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38E7FB5-D65F-4270-8330-0C9C40CBA052}" xr6:coauthVersionLast="47" xr6:coauthVersionMax="47" xr10:uidLastSave="{00000000-0000-0000-0000-000000000000}"/>
  <bookViews>
    <workbookView xWindow="14355" yWindow="247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9" i="38" l="1"/>
  <c r="AA58" i="38"/>
  <c r="AA57" i="38"/>
  <c r="AA56" i="38"/>
  <c r="AA55" i="38"/>
  <c r="AA54" i="38"/>
  <c r="AA53" i="38"/>
  <c r="AA52" i="38"/>
  <c r="AA51" i="38"/>
  <c r="AA50" i="38"/>
  <c r="AA49" i="38"/>
  <c r="AA48" i="38"/>
  <c r="AA47" i="38"/>
  <c r="AA46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AA45" i="38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7" i="38" l="1"/>
  <c r="AA26" i="38"/>
  <c r="AA28" i="38"/>
  <c r="Z58" i="38"/>
  <c r="Z54" i="38"/>
  <c r="Z50" i="38"/>
  <c r="Z46" i="38"/>
  <c r="Z42" i="38"/>
  <c r="Z36" i="38"/>
  <c r="Z32" i="38"/>
  <c r="Z57" i="38"/>
  <c r="Z53" i="38"/>
  <c r="Z49" i="38"/>
  <c r="Z45" i="38"/>
  <c r="Z41" i="38"/>
  <c r="Z39" i="38"/>
  <c r="Z35" i="38"/>
  <c r="Z31" i="38"/>
  <c r="Z56" i="38"/>
  <c r="Z52" i="38"/>
  <c r="Z48" i="38"/>
  <c r="Z44" i="38"/>
  <c r="Z40" i="38"/>
  <c r="Z38" i="38"/>
  <c r="Z34" i="38"/>
  <c r="Z30" i="38"/>
  <c r="Z59" i="38"/>
  <c r="Z55" i="38"/>
  <c r="Z51" i="38"/>
  <c r="Z47" i="38"/>
  <c r="Z43" i="38"/>
  <c r="Z37" i="38"/>
  <c r="Z33" i="38"/>
  <c r="AA1" i="38"/>
  <c r="Z131" i="38" s="1"/>
  <c r="Z28" i="38"/>
  <c r="Z89" i="38"/>
  <c r="Z88" i="38"/>
  <c r="Z101" i="38"/>
  <c r="Z26" i="38"/>
  <c r="Z95" i="38"/>
  <c r="Z85" i="38"/>
  <c r="Z142" i="38"/>
  <c r="Z106" i="38"/>
  <c r="Z107" i="38"/>
  <c r="Z143" i="38"/>
  <c r="Z77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G11" i="46" l="1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6" i="46" l="1"/>
  <c r="P10" i="46"/>
  <c r="P4" i="46"/>
  <c r="P8" i="46"/>
  <c r="P12" i="46"/>
  <c r="P5" i="46"/>
  <c r="P9" i="46"/>
  <c r="P3" i="46"/>
  <c r="P11" i="46"/>
  <c r="P7" i="46"/>
  <c r="AB4" i="46"/>
  <c r="AB8" i="46"/>
  <c r="AB12" i="46"/>
  <c r="AB5" i="46"/>
  <c r="AB9" i="46"/>
  <c r="AB6" i="46"/>
  <c r="AB10" i="46"/>
  <c r="AB7" i="46"/>
  <c r="AB11" i="46"/>
  <c r="AB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<sst xmlns="http://schemas.openxmlformats.org/spreadsheetml/2006/main" count="1539" uniqueCount="705">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</sst>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10" borderId="231" xfId="0" applyFont="1" applyFill="1" applyBorder="1" applyAlignment="1">
      <alignment horizontal="left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2" fontId="111" fillId="41" borderId="3" xfId="0" applyNumberFormat="1" applyFont="1" applyFill="1" applyBorder="1" applyAlignment="1">
      <alignment horizontal="center" vertical="center"/>
    </xf>
    <xf numFmtId="1" fontId="112" fillId="38" borderId="186" xfId="77" applyNumberFormat="1" applyFont="1" applyFill="1" applyBorder="1" applyAlignment="1">
      <alignment horizontal="center" vertical="center"/>
    </xf>
    <xf numFmtId="1" fontId="112" fillId="38" borderId="171" xfId="77" applyNumberFormat="1" applyFont="1" applyFill="1" applyBorder="1" applyAlignment="1">
      <alignment horizontal="center" vertical="center"/>
    </xf>
    <xf numFmtId="1" fontId="112" fillId="38" borderId="172" xfId="77" applyNumberFormat="1" applyFont="1" applyFill="1" applyBorder="1" applyAlignment="1">
      <alignment horizontal="center" vertical="center"/>
    </xf>
    <xf numFmtId="1" fontId="112" fillId="38" borderId="187" xfId="77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4" fillId="9" borderId="91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114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114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4" fillId="9" borderId="213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4" fillId="9" borderId="217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4" fillId="9" borderId="222" xfId="55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49" xfId="55" applyNumberFormat="1" applyFont="1" applyFill="1" applyBorder="1" applyAlignment="1">
      <alignment horizontal="center" vertical="center"/>
    </xf>
    <xf numFmtId="0" fontId="113" fillId="9" borderId="216" xfId="55" applyNumberFormat="1" applyFont="1" applyFill="1" applyBorder="1" applyAlignment="1">
      <alignment horizontal="center" vertical="center"/>
    </xf>
    <xf numFmtId="0" fontId="113" fillId="9" borderId="250" xfId="55" applyNumberFormat="1" applyFont="1" applyFill="1" applyBorder="1" applyAlignment="1">
      <alignment horizontal="center" vertical="center"/>
    </xf>
    <xf numFmtId="2" fontId="110" fillId="9" borderId="258" xfId="0" applyNumberFormat="1" applyFont="1" applyFill="1" applyBorder="1" applyAlignment="1">
      <alignment horizontal="center" vertical="center"/>
    </xf>
    <xf numFmtId="0" fontId="92" fillId="9" borderId="259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169" fontId="68" fillId="9" borderId="259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3" xfId="114" applyNumberFormat="1" applyFont="1" applyFill="1" applyBorder="1" applyAlignment="1">
      <alignment horizontal="center" vertical="center"/>
    </xf>
    <xf numFmtId="169" fontId="68" fillId="9" borderId="266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3" fillId="9" borderId="26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5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268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0" xfId="0" applyNumberFormat="1" applyFont="1" applyFill="1" applyBorder="1" applyAlignment="1">
      <alignment horizontal="center" vertical="center"/>
    </xf>
    <xf numFmtId="0" fontId="60" fillId="10" borderId="97" xfId="0" applyNumberFormat="1" applyFont="1" applyFill="1" applyBorder="1" applyAlignment="1">
      <alignment horizontal="center" vertical="center"/>
    </xf>
    <xf numFmtId="0" fontId="60" fillId="10" borderId="98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208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8" fillId="9" borderId="230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0" fillId="10" borderId="223" xfId="0" applyNumberFormat="1" applyFont="1" applyFill="1" applyBorder="1" applyAlignment="1">
      <alignment horizontal="center" vertical="center"/>
    </xf>
    <xf numFmtId="0" fontId="60" fillId="10" borderId="222" xfId="0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0" fillId="10" borderId="95" xfId="0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108" fillId="10" borderId="233" xfId="0" applyFont="1" applyFill="1" applyBorder="1" applyAlignment="1">
      <alignment horizontal="center" vertical="center"/>
    </xf>
    <xf numFmtId="0" fontId="108" fillId="10" borderId="232" xfId="0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89" fillId="9" borderId="252" xfId="40" applyNumberFormat="1" applyFont="1" applyFill="1" applyBorder="1" applyAlignment="1">
      <alignment horizontal="center" vertical="center"/>
    </xf>
    <xf numFmtId="1" fontId="89" fillId="9" borderId="251" xfId="40" applyNumberFormat="1" applyFont="1" applyFill="1" applyBorder="1" applyAlignment="1">
      <alignment horizontal="center" vertical="center"/>
    </xf>
    <xf numFmtId="1" fontId="89" fillId="9" borderId="253" xfId="40" applyNumberFormat="1" applyFont="1" applyFill="1" applyBorder="1" applyAlignment="1">
      <alignment horizontal="center" vertical="center"/>
    </xf>
    <xf numFmtId="1" fontId="89" fillId="9" borderId="254" xfId="40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0" fontId="109" fillId="9" borderId="259" xfId="0" applyFont="1" applyFill="1" applyBorder="1" applyAlignment="1">
      <alignment horizontal="center" vertical="center"/>
    </xf>
    <xf numFmtId="1" fontId="89" fillId="9" borderId="257" xfId="40" applyNumberFormat="1" applyFont="1" applyFill="1" applyBorder="1" applyAlignment="1">
      <alignment horizontal="center" vertical="center"/>
    </xf>
    <xf numFmtId="0" fontId="60" fillId="10" borderId="215" xfId="0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2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2" fontId="69" fillId="9" borderId="259" xfId="55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3046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07E39"/>
      <color rgb="FFD2A000"/>
      <color rgb="FF0A4219"/>
      <color rgb="FF600000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D35" sqref="D35"/>
    </sheetView>
  </sheetViews>
  <sheetFormatPr baseColWidth="10" defaultRowHeight="12.75" customHeight="1" outlineLevelRow="1"/>
  <cols>
    <col min="1" max="1" width="13.140625" style="36" bestFit="1" customWidth="1"/>
    <col min="2" max="2" width="8.42578125" style="535" bestFit="1" customWidth="1"/>
    <col min="3" max="3" width="7.28515625" style="536" bestFit="1" customWidth="1"/>
    <col min="4" max="4" width="8.5703125" style="536" bestFit="1" customWidth="1"/>
    <col min="5" max="5" width="8.7109375" style="535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8.85546875" style="477" bestFit="1" customWidth="1"/>
    <col min="24" max="24" width="6.28515625" style="268" bestFit="1" customWidth="1"/>
    <col min="25" max="25" width="8.140625" style="460" bestFit="1" customWidth="1"/>
    <col min="26" max="26" width="9.28515625" style="461" bestFit="1" customWidth="1"/>
    <col min="27" max="27" width="8.4257812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704</v>
      </c>
      <c r="N1" s="404" t="s">
        <v>131</v>
      </c>
      <c r="O1" s="282" t="s">
        <v>132</v>
      </c>
      <c r="P1" s="283"/>
      <c r="Q1" s="805" t="s">
        <v>112</v>
      </c>
      <c r="R1" s="806"/>
      <c r="S1" s="810" t="s">
        <v>110</v>
      </c>
      <c r="T1" s="811"/>
      <c r="U1" s="808">
        <f>IF(O63&lt;&gt;"",O63,O38)</f>
        <v>45447.708495370367</v>
      </c>
      <c r="V1" s="809"/>
      <c r="W1" s="493" t="s">
        <v>693</v>
      </c>
      <c r="X1" s="493" t="s">
        <v>694</v>
      </c>
      <c r="Y1" s="517">
        <v>1</v>
      </c>
      <c r="Z1" s="501">
        <v>6.9999999999999999E-4</v>
      </c>
      <c r="AA1" s="690">
        <f>$AA$66</f>
        <v>1275.7649709029472</v>
      </c>
      <c r="AB1" s="501">
        <v>1E-4</v>
      </c>
      <c r="AC1" s="689">
        <v>1</v>
      </c>
      <c r="AD1" s="735" t="s">
        <v>311</v>
      </c>
      <c r="AE1" s="733"/>
      <c r="AF1" s="735"/>
      <c r="AG1" s="733"/>
      <c r="AH1" s="733"/>
      <c r="AI1" s="51">
        <f>IF(AO2&lt;&gt;0,1,IF(AO3&lt;&gt;0,2,IF(AO4&lt;&gt;0,3,IF(AO5&lt;&gt;0,4,IF(AO6&lt;&gt;0,5,IF(AO7&lt;&gt;0,6,IF(AO8&lt;&gt;0,7,1)))))))</f>
        <v>1</v>
      </c>
      <c r="AJ1" s="420">
        <f>IF(AO2&lt;&gt;0,AO2/365,IF(AO3&lt;&gt;0,AO3/365,IF(AO4&lt;&gt;0,AO4/365,IF(AO5&lt;&gt;0,AO5/365,IF(AO6&lt;&gt;0,AO6/365,IF(AO7&lt;&gt;0,AO7/365,60/365))))))</f>
        <v>9.1917808219178071E-4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</row>
    <row r="2" spans="1:57" ht="12.75" hidden="1" customHeight="1" outlineLevel="1">
      <c r="A2" s="360" t="s">
        <v>554</v>
      </c>
      <c r="B2" s="525">
        <f>IF($A2&lt;&gt;"",VLOOKUP($A2,$A$30:$O$199,2,0),"")</f>
        <v>28</v>
      </c>
      <c r="C2" s="526">
        <f>IF($A2&lt;&gt;"",VLOOKUP($A2,$A$30:$O$199,3,0),"")</f>
        <v>44.298999999999999</v>
      </c>
      <c r="D2" s="657">
        <f>IF($A2&lt;&gt;"",VLOOKUP($A2,$A$30:$O$199,4,0),"")</f>
        <v>44.39</v>
      </c>
      <c r="E2" s="505">
        <f>IF($A2&lt;&gt;"",VLOOKUP($A2,$A$30:$O$199,5,0),"")</f>
        <v>9500</v>
      </c>
      <c r="F2" s="658">
        <f>IF($A2&lt;&gt;"",VLOOKUP($A2,$A$30:$O$199,6,0),"")</f>
        <v>44.298999999999999</v>
      </c>
      <c r="G2" s="454">
        <f>IF($A2&lt;&gt;"",VLOOKUP($A2,$A$30:$O$199,7,0),"")</f>
        <v>-2.63E-2</v>
      </c>
      <c r="H2" s="230">
        <f>IF($A2&lt;&gt;"",VLOOKUP($A2,$A$30:$O$199,8,0),"")</f>
        <v>45</v>
      </c>
      <c r="I2" s="659">
        <f>IF($A2&lt;&gt;"",VLOOKUP($A2,$A$30:$O$199,9,0),"")</f>
        <v>45.000999999999998</v>
      </c>
      <c r="J2" s="660">
        <f>IF($A2&lt;&gt;"",VLOOKUP($A2,$A$30:$O$199,10,0),"")</f>
        <v>42.8</v>
      </c>
      <c r="K2" s="226">
        <f>IF($A2&lt;&gt;"",VLOOKUP($A2,$A$30:$O$199,11,0),"")</f>
        <v>45.5</v>
      </c>
      <c r="L2" s="234">
        <f>IF($A2&lt;&gt;"",VLOOKUP($A2,$A$30:$O$199,12,0),"")</f>
        <v>407104</v>
      </c>
      <c r="M2" s="639">
        <f>IF($A2&lt;&gt;"",VLOOKUP($A2,$A$30:$O$199,13,0),"")</f>
        <v>926017</v>
      </c>
      <c r="N2" s="739">
        <f>IF($A2&lt;&gt;"",VLOOKUP($A2,$A$30:$O$199,14,0),"")</f>
        <v>817</v>
      </c>
      <c r="O2" s="249">
        <f>IF($A2&lt;&gt;"",VLOOKUP($A2,$A$30:$O$199,15,0),"")</f>
        <v>45447.687800925924</v>
      </c>
      <c r="P2" s="257">
        <v>1</v>
      </c>
      <c r="Q2" s="484"/>
      <c r="R2" s="512"/>
      <c r="S2" s="491"/>
      <c r="T2" s="507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44.294570100000001</v>
      </c>
      <c r="AA2" s="807">
        <f>IFERROR($Z2-$Z3,"")</f>
        <v>8.0470099999999434E-2</v>
      </c>
      <c r="AB2" s="711"/>
      <c r="AC2" s="700"/>
      <c r="AD2" s="700"/>
      <c r="AE2" s="701"/>
      <c r="AF2" s="701"/>
      <c r="AG2" s="701"/>
      <c r="AH2" s="736"/>
      <c r="AI2" s="260" t="s">
        <v>318</v>
      </c>
      <c r="AJ2" s="266">
        <v>45448</v>
      </c>
      <c r="AK2" s="258">
        <v>31010815.329999998</v>
      </c>
      <c r="AL2" s="259">
        <v>0.33549999999999996</v>
      </c>
      <c r="AM2" s="259">
        <v>0.34</v>
      </c>
      <c r="AN2" s="258">
        <v>152000</v>
      </c>
      <c r="AO2" s="263">
        <v>0.33549999999999996</v>
      </c>
      <c r="AP2" s="258"/>
      <c r="AQ2" s="730"/>
      <c r="AR2" s="730" t="s">
        <v>451</v>
      </c>
      <c r="AS2" s="730">
        <v>0.4</v>
      </c>
      <c r="AT2" s="730"/>
      <c r="AU2" s="730"/>
      <c r="AV2" s="730"/>
      <c r="AW2" s="730"/>
      <c r="AX2" s="730"/>
      <c r="AY2" s="730"/>
      <c r="AZ2" s="730"/>
      <c r="BA2" s="730"/>
      <c r="BB2" s="730"/>
      <c r="BC2" s="730"/>
      <c r="BD2" s="730"/>
      <c r="BE2" s="730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51</v>
      </c>
      <c r="C3" s="661">
        <f t="shared" ref="C3:C29" si="1">IF($A3&lt;&gt;"",VLOOKUP($A3,$A$30:$O$199,3,0),"")</f>
        <v>53.21</v>
      </c>
      <c r="D3" s="527">
        <f t="shared" ref="D3:D29" si="2">IF($A3&lt;&gt;"",VLOOKUP($A3,$A$30:$O$199,4,0),"")</f>
        <v>53.27</v>
      </c>
      <c r="E3" s="528">
        <f t="shared" ref="E3:E29" si="3">IF($A3&lt;&gt;"",VLOOKUP($A3,$A$30:$O$199,5,0),"")</f>
        <v>1718</v>
      </c>
      <c r="F3" s="662">
        <f t="shared" ref="F3:F29" si="4">IF($A3&lt;&gt;"",VLOOKUP($A3,$A$30:$O$199,6,0),"")</f>
        <v>53.26</v>
      </c>
      <c r="G3" s="523">
        <f t="shared" ref="G3:G29" si="5">IF($A3&lt;&gt;"",VLOOKUP($A3,$A$30:$O$199,7,0),"")</f>
        <v>-3.2300000000000002E-2</v>
      </c>
      <c r="H3" s="347">
        <f t="shared" ref="H3:H29" si="6">IF($A3&lt;&gt;"",VLOOKUP($A3,$A$30:$O$199,8,0),"")</f>
        <v>55</v>
      </c>
      <c r="I3" s="663">
        <f t="shared" ref="I3:I29" si="7">IF($A3&lt;&gt;"",VLOOKUP($A3,$A$30:$O$199,9,0),"")</f>
        <v>55</v>
      </c>
      <c r="J3" s="664">
        <f t="shared" ref="J3:J29" si="8">IF($A3&lt;&gt;"",VLOOKUP($A3,$A$30:$O$199,10,0),"")</f>
        <v>53.11</v>
      </c>
      <c r="K3" s="348">
        <f t="shared" ref="K3:K29" si="9">IF($A3&lt;&gt;"",VLOOKUP($A3,$A$30:$O$199,11,0),"")</f>
        <v>55.04</v>
      </c>
      <c r="L3" s="349">
        <f t="shared" ref="L3:L29" si="10">IF($A3&lt;&gt;"",VLOOKUP($A3,$A$30:$O$199,12,0),"")</f>
        <v>88195055</v>
      </c>
      <c r="M3" s="640">
        <f t="shared" ref="M3:M29" si="11">IF($A3&lt;&gt;"",VLOOKUP($A3,$A$30:$O$199,13,0),"")</f>
        <v>164063558</v>
      </c>
      <c r="N3" s="740">
        <f t="shared" ref="N3:N27" si="12">IF($A3&lt;&gt;"",VLOOKUP($A3,$A$30:$O$199,14,0),"")</f>
        <v>88697</v>
      </c>
      <c r="O3" s="250">
        <f t="shared" ref="O3:O27" si="13">IF($A3&lt;&gt;"",VLOOKUP($A3,$A$30:$O$199,15,0),"")</f>
        <v>45447.687592592592</v>
      </c>
      <c r="P3" s="256">
        <v>2</v>
      </c>
      <c r="Q3" s="483"/>
      <c r="R3" s="509"/>
      <c r="S3" s="492"/>
      <c r="T3" s="506"/>
      <c r="U3" s="482"/>
      <c r="V3" s="448"/>
      <c r="W3" s="354"/>
      <c r="X3" s="391"/>
      <c r="Y3" s="387">
        <f>IFERROR(INT($Z2/($D3*(1+$AB$1)/100)),0)</f>
        <v>83</v>
      </c>
      <c r="Z3" s="495">
        <f>IFERROR($D3/100*INT($Y3),"")</f>
        <v>44.214100000000002</v>
      </c>
      <c r="AA3" s="804"/>
      <c r="AB3" s="710"/>
      <c r="AC3" s="697"/>
      <c r="AD3" s="697"/>
      <c r="AE3" s="698"/>
      <c r="AF3" s="698"/>
      <c r="AG3" s="698"/>
      <c r="AH3" s="736"/>
      <c r="AI3" s="47" t="s">
        <v>319</v>
      </c>
      <c r="AJ3" s="267">
        <v>45449</v>
      </c>
      <c r="AK3" s="46">
        <v>44244322</v>
      </c>
      <c r="AL3" s="50">
        <v>0.31079999999999997</v>
      </c>
      <c r="AM3" s="50">
        <v>0.32600000000000001</v>
      </c>
      <c r="AN3" s="46">
        <v>3703101.38</v>
      </c>
      <c r="AO3" s="264">
        <v>0.32600000000000001</v>
      </c>
      <c r="AP3" s="46">
        <v>3749104514</v>
      </c>
      <c r="AQ3" s="730"/>
      <c r="AR3" s="730" t="s">
        <v>452</v>
      </c>
      <c r="AS3" s="730">
        <v>0.47</v>
      </c>
      <c r="AT3" s="730"/>
      <c r="AU3" s="730"/>
      <c r="AV3" s="730"/>
      <c r="AW3" s="730"/>
      <c r="AX3" s="730"/>
      <c r="AY3" s="730"/>
      <c r="AZ3" s="730"/>
      <c r="BA3" s="730"/>
      <c r="BB3" s="730"/>
      <c r="BC3" s="730"/>
      <c r="BD3" s="730"/>
      <c r="BE3" s="730"/>
    </row>
    <row r="4" spans="1:57" ht="12.75" hidden="1" customHeight="1" outlineLevel="1">
      <c r="A4" s="269" t="s">
        <v>13</v>
      </c>
      <c r="B4" s="525">
        <f t="shared" si="0"/>
        <v>382</v>
      </c>
      <c r="C4" s="526">
        <f t="shared" si="1"/>
        <v>67960</v>
      </c>
      <c r="D4" s="665">
        <f t="shared" si="2"/>
        <v>67980</v>
      </c>
      <c r="E4" s="529">
        <f t="shared" si="3"/>
        <v>56211</v>
      </c>
      <c r="F4" s="666">
        <f t="shared" si="4"/>
        <v>67970</v>
      </c>
      <c r="G4" s="454">
        <f t="shared" si="5"/>
        <v>-2.3099999999999999E-2</v>
      </c>
      <c r="H4" s="230">
        <f t="shared" si="6"/>
        <v>69680</v>
      </c>
      <c r="I4" s="659">
        <f t="shared" si="7"/>
        <v>70170</v>
      </c>
      <c r="J4" s="660">
        <f t="shared" si="8"/>
        <v>67950</v>
      </c>
      <c r="K4" s="226">
        <f t="shared" si="9"/>
        <v>69580</v>
      </c>
      <c r="L4" s="234">
        <f t="shared" si="10"/>
        <v>144674170500</v>
      </c>
      <c r="M4" s="639">
        <f t="shared" si="11"/>
        <v>209895133</v>
      </c>
      <c r="N4" s="739">
        <f t="shared" si="12"/>
        <v>100707</v>
      </c>
      <c r="O4" s="249">
        <f t="shared" si="13"/>
        <v>45447.687743055554</v>
      </c>
      <c r="P4" s="257">
        <v>3</v>
      </c>
      <c r="Q4" s="484"/>
      <c r="R4" s="510"/>
      <c r="S4" s="491"/>
      <c r="T4" s="507"/>
      <c r="U4" s="481"/>
      <c r="V4" s="447"/>
      <c r="W4" s="451"/>
      <c r="X4" s="393"/>
      <c r="Y4" s="388">
        <f t="shared" ref="Y4:Y24" si="14">Y3</f>
        <v>83</v>
      </c>
      <c r="Z4" s="496">
        <f>IFERROR($C4*(1-$AB$1)/100*INT($Y4),"")</f>
        <v>56401.159319999992</v>
      </c>
      <c r="AA4" s="801">
        <f>IFERROR($Z4-$Z5,"")</f>
        <v>261.15931999999157</v>
      </c>
      <c r="AB4" s="711"/>
      <c r="AC4" s="700"/>
      <c r="AD4" s="700"/>
      <c r="AE4" s="701"/>
      <c r="AF4" s="701"/>
      <c r="AG4" s="701"/>
      <c r="AH4" s="736"/>
      <c r="AI4" s="260" t="s">
        <v>320</v>
      </c>
      <c r="AJ4" s="267">
        <v>45450</v>
      </c>
      <c r="AK4" s="258">
        <v>3501452.99</v>
      </c>
      <c r="AL4" s="259">
        <v>0.34499999999999997</v>
      </c>
      <c r="AM4" s="259">
        <v>0.34700000000000003</v>
      </c>
      <c r="AN4" s="258">
        <v>125457.96</v>
      </c>
      <c r="AO4" s="263">
        <v>0.34499999999999997</v>
      </c>
      <c r="AP4" s="258">
        <v>3417089111</v>
      </c>
      <c r="AQ4" s="730"/>
      <c r="AR4" s="730" t="s">
        <v>453</v>
      </c>
      <c r="AS4" s="730">
        <v>0.30599999999999999</v>
      </c>
      <c r="AT4" s="730"/>
      <c r="AU4" s="730"/>
      <c r="AV4" s="730"/>
      <c r="AW4" s="730"/>
      <c r="AX4" s="730"/>
      <c r="AY4" s="730"/>
      <c r="AZ4" s="730"/>
      <c r="BA4" s="730"/>
      <c r="BB4" s="730"/>
      <c r="BC4" s="730"/>
      <c r="BD4" s="730"/>
      <c r="BE4" s="730"/>
    </row>
    <row r="5" spans="1:57" ht="12.75" hidden="1" customHeight="1" outlineLevel="1">
      <c r="A5" s="359" t="s">
        <v>552</v>
      </c>
      <c r="B5" s="530">
        <f t="shared" si="0"/>
        <v>269</v>
      </c>
      <c r="C5" s="667">
        <f t="shared" si="1"/>
        <v>55900</v>
      </c>
      <c r="D5" s="531">
        <f t="shared" si="2"/>
        <v>56140</v>
      </c>
      <c r="E5" s="532">
        <f t="shared" si="3"/>
        <v>1578</v>
      </c>
      <c r="F5" s="668">
        <f t="shared" si="4"/>
        <v>56140</v>
      </c>
      <c r="G5" s="456">
        <f t="shared" si="5"/>
        <v>-1.83E-2</v>
      </c>
      <c r="H5" s="235">
        <f t="shared" si="6"/>
        <v>57270</v>
      </c>
      <c r="I5" s="669">
        <f t="shared" si="7"/>
        <v>58140</v>
      </c>
      <c r="J5" s="670">
        <f t="shared" si="8"/>
        <v>55170</v>
      </c>
      <c r="K5" s="237">
        <f t="shared" si="9"/>
        <v>57190</v>
      </c>
      <c r="L5" s="238">
        <f t="shared" si="10"/>
        <v>1203484907</v>
      </c>
      <c r="M5" s="641">
        <f t="shared" si="11"/>
        <v>2138425</v>
      </c>
      <c r="N5" s="741">
        <f t="shared" si="12"/>
        <v>2924</v>
      </c>
      <c r="O5" s="252">
        <f t="shared" si="13"/>
        <v>45447.687743055554</v>
      </c>
      <c r="P5" s="401">
        <v>4</v>
      </c>
      <c r="Q5" s="483"/>
      <c r="R5" s="509"/>
      <c r="S5" s="492"/>
      <c r="T5" s="506"/>
      <c r="U5" s="482"/>
      <c r="V5" s="448"/>
      <c r="W5" s="402"/>
      <c r="X5" s="403"/>
      <c r="Y5" s="459">
        <f>IFERROR($Z4/($D5*(1+$AB$1)/100),0)</f>
        <v>100.45514743146275</v>
      </c>
      <c r="Z5" s="497">
        <f>IFERROR($D5/100*INT($Y5),"")</f>
        <v>56140</v>
      </c>
      <c r="AA5" s="802"/>
      <c r="AB5" s="710"/>
      <c r="AC5" s="697"/>
      <c r="AD5" s="697"/>
      <c r="AE5" s="698"/>
      <c r="AF5" s="698"/>
      <c r="AG5" s="698"/>
      <c r="AH5" s="736"/>
      <c r="AI5" s="47" t="s">
        <v>321</v>
      </c>
      <c r="AJ5" s="267">
        <v>45451</v>
      </c>
      <c r="AK5" s="46"/>
      <c r="AL5" s="50"/>
      <c r="AM5" s="50"/>
      <c r="AN5" s="46"/>
      <c r="AO5" s="264"/>
      <c r="AP5" s="46"/>
      <c r="AQ5" s="730"/>
      <c r="AR5" s="730" t="s">
        <v>454</v>
      </c>
      <c r="AS5" s="762">
        <v>45462</v>
      </c>
      <c r="AT5" s="730"/>
      <c r="AU5" s="730"/>
      <c r="AV5" s="730"/>
      <c r="AW5" s="730"/>
      <c r="AX5" s="730"/>
      <c r="AY5" s="730"/>
      <c r="AZ5" s="730"/>
      <c r="BA5" s="730"/>
      <c r="BB5" s="730"/>
      <c r="BC5" s="730"/>
      <c r="BD5" s="730"/>
      <c r="BE5" s="730"/>
    </row>
    <row r="6" spans="1:57" ht="12.75" hidden="1" customHeight="1" outlineLevel="1">
      <c r="A6" s="360" t="s">
        <v>638</v>
      </c>
      <c r="B6" s="525">
        <f t="shared" si="0"/>
        <v>100</v>
      </c>
      <c r="C6" s="526">
        <f t="shared" si="1"/>
        <v>45.5</v>
      </c>
      <c r="D6" s="657">
        <f t="shared" si="2"/>
        <v>45.86</v>
      </c>
      <c r="E6" s="505">
        <f t="shared" si="3"/>
        <v>1965</v>
      </c>
      <c r="F6" s="658">
        <f t="shared" si="4"/>
        <v>45.86</v>
      </c>
      <c r="G6" s="454">
        <f t="shared" si="5"/>
        <v>-3.3399999999999999E-2</v>
      </c>
      <c r="H6" s="228">
        <f t="shared" si="6"/>
        <v>47</v>
      </c>
      <c r="I6" s="671">
        <f t="shared" si="7"/>
        <v>47</v>
      </c>
      <c r="J6" s="672">
        <f t="shared" si="8"/>
        <v>44.972000000000001</v>
      </c>
      <c r="K6" s="223">
        <f t="shared" si="9"/>
        <v>47.448999999999998</v>
      </c>
      <c r="L6" s="240">
        <f t="shared" si="10"/>
        <v>532428</v>
      </c>
      <c r="M6" s="642">
        <f t="shared" si="11"/>
        <v>1167528</v>
      </c>
      <c r="N6" s="742">
        <f t="shared" si="12"/>
        <v>1013</v>
      </c>
      <c r="O6" s="478">
        <f t="shared" si="13"/>
        <v>45447.708564814813</v>
      </c>
      <c r="P6" s="257">
        <v>5</v>
      </c>
      <c r="Q6" s="484"/>
      <c r="R6" s="510"/>
      <c r="S6" s="491"/>
      <c r="T6" s="507"/>
      <c r="U6" s="481"/>
      <c r="V6" s="447"/>
      <c r="W6" s="632"/>
      <c r="X6" s="633"/>
      <c r="Y6" s="634">
        <f t="shared" ref="Y6" si="15">IFERROR(IF($AA$1&lt;1000,INT($AA$1/(D9/100)),100),100)</f>
        <v>100</v>
      </c>
      <c r="Z6" s="635">
        <f>IFERROR($C6*(1-$AB$1)/100*$Y6,"")</f>
        <v>45.495449999999998</v>
      </c>
      <c r="AA6" s="803">
        <f>IFERROR($Z6-$Z7,"")</f>
        <v>0.24145000000000039</v>
      </c>
      <c r="AB6" s="711"/>
      <c r="AC6" s="700"/>
      <c r="AD6" s="700"/>
      <c r="AE6" s="701"/>
      <c r="AF6" s="701"/>
      <c r="AG6" s="701"/>
      <c r="AH6" s="736"/>
      <c r="AI6" s="260" t="s">
        <v>322</v>
      </c>
      <c r="AJ6" s="267">
        <v>45452</v>
      </c>
      <c r="AK6" s="258"/>
      <c r="AL6" s="259"/>
      <c r="AM6" s="259"/>
      <c r="AN6" s="258"/>
      <c r="AO6" s="263"/>
      <c r="AP6" s="258"/>
      <c r="AQ6" s="730"/>
      <c r="AR6" s="730" t="s">
        <v>455</v>
      </c>
      <c r="AS6" s="763">
        <f ca="1">AS5-TODAY()</f>
        <v>15</v>
      </c>
      <c r="AT6" s="730"/>
      <c r="AU6" s="730"/>
      <c r="AV6" s="730"/>
      <c r="AW6" s="730"/>
      <c r="AX6" s="730"/>
      <c r="AY6" s="730"/>
      <c r="AZ6" s="730"/>
      <c r="BA6" s="730"/>
      <c r="BB6" s="730"/>
      <c r="BC6" s="730"/>
      <c r="BD6" s="730"/>
      <c r="BE6" s="730"/>
    </row>
    <row r="7" spans="1:57" ht="12.75" hidden="1" customHeight="1" outlineLevel="1">
      <c r="A7" s="270" t="s">
        <v>626</v>
      </c>
      <c r="B7" s="503">
        <f t="shared" si="0"/>
        <v>375</v>
      </c>
      <c r="C7" s="661">
        <f t="shared" si="1"/>
        <v>53.17</v>
      </c>
      <c r="D7" s="527">
        <f t="shared" si="2"/>
        <v>53.24</v>
      </c>
      <c r="E7" s="528">
        <f t="shared" si="3"/>
        <v>156276</v>
      </c>
      <c r="F7" s="662">
        <f t="shared" si="4"/>
        <v>53.24</v>
      </c>
      <c r="G7" s="455">
        <f t="shared" si="5"/>
        <v>-2.9700000000000001E-2</v>
      </c>
      <c r="H7" s="229">
        <f t="shared" si="6"/>
        <v>54.48</v>
      </c>
      <c r="I7" s="673">
        <f t="shared" si="7"/>
        <v>54.48</v>
      </c>
      <c r="J7" s="674">
        <f t="shared" si="8"/>
        <v>53.1</v>
      </c>
      <c r="K7" s="224">
        <f t="shared" si="9"/>
        <v>54.87</v>
      </c>
      <c r="L7" s="227">
        <f t="shared" si="10"/>
        <v>20075533</v>
      </c>
      <c r="M7" s="643">
        <f t="shared" si="11"/>
        <v>37373337</v>
      </c>
      <c r="N7" s="740">
        <f t="shared" si="12"/>
        <v>16613</v>
      </c>
      <c r="O7" s="250">
        <f t="shared" si="13"/>
        <v>45447.708483796298</v>
      </c>
      <c r="P7" s="256">
        <v>6</v>
      </c>
      <c r="Q7" s="483"/>
      <c r="R7" s="509"/>
      <c r="S7" s="492"/>
      <c r="T7" s="506"/>
      <c r="U7" s="482"/>
      <c r="V7" s="448"/>
      <c r="W7" s="354"/>
      <c r="X7" s="391"/>
      <c r="Y7" s="387">
        <f t="shared" ref="Y7" si="16">IFERROR(INT($Z6/($D7*(1+$AB$1)/100)),0)</f>
        <v>85</v>
      </c>
      <c r="Z7" s="495">
        <f>IFERROR($D7/100*INT($Y7),"")</f>
        <v>45.253999999999998</v>
      </c>
      <c r="AA7" s="804"/>
      <c r="AB7" s="710"/>
      <c r="AC7" s="697"/>
      <c r="AD7" s="697"/>
      <c r="AE7" s="698"/>
      <c r="AF7" s="698"/>
      <c r="AG7" s="698"/>
      <c r="AH7" s="736"/>
      <c r="AI7" s="47" t="s">
        <v>323</v>
      </c>
      <c r="AJ7" s="267">
        <v>45453</v>
      </c>
      <c r="AK7" s="46">
        <v>20738083.02</v>
      </c>
      <c r="AL7" s="50">
        <v>0.3165</v>
      </c>
      <c r="AM7" s="50">
        <v>0.36</v>
      </c>
      <c r="AN7" s="46">
        <v>500000</v>
      </c>
      <c r="AO7" s="264">
        <v>0.3165</v>
      </c>
      <c r="AP7" s="46">
        <v>5159102523</v>
      </c>
      <c r="AQ7" s="730"/>
      <c r="AR7" s="730" t="s">
        <v>456</v>
      </c>
      <c r="AS7" s="730">
        <f ca="1">AS6/365</f>
        <v>4.1095890410958902E-2</v>
      </c>
      <c r="AT7" s="730"/>
      <c r="AU7" s="730"/>
      <c r="AV7" s="730"/>
      <c r="AW7" s="730"/>
      <c r="AX7" s="730"/>
      <c r="AY7" s="730"/>
      <c r="AZ7" s="730"/>
      <c r="BA7" s="730"/>
      <c r="BB7" s="730"/>
      <c r="BC7" s="730"/>
      <c r="BD7" s="730"/>
      <c r="BE7" s="730"/>
    </row>
    <row r="8" spans="1:57" hidden="1" outlineLevel="1">
      <c r="A8" s="269" t="s">
        <v>624</v>
      </c>
      <c r="B8" s="525">
        <f t="shared" si="0"/>
        <v>32946</v>
      </c>
      <c r="C8" s="526">
        <f t="shared" si="1"/>
        <v>68180</v>
      </c>
      <c r="D8" s="665">
        <f t="shared" si="2"/>
        <v>68190</v>
      </c>
      <c r="E8" s="529">
        <f t="shared" si="3"/>
        <v>23675</v>
      </c>
      <c r="F8" s="666">
        <f t="shared" si="4"/>
        <v>68190</v>
      </c>
      <c r="G8" s="454">
        <f t="shared" si="5"/>
        <v>-2.1299999999999999E-2</v>
      </c>
      <c r="H8" s="228">
        <f t="shared" si="6"/>
        <v>69600</v>
      </c>
      <c r="I8" s="671">
        <f t="shared" si="7"/>
        <v>70500</v>
      </c>
      <c r="J8" s="672">
        <f t="shared" si="8"/>
        <v>67860</v>
      </c>
      <c r="K8" s="223">
        <f t="shared" si="9"/>
        <v>69680</v>
      </c>
      <c r="L8" s="240">
        <f t="shared" si="10"/>
        <v>92468148654</v>
      </c>
      <c r="M8" s="642">
        <f t="shared" si="11"/>
        <v>134285190</v>
      </c>
      <c r="N8" s="742">
        <f t="shared" si="12"/>
        <v>40833</v>
      </c>
      <c r="O8" s="478">
        <f t="shared" si="13"/>
        <v>45447.708495370367</v>
      </c>
      <c r="P8" s="257">
        <v>7</v>
      </c>
      <c r="Q8" s="484"/>
      <c r="R8" s="510"/>
      <c r="S8" s="491"/>
      <c r="T8" s="507"/>
      <c r="U8" s="481"/>
      <c r="V8" s="447"/>
      <c r="W8" s="451"/>
      <c r="X8" s="393"/>
      <c r="Y8" s="388">
        <f t="shared" si="14"/>
        <v>85</v>
      </c>
      <c r="Z8" s="496">
        <f>IFERROR($C8*(1-$AB$1)/100*INT($Y8),"")</f>
        <v>57947.204699999995</v>
      </c>
      <c r="AA8" s="801">
        <f>IFERROR($Z8-$Z9,"")</f>
        <v>157.20469999999477</v>
      </c>
      <c r="AB8" s="711"/>
      <c r="AC8" s="700"/>
      <c r="AD8" s="700"/>
      <c r="AE8" s="701"/>
      <c r="AF8" s="701"/>
      <c r="AG8" s="701"/>
      <c r="AH8" s="736"/>
      <c r="AI8" s="260" t="s">
        <v>324</v>
      </c>
      <c r="AJ8" s="267">
        <v>45454</v>
      </c>
      <c r="AK8" s="258">
        <v>21541833.949999999</v>
      </c>
      <c r="AL8" s="259">
        <v>0.35</v>
      </c>
      <c r="AM8" s="259">
        <v>0.36</v>
      </c>
      <c r="AN8" s="258">
        <v>774968162.90999997</v>
      </c>
      <c r="AO8" s="263">
        <v>0.35</v>
      </c>
      <c r="AP8" s="258">
        <v>55371924548</v>
      </c>
      <c r="AQ8" s="730"/>
      <c r="AR8" s="730"/>
      <c r="AS8" s="730"/>
      <c r="AT8" s="730"/>
      <c r="AU8" s="730"/>
      <c r="AV8" s="730"/>
      <c r="AW8" s="730"/>
      <c r="AX8" s="730"/>
      <c r="AY8" s="730"/>
      <c r="AZ8" s="730"/>
      <c r="BA8" s="730"/>
      <c r="BB8" s="730"/>
      <c r="BC8" s="730"/>
      <c r="BD8" s="730"/>
      <c r="BE8" s="730"/>
    </row>
    <row r="9" spans="1:57" ht="12.75" hidden="1" customHeight="1" outlineLevel="1">
      <c r="A9" s="359" t="s">
        <v>636</v>
      </c>
      <c r="B9" s="530">
        <f t="shared" si="0"/>
        <v>1819</v>
      </c>
      <c r="C9" s="667">
        <f t="shared" si="1"/>
        <v>57760</v>
      </c>
      <c r="D9" s="531">
        <f t="shared" si="2"/>
        <v>57790</v>
      </c>
      <c r="E9" s="532">
        <f t="shared" si="3"/>
        <v>4272</v>
      </c>
      <c r="F9" s="668">
        <f t="shared" si="4"/>
        <v>57790</v>
      </c>
      <c r="G9" s="456">
        <f t="shared" si="5"/>
        <v>-2.6699999999999998E-2</v>
      </c>
      <c r="H9" s="235">
        <f t="shared" si="6"/>
        <v>59340</v>
      </c>
      <c r="I9" s="669">
        <f t="shared" si="7"/>
        <v>59500</v>
      </c>
      <c r="J9" s="670">
        <f t="shared" si="8"/>
        <v>57380</v>
      </c>
      <c r="K9" s="237">
        <f t="shared" si="9"/>
        <v>59380</v>
      </c>
      <c r="L9" s="238">
        <f t="shared" si="10"/>
        <v>5340709454</v>
      </c>
      <c r="M9" s="641">
        <f t="shared" si="11"/>
        <v>9191429</v>
      </c>
      <c r="N9" s="743">
        <f t="shared" si="12"/>
        <v>3681</v>
      </c>
      <c r="O9" s="252">
        <f t="shared" si="13"/>
        <v>45447.708495370367</v>
      </c>
      <c r="P9" s="401">
        <v>8</v>
      </c>
      <c r="Q9" s="483"/>
      <c r="R9" s="509"/>
      <c r="S9" s="492"/>
      <c r="T9" s="506"/>
      <c r="U9" s="482"/>
      <c r="V9" s="448"/>
      <c r="W9" s="402"/>
      <c r="X9" s="403"/>
      <c r="Y9" s="459">
        <f t="shared" ref="Y9" si="17">IFERROR($Z8/($D9*(1+$AB$1)/100),0)</f>
        <v>100.26200131327928</v>
      </c>
      <c r="Z9" s="497">
        <f>IFERROR($D9/100*INT($Y9),"")</f>
        <v>57790</v>
      </c>
      <c r="AA9" s="802"/>
      <c r="AB9" s="710"/>
      <c r="AC9" s="697"/>
      <c r="AD9" s="697"/>
      <c r="AE9" s="698"/>
      <c r="AF9" s="698"/>
      <c r="AG9" s="698"/>
      <c r="AH9" s="736"/>
      <c r="AI9" s="47" t="s">
        <v>574</v>
      </c>
      <c r="AJ9" s="267">
        <v>45455</v>
      </c>
      <c r="AK9" s="261">
        <v>11360986.039999999</v>
      </c>
      <c r="AL9" s="262">
        <v>0.31559999999999999</v>
      </c>
      <c r="AM9" s="262">
        <v>0.65</v>
      </c>
      <c r="AN9" s="261">
        <v>505345</v>
      </c>
      <c r="AO9" s="265">
        <v>0.36499999999999999</v>
      </c>
      <c r="AP9" s="261">
        <v>293819831</v>
      </c>
      <c r="AQ9" s="730"/>
      <c r="AR9" s="730"/>
      <c r="AS9" s="730"/>
      <c r="AT9" s="730"/>
      <c r="AU9" s="730"/>
      <c r="AV9" s="730"/>
      <c r="AW9" s="730"/>
      <c r="AX9" s="730"/>
      <c r="AY9" s="730"/>
      <c r="AZ9" s="730"/>
      <c r="BA9" s="730"/>
      <c r="BB9" s="730"/>
      <c r="BC9" s="730"/>
      <c r="BD9" s="730"/>
      <c r="BE9" s="730"/>
    </row>
    <row r="10" spans="1:57" ht="12.75" hidden="1" customHeight="1" outlineLevel="1">
      <c r="A10" s="360" t="s">
        <v>554</v>
      </c>
      <c r="B10" s="525">
        <f t="shared" si="0"/>
        <v>28</v>
      </c>
      <c r="C10" s="526">
        <f t="shared" si="1"/>
        <v>44.298999999999999</v>
      </c>
      <c r="D10" s="657">
        <f t="shared" si="2"/>
        <v>44.39</v>
      </c>
      <c r="E10" s="505">
        <f t="shared" si="3"/>
        <v>9500</v>
      </c>
      <c r="F10" s="658">
        <f t="shared" si="4"/>
        <v>44.298999999999999</v>
      </c>
      <c r="G10" s="454">
        <f t="shared" si="5"/>
        <v>-2.63E-2</v>
      </c>
      <c r="H10" s="228">
        <f t="shared" si="6"/>
        <v>45</v>
      </c>
      <c r="I10" s="671">
        <f t="shared" si="7"/>
        <v>45.000999999999998</v>
      </c>
      <c r="J10" s="672">
        <f t="shared" si="8"/>
        <v>42.8</v>
      </c>
      <c r="K10" s="223">
        <f t="shared" si="9"/>
        <v>45.5</v>
      </c>
      <c r="L10" s="240">
        <f t="shared" si="10"/>
        <v>407104</v>
      </c>
      <c r="M10" s="642">
        <f t="shared" si="11"/>
        <v>926017</v>
      </c>
      <c r="N10" s="742">
        <f t="shared" si="12"/>
        <v>817</v>
      </c>
      <c r="O10" s="478">
        <f t="shared" si="13"/>
        <v>45447.687800925924</v>
      </c>
      <c r="P10" s="257">
        <v>9</v>
      </c>
      <c r="Q10" s="484"/>
      <c r="R10" s="510"/>
      <c r="S10" s="491"/>
      <c r="T10" s="507"/>
      <c r="U10" s="481"/>
      <c r="V10" s="447"/>
      <c r="W10" s="632"/>
      <c r="X10" s="633"/>
      <c r="Y10" s="634">
        <f t="shared" ref="Y10" si="18">IFERROR(IF($AA$1&lt;1000,INT($AA$1/(D13/100)),100),100)</f>
        <v>100</v>
      </c>
      <c r="Z10" s="635">
        <f>IFERROR($C10*(1-$AB$1)/100*$Y10,"")</f>
        <v>44.294570100000001</v>
      </c>
      <c r="AA10" s="803">
        <f>IFERROR($Z10-$Z11,"")</f>
        <v>8.0470099999999434E-2</v>
      </c>
      <c r="AB10" s="711"/>
      <c r="AC10" s="700"/>
      <c r="AD10" s="700"/>
      <c r="AE10" s="701"/>
      <c r="AF10" s="701"/>
      <c r="AG10" s="701"/>
      <c r="AH10" s="736"/>
      <c r="AI10" s="47" t="s">
        <v>575</v>
      </c>
      <c r="AJ10" s="267">
        <v>45456</v>
      </c>
      <c r="AK10" s="261">
        <v>5000000</v>
      </c>
      <c r="AL10" s="262">
        <v>0.31</v>
      </c>
      <c r="AM10" s="262">
        <v>0.32340000000000002</v>
      </c>
      <c r="AN10" s="261">
        <v>253.72</v>
      </c>
      <c r="AO10" s="265">
        <v>0.32549999999999996</v>
      </c>
      <c r="AP10" s="261">
        <v>51261662</v>
      </c>
      <c r="AQ10" s="730"/>
      <c r="AR10" s="730"/>
      <c r="AS10" s="730"/>
      <c r="AT10" s="730"/>
      <c r="AU10" s="730"/>
      <c r="AV10" s="730"/>
      <c r="AW10" s="730"/>
      <c r="AX10" s="730"/>
      <c r="AY10" s="730"/>
      <c r="AZ10" s="730"/>
      <c r="BA10" s="730"/>
      <c r="BB10" s="730"/>
      <c r="BC10" s="730"/>
      <c r="BD10" s="730"/>
      <c r="BE10" s="730"/>
    </row>
    <row r="11" spans="1:57" ht="12.75" hidden="1" customHeight="1" outlineLevel="1">
      <c r="A11" s="270" t="s">
        <v>14</v>
      </c>
      <c r="B11" s="503">
        <f t="shared" si="0"/>
        <v>51</v>
      </c>
      <c r="C11" s="661">
        <f t="shared" si="1"/>
        <v>53.21</v>
      </c>
      <c r="D11" s="527">
        <f t="shared" si="2"/>
        <v>53.27</v>
      </c>
      <c r="E11" s="528">
        <f t="shared" si="3"/>
        <v>1718</v>
      </c>
      <c r="F11" s="662">
        <f t="shared" si="4"/>
        <v>53.26</v>
      </c>
      <c r="G11" s="455">
        <f t="shared" si="5"/>
        <v>-3.2300000000000002E-2</v>
      </c>
      <c r="H11" s="229">
        <f t="shared" si="6"/>
        <v>55</v>
      </c>
      <c r="I11" s="673">
        <f t="shared" si="7"/>
        <v>55</v>
      </c>
      <c r="J11" s="674">
        <f t="shared" si="8"/>
        <v>53.11</v>
      </c>
      <c r="K11" s="224">
        <f t="shared" si="9"/>
        <v>55.04</v>
      </c>
      <c r="L11" s="227">
        <f t="shared" si="10"/>
        <v>88195055</v>
      </c>
      <c r="M11" s="644">
        <f t="shared" si="11"/>
        <v>164063558</v>
      </c>
      <c r="N11" s="740">
        <f t="shared" si="12"/>
        <v>88697</v>
      </c>
      <c r="O11" s="250">
        <f t="shared" si="13"/>
        <v>45447.687592592592</v>
      </c>
      <c r="P11" s="256">
        <v>10</v>
      </c>
      <c r="Q11" s="483"/>
      <c r="R11" s="509"/>
      <c r="S11" s="492"/>
      <c r="T11" s="506"/>
      <c r="U11" s="482"/>
      <c r="V11" s="448"/>
      <c r="W11" s="354"/>
      <c r="X11" s="391"/>
      <c r="Y11" s="387">
        <f t="shared" ref="Y11" si="19">IFERROR(INT($Z10/($D11*(1+$AB$1)/100)),0)</f>
        <v>83</v>
      </c>
      <c r="Z11" s="495">
        <f>IFERROR($D11/100*INT($Y11),"")</f>
        <v>44.214100000000002</v>
      </c>
      <c r="AA11" s="804"/>
      <c r="AB11" s="710"/>
      <c r="AC11" s="697"/>
      <c r="AD11" s="697"/>
      <c r="AE11" s="698"/>
      <c r="AF11" s="698"/>
      <c r="AG11" s="698"/>
      <c r="AH11" s="736"/>
      <c r="AI11" s="47" t="s">
        <v>576</v>
      </c>
      <c r="AJ11" s="267">
        <v>45457</v>
      </c>
      <c r="AK11" s="261">
        <v>7232967.5199999996</v>
      </c>
      <c r="AL11" s="262">
        <v>0.32</v>
      </c>
      <c r="AM11" s="262">
        <v>0.35499999999999998</v>
      </c>
      <c r="AN11" s="261">
        <v>5000.41</v>
      </c>
      <c r="AO11" s="265">
        <v>0.32</v>
      </c>
      <c r="AP11" s="261">
        <v>314359583</v>
      </c>
      <c r="AQ11" s="730"/>
      <c r="AR11" s="730"/>
      <c r="AS11" s="730"/>
      <c r="AT11" s="730"/>
      <c r="AU11" s="730"/>
      <c r="AV11" s="730"/>
      <c r="AW11" s="730"/>
      <c r="AX11" s="730"/>
      <c r="AY11" s="730"/>
      <c r="AZ11" s="730"/>
      <c r="BA11" s="730"/>
      <c r="BB11" s="730"/>
      <c r="BC11" s="730"/>
      <c r="BD11" s="730"/>
      <c r="BE11" s="730"/>
    </row>
    <row r="12" spans="1:57" ht="12.75" hidden="1" customHeight="1" outlineLevel="1">
      <c r="A12" s="269" t="s">
        <v>13</v>
      </c>
      <c r="B12" s="525">
        <f t="shared" si="0"/>
        <v>382</v>
      </c>
      <c r="C12" s="526">
        <f t="shared" si="1"/>
        <v>67960</v>
      </c>
      <c r="D12" s="665">
        <f t="shared" si="2"/>
        <v>67980</v>
      </c>
      <c r="E12" s="529">
        <f t="shared" si="3"/>
        <v>56211</v>
      </c>
      <c r="F12" s="666">
        <f t="shared" si="4"/>
        <v>67970</v>
      </c>
      <c r="G12" s="454">
        <f t="shared" si="5"/>
        <v>-2.3099999999999999E-2</v>
      </c>
      <c r="H12" s="228">
        <f t="shared" si="6"/>
        <v>69680</v>
      </c>
      <c r="I12" s="671">
        <f t="shared" si="7"/>
        <v>70170</v>
      </c>
      <c r="J12" s="672">
        <f t="shared" si="8"/>
        <v>67950</v>
      </c>
      <c r="K12" s="223">
        <f t="shared" si="9"/>
        <v>69580</v>
      </c>
      <c r="L12" s="240">
        <f t="shared" si="10"/>
        <v>144674170500</v>
      </c>
      <c r="M12" s="642">
        <f t="shared" si="11"/>
        <v>209895133</v>
      </c>
      <c r="N12" s="742">
        <f t="shared" si="12"/>
        <v>100707</v>
      </c>
      <c r="O12" s="478">
        <f t="shared" si="13"/>
        <v>45447.687743055554</v>
      </c>
      <c r="P12" s="257">
        <v>11</v>
      </c>
      <c r="Q12" s="484"/>
      <c r="R12" s="510"/>
      <c r="S12" s="491"/>
      <c r="T12" s="507"/>
      <c r="U12" s="481"/>
      <c r="V12" s="447"/>
      <c r="W12" s="451"/>
      <c r="X12" s="393"/>
      <c r="Y12" s="388">
        <f t="shared" si="14"/>
        <v>83</v>
      </c>
      <c r="Z12" s="496">
        <f>IFERROR($C12*(1-$AB$1)/100*INT($Y12),"")</f>
        <v>56401.159319999992</v>
      </c>
      <c r="AA12" s="801">
        <f>IFERROR($Z12-$Z13,"")</f>
        <v>261.15931999999157</v>
      </c>
      <c r="AB12" s="711"/>
      <c r="AC12" s="700"/>
      <c r="AD12" s="700"/>
      <c r="AE12" s="701"/>
      <c r="AF12" s="701"/>
      <c r="AG12" s="701"/>
      <c r="AH12" s="736"/>
      <c r="AI12" s="729"/>
      <c r="AJ12" s="730"/>
      <c r="AK12" s="730"/>
      <c r="AL12" s="730"/>
      <c r="AM12" s="730"/>
      <c r="AN12" s="730"/>
      <c r="AO12" s="730"/>
      <c r="AP12" s="730"/>
      <c r="AQ12" s="730"/>
      <c r="AR12" s="730"/>
      <c r="AS12" s="730"/>
      <c r="AT12" s="730"/>
      <c r="AU12" s="730"/>
      <c r="AV12" s="730"/>
      <c r="AW12" s="730"/>
      <c r="AX12" s="730"/>
      <c r="AY12" s="730"/>
      <c r="AZ12" s="730"/>
      <c r="BA12" s="730"/>
      <c r="BB12" s="730"/>
      <c r="BC12" s="730"/>
      <c r="BD12" s="730"/>
      <c r="BE12" s="730"/>
    </row>
    <row r="13" spans="1:57" ht="12.75" hidden="1" customHeight="1" outlineLevel="1">
      <c r="A13" s="359" t="s">
        <v>552</v>
      </c>
      <c r="B13" s="530">
        <f t="shared" si="0"/>
        <v>269</v>
      </c>
      <c r="C13" s="667">
        <f t="shared" si="1"/>
        <v>55900</v>
      </c>
      <c r="D13" s="531">
        <f t="shared" si="2"/>
        <v>56140</v>
      </c>
      <c r="E13" s="532">
        <f t="shared" si="3"/>
        <v>1578</v>
      </c>
      <c r="F13" s="668">
        <f t="shared" si="4"/>
        <v>56140</v>
      </c>
      <c r="G13" s="456">
        <f t="shared" si="5"/>
        <v>-1.83E-2</v>
      </c>
      <c r="H13" s="235">
        <f t="shared" si="6"/>
        <v>57270</v>
      </c>
      <c r="I13" s="669">
        <f t="shared" si="7"/>
        <v>58140</v>
      </c>
      <c r="J13" s="670">
        <f t="shared" si="8"/>
        <v>55170</v>
      </c>
      <c r="K13" s="237">
        <f t="shared" si="9"/>
        <v>57190</v>
      </c>
      <c r="L13" s="238">
        <f t="shared" si="10"/>
        <v>1203484907</v>
      </c>
      <c r="M13" s="641">
        <f t="shared" si="11"/>
        <v>2138425</v>
      </c>
      <c r="N13" s="743">
        <f t="shared" si="12"/>
        <v>2924</v>
      </c>
      <c r="O13" s="252">
        <f t="shared" si="13"/>
        <v>45447.687743055554</v>
      </c>
      <c r="P13" s="256">
        <v>12</v>
      </c>
      <c r="Q13" s="483"/>
      <c r="R13" s="509"/>
      <c r="S13" s="492"/>
      <c r="T13" s="506"/>
      <c r="U13" s="482"/>
      <c r="V13" s="448"/>
      <c r="W13" s="402"/>
      <c r="X13" s="403"/>
      <c r="Y13" s="459">
        <f t="shared" ref="Y13" si="20">IFERROR($Z12/($D13*(1+$AB$1)/100),0)</f>
        <v>100.45514743146275</v>
      </c>
      <c r="Z13" s="497">
        <f>IFERROR($D13/100*INT($Y13),"")</f>
        <v>56140</v>
      </c>
      <c r="AA13" s="802"/>
      <c r="AB13" s="710"/>
      <c r="AC13" s="697"/>
      <c r="AD13" s="697"/>
      <c r="AE13" s="698"/>
      <c r="AF13" s="698"/>
      <c r="AG13" s="698"/>
      <c r="AH13" s="736"/>
      <c r="AI13" s="729"/>
      <c r="AJ13" s="730"/>
      <c r="AK13" s="730"/>
      <c r="AL13" s="730"/>
      <c r="AM13" s="730"/>
      <c r="AN13" s="730"/>
      <c r="AO13" s="730"/>
      <c r="AP13" s="730"/>
      <c r="AQ13" s="730"/>
      <c r="AR13" s="730"/>
      <c r="AS13" s="730"/>
      <c r="AT13" s="730"/>
      <c r="AU13" s="730"/>
      <c r="AV13" s="730"/>
      <c r="AW13" s="730"/>
      <c r="AX13" s="730"/>
      <c r="AY13" s="730"/>
      <c r="AZ13" s="730"/>
      <c r="BA13" s="730"/>
      <c r="BB13" s="730"/>
      <c r="BC13" s="730"/>
      <c r="BD13" s="730"/>
      <c r="BE13" s="730"/>
    </row>
    <row r="14" spans="1:57" ht="12.75" hidden="1" customHeight="1" outlineLevel="1">
      <c r="A14" s="360" t="s">
        <v>638</v>
      </c>
      <c r="B14" s="525">
        <f t="shared" si="0"/>
        <v>100</v>
      </c>
      <c r="C14" s="526">
        <f t="shared" si="1"/>
        <v>45.5</v>
      </c>
      <c r="D14" s="657">
        <f t="shared" si="2"/>
        <v>45.86</v>
      </c>
      <c r="E14" s="505">
        <f t="shared" si="3"/>
        <v>1965</v>
      </c>
      <c r="F14" s="658">
        <f t="shared" si="4"/>
        <v>45.86</v>
      </c>
      <c r="G14" s="454">
        <f t="shared" si="5"/>
        <v>-3.3399999999999999E-2</v>
      </c>
      <c r="H14" s="230">
        <f t="shared" si="6"/>
        <v>47</v>
      </c>
      <c r="I14" s="659">
        <f t="shared" si="7"/>
        <v>47</v>
      </c>
      <c r="J14" s="660">
        <f t="shared" si="8"/>
        <v>44.972000000000001</v>
      </c>
      <c r="K14" s="226">
        <f t="shared" si="9"/>
        <v>47.448999999999998</v>
      </c>
      <c r="L14" s="234">
        <f t="shared" si="10"/>
        <v>532428</v>
      </c>
      <c r="M14" s="639">
        <f t="shared" si="11"/>
        <v>1167528</v>
      </c>
      <c r="N14" s="739">
        <f t="shared" si="12"/>
        <v>1013</v>
      </c>
      <c r="O14" s="249">
        <f t="shared" si="13"/>
        <v>45447.708564814813</v>
      </c>
      <c r="P14" s="257">
        <v>13</v>
      </c>
      <c r="Q14" s="484"/>
      <c r="R14" s="510"/>
      <c r="S14" s="491"/>
      <c r="T14" s="507"/>
      <c r="U14" s="481"/>
      <c r="V14" s="447"/>
      <c r="W14" s="632"/>
      <c r="X14" s="633"/>
      <c r="Y14" s="634">
        <f t="shared" ref="Y14" si="21">IFERROR(IF($AA$1&lt;1000,INT($AA$1/(D17/100)),100),100)</f>
        <v>100</v>
      </c>
      <c r="Z14" s="635">
        <f>IFERROR($C14*(1-$AB$1)/100*$Y14,"")</f>
        <v>45.495449999999998</v>
      </c>
      <c r="AA14" s="803">
        <f>IFERROR($Z14-$Z15,"")</f>
        <v>0.24145000000000039</v>
      </c>
      <c r="AB14" s="711"/>
      <c r="AC14" s="700"/>
      <c r="AD14" s="700"/>
      <c r="AE14" s="701"/>
      <c r="AF14" s="701"/>
      <c r="AG14" s="701"/>
      <c r="AH14" s="736"/>
      <c r="AI14" s="729"/>
      <c r="AJ14" s="730"/>
      <c r="AK14" s="730"/>
      <c r="AL14" s="730"/>
      <c r="AM14" s="730"/>
      <c r="AN14" s="729"/>
      <c r="AO14" s="729"/>
      <c r="AP14" s="729"/>
      <c r="AQ14" s="730"/>
      <c r="AR14" s="730"/>
      <c r="AS14" s="730"/>
      <c r="AT14" s="730"/>
      <c r="AU14" s="730"/>
      <c r="AV14" s="730"/>
      <c r="AW14" s="730"/>
      <c r="AX14" s="730"/>
      <c r="AY14" s="730"/>
      <c r="AZ14" s="730"/>
      <c r="BA14" s="730"/>
      <c r="BB14" s="730"/>
      <c r="BC14" s="730"/>
      <c r="BD14" s="730"/>
      <c r="BE14" s="730"/>
    </row>
    <row r="15" spans="1:57" ht="12.75" hidden="1" customHeight="1" outlineLevel="1">
      <c r="A15" s="270" t="s">
        <v>626</v>
      </c>
      <c r="B15" s="503">
        <f t="shared" si="0"/>
        <v>375</v>
      </c>
      <c r="C15" s="661">
        <f t="shared" si="1"/>
        <v>53.17</v>
      </c>
      <c r="D15" s="527">
        <f t="shared" si="2"/>
        <v>53.24</v>
      </c>
      <c r="E15" s="528">
        <f t="shared" si="3"/>
        <v>156276</v>
      </c>
      <c r="F15" s="662">
        <f t="shared" si="4"/>
        <v>53.24</v>
      </c>
      <c r="G15" s="523">
        <f t="shared" si="5"/>
        <v>-2.9700000000000001E-2</v>
      </c>
      <c r="H15" s="347">
        <f t="shared" si="6"/>
        <v>54.48</v>
      </c>
      <c r="I15" s="663">
        <f t="shared" si="7"/>
        <v>54.48</v>
      </c>
      <c r="J15" s="664">
        <f t="shared" si="8"/>
        <v>53.1</v>
      </c>
      <c r="K15" s="348">
        <f t="shared" si="9"/>
        <v>54.87</v>
      </c>
      <c r="L15" s="349">
        <f t="shared" si="10"/>
        <v>20075533</v>
      </c>
      <c r="M15" s="640">
        <f t="shared" si="11"/>
        <v>37373337</v>
      </c>
      <c r="N15" s="744">
        <f t="shared" si="12"/>
        <v>16613</v>
      </c>
      <c r="O15" s="479">
        <f t="shared" si="13"/>
        <v>45447.708483796298</v>
      </c>
      <c r="P15" s="256">
        <v>14</v>
      </c>
      <c r="Q15" s="483"/>
      <c r="R15" s="509"/>
      <c r="S15" s="492"/>
      <c r="T15" s="506"/>
      <c r="U15" s="482"/>
      <c r="V15" s="448"/>
      <c r="W15" s="354"/>
      <c r="X15" s="391"/>
      <c r="Y15" s="387">
        <f t="shared" ref="Y15" si="22">IFERROR(INT($Z14/($D15*(1+$AB$1)/100)),0)</f>
        <v>85</v>
      </c>
      <c r="Z15" s="495">
        <f>IFERROR($D15/100*INT($Y15),"")</f>
        <v>45.253999999999998</v>
      </c>
      <c r="AA15" s="804"/>
      <c r="AB15" s="710"/>
      <c r="AC15" s="697"/>
      <c r="AD15" s="697"/>
      <c r="AE15" s="698"/>
      <c r="AF15" s="698"/>
      <c r="AG15" s="698"/>
      <c r="AH15" s="736"/>
      <c r="AI15" s="729"/>
      <c r="AJ15" s="730"/>
      <c r="AK15" s="730"/>
      <c r="AL15" s="730"/>
      <c r="AM15" s="730"/>
      <c r="AN15" s="730"/>
      <c r="AO15" s="730"/>
      <c r="AP15" s="730"/>
      <c r="AQ15" s="730"/>
      <c r="AR15" s="730"/>
      <c r="AS15" s="730"/>
      <c r="AT15" s="730"/>
      <c r="AU15" s="730"/>
      <c r="AV15" s="730"/>
      <c r="AW15" s="730"/>
      <c r="AX15" s="730"/>
      <c r="AY15" s="730"/>
      <c r="AZ15" s="730"/>
      <c r="BA15" s="730"/>
      <c r="BB15" s="730"/>
      <c r="BC15" s="730"/>
      <c r="BD15" s="730"/>
      <c r="BE15" s="730"/>
    </row>
    <row r="16" spans="1:57" ht="12.75" hidden="1" customHeight="1" outlineLevel="1">
      <c r="A16" s="269" t="s">
        <v>624</v>
      </c>
      <c r="B16" s="525">
        <f t="shared" si="0"/>
        <v>32946</v>
      </c>
      <c r="C16" s="526">
        <f t="shared" si="1"/>
        <v>68180</v>
      </c>
      <c r="D16" s="665">
        <f t="shared" si="2"/>
        <v>68190</v>
      </c>
      <c r="E16" s="529">
        <f t="shared" si="3"/>
        <v>23675</v>
      </c>
      <c r="F16" s="666">
        <f t="shared" si="4"/>
        <v>68190</v>
      </c>
      <c r="G16" s="454">
        <f t="shared" si="5"/>
        <v>-2.1299999999999999E-2</v>
      </c>
      <c r="H16" s="228">
        <f t="shared" si="6"/>
        <v>69600</v>
      </c>
      <c r="I16" s="671">
        <f t="shared" si="7"/>
        <v>70500</v>
      </c>
      <c r="J16" s="671">
        <f t="shared" si="8"/>
        <v>67860</v>
      </c>
      <c r="K16" s="223">
        <f t="shared" si="9"/>
        <v>69680</v>
      </c>
      <c r="L16" s="240">
        <f t="shared" si="10"/>
        <v>92468148654</v>
      </c>
      <c r="M16" s="642">
        <f t="shared" si="11"/>
        <v>134285190</v>
      </c>
      <c r="N16" s="742">
        <f t="shared" si="12"/>
        <v>40833</v>
      </c>
      <c r="O16" s="478">
        <f t="shared" si="13"/>
        <v>45447.708495370367</v>
      </c>
      <c r="P16" s="257">
        <v>15</v>
      </c>
      <c r="Q16" s="484"/>
      <c r="R16" s="510"/>
      <c r="S16" s="491"/>
      <c r="T16" s="507"/>
      <c r="U16" s="481"/>
      <c r="V16" s="447"/>
      <c r="W16" s="451"/>
      <c r="X16" s="393"/>
      <c r="Y16" s="388">
        <f t="shared" si="14"/>
        <v>85</v>
      </c>
      <c r="Z16" s="496">
        <f>IFERROR($C16*(1-$AB$1)/100*INT($Y16),"")</f>
        <v>57947.204699999995</v>
      </c>
      <c r="AA16" s="801">
        <f>IFERROR($Z16-$Z17,"")</f>
        <v>157.20469999999477</v>
      </c>
      <c r="AB16" s="711"/>
      <c r="AC16" s="700"/>
      <c r="AD16" s="700"/>
      <c r="AE16" s="701"/>
      <c r="AF16" s="701"/>
      <c r="AG16" s="701"/>
      <c r="AH16" s="736"/>
      <c r="AI16" s="729"/>
      <c r="AJ16" s="730"/>
      <c r="AK16" s="730"/>
      <c r="AL16" s="730"/>
      <c r="AM16" s="730"/>
      <c r="AN16" s="730"/>
      <c r="AO16" s="730"/>
      <c r="AP16" s="730"/>
      <c r="AQ16" s="730"/>
      <c r="AR16" s="730"/>
      <c r="AS16" s="730"/>
      <c r="AT16" s="730"/>
      <c r="AU16" s="730"/>
      <c r="AV16" s="730"/>
      <c r="AW16" s="730"/>
      <c r="AX16" s="730"/>
      <c r="AY16" s="730"/>
      <c r="AZ16" s="730"/>
      <c r="BA16" s="730"/>
      <c r="BB16" s="730"/>
      <c r="BC16" s="730"/>
      <c r="BD16" s="730"/>
      <c r="BE16" s="730"/>
    </row>
    <row r="17" spans="1:57" ht="12.75" hidden="1" customHeight="1" outlineLevel="1">
      <c r="A17" s="359" t="s">
        <v>636</v>
      </c>
      <c r="B17" s="530">
        <f t="shared" si="0"/>
        <v>1819</v>
      </c>
      <c r="C17" s="667">
        <f t="shared" si="1"/>
        <v>57760</v>
      </c>
      <c r="D17" s="531">
        <f t="shared" si="2"/>
        <v>57790</v>
      </c>
      <c r="E17" s="532">
        <f t="shared" si="3"/>
        <v>4272</v>
      </c>
      <c r="F17" s="668">
        <f t="shared" si="4"/>
        <v>57790</v>
      </c>
      <c r="G17" s="456">
        <f t="shared" si="5"/>
        <v>-2.6699999999999998E-2</v>
      </c>
      <c r="H17" s="235">
        <f t="shared" si="6"/>
        <v>59340</v>
      </c>
      <c r="I17" s="669">
        <f t="shared" si="7"/>
        <v>59500</v>
      </c>
      <c r="J17" s="670">
        <f t="shared" si="8"/>
        <v>57380</v>
      </c>
      <c r="K17" s="237">
        <f t="shared" si="9"/>
        <v>59380</v>
      </c>
      <c r="L17" s="238">
        <f t="shared" si="10"/>
        <v>5340709454</v>
      </c>
      <c r="M17" s="641">
        <f t="shared" si="11"/>
        <v>9191429</v>
      </c>
      <c r="N17" s="743">
        <f t="shared" si="12"/>
        <v>3681</v>
      </c>
      <c r="O17" s="252">
        <f t="shared" si="13"/>
        <v>45447.708495370367</v>
      </c>
      <c r="P17" s="401">
        <v>16</v>
      </c>
      <c r="Q17" s="483"/>
      <c r="R17" s="509"/>
      <c r="S17" s="492"/>
      <c r="T17" s="506"/>
      <c r="U17" s="482"/>
      <c r="V17" s="448"/>
      <c r="W17" s="402"/>
      <c r="X17" s="403"/>
      <c r="Y17" s="459">
        <f t="shared" ref="Y17" si="23">IFERROR($Z16/($D17*(1+$AB$1)/100),0)</f>
        <v>100.26200131327928</v>
      </c>
      <c r="Z17" s="497">
        <f>IFERROR($D17/100*INT($Y17),"")</f>
        <v>57790</v>
      </c>
      <c r="AA17" s="802"/>
      <c r="AB17" s="710"/>
      <c r="AC17" s="697"/>
      <c r="AD17" s="697"/>
      <c r="AE17" s="698"/>
      <c r="AF17" s="698"/>
      <c r="AG17" s="698"/>
      <c r="AH17" s="736"/>
      <c r="AI17" s="729"/>
      <c r="AJ17" s="730"/>
      <c r="AK17" s="730"/>
      <c r="AL17" s="730"/>
      <c r="AM17" s="730"/>
      <c r="AN17" s="730"/>
      <c r="AO17" s="734"/>
      <c r="AP17" s="730"/>
      <c r="AQ17" s="730"/>
      <c r="AR17" s="730"/>
      <c r="AS17" s="730"/>
      <c r="AT17" s="730"/>
      <c r="AU17" s="730"/>
      <c r="AV17" s="730"/>
      <c r="AW17" s="730"/>
      <c r="AX17" s="730"/>
      <c r="AY17" s="730"/>
      <c r="AZ17" s="730"/>
      <c r="BA17" s="730"/>
      <c r="BB17" s="730"/>
      <c r="BC17" s="730"/>
      <c r="BD17" s="730"/>
      <c r="BE17" s="730"/>
    </row>
    <row r="18" spans="1:57" ht="12.75" hidden="1" customHeight="1" outlineLevel="1">
      <c r="A18" s="360" t="s">
        <v>554</v>
      </c>
      <c r="B18" s="525">
        <f t="shared" si="0"/>
        <v>28</v>
      </c>
      <c r="C18" s="526">
        <f t="shared" si="1"/>
        <v>44.298999999999999</v>
      </c>
      <c r="D18" s="657">
        <f t="shared" si="2"/>
        <v>44.39</v>
      </c>
      <c r="E18" s="505">
        <f t="shared" si="3"/>
        <v>9500</v>
      </c>
      <c r="F18" s="658">
        <f t="shared" si="4"/>
        <v>44.298999999999999</v>
      </c>
      <c r="G18" s="454">
        <f t="shared" si="5"/>
        <v>-2.63E-2</v>
      </c>
      <c r="H18" s="271">
        <f t="shared" si="6"/>
        <v>45</v>
      </c>
      <c r="I18" s="675">
        <f t="shared" si="7"/>
        <v>45.000999999999998</v>
      </c>
      <c r="J18" s="676">
        <f t="shared" si="8"/>
        <v>42.8</v>
      </c>
      <c r="K18" s="272">
        <f t="shared" si="9"/>
        <v>45.5</v>
      </c>
      <c r="L18" s="273">
        <f t="shared" si="10"/>
        <v>407104</v>
      </c>
      <c r="M18" s="645">
        <f t="shared" si="11"/>
        <v>926017</v>
      </c>
      <c r="N18" s="739">
        <f t="shared" si="12"/>
        <v>817</v>
      </c>
      <c r="O18" s="249">
        <f t="shared" si="13"/>
        <v>45447.687800925924</v>
      </c>
      <c r="P18" s="257">
        <v>17</v>
      </c>
      <c r="Q18" s="484"/>
      <c r="R18" s="510"/>
      <c r="S18" s="491"/>
      <c r="T18" s="507"/>
      <c r="U18" s="481"/>
      <c r="V18" s="447"/>
      <c r="W18" s="632"/>
      <c r="X18" s="633"/>
      <c r="Y18" s="634">
        <f t="shared" ref="Y18" si="24">IFERROR(IF($AA$1&lt;1000,INT($AA$1/(D21/100)),100),100)</f>
        <v>100</v>
      </c>
      <c r="Z18" s="635">
        <f>IFERROR($C18*(1-$AB$1)/100*$Y18,"")</f>
        <v>44.294570100000001</v>
      </c>
      <c r="AA18" s="803">
        <f>IFERROR($Z18-$Z19,"")</f>
        <v>8.0470099999999434E-2</v>
      </c>
      <c r="AB18" s="711"/>
      <c r="AC18" s="700"/>
      <c r="AD18" s="700"/>
      <c r="AE18" s="701"/>
      <c r="AF18" s="701"/>
      <c r="AG18" s="701"/>
      <c r="AH18" s="736"/>
      <c r="AI18" s="729"/>
      <c r="AJ18" s="730"/>
      <c r="AK18" s="730"/>
      <c r="AL18" s="730"/>
      <c r="AM18" s="730"/>
      <c r="AN18" s="730"/>
      <c r="AO18" s="730"/>
      <c r="AP18" s="730"/>
      <c r="AQ18" s="730"/>
      <c r="AR18" s="730"/>
      <c r="AS18" s="730"/>
      <c r="AT18" s="730"/>
      <c r="AU18" s="730"/>
      <c r="AV18" s="730"/>
      <c r="AW18" s="730"/>
      <c r="AX18" s="730"/>
      <c r="AY18" s="730"/>
      <c r="AZ18" s="730"/>
      <c r="BA18" s="730"/>
      <c r="BB18" s="730"/>
      <c r="BC18" s="730"/>
      <c r="BD18" s="730"/>
      <c r="BE18" s="730"/>
    </row>
    <row r="19" spans="1:57" ht="12.75" hidden="1" customHeight="1" outlineLevel="1">
      <c r="A19" s="270" t="s">
        <v>14</v>
      </c>
      <c r="B19" s="503">
        <f t="shared" si="0"/>
        <v>51</v>
      </c>
      <c r="C19" s="661">
        <f t="shared" si="1"/>
        <v>53.21</v>
      </c>
      <c r="D19" s="527">
        <f t="shared" si="2"/>
        <v>53.27</v>
      </c>
      <c r="E19" s="528">
        <f t="shared" si="3"/>
        <v>1718</v>
      </c>
      <c r="F19" s="662">
        <f t="shared" si="4"/>
        <v>53.26</v>
      </c>
      <c r="G19" s="523">
        <f t="shared" si="5"/>
        <v>-3.2300000000000002E-2</v>
      </c>
      <c r="H19" s="636">
        <f t="shared" si="6"/>
        <v>55</v>
      </c>
      <c r="I19" s="677">
        <f t="shared" si="7"/>
        <v>55</v>
      </c>
      <c r="J19" s="678">
        <f t="shared" si="8"/>
        <v>53.11</v>
      </c>
      <c r="K19" s="637">
        <f t="shared" si="9"/>
        <v>55.04</v>
      </c>
      <c r="L19" s="638">
        <f t="shared" si="10"/>
        <v>88195055</v>
      </c>
      <c r="M19" s="646">
        <f t="shared" si="11"/>
        <v>164063558</v>
      </c>
      <c r="N19" s="744">
        <f t="shared" si="12"/>
        <v>88697</v>
      </c>
      <c r="O19" s="479">
        <f t="shared" si="13"/>
        <v>45447.687592592592</v>
      </c>
      <c r="P19" s="256">
        <v>18</v>
      </c>
      <c r="Q19" s="483"/>
      <c r="R19" s="509"/>
      <c r="S19" s="492"/>
      <c r="T19" s="506"/>
      <c r="U19" s="482"/>
      <c r="V19" s="448"/>
      <c r="W19" s="354"/>
      <c r="X19" s="391"/>
      <c r="Y19" s="387">
        <f t="shared" ref="Y19" si="25">IFERROR(INT($Z18/($D19*(1+$AB$1)/100)),0)</f>
        <v>83</v>
      </c>
      <c r="Z19" s="495">
        <f>IFERROR($D19/100*INT($Y19),"")</f>
        <v>44.214100000000002</v>
      </c>
      <c r="AA19" s="804"/>
      <c r="AB19" s="710"/>
      <c r="AC19" s="697"/>
      <c r="AD19" s="697"/>
      <c r="AE19" s="698"/>
      <c r="AF19" s="698"/>
      <c r="AG19" s="698"/>
      <c r="AH19" s="736"/>
      <c r="AI19" s="729"/>
      <c r="AJ19" s="730"/>
      <c r="AK19" s="730"/>
      <c r="AL19" s="730"/>
      <c r="AM19" s="730"/>
      <c r="AN19" s="730"/>
      <c r="AO19" s="730"/>
      <c r="AP19" s="730"/>
      <c r="AQ19" s="730"/>
      <c r="AR19" s="730"/>
      <c r="AS19" s="730"/>
      <c r="AT19" s="730"/>
      <c r="AU19" s="730"/>
      <c r="AV19" s="730"/>
      <c r="AW19" s="730"/>
      <c r="AX19" s="730"/>
      <c r="AY19" s="730"/>
      <c r="AZ19" s="730"/>
      <c r="BA19" s="730"/>
      <c r="BB19" s="730"/>
      <c r="BC19" s="730"/>
      <c r="BD19" s="730"/>
      <c r="BE19" s="730"/>
    </row>
    <row r="20" spans="1:57" ht="12.75" hidden="1" customHeight="1" outlineLevel="1">
      <c r="A20" s="269" t="s">
        <v>15</v>
      </c>
      <c r="B20" s="525">
        <f t="shared" si="0"/>
        <v>20520</v>
      </c>
      <c r="C20" s="526">
        <f t="shared" si="1"/>
        <v>52</v>
      </c>
      <c r="D20" s="665">
        <f t="shared" si="2"/>
        <v>52.35</v>
      </c>
      <c r="E20" s="529">
        <f t="shared" si="3"/>
        <v>100000</v>
      </c>
      <c r="F20" s="666">
        <f t="shared" si="4"/>
        <v>52.16</v>
      </c>
      <c r="G20" s="454">
        <f t="shared" si="5"/>
        <v>-3.9900000000000005E-2</v>
      </c>
      <c r="H20" s="274">
        <f t="shared" si="6"/>
        <v>54</v>
      </c>
      <c r="I20" s="679">
        <f t="shared" si="7"/>
        <v>54</v>
      </c>
      <c r="J20" s="680">
        <f t="shared" si="8"/>
        <v>52</v>
      </c>
      <c r="K20" s="275">
        <f t="shared" si="9"/>
        <v>54.33</v>
      </c>
      <c r="L20" s="276">
        <f t="shared" si="10"/>
        <v>33835774</v>
      </c>
      <c r="M20" s="647">
        <f t="shared" si="11"/>
        <v>64453392</v>
      </c>
      <c r="N20" s="742">
        <f t="shared" si="12"/>
        <v>15961</v>
      </c>
      <c r="O20" s="478">
        <f t="shared" si="13"/>
        <v>45447.685358796298</v>
      </c>
      <c r="P20" s="257">
        <v>19</v>
      </c>
      <c r="Q20" s="484"/>
      <c r="R20" s="510"/>
      <c r="S20" s="491"/>
      <c r="T20" s="507"/>
      <c r="U20" s="481"/>
      <c r="V20" s="447"/>
      <c r="W20" s="451"/>
      <c r="X20" s="392"/>
      <c r="Y20" s="388">
        <f t="shared" si="14"/>
        <v>83</v>
      </c>
      <c r="Z20" s="496">
        <f>IFERROR($C20*(1-$AB$1)/100*INT($Y20),"")</f>
        <v>43.155683999999994</v>
      </c>
      <c r="AA20" s="801">
        <f>IFERROR($Z20-$Z21,"")</f>
        <v>0.37568399999999258</v>
      </c>
      <c r="AB20" s="711"/>
      <c r="AC20" s="700"/>
      <c r="AD20" s="700"/>
      <c r="AE20" s="701"/>
      <c r="AF20" s="701"/>
      <c r="AG20" s="701"/>
      <c r="AH20" s="736"/>
      <c r="AI20" s="729"/>
      <c r="AJ20" s="730"/>
      <c r="AK20" s="730"/>
      <c r="AL20" s="730"/>
      <c r="AM20" s="730"/>
      <c r="AN20" s="730"/>
      <c r="AO20" s="730"/>
      <c r="AP20" s="730"/>
      <c r="AQ20" s="730"/>
      <c r="AR20" s="730"/>
      <c r="AS20" s="730"/>
      <c r="AT20" s="730"/>
      <c r="AU20" s="730"/>
      <c r="AV20" s="730"/>
      <c r="AW20" s="730"/>
      <c r="AX20" s="730"/>
      <c r="AY20" s="730"/>
      <c r="AZ20" s="730"/>
      <c r="BA20" s="730"/>
      <c r="BB20" s="730"/>
      <c r="BC20" s="730"/>
      <c r="BD20" s="730"/>
      <c r="BE20" s="730"/>
    </row>
    <row r="21" spans="1:57" ht="12.75" hidden="1" customHeight="1" outlineLevel="1">
      <c r="A21" s="359" t="s">
        <v>553</v>
      </c>
      <c r="B21" s="530">
        <f t="shared" si="0"/>
        <v>0</v>
      </c>
      <c r="C21" s="667">
        <f t="shared" si="1"/>
        <v>0</v>
      </c>
      <c r="D21" s="531">
        <f t="shared" si="2"/>
        <v>46.5</v>
      </c>
      <c r="E21" s="532">
        <f t="shared" si="3"/>
        <v>9188</v>
      </c>
      <c r="F21" s="668">
        <f t="shared" si="4"/>
        <v>0</v>
      </c>
      <c r="G21" s="456">
        <f t="shared" si="5"/>
        <v>0</v>
      </c>
      <c r="H21" s="398">
        <f t="shared" si="6"/>
        <v>0</v>
      </c>
      <c r="I21" s="681">
        <f t="shared" si="7"/>
        <v>0</v>
      </c>
      <c r="J21" s="682">
        <f t="shared" si="8"/>
        <v>0</v>
      </c>
      <c r="K21" s="399">
        <f t="shared" si="9"/>
        <v>46.598999999999997</v>
      </c>
      <c r="L21" s="400">
        <f t="shared" si="10"/>
        <v>0</v>
      </c>
      <c r="M21" s="648">
        <f t="shared" si="11"/>
        <v>0</v>
      </c>
      <c r="N21" s="743">
        <f t="shared" si="12"/>
        <v>0</v>
      </c>
      <c r="O21" s="252">
        <f t="shared" si="13"/>
        <v>0</v>
      </c>
      <c r="P21" s="401">
        <v>20</v>
      </c>
      <c r="Q21" s="483"/>
      <c r="R21" s="509"/>
      <c r="S21" s="492"/>
      <c r="T21" s="506"/>
      <c r="U21" s="482"/>
      <c r="V21" s="448"/>
      <c r="W21" s="402"/>
      <c r="X21" s="403"/>
      <c r="Y21" s="459">
        <f t="shared" ref="Y21" si="26">IFERROR($Z20/($D21*(1+$AB$1)/100),0)</f>
        <v>92.798642716373521</v>
      </c>
      <c r="Z21" s="497">
        <f>IFERROR($D21/100*INT($Y21),"")</f>
        <v>42.78</v>
      </c>
      <c r="AA21" s="802"/>
      <c r="AB21" s="710"/>
      <c r="AC21" s="697"/>
      <c r="AD21" s="697"/>
      <c r="AE21" s="698"/>
      <c r="AF21" s="698"/>
      <c r="AG21" s="698"/>
      <c r="AH21" s="736"/>
      <c r="AI21" s="729"/>
      <c r="AJ21" s="730"/>
      <c r="AK21" s="730"/>
      <c r="AL21" s="730"/>
      <c r="AM21" s="730"/>
      <c r="AN21" s="730"/>
      <c r="AO21" s="730"/>
      <c r="AP21" s="730"/>
      <c r="AQ21" s="730"/>
      <c r="AR21" s="730"/>
      <c r="AS21" s="730"/>
      <c r="AT21" s="730"/>
      <c r="AU21" s="730"/>
      <c r="AV21" s="730"/>
      <c r="AW21" s="730"/>
      <c r="AX21" s="730"/>
      <c r="AY21" s="730"/>
      <c r="AZ21" s="730"/>
      <c r="BA21" s="730"/>
      <c r="BB21" s="730"/>
      <c r="BC21" s="730"/>
      <c r="BD21" s="730"/>
      <c r="BE21" s="730"/>
    </row>
    <row r="22" spans="1:57" ht="12.75" hidden="1" customHeight="1" outlineLevel="1">
      <c r="A22" s="360" t="s">
        <v>638</v>
      </c>
      <c r="B22" s="525">
        <f t="shared" si="0"/>
        <v>100</v>
      </c>
      <c r="C22" s="526">
        <f t="shared" si="1"/>
        <v>45.5</v>
      </c>
      <c r="D22" s="657">
        <f t="shared" si="2"/>
        <v>45.86</v>
      </c>
      <c r="E22" s="505">
        <f t="shared" si="3"/>
        <v>1965</v>
      </c>
      <c r="F22" s="658">
        <f t="shared" si="4"/>
        <v>45.86</v>
      </c>
      <c r="G22" s="454">
        <f t="shared" si="5"/>
        <v>-3.3399999999999999E-2</v>
      </c>
      <c r="H22" s="271">
        <f t="shared" si="6"/>
        <v>47</v>
      </c>
      <c r="I22" s="675">
        <f t="shared" si="7"/>
        <v>47</v>
      </c>
      <c r="J22" s="676">
        <f t="shared" si="8"/>
        <v>44.972000000000001</v>
      </c>
      <c r="K22" s="272">
        <f t="shared" si="9"/>
        <v>47.448999999999998</v>
      </c>
      <c r="L22" s="273">
        <f t="shared" si="10"/>
        <v>532428</v>
      </c>
      <c r="M22" s="649">
        <f t="shared" si="11"/>
        <v>1167528</v>
      </c>
      <c r="N22" s="739">
        <f t="shared" si="12"/>
        <v>1013</v>
      </c>
      <c r="O22" s="249">
        <f t="shared" si="13"/>
        <v>45447.708564814813</v>
      </c>
      <c r="P22" s="257">
        <v>21</v>
      </c>
      <c r="Q22" s="484"/>
      <c r="R22" s="510"/>
      <c r="S22" s="491"/>
      <c r="T22" s="507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45.495449999999998</v>
      </c>
      <c r="AA22" s="812">
        <f>IFERROR($Z22-$Z23,"")</f>
        <v>0.24145000000000039</v>
      </c>
      <c r="AB22" s="711"/>
      <c r="AC22" s="700"/>
      <c r="AD22" s="700"/>
      <c r="AE22" s="701"/>
      <c r="AF22" s="701"/>
      <c r="AG22" s="701"/>
      <c r="AH22" s="736"/>
      <c r="AI22" s="729"/>
      <c r="AJ22" s="730"/>
      <c r="AK22" s="730"/>
      <c r="AL22" s="730"/>
      <c r="AM22" s="730"/>
      <c r="AN22" s="730"/>
      <c r="AO22" s="730"/>
      <c r="AP22" s="730"/>
      <c r="AQ22" s="730"/>
      <c r="AR22" s="730"/>
      <c r="AS22" s="730"/>
      <c r="AT22" s="730"/>
      <c r="AU22" s="730"/>
      <c r="AV22" s="730"/>
      <c r="AW22" s="730"/>
      <c r="AX22" s="730"/>
      <c r="AY22" s="730"/>
      <c r="AZ22" s="730"/>
      <c r="BA22" s="730"/>
      <c r="BB22" s="730"/>
      <c r="BC22" s="730"/>
      <c r="BD22" s="730"/>
      <c r="BE22" s="730"/>
    </row>
    <row r="23" spans="1:57" ht="12.75" hidden="1" customHeight="1" outlineLevel="1">
      <c r="A23" s="270" t="s">
        <v>626</v>
      </c>
      <c r="B23" s="503">
        <f t="shared" si="0"/>
        <v>375</v>
      </c>
      <c r="C23" s="661">
        <f t="shared" si="1"/>
        <v>53.17</v>
      </c>
      <c r="D23" s="527">
        <f t="shared" si="2"/>
        <v>53.24</v>
      </c>
      <c r="E23" s="528">
        <f t="shared" si="3"/>
        <v>156276</v>
      </c>
      <c r="F23" s="662">
        <f t="shared" si="4"/>
        <v>53.24</v>
      </c>
      <c r="G23" s="523">
        <f t="shared" si="5"/>
        <v>-2.9700000000000001E-2</v>
      </c>
      <c r="H23" s="636">
        <f t="shared" si="6"/>
        <v>54.48</v>
      </c>
      <c r="I23" s="677">
        <f t="shared" si="7"/>
        <v>54.48</v>
      </c>
      <c r="J23" s="678">
        <f t="shared" si="8"/>
        <v>53.1</v>
      </c>
      <c r="K23" s="637">
        <f t="shared" si="9"/>
        <v>54.87</v>
      </c>
      <c r="L23" s="638">
        <f t="shared" si="10"/>
        <v>20075533</v>
      </c>
      <c r="M23" s="650">
        <f t="shared" si="11"/>
        <v>37373337</v>
      </c>
      <c r="N23" s="740">
        <f t="shared" si="12"/>
        <v>16613</v>
      </c>
      <c r="O23" s="250">
        <f t="shared" si="13"/>
        <v>45447.708483796298</v>
      </c>
      <c r="P23" s="256">
        <v>22</v>
      </c>
      <c r="Q23" s="483"/>
      <c r="R23" s="509"/>
      <c r="S23" s="492"/>
      <c r="T23" s="506"/>
      <c r="U23" s="482"/>
      <c r="V23" s="448"/>
      <c r="W23" s="354"/>
      <c r="X23" s="391"/>
      <c r="Y23" s="387">
        <f t="shared" ref="Y23" si="28">IFERROR(INT($Z22/($D23*(1+$AB$1)/100)),0)</f>
        <v>85</v>
      </c>
      <c r="Z23" s="495">
        <f>IFERROR($D23/100*INT($Y23),"")</f>
        <v>45.253999999999998</v>
      </c>
      <c r="AA23" s="804"/>
      <c r="AB23" s="710"/>
      <c r="AC23" s="697"/>
      <c r="AD23" s="697"/>
      <c r="AE23" s="698"/>
      <c r="AF23" s="698"/>
      <c r="AG23" s="698"/>
      <c r="AH23" s="736"/>
      <c r="AI23" s="729"/>
      <c r="AJ23" s="730"/>
      <c r="AK23" s="730"/>
      <c r="AL23" s="730"/>
      <c r="AM23" s="730"/>
      <c r="AN23" s="730"/>
      <c r="AO23" s="730"/>
      <c r="AP23" s="730"/>
      <c r="AQ23" s="730"/>
      <c r="AR23" s="730"/>
      <c r="AS23" s="730"/>
      <c r="AT23" s="730"/>
      <c r="AU23" s="730"/>
      <c r="AV23" s="730"/>
      <c r="AW23" s="730"/>
      <c r="AX23" s="730"/>
      <c r="AY23" s="730"/>
      <c r="AZ23" s="730"/>
      <c r="BA23" s="730"/>
      <c r="BB23" s="730"/>
      <c r="BC23" s="730"/>
      <c r="BD23" s="730"/>
      <c r="BE23" s="730"/>
    </row>
    <row r="24" spans="1:57" ht="12.75" hidden="1" customHeight="1" outlineLevel="1">
      <c r="A24" s="269" t="s">
        <v>625</v>
      </c>
      <c r="B24" s="525">
        <f t="shared" si="0"/>
        <v>9441</v>
      </c>
      <c r="C24" s="526">
        <f t="shared" si="1"/>
        <v>52</v>
      </c>
      <c r="D24" s="665">
        <f t="shared" si="2"/>
        <v>52.19</v>
      </c>
      <c r="E24" s="529">
        <f t="shared" si="3"/>
        <v>1800</v>
      </c>
      <c r="F24" s="666">
        <f t="shared" si="4"/>
        <v>52</v>
      </c>
      <c r="G24" s="454">
        <f t="shared" si="5"/>
        <v>-2.9300000000000003E-2</v>
      </c>
      <c r="H24" s="271">
        <f t="shared" si="6"/>
        <v>54</v>
      </c>
      <c r="I24" s="671">
        <f t="shared" si="7"/>
        <v>54</v>
      </c>
      <c r="J24" s="676">
        <f t="shared" si="8"/>
        <v>51.92</v>
      </c>
      <c r="K24" s="272">
        <f t="shared" si="9"/>
        <v>53.57</v>
      </c>
      <c r="L24" s="273">
        <f t="shared" si="10"/>
        <v>3347660</v>
      </c>
      <c r="M24" s="651">
        <f t="shared" si="11"/>
        <v>6385552</v>
      </c>
      <c r="N24" s="739">
        <f t="shared" si="12"/>
        <v>1859</v>
      </c>
      <c r="O24" s="249">
        <f t="shared" si="13"/>
        <v>45447.708657407406</v>
      </c>
      <c r="P24" s="257">
        <v>23</v>
      </c>
      <c r="Q24" s="484"/>
      <c r="R24" s="510"/>
      <c r="S24" s="491"/>
      <c r="T24" s="507"/>
      <c r="U24" s="481"/>
      <c r="V24" s="447"/>
      <c r="W24" s="619"/>
      <c r="X24" s="393"/>
      <c r="Y24" s="388">
        <f t="shared" si="14"/>
        <v>85</v>
      </c>
      <c r="Z24" s="496">
        <f>IFERROR($C24*(1-$AB$1)/100*INT($Y24),"")</f>
        <v>44.19558</v>
      </c>
      <c r="AA24" s="801">
        <f>IFERROR($Z24-$Z25,"")</f>
        <v>44.19558</v>
      </c>
      <c r="AB24" s="711"/>
      <c r="AC24" s="700"/>
      <c r="AD24" s="700"/>
      <c r="AE24" s="701"/>
      <c r="AF24" s="701"/>
      <c r="AG24" s="701"/>
      <c r="AH24" s="736"/>
      <c r="AI24" s="729"/>
      <c r="AJ24" s="730"/>
      <c r="AK24" s="730"/>
      <c r="AL24" s="730"/>
      <c r="AM24" s="730"/>
      <c r="AN24" s="730"/>
      <c r="AO24" s="730"/>
      <c r="AP24" s="730"/>
      <c r="AQ24" s="730"/>
      <c r="AR24" s="730"/>
      <c r="AS24" s="730"/>
      <c r="AT24" s="730"/>
      <c r="AU24" s="730"/>
      <c r="AV24" s="730"/>
      <c r="AW24" s="730"/>
      <c r="AX24" s="730"/>
      <c r="AY24" s="730"/>
      <c r="AZ24" s="730"/>
      <c r="BA24" s="730"/>
      <c r="BB24" s="730"/>
      <c r="BC24" s="730"/>
      <c r="BD24" s="730"/>
      <c r="BE24" s="730"/>
    </row>
    <row r="25" spans="1:57" ht="12.75" hidden="1" customHeight="1" outlineLevel="1">
      <c r="A25" s="612" t="s">
        <v>637</v>
      </c>
      <c r="B25" s="613">
        <f t="shared" si="0"/>
        <v>0</v>
      </c>
      <c r="C25" s="683">
        <f t="shared" si="1"/>
        <v>0</v>
      </c>
      <c r="D25" s="614">
        <f t="shared" si="2"/>
        <v>0</v>
      </c>
      <c r="E25" s="615">
        <f t="shared" si="3"/>
        <v>0</v>
      </c>
      <c r="F25" s="684">
        <f t="shared" si="4"/>
        <v>0</v>
      </c>
      <c r="G25" s="579">
        <f t="shared" si="5"/>
        <v>0</v>
      </c>
      <c r="H25" s="616">
        <f t="shared" si="6"/>
        <v>0</v>
      </c>
      <c r="I25" s="685">
        <f t="shared" si="7"/>
        <v>0</v>
      </c>
      <c r="J25" s="686">
        <f t="shared" si="8"/>
        <v>0</v>
      </c>
      <c r="K25" s="617">
        <f t="shared" si="9"/>
        <v>46</v>
      </c>
      <c r="L25" s="618">
        <f t="shared" si="10"/>
        <v>0</v>
      </c>
      <c r="M25" s="652">
        <f t="shared" si="11"/>
        <v>0</v>
      </c>
      <c r="N25" s="745">
        <f t="shared" si="12"/>
        <v>0</v>
      </c>
      <c r="O25" s="410">
        <f t="shared" si="13"/>
        <v>0</v>
      </c>
      <c r="P25" s="411">
        <v>24</v>
      </c>
      <c r="Q25" s="483"/>
      <c r="R25" s="509"/>
      <c r="S25" s="492"/>
      <c r="T25" s="506"/>
      <c r="U25" s="482"/>
      <c r="V25" s="448"/>
      <c r="W25" s="587"/>
      <c r="X25" s="588"/>
      <c r="Y25" s="620">
        <f t="shared" ref="Y25" si="29">IFERROR($Z24/($D25*(1+$AB$1)/100),0)</f>
        <v>0</v>
      </c>
      <c r="Z25" s="621">
        <f>IFERROR($D25/100*INT($Y25),"")</f>
        <v>0</v>
      </c>
      <c r="AA25" s="813"/>
      <c r="AB25" s="728"/>
      <c r="AC25" s="707"/>
      <c r="AD25" s="707"/>
      <c r="AE25" s="708"/>
      <c r="AF25" s="708"/>
      <c r="AG25" s="708"/>
      <c r="AH25" s="736"/>
      <c r="AI25" s="729"/>
      <c r="AJ25" s="730"/>
      <c r="AK25" s="730"/>
      <c r="AL25" s="730"/>
      <c r="AM25" s="730"/>
      <c r="AN25" s="730"/>
      <c r="AO25" s="730"/>
      <c r="AP25" s="730"/>
      <c r="AQ25" s="730"/>
      <c r="AR25" s="730"/>
      <c r="AS25" s="730"/>
      <c r="AT25" s="730"/>
      <c r="AU25" s="730"/>
      <c r="AV25" s="730"/>
      <c r="AW25" s="730"/>
      <c r="AX25" s="730"/>
      <c r="AY25" s="730"/>
      <c r="AZ25" s="730"/>
      <c r="BA25" s="730"/>
      <c r="BB25" s="730"/>
      <c r="BC25" s="730"/>
      <c r="BD25" s="730"/>
      <c r="BE25" s="730"/>
    </row>
    <row r="26" spans="1:57" ht="12.75" customHeight="1" collapsed="1">
      <c r="A26" s="631" t="s">
        <v>13</v>
      </c>
      <c r="B26" s="775">
        <f t="shared" si="0"/>
        <v>382</v>
      </c>
      <c r="C26" s="526">
        <f t="shared" si="1"/>
        <v>67960</v>
      </c>
      <c r="D26" s="526">
        <f t="shared" si="2"/>
        <v>67980</v>
      </c>
      <c r="E26" s="775">
        <f t="shared" si="3"/>
        <v>56211</v>
      </c>
      <c r="F26" s="666">
        <f t="shared" si="4"/>
        <v>67970</v>
      </c>
      <c r="G26" s="454">
        <f t="shared" si="5"/>
        <v>-2.3099999999999999E-2</v>
      </c>
      <c r="H26" s="230">
        <f t="shared" si="6"/>
        <v>69680</v>
      </c>
      <c r="I26" s="659">
        <f t="shared" si="7"/>
        <v>70170</v>
      </c>
      <c r="J26" s="660">
        <f t="shared" si="8"/>
        <v>67950</v>
      </c>
      <c r="K26" s="226">
        <f t="shared" si="9"/>
        <v>69580</v>
      </c>
      <c r="L26" s="234">
        <f t="shared" si="10"/>
        <v>144674170500</v>
      </c>
      <c r="M26" s="649">
        <f t="shared" si="11"/>
        <v>209895133</v>
      </c>
      <c r="N26" s="739">
        <f t="shared" si="12"/>
        <v>100707</v>
      </c>
      <c r="O26" s="249">
        <f t="shared" si="13"/>
        <v>45447.687743055554</v>
      </c>
      <c r="P26" s="257">
        <v>25</v>
      </c>
      <c r="Q26" s="484"/>
      <c r="R26" s="508"/>
      <c r="S26" s="491"/>
      <c r="T26" s="511"/>
      <c r="U26" s="481"/>
      <c r="V26" s="693"/>
      <c r="W26" s="451"/>
      <c r="X26" s="392"/>
      <c r="Y26" s="549">
        <v>100</v>
      </c>
      <c r="Z26" s="816">
        <f>F27/F26/100</f>
        <v>1.0032367220832721E-2</v>
      </c>
      <c r="AA26" s="723" t="str">
        <f>IF(V26&lt;&gt;"",($C26*$V26/100)/($D27/100),"")</f>
        <v/>
      </c>
      <c r="AB26" s="709"/>
      <c r="AC26" s="695"/>
      <c r="AD26" s="695"/>
      <c r="AE26" s="696"/>
      <c r="AF26" s="696"/>
      <c r="AG26" s="696"/>
      <c r="AH26" s="737"/>
      <c r="AI26" s="729"/>
      <c r="AJ26" s="730"/>
      <c r="AK26" s="730"/>
      <c r="AL26" s="730"/>
      <c r="AM26" s="730"/>
      <c r="AN26" s="730"/>
      <c r="AO26" s="730"/>
      <c r="AP26" s="730"/>
      <c r="AQ26" s="730"/>
      <c r="AR26" s="730"/>
      <c r="AS26" s="730"/>
      <c r="AT26" s="730"/>
      <c r="AU26" s="730"/>
      <c r="AV26" s="730"/>
      <c r="AW26" s="730"/>
      <c r="AX26" s="730"/>
      <c r="AY26" s="730"/>
      <c r="AZ26" s="730"/>
      <c r="BA26" s="730"/>
      <c r="BB26" s="730"/>
      <c r="BC26" s="730"/>
      <c r="BD26" s="730"/>
      <c r="BE26" s="730"/>
    </row>
    <row r="27" spans="1:57" ht="12.75" customHeight="1">
      <c r="A27" s="445" t="s">
        <v>624</v>
      </c>
      <c r="B27" s="776">
        <f t="shared" si="0"/>
        <v>32946</v>
      </c>
      <c r="C27" s="527">
        <f t="shared" si="1"/>
        <v>68180</v>
      </c>
      <c r="D27" s="533">
        <f t="shared" si="2"/>
        <v>68190</v>
      </c>
      <c r="E27" s="776">
        <f t="shared" si="3"/>
        <v>23675</v>
      </c>
      <c r="F27" s="662">
        <f t="shared" si="4"/>
        <v>68190</v>
      </c>
      <c r="G27" s="455">
        <f t="shared" si="5"/>
        <v>-2.1299999999999999E-2</v>
      </c>
      <c r="H27" s="347">
        <f t="shared" si="6"/>
        <v>69600</v>
      </c>
      <c r="I27" s="663">
        <f t="shared" si="7"/>
        <v>70500</v>
      </c>
      <c r="J27" s="664">
        <f t="shared" si="8"/>
        <v>67860</v>
      </c>
      <c r="K27" s="348">
        <f t="shared" si="9"/>
        <v>69680</v>
      </c>
      <c r="L27" s="349">
        <f t="shared" si="10"/>
        <v>92468148654</v>
      </c>
      <c r="M27" s="650">
        <f t="shared" si="11"/>
        <v>134285190</v>
      </c>
      <c r="N27" s="746">
        <f t="shared" si="12"/>
        <v>40833</v>
      </c>
      <c r="O27" s="480">
        <f t="shared" si="13"/>
        <v>45447.708495370367</v>
      </c>
      <c r="P27" s="256">
        <v>26</v>
      </c>
      <c r="Q27" s="483"/>
      <c r="R27" s="509"/>
      <c r="S27" s="492"/>
      <c r="T27" s="506"/>
      <c r="U27" s="482"/>
      <c r="V27" s="694"/>
      <c r="W27" s="354"/>
      <c r="X27" s="391"/>
      <c r="Y27" s="548">
        <v>100</v>
      </c>
      <c r="Z27" s="817"/>
      <c r="AA27" s="724" t="str">
        <f t="shared" ref="AA27:AA29" si="30">IF(V27&lt;&gt;"",($C27*$V27/100)/($D28/100),"")</f>
        <v/>
      </c>
      <c r="AB27" s="710"/>
      <c r="AC27" s="697"/>
      <c r="AD27" s="697"/>
      <c r="AE27" s="698"/>
      <c r="AF27" s="698"/>
      <c r="AG27" s="698"/>
      <c r="AH27" s="737"/>
      <c r="AI27" s="729"/>
      <c r="AJ27" s="730"/>
      <c r="AK27" s="730"/>
      <c r="AL27" s="730"/>
      <c r="AM27" s="730"/>
      <c r="AN27" s="730"/>
      <c r="AO27" s="730"/>
      <c r="AP27" s="730"/>
      <c r="AQ27" s="730"/>
      <c r="AR27" s="730"/>
      <c r="AS27" s="730"/>
      <c r="AT27" s="730"/>
      <c r="AU27" s="730"/>
      <c r="AV27" s="730"/>
      <c r="AW27" s="730"/>
      <c r="AX27" s="730"/>
      <c r="AY27" s="730"/>
      <c r="AZ27" s="730"/>
      <c r="BA27" s="730"/>
      <c r="BB27" s="730"/>
      <c r="BC27" s="730"/>
      <c r="BD27" s="730"/>
      <c r="BE27" s="730"/>
    </row>
    <row r="28" spans="1:57" ht="12.75" customHeight="1">
      <c r="A28" s="444" t="s">
        <v>16</v>
      </c>
      <c r="B28" s="775">
        <f t="shared" si="0"/>
        <v>1614</v>
      </c>
      <c r="C28" s="526">
        <f t="shared" si="1"/>
        <v>70100</v>
      </c>
      <c r="D28" s="526">
        <f t="shared" si="2"/>
        <v>70460</v>
      </c>
      <c r="E28" s="775">
        <f t="shared" si="3"/>
        <v>41</v>
      </c>
      <c r="F28" s="658">
        <f t="shared" si="4"/>
        <v>70400</v>
      </c>
      <c r="G28" s="454">
        <f t="shared" si="5"/>
        <v>-2.07E-2</v>
      </c>
      <c r="H28" s="228">
        <f t="shared" si="6"/>
        <v>72000</v>
      </c>
      <c r="I28" s="671">
        <f t="shared" si="7"/>
        <v>72700</v>
      </c>
      <c r="J28" s="671">
        <f t="shared" si="8"/>
        <v>70400</v>
      </c>
      <c r="K28" s="223">
        <f t="shared" si="9"/>
        <v>71890</v>
      </c>
      <c r="L28" s="240">
        <f t="shared" si="10"/>
        <v>8988507319</v>
      </c>
      <c r="M28" s="651">
        <f t="shared" si="11"/>
        <v>12545360</v>
      </c>
      <c r="N28" s="742">
        <f t="shared" ref="N28:N29" si="31">IF($A28&lt;&gt;"",VLOOKUP($A28,$A$60:$N$199,14,0),"")</f>
        <v>5028</v>
      </c>
      <c r="O28" s="478">
        <f t="shared" ref="O28:O29" si="32">IF($A28&lt;&gt;"",VLOOKUP($A28,$A$60:$O$199,15,0),"")</f>
        <v>45447.687743055554</v>
      </c>
      <c r="P28" s="257">
        <v>27</v>
      </c>
      <c r="Q28" s="484"/>
      <c r="R28" s="508"/>
      <c r="S28" s="491"/>
      <c r="T28" s="511"/>
      <c r="U28" s="481"/>
      <c r="V28" s="691"/>
      <c r="W28" s="451"/>
      <c r="X28" s="392"/>
      <c r="Y28" s="389">
        <v>50</v>
      </c>
      <c r="Z28" s="814">
        <f>F29/F28/100</f>
        <v>1.0029829545454545E-2</v>
      </c>
      <c r="AA28" s="725" t="str">
        <f t="shared" si="30"/>
        <v/>
      </c>
      <c r="AB28" s="711"/>
      <c r="AC28" s="700"/>
      <c r="AD28" s="700"/>
      <c r="AE28" s="701"/>
      <c r="AF28" s="701"/>
      <c r="AG28" s="701"/>
      <c r="AH28" s="737"/>
      <c r="AI28" s="729"/>
      <c r="AJ28" s="730"/>
      <c r="AK28" s="730"/>
      <c r="AL28" s="730"/>
      <c r="AM28" s="730"/>
      <c r="AN28" s="730"/>
      <c r="AO28" s="730"/>
      <c r="AP28" s="730"/>
      <c r="AQ28" s="730"/>
      <c r="AR28" s="730"/>
      <c r="AS28" s="730"/>
      <c r="AT28" s="730"/>
      <c r="AU28" s="730"/>
      <c r="AV28" s="730"/>
      <c r="AW28" s="730"/>
      <c r="AX28" s="730"/>
      <c r="AY28" s="730"/>
      <c r="AZ28" s="730"/>
      <c r="BA28" s="730"/>
      <c r="BB28" s="730"/>
      <c r="BC28" s="730"/>
      <c r="BD28" s="730"/>
      <c r="BE28" s="730"/>
    </row>
    <row r="29" spans="1:57" ht="12.75" customHeight="1">
      <c r="A29" s="590" t="s">
        <v>627</v>
      </c>
      <c r="B29" s="777">
        <f t="shared" si="0"/>
        <v>70000</v>
      </c>
      <c r="C29" s="591">
        <f t="shared" si="1"/>
        <v>70570</v>
      </c>
      <c r="D29" s="592">
        <f t="shared" si="2"/>
        <v>70610</v>
      </c>
      <c r="E29" s="777">
        <f t="shared" si="3"/>
        <v>5582</v>
      </c>
      <c r="F29" s="684">
        <f t="shared" si="4"/>
        <v>70610</v>
      </c>
      <c r="G29" s="579">
        <f t="shared" si="5"/>
        <v>-1.8200000000000001E-2</v>
      </c>
      <c r="H29" s="580">
        <f t="shared" si="6"/>
        <v>71920</v>
      </c>
      <c r="I29" s="687">
        <f t="shared" si="7"/>
        <v>72710</v>
      </c>
      <c r="J29" s="688">
        <f t="shared" si="8"/>
        <v>70210</v>
      </c>
      <c r="K29" s="583">
        <f t="shared" si="9"/>
        <v>71920</v>
      </c>
      <c r="L29" s="584">
        <f t="shared" si="10"/>
        <v>23231537142</v>
      </c>
      <c r="M29" s="652">
        <f t="shared" si="11"/>
        <v>32562127</v>
      </c>
      <c r="N29" s="745">
        <f t="shared" si="31"/>
        <v>4899</v>
      </c>
      <c r="O29" s="410">
        <f t="shared" si="32"/>
        <v>45447.708460648151</v>
      </c>
      <c r="P29" s="411">
        <v>28</v>
      </c>
      <c r="Q29" s="483"/>
      <c r="R29" s="509"/>
      <c r="S29" s="492"/>
      <c r="T29" s="506"/>
      <c r="U29" s="482"/>
      <c r="V29" s="692"/>
      <c r="W29" s="587"/>
      <c r="X29" s="588"/>
      <c r="Y29" s="593">
        <v>50</v>
      </c>
      <c r="Z29" s="815"/>
      <c r="AA29" s="726" t="str">
        <f t="shared" si="30"/>
        <v/>
      </c>
      <c r="AB29" s="728"/>
      <c r="AC29" s="707"/>
      <c r="AD29" s="707"/>
      <c r="AE29" s="708"/>
      <c r="AF29" s="708"/>
      <c r="AG29" s="708"/>
      <c r="AH29" s="737"/>
      <c r="AI29" s="729"/>
      <c r="AJ29" s="730"/>
      <c r="AK29" s="730"/>
      <c r="AL29" s="730"/>
      <c r="AM29" s="730"/>
      <c r="AN29" s="730"/>
      <c r="AO29" s="730"/>
      <c r="AP29" s="730"/>
      <c r="AQ29" s="730"/>
      <c r="AR29" s="730"/>
      <c r="AS29" s="730"/>
      <c r="AT29" s="730"/>
      <c r="AU29" s="730"/>
      <c r="AV29" s="730"/>
      <c r="AW29" s="730"/>
      <c r="AX29" s="730"/>
      <c r="AY29" s="730"/>
      <c r="AZ29" s="730"/>
      <c r="BA29" s="730"/>
      <c r="BB29" s="730"/>
      <c r="BC29" s="730"/>
      <c r="BD29" s="730"/>
      <c r="BE29" s="730"/>
    </row>
    <row r="30" spans="1:57" ht="12.75" customHeight="1">
      <c r="A30" s="524" t="s">
        <v>596</v>
      </c>
      <c r="B30" s="778">
        <v>10</v>
      </c>
      <c r="C30" s="665">
        <v>1.95</v>
      </c>
      <c r="D30" s="768">
        <v>2.4</v>
      </c>
      <c r="E30" s="771">
        <v>274</v>
      </c>
      <c r="F30" s="522">
        <v>2.355</v>
      </c>
      <c r="G30" s="454">
        <v>1.2514000000000001</v>
      </c>
      <c r="H30" s="230">
        <v>0.8</v>
      </c>
      <c r="I30" s="222">
        <v>2.5499999999999998</v>
      </c>
      <c r="J30" s="254">
        <v>0.8</v>
      </c>
      <c r="K30" s="226">
        <v>1.046</v>
      </c>
      <c r="L30" s="234">
        <v>350088</v>
      </c>
      <c r="M30" s="639">
        <v>1912</v>
      </c>
      <c r="N30" s="344">
        <v>303</v>
      </c>
      <c r="O30" s="249">
        <v>45447.70820601852</v>
      </c>
      <c r="P30" s="257">
        <v>29</v>
      </c>
      <c r="Q30" s="484"/>
      <c r="R30" s="508"/>
      <c r="S30" s="491"/>
      <c r="T30" s="507"/>
      <c r="U30" s="481"/>
      <c r="V30" s="453"/>
      <c r="W30" s="451"/>
      <c r="X30" s="392"/>
      <c r="Y30" s="513"/>
      <c r="Z30" s="757">
        <f t="shared" ref="Z30:Z39" ca="1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0.20992178847455545</v>
      </c>
      <c r="AA30" s="793">
        <f t="shared" ref="AA30:AA44" si="34">IF(V30&lt;&gt;"",IF(V30=0,"",IF(V30&gt;0,((C30*100)-X30)*V30,((D30*100)-X30)*V30)),0)</f>
        <v>0</v>
      </c>
      <c r="AB30" s="709"/>
      <c r="AC30" s="695"/>
      <c r="AD30" s="695"/>
      <c r="AE30" s="696"/>
      <c r="AF30" s="696"/>
      <c r="AG30" s="696"/>
      <c r="AH30" s="737"/>
      <c r="AI30" s="729"/>
      <c r="AJ30" s="730"/>
      <c r="AK30" s="730"/>
      <c r="AL30" s="730"/>
      <c r="AM30" s="730"/>
      <c r="AN30" s="730"/>
      <c r="AO30" s="730"/>
      <c r="AP30" s="730"/>
      <c r="AQ30" s="730"/>
      <c r="AR30" s="730"/>
      <c r="AS30" s="730"/>
      <c r="AT30" s="730"/>
      <c r="AU30" s="730"/>
      <c r="AV30" s="730"/>
      <c r="AW30" s="730"/>
      <c r="AX30" s="730"/>
      <c r="AY30" s="730"/>
      <c r="AZ30" s="730"/>
      <c r="BA30" s="730"/>
      <c r="BB30" s="730"/>
      <c r="BC30" s="730"/>
      <c r="BD30" s="730"/>
      <c r="BE30" s="730"/>
    </row>
    <row r="31" spans="1:57" ht="12.75" customHeight="1">
      <c r="A31" s="341" t="s">
        <v>597</v>
      </c>
      <c r="B31" s="779">
        <v>34</v>
      </c>
      <c r="C31" s="764">
        <v>3.7549999999999999</v>
      </c>
      <c r="D31" s="764">
        <v>4</v>
      </c>
      <c r="E31" s="779">
        <v>9</v>
      </c>
      <c r="F31" s="449">
        <v>3.7850000000000001</v>
      </c>
      <c r="G31" s="455">
        <v>1.2396</v>
      </c>
      <c r="H31" s="229">
        <v>2</v>
      </c>
      <c r="I31" s="220">
        <v>4.87</v>
      </c>
      <c r="J31" s="253">
        <v>1.8</v>
      </c>
      <c r="K31" s="224">
        <v>1.69</v>
      </c>
      <c r="L31" s="227">
        <v>915055</v>
      </c>
      <c r="M31" s="644">
        <v>2516</v>
      </c>
      <c r="N31" s="345">
        <v>444</v>
      </c>
      <c r="O31" s="250">
        <v>45447.707997685182</v>
      </c>
      <c r="P31" s="256">
        <v>30</v>
      </c>
      <c r="Q31" s="483"/>
      <c r="R31" s="509"/>
      <c r="S31" s="492"/>
      <c r="T31" s="506"/>
      <c r="U31" s="482"/>
      <c r="V31" s="452"/>
      <c r="W31" s="354"/>
      <c r="X31" s="391"/>
      <c r="Y31" s="514"/>
      <c r="Z31" s="758">
        <f t="shared" ca="1" si="33"/>
        <v>0.96042022104964531</v>
      </c>
      <c r="AA31" s="794">
        <f t="shared" si="34"/>
        <v>0</v>
      </c>
      <c r="AB31" s="710"/>
      <c r="AC31" s="697"/>
      <c r="AD31" s="697"/>
      <c r="AE31" s="698"/>
      <c r="AF31" s="698"/>
      <c r="AG31" s="698"/>
      <c r="AH31" s="737"/>
      <c r="AI31" s="729"/>
      <c r="AJ31" s="730"/>
      <c r="AK31" s="730"/>
      <c r="AL31" s="730"/>
      <c r="AM31" s="730"/>
      <c r="AN31" s="730"/>
      <c r="AO31" s="730"/>
      <c r="AP31" s="730"/>
      <c r="AQ31" s="730"/>
      <c r="AR31" s="730"/>
      <c r="AS31" s="730"/>
      <c r="AT31" s="730"/>
      <c r="AU31" s="730"/>
      <c r="AV31" s="730"/>
      <c r="AW31" s="730"/>
      <c r="AX31" s="730"/>
      <c r="AY31" s="730"/>
      <c r="AZ31" s="730"/>
      <c r="BA31" s="730"/>
      <c r="BB31" s="730"/>
      <c r="BC31" s="730"/>
      <c r="BD31" s="730"/>
      <c r="BE31" s="730"/>
    </row>
    <row r="32" spans="1:57" ht="12.75" customHeight="1">
      <c r="A32" s="524" t="s">
        <v>598</v>
      </c>
      <c r="B32" s="778">
        <v>21</v>
      </c>
      <c r="C32" s="665">
        <v>5.915</v>
      </c>
      <c r="D32" s="768">
        <v>6.45</v>
      </c>
      <c r="E32" s="778">
        <v>3</v>
      </c>
      <c r="F32" s="521">
        <v>5.91</v>
      </c>
      <c r="G32" s="454">
        <v>1.4883999999999999</v>
      </c>
      <c r="H32" s="231">
        <v>3.5059999999999998</v>
      </c>
      <c r="I32" s="221">
        <v>7.8789999999999996</v>
      </c>
      <c r="J32" s="255">
        <v>3.04</v>
      </c>
      <c r="K32" s="225">
        <v>2.375</v>
      </c>
      <c r="L32" s="232">
        <v>2632769</v>
      </c>
      <c r="M32" s="653">
        <v>4493</v>
      </c>
      <c r="N32" s="346">
        <v>519</v>
      </c>
      <c r="O32" s="251">
        <v>45447.707997685182</v>
      </c>
      <c r="P32" s="257">
        <v>31</v>
      </c>
      <c r="Q32" s="484"/>
      <c r="R32" s="510"/>
      <c r="S32" s="491"/>
      <c r="T32" s="507"/>
      <c r="U32" s="481"/>
      <c r="V32" s="453"/>
      <c r="W32" s="451"/>
      <c r="X32" s="413"/>
      <c r="Y32" s="515"/>
      <c r="Z32" s="759">
        <f t="shared" ca="1" si="33"/>
        <v>3.4684631927624565</v>
      </c>
      <c r="AA32" s="793">
        <f t="shared" si="34"/>
        <v>0</v>
      </c>
      <c r="AB32" s="711"/>
      <c r="AC32" s="700"/>
      <c r="AD32" s="700"/>
      <c r="AE32" s="701"/>
      <c r="AF32" s="701"/>
      <c r="AG32" s="701"/>
      <c r="AH32" s="737"/>
      <c r="AI32" s="729"/>
      <c r="AJ32" s="730"/>
      <c r="AK32" s="730"/>
      <c r="AL32" s="730"/>
      <c r="AM32" s="730"/>
      <c r="AN32" s="730"/>
      <c r="AO32" s="730"/>
      <c r="AP32" s="730"/>
      <c r="AQ32" s="730"/>
      <c r="AR32" s="730"/>
      <c r="AS32" s="730"/>
      <c r="AT32" s="730"/>
      <c r="AU32" s="730"/>
      <c r="AV32" s="730"/>
      <c r="AW32" s="730"/>
      <c r="AX32" s="730"/>
      <c r="AY32" s="730"/>
      <c r="AZ32" s="730"/>
      <c r="BA32" s="730"/>
      <c r="BB32" s="730"/>
      <c r="BC32" s="730"/>
      <c r="BD32" s="730"/>
      <c r="BE32" s="730"/>
    </row>
    <row r="33" spans="1:57" ht="12.75" customHeight="1">
      <c r="A33" s="500" t="s">
        <v>599</v>
      </c>
      <c r="B33" s="779">
        <v>3</v>
      </c>
      <c r="C33" s="764">
        <v>9.6199999999999992</v>
      </c>
      <c r="D33" s="764">
        <v>10.23</v>
      </c>
      <c r="E33" s="779">
        <v>10</v>
      </c>
      <c r="F33" s="449">
        <v>10.199999999999999</v>
      </c>
      <c r="G33" s="455">
        <v>1.4096000000000002</v>
      </c>
      <c r="H33" s="229">
        <v>6</v>
      </c>
      <c r="I33" s="220">
        <v>14.978999999999999</v>
      </c>
      <c r="J33" s="253">
        <v>6</v>
      </c>
      <c r="K33" s="224">
        <v>4.2329999999999997</v>
      </c>
      <c r="L33" s="227">
        <v>11293823</v>
      </c>
      <c r="M33" s="644">
        <v>11060</v>
      </c>
      <c r="N33" s="345">
        <v>1089</v>
      </c>
      <c r="O33" s="250">
        <v>45447.707997685182</v>
      </c>
      <c r="P33" s="256">
        <v>32</v>
      </c>
      <c r="Q33" s="483"/>
      <c r="R33" s="509"/>
      <c r="S33" s="492"/>
      <c r="T33" s="506"/>
      <c r="U33" s="482"/>
      <c r="V33" s="452"/>
      <c r="W33" s="354"/>
      <c r="X33" s="391"/>
      <c r="Y33" s="514"/>
      <c r="Z33" s="758">
        <f t="shared" ca="1" si="33"/>
        <v>10.207968265620792</v>
      </c>
      <c r="AA33" s="794">
        <f t="shared" si="34"/>
        <v>0</v>
      </c>
      <c r="AB33" s="710"/>
      <c r="AC33" s="697"/>
      <c r="AD33" s="697"/>
      <c r="AE33" s="698"/>
      <c r="AF33" s="698"/>
      <c r="AG33" s="698"/>
      <c r="AH33" s="737"/>
      <c r="AI33" s="729"/>
      <c r="AJ33" s="730"/>
      <c r="AK33" s="730"/>
      <c r="AL33" s="730"/>
      <c r="AM33" s="730"/>
      <c r="AN33" s="730"/>
      <c r="AO33" s="730"/>
      <c r="AP33" s="730"/>
      <c r="AQ33" s="730"/>
      <c r="AR33" s="730"/>
      <c r="AS33" s="730"/>
      <c r="AT33" s="730"/>
      <c r="AU33" s="730"/>
      <c r="AV33" s="730"/>
      <c r="AW33" s="730"/>
      <c r="AX33" s="730"/>
      <c r="AY33" s="730"/>
      <c r="AZ33" s="730"/>
      <c r="BA33" s="730"/>
      <c r="BB33" s="730"/>
      <c r="BC33" s="730"/>
      <c r="BD33" s="730"/>
      <c r="BE33" s="730"/>
    </row>
    <row r="34" spans="1:57" ht="12.75" customHeight="1">
      <c r="A34" s="524" t="s">
        <v>600</v>
      </c>
      <c r="B34" s="778">
        <v>6</v>
      </c>
      <c r="C34" s="665">
        <v>21</v>
      </c>
      <c r="D34" s="768">
        <v>23.5</v>
      </c>
      <c r="E34" s="778">
        <v>113</v>
      </c>
      <c r="F34" s="521">
        <v>22</v>
      </c>
      <c r="G34" s="454">
        <v>1.1851</v>
      </c>
      <c r="H34" s="231">
        <v>15</v>
      </c>
      <c r="I34" s="221">
        <v>26.95</v>
      </c>
      <c r="J34" s="255">
        <v>13.5</v>
      </c>
      <c r="K34" s="225">
        <v>10.068</v>
      </c>
      <c r="L34" s="232">
        <v>20984189</v>
      </c>
      <c r="M34" s="653">
        <v>9663</v>
      </c>
      <c r="N34" s="346">
        <v>1144</v>
      </c>
      <c r="O34" s="251">
        <v>45447.708298611113</v>
      </c>
      <c r="P34" s="257">
        <v>33</v>
      </c>
      <c r="Q34" s="484"/>
      <c r="R34" s="510"/>
      <c r="S34" s="491"/>
      <c r="T34" s="507"/>
      <c r="U34" s="481"/>
      <c r="V34" s="453"/>
      <c r="W34" s="451"/>
      <c r="X34" s="413"/>
      <c r="Y34" s="515"/>
      <c r="Z34" s="759">
        <f t="shared" ca="1" si="33"/>
        <v>25.183795911138645</v>
      </c>
      <c r="AA34" s="793">
        <f t="shared" si="34"/>
        <v>0</v>
      </c>
      <c r="AB34" s="711"/>
      <c r="AC34" s="700"/>
      <c r="AD34" s="700"/>
      <c r="AE34" s="701"/>
      <c r="AF34" s="701"/>
      <c r="AG34" s="701"/>
      <c r="AH34" s="737"/>
      <c r="AI34" s="729"/>
      <c r="AJ34" s="730"/>
      <c r="AK34" s="730"/>
      <c r="AL34" s="730"/>
      <c r="AM34" s="730"/>
      <c r="AN34" s="730"/>
      <c r="AO34" s="730"/>
      <c r="AP34" s="730"/>
      <c r="AQ34" s="730"/>
      <c r="AR34" s="730"/>
      <c r="AS34" s="730"/>
      <c r="AT34" s="730"/>
      <c r="AU34" s="730"/>
      <c r="AV34" s="730"/>
      <c r="AW34" s="730"/>
      <c r="AX34" s="730"/>
      <c r="AY34" s="730"/>
      <c r="AZ34" s="730"/>
      <c r="BA34" s="730"/>
      <c r="BB34" s="730"/>
      <c r="BC34" s="730"/>
      <c r="BD34" s="730"/>
      <c r="BE34" s="730"/>
    </row>
    <row r="35" spans="1:57" ht="12.75" customHeight="1">
      <c r="A35" s="500" t="s">
        <v>601</v>
      </c>
      <c r="B35" s="779">
        <v>84</v>
      </c>
      <c r="C35" s="764">
        <v>41</v>
      </c>
      <c r="D35" s="764">
        <v>41.999000000000002</v>
      </c>
      <c r="E35" s="779">
        <v>5</v>
      </c>
      <c r="F35" s="449">
        <v>42</v>
      </c>
      <c r="G35" s="455">
        <v>0.95510000000000006</v>
      </c>
      <c r="H35" s="229">
        <v>31</v>
      </c>
      <c r="I35" s="220">
        <v>54</v>
      </c>
      <c r="J35" s="253">
        <v>28</v>
      </c>
      <c r="K35" s="224">
        <v>21.481999999999999</v>
      </c>
      <c r="L35" s="227">
        <v>71648655</v>
      </c>
      <c r="M35" s="644">
        <v>17316</v>
      </c>
      <c r="N35" s="345">
        <v>1802</v>
      </c>
      <c r="O35" s="250">
        <v>45447.708321759259</v>
      </c>
      <c r="P35" s="256">
        <v>34</v>
      </c>
      <c r="Q35" s="483"/>
      <c r="R35" s="509"/>
      <c r="S35" s="492"/>
      <c r="T35" s="506"/>
      <c r="U35" s="482"/>
      <c r="V35" s="452">
        <v>8</v>
      </c>
      <c r="W35" s="354" t="s">
        <v>693</v>
      </c>
      <c r="X35" s="391">
        <v>4189</v>
      </c>
      <c r="Y35" s="516"/>
      <c r="Z35" s="758">
        <f t="shared" ca="1" si="33"/>
        <v>53.408695153808026</v>
      </c>
      <c r="AA35" s="794">
        <f t="shared" si="34"/>
        <v>-712</v>
      </c>
      <c r="AB35" s="710">
        <v>6280742</v>
      </c>
      <c r="AC35" s="697">
        <v>1</v>
      </c>
      <c r="AD35" s="697">
        <v>41</v>
      </c>
      <c r="AE35" s="698"/>
      <c r="AF35" s="698"/>
      <c r="AG35" s="698"/>
      <c r="AH35" s="737">
        <v>0.70498842592592592</v>
      </c>
      <c r="AI35" s="729"/>
      <c r="AJ35" s="730"/>
      <c r="AK35" s="730"/>
      <c r="AL35" s="730"/>
      <c r="AM35" s="730"/>
      <c r="AN35" s="730"/>
      <c r="AO35" s="730"/>
      <c r="AP35" s="730"/>
      <c r="AQ35" s="730"/>
      <c r="AR35" s="730"/>
      <c r="AS35" s="730"/>
      <c r="AT35" s="730"/>
      <c r="AU35" s="730"/>
      <c r="AV35" s="730"/>
      <c r="AW35" s="730"/>
      <c r="AX35" s="730"/>
      <c r="AY35" s="730"/>
      <c r="AZ35" s="730"/>
      <c r="BA35" s="730"/>
      <c r="BB35" s="730"/>
      <c r="BC35" s="730"/>
      <c r="BD35" s="730"/>
      <c r="BE35" s="730"/>
    </row>
    <row r="36" spans="1:57" ht="12.75" customHeight="1">
      <c r="A36" s="524" t="s">
        <v>695</v>
      </c>
      <c r="B36" s="780">
        <v>5</v>
      </c>
      <c r="C36" s="665">
        <v>111.1</v>
      </c>
      <c r="D36" s="768">
        <v>119</v>
      </c>
      <c r="E36" s="780">
        <v>8</v>
      </c>
      <c r="F36" s="521">
        <v>119</v>
      </c>
      <c r="G36" s="454">
        <v>0.65810000000000002</v>
      </c>
      <c r="H36" s="231">
        <v>99</v>
      </c>
      <c r="I36" s="221">
        <v>134</v>
      </c>
      <c r="J36" s="255">
        <v>88</v>
      </c>
      <c r="K36" s="225">
        <v>71.768000000000001</v>
      </c>
      <c r="L36" s="232">
        <v>102694388</v>
      </c>
      <c r="M36" s="653">
        <v>8847</v>
      </c>
      <c r="N36" s="346">
        <v>1277</v>
      </c>
      <c r="O36" s="251">
        <v>45447.708136574074</v>
      </c>
      <c r="P36" s="257">
        <v>35</v>
      </c>
      <c r="Q36" s="484"/>
      <c r="R36" s="510"/>
      <c r="S36" s="491"/>
      <c r="T36" s="507"/>
      <c r="U36" s="481"/>
      <c r="V36" s="453"/>
      <c r="W36" s="451"/>
      <c r="X36" s="413"/>
      <c r="Y36" s="513"/>
      <c r="Z36" s="759">
        <f t="shared" ca="1" si="33"/>
        <v>119.54981788472264</v>
      </c>
      <c r="AA36" s="793">
        <f t="shared" si="34"/>
        <v>0</v>
      </c>
      <c r="AB36" s="711"/>
      <c r="AC36" s="700"/>
      <c r="AD36" s="700"/>
      <c r="AE36" s="701"/>
      <c r="AF36" s="701"/>
      <c r="AG36" s="701"/>
      <c r="AH36" s="737"/>
      <c r="AI36" s="729"/>
      <c r="AJ36" s="730"/>
      <c r="AK36" s="730"/>
      <c r="AL36" s="730"/>
      <c r="AM36" s="730"/>
      <c r="AN36" s="730"/>
      <c r="AO36" s="730"/>
      <c r="AP36" s="730"/>
      <c r="AQ36" s="730"/>
      <c r="AR36" s="730"/>
      <c r="AS36" s="730"/>
      <c r="AT36" s="730"/>
      <c r="AU36" s="730"/>
      <c r="AV36" s="730"/>
      <c r="AW36" s="730"/>
      <c r="AX36" s="730"/>
      <c r="AY36" s="730"/>
      <c r="AZ36" s="730"/>
      <c r="BA36" s="730"/>
      <c r="BB36" s="730"/>
      <c r="BC36" s="730"/>
      <c r="BD36" s="730"/>
      <c r="BE36" s="730"/>
    </row>
    <row r="37" spans="1:57" ht="12.75" customHeight="1">
      <c r="A37" s="500" t="s">
        <v>696</v>
      </c>
      <c r="B37" s="779">
        <v>5</v>
      </c>
      <c r="C37" s="764">
        <v>201</v>
      </c>
      <c r="D37" s="764">
        <v>235</v>
      </c>
      <c r="E37" s="779">
        <v>1</v>
      </c>
      <c r="F37" s="449">
        <v>219</v>
      </c>
      <c r="G37" s="455">
        <v>0.36950000000000005</v>
      </c>
      <c r="H37" s="229">
        <v>190</v>
      </c>
      <c r="I37" s="220">
        <v>350</v>
      </c>
      <c r="J37" s="253">
        <v>165.00200000000001</v>
      </c>
      <c r="K37" s="224">
        <v>159.90199999999999</v>
      </c>
      <c r="L37" s="227">
        <v>21275420</v>
      </c>
      <c r="M37" s="644">
        <v>883</v>
      </c>
      <c r="N37" s="345">
        <v>160</v>
      </c>
      <c r="O37" s="250">
        <v>45447.708113425928</v>
      </c>
      <c r="P37" s="256">
        <v>36</v>
      </c>
      <c r="Q37" s="483"/>
      <c r="R37" s="509"/>
      <c r="S37" s="492"/>
      <c r="T37" s="506"/>
      <c r="U37" s="482"/>
      <c r="V37" s="452"/>
      <c r="W37" s="354"/>
      <c r="X37" s="391"/>
      <c r="Y37" s="514"/>
      <c r="Z37" s="758">
        <f t="shared" ca="1" si="33"/>
        <v>223.12451801024781</v>
      </c>
      <c r="AA37" s="794">
        <f t="shared" si="34"/>
        <v>0</v>
      </c>
      <c r="AB37" s="710"/>
      <c r="AC37" s="697"/>
      <c r="AD37" s="697"/>
      <c r="AE37" s="698"/>
      <c r="AF37" s="698"/>
      <c r="AG37" s="698"/>
      <c r="AH37" s="736"/>
      <c r="AI37" s="729"/>
      <c r="AJ37" s="730"/>
      <c r="AK37" s="730"/>
      <c r="AL37" s="730"/>
      <c r="AM37" s="730"/>
      <c r="AN37" s="730"/>
      <c r="AO37" s="730"/>
      <c r="AP37" s="730"/>
      <c r="AQ37" s="730"/>
      <c r="AR37" s="730"/>
      <c r="AS37" s="730"/>
      <c r="AT37" s="730"/>
      <c r="AU37" s="730"/>
      <c r="AV37" s="730"/>
      <c r="AW37" s="730"/>
      <c r="AX37" s="730"/>
      <c r="AY37" s="730"/>
      <c r="AZ37" s="730"/>
      <c r="BA37" s="730"/>
      <c r="BB37" s="730"/>
      <c r="BC37" s="730"/>
      <c r="BD37" s="730"/>
      <c r="BE37" s="730"/>
    </row>
    <row r="38" spans="1:57" ht="12.75" customHeight="1">
      <c r="A38" s="524" t="s">
        <v>697</v>
      </c>
      <c r="B38" s="778">
        <v>2</v>
      </c>
      <c r="C38" s="665">
        <v>364</v>
      </c>
      <c r="D38" s="768">
        <v>385</v>
      </c>
      <c r="E38" s="778">
        <v>13</v>
      </c>
      <c r="F38" s="521">
        <v>371</v>
      </c>
      <c r="G38" s="454">
        <v>0.26400000000000001</v>
      </c>
      <c r="H38" s="231">
        <v>322</v>
      </c>
      <c r="I38" s="221">
        <v>420</v>
      </c>
      <c r="J38" s="255">
        <v>289.00099999999998</v>
      </c>
      <c r="K38" s="225">
        <v>293.49799999999999</v>
      </c>
      <c r="L38" s="232">
        <v>6948857</v>
      </c>
      <c r="M38" s="653">
        <v>184</v>
      </c>
      <c r="N38" s="346">
        <v>49</v>
      </c>
      <c r="O38" s="251">
        <v>45447.705636574072</v>
      </c>
      <c r="P38" s="257">
        <v>37</v>
      </c>
      <c r="Q38" s="484"/>
      <c r="R38" s="510"/>
      <c r="S38" s="491"/>
      <c r="T38" s="507"/>
      <c r="U38" s="481"/>
      <c r="V38" s="453"/>
      <c r="W38" s="451"/>
      <c r="X38" s="413"/>
      <c r="Y38" s="515"/>
      <c r="Z38" s="759">
        <f t="shared" ca="1" si="33"/>
        <v>361.61633924177522</v>
      </c>
      <c r="AA38" s="793">
        <f t="shared" si="34"/>
        <v>0</v>
      </c>
      <c r="AB38" s="711"/>
      <c r="AC38" s="700"/>
      <c r="AD38" s="700"/>
      <c r="AE38" s="701"/>
      <c r="AF38" s="701"/>
      <c r="AG38" s="701"/>
      <c r="AH38" s="737"/>
      <c r="AI38" s="729"/>
      <c r="AJ38" s="730"/>
      <c r="AK38" s="730"/>
      <c r="AL38" s="730"/>
      <c r="AM38" s="730"/>
      <c r="AN38" s="730"/>
      <c r="AO38" s="730"/>
      <c r="AP38" s="730"/>
      <c r="AQ38" s="730"/>
      <c r="AR38" s="730"/>
      <c r="AS38" s="730"/>
      <c r="AT38" s="730"/>
      <c r="AU38" s="730"/>
      <c r="AV38" s="730"/>
      <c r="AW38" s="730"/>
      <c r="AX38" s="730"/>
      <c r="AY38" s="730"/>
      <c r="AZ38" s="730"/>
      <c r="BA38" s="730"/>
      <c r="BB38" s="730"/>
      <c r="BC38" s="730"/>
      <c r="BD38" s="730"/>
      <c r="BE38" s="730"/>
    </row>
    <row r="39" spans="1:57" ht="12.75" customHeight="1">
      <c r="A39" s="551" t="s">
        <v>698</v>
      </c>
      <c r="B39" s="781">
        <v>1</v>
      </c>
      <c r="C39" s="769">
        <v>485</v>
      </c>
      <c r="D39" s="769">
        <v>796</v>
      </c>
      <c r="E39" s="781">
        <v>1</v>
      </c>
      <c r="F39" s="552"/>
      <c r="G39" s="553"/>
      <c r="H39" s="554"/>
      <c r="I39" s="555"/>
      <c r="J39" s="556"/>
      <c r="K39" s="557">
        <v>430.01</v>
      </c>
      <c r="L39" s="558"/>
      <c r="M39" s="654"/>
      <c r="N39" s="537"/>
      <c r="O39" s="538"/>
      <c r="P39" s="539">
        <v>38</v>
      </c>
      <c r="Q39" s="483"/>
      <c r="R39" s="509"/>
      <c r="S39" s="492"/>
      <c r="T39" s="506"/>
      <c r="U39" s="482"/>
      <c r="V39" s="452"/>
      <c r="W39" s="559"/>
      <c r="X39" s="560"/>
      <c r="Y39" s="561"/>
      <c r="Z39" s="760">
        <f t="shared" ca="1" si="33"/>
        <v>526.58228809014054</v>
      </c>
      <c r="AA39" s="795">
        <f t="shared" si="34"/>
        <v>0</v>
      </c>
      <c r="AB39" s="712"/>
      <c r="AC39" s="703"/>
      <c r="AD39" s="703"/>
      <c r="AE39" s="704"/>
      <c r="AF39" s="704"/>
      <c r="AG39" s="704"/>
      <c r="AH39" s="737"/>
      <c r="AI39" s="729"/>
      <c r="AJ39" s="730"/>
      <c r="AK39" s="730"/>
      <c r="AL39" s="730"/>
      <c r="AM39" s="730"/>
      <c r="AN39" s="730"/>
      <c r="AO39" s="730"/>
      <c r="AP39" s="730"/>
      <c r="AQ39" s="730"/>
      <c r="AR39" s="730"/>
      <c r="AS39" s="730"/>
      <c r="AT39" s="730"/>
      <c r="AU39" s="730"/>
      <c r="AV39" s="730"/>
      <c r="AW39" s="730"/>
      <c r="AX39" s="730"/>
      <c r="AY39" s="730"/>
      <c r="AZ39" s="730"/>
      <c r="BA39" s="730"/>
      <c r="BB39" s="730"/>
      <c r="BC39" s="730"/>
      <c r="BD39" s="730"/>
      <c r="BE39" s="730"/>
    </row>
    <row r="40" spans="1:57" ht="12.75" customHeight="1">
      <c r="A40" s="498" t="s">
        <v>602</v>
      </c>
      <c r="B40" s="771">
        <v>7</v>
      </c>
      <c r="C40" s="657">
        <v>690</v>
      </c>
      <c r="D40" s="657">
        <v>708</v>
      </c>
      <c r="E40" s="771">
        <v>27</v>
      </c>
      <c r="F40" s="522">
        <v>708</v>
      </c>
      <c r="G40" s="454">
        <v>-0.15710000000000002</v>
      </c>
      <c r="H40" s="230">
        <v>750</v>
      </c>
      <c r="I40" s="222">
        <v>750</v>
      </c>
      <c r="J40" s="254">
        <v>683.22199999999998</v>
      </c>
      <c r="K40" s="226">
        <v>840</v>
      </c>
      <c r="L40" s="234">
        <v>25649623</v>
      </c>
      <c r="M40" s="639">
        <v>361</v>
      </c>
      <c r="N40" s="344">
        <v>87</v>
      </c>
      <c r="O40" s="249">
        <v>45447.707835648151</v>
      </c>
      <c r="P40" s="257">
        <v>39</v>
      </c>
      <c r="Q40" s="484"/>
      <c r="R40" s="510"/>
      <c r="S40" s="491"/>
      <c r="T40" s="507"/>
      <c r="U40" s="481"/>
      <c r="V40" s="453"/>
      <c r="W40" s="451"/>
      <c r="X40" s="392"/>
      <c r="Y40" s="513"/>
      <c r="Z40" s="753">
        <f t="shared" ref="Z40:Z49" ca="1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735.55222728498393</v>
      </c>
      <c r="AA40" s="793">
        <f t="shared" si="34"/>
        <v>0</v>
      </c>
      <c r="AB40" s="709"/>
      <c r="AC40" s="695"/>
      <c r="AD40" s="695"/>
      <c r="AE40" s="696"/>
      <c r="AF40" s="696"/>
      <c r="AG40" s="696"/>
      <c r="AH40" s="737"/>
      <c r="AI40" s="729"/>
      <c r="AJ40" s="730"/>
      <c r="AK40" s="730"/>
      <c r="AL40" s="730"/>
      <c r="AM40" s="730"/>
      <c r="AN40" s="730"/>
      <c r="AO40" s="730"/>
      <c r="AP40" s="730"/>
      <c r="AQ40" s="730"/>
      <c r="AR40" s="730"/>
      <c r="AS40" s="730"/>
      <c r="AT40" s="730"/>
      <c r="AU40" s="730"/>
      <c r="AV40" s="730"/>
      <c r="AW40" s="730"/>
      <c r="AX40" s="730"/>
      <c r="AY40" s="730"/>
      <c r="AZ40" s="730"/>
      <c r="BA40" s="730"/>
      <c r="BB40" s="730"/>
      <c r="BC40" s="730"/>
      <c r="BD40" s="730"/>
      <c r="BE40" s="730"/>
    </row>
    <row r="41" spans="1:57" ht="12.75" customHeight="1">
      <c r="A41" s="520" t="s">
        <v>603</v>
      </c>
      <c r="B41" s="772">
        <v>1</v>
      </c>
      <c r="C41" s="764">
        <v>558</v>
      </c>
      <c r="D41" s="765">
        <v>568</v>
      </c>
      <c r="E41" s="782">
        <v>9</v>
      </c>
      <c r="F41" s="449">
        <v>568</v>
      </c>
      <c r="G41" s="455">
        <v>-0.17660000000000001</v>
      </c>
      <c r="H41" s="229">
        <v>600</v>
      </c>
      <c r="I41" s="220">
        <v>640</v>
      </c>
      <c r="J41" s="253">
        <v>540</v>
      </c>
      <c r="K41" s="224">
        <v>689.86199999999997</v>
      </c>
      <c r="L41" s="227">
        <v>71842338</v>
      </c>
      <c r="M41" s="644">
        <v>1276</v>
      </c>
      <c r="N41" s="345">
        <v>260</v>
      </c>
      <c r="O41" s="250">
        <v>45447.708298611113</v>
      </c>
      <c r="P41" s="256">
        <v>40</v>
      </c>
      <c r="Q41" s="483"/>
      <c r="R41" s="509"/>
      <c r="S41" s="492"/>
      <c r="T41" s="506"/>
      <c r="U41" s="482"/>
      <c r="V41" s="452"/>
      <c r="W41" s="354"/>
      <c r="X41" s="391"/>
      <c r="Y41" s="514"/>
      <c r="Z41" s="754">
        <f t="shared" ca="1" si="35"/>
        <v>590.83168252874793</v>
      </c>
      <c r="AA41" s="794">
        <f t="shared" si="34"/>
        <v>0</v>
      </c>
      <c r="AB41" s="710"/>
      <c r="AC41" s="697"/>
      <c r="AD41" s="697"/>
      <c r="AE41" s="698"/>
      <c r="AF41" s="698"/>
      <c r="AG41" s="698"/>
      <c r="AH41" s="737"/>
      <c r="AI41" s="729"/>
      <c r="AJ41" s="730"/>
      <c r="AK41" s="730"/>
      <c r="AL41" s="730"/>
      <c r="AM41" s="730"/>
      <c r="AN41" s="730"/>
      <c r="AO41" s="730"/>
      <c r="AP41" s="730"/>
      <c r="AQ41" s="730"/>
      <c r="AR41" s="730"/>
      <c r="AS41" s="730"/>
      <c r="AT41" s="730"/>
      <c r="AU41" s="730"/>
      <c r="AV41" s="730"/>
      <c r="AW41" s="730"/>
      <c r="AX41" s="730"/>
      <c r="AY41" s="730"/>
      <c r="AZ41" s="730"/>
      <c r="BA41" s="730"/>
      <c r="BB41" s="730"/>
      <c r="BC41" s="730"/>
      <c r="BD41" s="730"/>
      <c r="BE41" s="730"/>
    </row>
    <row r="42" spans="1:57" ht="12.75" customHeight="1">
      <c r="A42" s="498" t="s">
        <v>604</v>
      </c>
      <c r="B42" s="773">
        <v>5</v>
      </c>
      <c r="C42" s="766">
        <v>420.00099999999998</v>
      </c>
      <c r="D42" s="766">
        <v>450</v>
      </c>
      <c r="E42" s="773">
        <v>2</v>
      </c>
      <c r="F42" s="521">
        <v>434</v>
      </c>
      <c r="G42" s="454">
        <v>-0.20670000000000002</v>
      </c>
      <c r="H42" s="231">
        <v>474</v>
      </c>
      <c r="I42" s="221">
        <v>500</v>
      </c>
      <c r="J42" s="255">
        <v>410</v>
      </c>
      <c r="K42" s="225">
        <v>547.12099999999998</v>
      </c>
      <c r="L42" s="232">
        <v>99414787</v>
      </c>
      <c r="M42" s="653">
        <v>2324</v>
      </c>
      <c r="N42" s="346">
        <v>445</v>
      </c>
      <c r="O42" s="251">
        <v>45447.705046296294</v>
      </c>
      <c r="P42" s="257">
        <v>41</v>
      </c>
      <c r="Q42" s="484"/>
      <c r="R42" s="510"/>
      <c r="S42" s="491"/>
      <c r="T42" s="507"/>
      <c r="U42" s="481"/>
      <c r="V42" s="453">
        <v>3</v>
      </c>
      <c r="W42" s="451" t="s">
        <v>693</v>
      </c>
      <c r="X42" s="413">
        <v>42800</v>
      </c>
      <c r="Y42" s="515"/>
      <c r="Z42" s="755">
        <f t="shared" ca="1" si="35"/>
        <v>452.41483079025556</v>
      </c>
      <c r="AA42" s="793">
        <f t="shared" si="34"/>
        <v>-2399.7000000000044</v>
      </c>
      <c r="AB42" s="711"/>
      <c r="AC42" s="700"/>
      <c r="AD42" s="700"/>
      <c r="AE42" s="701"/>
      <c r="AF42" s="701"/>
      <c r="AG42" s="701"/>
      <c r="AH42" s="737"/>
      <c r="AI42" s="729"/>
      <c r="AJ42" s="730"/>
      <c r="AK42" s="730"/>
      <c r="AL42" s="730"/>
      <c r="AM42" s="730"/>
      <c r="AN42" s="730"/>
      <c r="AO42" s="730"/>
      <c r="AP42" s="730"/>
      <c r="AQ42" s="730"/>
      <c r="AR42" s="730"/>
      <c r="AS42" s="730"/>
      <c r="AT42" s="730"/>
      <c r="AU42" s="730"/>
      <c r="AV42" s="730"/>
      <c r="AW42" s="730"/>
      <c r="AX42" s="730"/>
      <c r="AY42" s="730"/>
      <c r="AZ42" s="730"/>
      <c r="BA42" s="730"/>
      <c r="BB42" s="730"/>
      <c r="BC42" s="730"/>
      <c r="BD42" s="730"/>
      <c r="BE42" s="730"/>
    </row>
    <row r="43" spans="1:57" ht="12.75" customHeight="1">
      <c r="A43" s="520" t="s">
        <v>605</v>
      </c>
      <c r="B43" s="772">
        <v>3</v>
      </c>
      <c r="C43" s="764">
        <v>296</v>
      </c>
      <c r="D43" s="765">
        <v>299</v>
      </c>
      <c r="E43" s="782">
        <v>50</v>
      </c>
      <c r="F43" s="449">
        <v>299.23</v>
      </c>
      <c r="G43" s="455">
        <v>-0.2676</v>
      </c>
      <c r="H43" s="229">
        <v>340</v>
      </c>
      <c r="I43" s="220">
        <v>367.8</v>
      </c>
      <c r="J43" s="253">
        <v>285</v>
      </c>
      <c r="K43" s="224">
        <v>408.59100000000001</v>
      </c>
      <c r="L43" s="227">
        <v>342224395</v>
      </c>
      <c r="M43" s="644">
        <v>11087</v>
      </c>
      <c r="N43" s="345">
        <v>1381</v>
      </c>
      <c r="O43" s="250">
        <v>45447.707997685182</v>
      </c>
      <c r="P43" s="256">
        <v>42</v>
      </c>
      <c r="Q43" s="483"/>
      <c r="R43" s="509"/>
      <c r="S43" s="492"/>
      <c r="T43" s="506"/>
      <c r="U43" s="482"/>
      <c r="V43" s="452"/>
      <c r="W43" s="354"/>
      <c r="X43" s="391"/>
      <c r="Y43" s="514"/>
      <c r="Z43" s="754">
        <f t="shared" ca="1" si="35"/>
        <v>326.31849121846653</v>
      </c>
      <c r="AA43" s="794">
        <f t="shared" si="34"/>
        <v>0</v>
      </c>
      <c r="AB43" s="710"/>
      <c r="AC43" s="697"/>
      <c r="AD43" s="697"/>
      <c r="AE43" s="698"/>
      <c r="AF43" s="698"/>
      <c r="AG43" s="698"/>
      <c r="AH43" s="737"/>
      <c r="AI43" s="729"/>
      <c r="AJ43" s="730"/>
      <c r="AK43" s="730"/>
      <c r="AL43" s="730"/>
      <c r="AM43" s="730"/>
      <c r="AN43" s="730"/>
      <c r="AO43" s="730"/>
      <c r="AP43" s="730"/>
      <c r="AQ43" s="730"/>
      <c r="AR43" s="730"/>
      <c r="AS43" s="730"/>
      <c r="AT43" s="730"/>
      <c r="AU43" s="730"/>
      <c r="AV43" s="730"/>
      <c r="AW43" s="730"/>
      <c r="AX43" s="730"/>
      <c r="AY43" s="730"/>
      <c r="AZ43" s="730"/>
      <c r="BA43" s="730"/>
      <c r="BB43" s="730"/>
      <c r="BC43" s="730"/>
      <c r="BD43" s="730"/>
      <c r="BE43" s="730"/>
    </row>
    <row r="44" spans="1:57" ht="12.75" customHeight="1">
      <c r="A44" s="498" t="s">
        <v>606</v>
      </c>
      <c r="B44" s="773">
        <v>17</v>
      </c>
      <c r="C44" s="766">
        <v>173</v>
      </c>
      <c r="D44" s="766">
        <v>174</v>
      </c>
      <c r="E44" s="773">
        <v>5</v>
      </c>
      <c r="F44" s="521">
        <v>174.5</v>
      </c>
      <c r="G44" s="454">
        <v>-0.33700000000000002</v>
      </c>
      <c r="H44" s="231">
        <v>200</v>
      </c>
      <c r="I44" s="221">
        <v>230</v>
      </c>
      <c r="J44" s="255">
        <v>165.5</v>
      </c>
      <c r="K44" s="225">
        <v>263.19900000000001</v>
      </c>
      <c r="L44" s="232">
        <v>255602105</v>
      </c>
      <c r="M44" s="653">
        <v>13907</v>
      </c>
      <c r="N44" s="346">
        <v>1763</v>
      </c>
      <c r="O44" s="251">
        <v>45447.708275462966</v>
      </c>
      <c r="P44" s="257">
        <v>43</v>
      </c>
      <c r="Q44" s="484"/>
      <c r="R44" s="510"/>
      <c r="S44" s="491"/>
      <c r="T44" s="507"/>
      <c r="U44" s="481"/>
      <c r="V44" s="453"/>
      <c r="W44" s="451"/>
      <c r="X44" s="413"/>
      <c r="Y44" s="515"/>
      <c r="Z44" s="755">
        <f t="shared" ca="1" si="35"/>
        <v>188.76420228000279</v>
      </c>
      <c r="AA44" s="793">
        <f t="shared" si="34"/>
        <v>0</v>
      </c>
      <c r="AB44" s="711"/>
      <c r="AC44" s="700"/>
      <c r="AD44" s="700"/>
      <c r="AE44" s="701"/>
      <c r="AF44" s="701"/>
      <c r="AG44" s="701"/>
      <c r="AH44" s="737"/>
      <c r="AI44" s="729"/>
      <c r="AJ44" s="730"/>
      <c r="AK44" s="730"/>
      <c r="AL44" s="730"/>
      <c r="AM44" s="730"/>
      <c r="AN44" s="730"/>
      <c r="AO44" s="730"/>
      <c r="AP44" s="730"/>
      <c r="AQ44" s="730"/>
      <c r="AR44" s="730"/>
      <c r="AS44" s="730"/>
      <c r="AT44" s="730"/>
      <c r="AU44" s="730"/>
      <c r="AV44" s="730"/>
      <c r="AW44" s="730"/>
      <c r="AX44" s="730"/>
      <c r="AY44" s="730"/>
      <c r="AZ44" s="730"/>
      <c r="BA44" s="730"/>
      <c r="BB44" s="730"/>
      <c r="BC44" s="730"/>
      <c r="BD44" s="730"/>
      <c r="BE44" s="730"/>
    </row>
    <row r="45" spans="1:57" ht="12.75" customHeight="1">
      <c r="A45" s="520" t="s">
        <v>607</v>
      </c>
      <c r="B45" s="772">
        <v>18</v>
      </c>
      <c r="C45" s="764">
        <v>87</v>
      </c>
      <c r="D45" s="765">
        <v>88.5</v>
      </c>
      <c r="E45" s="782">
        <v>801</v>
      </c>
      <c r="F45" s="449">
        <v>87</v>
      </c>
      <c r="G45" s="455">
        <v>-0.4269</v>
      </c>
      <c r="H45" s="229">
        <v>120</v>
      </c>
      <c r="I45" s="220">
        <v>132</v>
      </c>
      <c r="J45" s="253">
        <v>82</v>
      </c>
      <c r="K45" s="224">
        <v>151.809</v>
      </c>
      <c r="L45" s="227">
        <v>488004680</v>
      </c>
      <c r="M45" s="644">
        <v>47928</v>
      </c>
      <c r="N45" s="227">
        <v>2971</v>
      </c>
      <c r="O45" s="250">
        <v>45447.708298611113</v>
      </c>
      <c r="P45" s="355">
        <v>44</v>
      </c>
      <c r="Q45" s="485"/>
      <c r="R45" s="509"/>
      <c r="S45" s="492"/>
      <c r="T45" s="506"/>
      <c r="U45" s="482"/>
      <c r="V45" s="452"/>
      <c r="W45" s="354"/>
      <c r="X45" s="391"/>
      <c r="Y45" s="797"/>
      <c r="Z45" s="754">
        <f t="shared" ca="1" si="35"/>
        <v>94.463388381900813</v>
      </c>
      <c r="AA45" s="794">
        <f>IF(V45&lt;&gt;"",IF(V45=0,"",IF(V45&gt;0,((C45*100)-X45)*V45,((D45*100)-X45)*V45)),0)</f>
        <v>0</v>
      </c>
      <c r="AB45" s="710"/>
      <c r="AC45" s="697"/>
      <c r="AD45" s="697"/>
      <c r="AE45" s="698"/>
      <c r="AF45" s="698"/>
      <c r="AG45" s="698"/>
      <c r="AH45" s="737"/>
      <c r="AI45" s="729"/>
      <c r="AJ45" s="730"/>
      <c r="AK45" s="730"/>
      <c r="AL45" s="730"/>
      <c r="AM45" s="730"/>
      <c r="AN45" s="730"/>
      <c r="AO45" s="730"/>
      <c r="AP45" s="730"/>
      <c r="AQ45" s="730"/>
      <c r="AR45" s="730"/>
      <c r="AS45" s="730"/>
      <c r="AT45" s="730"/>
      <c r="AU45" s="730"/>
      <c r="AV45" s="730"/>
      <c r="AW45" s="730"/>
      <c r="AX45" s="730"/>
      <c r="AY45" s="730"/>
      <c r="AZ45" s="730"/>
      <c r="BA45" s="730"/>
      <c r="BB45" s="730"/>
      <c r="BC45" s="730"/>
      <c r="BD45" s="730"/>
      <c r="BE45" s="730"/>
    </row>
    <row r="46" spans="1:57" ht="12.75" customHeight="1">
      <c r="A46" s="498" t="s">
        <v>608</v>
      </c>
      <c r="B46" s="773">
        <v>5</v>
      </c>
      <c r="C46" s="766">
        <v>46.021000000000001</v>
      </c>
      <c r="D46" s="766">
        <v>49</v>
      </c>
      <c r="E46" s="773">
        <v>4</v>
      </c>
      <c r="F46" s="521">
        <v>46.021000000000001</v>
      </c>
      <c r="G46" s="454">
        <v>-0.40659999999999996</v>
      </c>
      <c r="H46" s="231">
        <v>61</v>
      </c>
      <c r="I46" s="221">
        <v>67.998999999999995</v>
      </c>
      <c r="J46" s="255">
        <v>44.500999999999998</v>
      </c>
      <c r="K46" s="225">
        <v>77.561000000000007</v>
      </c>
      <c r="L46" s="232">
        <v>104247601</v>
      </c>
      <c r="M46" s="653">
        <v>20039</v>
      </c>
      <c r="N46" s="232">
        <v>1865</v>
      </c>
      <c r="O46" s="251">
        <v>45447.708298611113</v>
      </c>
      <c r="P46" s="356">
        <v>45</v>
      </c>
      <c r="Q46" s="484"/>
      <c r="R46" s="510"/>
      <c r="S46" s="491"/>
      <c r="T46" s="507"/>
      <c r="U46" s="481"/>
      <c r="V46" s="453"/>
      <c r="W46" s="451"/>
      <c r="X46" s="413"/>
      <c r="Y46" s="550"/>
      <c r="Z46" s="755">
        <f t="shared" ca="1" si="35"/>
        <v>40.495428525397301</v>
      </c>
      <c r="AA46" s="793">
        <f t="shared" ref="AA46:AA59" si="36">IF(V46&lt;&gt;"",IF(V46=0,"",IF(V46&gt;0,((C46*100)-X46)*V46,((D46*100)-X46)*V46)),0)</f>
        <v>0</v>
      </c>
      <c r="AB46" s="711"/>
      <c r="AC46" s="700"/>
      <c r="AD46" s="700"/>
      <c r="AE46" s="701"/>
      <c r="AF46" s="701"/>
      <c r="AG46" s="701"/>
      <c r="AH46" s="737"/>
      <c r="AI46" s="729"/>
      <c r="AJ46" s="730"/>
      <c r="AK46" s="730"/>
      <c r="AL46" s="730"/>
      <c r="AM46" s="730"/>
      <c r="AN46" s="730"/>
      <c r="AO46" s="730"/>
      <c r="AP46" s="730"/>
      <c r="AQ46" s="730"/>
      <c r="AR46" s="730"/>
      <c r="AS46" s="730"/>
      <c r="AT46" s="730"/>
      <c r="AU46" s="730"/>
      <c r="AV46" s="730"/>
      <c r="AW46" s="730"/>
      <c r="AX46" s="730"/>
      <c r="AY46" s="730"/>
      <c r="AZ46" s="730"/>
      <c r="BA46" s="730"/>
      <c r="BB46" s="730"/>
      <c r="BC46" s="730"/>
      <c r="BD46" s="730"/>
      <c r="BE46" s="730"/>
    </row>
    <row r="47" spans="1:57" ht="12.75" customHeight="1">
      <c r="A47" s="520" t="s">
        <v>609</v>
      </c>
      <c r="B47" s="772">
        <v>4</v>
      </c>
      <c r="C47" s="764">
        <v>23</v>
      </c>
      <c r="D47" s="764">
        <v>24</v>
      </c>
      <c r="E47" s="782">
        <v>5</v>
      </c>
      <c r="F47" s="449">
        <v>23</v>
      </c>
      <c r="G47" s="455">
        <v>-0.41570000000000001</v>
      </c>
      <c r="H47" s="229">
        <v>35</v>
      </c>
      <c r="I47" s="220">
        <v>35</v>
      </c>
      <c r="J47" s="253">
        <v>20</v>
      </c>
      <c r="K47" s="224">
        <v>39.366</v>
      </c>
      <c r="L47" s="227">
        <v>30841399</v>
      </c>
      <c r="M47" s="644">
        <v>11793</v>
      </c>
      <c r="N47" s="227">
        <v>1112</v>
      </c>
      <c r="O47" s="250">
        <v>45447.708298611113</v>
      </c>
      <c r="P47" s="357">
        <v>46</v>
      </c>
      <c r="Q47" s="485"/>
      <c r="R47" s="509"/>
      <c r="S47" s="492"/>
      <c r="T47" s="506"/>
      <c r="U47" s="482"/>
      <c r="V47" s="452"/>
      <c r="W47" s="354"/>
      <c r="X47" s="391"/>
      <c r="Y47" s="514"/>
      <c r="Z47" s="754">
        <f t="shared" ca="1" si="35"/>
        <v>14.850299106472619</v>
      </c>
      <c r="AA47" s="794">
        <f t="shared" si="36"/>
        <v>0</v>
      </c>
      <c r="AB47" s="710"/>
      <c r="AC47" s="697"/>
      <c r="AD47" s="697"/>
      <c r="AE47" s="698"/>
      <c r="AF47" s="698"/>
      <c r="AG47" s="698"/>
      <c r="AH47" s="737"/>
      <c r="AI47" s="729"/>
      <c r="AJ47" s="730"/>
      <c r="AK47" s="730"/>
      <c r="AL47" s="730"/>
      <c r="AM47" s="730"/>
      <c r="AN47" s="730"/>
      <c r="AO47" s="730"/>
      <c r="AP47" s="730"/>
      <c r="AQ47" s="730"/>
      <c r="AR47" s="730"/>
      <c r="AS47" s="730"/>
      <c r="AT47" s="730"/>
      <c r="AU47" s="730"/>
      <c r="AV47" s="730"/>
      <c r="AW47" s="730"/>
      <c r="AX47" s="730"/>
      <c r="AY47" s="730"/>
      <c r="AZ47" s="730"/>
      <c r="BA47" s="730"/>
      <c r="BB47" s="730"/>
      <c r="BC47" s="730"/>
      <c r="BD47" s="730"/>
      <c r="BE47" s="730"/>
    </row>
    <row r="48" spans="1:57" ht="12.75" customHeight="1">
      <c r="A48" s="498" t="s">
        <v>610</v>
      </c>
      <c r="B48" s="773">
        <v>1</v>
      </c>
      <c r="C48" s="766">
        <v>13</v>
      </c>
      <c r="D48" s="767">
        <v>14.38</v>
      </c>
      <c r="E48" s="773">
        <v>2</v>
      </c>
      <c r="F48" s="521">
        <v>13.99</v>
      </c>
      <c r="G48" s="454">
        <v>-0.31530000000000002</v>
      </c>
      <c r="H48" s="231">
        <v>16.2</v>
      </c>
      <c r="I48" s="221">
        <v>17.989999999999998</v>
      </c>
      <c r="J48" s="255">
        <v>12</v>
      </c>
      <c r="K48" s="225">
        <v>20.434999999999999</v>
      </c>
      <c r="L48" s="232">
        <v>7569962</v>
      </c>
      <c r="M48" s="653">
        <v>5246</v>
      </c>
      <c r="N48" s="232">
        <v>689</v>
      </c>
      <c r="O48" s="251">
        <v>45447.706979166665</v>
      </c>
      <c r="P48" s="356">
        <v>47</v>
      </c>
      <c r="Q48" s="484"/>
      <c r="R48" s="510"/>
      <c r="S48" s="491"/>
      <c r="T48" s="507"/>
      <c r="U48" s="481"/>
      <c r="V48" s="453"/>
      <c r="W48" s="451"/>
      <c r="X48" s="413"/>
      <c r="Y48" s="515"/>
      <c r="Z48" s="755">
        <f t="shared" ca="1" si="35"/>
        <v>4.6798449798949093</v>
      </c>
      <c r="AA48" s="793">
        <f t="shared" si="36"/>
        <v>0</v>
      </c>
      <c r="AB48" s="711"/>
      <c r="AC48" s="700"/>
      <c r="AD48" s="700"/>
      <c r="AE48" s="701"/>
      <c r="AF48" s="701"/>
      <c r="AG48" s="701"/>
      <c r="AH48" s="737"/>
      <c r="AI48" s="729"/>
      <c r="AJ48" s="730"/>
      <c r="AK48" s="730"/>
      <c r="AL48" s="730"/>
      <c r="AM48" s="730"/>
      <c r="AN48" s="730"/>
      <c r="AO48" s="730"/>
      <c r="AP48" s="730"/>
      <c r="AQ48" s="730"/>
      <c r="AR48" s="730"/>
      <c r="AS48" s="730"/>
      <c r="AT48" s="730"/>
      <c r="AU48" s="730"/>
      <c r="AV48" s="730"/>
      <c r="AW48" s="730"/>
      <c r="AX48" s="730"/>
      <c r="AY48" s="730"/>
      <c r="AZ48" s="730"/>
      <c r="BA48" s="730"/>
      <c r="BB48" s="730"/>
      <c r="BC48" s="730"/>
      <c r="BD48" s="730"/>
      <c r="BE48" s="730"/>
    </row>
    <row r="49" spans="1:57" ht="12.75" customHeight="1">
      <c r="A49" s="562" t="s">
        <v>611</v>
      </c>
      <c r="B49" s="774">
        <v>4</v>
      </c>
      <c r="C49" s="800">
        <v>8.25</v>
      </c>
      <c r="D49" s="800">
        <v>8.5</v>
      </c>
      <c r="E49" s="774">
        <v>37</v>
      </c>
      <c r="F49" s="563">
        <v>8.5</v>
      </c>
      <c r="G49" s="564">
        <v>-0.38900000000000001</v>
      </c>
      <c r="H49" s="565">
        <v>9</v>
      </c>
      <c r="I49" s="566">
        <v>12</v>
      </c>
      <c r="J49" s="567">
        <v>7.9</v>
      </c>
      <c r="K49" s="568">
        <v>13.913</v>
      </c>
      <c r="L49" s="569">
        <v>10141182</v>
      </c>
      <c r="M49" s="655">
        <v>10830</v>
      </c>
      <c r="N49" s="540">
        <v>1286</v>
      </c>
      <c r="O49" s="541">
        <v>45447.708298611113</v>
      </c>
      <c r="P49" s="542">
        <v>48</v>
      </c>
      <c r="Q49" s="483"/>
      <c r="R49" s="509"/>
      <c r="S49" s="492"/>
      <c r="T49" s="506"/>
      <c r="U49" s="482"/>
      <c r="V49" s="452"/>
      <c r="W49" s="570"/>
      <c r="X49" s="571"/>
      <c r="Y49" s="572"/>
      <c r="Z49" s="756">
        <f t="shared" ca="1" si="35"/>
        <v>1.2777246066856378</v>
      </c>
      <c r="AA49" s="796">
        <f t="shared" si="36"/>
        <v>0</v>
      </c>
      <c r="AB49" s="713"/>
      <c r="AC49" s="705"/>
      <c r="AD49" s="705"/>
      <c r="AE49" s="706"/>
      <c r="AF49" s="706"/>
      <c r="AG49" s="706"/>
      <c r="AH49" s="737"/>
      <c r="AI49" s="729"/>
      <c r="AJ49" s="730"/>
      <c r="AK49" s="730"/>
      <c r="AL49" s="730"/>
      <c r="AM49" s="730"/>
      <c r="AN49" s="730"/>
      <c r="AO49" s="730"/>
      <c r="AP49" s="730"/>
      <c r="AQ49" s="730"/>
      <c r="AR49" s="730"/>
      <c r="AS49" s="730"/>
      <c r="AT49" s="730"/>
      <c r="AU49" s="730"/>
      <c r="AV49" s="730"/>
      <c r="AW49" s="730"/>
      <c r="AX49" s="730"/>
      <c r="AY49" s="730"/>
      <c r="AZ49" s="730"/>
      <c r="BA49" s="730"/>
      <c r="BB49" s="730"/>
      <c r="BC49" s="730"/>
      <c r="BD49" s="730"/>
      <c r="BE49" s="730"/>
    </row>
    <row r="50" spans="1:57" ht="12.75" customHeight="1">
      <c r="A50" s="544" t="s">
        <v>699</v>
      </c>
      <c r="B50" s="778">
        <v>39</v>
      </c>
      <c r="C50" s="665">
        <v>35.5</v>
      </c>
      <c r="D50" s="768"/>
      <c r="E50" s="771"/>
      <c r="F50" s="522"/>
      <c r="G50" s="454"/>
      <c r="H50" s="230"/>
      <c r="I50" s="222"/>
      <c r="J50" s="254"/>
      <c r="K50" s="226"/>
      <c r="L50" s="234"/>
      <c r="M50" s="639"/>
      <c r="N50" s="234"/>
      <c r="O50" s="249"/>
      <c r="P50" s="356">
        <v>49</v>
      </c>
      <c r="Q50" s="484"/>
      <c r="R50" s="510"/>
      <c r="S50" s="491"/>
      <c r="T50" s="507"/>
      <c r="U50" s="481"/>
      <c r="V50" s="453"/>
      <c r="W50" s="451"/>
      <c r="X50" s="392"/>
      <c r="Y50" s="543"/>
      <c r="Z50" s="747">
        <f t="shared" ref="Z50:Z54" ca="1" si="37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10.207968265620792</v>
      </c>
      <c r="AA50" s="793">
        <f t="shared" si="36"/>
        <v>0</v>
      </c>
      <c r="AB50" s="709"/>
      <c r="AC50" s="695"/>
      <c r="AD50" s="695"/>
      <c r="AE50" s="696"/>
      <c r="AF50" s="696"/>
      <c r="AG50" s="696"/>
      <c r="AH50" s="737"/>
      <c r="AI50" s="729"/>
      <c r="AJ50" s="730"/>
      <c r="AK50" s="730"/>
      <c r="AL50" s="730"/>
      <c r="AM50" s="730"/>
      <c r="AN50" s="730"/>
      <c r="AO50" s="730"/>
      <c r="AP50" s="730"/>
      <c r="AQ50" s="730"/>
      <c r="AR50" s="730"/>
      <c r="AS50" s="730"/>
      <c r="AT50" s="730"/>
      <c r="AU50" s="730"/>
      <c r="AV50" s="730"/>
      <c r="AW50" s="730"/>
      <c r="AX50" s="730"/>
      <c r="AY50" s="730"/>
      <c r="AZ50" s="730"/>
      <c r="BA50" s="730"/>
      <c r="BB50" s="730"/>
      <c r="BC50" s="730"/>
      <c r="BD50" s="730"/>
      <c r="BE50" s="730"/>
    </row>
    <row r="51" spans="1:57" ht="12.75" customHeight="1">
      <c r="A51" s="545" t="s">
        <v>700</v>
      </c>
      <c r="B51" s="779">
        <v>16</v>
      </c>
      <c r="C51" s="764">
        <v>80</v>
      </c>
      <c r="D51" s="764">
        <v>100</v>
      </c>
      <c r="E51" s="779">
        <v>2</v>
      </c>
      <c r="F51" s="449">
        <v>80</v>
      </c>
      <c r="G51" s="455">
        <v>-0.33329999999999999</v>
      </c>
      <c r="H51" s="229">
        <v>80</v>
      </c>
      <c r="I51" s="220">
        <v>108.819</v>
      </c>
      <c r="J51" s="253">
        <v>80</v>
      </c>
      <c r="K51" s="224">
        <v>120</v>
      </c>
      <c r="L51" s="227">
        <v>689848</v>
      </c>
      <c r="M51" s="644">
        <v>69</v>
      </c>
      <c r="N51" s="227">
        <v>24</v>
      </c>
      <c r="O51" s="250">
        <v>45447.692303240743</v>
      </c>
      <c r="P51" s="357">
        <v>50</v>
      </c>
      <c r="Q51" s="485"/>
      <c r="R51" s="509"/>
      <c r="S51" s="492"/>
      <c r="T51" s="506"/>
      <c r="U51" s="482"/>
      <c r="V51" s="452"/>
      <c r="W51" s="354"/>
      <c r="X51" s="391"/>
      <c r="Y51" s="407"/>
      <c r="Z51" s="748">
        <f t="shared" ca="1" si="37"/>
        <v>25.183795911138645</v>
      </c>
      <c r="AA51" s="794">
        <f t="shared" si="36"/>
        <v>0</v>
      </c>
      <c r="AB51" s="710"/>
      <c r="AC51" s="697"/>
      <c r="AD51" s="697"/>
      <c r="AE51" s="698"/>
      <c r="AF51" s="698"/>
      <c r="AG51" s="698"/>
      <c r="AH51" s="737"/>
      <c r="AI51" s="729"/>
      <c r="AJ51" s="730"/>
      <c r="AK51" s="730"/>
      <c r="AL51" s="730"/>
      <c r="AM51" s="730"/>
      <c r="AN51" s="730"/>
      <c r="AO51" s="730"/>
      <c r="AP51" s="730"/>
      <c r="AQ51" s="730"/>
      <c r="AR51" s="730"/>
      <c r="AS51" s="730"/>
      <c r="AT51" s="730"/>
      <c r="AU51" s="730"/>
      <c r="AV51" s="730"/>
      <c r="AW51" s="730"/>
      <c r="AX51" s="730"/>
      <c r="AY51" s="730"/>
      <c r="AZ51" s="730"/>
      <c r="BA51" s="730"/>
      <c r="BB51" s="730"/>
      <c r="BC51" s="730"/>
      <c r="BD51" s="730"/>
      <c r="BE51" s="730"/>
    </row>
    <row r="52" spans="1:57" ht="12.75" customHeight="1">
      <c r="A52" s="544" t="s">
        <v>701</v>
      </c>
      <c r="B52" s="778">
        <v>10</v>
      </c>
      <c r="C52" s="766">
        <v>120</v>
      </c>
      <c r="D52" s="766">
        <v>130</v>
      </c>
      <c r="E52" s="771">
        <v>2</v>
      </c>
      <c r="F52" s="521">
        <v>120</v>
      </c>
      <c r="G52" s="454">
        <v>0.38290000000000002</v>
      </c>
      <c r="H52" s="231">
        <v>90.1</v>
      </c>
      <c r="I52" s="221">
        <v>145</v>
      </c>
      <c r="J52" s="255">
        <v>90.1</v>
      </c>
      <c r="K52" s="225">
        <v>86.769000000000005</v>
      </c>
      <c r="L52" s="232">
        <v>5628206</v>
      </c>
      <c r="M52" s="653">
        <v>467</v>
      </c>
      <c r="N52" s="232">
        <v>51</v>
      </c>
      <c r="O52" s="251">
        <v>45447.693969907406</v>
      </c>
      <c r="P52" s="356">
        <v>51</v>
      </c>
      <c r="Q52" s="484"/>
      <c r="R52" s="510"/>
      <c r="S52" s="491"/>
      <c r="T52" s="507"/>
      <c r="U52" s="481"/>
      <c r="V52" s="453"/>
      <c r="W52" s="451"/>
      <c r="X52" s="413"/>
      <c r="Y52" s="408"/>
      <c r="Z52" s="749">
        <f t="shared" ca="1" si="37"/>
        <v>53.408695153808026</v>
      </c>
      <c r="AA52" s="793">
        <f t="shared" si="36"/>
        <v>0</v>
      </c>
      <c r="AB52" s="711"/>
      <c r="AC52" s="700"/>
      <c r="AD52" s="700"/>
      <c r="AE52" s="701"/>
      <c r="AF52" s="701"/>
      <c r="AG52" s="701"/>
      <c r="AH52" s="738"/>
      <c r="AI52" s="731"/>
      <c r="AJ52" s="731"/>
      <c r="AK52" s="731"/>
      <c r="AL52" s="730"/>
      <c r="AM52" s="730"/>
      <c r="AN52" s="730"/>
      <c r="AO52" s="730"/>
      <c r="AP52" s="730"/>
      <c r="AQ52" s="730"/>
      <c r="AR52" s="730"/>
      <c r="AS52" s="730"/>
      <c r="AT52" s="730"/>
      <c r="AU52" s="730"/>
      <c r="AV52" s="730"/>
      <c r="AW52" s="730"/>
      <c r="AX52" s="730"/>
      <c r="AY52" s="730"/>
      <c r="AZ52" s="730"/>
      <c r="BA52" s="730"/>
      <c r="BB52" s="730"/>
      <c r="BC52" s="730"/>
      <c r="BD52" s="730"/>
      <c r="BE52" s="730"/>
    </row>
    <row r="53" spans="1:57" ht="12.75" customHeight="1">
      <c r="A53" s="545" t="s">
        <v>702</v>
      </c>
      <c r="B53" s="779">
        <v>10</v>
      </c>
      <c r="C53" s="764">
        <v>131</v>
      </c>
      <c r="D53" s="765">
        <v>234</v>
      </c>
      <c r="E53" s="779">
        <v>1</v>
      </c>
      <c r="F53" s="449">
        <v>222</v>
      </c>
      <c r="G53" s="455">
        <v>-4.5100000000000001E-2</v>
      </c>
      <c r="H53" s="229">
        <v>160</v>
      </c>
      <c r="I53" s="220">
        <v>235</v>
      </c>
      <c r="J53" s="253">
        <v>160</v>
      </c>
      <c r="K53" s="224">
        <v>232.5</v>
      </c>
      <c r="L53" s="227">
        <v>85200</v>
      </c>
      <c r="M53" s="644">
        <v>4</v>
      </c>
      <c r="N53" s="227">
        <v>4</v>
      </c>
      <c r="O53" s="250">
        <v>45447.662453703706</v>
      </c>
      <c r="P53" s="357">
        <v>52</v>
      </c>
      <c r="Q53" s="485"/>
      <c r="R53" s="509"/>
      <c r="S53" s="492"/>
      <c r="T53" s="506"/>
      <c r="U53" s="482"/>
      <c r="V53" s="452"/>
      <c r="W53" s="354"/>
      <c r="X53" s="391"/>
      <c r="Y53" s="407"/>
      <c r="Z53" s="748">
        <f t="shared" ca="1" si="37"/>
        <v>119.54981788472264</v>
      </c>
      <c r="AA53" s="794">
        <f t="shared" si="36"/>
        <v>0</v>
      </c>
      <c r="AB53" s="710"/>
      <c r="AC53" s="697"/>
      <c r="AD53" s="697"/>
      <c r="AE53" s="698"/>
      <c r="AF53" s="698"/>
      <c r="AG53" s="698"/>
      <c r="AH53" s="738"/>
      <c r="AI53" s="731"/>
      <c r="AJ53" s="731"/>
      <c r="AK53" s="731"/>
      <c r="AL53" s="730"/>
      <c r="AM53" s="730"/>
      <c r="AN53" s="730"/>
      <c r="AO53" s="730"/>
      <c r="AP53" s="730"/>
      <c r="AQ53" s="730"/>
      <c r="AR53" s="730"/>
      <c r="AS53" s="730"/>
      <c r="AT53" s="730"/>
      <c r="AU53" s="730"/>
      <c r="AV53" s="730"/>
      <c r="AW53" s="730"/>
      <c r="AX53" s="730"/>
      <c r="AY53" s="730"/>
      <c r="AZ53" s="730"/>
      <c r="BA53" s="730"/>
      <c r="BB53" s="730"/>
      <c r="BC53" s="730"/>
      <c r="BD53" s="730"/>
      <c r="BE53" s="730"/>
    </row>
    <row r="54" spans="1:57" ht="12.75" customHeight="1">
      <c r="A54" s="544" t="s">
        <v>703</v>
      </c>
      <c r="B54" s="783">
        <v>4</v>
      </c>
      <c r="C54" s="766">
        <v>240.00299999999999</v>
      </c>
      <c r="D54" s="766">
        <v>309.7</v>
      </c>
      <c r="E54" s="773">
        <v>5</v>
      </c>
      <c r="F54" s="521"/>
      <c r="G54" s="454"/>
      <c r="H54" s="231"/>
      <c r="I54" s="221"/>
      <c r="J54" s="255"/>
      <c r="K54" s="225">
        <v>223</v>
      </c>
      <c r="L54" s="232"/>
      <c r="M54" s="653"/>
      <c r="N54" s="232"/>
      <c r="O54" s="251"/>
      <c r="P54" s="446">
        <v>53</v>
      </c>
      <c r="Q54" s="484"/>
      <c r="R54" s="510"/>
      <c r="S54" s="491"/>
      <c r="T54" s="507"/>
      <c r="U54" s="481"/>
      <c r="V54" s="453"/>
      <c r="W54" s="451"/>
      <c r="X54" s="393"/>
      <c r="Y54" s="408"/>
      <c r="Z54" s="749">
        <f t="shared" ca="1" si="37"/>
        <v>223.12451801024781</v>
      </c>
      <c r="AA54" s="793">
        <f t="shared" si="36"/>
        <v>0</v>
      </c>
      <c r="AB54" s="711"/>
      <c r="AC54" s="700"/>
      <c r="AD54" s="700"/>
      <c r="AE54" s="701"/>
      <c r="AF54" s="701"/>
      <c r="AG54" s="701"/>
      <c r="AH54" s="738"/>
      <c r="AI54" s="731"/>
      <c r="AJ54" s="731"/>
      <c r="AK54" s="731"/>
      <c r="AL54" s="730"/>
      <c r="AM54" s="730"/>
      <c r="AN54" s="730"/>
      <c r="AO54" s="730"/>
      <c r="AP54" s="730"/>
      <c r="AQ54" s="730"/>
      <c r="AR54" s="730"/>
      <c r="AS54" s="730"/>
      <c r="AT54" s="730"/>
      <c r="AU54" s="730"/>
      <c r="AV54" s="730"/>
      <c r="AW54" s="730"/>
      <c r="AX54" s="730"/>
      <c r="AY54" s="730"/>
      <c r="AZ54" s="730"/>
      <c r="BA54" s="730"/>
      <c r="BB54" s="730"/>
      <c r="BC54" s="730"/>
      <c r="BD54" s="730"/>
      <c r="BE54" s="730"/>
    </row>
    <row r="55" spans="1:57" ht="12.75" customHeight="1">
      <c r="A55" s="546" t="s">
        <v>612</v>
      </c>
      <c r="B55" s="772">
        <v>5</v>
      </c>
      <c r="C55" s="764">
        <v>661</v>
      </c>
      <c r="D55" s="765">
        <v>693.94</v>
      </c>
      <c r="E55" s="782">
        <v>9</v>
      </c>
      <c r="F55" s="449">
        <v>680</v>
      </c>
      <c r="G55" s="455">
        <v>-0.113</v>
      </c>
      <c r="H55" s="229">
        <v>740</v>
      </c>
      <c r="I55" s="220">
        <v>740</v>
      </c>
      <c r="J55" s="253">
        <v>661</v>
      </c>
      <c r="K55" s="224">
        <v>766.66700000000003</v>
      </c>
      <c r="L55" s="227">
        <v>25909009</v>
      </c>
      <c r="M55" s="644">
        <v>373</v>
      </c>
      <c r="N55" s="227">
        <v>84</v>
      </c>
      <c r="O55" s="250">
        <v>45447.708275462966</v>
      </c>
      <c r="P55" s="357">
        <v>54</v>
      </c>
      <c r="Q55" s="485"/>
      <c r="R55" s="509"/>
      <c r="S55" s="492"/>
      <c r="T55" s="506"/>
      <c r="U55" s="482"/>
      <c r="V55" s="452"/>
      <c r="W55" s="354"/>
      <c r="X55" s="414"/>
      <c r="Y55" s="387"/>
      <c r="Z55" s="751">
        <f t="shared" ref="Z55:Z59" ca="1" si="38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326.31849121846653</v>
      </c>
      <c r="AA55" s="794">
        <f t="shared" si="36"/>
        <v>0</v>
      </c>
      <c r="AB55" s="710"/>
      <c r="AC55" s="697"/>
      <c r="AD55" s="697"/>
      <c r="AE55" s="698"/>
      <c r="AF55" s="698"/>
      <c r="AG55" s="698"/>
      <c r="AH55" s="738"/>
      <c r="AI55" s="731"/>
      <c r="AJ55" s="731"/>
      <c r="AK55" s="731"/>
      <c r="AL55" s="730"/>
      <c r="AM55" s="730"/>
      <c r="AN55" s="730"/>
      <c r="AO55" s="730"/>
      <c r="AP55" s="730"/>
      <c r="AQ55" s="730"/>
      <c r="AR55" s="730"/>
      <c r="AS55" s="730"/>
      <c r="AT55" s="730"/>
      <c r="AU55" s="730"/>
      <c r="AV55" s="730"/>
      <c r="AW55" s="730"/>
      <c r="AX55" s="730"/>
      <c r="AY55" s="730"/>
      <c r="AZ55" s="730"/>
      <c r="BA55" s="730"/>
      <c r="BB55" s="730"/>
      <c r="BC55" s="730"/>
      <c r="BD55" s="730"/>
      <c r="BE55" s="730"/>
    </row>
    <row r="56" spans="1:57" ht="12.75" customHeight="1">
      <c r="A56" s="547" t="s">
        <v>613</v>
      </c>
      <c r="B56" s="773">
        <v>41</v>
      </c>
      <c r="C56" s="766">
        <v>538</v>
      </c>
      <c r="D56" s="766">
        <v>551.99900000000002</v>
      </c>
      <c r="E56" s="773">
        <v>2</v>
      </c>
      <c r="F56" s="521">
        <v>538</v>
      </c>
      <c r="G56" s="454">
        <v>-0.1512</v>
      </c>
      <c r="H56" s="231">
        <v>590</v>
      </c>
      <c r="I56" s="221">
        <v>595</v>
      </c>
      <c r="J56" s="255">
        <v>535</v>
      </c>
      <c r="K56" s="225">
        <v>633.90200000000004</v>
      </c>
      <c r="L56" s="232">
        <v>30492978</v>
      </c>
      <c r="M56" s="653">
        <v>549</v>
      </c>
      <c r="N56" s="232">
        <v>81</v>
      </c>
      <c r="O56" s="251">
        <v>45447.706689814811</v>
      </c>
      <c r="P56" s="356">
        <v>55</v>
      </c>
      <c r="Q56" s="484"/>
      <c r="R56" s="510"/>
      <c r="S56" s="491"/>
      <c r="T56" s="507"/>
      <c r="U56" s="481"/>
      <c r="V56" s="453"/>
      <c r="W56" s="451"/>
      <c r="X56" s="413"/>
      <c r="Y56" s="409"/>
      <c r="Z56" s="750">
        <f t="shared" ca="1" si="38"/>
        <v>188.76420228000279</v>
      </c>
      <c r="AA56" s="793">
        <f t="shared" si="36"/>
        <v>0</v>
      </c>
      <c r="AB56" s="711"/>
      <c r="AC56" s="700"/>
      <c r="AD56" s="700"/>
      <c r="AE56" s="701"/>
      <c r="AF56" s="701"/>
      <c r="AG56" s="701"/>
      <c r="AH56" s="736"/>
      <c r="AI56" s="729"/>
      <c r="AJ56" s="730"/>
      <c r="AK56" s="730"/>
      <c r="AL56" s="730"/>
      <c r="AM56" s="730"/>
      <c r="AN56" s="730"/>
      <c r="AO56" s="730"/>
      <c r="AP56" s="730"/>
      <c r="AQ56" s="730"/>
      <c r="AR56" s="730"/>
      <c r="AS56" s="730"/>
      <c r="AT56" s="730"/>
      <c r="AU56" s="730"/>
      <c r="AV56" s="730"/>
      <c r="AW56" s="730"/>
      <c r="AX56" s="730"/>
      <c r="AY56" s="730"/>
      <c r="AZ56" s="730"/>
      <c r="BA56" s="730"/>
      <c r="BB56" s="730"/>
      <c r="BC56" s="730"/>
      <c r="BD56" s="730"/>
      <c r="BE56" s="730"/>
    </row>
    <row r="57" spans="1:57" ht="12.75" customHeight="1">
      <c r="A57" s="546" t="s">
        <v>614</v>
      </c>
      <c r="B57" s="772">
        <v>1</v>
      </c>
      <c r="C57" s="764">
        <v>430</v>
      </c>
      <c r="D57" s="765">
        <v>445</v>
      </c>
      <c r="E57" s="782">
        <v>10</v>
      </c>
      <c r="F57" s="449">
        <v>440</v>
      </c>
      <c r="G57" s="455">
        <v>-0.17149999999999999</v>
      </c>
      <c r="H57" s="229">
        <v>539</v>
      </c>
      <c r="I57" s="220">
        <v>539</v>
      </c>
      <c r="J57" s="253">
        <v>416.67</v>
      </c>
      <c r="K57" s="224">
        <v>531.13400000000001</v>
      </c>
      <c r="L57" s="227">
        <v>12884199</v>
      </c>
      <c r="M57" s="644">
        <v>288</v>
      </c>
      <c r="N57" s="227">
        <v>69</v>
      </c>
      <c r="O57" s="250">
        <v>45447.707361111112</v>
      </c>
      <c r="P57" s="357">
        <v>56</v>
      </c>
      <c r="Q57" s="485"/>
      <c r="R57" s="509"/>
      <c r="S57" s="492"/>
      <c r="T57" s="506"/>
      <c r="U57" s="482"/>
      <c r="V57" s="452"/>
      <c r="W57" s="354"/>
      <c r="X57" s="391"/>
      <c r="Y57" s="407"/>
      <c r="Z57" s="751">
        <f t="shared" ca="1" si="38"/>
        <v>94.463388381900813</v>
      </c>
      <c r="AA57" s="794">
        <f t="shared" si="36"/>
        <v>0</v>
      </c>
      <c r="AB57" s="710"/>
      <c r="AC57" s="697"/>
      <c r="AD57" s="697"/>
      <c r="AE57" s="698"/>
      <c r="AF57" s="698"/>
      <c r="AG57" s="698"/>
      <c r="AH57" s="736"/>
      <c r="AI57" s="729"/>
      <c r="AJ57" s="730"/>
      <c r="AK57" s="730"/>
      <c r="AL57" s="730"/>
      <c r="AM57" s="730"/>
      <c r="AN57" s="730"/>
      <c r="AO57" s="730"/>
      <c r="AP57" s="730"/>
      <c r="AQ57" s="730"/>
      <c r="AR57" s="730"/>
      <c r="AS57" s="730"/>
      <c r="AT57" s="730"/>
      <c r="AU57" s="730"/>
      <c r="AV57" s="730"/>
      <c r="AW57" s="730"/>
      <c r="AX57" s="730"/>
      <c r="AY57" s="730"/>
      <c r="AZ57" s="730"/>
      <c r="BA57" s="730"/>
      <c r="BB57" s="730"/>
      <c r="BC57" s="730"/>
      <c r="BD57" s="730"/>
      <c r="BE57" s="730"/>
    </row>
    <row r="58" spans="1:57" ht="12.75" customHeight="1">
      <c r="A58" s="547" t="s">
        <v>615</v>
      </c>
      <c r="B58" s="773">
        <v>3</v>
      </c>
      <c r="C58" s="766">
        <v>181.346</v>
      </c>
      <c r="D58" s="766">
        <v>190</v>
      </c>
      <c r="E58" s="773">
        <v>4</v>
      </c>
      <c r="F58" s="521">
        <v>190</v>
      </c>
      <c r="G58" s="454">
        <v>-0.20829999999999999</v>
      </c>
      <c r="H58" s="231">
        <v>224.95</v>
      </c>
      <c r="I58" s="221">
        <v>224.95</v>
      </c>
      <c r="J58" s="255">
        <v>190</v>
      </c>
      <c r="K58" s="225">
        <v>240</v>
      </c>
      <c r="L58" s="232">
        <v>4069957</v>
      </c>
      <c r="M58" s="653">
        <v>201</v>
      </c>
      <c r="N58" s="232">
        <v>25</v>
      </c>
      <c r="O58" s="251">
        <v>45447.708090277774</v>
      </c>
      <c r="P58" s="356">
        <v>57</v>
      </c>
      <c r="Q58" s="484"/>
      <c r="R58" s="510"/>
      <c r="S58" s="491"/>
      <c r="T58" s="507"/>
      <c r="U58" s="481"/>
      <c r="V58" s="453"/>
      <c r="W58" s="451"/>
      <c r="X58" s="413"/>
      <c r="Y58" s="408"/>
      <c r="Z58" s="752">
        <f t="shared" ca="1" si="38"/>
        <v>3.5595741959605505</v>
      </c>
      <c r="AA58" s="793">
        <f t="shared" si="36"/>
        <v>0</v>
      </c>
      <c r="AB58" s="711"/>
      <c r="AC58" s="700"/>
      <c r="AD58" s="700"/>
      <c r="AE58" s="701"/>
      <c r="AF58" s="701"/>
      <c r="AG58" s="701"/>
      <c r="AH58" s="736"/>
      <c r="AI58" s="729"/>
      <c r="AJ58" s="730"/>
      <c r="AK58" s="730"/>
      <c r="AL58" s="730"/>
      <c r="AM58" s="730"/>
      <c r="AN58" s="730"/>
      <c r="AO58" s="730"/>
      <c r="AP58" s="730"/>
      <c r="AQ58" s="730"/>
      <c r="AR58" s="730"/>
      <c r="AS58" s="730"/>
      <c r="AT58" s="730"/>
      <c r="AU58" s="730"/>
      <c r="AV58" s="730"/>
      <c r="AW58" s="730"/>
      <c r="AX58" s="730"/>
      <c r="AY58" s="730"/>
      <c r="AZ58" s="730"/>
      <c r="BA58" s="730"/>
      <c r="BB58" s="730"/>
      <c r="BC58" s="730"/>
      <c r="BD58" s="730"/>
      <c r="BE58" s="730"/>
    </row>
    <row r="59" spans="1:57" ht="12.75" customHeight="1">
      <c r="A59" s="576" t="s">
        <v>616</v>
      </c>
      <c r="B59" s="784">
        <v>5</v>
      </c>
      <c r="C59" s="785">
        <v>149</v>
      </c>
      <c r="D59" s="786">
        <v>160.35499999999999</v>
      </c>
      <c r="E59" s="787">
        <v>3</v>
      </c>
      <c r="F59" s="578">
        <v>150</v>
      </c>
      <c r="G59" s="579">
        <v>-0.20379999999999998</v>
      </c>
      <c r="H59" s="580">
        <v>170</v>
      </c>
      <c r="I59" s="581">
        <v>179</v>
      </c>
      <c r="J59" s="582">
        <v>140</v>
      </c>
      <c r="K59" s="583">
        <v>188.39599999999999</v>
      </c>
      <c r="L59" s="584">
        <v>10687716</v>
      </c>
      <c r="M59" s="656">
        <v>699</v>
      </c>
      <c r="N59" s="584">
        <v>66</v>
      </c>
      <c r="O59" s="585">
        <v>45447.706701388888</v>
      </c>
      <c r="P59" s="586">
        <v>58</v>
      </c>
      <c r="Q59" s="485"/>
      <c r="R59" s="509"/>
      <c r="S59" s="492"/>
      <c r="T59" s="506"/>
      <c r="U59" s="482"/>
      <c r="V59" s="452"/>
      <c r="W59" s="587"/>
      <c r="X59" s="588"/>
      <c r="Y59" s="589"/>
      <c r="Z59" s="761">
        <f t="shared" ca="1" si="38"/>
        <v>0.94289982972556885</v>
      </c>
      <c r="AA59" s="799">
        <f t="shared" si="36"/>
        <v>0</v>
      </c>
      <c r="AB59" s="714"/>
      <c r="AC59" s="707"/>
      <c r="AD59" s="707"/>
      <c r="AE59" s="708"/>
      <c r="AF59" s="708"/>
      <c r="AG59" s="708"/>
      <c r="AH59" s="736"/>
      <c r="AI59" s="729"/>
      <c r="AJ59" s="730"/>
      <c r="AK59" s="730"/>
      <c r="AL59" s="730"/>
      <c r="AM59" s="730"/>
      <c r="AN59" s="730"/>
      <c r="AO59" s="730"/>
      <c r="AP59" s="730"/>
      <c r="AQ59" s="730"/>
      <c r="AR59" s="730"/>
      <c r="AS59" s="730"/>
      <c r="AT59" s="730"/>
      <c r="AU59" s="730"/>
      <c r="AV59" s="730"/>
      <c r="AW59" s="730"/>
      <c r="AX59" s="730"/>
      <c r="AY59" s="730"/>
      <c r="AZ59" s="730"/>
      <c r="BA59" s="730"/>
      <c r="BB59" s="730"/>
      <c r="BC59" s="730"/>
      <c r="BD59" s="730"/>
      <c r="BE59" s="730"/>
    </row>
    <row r="60" spans="1:57">
      <c r="A60" s="498" t="s">
        <v>334</v>
      </c>
      <c r="B60" s="771">
        <v>228</v>
      </c>
      <c r="C60" s="788">
        <v>4280</v>
      </c>
      <c r="D60" s="788">
        <v>4302.45</v>
      </c>
      <c r="E60" s="771">
        <v>3</v>
      </c>
      <c r="F60" s="522">
        <v>4280</v>
      </c>
      <c r="G60" s="454">
        <v>-2.9300000000000003E-2</v>
      </c>
      <c r="H60" s="230">
        <v>4383</v>
      </c>
      <c r="I60" s="222">
        <v>4383</v>
      </c>
      <c r="J60" s="254">
        <v>4190</v>
      </c>
      <c r="K60" s="226">
        <v>4409.25</v>
      </c>
      <c r="L60" s="234">
        <v>472995803</v>
      </c>
      <c r="M60" s="226">
        <v>110317</v>
      </c>
      <c r="N60" s="234">
        <v>1208</v>
      </c>
      <c r="O60" s="249">
        <v>45447.687372685185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73"/>
      <c r="X60" s="574"/>
      <c r="Y60" s="369">
        <f>IF(D60&lt;&gt;0,($C61*(1-$AB$1))-$D60,0)</f>
        <v>-2.8300049999998009</v>
      </c>
      <c r="Z60" s="575"/>
      <c r="AA60" s="798">
        <v>33.75</v>
      </c>
      <c r="AB60" s="709"/>
      <c r="AC60" s="695"/>
      <c r="AD60" s="695"/>
      <c r="AE60" s="696"/>
      <c r="AF60" s="696"/>
      <c r="AG60" s="696"/>
      <c r="AH60" s="729"/>
      <c r="AI60" s="729"/>
      <c r="AJ60" s="730"/>
      <c r="AK60" s="730"/>
      <c r="AL60" s="730"/>
      <c r="AM60" s="730"/>
      <c r="AN60" s="730"/>
      <c r="AO60" s="730"/>
      <c r="AP60" s="730"/>
      <c r="AQ60" s="730"/>
      <c r="AR60" s="730"/>
      <c r="AS60" s="730"/>
      <c r="AT60" s="730"/>
      <c r="AU60" s="730"/>
      <c r="AV60" s="730"/>
      <c r="AW60" s="730"/>
      <c r="AX60" s="730"/>
      <c r="AY60" s="730"/>
      <c r="AZ60" s="730"/>
      <c r="BA60" s="730"/>
      <c r="BB60" s="730"/>
      <c r="BC60" s="730"/>
      <c r="BD60" s="730"/>
      <c r="BE60" s="730"/>
    </row>
    <row r="61" spans="1:57" ht="12.75" customHeight="1">
      <c r="A61" s="594" t="s">
        <v>623</v>
      </c>
      <c r="B61" s="789">
        <v>208</v>
      </c>
      <c r="C61" s="790">
        <v>4300.05</v>
      </c>
      <c r="D61" s="791">
        <v>4304</v>
      </c>
      <c r="E61" s="792">
        <v>661</v>
      </c>
      <c r="F61" s="595">
        <v>4300.1000000000004</v>
      </c>
      <c r="G61" s="596">
        <v>-3.2199999999999999E-2</v>
      </c>
      <c r="H61" s="597">
        <v>4368</v>
      </c>
      <c r="I61" s="598">
        <v>4368</v>
      </c>
      <c r="J61" s="599">
        <v>4260</v>
      </c>
      <c r="K61" s="600">
        <v>4443.45</v>
      </c>
      <c r="L61" s="601">
        <v>11559070917</v>
      </c>
      <c r="M61" s="600">
        <v>2696006</v>
      </c>
      <c r="N61" s="601">
        <v>7564</v>
      </c>
      <c r="O61" s="602">
        <v>45447.708298611113</v>
      </c>
      <c r="P61" s="603">
        <v>60</v>
      </c>
      <c r="Q61" s="604">
        <v>0</v>
      </c>
      <c r="R61" s="605">
        <v>0</v>
      </c>
      <c r="S61" s="606">
        <v>0</v>
      </c>
      <c r="T61" s="607">
        <v>0</v>
      </c>
      <c r="U61" s="607"/>
      <c r="V61" s="607"/>
      <c r="W61" s="608">
        <v>0</v>
      </c>
      <c r="X61" s="609">
        <v>0</v>
      </c>
      <c r="Y61" s="610" t="str">
        <f>IFERROR(INT(#REF!/(F60)),"")</f>
        <v/>
      </c>
      <c r="Z61" s="611"/>
      <c r="AA61" s="715">
        <f>F61/AA60*10</f>
        <v>1274.1037037037038</v>
      </c>
      <c r="AB61" s="710"/>
      <c r="AC61" s="697"/>
      <c r="AD61" s="697"/>
      <c r="AE61" s="698"/>
      <c r="AF61" s="698"/>
      <c r="AG61" s="698"/>
      <c r="AH61" s="729"/>
      <c r="AI61" s="729"/>
      <c r="AJ61" s="730"/>
      <c r="AK61" s="730"/>
      <c r="AL61" s="730"/>
      <c r="AM61" s="730"/>
      <c r="AN61" s="730"/>
      <c r="AO61" s="730"/>
      <c r="AP61" s="730"/>
      <c r="AQ61" s="730"/>
      <c r="AR61" s="730"/>
      <c r="AS61" s="730"/>
      <c r="AT61" s="730"/>
      <c r="AU61" s="730"/>
      <c r="AV61" s="730"/>
      <c r="AW61" s="730"/>
      <c r="AX61" s="730"/>
      <c r="AY61" s="730"/>
      <c r="AZ61" s="730"/>
      <c r="BA61" s="730"/>
      <c r="BB61" s="730"/>
      <c r="BC61" s="730"/>
      <c r="BD61" s="730"/>
      <c r="BE61" s="730"/>
    </row>
    <row r="62" spans="1:57" ht="12.75" customHeight="1">
      <c r="A62" s="444" t="s">
        <v>13</v>
      </c>
      <c r="B62" s="504">
        <v>382</v>
      </c>
      <c r="C62" s="665">
        <v>67960</v>
      </c>
      <c r="D62" s="768">
        <v>67980</v>
      </c>
      <c r="E62" s="505">
        <v>56211</v>
      </c>
      <c r="F62" s="522">
        <v>67970</v>
      </c>
      <c r="G62" s="454">
        <v>-2.3099999999999999E-2</v>
      </c>
      <c r="H62" s="230">
        <v>69680</v>
      </c>
      <c r="I62" s="222">
        <v>70170</v>
      </c>
      <c r="J62" s="254">
        <v>67950</v>
      </c>
      <c r="K62" s="226">
        <v>69580</v>
      </c>
      <c r="L62" s="234">
        <v>144674170500</v>
      </c>
      <c r="M62" s="226">
        <v>209895133</v>
      </c>
      <c r="N62" s="234">
        <v>100707</v>
      </c>
      <c r="O62" s="249">
        <v>45447.687743055554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9">(V62*X62)</f>
        <v>0</v>
      </c>
      <c r="X62" s="392"/>
      <c r="Y62" s="369">
        <f>IF(D62&lt;&gt;0,($C63*(1-$AB$1))-$D62,0)</f>
        <v>193.1820000000007</v>
      </c>
      <c r="Z62" s="370"/>
      <c r="AA62" s="716"/>
      <c r="AB62" s="709"/>
      <c r="AC62" s="695"/>
      <c r="AD62" s="695"/>
      <c r="AE62" s="696"/>
      <c r="AF62" s="696"/>
      <c r="AG62" s="696"/>
      <c r="AH62" s="729"/>
      <c r="AI62" s="729"/>
      <c r="AJ62" s="730"/>
      <c r="AK62" s="730"/>
      <c r="AL62" s="730"/>
      <c r="AM62" s="730"/>
      <c r="AN62" s="732"/>
      <c r="AO62" s="730"/>
      <c r="AP62" s="730"/>
      <c r="AQ62" s="730"/>
      <c r="AR62" s="730"/>
      <c r="AS62" s="730"/>
      <c r="AT62" s="730"/>
      <c r="AU62" s="730"/>
      <c r="AV62" s="730"/>
      <c r="AW62" s="730"/>
      <c r="AX62" s="730"/>
      <c r="AY62" s="730"/>
      <c r="AZ62" s="730"/>
      <c r="BA62" s="730"/>
      <c r="BB62" s="730"/>
      <c r="BC62" s="730"/>
      <c r="BD62" s="730"/>
      <c r="BE62" s="730"/>
    </row>
    <row r="63" spans="1:57" ht="12.75" customHeight="1">
      <c r="A63" s="341" t="s">
        <v>624</v>
      </c>
      <c r="B63" s="503">
        <v>32946</v>
      </c>
      <c r="C63" s="764">
        <v>68180</v>
      </c>
      <c r="D63" s="764">
        <v>68190</v>
      </c>
      <c r="E63" s="503">
        <v>23675</v>
      </c>
      <c r="F63" s="449">
        <v>68190</v>
      </c>
      <c r="G63" s="455">
        <v>-2.1299999999999999E-2</v>
      </c>
      <c r="H63" s="229">
        <v>69600</v>
      </c>
      <c r="I63" s="220">
        <v>70500</v>
      </c>
      <c r="J63" s="253">
        <v>67860</v>
      </c>
      <c r="K63" s="224">
        <v>69680</v>
      </c>
      <c r="L63" s="227">
        <v>92468148654</v>
      </c>
      <c r="M63" s="224">
        <v>134285190</v>
      </c>
      <c r="N63" s="227">
        <v>40833</v>
      </c>
      <c r="O63" s="250">
        <v>45447.708495370367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17"/>
      <c r="AB63" s="710"/>
      <c r="AC63" s="697"/>
      <c r="AD63" s="697"/>
      <c r="AE63" s="698"/>
      <c r="AF63" s="698"/>
      <c r="AG63" s="698"/>
      <c r="AH63" s="729"/>
      <c r="AI63" s="729"/>
      <c r="AJ63" s="730"/>
      <c r="AK63" s="730"/>
      <c r="AL63" s="730"/>
      <c r="AM63" s="730"/>
      <c r="AN63" s="732"/>
      <c r="AO63" s="730"/>
      <c r="AP63" s="730"/>
      <c r="AQ63" s="730"/>
      <c r="AR63" s="730"/>
      <c r="AS63" s="730"/>
      <c r="AT63" s="730"/>
      <c r="AU63" s="730"/>
      <c r="AV63" s="730"/>
      <c r="AW63" s="730"/>
      <c r="AX63" s="730"/>
      <c r="AY63" s="730"/>
      <c r="AZ63" s="730"/>
      <c r="BA63" s="730"/>
      <c r="BB63" s="730"/>
      <c r="BC63" s="730"/>
      <c r="BD63" s="730"/>
      <c r="BE63" s="730"/>
    </row>
    <row r="64" spans="1:57" ht="12.75" hidden="1" customHeight="1">
      <c r="A64" s="443" t="s">
        <v>15</v>
      </c>
      <c r="B64" s="504">
        <v>20520</v>
      </c>
      <c r="C64" s="665">
        <v>52</v>
      </c>
      <c r="D64" s="768">
        <v>52.35</v>
      </c>
      <c r="E64" s="505">
        <v>100000</v>
      </c>
      <c r="F64" s="521">
        <v>52.16</v>
      </c>
      <c r="G64" s="454">
        <v>-3.9900000000000005E-2</v>
      </c>
      <c r="H64" s="231">
        <v>54</v>
      </c>
      <c r="I64" s="221">
        <v>54</v>
      </c>
      <c r="J64" s="255">
        <v>52</v>
      </c>
      <c r="K64" s="225">
        <v>54.33</v>
      </c>
      <c r="L64" s="232">
        <v>33835774</v>
      </c>
      <c r="M64" s="225">
        <v>64453392</v>
      </c>
      <c r="N64" s="232">
        <v>15961</v>
      </c>
      <c r="O64" s="251">
        <v>45447.685358796298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0">(V64*X64)</f>
        <v>0</v>
      </c>
      <c r="X64" s="394"/>
      <c r="Y64" s="374">
        <f>IF(D64&lt;&gt;0,($C65*(1-$AB$1))-$D64,0)</f>
        <v>-0.35520000000000351</v>
      </c>
      <c r="Z64" s="375">
        <f>IFERROR(IF(C64&lt;&gt;"",$AA$1/(D62/100)*(C64/100),""),"")</f>
        <v>0.97587199892546728</v>
      </c>
      <c r="AA64" s="718">
        <f>IFERROR($AC$1/(D64/100)*(C62/100),"")</f>
        <v>1298.1852913085006</v>
      </c>
      <c r="AB64" s="711"/>
      <c r="AC64" s="701"/>
      <c r="AD64" s="702"/>
      <c r="AE64" s="702"/>
      <c r="AF64" s="729"/>
      <c r="AG64" s="729"/>
      <c r="AH64" s="729"/>
      <c r="AI64" s="729"/>
      <c r="AJ64" s="730"/>
      <c r="AK64" s="730"/>
      <c r="AL64" s="730"/>
      <c r="AM64" s="730"/>
      <c r="AN64" s="732"/>
      <c r="AO64" s="730"/>
      <c r="AP64" s="730"/>
      <c r="AQ64" s="730"/>
      <c r="AR64" s="730"/>
      <c r="AS64" s="730"/>
      <c r="AT64" s="730"/>
      <c r="AU64" s="730"/>
      <c r="AV64" s="730"/>
      <c r="AW64" s="730"/>
      <c r="AX64" s="730"/>
      <c r="AY64" s="730"/>
      <c r="AZ64" s="730"/>
      <c r="BA64" s="730"/>
      <c r="BB64" s="730"/>
      <c r="BC64" s="730"/>
      <c r="BD64" s="730"/>
      <c r="BE64" s="730"/>
    </row>
    <row r="65" spans="1:57" ht="12.75" hidden="1" customHeight="1">
      <c r="A65" s="341" t="s">
        <v>625</v>
      </c>
      <c r="B65" s="503">
        <v>9441</v>
      </c>
      <c r="C65" s="764">
        <v>52</v>
      </c>
      <c r="D65" s="764">
        <v>52.19</v>
      </c>
      <c r="E65" s="503">
        <v>1800</v>
      </c>
      <c r="F65" s="449">
        <v>52</v>
      </c>
      <c r="G65" s="523">
        <v>-2.9300000000000003E-2</v>
      </c>
      <c r="H65" s="229">
        <v>54</v>
      </c>
      <c r="I65" s="220">
        <v>54</v>
      </c>
      <c r="J65" s="253">
        <v>51.92</v>
      </c>
      <c r="K65" s="224">
        <v>53.57</v>
      </c>
      <c r="L65" s="227">
        <v>3347660</v>
      </c>
      <c r="M65" s="224">
        <v>6385552</v>
      </c>
      <c r="N65" s="227">
        <v>1859</v>
      </c>
      <c r="O65" s="250">
        <v>45447.708657407406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0.9728666738077909</v>
      </c>
      <c r="AA65" s="719">
        <f>IFERROR($AC$1/(D65/100)*(C63/100),"")</f>
        <v>1306.3805326690936</v>
      </c>
      <c r="AB65" s="710"/>
      <c r="AC65" s="698"/>
      <c r="AD65" s="699"/>
      <c r="AE65" s="699"/>
      <c r="AF65" s="729"/>
      <c r="AG65" s="729"/>
      <c r="AH65" s="729"/>
      <c r="AI65" s="729"/>
      <c r="AJ65" s="730"/>
      <c r="AK65" s="730"/>
      <c r="AL65" s="730"/>
      <c r="AM65" s="730"/>
      <c r="AN65" s="732"/>
      <c r="AO65" s="730"/>
      <c r="AP65" s="730"/>
      <c r="AQ65" s="730"/>
      <c r="AR65" s="730"/>
      <c r="AS65" s="730"/>
      <c r="AT65" s="730"/>
      <c r="AU65" s="730"/>
      <c r="AV65" s="730"/>
      <c r="AW65" s="730"/>
      <c r="AX65" s="730"/>
      <c r="AY65" s="730"/>
      <c r="AZ65" s="730"/>
      <c r="BA65" s="730"/>
      <c r="BB65" s="730"/>
      <c r="BC65" s="730"/>
      <c r="BD65" s="730"/>
      <c r="BE65" s="730"/>
    </row>
    <row r="66" spans="1:57" ht="12.75" customHeight="1">
      <c r="A66" s="443" t="s">
        <v>14</v>
      </c>
      <c r="B66" s="504">
        <v>51</v>
      </c>
      <c r="C66" s="665">
        <v>53.21</v>
      </c>
      <c r="D66" s="768">
        <v>53.27</v>
      </c>
      <c r="E66" s="505">
        <v>1718</v>
      </c>
      <c r="F66" s="522">
        <v>53.26</v>
      </c>
      <c r="G66" s="454">
        <v>-3.2300000000000002E-2</v>
      </c>
      <c r="H66" s="231">
        <v>55</v>
      </c>
      <c r="I66" s="221">
        <v>55</v>
      </c>
      <c r="J66" s="255">
        <v>53.11</v>
      </c>
      <c r="K66" s="225">
        <v>55.04</v>
      </c>
      <c r="L66" s="232">
        <v>88195055</v>
      </c>
      <c r="M66" s="225">
        <v>164063558</v>
      </c>
      <c r="N66" s="232">
        <v>88697</v>
      </c>
      <c r="O66" s="251">
        <v>45447.687592592592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0"/>
        <v>0</v>
      </c>
      <c r="X66" s="393"/>
      <c r="Y66" s="379">
        <f>IF(D66&lt;&gt;0,($C67*(1-$AB$1))-$D66,0)</f>
        <v>-0.10531699999999944</v>
      </c>
      <c r="Z66" s="380">
        <f>IFERROR(IF(C66&lt;&gt;"",$AA$1/(D62/100)*(C66/100),""),"")</f>
        <v>0.99857978966969441</v>
      </c>
      <c r="AA66" s="720">
        <f>IFERROR($AC$1/(D66/100)*(C62/100),"")</f>
        <v>1275.7649709029472</v>
      </c>
      <c r="AB66" s="709"/>
      <c r="AC66" s="695"/>
      <c r="AD66" s="695"/>
      <c r="AE66" s="696"/>
      <c r="AF66" s="696"/>
      <c r="AG66" s="696"/>
      <c r="AH66" s="729"/>
      <c r="AI66" s="729"/>
      <c r="AJ66" s="730"/>
      <c r="AK66" s="730"/>
      <c r="AL66" s="730"/>
      <c r="AM66" s="730"/>
      <c r="AN66" s="730"/>
      <c r="AO66" s="730"/>
      <c r="AP66" s="730"/>
      <c r="AQ66" s="730"/>
      <c r="AR66" s="730"/>
      <c r="AS66" s="730"/>
      <c r="AT66" s="730"/>
      <c r="AU66" s="730"/>
      <c r="AV66" s="730"/>
      <c r="AW66" s="730"/>
      <c r="AX66" s="730"/>
      <c r="AY66" s="730"/>
      <c r="AZ66" s="730"/>
      <c r="BA66" s="730"/>
      <c r="BB66" s="730"/>
      <c r="BC66" s="730"/>
      <c r="BD66" s="730"/>
      <c r="BE66" s="730"/>
    </row>
    <row r="67" spans="1:57" ht="12.75" customHeight="1">
      <c r="A67" s="428" t="s">
        <v>626</v>
      </c>
      <c r="B67" s="534">
        <v>375</v>
      </c>
      <c r="C67" s="770">
        <v>53.17</v>
      </c>
      <c r="D67" s="770">
        <v>53.24</v>
      </c>
      <c r="E67" s="534">
        <v>156276</v>
      </c>
      <c r="F67" s="450">
        <v>53.24</v>
      </c>
      <c r="G67" s="457">
        <v>-2.9700000000000001E-2</v>
      </c>
      <c r="H67" s="429">
        <v>54.48</v>
      </c>
      <c r="I67" s="430">
        <v>54.48</v>
      </c>
      <c r="J67" s="431">
        <v>53.1</v>
      </c>
      <c r="K67" s="432">
        <v>54.87</v>
      </c>
      <c r="L67" s="433">
        <v>20075533</v>
      </c>
      <c r="M67" s="432">
        <v>37373337</v>
      </c>
      <c r="N67" s="433">
        <v>16613</v>
      </c>
      <c r="O67" s="434">
        <v>45447.708483796298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0.99475617396846627</v>
      </c>
      <c r="AA67" s="721">
        <f>IFERROR($AC$1/(D67/100)*(C63/100),"")</f>
        <v>1280.6160781367391</v>
      </c>
      <c r="AB67" s="710"/>
      <c r="AC67" s="697"/>
      <c r="AD67" s="697"/>
      <c r="AE67" s="698"/>
      <c r="AF67" s="698"/>
      <c r="AG67" s="698"/>
      <c r="AH67" s="729"/>
      <c r="AI67" s="729"/>
      <c r="AJ67" s="730"/>
      <c r="AK67" s="730"/>
      <c r="AL67" s="730"/>
      <c r="AM67" s="730"/>
      <c r="AN67" s="730"/>
      <c r="AO67" s="730"/>
      <c r="AP67" s="730"/>
      <c r="AQ67" s="730"/>
      <c r="AR67" s="730"/>
      <c r="AS67" s="730"/>
      <c r="AT67" s="730"/>
      <c r="AU67" s="730"/>
      <c r="AV67" s="730"/>
      <c r="AW67" s="730"/>
      <c r="AX67" s="730"/>
      <c r="AY67" s="730"/>
      <c r="AZ67" s="730"/>
      <c r="BA67" s="730"/>
      <c r="BB67" s="730"/>
      <c r="BC67" s="730"/>
      <c r="BD67" s="730"/>
      <c r="BE67" s="730"/>
    </row>
    <row r="68" spans="1:57" ht="12.75" customHeight="1">
      <c r="A68" s="444" t="s">
        <v>16</v>
      </c>
      <c r="B68" s="504">
        <v>1614</v>
      </c>
      <c r="C68" s="665">
        <v>70100</v>
      </c>
      <c r="D68" s="768">
        <v>70460</v>
      </c>
      <c r="E68" s="505">
        <v>41</v>
      </c>
      <c r="F68" s="521">
        <v>70400</v>
      </c>
      <c r="G68" s="454">
        <v>-2.07E-2</v>
      </c>
      <c r="H68" s="230">
        <v>72000</v>
      </c>
      <c r="I68" s="222">
        <v>72700</v>
      </c>
      <c r="J68" s="254">
        <v>70400</v>
      </c>
      <c r="K68" s="226">
        <v>71890</v>
      </c>
      <c r="L68" s="234">
        <v>8988507319</v>
      </c>
      <c r="M68" s="226">
        <v>12545360</v>
      </c>
      <c r="N68" s="234">
        <v>5028</v>
      </c>
      <c r="O68" s="249">
        <v>45447.687743055554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1">(V68*X68)</f>
        <v>0</v>
      </c>
      <c r="X68" s="392"/>
      <c r="Y68" s="369">
        <f>IF(D68&lt;&gt;0,($C69*(1-$AB$1))-$D68,0)</f>
        <v>102.9429999999993</v>
      </c>
      <c r="Z68" s="370"/>
      <c r="AA68" s="716"/>
      <c r="AB68" s="709"/>
      <c r="AC68" s="695"/>
      <c r="AD68" s="695"/>
      <c r="AE68" s="696"/>
      <c r="AF68" s="696"/>
      <c r="AG68" s="696"/>
      <c r="AH68" s="729"/>
      <c r="AI68" s="729"/>
      <c r="AJ68" s="730"/>
      <c r="AK68" s="730"/>
      <c r="AL68" s="730"/>
      <c r="AM68" s="730"/>
      <c r="AN68" s="730"/>
      <c r="AO68" s="730"/>
      <c r="AP68" s="730"/>
      <c r="AQ68" s="730"/>
      <c r="AR68" s="730"/>
      <c r="AS68" s="730"/>
      <c r="AT68" s="730"/>
      <c r="AU68" s="730"/>
      <c r="AV68" s="730"/>
      <c r="AW68" s="730"/>
      <c r="AX68" s="730"/>
      <c r="AY68" s="730"/>
      <c r="AZ68" s="730"/>
      <c r="BA68" s="730"/>
      <c r="BB68" s="730"/>
      <c r="BC68" s="730"/>
      <c r="BD68" s="730"/>
      <c r="BE68" s="730"/>
    </row>
    <row r="69" spans="1:57" ht="12.75" customHeight="1">
      <c r="A69" s="341" t="s">
        <v>627</v>
      </c>
      <c r="B69" s="503">
        <v>70000</v>
      </c>
      <c r="C69" s="764">
        <v>70570</v>
      </c>
      <c r="D69" s="764">
        <v>70610</v>
      </c>
      <c r="E69" s="503">
        <v>5582</v>
      </c>
      <c r="F69" s="449">
        <v>70610</v>
      </c>
      <c r="G69" s="455">
        <v>-1.8200000000000001E-2</v>
      </c>
      <c r="H69" s="229">
        <v>71920</v>
      </c>
      <c r="I69" s="220">
        <v>72710</v>
      </c>
      <c r="J69" s="253">
        <v>70210</v>
      </c>
      <c r="K69" s="224">
        <v>71920</v>
      </c>
      <c r="L69" s="227">
        <v>23231537142</v>
      </c>
      <c r="M69" s="224">
        <v>32562127</v>
      </c>
      <c r="N69" s="227">
        <v>4899</v>
      </c>
      <c r="O69" s="250">
        <v>45447.708460648151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17"/>
      <c r="AB69" s="710"/>
      <c r="AC69" s="697"/>
      <c r="AD69" s="697"/>
      <c r="AE69" s="698"/>
      <c r="AF69" s="698"/>
      <c r="AG69" s="698"/>
      <c r="AH69" s="729"/>
      <c r="AI69" s="729"/>
      <c r="AJ69" s="730"/>
      <c r="AK69" s="730"/>
      <c r="AL69" s="730"/>
      <c r="AM69" s="730"/>
      <c r="AN69" s="730"/>
      <c r="AO69" s="730"/>
      <c r="AP69" s="730"/>
      <c r="AQ69" s="730"/>
      <c r="AR69" s="730"/>
      <c r="AS69" s="730"/>
      <c r="AT69" s="730"/>
      <c r="AU69" s="730"/>
      <c r="AV69" s="730"/>
      <c r="AW69" s="730"/>
      <c r="AX69" s="730"/>
      <c r="AY69" s="730"/>
      <c r="AZ69" s="730"/>
      <c r="BA69" s="730"/>
      <c r="BB69" s="730"/>
      <c r="BC69" s="730"/>
      <c r="BD69" s="730"/>
      <c r="BE69" s="730"/>
    </row>
    <row r="70" spans="1:57" ht="12.75" hidden="1" customHeight="1">
      <c r="A70" s="443" t="s">
        <v>17</v>
      </c>
      <c r="B70" s="504">
        <v>249059</v>
      </c>
      <c r="C70" s="665">
        <v>54</v>
      </c>
      <c r="D70" s="768">
        <v>55.5</v>
      </c>
      <c r="E70" s="505">
        <v>6860</v>
      </c>
      <c r="F70" s="521">
        <v>54</v>
      </c>
      <c r="G70" s="454">
        <v>-3.39E-2</v>
      </c>
      <c r="H70" s="231">
        <v>55.5</v>
      </c>
      <c r="I70" s="221">
        <v>56</v>
      </c>
      <c r="J70" s="255">
        <v>53.51</v>
      </c>
      <c r="K70" s="225">
        <v>55.9</v>
      </c>
      <c r="L70" s="232">
        <v>248378</v>
      </c>
      <c r="M70" s="225">
        <v>453096</v>
      </c>
      <c r="N70" s="232">
        <v>455</v>
      </c>
      <c r="O70" s="251">
        <v>45447.674444444441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2">(V70*X70)</f>
        <v>0</v>
      </c>
      <c r="X70" s="394"/>
      <c r="Y70" s="374">
        <f>IF(D70&lt;&gt;0,($C71*(1-$AB$1))-$D70,0)</f>
        <v>-1.5054000000000016</v>
      </c>
      <c r="Z70" s="375">
        <f>IFERROR(IF(C70&lt;&gt;"",$AA$1/(D68/100)*(C70/100),""),"")</f>
        <v>0.97773642391085935</v>
      </c>
      <c r="AA70" s="718">
        <f>IFERROR($AC$1/(D70/100)*(C68/100),"")</f>
        <v>1263.0630630630628</v>
      </c>
      <c r="AB70" s="709"/>
      <c r="AC70" s="695"/>
      <c r="AD70" s="695"/>
      <c r="AE70" s="696"/>
      <c r="AF70" s="696"/>
      <c r="AG70" s="696"/>
      <c r="AH70" s="729"/>
      <c r="AI70" s="729"/>
      <c r="AJ70" s="730"/>
      <c r="AK70" s="730"/>
      <c r="AL70" s="730"/>
      <c r="AM70" s="730"/>
      <c r="AN70" s="730"/>
      <c r="AO70" s="730"/>
      <c r="AP70" s="730"/>
      <c r="AQ70" s="730"/>
      <c r="AR70" s="730"/>
      <c r="AS70" s="730"/>
      <c r="AT70" s="730"/>
      <c r="AU70" s="730"/>
      <c r="AV70" s="730"/>
      <c r="AW70" s="730"/>
      <c r="AX70" s="730"/>
      <c r="AY70" s="730"/>
      <c r="AZ70" s="730"/>
      <c r="BA70" s="730"/>
      <c r="BB70" s="730"/>
      <c r="BC70" s="730"/>
      <c r="BD70" s="730"/>
      <c r="BE70" s="730"/>
    </row>
    <row r="71" spans="1:57" ht="12.75" hidden="1" customHeight="1">
      <c r="A71" s="341" t="s">
        <v>628</v>
      </c>
      <c r="B71" s="503">
        <v>611</v>
      </c>
      <c r="C71" s="764">
        <v>54</v>
      </c>
      <c r="D71" s="764">
        <v>54.3</v>
      </c>
      <c r="E71" s="503">
        <v>4952</v>
      </c>
      <c r="F71" s="449">
        <v>54.3</v>
      </c>
      <c r="G71" s="523">
        <v>-2.86E-2</v>
      </c>
      <c r="H71" s="229">
        <v>55.5</v>
      </c>
      <c r="I71" s="220">
        <v>55.5</v>
      </c>
      <c r="J71" s="253">
        <v>53.5</v>
      </c>
      <c r="K71" s="224">
        <v>55.9</v>
      </c>
      <c r="L71" s="227">
        <v>75815</v>
      </c>
      <c r="M71" s="224">
        <v>139367</v>
      </c>
      <c r="N71" s="227">
        <v>222</v>
      </c>
      <c r="O71" s="250">
        <v>45447.7028125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0.9756593744336377</v>
      </c>
      <c r="AA71" s="719">
        <f>IFERROR($AC$1/(D71/100)*(C69/100),"")</f>
        <v>1299.6316758747701</v>
      </c>
      <c r="AB71" s="710"/>
      <c r="AC71" s="697"/>
      <c r="AD71" s="697"/>
      <c r="AE71" s="698"/>
      <c r="AF71" s="698"/>
      <c r="AG71" s="698"/>
      <c r="AH71" s="729"/>
      <c r="AI71" s="729"/>
      <c r="AJ71" s="730"/>
      <c r="AK71" s="730"/>
      <c r="AL71" s="730"/>
      <c r="AM71" s="730"/>
      <c r="AN71" s="730"/>
      <c r="AO71" s="730"/>
      <c r="AP71" s="730"/>
      <c r="AQ71" s="730"/>
      <c r="AR71" s="730"/>
      <c r="AS71" s="730"/>
      <c r="AT71" s="730"/>
      <c r="AU71" s="730"/>
      <c r="AV71" s="730"/>
      <c r="AW71" s="730"/>
      <c r="AX71" s="730"/>
      <c r="AY71" s="730"/>
      <c r="AZ71" s="730"/>
      <c r="BA71" s="730"/>
      <c r="BB71" s="730"/>
      <c r="BC71" s="730"/>
      <c r="BD71" s="730"/>
      <c r="BE71" s="730"/>
    </row>
    <row r="72" spans="1:57" ht="12.75" customHeight="1">
      <c r="A72" s="443" t="s">
        <v>18</v>
      </c>
      <c r="B72" s="504">
        <v>500</v>
      </c>
      <c r="C72" s="665">
        <v>55.1</v>
      </c>
      <c r="D72" s="768">
        <v>55.3</v>
      </c>
      <c r="E72" s="505">
        <v>445</v>
      </c>
      <c r="F72" s="522">
        <v>55.3</v>
      </c>
      <c r="G72" s="454">
        <v>-2.98E-2</v>
      </c>
      <c r="H72" s="231">
        <v>56</v>
      </c>
      <c r="I72" s="221">
        <v>56.41</v>
      </c>
      <c r="J72" s="255">
        <v>55.02</v>
      </c>
      <c r="K72" s="225">
        <v>57</v>
      </c>
      <c r="L72" s="232">
        <v>3725691</v>
      </c>
      <c r="M72" s="225">
        <v>6690245</v>
      </c>
      <c r="N72" s="232">
        <v>3179</v>
      </c>
      <c r="O72" s="251">
        <v>45447.6875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1"/>
        <v>0</v>
      </c>
      <c r="X72" s="393"/>
      <c r="Y72" s="379">
        <f>IF(D72&lt;&gt;0,($C73*(1-$AB$1))-$D72,0)</f>
        <v>-0.20550999999999675</v>
      </c>
      <c r="Z72" s="380">
        <f>IFERROR(IF(C72&lt;&gt;"",$AA$1/(D68/100)*(C72/100),""),"")</f>
        <v>0.99765327699052497</v>
      </c>
      <c r="AA72" s="720">
        <f>IFERROR($AC$1/(D72/100)*(C68/100),"")</f>
        <v>1267.6311030741413</v>
      </c>
      <c r="AB72" s="709"/>
      <c r="AC72" s="695"/>
      <c r="AD72" s="695"/>
      <c r="AE72" s="696"/>
      <c r="AF72" s="696"/>
      <c r="AG72" s="696"/>
      <c r="AH72" s="729"/>
      <c r="AI72" s="729"/>
      <c r="AJ72" s="730"/>
      <c r="AK72" s="730"/>
      <c r="AL72" s="730"/>
      <c r="AM72" s="730"/>
      <c r="AN72" s="730"/>
      <c r="AO72" s="730"/>
      <c r="AP72" s="730"/>
      <c r="AQ72" s="730"/>
      <c r="AR72" s="730"/>
      <c r="AS72" s="730"/>
      <c r="AT72" s="730"/>
      <c r="AU72" s="730"/>
      <c r="AV72" s="730"/>
      <c r="AW72" s="730"/>
      <c r="AX72" s="730"/>
      <c r="AY72" s="730"/>
      <c r="AZ72" s="730"/>
      <c r="BA72" s="730"/>
      <c r="BB72" s="730"/>
      <c r="BC72" s="730"/>
      <c r="BD72" s="730"/>
      <c r="BE72" s="730"/>
    </row>
    <row r="73" spans="1:57" ht="12.75" customHeight="1">
      <c r="A73" s="428" t="s">
        <v>629</v>
      </c>
      <c r="B73" s="534">
        <v>1500</v>
      </c>
      <c r="C73" s="770">
        <v>55.1</v>
      </c>
      <c r="D73" s="770">
        <v>55.68</v>
      </c>
      <c r="E73" s="534">
        <v>2500</v>
      </c>
      <c r="F73" s="450">
        <v>55.4</v>
      </c>
      <c r="G73" s="457">
        <v>-2.3700000000000002E-2</v>
      </c>
      <c r="H73" s="429">
        <v>56.75</v>
      </c>
      <c r="I73" s="430">
        <v>56.75</v>
      </c>
      <c r="J73" s="431">
        <v>55</v>
      </c>
      <c r="K73" s="432">
        <v>56.75</v>
      </c>
      <c r="L73" s="441">
        <v>1073978</v>
      </c>
      <c r="M73" s="432">
        <v>1931575</v>
      </c>
      <c r="N73" s="433">
        <v>1250</v>
      </c>
      <c r="O73" s="434">
        <v>45447.708564814813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0.99553391724617468</v>
      </c>
      <c r="AA73" s="722">
        <f>IFERROR($AC$1/(D73/100)*(C69/100),"")</f>
        <v>1267.4209770114944</v>
      </c>
      <c r="AB73" s="710"/>
      <c r="AC73" s="697"/>
      <c r="AD73" s="697"/>
      <c r="AE73" s="698"/>
      <c r="AF73" s="698"/>
      <c r="AG73" s="698"/>
      <c r="AH73" s="729"/>
      <c r="AI73" s="729"/>
      <c r="AJ73" s="730"/>
      <c r="AK73" s="730"/>
      <c r="AL73" s="730"/>
      <c r="AM73" s="730"/>
      <c r="AN73" s="730"/>
      <c r="AO73" s="730"/>
      <c r="AP73" s="730"/>
      <c r="AQ73" s="730"/>
      <c r="AR73" s="730"/>
      <c r="AS73" s="730"/>
      <c r="AT73" s="730"/>
      <c r="AU73" s="730"/>
      <c r="AV73" s="730"/>
      <c r="AW73" s="730"/>
      <c r="AX73" s="730"/>
      <c r="AY73" s="730"/>
      <c r="AZ73" s="730"/>
      <c r="BA73" s="730"/>
      <c r="BB73" s="730"/>
      <c r="BC73" s="730"/>
      <c r="BD73" s="730"/>
      <c r="BE73" s="730"/>
    </row>
    <row r="74" spans="1:57" ht="12.75" customHeight="1">
      <c r="A74" s="444" t="s">
        <v>617</v>
      </c>
      <c r="B74" s="504">
        <v>32634937</v>
      </c>
      <c r="C74" s="665">
        <v>102.271</v>
      </c>
      <c r="D74" s="768">
        <v>102.31</v>
      </c>
      <c r="E74" s="505">
        <v>450000000</v>
      </c>
      <c r="F74" s="521">
        <v>102.271</v>
      </c>
      <c r="G74" s="454">
        <v>7.000000000000001E-4</v>
      </c>
      <c r="H74" s="230">
        <v>102.3</v>
      </c>
      <c r="I74" s="222">
        <v>102.43</v>
      </c>
      <c r="J74" s="254">
        <v>102.1</v>
      </c>
      <c r="K74" s="226">
        <v>102.19</v>
      </c>
      <c r="L74" s="234">
        <v>18267759089</v>
      </c>
      <c r="M74" s="226">
        <v>17862321912</v>
      </c>
      <c r="N74" s="234">
        <v>1490</v>
      </c>
      <c r="O74" s="249">
        <v>45447.6877662037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5.9761999999992099E-2</v>
      </c>
      <c r="Z74" s="370"/>
      <c r="AA74" s="716"/>
      <c r="AB74" s="709"/>
      <c r="AC74" s="695"/>
      <c r="AD74" s="695"/>
      <c r="AE74" s="696"/>
      <c r="AF74" s="696"/>
      <c r="AG74" s="696"/>
      <c r="AH74" s="729"/>
      <c r="AI74" s="729"/>
      <c r="AJ74" s="730"/>
      <c r="AK74" s="730"/>
      <c r="AL74" s="730"/>
      <c r="AM74" s="730"/>
      <c r="AN74" s="730"/>
      <c r="AO74" s="730"/>
      <c r="AP74" s="730"/>
      <c r="AQ74" s="730"/>
      <c r="AR74" s="730"/>
      <c r="AS74" s="730"/>
      <c r="AT74" s="730"/>
      <c r="AU74" s="730"/>
      <c r="AV74" s="730"/>
      <c r="AW74" s="730"/>
      <c r="AX74" s="730"/>
      <c r="AY74" s="730"/>
      <c r="AZ74" s="730"/>
      <c r="BA74" s="730"/>
      <c r="BB74" s="730"/>
      <c r="BC74" s="730"/>
      <c r="BD74" s="730"/>
      <c r="BE74" s="730"/>
    </row>
    <row r="75" spans="1:57" ht="12.75" customHeight="1">
      <c r="A75" s="341" t="s">
        <v>630</v>
      </c>
      <c r="B75" s="503">
        <v>811999990</v>
      </c>
      <c r="C75" s="764">
        <v>102.38</v>
      </c>
      <c r="D75" s="764">
        <v>102.399</v>
      </c>
      <c r="E75" s="503">
        <v>250000</v>
      </c>
      <c r="F75" s="449">
        <v>102.4</v>
      </c>
      <c r="G75" s="455">
        <v>8.9999999999999998E-4</v>
      </c>
      <c r="H75" s="229">
        <v>102.3</v>
      </c>
      <c r="I75" s="220">
        <v>102.54</v>
      </c>
      <c r="J75" s="253">
        <v>102.3</v>
      </c>
      <c r="K75" s="224">
        <v>102.3</v>
      </c>
      <c r="L75" s="227">
        <v>15189057347</v>
      </c>
      <c r="M75" s="224">
        <v>14837639280</v>
      </c>
      <c r="N75" s="227">
        <v>1560</v>
      </c>
      <c r="O75" s="250">
        <v>45447.705428240741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17"/>
      <c r="AB75" s="710"/>
      <c r="AC75" s="697"/>
      <c r="AD75" s="697"/>
      <c r="AE75" s="698"/>
      <c r="AF75" s="698"/>
      <c r="AG75" s="698"/>
      <c r="AH75" s="729"/>
      <c r="AI75" s="729"/>
      <c r="AJ75" s="730"/>
      <c r="AK75" s="730"/>
      <c r="AL75" s="730"/>
      <c r="AM75" s="730"/>
      <c r="AN75" s="730"/>
      <c r="AO75" s="730"/>
      <c r="AP75" s="730"/>
      <c r="AQ75" s="730"/>
      <c r="AR75" s="730"/>
      <c r="AS75" s="730"/>
      <c r="AT75" s="730"/>
      <c r="AU75" s="730"/>
      <c r="AV75" s="730"/>
      <c r="AW75" s="730"/>
      <c r="AX75" s="730"/>
      <c r="AY75" s="730"/>
      <c r="AZ75" s="730"/>
      <c r="BA75" s="730"/>
      <c r="BB75" s="730"/>
      <c r="BC75" s="730"/>
      <c r="BD75" s="730"/>
      <c r="BE75" s="730"/>
    </row>
    <row r="76" spans="1:57" ht="12.75" customHeight="1">
      <c r="A76" s="443" t="s">
        <v>618</v>
      </c>
      <c r="B76" s="504">
        <v>1250000000</v>
      </c>
      <c r="C76" s="665">
        <v>7.8E-2</v>
      </c>
      <c r="D76" s="768">
        <v>7.9000000000000001E-2</v>
      </c>
      <c r="E76" s="505">
        <v>2979128206</v>
      </c>
      <c r="F76" s="521">
        <v>7.9000000000000001E-2</v>
      </c>
      <c r="G76" s="454">
        <v>-1.26E-2</v>
      </c>
      <c r="H76" s="231">
        <v>7.8E-2</v>
      </c>
      <c r="I76" s="221">
        <v>7.9000000000000001E-2</v>
      </c>
      <c r="J76" s="255">
        <v>7.6999999999999999E-2</v>
      </c>
      <c r="K76" s="225">
        <v>7.9000000000000001E-2</v>
      </c>
      <c r="L76" s="232">
        <v>14537241</v>
      </c>
      <c r="M76" s="225">
        <v>18743015183</v>
      </c>
      <c r="N76" s="232">
        <v>502</v>
      </c>
      <c r="O76" s="251">
        <v>45447.68476851852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3">(V76*X76)</f>
        <v>0</v>
      </c>
      <c r="X76" s="394"/>
      <c r="Y76" s="374">
        <f>IF(D76&lt;&gt;0,($C77*(1-$AB$1))-$D76,0)</f>
        <v>-7.9000000000000001E-2</v>
      </c>
      <c r="Z76" s="375">
        <f>IFERROR(IF(C76&lt;&gt;"",$AA$1/(D74/100)*(C76/100),""),"")</f>
        <v>0.97262894859182758</v>
      </c>
      <c r="AA76" s="718">
        <f>IFERROR($AC$1/(D76/100)*(C74/100),"")</f>
        <v>1294.5696202531644</v>
      </c>
      <c r="AB76" s="709"/>
      <c r="AC76" s="695"/>
      <c r="AD76" s="695"/>
      <c r="AE76" s="696"/>
      <c r="AF76" s="696"/>
      <c r="AG76" s="696"/>
      <c r="AH76" s="729"/>
      <c r="AI76" s="729"/>
      <c r="AJ76" s="730"/>
      <c r="AK76" s="730"/>
      <c r="AL76" s="730"/>
      <c r="AM76" s="730"/>
      <c r="AN76" s="730"/>
      <c r="AO76" s="730"/>
      <c r="AP76" s="730"/>
      <c r="AQ76" s="730"/>
      <c r="AR76" s="730"/>
      <c r="AS76" s="730"/>
      <c r="AT76" s="730"/>
      <c r="AU76" s="730"/>
      <c r="AV76" s="730"/>
      <c r="AW76" s="730"/>
      <c r="AX76" s="730"/>
      <c r="AY76" s="730"/>
      <c r="AZ76" s="730"/>
      <c r="BA76" s="730"/>
      <c r="BB76" s="730"/>
      <c r="BC76" s="730"/>
      <c r="BD76" s="730"/>
      <c r="BE76" s="730"/>
    </row>
    <row r="77" spans="1:57" ht="12.75" customHeight="1">
      <c r="A77" s="341" t="s">
        <v>631</v>
      </c>
      <c r="B77" s="503"/>
      <c r="C77" s="764"/>
      <c r="D77" s="764"/>
      <c r="E77" s="503"/>
      <c r="F77" s="449"/>
      <c r="G77" s="523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19" t="str">
        <f>IFERROR($AC$1/(D77/100)*(C75/100),"")</f>
        <v/>
      </c>
      <c r="AB77" s="710"/>
      <c r="AC77" s="697"/>
      <c r="AD77" s="697"/>
      <c r="AE77" s="698"/>
      <c r="AF77" s="698"/>
      <c r="AG77" s="698"/>
      <c r="AH77" s="729"/>
      <c r="AI77" s="729"/>
      <c r="AJ77" s="730"/>
      <c r="AK77" s="730"/>
      <c r="AL77" s="730"/>
      <c r="AM77" s="730"/>
      <c r="AN77" s="730"/>
      <c r="AO77" s="730"/>
      <c r="AP77" s="730"/>
      <c r="AQ77" s="730"/>
      <c r="AR77" s="730"/>
      <c r="AS77" s="730"/>
      <c r="AT77" s="730"/>
      <c r="AU77" s="730"/>
      <c r="AV77" s="730"/>
      <c r="AW77" s="730"/>
      <c r="AX77" s="730"/>
      <c r="AY77" s="730"/>
      <c r="AZ77" s="730"/>
      <c r="BA77" s="730"/>
      <c r="BB77" s="730"/>
      <c r="BC77" s="730"/>
      <c r="BD77" s="730"/>
      <c r="BE77" s="730"/>
    </row>
    <row r="78" spans="1:57" ht="12.75" customHeight="1">
      <c r="A78" s="443" t="s">
        <v>619</v>
      </c>
      <c r="B78" s="504">
        <v>990749580</v>
      </c>
      <c r="C78" s="665">
        <v>0.08</v>
      </c>
      <c r="D78" s="768">
        <v>8.1000000000000003E-2</v>
      </c>
      <c r="E78" s="505">
        <v>3465012616</v>
      </c>
      <c r="F78" s="522">
        <v>0.08</v>
      </c>
      <c r="G78" s="454">
        <v>-1.23E-2</v>
      </c>
      <c r="H78" s="231">
        <v>0.08</v>
      </c>
      <c r="I78" s="221">
        <v>8.1000000000000003E-2</v>
      </c>
      <c r="J78" s="255">
        <v>7.8E-2</v>
      </c>
      <c r="K78" s="225">
        <v>8.1000000000000003E-2</v>
      </c>
      <c r="L78" s="232">
        <v>7618929</v>
      </c>
      <c r="M78" s="225">
        <v>9550853367</v>
      </c>
      <c r="N78" s="232">
        <v>339</v>
      </c>
      <c r="O78" s="251">
        <v>45447.68440972222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1"/>
        <v>0</v>
      </c>
      <c r="X78" s="393"/>
      <c r="Y78" s="379">
        <f>IF(D78&lt;&gt;0,($C79*(1-$AB$1))-$D78,0)</f>
        <v>-1.007999999999995E-3</v>
      </c>
      <c r="Z78" s="380">
        <f>IFERROR(IF(C78&lt;&gt;"",$AA$1/(D74/100)*(C78/100),""),"")</f>
        <v>0.99756815240187446</v>
      </c>
      <c r="AA78" s="720">
        <f>IFERROR($AC$1/(D78/100)*(C74/100),"")</f>
        <v>1262.6049382716049</v>
      </c>
      <c r="AB78" s="709"/>
      <c r="AC78" s="695"/>
      <c r="AD78" s="695"/>
      <c r="AE78" s="696"/>
      <c r="AF78" s="696"/>
      <c r="AG78" s="696"/>
      <c r="AH78" s="729"/>
      <c r="AI78" s="729"/>
      <c r="AJ78" s="730"/>
      <c r="AK78" s="730"/>
      <c r="AL78" s="730"/>
      <c r="AM78" s="730"/>
      <c r="AN78" s="730"/>
      <c r="AO78" s="730"/>
      <c r="AP78" s="730"/>
      <c r="AQ78" s="730"/>
      <c r="AR78" s="730"/>
      <c r="AS78" s="730"/>
      <c r="AT78" s="730"/>
      <c r="AU78" s="730"/>
      <c r="AV78" s="730"/>
      <c r="AW78" s="730"/>
      <c r="AX78" s="730"/>
      <c r="AY78" s="730"/>
      <c r="AZ78" s="730"/>
      <c r="BA78" s="730"/>
      <c r="BB78" s="730"/>
      <c r="BC78" s="730"/>
      <c r="BD78" s="730"/>
      <c r="BE78" s="730"/>
    </row>
    <row r="79" spans="1:57" ht="12.75" customHeight="1">
      <c r="A79" s="428" t="s">
        <v>632</v>
      </c>
      <c r="B79" s="534">
        <v>2275</v>
      </c>
      <c r="C79" s="770">
        <v>0.08</v>
      </c>
      <c r="D79" s="770">
        <v>8.1000000000000003E-2</v>
      </c>
      <c r="E79" s="534">
        <v>228677</v>
      </c>
      <c r="F79" s="450">
        <v>8.1000000000000003E-2</v>
      </c>
      <c r="G79" s="457">
        <v>-1.21E-2</v>
      </c>
      <c r="H79" s="429">
        <v>8.1000000000000003E-2</v>
      </c>
      <c r="I79" s="430">
        <v>8.1000000000000003E-2</v>
      </c>
      <c r="J79" s="431">
        <v>0.08</v>
      </c>
      <c r="K79" s="432">
        <v>8.2000000000000003E-2</v>
      </c>
      <c r="L79" s="433">
        <v>1834</v>
      </c>
      <c r="M79" s="432">
        <v>2290468</v>
      </c>
      <c r="N79" s="433">
        <v>7</v>
      </c>
      <c r="O79" s="434">
        <v>45447.686851851853</v>
      </c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0.99670111692727259</v>
      </c>
      <c r="AA79" s="722">
        <f>IFERROR($AC$1/(D79/100)*(C75/100),"")</f>
        <v>1263.9506172839506</v>
      </c>
      <c r="AB79" s="710"/>
      <c r="AC79" s="697"/>
      <c r="AD79" s="697"/>
      <c r="AE79" s="698"/>
      <c r="AF79" s="698"/>
      <c r="AG79" s="698"/>
      <c r="AH79" s="729"/>
      <c r="AI79" s="729"/>
      <c r="AJ79" s="730"/>
      <c r="AK79" s="730"/>
      <c r="AL79" s="730"/>
      <c r="AM79" s="730"/>
      <c r="AN79" s="730"/>
      <c r="AO79" s="730"/>
      <c r="AP79" s="730"/>
      <c r="AQ79" s="730"/>
      <c r="AR79" s="730"/>
      <c r="AS79" s="730"/>
      <c r="AT79" s="730"/>
      <c r="AU79" s="730"/>
      <c r="AV79" s="730"/>
      <c r="AW79" s="730"/>
      <c r="AX79" s="730"/>
      <c r="AY79" s="730"/>
      <c r="AZ79" s="730"/>
      <c r="BA79" s="730"/>
      <c r="BB79" s="730"/>
      <c r="BC79" s="730"/>
      <c r="BD79" s="730"/>
      <c r="BE79" s="730"/>
    </row>
    <row r="80" spans="1:57" ht="12.75" customHeight="1">
      <c r="A80" s="444" t="s">
        <v>620</v>
      </c>
      <c r="B80" s="504">
        <v>17484</v>
      </c>
      <c r="C80" s="665">
        <v>102.85</v>
      </c>
      <c r="D80" s="768">
        <v>103.1</v>
      </c>
      <c r="E80" s="505">
        <v>31499975</v>
      </c>
      <c r="F80" s="521">
        <v>103.1</v>
      </c>
      <c r="G80" s="454">
        <v>-1.1999999999999999E-3</v>
      </c>
      <c r="H80" s="230">
        <v>103.83499999999999</v>
      </c>
      <c r="I80" s="222">
        <v>103.83499999999999</v>
      </c>
      <c r="J80" s="254">
        <v>102.75</v>
      </c>
      <c r="K80" s="226">
        <v>103.23</v>
      </c>
      <c r="L80" s="234">
        <v>939307787</v>
      </c>
      <c r="M80" s="226">
        <v>910892911</v>
      </c>
      <c r="N80" s="234">
        <v>279</v>
      </c>
      <c r="O80" s="249">
        <v>45447.68109953704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1"/>
        <v>0</v>
      </c>
      <c r="X80" s="392"/>
      <c r="Y80" s="369">
        <f>IF(D80&lt;&gt;0,($C81*(1-$AB$1))-$D80,0)</f>
        <v>6.9682000000014455E-2</v>
      </c>
      <c r="Z80" s="370"/>
      <c r="AA80" s="716"/>
      <c r="AB80" s="709"/>
      <c r="AC80" s="695"/>
      <c r="AD80" s="695"/>
      <c r="AE80" s="696"/>
      <c r="AF80" s="696"/>
      <c r="AG80" s="696"/>
      <c r="AH80" s="729"/>
      <c r="AI80" s="729"/>
      <c r="AJ80" s="730"/>
      <c r="AK80" s="730"/>
      <c r="AL80" s="730"/>
      <c r="AM80" s="730"/>
      <c r="AN80" s="730"/>
      <c r="AO80" s="730"/>
      <c r="AP80" s="730"/>
      <c r="AQ80" s="730"/>
      <c r="AR80" s="730"/>
      <c r="AS80" s="730"/>
      <c r="AT80" s="730"/>
      <c r="AU80" s="730"/>
      <c r="AV80" s="730"/>
      <c r="AW80" s="730"/>
      <c r="AX80" s="730"/>
      <c r="AY80" s="730"/>
      <c r="AZ80" s="730"/>
      <c r="BA80" s="730"/>
      <c r="BB80" s="730"/>
      <c r="BC80" s="730"/>
      <c r="BD80" s="730"/>
      <c r="BE80" s="730"/>
    </row>
    <row r="81" spans="1:57" ht="12.75" customHeight="1">
      <c r="A81" s="341" t="s">
        <v>633</v>
      </c>
      <c r="B81" s="503">
        <v>6170922</v>
      </c>
      <c r="C81" s="764">
        <v>103.18</v>
      </c>
      <c r="D81" s="764">
        <v>103.24</v>
      </c>
      <c r="E81" s="503">
        <v>100000000</v>
      </c>
      <c r="F81" s="449">
        <v>103.2</v>
      </c>
      <c r="G81" s="455">
        <v>-4.0000000000000002E-4</v>
      </c>
      <c r="H81" s="229">
        <v>104.4</v>
      </c>
      <c r="I81" s="220">
        <v>104.4</v>
      </c>
      <c r="J81" s="253">
        <v>102.5</v>
      </c>
      <c r="K81" s="224">
        <v>103.25</v>
      </c>
      <c r="L81" s="227">
        <v>4401692316</v>
      </c>
      <c r="M81" s="224">
        <v>4269472362</v>
      </c>
      <c r="N81" s="227">
        <v>623</v>
      </c>
      <c r="O81" s="250">
        <v>45447.708344907405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17"/>
      <c r="AB81" s="710"/>
      <c r="AC81" s="697"/>
      <c r="AD81" s="697"/>
      <c r="AE81" s="698"/>
      <c r="AF81" s="698"/>
      <c r="AG81" s="698"/>
      <c r="AH81" s="729"/>
      <c r="AI81" s="729"/>
      <c r="AJ81" s="730"/>
      <c r="AK81" s="730"/>
      <c r="AL81" s="730"/>
      <c r="AM81" s="730"/>
      <c r="AN81" s="730"/>
      <c r="AO81" s="730"/>
      <c r="AP81" s="730"/>
      <c r="AQ81" s="730"/>
      <c r="AR81" s="730"/>
      <c r="AS81" s="730"/>
      <c r="AT81" s="730"/>
      <c r="AU81" s="730"/>
      <c r="AV81" s="730"/>
      <c r="AW81" s="730"/>
      <c r="AX81" s="730"/>
      <c r="AY81" s="730"/>
      <c r="AZ81" s="730"/>
      <c r="BA81" s="730"/>
      <c r="BB81" s="730"/>
      <c r="BC81" s="730"/>
      <c r="BD81" s="730"/>
      <c r="BE81" s="730"/>
    </row>
    <row r="82" spans="1:57" ht="12.75" customHeight="1">
      <c r="A82" s="443" t="s">
        <v>621</v>
      </c>
      <c r="B82" s="504"/>
      <c r="C82" s="665"/>
      <c r="D82" s="768"/>
      <c r="E82" s="505"/>
      <c r="F82" s="521"/>
      <c r="G82" s="454"/>
      <c r="H82" s="231"/>
      <c r="I82" s="221"/>
      <c r="J82" s="255"/>
      <c r="K82" s="225">
        <v>8.2000000000000003E-2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4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18" t="str">
        <f t="shared" ref="AA82:AA83" si="45">IFERROR($AC$1/(D82/100)*(C80/100),"")</f>
        <v/>
      </c>
      <c r="AB82" s="709"/>
      <c r="AC82" s="695"/>
      <c r="AD82" s="695"/>
      <c r="AE82" s="696"/>
      <c r="AF82" s="696"/>
      <c r="AG82" s="696"/>
      <c r="AH82" s="729"/>
      <c r="AI82" s="729"/>
      <c r="AJ82" s="730"/>
      <c r="AK82" s="730"/>
      <c r="AL82" s="730"/>
      <c r="AM82" s="730"/>
      <c r="AN82" s="730"/>
      <c r="AO82" s="730"/>
      <c r="AP82" s="730"/>
      <c r="AQ82" s="730"/>
      <c r="AR82" s="730"/>
      <c r="AS82" s="730"/>
      <c r="AT82" s="730"/>
      <c r="AU82" s="730"/>
      <c r="AV82" s="730"/>
      <c r="AW82" s="730"/>
      <c r="AX82" s="730"/>
      <c r="AY82" s="730"/>
      <c r="AZ82" s="730"/>
      <c r="BA82" s="730"/>
      <c r="BB82" s="730"/>
      <c r="BC82" s="730"/>
      <c r="BD82" s="730"/>
      <c r="BE82" s="730"/>
    </row>
    <row r="83" spans="1:57" ht="12.75" customHeight="1">
      <c r="A83" s="341" t="s">
        <v>634</v>
      </c>
      <c r="B83" s="503"/>
      <c r="C83" s="764"/>
      <c r="D83" s="764"/>
      <c r="E83" s="503"/>
      <c r="F83" s="449"/>
      <c r="G83" s="523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19" t="str">
        <f t="shared" si="45"/>
        <v/>
      </c>
      <c r="AB83" s="710"/>
      <c r="AC83" s="697"/>
      <c r="AD83" s="697"/>
      <c r="AE83" s="698"/>
      <c r="AF83" s="698"/>
      <c r="AG83" s="698"/>
      <c r="AH83" s="729"/>
      <c r="AI83" s="729"/>
      <c r="AJ83" s="730"/>
      <c r="AK83" s="730"/>
      <c r="AL83" s="730"/>
      <c r="AM83" s="730"/>
      <c r="AN83" s="730"/>
      <c r="AO83" s="730"/>
      <c r="AP83" s="730"/>
      <c r="AQ83" s="730"/>
      <c r="AR83" s="730"/>
      <c r="AS83" s="730"/>
      <c r="AT83" s="730"/>
      <c r="AU83" s="730"/>
      <c r="AV83" s="730"/>
      <c r="AW83" s="730"/>
      <c r="AX83" s="730"/>
      <c r="AY83" s="730"/>
      <c r="AZ83" s="730"/>
      <c r="BA83" s="730"/>
      <c r="BB83" s="730"/>
      <c r="BC83" s="730"/>
      <c r="BD83" s="730"/>
      <c r="BE83" s="730"/>
    </row>
    <row r="84" spans="1:57" ht="12.75" customHeight="1">
      <c r="A84" s="443" t="s">
        <v>622</v>
      </c>
      <c r="B84" s="504"/>
      <c r="C84" s="665"/>
      <c r="D84" s="768"/>
      <c r="E84" s="505"/>
      <c r="F84" s="522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6">(V84*X84)</f>
        <v>0</v>
      </c>
      <c r="X84" s="393"/>
      <c r="Y84" s="379">
        <f>IF(D84&lt;&gt;0,($C85*(1-$AB$1))-$D84,0)</f>
        <v>0</v>
      </c>
      <c r="Z84" s="380" t="str">
        <f>IFERROR(IF(C84&lt;&gt;"",$AA$1/(D80/100)*(C84/100),""),"")</f>
        <v/>
      </c>
      <c r="AA84" s="720" t="str">
        <f t="shared" ref="AA84:AA85" si="47">IFERROR($AC$1/(D84/100)*(C80/100),"")</f>
        <v/>
      </c>
      <c r="AB84" s="709"/>
      <c r="AC84" s="695"/>
      <c r="AD84" s="695"/>
      <c r="AE84" s="696"/>
      <c r="AF84" s="696"/>
      <c r="AG84" s="696"/>
      <c r="AH84" s="729"/>
      <c r="AI84" s="729"/>
      <c r="AJ84" s="730"/>
      <c r="AK84" s="730"/>
      <c r="AL84" s="730"/>
      <c r="AM84" s="730"/>
      <c r="AN84" s="730"/>
      <c r="AO84" s="730"/>
      <c r="AP84" s="730"/>
      <c r="AQ84" s="730"/>
      <c r="AR84" s="730"/>
      <c r="AS84" s="730"/>
      <c r="AT84" s="730"/>
      <c r="AU84" s="730"/>
      <c r="AV84" s="730"/>
      <c r="AW84" s="730"/>
      <c r="AX84" s="730"/>
      <c r="AY84" s="730"/>
      <c r="AZ84" s="730"/>
      <c r="BA84" s="730"/>
      <c r="BB84" s="730"/>
      <c r="BC84" s="730"/>
      <c r="BD84" s="730"/>
      <c r="BE84" s="730"/>
    </row>
    <row r="85" spans="1:57" ht="12.75" customHeight="1">
      <c r="A85" s="428" t="s">
        <v>635</v>
      </c>
      <c r="B85" s="534"/>
      <c r="C85" s="770"/>
      <c r="D85" s="770"/>
      <c r="E85" s="534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22" t="str">
        <f t="shared" si="47"/>
        <v/>
      </c>
      <c r="AB85" s="710"/>
      <c r="AC85" s="697"/>
      <c r="AD85" s="697"/>
      <c r="AE85" s="698"/>
      <c r="AF85" s="698"/>
      <c r="AG85" s="698"/>
      <c r="AH85" s="729"/>
      <c r="AI85" s="729"/>
      <c r="AJ85" s="730"/>
      <c r="AK85" s="730"/>
      <c r="AL85" s="730"/>
      <c r="AM85" s="730"/>
      <c r="AN85" s="730"/>
      <c r="AO85" s="730"/>
      <c r="AP85" s="730"/>
      <c r="AQ85" s="730"/>
      <c r="AR85" s="730"/>
      <c r="AS85" s="730"/>
      <c r="AT85" s="730"/>
      <c r="AU85" s="730"/>
      <c r="AV85" s="730"/>
      <c r="AW85" s="730"/>
      <c r="AX85" s="730"/>
      <c r="AY85" s="730"/>
      <c r="AZ85" s="730"/>
      <c r="BA85" s="730"/>
      <c r="BB85" s="730"/>
      <c r="BC85" s="730"/>
      <c r="BD85" s="730"/>
      <c r="BE85" s="730"/>
    </row>
    <row r="86" spans="1:57" ht="12.75" customHeight="1">
      <c r="A86" s="444" t="s">
        <v>543</v>
      </c>
      <c r="B86" s="504">
        <v>5</v>
      </c>
      <c r="C86" s="665">
        <v>57870</v>
      </c>
      <c r="D86" s="768">
        <v>58100</v>
      </c>
      <c r="E86" s="505">
        <v>10</v>
      </c>
      <c r="F86" s="521">
        <v>57720</v>
      </c>
      <c r="G86" s="454">
        <v>-0.03</v>
      </c>
      <c r="H86" s="230">
        <v>59400</v>
      </c>
      <c r="I86" s="222">
        <v>59960</v>
      </c>
      <c r="J86" s="254">
        <v>57320</v>
      </c>
      <c r="K86" s="226">
        <v>59510</v>
      </c>
      <c r="L86" s="234">
        <v>469849105</v>
      </c>
      <c r="M86" s="226">
        <v>805620</v>
      </c>
      <c r="N86" s="234">
        <v>1513</v>
      </c>
      <c r="O86" s="249">
        <v>45447.685069444444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8">(V86*X86)</f>
        <v>0</v>
      </c>
      <c r="X86" s="392"/>
      <c r="Y86" s="369">
        <f>IF(D86&lt;&gt;0,($C87*(1-$AB$1))-$D86,0)</f>
        <v>-345.77599999999802</v>
      </c>
      <c r="Z86" s="370"/>
      <c r="AA86" s="716"/>
      <c r="AB86" s="709"/>
      <c r="AC86" s="695"/>
      <c r="AD86" s="695"/>
      <c r="AE86" s="696"/>
      <c r="AF86" s="696"/>
      <c r="AG86" s="696"/>
      <c r="AH86" s="729"/>
      <c r="AI86" s="729"/>
      <c r="AJ86" s="730"/>
      <c r="AK86" s="730"/>
      <c r="AL86" s="730"/>
      <c r="AM86" s="730"/>
      <c r="AN86" s="730"/>
      <c r="AO86" s="730"/>
      <c r="AP86" s="730"/>
      <c r="AQ86" s="730"/>
      <c r="AR86" s="730"/>
      <c r="AS86" s="730"/>
      <c r="AT86" s="730"/>
      <c r="AU86" s="730"/>
      <c r="AV86" s="730"/>
      <c r="AW86" s="730"/>
      <c r="AX86" s="730"/>
      <c r="AY86" s="730"/>
      <c r="AZ86" s="730"/>
      <c r="BA86" s="730"/>
      <c r="BB86" s="730"/>
      <c r="BC86" s="730"/>
      <c r="BD86" s="730"/>
      <c r="BE86" s="730"/>
    </row>
    <row r="87" spans="1:57" ht="12.75" customHeight="1">
      <c r="A87" s="341" t="s">
        <v>636</v>
      </c>
      <c r="B87" s="503">
        <v>1819</v>
      </c>
      <c r="C87" s="764">
        <v>57760</v>
      </c>
      <c r="D87" s="764">
        <v>57790</v>
      </c>
      <c r="E87" s="503">
        <v>4272</v>
      </c>
      <c r="F87" s="449">
        <v>57790</v>
      </c>
      <c r="G87" s="455">
        <v>-2.6699999999999998E-2</v>
      </c>
      <c r="H87" s="229">
        <v>59340</v>
      </c>
      <c r="I87" s="220">
        <v>59500</v>
      </c>
      <c r="J87" s="253">
        <v>57380</v>
      </c>
      <c r="K87" s="224">
        <v>59380</v>
      </c>
      <c r="L87" s="227">
        <v>5340709454</v>
      </c>
      <c r="M87" s="224">
        <v>9191429</v>
      </c>
      <c r="N87" s="227">
        <v>3681</v>
      </c>
      <c r="O87" s="250">
        <v>45447.708495370367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17"/>
      <c r="AB87" s="710"/>
      <c r="AC87" s="697"/>
      <c r="AD87" s="697"/>
      <c r="AE87" s="698"/>
      <c r="AF87" s="698"/>
      <c r="AG87" s="698"/>
      <c r="AH87" s="729"/>
      <c r="AI87" s="729"/>
      <c r="AJ87" s="730"/>
      <c r="AK87" s="730"/>
      <c r="AL87" s="730"/>
      <c r="AM87" s="730"/>
      <c r="AN87" s="730"/>
      <c r="AO87" s="730"/>
      <c r="AP87" s="730"/>
      <c r="AQ87" s="730"/>
      <c r="AR87" s="730"/>
      <c r="AS87" s="730"/>
      <c r="AT87" s="730"/>
      <c r="AU87" s="730"/>
      <c r="AV87" s="730"/>
      <c r="AW87" s="730"/>
      <c r="AX87" s="730"/>
      <c r="AY87" s="730"/>
      <c r="AZ87" s="730"/>
      <c r="BA87" s="730"/>
      <c r="BB87" s="730"/>
      <c r="BC87" s="730"/>
      <c r="BD87" s="730"/>
      <c r="BE87" s="730"/>
    </row>
    <row r="88" spans="1:57">
      <c r="A88" s="443" t="s">
        <v>544</v>
      </c>
      <c r="B88" s="504"/>
      <c r="C88" s="665"/>
      <c r="D88" s="768"/>
      <c r="E88" s="505"/>
      <c r="F88" s="521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9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18" t="str">
        <f t="shared" ref="AA88:AA89" si="50">IFERROR($AC$1/(D88/100)*(C86/100),"")</f>
        <v/>
      </c>
      <c r="AB88" s="709"/>
      <c r="AC88" s="695"/>
      <c r="AD88" s="695"/>
      <c r="AE88" s="696"/>
      <c r="AF88" s="696"/>
      <c r="AG88" s="696"/>
      <c r="AH88" s="729"/>
      <c r="AI88" s="729"/>
      <c r="AJ88" s="730"/>
      <c r="AK88" s="730"/>
      <c r="AL88" s="730"/>
      <c r="AM88" s="730"/>
      <c r="AN88" s="730"/>
      <c r="AO88" s="730"/>
      <c r="AP88" s="730"/>
      <c r="AQ88" s="730"/>
      <c r="AR88" s="730"/>
      <c r="AS88" s="730"/>
      <c r="AT88" s="730"/>
      <c r="AU88" s="730"/>
      <c r="AV88" s="730"/>
      <c r="AW88" s="730"/>
      <c r="AX88" s="730"/>
      <c r="AY88" s="730"/>
      <c r="AZ88" s="730"/>
      <c r="BA88" s="730"/>
      <c r="BB88" s="730"/>
      <c r="BC88" s="730"/>
      <c r="BD88" s="730"/>
      <c r="BE88" s="730"/>
    </row>
    <row r="89" spans="1:57" ht="12.75" customHeight="1">
      <c r="A89" s="341" t="s">
        <v>637</v>
      </c>
      <c r="B89" s="503"/>
      <c r="C89" s="764"/>
      <c r="D89" s="764"/>
      <c r="E89" s="503"/>
      <c r="F89" s="449"/>
      <c r="G89" s="523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19" t="str">
        <f t="shared" si="50"/>
        <v/>
      </c>
      <c r="AB89" s="710"/>
      <c r="AC89" s="697"/>
      <c r="AD89" s="697"/>
      <c r="AE89" s="698"/>
      <c r="AF89" s="698"/>
      <c r="AG89" s="698"/>
      <c r="AH89" s="729"/>
      <c r="AI89" s="729"/>
      <c r="AJ89" s="730"/>
      <c r="AK89" s="730"/>
      <c r="AL89" s="730"/>
      <c r="AM89" s="730"/>
      <c r="AN89" s="730"/>
      <c r="AO89" s="730"/>
      <c r="AP89" s="730"/>
      <c r="AQ89" s="730"/>
      <c r="AR89" s="730"/>
      <c r="AS89" s="730"/>
      <c r="AT89" s="730"/>
      <c r="AU89" s="730"/>
      <c r="AV89" s="730"/>
      <c r="AW89" s="730"/>
      <c r="AX89" s="730"/>
      <c r="AY89" s="730"/>
      <c r="AZ89" s="730"/>
      <c r="BA89" s="730"/>
      <c r="BB89" s="730"/>
      <c r="BC89" s="730"/>
      <c r="BD89" s="730"/>
      <c r="BE89" s="730"/>
    </row>
    <row r="90" spans="1:57" ht="12.75" customHeight="1">
      <c r="A90" s="443" t="s">
        <v>545</v>
      </c>
      <c r="B90" s="504">
        <v>111</v>
      </c>
      <c r="C90" s="665">
        <v>45.15</v>
      </c>
      <c r="D90" s="768">
        <v>46.29</v>
      </c>
      <c r="E90" s="505">
        <v>236</v>
      </c>
      <c r="F90" s="522">
        <v>45.15</v>
      </c>
      <c r="G90" s="454">
        <v>-4.3400000000000001E-2</v>
      </c>
      <c r="H90" s="231">
        <v>47.1</v>
      </c>
      <c r="I90" s="221">
        <v>47.1</v>
      </c>
      <c r="J90" s="221">
        <v>43.021000000000001</v>
      </c>
      <c r="K90" s="242">
        <v>47.201000000000001</v>
      </c>
      <c r="L90" s="232">
        <v>111059</v>
      </c>
      <c r="M90" s="225">
        <v>243500</v>
      </c>
      <c r="N90" s="232">
        <v>368</v>
      </c>
      <c r="O90" s="251">
        <v>45447.679398148146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1">(V90*X90)</f>
        <v>0</v>
      </c>
      <c r="X90" s="393"/>
      <c r="Y90" s="379">
        <f>IF(D90&lt;&gt;0,($C91*(1-$AB$1))-$D90,0)</f>
        <v>-0.79455000000000098</v>
      </c>
      <c r="Z90" s="380">
        <f>IFERROR(IF(C90&lt;&gt;"",$AA$1/(D86/100)*(C90/100),""),"")</f>
        <v>0.99140771835229036</v>
      </c>
      <c r="AA90" s="720">
        <f t="shared" ref="AA90:AA91" si="52">IFERROR($AC$1/(D90/100)*(C86/100),"")</f>
        <v>1250.1620220349971</v>
      </c>
      <c r="AB90" s="709"/>
      <c r="AC90" s="695"/>
      <c r="AD90" s="695"/>
      <c r="AE90" s="696"/>
      <c r="AF90" s="696"/>
      <c r="AG90" s="696"/>
      <c r="AH90" s="729"/>
      <c r="AI90" s="729"/>
      <c r="AJ90" s="730"/>
      <c r="AK90" s="730"/>
      <c r="AL90" s="730"/>
      <c r="AM90" s="730"/>
      <c r="AN90" s="730"/>
      <c r="AO90" s="730"/>
      <c r="AP90" s="730"/>
      <c r="AQ90" s="730"/>
      <c r="AR90" s="730"/>
      <c r="AS90" s="730"/>
      <c r="AT90" s="730"/>
      <c r="AU90" s="730"/>
      <c r="AV90" s="730"/>
      <c r="AW90" s="730"/>
      <c r="AX90" s="730"/>
      <c r="AY90" s="730"/>
      <c r="AZ90" s="730"/>
      <c r="BA90" s="730"/>
      <c r="BB90" s="730"/>
      <c r="BC90" s="730"/>
      <c r="BD90" s="730"/>
      <c r="BE90" s="730"/>
    </row>
    <row r="91" spans="1:57" ht="12.75" customHeight="1">
      <c r="A91" s="428" t="s">
        <v>638</v>
      </c>
      <c r="B91" s="534">
        <v>100</v>
      </c>
      <c r="C91" s="770">
        <v>45.5</v>
      </c>
      <c r="D91" s="770">
        <v>45.86</v>
      </c>
      <c r="E91" s="534">
        <v>1965</v>
      </c>
      <c r="F91" s="450">
        <v>45.86</v>
      </c>
      <c r="G91" s="457">
        <v>-3.3399999999999999E-2</v>
      </c>
      <c r="H91" s="429">
        <v>47</v>
      </c>
      <c r="I91" s="430">
        <v>47</v>
      </c>
      <c r="J91" s="430">
        <v>44.972000000000001</v>
      </c>
      <c r="K91" s="442">
        <v>47.448999999999998</v>
      </c>
      <c r="L91" s="433">
        <v>532428</v>
      </c>
      <c r="M91" s="432">
        <v>1167528</v>
      </c>
      <c r="N91" s="433">
        <v>1013</v>
      </c>
      <c r="O91" s="434">
        <v>45447.708564814813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1.0044524342634384</v>
      </c>
      <c r="AA91" s="722">
        <f t="shared" si="52"/>
        <v>1259.4853903183603</v>
      </c>
      <c r="AB91" s="710"/>
      <c r="AC91" s="697"/>
      <c r="AD91" s="697"/>
      <c r="AE91" s="698"/>
      <c r="AF91" s="698"/>
      <c r="AG91" s="698"/>
      <c r="AH91" s="729"/>
      <c r="AI91" s="729"/>
      <c r="AJ91" s="730"/>
      <c r="AK91" s="730"/>
      <c r="AL91" s="730"/>
      <c r="AM91" s="730"/>
      <c r="AN91" s="730"/>
      <c r="AO91" s="730"/>
      <c r="AP91" s="730"/>
      <c r="AQ91" s="730"/>
      <c r="AR91" s="730"/>
      <c r="AS91" s="730"/>
      <c r="AT91" s="730"/>
      <c r="AU91" s="730"/>
      <c r="AV91" s="730"/>
      <c r="AW91" s="730"/>
      <c r="AX91" s="730"/>
      <c r="AY91" s="730"/>
      <c r="AZ91" s="730"/>
      <c r="BA91" s="730"/>
      <c r="BB91" s="730"/>
      <c r="BC91" s="730"/>
      <c r="BD91" s="730"/>
      <c r="BE91" s="730"/>
    </row>
    <row r="92" spans="1:57" ht="12.75" customHeight="1">
      <c r="A92" s="444" t="s">
        <v>537</v>
      </c>
      <c r="B92" s="504">
        <v>1</v>
      </c>
      <c r="C92" s="665">
        <v>70630</v>
      </c>
      <c r="D92" s="768">
        <v>70940</v>
      </c>
      <c r="E92" s="505">
        <v>200</v>
      </c>
      <c r="F92" s="521">
        <v>70660</v>
      </c>
      <c r="G92" s="454">
        <v>-1.4499999999999999E-2</v>
      </c>
      <c r="H92" s="230">
        <v>72230</v>
      </c>
      <c r="I92" s="222">
        <v>72690</v>
      </c>
      <c r="J92" s="222">
        <v>69900</v>
      </c>
      <c r="K92" s="241">
        <v>71700</v>
      </c>
      <c r="L92" s="234">
        <v>211084402</v>
      </c>
      <c r="M92" s="226">
        <v>296097</v>
      </c>
      <c r="N92" s="234">
        <v>701</v>
      </c>
      <c r="O92" s="249">
        <v>45447.685081018521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3">(V92*X92)</f>
        <v>0</v>
      </c>
      <c r="X92" s="392"/>
      <c r="Y92" s="369">
        <f>IF(D92&lt;&gt;0,($C93*(1-$AB$1))-$D92,0)</f>
        <v>-447.05000000000291</v>
      </c>
      <c r="Z92" s="370"/>
      <c r="AA92" s="716"/>
      <c r="AB92" s="709"/>
      <c r="AC92" s="695"/>
      <c r="AD92" s="695"/>
      <c r="AE92" s="696"/>
      <c r="AF92" s="696"/>
      <c r="AG92" s="696"/>
      <c r="AH92" s="729"/>
      <c r="AI92" s="729"/>
      <c r="AJ92" s="730"/>
      <c r="AK92" s="730"/>
      <c r="AL92" s="730"/>
      <c r="AM92" s="730"/>
      <c r="AN92" s="730"/>
      <c r="AO92" s="730"/>
      <c r="AP92" s="730"/>
      <c r="AQ92" s="730"/>
      <c r="AR92" s="730"/>
      <c r="AS92" s="730"/>
      <c r="AT92" s="730"/>
      <c r="AU92" s="730"/>
      <c r="AV92" s="730"/>
      <c r="AW92" s="730"/>
      <c r="AX92" s="730"/>
      <c r="AY92" s="730"/>
      <c r="AZ92" s="730"/>
      <c r="BA92" s="730"/>
      <c r="BB92" s="730"/>
      <c r="BC92" s="730"/>
      <c r="BD92" s="730"/>
      <c r="BE92" s="730"/>
    </row>
    <row r="93" spans="1:57" ht="12.75" customHeight="1">
      <c r="A93" s="341" t="s">
        <v>639</v>
      </c>
      <c r="B93" s="503">
        <v>711</v>
      </c>
      <c r="C93" s="764">
        <v>70500</v>
      </c>
      <c r="D93" s="764">
        <v>70940</v>
      </c>
      <c r="E93" s="503">
        <v>100</v>
      </c>
      <c r="F93" s="449">
        <v>70900</v>
      </c>
      <c r="G93" s="455">
        <v>-9.8999999999999991E-3</v>
      </c>
      <c r="H93" s="229">
        <v>71610</v>
      </c>
      <c r="I93" s="220">
        <v>72320</v>
      </c>
      <c r="J93" s="220">
        <v>70010</v>
      </c>
      <c r="K93" s="239">
        <v>71610</v>
      </c>
      <c r="L93" s="227">
        <v>422302151</v>
      </c>
      <c r="M93" s="224">
        <v>593259</v>
      </c>
      <c r="N93" s="227">
        <v>1406</v>
      </c>
      <c r="O93" s="250">
        <v>45447.708344907405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17"/>
      <c r="AB93" s="710"/>
      <c r="AC93" s="697"/>
      <c r="AD93" s="697"/>
      <c r="AE93" s="698"/>
      <c r="AF93" s="698"/>
      <c r="AG93" s="698"/>
      <c r="AH93" s="729"/>
      <c r="AI93" s="729"/>
      <c r="AJ93" s="730"/>
      <c r="AK93" s="730"/>
      <c r="AL93" s="730"/>
      <c r="AM93" s="730"/>
      <c r="AN93" s="730"/>
      <c r="AO93" s="730"/>
      <c r="AP93" s="730"/>
      <c r="AQ93" s="730"/>
      <c r="AR93" s="730"/>
      <c r="AS93" s="730"/>
      <c r="AT93" s="730"/>
      <c r="AU93" s="730"/>
      <c r="AV93" s="730"/>
      <c r="AW93" s="730"/>
      <c r="AX93" s="730"/>
      <c r="AY93" s="730"/>
      <c r="AZ93" s="730"/>
      <c r="BA93" s="730"/>
      <c r="BB93" s="730"/>
      <c r="BC93" s="730"/>
      <c r="BD93" s="730"/>
      <c r="BE93" s="730"/>
    </row>
    <row r="94" spans="1:57" ht="12.75" customHeight="1">
      <c r="A94" s="443" t="s">
        <v>538</v>
      </c>
      <c r="B94" s="504"/>
      <c r="C94" s="665"/>
      <c r="D94" s="768"/>
      <c r="E94" s="505"/>
      <c r="F94" s="521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4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18" t="str">
        <f t="shared" ref="AA94:AA95" si="55">IFERROR($AC$1/(D94/100)*(C92/100),"")</f>
        <v/>
      </c>
      <c r="AB94" s="709"/>
      <c r="AC94" s="695"/>
      <c r="AD94" s="695"/>
      <c r="AE94" s="696"/>
      <c r="AF94" s="696"/>
      <c r="AG94" s="696"/>
      <c r="AH94" s="729"/>
      <c r="AI94" s="729"/>
      <c r="AJ94" s="730"/>
      <c r="AK94" s="730"/>
      <c r="AL94" s="730"/>
      <c r="AM94" s="730"/>
      <c r="AN94" s="730"/>
      <c r="AO94" s="730"/>
      <c r="AP94" s="730"/>
      <c r="AQ94" s="730"/>
      <c r="AR94" s="730"/>
      <c r="AS94" s="730"/>
      <c r="AT94" s="730"/>
      <c r="AU94" s="730"/>
      <c r="AV94" s="730"/>
      <c r="AW94" s="730"/>
      <c r="AX94" s="730"/>
      <c r="AY94" s="730"/>
      <c r="AZ94" s="730"/>
      <c r="BA94" s="730"/>
      <c r="BB94" s="730"/>
      <c r="BC94" s="730"/>
      <c r="BD94" s="730"/>
      <c r="BE94" s="730"/>
    </row>
    <row r="95" spans="1:57" ht="12.75" customHeight="1">
      <c r="A95" s="341" t="s">
        <v>640</v>
      </c>
      <c r="B95" s="503"/>
      <c r="C95" s="764"/>
      <c r="D95" s="764"/>
      <c r="E95" s="503"/>
      <c r="F95" s="449"/>
      <c r="G95" s="523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19" t="str">
        <f t="shared" si="55"/>
        <v/>
      </c>
      <c r="AB95" s="710"/>
      <c r="AC95" s="697"/>
      <c r="AD95" s="697"/>
      <c r="AE95" s="698"/>
      <c r="AF95" s="698"/>
      <c r="AG95" s="698"/>
      <c r="AH95" s="729"/>
      <c r="AI95" s="729"/>
      <c r="AJ95" s="730"/>
      <c r="AK95" s="730"/>
      <c r="AL95" s="730"/>
      <c r="AM95" s="730"/>
      <c r="AN95" s="730"/>
      <c r="AO95" s="730"/>
      <c r="AP95" s="730"/>
      <c r="AQ95" s="730"/>
      <c r="AR95" s="730"/>
      <c r="AS95" s="730"/>
      <c r="AT95" s="730"/>
      <c r="AU95" s="730"/>
      <c r="AV95" s="730"/>
      <c r="AW95" s="730"/>
      <c r="AX95" s="730"/>
      <c r="AY95" s="730"/>
      <c r="AZ95" s="730"/>
      <c r="BA95" s="730"/>
      <c r="BB95" s="730"/>
      <c r="BC95" s="730"/>
      <c r="BD95" s="730"/>
      <c r="BE95" s="730"/>
    </row>
    <row r="96" spans="1:57" ht="12.75" customHeight="1">
      <c r="A96" s="443" t="s">
        <v>539</v>
      </c>
      <c r="B96" s="504">
        <v>9</v>
      </c>
      <c r="C96" s="665">
        <v>55.05</v>
      </c>
      <c r="D96" s="768">
        <v>56.69</v>
      </c>
      <c r="E96" s="505">
        <v>525</v>
      </c>
      <c r="F96" s="522">
        <v>55.05</v>
      </c>
      <c r="G96" s="454">
        <v>-3.3500000000000002E-2</v>
      </c>
      <c r="H96" s="231">
        <v>56.6</v>
      </c>
      <c r="I96" s="221">
        <v>56.98</v>
      </c>
      <c r="J96" s="221">
        <v>54</v>
      </c>
      <c r="K96" s="242">
        <v>56.96</v>
      </c>
      <c r="L96" s="232">
        <v>84543</v>
      </c>
      <c r="M96" s="225">
        <v>152295</v>
      </c>
      <c r="N96" s="232">
        <v>306</v>
      </c>
      <c r="O96" s="251">
        <v>45447.664560185185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6">(V96*X96)</f>
        <v>0</v>
      </c>
      <c r="X96" s="393"/>
      <c r="Y96" s="379">
        <f>IF(D96&lt;&gt;0,($C97*(1-$AB$1))-$D96,0)</f>
        <v>-1.495519999999992</v>
      </c>
      <c r="Z96" s="380">
        <f>IFERROR(IF(C96&lt;&gt;"",$AA$1/(D92/100)*(C96/100),""),"")</f>
        <v>0.9900036883028932</v>
      </c>
      <c r="AA96" s="720">
        <f t="shared" ref="AA96:AA97" si="57">IFERROR($AC$1/(D96/100)*(C92/100),"")</f>
        <v>1245.8987475745282</v>
      </c>
      <c r="AB96" s="709"/>
      <c r="AC96" s="695"/>
      <c r="AD96" s="695"/>
      <c r="AE96" s="696"/>
      <c r="AF96" s="696"/>
      <c r="AG96" s="696"/>
      <c r="AH96" s="729"/>
      <c r="AI96" s="729"/>
      <c r="AJ96" s="730"/>
      <c r="AK96" s="730"/>
      <c r="AL96" s="730"/>
      <c r="AM96" s="730"/>
      <c r="AN96" s="730"/>
      <c r="AO96" s="730"/>
      <c r="AP96" s="730"/>
      <c r="AQ96" s="730"/>
      <c r="AR96" s="730"/>
      <c r="AS96" s="730"/>
      <c r="AT96" s="730"/>
      <c r="AU96" s="730"/>
      <c r="AV96" s="730"/>
      <c r="AW96" s="730"/>
      <c r="AX96" s="730"/>
      <c r="AY96" s="730"/>
      <c r="AZ96" s="730"/>
      <c r="BA96" s="730"/>
      <c r="BB96" s="730"/>
      <c r="BC96" s="730"/>
      <c r="BD96" s="730"/>
      <c r="BE96" s="730"/>
    </row>
    <row r="97" spans="1:57" ht="12.75" customHeight="1">
      <c r="A97" s="428" t="s">
        <v>641</v>
      </c>
      <c r="B97" s="534">
        <v>100</v>
      </c>
      <c r="C97" s="770">
        <v>55.2</v>
      </c>
      <c r="D97" s="770">
        <v>55.9</v>
      </c>
      <c r="E97" s="534">
        <v>3000</v>
      </c>
      <c r="F97" s="450">
        <v>55.99</v>
      </c>
      <c r="G97" s="457">
        <v>-1.0700000000000001E-2</v>
      </c>
      <c r="H97" s="429">
        <v>57</v>
      </c>
      <c r="I97" s="430">
        <v>57</v>
      </c>
      <c r="J97" s="430">
        <v>54.6</v>
      </c>
      <c r="K97" s="442">
        <v>56.6</v>
      </c>
      <c r="L97" s="433">
        <v>113466</v>
      </c>
      <c r="M97" s="432">
        <v>204617</v>
      </c>
      <c r="N97" s="433">
        <v>440</v>
      </c>
      <c r="O97" s="434">
        <v>45447.704282407409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0.99270124603668863</v>
      </c>
      <c r="AA97" s="722">
        <f t="shared" si="57"/>
        <v>1261.180679785331</v>
      </c>
      <c r="AB97" s="710"/>
      <c r="AC97" s="697"/>
      <c r="AD97" s="697"/>
      <c r="AE97" s="698"/>
      <c r="AF97" s="698"/>
      <c r="AG97" s="698"/>
      <c r="AH97" s="729"/>
      <c r="AI97" s="729"/>
      <c r="AJ97" s="730"/>
      <c r="AK97" s="730"/>
      <c r="AL97" s="730"/>
      <c r="AM97" s="730"/>
      <c r="AN97" s="730"/>
      <c r="AO97" s="730"/>
      <c r="AP97" s="730"/>
      <c r="AQ97" s="730"/>
      <c r="AR97" s="730"/>
      <c r="AS97" s="730"/>
      <c r="AT97" s="730"/>
      <c r="AU97" s="730"/>
      <c r="AV97" s="730"/>
      <c r="AW97" s="730"/>
      <c r="AX97" s="730"/>
      <c r="AY97" s="730"/>
      <c r="AZ97" s="730"/>
      <c r="BA97" s="730"/>
      <c r="BB97" s="730"/>
      <c r="BC97" s="730"/>
      <c r="BD97" s="730"/>
      <c r="BE97" s="730"/>
    </row>
    <row r="98" spans="1:57" ht="12.75" customHeight="1">
      <c r="A98" s="444" t="s">
        <v>540</v>
      </c>
      <c r="B98" s="504">
        <v>2600</v>
      </c>
      <c r="C98" s="665">
        <v>55380</v>
      </c>
      <c r="D98" s="768">
        <v>55440</v>
      </c>
      <c r="E98" s="505">
        <v>11101</v>
      </c>
      <c r="F98" s="521">
        <v>55430</v>
      </c>
      <c r="G98" s="454">
        <v>-2.23E-2</v>
      </c>
      <c r="H98" s="230">
        <v>56700</v>
      </c>
      <c r="I98" s="222">
        <v>56890</v>
      </c>
      <c r="J98" s="222">
        <v>54770</v>
      </c>
      <c r="K98" s="241">
        <v>56700</v>
      </c>
      <c r="L98" s="234">
        <v>575332342</v>
      </c>
      <c r="M98" s="226">
        <v>1037302</v>
      </c>
      <c r="N98" s="234">
        <v>1414</v>
      </c>
      <c r="O98" s="249">
        <v>45447.687534722223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8">(V98*X98)</f>
        <v>0</v>
      </c>
      <c r="X98" s="392"/>
      <c r="Y98" s="369">
        <f>IF(D98&lt;&gt;0,($C99*(1-$AB$1))-$D98,0)</f>
        <v>-365.50800000000163</v>
      </c>
      <c r="Z98" s="370"/>
      <c r="AA98" s="716"/>
      <c r="AB98" s="709"/>
      <c r="AC98" s="695"/>
      <c r="AD98" s="695"/>
      <c r="AE98" s="696"/>
      <c r="AF98" s="696"/>
      <c r="AG98" s="696"/>
      <c r="AH98" s="729"/>
      <c r="AI98" s="729"/>
      <c r="AJ98" s="730"/>
      <c r="AK98" s="730"/>
      <c r="AL98" s="730"/>
      <c r="AM98" s="730"/>
      <c r="AN98" s="730"/>
      <c r="AO98" s="730"/>
      <c r="AP98" s="730"/>
      <c r="AQ98" s="730"/>
      <c r="AR98" s="730"/>
      <c r="AS98" s="730"/>
      <c r="AT98" s="730"/>
      <c r="AU98" s="730"/>
      <c r="AV98" s="730"/>
      <c r="AW98" s="730"/>
      <c r="AX98" s="730"/>
      <c r="AY98" s="730"/>
      <c r="AZ98" s="730"/>
      <c r="BA98" s="730"/>
      <c r="BB98" s="730"/>
      <c r="BC98" s="730"/>
      <c r="BD98" s="730"/>
      <c r="BE98" s="730"/>
    </row>
    <row r="99" spans="1:57" ht="12.75" customHeight="1">
      <c r="A99" s="341" t="s">
        <v>642</v>
      </c>
      <c r="B99" s="503">
        <v>2249</v>
      </c>
      <c r="C99" s="764">
        <v>55080</v>
      </c>
      <c r="D99" s="764">
        <v>55180</v>
      </c>
      <c r="E99" s="503">
        <v>3735</v>
      </c>
      <c r="F99" s="449">
        <v>55180</v>
      </c>
      <c r="G99" s="455">
        <v>-2.35E-2</v>
      </c>
      <c r="H99" s="229">
        <v>56510</v>
      </c>
      <c r="I99" s="220">
        <v>56990</v>
      </c>
      <c r="J99" s="220">
        <v>54500</v>
      </c>
      <c r="K99" s="239">
        <v>56510</v>
      </c>
      <c r="L99" s="227">
        <v>2395357823</v>
      </c>
      <c r="M99" s="224">
        <v>4325769</v>
      </c>
      <c r="N99" s="227">
        <v>2836</v>
      </c>
      <c r="O99" s="250">
        <v>45447.708414351851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17"/>
      <c r="AB99" s="710"/>
      <c r="AC99" s="697"/>
      <c r="AD99" s="697"/>
      <c r="AE99" s="698"/>
      <c r="AF99" s="698"/>
      <c r="AG99" s="698"/>
      <c r="AH99" s="729"/>
      <c r="AI99" s="729"/>
      <c r="AJ99" s="730"/>
      <c r="AK99" s="730"/>
      <c r="AL99" s="730"/>
      <c r="AM99" s="730"/>
      <c r="AN99" s="730"/>
      <c r="AO99" s="730"/>
      <c r="AP99" s="730"/>
      <c r="AQ99" s="730"/>
      <c r="AR99" s="730"/>
      <c r="AS99" s="730"/>
      <c r="AT99" s="730"/>
      <c r="AU99" s="730"/>
      <c r="AV99" s="730"/>
      <c r="AW99" s="730"/>
      <c r="AX99" s="730"/>
      <c r="AY99" s="730"/>
      <c r="AZ99" s="730"/>
      <c r="BA99" s="730"/>
      <c r="BB99" s="730"/>
      <c r="BC99" s="730"/>
      <c r="BD99" s="730"/>
      <c r="BE99" s="730"/>
    </row>
    <row r="100" spans="1:57" ht="12.75" customHeight="1">
      <c r="A100" s="443" t="s">
        <v>541</v>
      </c>
      <c r="B100" s="504"/>
      <c r="C100" s="665"/>
      <c r="D100" s="768"/>
      <c r="E100" s="505"/>
      <c r="F100" s="521"/>
      <c r="G100" s="454"/>
      <c r="H100" s="231"/>
      <c r="I100" s="221"/>
      <c r="J100" s="221"/>
      <c r="K100" s="242">
        <v>44.850999999999999</v>
      </c>
      <c r="L100" s="232"/>
      <c r="M100" s="225"/>
      <c r="N100" s="232"/>
      <c r="O100" s="251"/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9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18" t="str">
        <f t="shared" ref="AA100:AA101" si="60">IFERROR($AC$1/(D100/100)*(C98/100),"")</f>
        <v/>
      </c>
      <c r="AB100" s="709"/>
      <c r="AC100" s="695"/>
      <c r="AD100" s="695"/>
      <c r="AE100" s="696"/>
      <c r="AF100" s="696"/>
      <c r="AG100" s="696"/>
      <c r="AH100" s="729"/>
      <c r="AI100" s="729"/>
      <c r="AJ100" s="730"/>
      <c r="AK100" s="730"/>
      <c r="AL100" s="730"/>
      <c r="AM100" s="730"/>
      <c r="AN100" s="730"/>
      <c r="AO100" s="730"/>
      <c r="AP100" s="730"/>
      <c r="AQ100" s="730"/>
      <c r="AR100" s="730"/>
      <c r="AS100" s="730"/>
      <c r="AT100" s="730"/>
      <c r="AU100" s="730"/>
      <c r="AV100" s="730"/>
      <c r="AW100" s="730"/>
      <c r="AX100" s="730"/>
      <c r="AY100" s="730"/>
      <c r="AZ100" s="730"/>
      <c r="BA100" s="730"/>
      <c r="BB100" s="730"/>
      <c r="BC100" s="730"/>
      <c r="BD100" s="730"/>
      <c r="BE100" s="730"/>
    </row>
    <row r="101" spans="1:57" ht="12.75" customHeight="1">
      <c r="A101" s="341" t="s">
        <v>643</v>
      </c>
      <c r="B101" s="503"/>
      <c r="C101" s="764"/>
      <c r="D101" s="764"/>
      <c r="E101" s="503"/>
      <c r="F101" s="449"/>
      <c r="G101" s="523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19" t="str">
        <f t="shared" si="60"/>
        <v/>
      </c>
      <c r="AB101" s="710"/>
      <c r="AC101" s="697"/>
      <c r="AD101" s="697"/>
      <c r="AE101" s="698"/>
      <c r="AF101" s="698"/>
      <c r="AG101" s="698"/>
      <c r="AH101" s="729"/>
      <c r="AI101" s="729"/>
      <c r="AJ101" s="730"/>
      <c r="AK101" s="730"/>
      <c r="AL101" s="730"/>
      <c r="AM101" s="730"/>
      <c r="AN101" s="730"/>
      <c r="AO101" s="730"/>
      <c r="AP101" s="730"/>
      <c r="AQ101" s="730"/>
      <c r="AR101" s="730"/>
      <c r="AS101" s="730"/>
      <c r="AT101" s="730"/>
      <c r="AU101" s="730"/>
      <c r="AV101" s="730"/>
      <c r="AW101" s="730"/>
      <c r="AX101" s="730"/>
      <c r="AY101" s="730"/>
      <c r="AZ101" s="730"/>
      <c r="BA101" s="730"/>
      <c r="BB101" s="730"/>
      <c r="BC101" s="730"/>
      <c r="BD101" s="730"/>
      <c r="BE101" s="730"/>
    </row>
    <row r="102" spans="1:57" ht="12.75" customHeight="1">
      <c r="A102" s="443" t="s">
        <v>542</v>
      </c>
      <c r="B102" s="504">
        <v>2320</v>
      </c>
      <c r="C102" s="665">
        <v>43.1</v>
      </c>
      <c r="D102" s="768">
        <v>43.6</v>
      </c>
      <c r="E102" s="505">
        <v>31000</v>
      </c>
      <c r="F102" s="522">
        <v>43.500999999999998</v>
      </c>
      <c r="G102" s="454">
        <v>-2.8300000000000002E-2</v>
      </c>
      <c r="H102" s="231">
        <v>43.640999999999998</v>
      </c>
      <c r="I102" s="221">
        <v>44.15</v>
      </c>
      <c r="J102" s="221">
        <v>41.000999999999998</v>
      </c>
      <c r="K102" s="242">
        <v>44.77</v>
      </c>
      <c r="L102" s="232">
        <v>190478</v>
      </c>
      <c r="M102" s="225">
        <v>440326</v>
      </c>
      <c r="N102" s="232">
        <v>489</v>
      </c>
      <c r="O102" s="251">
        <v>45447.679247685184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1">(V102*X102)</f>
        <v>0</v>
      </c>
      <c r="X102" s="393"/>
      <c r="Y102" s="379">
        <f>IF(D102&lt;&gt;0,($C103*(1-$AB$1))-$D102,0)</f>
        <v>-8.8351600000002861E-2</v>
      </c>
      <c r="Z102" s="380">
        <f>IFERROR(IF(C102&lt;&gt;"",$AA$1/(D98/100)*(C102/100),""),"")</f>
        <v>0.99180141136213973</v>
      </c>
      <c r="AA102" s="720">
        <f t="shared" ref="AA102:AA103" si="62">IFERROR($AC$1/(D102/100)*(C98/100),"")</f>
        <v>1270.1834862385319</v>
      </c>
      <c r="AB102" s="709"/>
      <c r="AC102" s="695"/>
      <c r="AD102" s="695"/>
      <c r="AE102" s="696"/>
      <c r="AF102" s="696"/>
      <c r="AG102" s="696"/>
      <c r="AH102" s="729"/>
      <c r="AI102" s="729"/>
      <c r="AJ102" s="730"/>
      <c r="AK102" s="730"/>
      <c r="AL102" s="730"/>
      <c r="AM102" s="730"/>
      <c r="AN102" s="730"/>
      <c r="AO102" s="730"/>
      <c r="AP102" s="730"/>
      <c r="AQ102" s="730"/>
      <c r="AR102" s="730"/>
      <c r="AS102" s="730"/>
      <c r="AT102" s="730"/>
      <c r="AU102" s="730"/>
      <c r="AV102" s="730"/>
      <c r="AW102" s="730"/>
      <c r="AX102" s="730"/>
      <c r="AY102" s="730"/>
      <c r="AZ102" s="730"/>
      <c r="BA102" s="730"/>
      <c r="BB102" s="730"/>
      <c r="BC102" s="730"/>
      <c r="BD102" s="730"/>
      <c r="BE102" s="730"/>
    </row>
    <row r="103" spans="1:57" ht="12.75" customHeight="1">
      <c r="A103" s="428" t="s">
        <v>644</v>
      </c>
      <c r="B103" s="534">
        <v>7</v>
      </c>
      <c r="C103" s="770">
        <v>43.515999999999998</v>
      </c>
      <c r="D103" s="770">
        <v>43.7</v>
      </c>
      <c r="E103" s="534">
        <v>880</v>
      </c>
      <c r="F103" s="450">
        <v>43.7</v>
      </c>
      <c r="G103" s="457">
        <v>-2.23E-2</v>
      </c>
      <c r="H103" s="429">
        <v>44.698999999999998</v>
      </c>
      <c r="I103" s="430">
        <v>44.698999999999998</v>
      </c>
      <c r="J103" s="430">
        <v>42.36</v>
      </c>
      <c r="K103" s="442">
        <v>44.7</v>
      </c>
      <c r="L103" s="433">
        <v>313396</v>
      </c>
      <c r="M103" s="432">
        <v>723886</v>
      </c>
      <c r="N103" s="433">
        <v>732</v>
      </c>
      <c r="O103" s="434">
        <v>45447.705393518518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1.0060925783583301</v>
      </c>
      <c r="AA103" s="722">
        <f t="shared" si="62"/>
        <v>1260.411899313501</v>
      </c>
      <c r="AB103" s="710"/>
      <c r="AC103" s="697"/>
      <c r="AD103" s="697"/>
      <c r="AE103" s="698"/>
      <c r="AF103" s="698"/>
      <c r="AG103" s="698"/>
      <c r="AH103" s="729"/>
      <c r="AI103" s="729"/>
      <c r="AJ103" s="730"/>
      <c r="AK103" s="730"/>
      <c r="AL103" s="730"/>
      <c r="AM103" s="730"/>
      <c r="AN103" s="730"/>
      <c r="AO103" s="730"/>
      <c r="AP103" s="730"/>
      <c r="AQ103" s="730"/>
      <c r="AR103" s="730"/>
      <c r="AS103" s="730"/>
      <c r="AT103" s="730"/>
      <c r="AU103" s="730"/>
      <c r="AV103" s="730"/>
      <c r="AW103" s="730"/>
      <c r="AX103" s="730"/>
      <c r="AY103" s="730"/>
      <c r="AZ103" s="730"/>
      <c r="BA103" s="730"/>
      <c r="BB103" s="730"/>
      <c r="BC103" s="730"/>
      <c r="BD103" s="730"/>
      <c r="BE103" s="730"/>
    </row>
    <row r="104" spans="1:57" ht="12.75" customHeight="1">
      <c r="A104" s="444" t="s">
        <v>546</v>
      </c>
      <c r="B104" s="504">
        <v>400</v>
      </c>
      <c r="C104" s="665">
        <v>52370</v>
      </c>
      <c r="D104" s="768">
        <v>53000</v>
      </c>
      <c r="E104" s="505">
        <v>594</v>
      </c>
      <c r="F104" s="521">
        <v>52720</v>
      </c>
      <c r="G104" s="454">
        <v>-1.43E-2</v>
      </c>
      <c r="H104" s="230">
        <v>53750</v>
      </c>
      <c r="I104" s="222">
        <v>54370</v>
      </c>
      <c r="J104" s="222">
        <v>52300</v>
      </c>
      <c r="K104" s="241">
        <v>53490</v>
      </c>
      <c r="L104" s="234">
        <v>78776745</v>
      </c>
      <c r="M104" s="226">
        <v>148878</v>
      </c>
      <c r="N104" s="234">
        <v>426</v>
      </c>
      <c r="O104" s="249">
        <v>45447.684791666667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3">(V104*X104)</f>
        <v>0</v>
      </c>
      <c r="X104" s="392"/>
      <c r="Y104" s="369">
        <f>IF(D104&lt;&gt;0,($C105*(1-$AB$1))-$D104,0)</f>
        <v>-855.21499999999651</v>
      </c>
      <c r="Z104" s="370"/>
      <c r="AA104" s="716"/>
      <c r="AB104" s="709"/>
      <c r="AC104" s="695"/>
      <c r="AD104" s="695"/>
      <c r="AE104" s="696"/>
      <c r="AF104" s="696"/>
      <c r="AG104" s="696"/>
      <c r="AH104" s="729"/>
      <c r="AI104" s="729"/>
      <c r="AJ104" s="730"/>
      <c r="AK104" s="730"/>
      <c r="AL104" s="730"/>
      <c r="AM104" s="730"/>
      <c r="AN104" s="730"/>
      <c r="AO104" s="730"/>
      <c r="AP104" s="730"/>
      <c r="AQ104" s="730"/>
      <c r="AR104" s="730"/>
      <c r="AS104" s="730"/>
      <c r="AT104" s="730"/>
      <c r="AU104" s="730"/>
      <c r="AV104" s="730"/>
      <c r="AW104" s="730"/>
      <c r="AX104" s="730"/>
      <c r="AY104" s="730"/>
      <c r="AZ104" s="730"/>
      <c r="BA104" s="730"/>
      <c r="BB104" s="730"/>
      <c r="BC104" s="730"/>
      <c r="BD104" s="730"/>
      <c r="BE104" s="730"/>
    </row>
    <row r="105" spans="1:57" ht="12.75" customHeight="1">
      <c r="A105" s="341" t="s">
        <v>645</v>
      </c>
      <c r="B105" s="503">
        <v>1</v>
      </c>
      <c r="C105" s="764">
        <v>52150</v>
      </c>
      <c r="D105" s="764">
        <v>52200</v>
      </c>
      <c r="E105" s="503">
        <v>1226</v>
      </c>
      <c r="F105" s="449">
        <v>52200</v>
      </c>
      <c r="G105" s="455">
        <v>-2.3E-2</v>
      </c>
      <c r="H105" s="229">
        <v>53500</v>
      </c>
      <c r="I105" s="220">
        <v>54400</v>
      </c>
      <c r="J105" s="220">
        <v>52050</v>
      </c>
      <c r="K105" s="239">
        <v>53430</v>
      </c>
      <c r="L105" s="227">
        <v>369961007</v>
      </c>
      <c r="M105" s="224">
        <v>700322</v>
      </c>
      <c r="N105" s="227">
        <v>1010</v>
      </c>
      <c r="O105" s="250">
        <v>45447.708622685182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17"/>
      <c r="AB105" s="710"/>
      <c r="AC105" s="697"/>
      <c r="AD105" s="697"/>
      <c r="AE105" s="698"/>
      <c r="AF105" s="698"/>
      <c r="AG105" s="698"/>
      <c r="AH105" s="729"/>
      <c r="AI105" s="729"/>
      <c r="AJ105" s="730"/>
      <c r="AK105" s="730"/>
      <c r="AL105" s="730"/>
      <c r="AM105" s="730"/>
      <c r="AN105" s="730"/>
      <c r="AO105" s="730"/>
      <c r="AP105" s="730"/>
      <c r="AQ105" s="730"/>
      <c r="AR105" s="730"/>
      <c r="AS105" s="730"/>
      <c r="AT105" s="730"/>
      <c r="AU105" s="730"/>
      <c r="AV105" s="730"/>
      <c r="AW105" s="730"/>
      <c r="AX105" s="730"/>
      <c r="AY105" s="730"/>
      <c r="AZ105" s="730"/>
      <c r="BA105" s="730"/>
      <c r="BB105" s="730"/>
      <c r="BC105" s="730"/>
      <c r="BD105" s="730"/>
      <c r="BE105" s="730"/>
    </row>
    <row r="106" spans="1:57" ht="12.75" customHeight="1">
      <c r="A106" s="443" t="s">
        <v>547</v>
      </c>
      <c r="B106" s="504"/>
      <c r="C106" s="665"/>
      <c r="D106" s="768"/>
      <c r="E106" s="505"/>
      <c r="F106" s="521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4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18" t="str">
        <f t="shared" ref="AA106:AA107" si="65">IFERROR($AC$1/(D106/100)*(C104/100),"")</f>
        <v/>
      </c>
      <c r="AB106" s="709"/>
      <c r="AC106" s="695"/>
      <c r="AD106" s="695"/>
      <c r="AE106" s="696"/>
      <c r="AF106" s="696"/>
      <c r="AG106" s="696"/>
      <c r="AH106" s="729"/>
      <c r="AI106" s="729"/>
      <c r="AJ106" s="730"/>
      <c r="AK106" s="730"/>
      <c r="AL106" s="730"/>
      <c r="AM106" s="730"/>
      <c r="AN106" s="730"/>
      <c r="AO106" s="730"/>
      <c r="AP106" s="730"/>
      <c r="AQ106" s="730"/>
      <c r="AR106" s="730"/>
      <c r="AS106" s="730"/>
      <c r="AT106" s="730"/>
      <c r="AU106" s="730"/>
      <c r="AV106" s="730"/>
      <c r="AW106" s="730"/>
      <c r="AX106" s="730"/>
      <c r="AY106" s="730"/>
      <c r="AZ106" s="730"/>
      <c r="BA106" s="730"/>
      <c r="BB106" s="730"/>
      <c r="BC106" s="730"/>
      <c r="BD106" s="730"/>
      <c r="BE106" s="730"/>
    </row>
    <row r="107" spans="1:57" ht="12.75" customHeight="1">
      <c r="A107" s="341" t="s">
        <v>646</v>
      </c>
      <c r="B107" s="503"/>
      <c r="C107" s="764"/>
      <c r="D107" s="764"/>
      <c r="E107" s="503"/>
      <c r="F107" s="449"/>
      <c r="G107" s="523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19" t="str">
        <f t="shared" si="65"/>
        <v/>
      </c>
      <c r="AB107" s="710"/>
      <c r="AC107" s="697"/>
      <c r="AD107" s="697"/>
      <c r="AE107" s="698"/>
      <c r="AF107" s="698"/>
      <c r="AG107" s="698"/>
      <c r="AH107" s="729"/>
      <c r="AI107" s="729"/>
      <c r="AJ107" s="730"/>
      <c r="AK107" s="730"/>
      <c r="AL107" s="730"/>
      <c r="AM107" s="730"/>
      <c r="AN107" s="730"/>
      <c r="AO107" s="730"/>
      <c r="AP107" s="730"/>
      <c r="AQ107" s="730"/>
      <c r="AR107" s="730"/>
      <c r="AS107" s="730"/>
      <c r="AT107" s="730"/>
      <c r="AU107" s="730"/>
      <c r="AV107" s="730"/>
      <c r="AW107" s="730"/>
      <c r="AX107" s="730"/>
      <c r="AY107" s="730"/>
      <c r="AZ107" s="730"/>
      <c r="BA107" s="730"/>
      <c r="BB107" s="730"/>
      <c r="BC107" s="730"/>
      <c r="BD107" s="730"/>
      <c r="BE107" s="730"/>
    </row>
    <row r="108" spans="1:57" ht="12.75" customHeight="1">
      <c r="A108" s="443" t="s">
        <v>548</v>
      </c>
      <c r="B108" s="504">
        <v>1024</v>
      </c>
      <c r="C108" s="665">
        <v>40.5</v>
      </c>
      <c r="D108" s="768">
        <v>41.71</v>
      </c>
      <c r="E108" s="505">
        <v>100</v>
      </c>
      <c r="F108" s="522">
        <v>41.2</v>
      </c>
      <c r="G108" s="454">
        <v>-2.98E-2</v>
      </c>
      <c r="H108" s="231">
        <v>43</v>
      </c>
      <c r="I108" s="221">
        <v>43</v>
      </c>
      <c r="J108" s="221">
        <v>40.049999999999997</v>
      </c>
      <c r="K108" s="242">
        <v>42.466000000000001</v>
      </c>
      <c r="L108" s="232">
        <v>28096</v>
      </c>
      <c r="M108" s="225">
        <v>68259</v>
      </c>
      <c r="N108" s="232">
        <v>122</v>
      </c>
      <c r="O108" s="251">
        <v>45447.684791666667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6">(V108*X108)</f>
        <v>0</v>
      </c>
      <c r="X108" s="393"/>
      <c r="Y108" s="379">
        <f>IF(D108&lt;&gt;0,($C109*(1-$AB$1))-$D108,0)</f>
        <v>-0.71410000000000196</v>
      </c>
      <c r="Z108" s="380">
        <f>IFERROR(IF(C108&lt;&gt;"",$AA$1/(D104/100)*(C108/100),""),"")</f>
        <v>0.97487700606734651</v>
      </c>
      <c r="AA108" s="720">
        <f t="shared" ref="AA108:AA109" si="67">IFERROR($AC$1/(D108/100)*(C104/100),"")</f>
        <v>1255.5742028290579</v>
      </c>
      <c r="AB108" s="709"/>
      <c r="AC108" s="695"/>
      <c r="AD108" s="695"/>
      <c r="AE108" s="696"/>
      <c r="AF108" s="696"/>
      <c r="AG108" s="696"/>
      <c r="AH108" s="729"/>
      <c r="AI108" s="729"/>
      <c r="AJ108" s="730"/>
      <c r="AK108" s="730"/>
      <c r="AL108" s="730"/>
      <c r="AM108" s="730"/>
      <c r="AN108" s="730"/>
      <c r="AO108" s="730"/>
      <c r="AP108" s="730"/>
      <c r="AQ108" s="730"/>
      <c r="AR108" s="730"/>
      <c r="AS108" s="730"/>
      <c r="AT108" s="730"/>
      <c r="AU108" s="730"/>
      <c r="AV108" s="730"/>
      <c r="AW108" s="730"/>
      <c r="AX108" s="730"/>
      <c r="AY108" s="730"/>
      <c r="AZ108" s="730"/>
      <c r="BA108" s="730"/>
      <c r="BB108" s="730"/>
      <c r="BC108" s="730"/>
      <c r="BD108" s="730"/>
      <c r="BE108" s="730"/>
    </row>
    <row r="109" spans="1:57" ht="12.75" customHeight="1">
      <c r="A109" s="428" t="s">
        <v>647</v>
      </c>
      <c r="B109" s="534">
        <v>7852</v>
      </c>
      <c r="C109" s="770">
        <v>41</v>
      </c>
      <c r="D109" s="770">
        <v>41.2</v>
      </c>
      <c r="E109" s="534">
        <v>900</v>
      </c>
      <c r="F109" s="450">
        <v>41</v>
      </c>
      <c r="G109" s="457">
        <v>-4.2000000000000003E-2</v>
      </c>
      <c r="H109" s="429">
        <v>41.517000000000003</v>
      </c>
      <c r="I109" s="430">
        <v>41.887999999999998</v>
      </c>
      <c r="J109" s="430">
        <v>40.5</v>
      </c>
      <c r="K109" s="442">
        <v>42.8</v>
      </c>
      <c r="L109" s="433">
        <v>48091</v>
      </c>
      <c r="M109" s="432">
        <v>116745</v>
      </c>
      <c r="N109" s="433">
        <v>282</v>
      </c>
      <c r="O109" s="434">
        <v>45447.704155092593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1.0020376208241539</v>
      </c>
      <c r="AA109" s="722">
        <f t="shared" si="67"/>
        <v>1265.7766990291261</v>
      </c>
      <c r="AB109" s="710"/>
      <c r="AC109" s="697"/>
      <c r="AD109" s="697"/>
      <c r="AE109" s="698"/>
      <c r="AF109" s="698"/>
      <c r="AG109" s="698"/>
      <c r="AH109" s="729"/>
      <c r="AI109" s="729"/>
      <c r="AJ109" s="730"/>
      <c r="AK109" s="730"/>
      <c r="AL109" s="730"/>
      <c r="AM109" s="730"/>
      <c r="AN109" s="730"/>
      <c r="AO109" s="730"/>
      <c r="AP109" s="730"/>
      <c r="AQ109" s="730"/>
      <c r="AR109" s="730"/>
      <c r="AS109" s="730"/>
      <c r="AT109" s="730"/>
      <c r="AU109" s="730"/>
      <c r="AV109" s="730"/>
      <c r="AW109" s="730"/>
      <c r="AX109" s="730"/>
      <c r="AY109" s="730"/>
      <c r="AZ109" s="730"/>
      <c r="BA109" s="730"/>
      <c r="BB109" s="730"/>
      <c r="BC109" s="730"/>
      <c r="BD109" s="730"/>
      <c r="BE109" s="730"/>
    </row>
    <row r="110" spans="1:57" ht="12.75" customHeight="1">
      <c r="A110" s="444" t="s">
        <v>549</v>
      </c>
      <c r="B110" s="504">
        <v>100</v>
      </c>
      <c r="C110" s="665">
        <v>72500</v>
      </c>
      <c r="D110" s="768">
        <v>72540</v>
      </c>
      <c r="E110" s="505">
        <v>3899</v>
      </c>
      <c r="F110" s="521">
        <v>71790</v>
      </c>
      <c r="G110" s="454">
        <v>-2.3199999999999998E-2</v>
      </c>
      <c r="H110" s="230">
        <v>74500</v>
      </c>
      <c r="I110" s="222">
        <v>75100</v>
      </c>
      <c r="J110" s="222">
        <v>71620</v>
      </c>
      <c r="K110" s="241">
        <v>73500</v>
      </c>
      <c r="L110" s="234">
        <v>66289214</v>
      </c>
      <c r="M110" s="226">
        <v>90648</v>
      </c>
      <c r="N110" s="234">
        <v>239</v>
      </c>
      <c r="O110" s="249">
        <v>45447.677372685182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8">(V110*X110)</f>
        <v>0</v>
      </c>
      <c r="X110" s="392"/>
      <c r="Y110" s="369">
        <f>IF(D110&lt;&gt;0,($C111*(1-$AB$1))-$D110,0)</f>
        <v>-937.16099999999278</v>
      </c>
      <c r="Z110" s="370"/>
      <c r="AA110" s="716"/>
      <c r="AB110" s="709"/>
      <c r="AC110" s="695"/>
      <c r="AD110" s="695"/>
      <c r="AE110" s="696"/>
      <c r="AF110" s="696"/>
      <c r="AG110" s="696"/>
      <c r="AH110" s="729"/>
      <c r="AI110" s="729"/>
      <c r="AJ110" s="730"/>
      <c r="AK110" s="730"/>
      <c r="AL110" s="730"/>
      <c r="AM110" s="730"/>
      <c r="AN110" s="730"/>
      <c r="AO110" s="730"/>
      <c r="AP110" s="730"/>
      <c r="AQ110" s="730"/>
      <c r="AR110" s="730"/>
      <c r="AS110" s="730"/>
      <c r="AT110" s="730"/>
      <c r="AU110" s="730"/>
      <c r="AV110" s="730"/>
      <c r="AW110" s="730"/>
      <c r="AX110" s="730"/>
      <c r="AY110" s="730"/>
      <c r="AZ110" s="730"/>
      <c r="BA110" s="730"/>
      <c r="BB110" s="730"/>
      <c r="BC110" s="730"/>
      <c r="BD110" s="730"/>
      <c r="BE110" s="730"/>
    </row>
    <row r="111" spans="1:57" ht="12.75" customHeight="1">
      <c r="A111" s="341" t="s">
        <v>648</v>
      </c>
      <c r="B111" s="503">
        <v>930</v>
      </c>
      <c r="C111" s="764">
        <v>71610</v>
      </c>
      <c r="D111" s="764">
        <v>72220</v>
      </c>
      <c r="E111" s="503">
        <v>1560</v>
      </c>
      <c r="F111" s="449">
        <v>72290</v>
      </c>
      <c r="G111" s="455">
        <v>-1.3100000000000001E-2</v>
      </c>
      <c r="H111" s="229">
        <v>74690</v>
      </c>
      <c r="I111" s="220">
        <v>75300</v>
      </c>
      <c r="J111" s="220">
        <v>71500</v>
      </c>
      <c r="K111" s="239">
        <v>73250</v>
      </c>
      <c r="L111" s="227">
        <v>383703325</v>
      </c>
      <c r="M111" s="224">
        <v>524400</v>
      </c>
      <c r="N111" s="227">
        <v>469</v>
      </c>
      <c r="O111" s="250">
        <v>45447.705208333333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17"/>
      <c r="AB111" s="710"/>
      <c r="AC111" s="697"/>
      <c r="AD111" s="697"/>
      <c r="AE111" s="698"/>
      <c r="AF111" s="698"/>
      <c r="AG111" s="698"/>
      <c r="AH111" s="729"/>
      <c r="AI111" s="729"/>
      <c r="AJ111" s="730"/>
      <c r="AK111" s="730"/>
      <c r="AL111" s="730"/>
      <c r="AM111" s="730"/>
      <c r="AN111" s="730"/>
      <c r="AO111" s="730"/>
      <c r="AP111" s="730"/>
      <c r="AQ111" s="730"/>
      <c r="AR111" s="730"/>
      <c r="AS111" s="730"/>
      <c r="AT111" s="730"/>
      <c r="AU111" s="730"/>
      <c r="AV111" s="730"/>
      <c r="AW111" s="730"/>
      <c r="AX111" s="730"/>
      <c r="AY111" s="730"/>
      <c r="AZ111" s="730"/>
      <c r="BA111" s="730"/>
      <c r="BB111" s="730"/>
      <c r="BC111" s="730"/>
      <c r="BD111" s="730"/>
      <c r="BE111" s="730"/>
    </row>
    <row r="112" spans="1:57" ht="12.75" customHeight="1">
      <c r="A112" s="443" t="s">
        <v>550</v>
      </c>
      <c r="B112" s="504"/>
      <c r="C112" s="665"/>
      <c r="D112" s="768"/>
      <c r="E112" s="505"/>
      <c r="F112" s="521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9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18" t="str">
        <f t="shared" ref="AA112:AA113" si="70">IFERROR($AC$1/(D112/100)*(C110/100),"")</f>
        <v/>
      </c>
      <c r="AB112" s="709"/>
      <c r="AC112" s="695"/>
      <c r="AD112" s="695"/>
      <c r="AE112" s="696"/>
      <c r="AF112" s="696"/>
      <c r="AG112" s="696"/>
      <c r="AH112" s="729"/>
      <c r="AI112" s="729"/>
      <c r="AJ112" s="730"/>
      <c r="AK112" s="730"/>
      <c r="AL112" s="730"/>
      <c r="AM112" s="730"/>
      <c r="AN112" s="730"/>
      <c r="AO112" s="730"/>
      <c r="AP112" s="730"/>
      <c r="AQ112" s="730"/>
      <c r="AR112" s="730"/>
      <c r="AS112" s="730"/>
      <c r="AT112" s="730"/>
      <c r="AU112" s="730"/>
      <c r="AV112" s="730"/>
      <c r="AW112" s="730"/>
      <c r="AX112" s="730"/>
      <c r="AY112" s="730"/>
      <c r="AZ112" s="730"/>
      <c r="BA112" s="730"/>
      <c r="BB112" s="730"/>
      <c r="BC112" s="730"/>
      <c r="BD112" s="730"/>
      <c r="BE112" s="730"/>
    </row>
    <row r="113" spans="1:57" ht="12.75" customHeight="1">
      <c r="A113" s="341" t="s">
        <v>649</v>
      </c>
      <c r="B113" s="503"/>
      <c r="C113" s="764"/>
      <c r="D113" s="764"/>
      <c r="E113" s="503"/>
      <c r="F113" s="449"/>
      <c r="G113" s="523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19" t="str">
        <f t="shared" si="70"/>
        <v/>
      </c>
      <c r="AB113" s="710"/>
      <c r="AC113" s="697"/>
      <c r="AD113" s="697"/>
      <c r="AE113" s="698"/>
      <c r="AF113" s="698"/>
      <c r="AG113" s="698"/>
      <c r="AH113" s="729"/>
      <c r="AI113" s="729"/>
      <c r="AJ113" s="730"/>
      <c r="AK113" s="730"/>
      <c r="AL113" s="730"/>
      <c r="AM113" s="730"/>
      <c r="AN113" s="730"/>
      <c r="AO113" s="730"/>
      <c r="AP113" s="730"/>
      <c r="AQ113" s="730"/>
      <c r="AR113" s="730"/>
      <c r="AS113" s="730"/>
      <c r="AT113" s="730"/>
      <c r="AU113" s="730"/>
      <c r="AV113" s="730"/>
      <c r="AW113" s="730"/>
      <c r="AX113" s="730"/>
      <c r="AY113" s="730"/>
      <c r="AZ113" s="730"/>
      <c r="BA113" s="730"/>
      <c r="BB113" s="730"/>
      <c r="BC113" s="730"/>
      <c r="BD113" s="730"/>
      <c r="BE113" s="730"/>
    </row>
    <row r="114" spans="1:57" ht="12.75" customHeight="1">
      <c r="A114" s="443" t="s">
        <v>551</v>
      </c>
      <c r="B114" s="504">
        <v>5357</v>
      </c>
      <c r="C114" s="665">
        <v>56</v>
      </c>
      <c r="D114" s="768">
        <v>57</v>
      </c>
      <c r="E114" s="505">
        <v>1970</v>
      </c>
      <c r="F114" s="522">
        <v>57</v>
      </c>
      <c r="G114" s="454">
        <v>-2.64E-2</v>
      </c>
      <c r="H114" s="231">
        <v>58.26</v>
      </c>
      <c r="I114" s="221">
        <v>58.87</v>
      </c>
      <c r="J114" s="221">
        <v>57</v>
      </c>
      <c r="K114" s="242">
        <v>58.55</v>
      </c>
      <c r="L114" s="232">
        <v>40238</v>
      </c>
      <c r="M114" s="225">
        <v>70204</v>
      </c>
      <c r="N114" s="232">
        <v>108</v>
      </c>
      <c r="O114" s="251">
        <v>45447.66574074074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1">(V114*X114)</f>
        <v>0</v>
      </c>
      <c r="X114" s="393"/>
      <c r="Y114" s="379">
        <f>IF(D114&lt;&gt;0,($C115*(1-$AB$1))-$D114,0)</f>
        <v>-0.50565000000000282</v>
      </c>
      <c r="Z114" s="380">
        <f>IFERROR(IF(C114&lt;&gt;"",$AA$1/(D110/100)*(C114/100),""),"")</f>
        <v>0.98487508092866072</v>
      </c>
      <c r="AA114" s="720">
        <f t="shared" ref="AA114:AA115" si="72">IFERROR($AC$1/(D114/100)*(C110/100),"")</f>
        <v>1271.9298245614036</v>
      </c>
      <c r="AB114" s="709"/>
      <c r="AC114" s="695"/>
      <c r="AD114" s="695"/>
      <c r="AE114" s="696"/>
      <c r="AF114" s="696"/>
      <c r="AG114" s="696"/>
      <c r="AH114" s="729"/>
      <c r="AI114" s="729"/>
      <c r="AJ114" s="730"/>
      <c r="AK114" s="730"/>
      <c r="AL114" s="730"/>
      <c r="AM114" s="730"/>
      <c r="AN114" s="730"/>
      <c r="AO114" s="730"/>
      <c r="AP114" s="730"/>
      <c r="AQ114" s="730"/>
      <c r="AR114" s="730"/>
      <c r="AS114" s="730"/>
      <c r="AT114" s="730"/>
      <c r="AU114" s="730"/>
      <c r="AV114" s="730"/>
      <c r="AW114" s="730"/>
      <c r="AX114" s="730"/>
      <c r="AY114" s="730"/>
      <c r="AZ114" s="730"/>
      <c r="BA114" s="730"/>
      <c r="BB114" s="730"/>
      <c r="BC114" s="730"/>
      <c r="BD114" s="730"/>
      <c r="BE114" s="730"/>
    </row>
    <row r="115" spans="1:57" ht="12.75" customHeight="1">
      <c r="A115" s="428" t="s">
        <v>650</v>
      </c>
      <c r="B115" s="534">
        <v>659</v>
      </c>
      <c r="C115" s="770">
        <v>56.5</v>
      </c>
      <c r="D115" s="770">
        <v>56.9</v>
      </c>
      <c r="E115" s="534">
        <v>1691</v>
      </c>
      <c r="F115" s="450">
        <v>56.5</v>
      </c>
      <c r="G115" s="457">
        <v>-0.03</v>
      </c>
      <c r="H115" s="429">
        <v>58.3</v>
      </c>
      <c r="I115" s="430">
        <v>58.31</v>
      </c>
      <c r="J115" s="430">
        <v>56.25</v>
      </c>
      <c r="K115" s="442">
        <v>58.25</v>
      </c>
      <c r="L115" s="433">
        <v>39626</v>
      </c>
      <c r="M115" s="432">
        <v>69582</v>
      </c>
      <c r="N115" s="433">
        <v>120</v>
      </c>
      <c r="O115" s="434">
        <v>45447.702326388891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0.99807146020515791</v>
      </c>
      <c r="AA115" s="722">
        <f t="shared" si="72"/>
        <v>1258.5237258347981</v>
      </c>
      <c r="AB115" s="710"/>
      <c r="AC115" s="697"/>
      <c r="AD115" s="697"/>
      <c r="AE115" s="698"/>
      <c r="AF115" s="698"/>
      <c r="AG115" s="698"/>
      <c r="AH115" s="729"/>
      <c r="AI115" s="729"/>
      <c r="AJ115" s="730"/>
      <c r="AK115" s="730"/>
      <c r="AL115" s="730"/>
      <c r="AM115" s="730"/>
      <c r="AN115" s="730"/>
      <c r="AO115" s="730"/>
      <c r="AP115" s="730"/>
      <c r="AQ115" s="730"/>
      <c r="AR115" s="730"/>
      <c r="AS115" s="730"/>
      <c r="AT115" s="730"/>
      <c r="AU115" s="730"/>
      <c r="AV115" s="730"/>
      <c r="AW115" s="730"/>
      <c r="AX115" s="730"/>
      <c r="AY115" s="730"/>
      <c r="AZ115" s="730"/>
      <c r="BA115" s="730"/>
      <c r="BB115" s="730"/>
      <c r="BC115" s="730"/>
      <c r="BD115" s="730"/>
      <c r="BE115" s="730"/>
    </row>
    <row r="116" spans="1:57" ht="12.75" customHeight="1">
      <c r="A116" s="444" t="s">
        <v>552</v>
      </c>
      <c r="B116" s="504">
        <v>269</v>
      </c>
      <c r="C116" s="665">
        <v>55900</v>
      </c>
      <c r="D116" s="768">
        <v>56140</v>
      </c>
      <c r="E116" s="505">
        <v>1578</v>
      </c>
      <c r="F116" s="521">
        <v>56140</v>
      </c>
      <c r="G116" s="454">
        <v>-1.83E-2</v>
      </c>
      <c r="H116" s="230">
        <v>57270</v>
      </c>
      <c r="I116" s="222">
        <v>58140</v>
      </c>
      <c r="J116" s="222">
        <v>55170</v>
      </c>
      <c r="K116" s="241">
        <v>57190</v>
      </c>
      <c r="L116" s="234">
        <v>1203484907</v>
      </c>
      <c r="M116" s="226">
        <v>2138425</v>
      </c>
      <c r="N116" s="234">
        <v>2924</v>
      </c>
      <c r="O116" s="249">
        <v>45447.687743055554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3">(V116*X116)</f>
        <v>0</v>
      </c>
      <c r="X116" s="392"/>
      <c r="Y116" s="369">
        <f>IF(D116&lt;&gt;0,($C117*(1-$AB$1))-$D116,0)</f>
        <v>-325.58200000000215</v>
      </c>
      <c r="Z116" s="370"/>
      <c r="AA116" s="716"/>
      <c r="AB116" s="709"/>
      <c r="AC116" s="695"/>
      <c r="AD116" s="695"/>
      <c r="AE116" s="696"/>
      <c r="AF116" s="696"/>
      <c r="AG116" s="696"/>
      <c r="AH116" s="729"/>
      <c r="AI116" s="729"/>
      <c r="AJ116" s="730"/>
      <c r="AK116" s="730"/>
      <c r="AL116" s="730"/>
      <c r="AM116" s="730"/>
      <c r="AN116" s="730"/>
      <c r="AO116" s="730"/>
      <c r="AP116" s="730"/>
      <c r="AQ116" s="730"/>
      <c r="AR116" s="730"/>
      <c r="AS116" s="730"/>
      <c r="AT116" s="730"/>
      <c r="AU116" s="730"/>
      <c r="AV116" s="730"/>
      <c r="AW116" s="730"/>
      <c r="AX116" s="730"/>
      <c r="AY116" s="730"/>
      <c r="AZ116" s="730"/>
      <c r="BA116" s="730"/>
      <c r="BB116" s="730"/>
      <c r="BC116" s="730"/>
      <c r="BD116" s="730"/>
      <c r="BE116" s="730"/>
    </row>
    <row r="117" spans="1:57" ht="12.75" customHeight="1">
      <c r="A117" s="341" t="s">
        <v>651</v>
      </c>
      <c r="B117" s="503">
        <v>2980</v>
      </c>
      <c r="C117" s="764">
        <v>55820</v>
      </c>
      <c r="D117" s="764">
        <v>55900</v>
      </c>
      <c r="E117" s="503">
        <v>4795</v>
      </c>
      <c r="F117" s="449">
        <v>55900</v>
      </c>
      <c r="G117" s="455">
        <v>-2.3900000000000001E-2</v>
      </c>
      <c r="H117" s="229">
        <v>57200</v>
      </c>
      <c r="I117" s="220">
        <v>57910</v>
      </c>
      <c r="J117" s="220">
        <v>55750</v>
      </c>
      <c r="K117" s="239">
        <v>57270</v>
      </c>
      <c r="L117" s="227">
        <v>9225538337</v>
      </c>
      <c r="M117" s="224">
        <v>16406179</v>
      </c>
      <c r="N117" s="227">
        <v>5026</v>
      </c>
      <c r="O117" s="250">
        <v>45447.708414351851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17"/>
      <c r="AB117" s="710"/>
      <c r="AC117" s="697"/>
      <c r="AD117" s="697"/>
      <c r="AE117" s="698"/>
      <c r="AF117" s="698"/>
      <c r="AG117" s="698"/>
      <c r="AH117" s="729"/>
      <c r="AI117" s="729"/>
      <c r="AJ117" s="730"/>
      <c r="AK117" s="730"/>
      <c r="AL117" s="730"/>
      <c r="AM117" s="730"/>
      <c r="AN117" s="730"/>
      <c r="AO117" s="730"/>
      <c r="AP117" s="730"/>
      <c r="AQ117" s="730"/>
      <c r="AR117" s="730"/>
      <c r="AS117" s="730"/>
      <c r="AT117" s="730"/>
      <c r="AU117" s="730"/>
      <c r="AV117" s="730"/>
      <c r="AW117" s="730"/>
      <c r="AX117" s="730"/>
      <c r="AY117" s="730"/>
      <c r="AZ117" s="730"/>
      <c r="BA117" s="730"/>
      <c r="BB117" s="730"/>
      <c r="BC117" s="730"/>
      <c r="BD117" s="730"/>
      <c r="BE117" s="730"/>
    </row>
    <row r="118" spans="1:57" ht="12.75" customHeight="1">
      <c r="A118" s="443" t="s">
        <v>553</v>
      </c>
      <c r="B118" s="504"/>
      <c r="C118" s="665"/>
      <c r="D118" s="768">
        <v>46.5</v>
      </c>
      <c r="E118" s="505">
        <v>9188</v>
      </c>
      <c r="F118" s="521"/>
      <c r="G118" s="454"/>
      <c r="H118" s="231"/>
      <c r="I118" s="221"/>
      <c r="J118" s="221"/>
      <c r="K118" s="242">
        <v>46.598999999999997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4">(V118*X118)</f>
        <v>0</v>
      </c>
      <c r="X118" s="394"/>
      <c r="Y118" s="374">
        <f>IF(D118&lt;&gt;0,($C119*(1-$AB$1))-$D118,0)</f>
        <v>-5.2541250000000019</v>
      </c>
      <c r="Z118" s="375" t="str">
        <f>IFERROR(IF(C118&lt;&gt;"",$AA$1/(D116/100)*(C118/100),""),"")</f>
        <v/>
      </c>
      <c r="AA118" s="718">
        <f t="shared" ref="AA118:AA119" si="75">IFERROR($AC$1/(D118/100)*(C116/100),"")</f>
        <v>1202.1505376344085</v>
      </c>
      <c r="AB118" s="709"/>
      <c r="AC118" s="695"/>
      <c r="AD118" s="695"/>
      <c r="AE118" s="696"/>
      <c r="AF118" s="696"/>
      <c r="AG118" s="696"/>
      <c r="AH118" s="729"/>
      <c r="AI118" s="729"/>
      <c r="AJ118" s="730"/>
      <c r="AK118" s="730"/>
      <c r="AL118" s="730"/>
      <c r="AM118" s="730"/>
      <c r="AN118" s="730"/>
      <c r="AO118" s="730"/>
      <c r="AP118" s="730"/>
      <c r="AQ118" s="730"/>
      <c r="AR118" s="730"/>
      <c r="AS118" s="730"/>
      <c r="AT118" s="730"/>
      <c r="AU118" s="730"/>
      <c r="AV118" s="730"/>
      <c r="AW118" s="730"/>
      <c r="AX118" s="730"/>
      <c r="AY118" s="730"/>
      <c r="AZ118" s="730"/>
      <c r="BA118" s="730"/>
      <c r="BB118" s="730"/>
      <c r="BC118" s="730"/>
      <c r="BD118" s="730"/>
      <c r="BE118" s="730"/>
    </row>
    <row r="119" spans="1:57" ht="12.75" customHeight="1">
      <c r="A119" s="341" t="s">
        <v>652</v>
      </c>
      <c r="B119" s="503">
        <v>80</v>
      </c>
      <c r="C119" s="764">
        <v>41.25</v>
      </c>
      <c r="D119" s="764"/>
      <c r="E119" s="503"/>
      <c r="F119" s="449"/>
      <c r="G119" s="523"/>
      <c r="H119" s="229"/>
      <c r="I119" s="220"/>
      <c r="J119" s="220"/>
      <c r="K119" s="239">
        <v>45.7</v>
      </c>
      <c r="L119" s="227"/>
      <c r="M119" s="224"/>
      <c r="N119" s="227"/>
      <c r="O119" s="250"/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0.94141869498652175</v>
      </c>
      <c r="AA119" s="719" t="str">
        <f t="shared" si="75"/>
        <v/>
      </c>
      <c r="AB119" s="710"/>
      <c r="AC119" s="697"/>
      <c r="AD119" s="697"/>
      <c r="AE119" s="698"/>
      <c r="AF119" s="698"/>
      <c r="AG119" s="698"/>
      <c r="AH119" s="729"/>
      <c r="AI119" s="729"/>
      <c r="AJ119" s="730"/>
      <c r="AK119" s="730"/>
      <c r="AL119" s="730"/>
      <c r="AM119" s="730"/>
      <c r="AN119" s="730"/>
      <c r="AO119" s="730"/>
      <c r="AP119" s="730"/>
      <c r="AQ119" s="730"/>
      <c r="AR119" s="730"/>
      <c r="AS119" s="730"/>
      <c r="AT119" s="730"/>
      <c r="AU119" s="730"/>
      <c r="AV119" s="730"/>
      <c r="AW119" s="730"/>
      <c r="AX119" s="730"/>
      <c r="AY119" s="730"/>
      <c r="AZ119" s="730"/>
      <c r="BA119" s="730"/>
      <c r="BB119" s="730"/>
      <c r="BC119" s="730"/>
      <c r="BD119" s="730"/>
      <c r="BE119" s="730"/>
    </row>
    <row r="120" spans="1:57" ht="12.75" customHeight="1">
      <c r="A120" s="443" t="s">
        <v>554</v>
      </c>
      <c r="B120" s="504">
        <v>28</v>
      </c>
      <c r="C120" s="665">
        <v>44.298999999999999</v>
      </c>
      <c r="D120" s="768">
        <v>44.39</v>
      </c>
      <c r="E120" s="505">
        <v>9500</v>
      </c>
      <c r="F120" s="522">
        <v>44.298999999999999</v>
      </c>
      <c r="G120" s="454">
        <v>-2.63E-2</v>
      </c>
      <c r="H120" s="231">
        <v>45</v>
      </c>
      <c r="I120" s="221">
        <v>45.000999999999998</v>
      </c>
      <c r="J120" s="221">
        <v>42.8</v>
      </c>
      <c r="K120" s="242">
        <v>45.5</v>
      </c>
      <c r="L120" s="232">
        <v>407104</v>
      </c>
      <c r="M120" s="225">
        <v>926017</v>
      </c>
      <c r="N120" s="232">
        <v>817</v>
      </c>
      <c r="O120" s="251">
        <v>45447.687800925924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6">(V120*X120)</f>
        <v>0</v>
      </c>
      <c r="X120" s="393"/>
      <c r="Y120" s="379">
        <f>IF(D120&lt;&gt;0,($C121*(1-$AB$1))-$D120,0)</f>
        <v>-0.74436500000000194</v>
      </c>
      <c r="Z120" s="380">
        <f>IFERROR(IF(C120&lt;&gt;"",$AA$1/(D116/100)*(C120/100),""),"")</f>
        <v>1.0066817322057295</v>
      </c>
      <c r="AA120" s="720">
        <f t="shared" ref="AA120:AA121" si="77">IFERROR($AC$1/(D120/100)*(C116/100),"")</f>
        <v>1259.2926334760082</v>
      </c>
      <c r="AB120" s="709"/>
      <c r="AC120" s="695"/>
      <c r="AD120" s="695"/>
      <c r="AE120" s="696"/>
      <c r="AF120" s="696"/>
      <c r="AG120" s="696"/>
      <c r="AH120" s="729"/>
      <c r="AI120" s="729"/>
      <c r="AJ120" s="730"/>
      <c r="AK120" s="730"/>
      <c r="AL120" s="730"/>
      <c r="AM120" s="730"/>
      <c r="AN120" s="730"/>
      <c r="AO120" s="730"/>
      <c r="AP120" s="730"/>
      <c r="AQ120" s="730"/>
      <c r="AR120" s="730"/>
      <c r="AS120" s="730"/>
      <c r="AT120" s="730"/>
      <c r="AU120" s="730"/>
      <c r="AV120" s="730"/>
      <c r="AW120" s="730"/>
      <c r="AX120" s="730"/>
      <c r="AY120" s="730"/>
      <c r="AZ120" s="730"/>
      <c r="BA120" s="730"/>
      <c r="BB120" s="730"/>
      <c r="BC120" s="730"/>
      <c r="BD120" s="730"/>
      <c r="BE120" s="730"/>
    </row>
    <row r="121" spans="1:57" ht="12.75" customHeight="1">
      <c r="A121" s="428" t="s">
        <v>653</v>
      </c>
      <c r="B121" s="534">
        <v>251</v>
      </c>
      <c r="C121" s="770">
        <v>43.65</v>
      </c>
      <c r="D121" s="770">
        <v>43.7</v>
      </c>
      <c r="E121" s="534">
        <v>17904</v>
      </c>
      <c r="F121" s="450">
        <v>43.7</v>
      </c>
      <c r="G121" s="457">
        <v>-3.1E-2</v>
      </c>
      <c r="H121" s="429">
        <v>45.25</v>
      </c>
      <c r="I121" s="430">
        <v>45.25</v>
      </c>
      <c r="J121" s="430">
        <v>43.006</v>
      </c>
      <c r="K121" s="442">
        <v>45.1</v>
      </c>
      <c r="L121" s="433">
        <v>962044</v>
      </c>
      <c r="M121" s="432">
        <v>2186727</v>
      </c>
      <c r="N121" s="433">
        <v>1318</v>
      </c>
      <c r="O121" s="434">
        <v>45447.708344907405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0.99619214633119213</v>
      </c>
      <c r="AA121" s="722">
        <f t="shared" si="77"/>
        <v>1277.3455377574371</v>
      </c>
      <c r="AB121" s="710"/>
      <c r="AC121" s="697"/>
      <c r="AD121" s="697"/>
      <c r="AE121" s="698"/>
      <c r="AF121" s="698"/>
      <c r="AG121" s="698"/>
      <c r="AH121" s="729"/>
      <c r="AI121" s="729"/>
      <c r="AJ121" s="730"/>
      <c r="AK121" s="730"/>
      <c r="AL121" s="730"/>
      <c r="AM121" s="730"/>
      <c r="AN121" s="730"/>
      <c r="AO121" s="730"/>
      <c r="AP121" s="730"/>
      <c r="AQ121" s="730"/>
      <c r="AR121" s="730"/>
      <c r="AS121" s="730"/>
      <c r="AT121" s="730"/>
      <c r="AU121" s="730"/>
      <c r="AV121" s="730"/>
      <c r="AW121" s="730"/>
      <c r="AX121" s="730"/>
      <c r="AY121" s="730"/>
      <c r="AZ121" s="730"/>
      <c r="BA121" s="730"/>
      <c r="BB121" s="730"/>
      <c r="BC121" s="730"/>
      <c r="BD121" s="730"/>
      <c r="BE121" s="730"/>
    </row>
    <row r="122" spans="1:57" ht="12.75" customHeight="1">
      <c r="A122" s="444" t="s">
        <v>558</v>
      </c>
      <c r="B122" s="504">
        <v>626</v>
      </c>
      <c r="C122" s="665">
        <v>61000</v>
      </c>
      <c r="D122" s="768">
        <v>62550</v>
      </c>
      <c r="E122" s="505">
        <v>100</v>
      </c>
      <c r="F122" s="521">
        <v>61000</v>
      </c>
      <c r="G122" s="454">
        <v>-2.1400000000000002E-2</v>
      </c>
      <c r="H122" s="230">
        <v>63000</v>
      </c>
      <c r="I122" s="222">
        <v>63500</v>
      </c>
      <c r="J122" s="222">
        <v>61000</v>
      </c>
      <c r="K122" s="241">
        <v>62340</v>
      </c>
      <c r="L122" s="234">
        <v>92921584</v>
      </c>
      <c r="M122" s="226">
        <v>150668</v>
      </c>
      <c r="N122" s="234">
        <v>365</v>
      </c>
      <c r="O122" s="249">
        <v>45447.687824074077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8">(V122*X122)</f>
        <v>0</v>
      </c>
      <c r="X122" s="392"/>
      <c r="Y122" s="369">
        <f>IF(D122&lt;&gt;0,($C123*(1-$AB$1))-$D122,0)</f>
        <v>-1246.1310000000012</v>
      </c>
      <c r="Z122" s="370"/>
      <c r="AA122" s="716"/>
      <c r="AB122" s="709"/>
      <c r="AC122" s="695"/>
      <c r="AD122" s="695"/>
      <c r="AE122" s="696"/>
      <c r="AF122" s="696"/>
      <c r="AG122" s="696"/>
      <c r="AH122" s="729"/>
      <c r="AI122" s="729"/>
      <c r="AJ122" s="730"/>
      <c r="AK122" s="730"/>
      <c r="AL122" s="730"/>
      <c r="AM122" s="730"/>
      <c r="AN122" s="730"/>
      <c r="AO122" s="730"/>
      <c r="AP122" s="730"/>
      <c r="AQ122" s="730"/>
      <c r="AR122" s="730"/>
      <c r="AS122" s="730"/>
      <c r="AT122" s="730"/>
      <c r="AU122" s="730"/>
      <c r="AV122" s="730"/>
      <c r="AW122" s="730"/>
      <c r="AX122" s="730"/>
      <c r="AY122" s="730"/>
      <c r="AZ122" s="730"/>
      <c r="BA122" s="730"/>
      <c r="BB122" s="730"/>
      <c r="BC122" s="730"/>
      <c r="BD122" s="730"/>
      <c r="BE122" s="730"/>
    </row>
    <row r="123" spans="1:57" ht="12.75" customHeight="1">
      <c r="A123" s="341" t="s">
        <v>654</v>
      </c>
      <c r="B123" s="503">
        <v>415</v>
      </c>
      <c r="C123" s="764">
        <v>61310</v>
      </c>
      <c r="D123" s="764">
        <v>61350</v>
      </c>
      <c r="E123" s="503">
        <v>5000</v>
      </c>
      <c r="F123" s="449">
        <v>61310</v>
      </c>
      <c r="G123" s="455">
        <v>-1.8200000000000001E-2</v>
      </c>
      <c r="H123" s="229">
        <v>63300</v>
      </c>
      <c r="I123" s="220">
        <v>63300</v>
      </c>
      <c r="J123" s="220">
        <v>61000</v>
      </c>
      <c r="K123" s="239">
        <v>62450</v>
      </c>
      <c r="L123" s="227">
        <v>2165588106</v>
      </c>
      <c r="M123" s="224">
        <v>3494774</v>
      </c>
      <c r="N123" s="227">
        <v>719</v>
      </c>
      <c r="O123" s="250">
        <v>45447.708657407406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17"/>
      <c r="AB123" s="710"/>
      <c r="AC123" s="697"/>
      <c r="AD123" s="697"/>
      <c r="AE123" s="698"/>
      <c r="AF123" s="698"/>
      <c r="AG123" s="698"/>
      <c r="AH123" s="729"/>
      <c r="AI123" s="729"/>
      <c r="AJ123" s="730"/>
      <c r="AK123" s="730"/>
      <c r="AL123" s="730"/>
      <c r="AM123" s="730"/>
      <c r="AN123" s="730"/>
      <c r="AO123" s="730"/>
      <c r="AP123" s="730"/>
      <c r="AQ123" s="730"/>
      <c r="AR123" s="730"/>
      <c r="AS123" s="730"/>
      <c r="AT123" s="730"/>
      <c r="AU123" s="730"/>
      <c r="AV123" s="730"/>
      <c r="AW123" s="730"/>
      <c r="AX123" s="730"/>
      <c r="AY123" s="730"/>
      <c r="AZ123" s="730"/>
      <c r="BA123" s="730"/>
      <c r="BB123" s="730"/>
      <c r="BC123" s="730"/>
      <c r="BD123" s="730"/>
      <c r="BE123" s="730"/>
    </row>
    <row r="124" spans="1:57" ht="12.75" hidden="1" customHeight="1">
      <c r="A124" s="443" t="s">
        <v>559</v>
      </c>
      <c r="B124" s="504"/>
      <c r="C124" s="665"/>
      <c r="D124" s="768"/>
      <c r="E124" s="505"/>
      <c r="F124" s="521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9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18" t="str">
        <f t="shared" ref="AA124:AA125" si="80">IFERROR($AC$1/(D124/100)*(C122/100),"")</f>
        <v/>
      </c>
      <c r="AB124" s="709"/>
      <c r="AC124" s="695"/>
      <c r="AD124" s="695"/>
      <c r="AE124" s="696"/>
      <c r="AF124" s="696"/>
      <c r="AG124" s="696"/>
      <c r="AH124" s="729"/>
      <c r="AI124" s="729"/>
      <c r="AJ124" s="730"/>
      <c r="AK124" s="730"/>
      <c r="AL124" s="730"/>
      <c r="AM124" s="730"/>
      <c r="AN124" s="730"/>
      <c r="AO124" s="730"/>
      <c r="AP124" s="730"/>
      <c r="AQ124" s="730"/>
      <c r="AR124" s="730"/>
      <c r="AS124" s="730"/>
      <c r="AT124" s="730"/>
      <c r="AU124" s="730"/>
      <c r="AV124" s="730"/>
      <c r="AW124" s="730"/>
      <c r="AX124" s="730"/>
      <c r="AY124" s="730"/>
      <c r="AZ124" s="730"/>
      <c r="BA124" s="730"/>
      <c r="BB124" s="730"/>
      <c r="BC124" s="730"/>
      <c r="BD124" s="730"/>
      <c r="BE124" s="730"/>
    </row>
    <row r="125" spans="1:57" ht="12.75" hidden="1" customHeight="1">
      <c r="A125" s="341" t="s">
        <v>655</v>
      </c>
      <c r="B125" s="503"/>
      <c r="C125" s="764"/>
      <c r="D125" s="764"/>
      <c r="E125" s="503"/>
      <c r="F125" s="449"/>
      <c r="G125" s="523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19" t="str">
        <f t="shared" si="80"/>
        <v/>
      </c>
      <c r="AB125" s="710"/>
      <c r="AC125" s="697"/>
      <c r="AD125" s="697"/>
      <c r="AE125" s="698"/>
      <c r="AF125" s="698"/>
      <c r="AG125" s="698"/>
      <c r="AH125" s="729"/>
      <c r="AI125" s="729"/>
      <c r="AJ125" s="730"/>
      <c r="AK125" s="730"/>
      <c r="AL125" s="730"/>
      <c r="AM125" s="730"/>
      <c r="AN125" s="730"/>
      <c r="AO125" s="730"/>
      <c r="AP125" s="730"/>
      <c r="AQ125" s="730"/>
      <c r="AR125" s="730"/>
      <c r="AS125" s="730"/>
      <c r="AT125" s="730"/>
      <c r="AU125" s="730"/>
      <c r="AV125" s="730"/>
      <c r="AW125" s="730"/>
      <c r="AX125" s="730"/>
      <c r="AY125" s="730"/>
      <c r="AZ125" s="730"/>
      <c r="BA125" s="730"/>
      <c r="BB125" s="730"/>
      <c r="BC125" s="730"/>
      <c r="BD125" s="730"/>
      <c r="BE125" s="730"/>
    </row>
    <row r="126" spans="1:57" ht="12.75" customHeight="1">
      <c r="A126" s="443" t="s">
        <v>560</v>
      </c>
      <c r="B126" s="504">
        <v>636</v>
      </c>
      <c r="C126" s="665">
        <v>47.1</v>
      </c>
      <c r="D126" s="768">
        <v>49.99</v>
      </c>
      <c r="E126" s="505">
        <v>207</v>
      </c>
      <c r="F126" s="522">
        <v>48.5</v>
      </c>
      <c r="G126" s="454">
        <v>-2.6099999999999998E-2</v>
      </c>
      <c r="H126" s="231">
        <v>49.311999999999998</v>
      </c>
      <c r="I126" s="221">
        <v>50</v>
      </c>
      <c r="J126" s="221">
        <v>47</v>
      </c>
      <c r="K126" s="242">
        <v>49.8</v>
      </c>
      <c r="L126" s="232">
        <v>36171</v>
      </c>
      <c r="M126" s="225">
        <v>74734</v>
      </c>
      <c r="N126" s="232">
        <v>132</v>
      </c>
      <c r="O126" s="251">
        <v>45447.683749999997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1">(V126*X126)</f>
        <v>0</v>
      </c>
      <c r="X126" s="393"/>
      <c r="Y126" s="379">
        <f>IF(D126&lt;&gt;0,($C127*(1-$AB$1))-$D126,0)</f>
        <v>-1.4948499999999996</v>
      </c>
      <c r="Z126" s="380">
        <f>IFERROR(IF(C126&lt;&gt;"",$AA$1/(D122/100)*(C126/100),""),"")</f>
        <v>0.96064796370149985</v>
      </c>
      <c r="AA126" s="720">
        <f t="shared" ref="AA126:AA127" si="82">IFERROR($AC$1/(D126/100)*(C122/100),"")</f>
        <v>1220.2440488097618</v>
      </c>
      <c r="AB126" s="709"/>
      <c r="AC126" s="695"/>
      <c r="AD126" s="695"/>
      <c r="AE126" s="696"/>
      <c r="AF126" s="696"/>
      <c r="AG126" s="696"/>
      <c r="AH126" s="729"/>
      <c r="AI126" s="729"/>
      <c r="AJ126" s="730"/>
      <c r="AK126" s="730"/>
      <c r="AL126" s="730"/>
      <c r="AM126" s="730"/>
      <c r="AN126" s="730"/>
      <c r="AO126" s="730"/>
      <c r="AP126" s="730"/>
      <c r="AQ126" s="730"/>
      <c r="AR126" s="730"/>
      <c r="AS126" s="730"/>
      <c r="AT126" s="730"/>
      <c r="AU126" s="730"/>
      <c r="AV126" s="730"/>
      <c r="AW126" s="730"/>
      <c r="AX126" s="730"/>
      <c r="AY126" s="730"/>
      <c r="AZ126" s="730"/>
      <c r="BA126" s="730"/>
      <c r="BB126" s="730"/>
      <c r="BC126" s="730"/>
      <c r="BD126" s="730"/>
      <c r="BE126" s="730"/>
    </row>
    <row r="127" spans="1:57" ht="12.75" customHeight="1">
      <c r="A127" s="428" t="s">
        <v>656</v>
      </c>
      <c r="B127" s="534">
        <v>1219</v>
      </c>
      <c r="C127" s="770">
        <v>48.5</v>
      </c>
      <c r="D127" s="770">
        <v>48.98</v>
      </c>
      <c r="E127" s="534">
        <v>88677</v>
      </c>
      <c r="F127" s="450">
        <v>48.98</v>
      </c>
      <c r="G127" s="457">
        <v>-1.2500000000000001E-2</v>
      </c>
      <c r="H127" s="429">
        <v>49.35</v>
      </c>
      <c r="I127" s="430">
        <v>49.97</v>
      </c>
      <c r="J127" s="430">
        <v>46.999000000000002</v>
      </c>
      <c r="K127" s="442">
        <v>49.6</v>
      </c>
      <c r="L127" s="433">
        <v>110180</v>
      </c>
      <c r="M127" s="432">
        <v>228059</v>
      </c>
      <c r="N127" s="433">
        <v>197</v>
      </c>
      <c r="O127" s="434">
        <v>45447.708425925928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1.0085509549925498</v>
      </c>
      <c r="AA127" s="722">
        <f t="shared" si="82"/>
        <v>1251.7354022049819</v>
      </c>
      <c r="AB127" s="710"/>
      <c r="AC127" s="697"/>
      <c r="AD127" s="697"/>
      <c r="AE127" s="698"/>
      <c r="AF127" s="698"/>
      <c r="AG127" s="698"/>
      <c r="AH127" s="729"/>
      <c r="AI127" s="729"/>
      <c r="AJ127" s="730"/>
      <c r="AK127" s="730"/>
      <c r="AL127" s="730"/>
      <c r="AM127" s="730"/>
      <c r="AN127" s="730"/>
      <c r="AO127" s="730"/>
      <c r="AP127" s="730"/>
      <c r="AQ127" s="730"/>
      <c r="AR127" s="730"/>
      <c r="AS127" s="730"/>
      <c r="AT127" s="730"/>
      <c r="AU127" s="730"/>
      <c r="AV127" s="730"/>
      <c r="AW127" s="730"/>
      <c r="AX127" s="730"/>
      <c r="AY127" s="730"/>
      <c r="AZ127" s="730"/>
      <c r="BA127" s="730"/>
      <c r="BB127" s="730"/>
      <c r="BC127" s="730"/>
      <c r="BD127" s="730"/>
      <c r="BE127" s="730"/>
    </row>
    <row r="128" spans="1:57" ht="12.75" customHeight="1">
      <c r="A128" s="444" t="s">
        <v>555</v>
      </c>
      <c r="B128" s="504">
        <v>2515</v>
      </c>
      <c r="C128" s="665">
        <v>52600</v>
      </c>
      <c r="D128" s="768">
        <v>53600</v>
      </c>
      <c r="E128" s="505">
        <v>7000</v>
      </c>
      <c r="F128" s="521">
        <v>52760</v>
      </c>
      <c r="G128" s="454">
        <v>-1.89E-2</v>
      </c>
      <c r="H128" s="230">
        <v>54170</v>
      </c>
      <c r="I128" s="222">
        <v>54350</v>
      </c>
      <c r="J128" s="222">
        <v>52350</v>
      </c>
      <c r="K128" s="241">
        <v>53780</v>
      </c>
      <c r="L128" s="234">
        <v>56956234</v>
      </c>
      <c r="M128" s="226">
        <v>107252</v>
      </c>
      <c r="N128" s="234">
        <v>245</v>
      </c>
      <c r="O128" s="249">
        <v>45447.679363425923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3">(V128*X128)</f>
        <v>0</v>
      </c>
      <c r="X128" s="392"/>
      <c r="Y128" s="369">
        <f>IF(D128&lt;&gt;0,($C129*(1-$AB$1))-$D128,0)</f>
        <v>-1025.2580000000016</v>
      </c>
      <c r="Z128" s="370"/>
      <c r="AA128" s="716"/>
      <c r="AB128" s="709"/>
      <c r="AC128" s="695"/>
      <c r="AD128" s="695"/>
      <c r="AE128" s="696"/>
      <c r="AF128" s="696"/>
      <c r="AG128" s="696"/>
      <c r="AH128" s="729"/>
      <c r="AI128" s="729"/>
      <c r="AJ128" s="730"/>
      <c r="AK128" s="730"/>
      <c r="AL128" s="730"/>
      <c r="AM128" s="730"/>
      <c r="AN128" s="730"/>
      <c r="AO128" s="730"/>
      <c r="AP128" s="730"/>
      <c r="AQ128" s="730"/>
      <c r="AR128" s="730"/>
      <c r="AS128" s="730"/>
      <c r="AT128" s="730"/>
      <c r="AU128" s="730"/>
      <c r="AV128" s="730"/>
      <c r="AW128" s="730"/>
      <c r="AX128" s="730"/>
      <c r="AY128" s="730"/>
      <c r="AZ128" s="730"/>
      <c r="BA128" s="730"/>
      <c r="BB128" s="730"/>
      <c r="BC128" s="730"/>
      <c r="BD128" s="730"/>
      <c r="BE128" s="730"/>
    </row>
    <row r="129" spans="1:57" ht="12.75" customHeight="1">
      <c r="A129" s="341" t="s">
        <v>657</v>
      </c>
      <c r="B129" s="503">
        <v>5</v>
      </c>
      <c r="C129" s="764">
        <v>52580</v>
      </c>
      <c r="D129" s="764">
        <v>52600</v>
      </c>
      <c r="E129" s="503">
        <v>4937</v>
      </c>
      <c r="F129" s="449">
        <v>52600</v>
      </c>
      <c r="G129" s="455">
        <v>-2.46E-2</v>
      </c>
      <c r="H129" s="229">
        <v>54200</v>
      </c>
      <c r="I129" s="220">
        <v>54200</v>
      </c>
      <c r="J129" s="220">
        <v>52350</v>
      </c>
      <c r="K129" s="239">
        <v>53930</v>
      </c>
      <c r="L129" s="227">
        <v>1396940571</v>
      </c>
      <c r="M129" s="224">
        <v>2633373</v>
      </c>
      <c r="N129" s="227">
        <v>574</v>
      </c>
      <c r="O129" s="250">
        <v>45447.708518518521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17"/>
      <c r="AB129" s="710"/>
      <c r="AC129" s="697"/>
      <c r="AD129" s="697"/>
      <c r="AE129" s="698"/>
      <c r="AF129" s="698"/>
      <c r="AG129" s="698"/>
      <c r="AH129" s="729"/>
      <c r="AI129" s="729"/>
      <c r="AJ129" s="730"/>
      <c r="AK129" s="730"/>
      <c r="AL129" s="730"/>
      <c r="AM129" s="730"/>
      <c r="AN129" s="730"/>
      <c r="AO129" s="730"/>
      <c r="AP129" s="730"/>
      <c r="AQ129" s="730"/>
      <c r="AR129" s="730"/>
      <c r="AS129" s="730"/>
      <c r="AT129" s="730"/>
      <c r="AU129" s="730"/>
      <c r="AV129" s="730"/>
      <c r="AW129" s="730"/>
      <c r="AX129" s="730"/>
      <c r="AY129" s="730"/>
      <c r="AZ129" s="730"/>
      <c r="BA129" s="730"/>
      <c r="BB129" s="730"/>
      <c r="BC129" s="730"/>
      <c r="BD129" s="730"/>
      <c r="BE129" s="730"/>
    </row>
    <row r="130" spans="1:57" ht="12.75" hidden="1" customHeight="1">
      <c r="A130" s="443" t="s">
        <v>556</v>
      </c>
      <c r="B130" s="504"/>
      <c r="C130" s="665"/>
      <c r="D130" s="768"/>
      <c r="E130" s="505"/>
      <c r="F130" s="521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4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18" t="str">
        <f t="shared" ref="AA130:AA131" si="85">IFERROR($AC$1/(D130/100)*(C128/100),"")</f>
        <v/>
      </c>
      <c r="AB130" s="709"/>
      <c r="AC130" s="695"/>
      <c r="AD130" s="695"/>
      <c r="AE130" s="696"/>
      <c r="AF130" s="696"/>
      <c r="AG130" s="696"/>
      <c r="AH130" s="729"/>
      <c r="AI130" s="729"/>
      <c r="AJ130" s="730"/>
      <c r="AK130" s="730"/>
      <c r="AL130" s="730"/>
      <c r="AM130" s="730"/>
      <c r="AN130" s="730"/>
      <c r="AO130" s="730"/>
      <c r="AP130" s="730"/>
      <c r="AQ130" s="730"/>
      <c r="AR130" s="730"/>
      <c r="AS130" s="730"/>
      <c r="AT130" s="730"/>
      <c r="AU130" s="730"/>
      <c r="AV130" s="730"/>
      <c r="AW130" s="730"/>
      <c r="AX130" s="730"/>
      <c r="AY130" s="730"/>
      <c r="AZ130" s="730"/>
      <c r="BA130" s="730"/>
      <c r="BB130" s="730"/>
      <c r="BC130" s="730"/>
      <c r="BD130" s="730"/>
      <c r="BE130" s="730"/>
    </row>
    <row r="131" spans="1:57" ht="12.75" hidden="1" customHeight="1">
      <c r="A131" s="341" t="s">
        <v>658</v>
      </c>
      <c r="B131" s="503"/>
      <c r="C131" s="764"/>
      <c r="D131" s="764"/>
      <c r="E131" s="503"/>
      <c r="F131" s="449"/>
      <c r="G131" s="523"/>
      <c r="H131" s="229"/>
      <c r="I131" s="220"/>
      <c r="J131" s="220"/>
      <c r="K131" s="239">
        <v>42.6</v>
      </c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719" t="str">
        <f t="shared" si="85"/>
        <v/>
      </c>
      <c r="AB131" s="710"/>
      <c r="AC131" s="697"/>
      <c r="AD131" s="697"/>
      <c r="AE131" s="698"/>
      <c r="AF131" s="698"/>
      <c r="AG131" s="698"/>
      <c r="AH131" s="729"/>
      <c r="AI131" s="729"/>
      <c r="AJ131" s="730"/>
      <c r="AK131" s="730"/>
      <c r="AL131" s="730"/>
      <c r="AM131" s="730"/>
      <c r="AN131" s="730"/>
      <c r="AO131" s="730"/>
      <c r="AP131" s="730"/>
      <c r="AQ131" s="730"/>
      <c r="AR131" s="730"/>
      <c r="AS131" s="730"/>
      <c r="AT131" s="730"/>
      <c r="AU131" s="730"/>
      <c r="AV131" s="730"/>
      <c r="AW131" s="730"/>
      <c r="AX131" s="730"/>
      <c r="AY131" s="730"/>
      <c r="AZ131" s="730"/>
      <c r="BA131" s="730"/>
      <c r="BB131" s="730"/>
      <c r="BC131" s="730"/>
      <c r="BD131" s="730"/>
      <c r="BE131" s="730"/>
    </row>
    <row r="132" spans="1:57" ht="12.75" customHeight="1">
      <c r="A132" s="443" t="s">
        <v>557</v>
      </c>
      <c r="B132" s="504">
        <v>735</v>
      </c>
      <c r="C132" s="665">
        <v>41.1</v>
      </c>
      <c r="D132" s="768">
        <v>42.73</v>
      </c>
      <c r="E132" s="505">
        <v>7804</v>
      </c>
      <c r="F132" s="522">
        <v>42.738999999999997</v>
      </c>
      <c r="G132" s="454">
        <v>2.0000000000000001E-4</v>
      </c>
      <c r="H132" s="231">
        <v>42.75</v>
      </c>
      <c r="I132" s="221">
        <v>42.95</v>
      </c>
      <c r="J132" s="221">
        <v>40.479999999999997</v>
      </c>
      <c r="K132" s="242">
        <v>42.728000000000002</v>
      </c>
      <c r="L132" s="232">
        <v>10439</v>
      </c>
      <c r="M132" s="225">
        <v>25054</v>
      </c>
      <c r="N132" s="232">
        <v>40</v>
      </c>
      <c r="O132" s="251">
        <v>45447.653784722221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6">(V132*X132)</f>
        <v>0</v>
      </c>
      <c r="X132" s="393"/>
      <c r="Y132" s="379">
        <f>IF(D132&lt;&gt;0,($C133*(1-$AB$1))-$D132,0)</f>
        <v>-1.5341199999999944</v>
      </c>
      <c r="Z132" s="380">
        <f>IFERROR(IF(C132&lt;&gt;"",$AA$1/(D128/100)*(C132/100),""),"")</f>
        <v>0.97824515492744657</v>
      </c>
      <c r="AA132" s="720">
        <f t="shared" ref="AA132:AA133" si="87">IFERROR($AC$1/(D132/100)*(C128/100),"")</f>
        <v>1230.9852562602389</v>
      </c>
      <c r="AB132" s="709"/>
      <c r="AC132" s="695"/>
      <c r="AD132" s="695"/>
      <c r="AE132" s="696"/>
      <c r="AF132" s="696"/>
      <c r="AG132" s="696"/>
      <c r="AH132" s="729"/>
      <c r="AI132" s="729"/>
      <c r="AJ132" s="730"/>
      <c r="AK132" s="730"/>
      <c r="AL132" s="730"/>
      <c r="AM132" s="730"/>
      <c r="AN132" s="730"/>
      <c r="AO132" s="730"/>
      <c r="AP132" s="730"/>
      <c r="AQ132" s="730"/>
      <c r="AR132" s="730"/>
      <c r="AS132" s="730"/>
      <c r="AT132" s="730"/>
      <c r="AU132" s="730"/>
      <c r="AV132" s="730"/>
      <c r="AW132" s="730"/>
      <c r="AX132" s="730"/>
      <c r="AY132" s="730"/>
      <c r="AZ132" s="730"/>
      <c r="BA132" s="730"/>
      <c r="BB132" s="730"/>
      <c r="BC132" s="730"/>
      <c r="BD132" s="730"/>
      <c r="BE132" s="730"/>
    </row>
    <row r="133" spans="1:57" ht="12.75" customHeight="1">
      <c r="A133" s="428" t="s">
        <v>659</v>
      </c>
      <c r="B133" s="534">
        <v>1000</v>
      </c>
      <c r="C133" s="770">
        <v>41.2</v>
      </c>
      <c r="D133" s="770">
        <v>42.24</v>
      </c>
      <c r="E133" s="534">
        <v>5000</v>
      </c>
      <c r="F133" s="450">
        <v>41.12</v>
      </c>
      <c r="G133" s="457">
        <v>-4.7699999999999992E-2</v>
      </c>
      <c r="H133" s="429">
        <v>41</v>
      </c>
      <c r="I133" s="430">
        <v>43.999000000000002</v>
      </c>
      <c r="J133" s="430">
        <v>40.302999999999997</v>
      </c>
      <c r="K133" s="442">
        <v>43.18</v>
      </c>
      <c r="L133" s="433">
        <v>23832</v>
      </c>
      <c r="M133" s="432">
        <v>57408</v>
      </c>
      <c r="N133" s="433">
        <v>48</v>
      </c>
      <c r="O133" s="434">
        <v>45447.701331018521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0.99926838025097775</v>
      </c>
      <c r="AA133" s="722">
        <f t="shared" si="87"/>
        <v>1244.7916666666667</v>
      </c>
      <c r="AB133" s="710"/>
      <c r="AC133" s="697"/>
      <c r="AD133" s="697"/>
      <c r="AE133" s="698"/>
      <c r="AF133" s="698"/>
      <c r="AG133" s="698"/>
      <c r="AH133" s="729"/>
      <c r="AI133" s="729"/>
      <c r="AJ133" s="730"/>
      <c r="AK133" s="730"/>
      <c r="AL133" s="730"/>
      <c r="AM133" s="730"/>
      <c r="AN133" s="730"/>
      <c r="AO133" s="730"/>
      <c r="AP133" s="730"/>
      <c r="AQ133" s="730"/>
      <c r="AR133" s="730"/>
      <c r="AS133" s="730"/>
      <c r="AT133" s="730"/>
      <c r="AU133" s="730"/>
      <c r="AV133" s="730"/>
      <c r="AW133" s="730"/>
      <c r="AX133" s="730"/>
      <c r="AY133" s="730"/>
      <c r="AZ133" s="730"/>
      <c r="BA133" s="730"/>
      <c r="BB133" s="730"/>
      <c r="BC133" s="730"/>
      <c r="BD133" s="730"/>
      <c r="BE133" s="730"/>
    </row>
    <row r="134" spans="1:57" ht="12.75" customHeight="1">
      <c r="A134" s="444" t="s">
        <v>561</v>
      </c>
      <c r="B134" s="504">
        <v>100</v>
      </c>
      <c r="C134" s="665">
        <v>57000</v>
      </c>
      <c r="D134" s="768">
        <v>58800</v>
      </c>
      <c r="E134" s="505">
        <v>1734</v>
      </c>
      <c r="F134" s="521">
        <v>55350</v>
      </c>
      <c r="G134" s="454">
        <v>-6.0199999999999997E-2</v>
      </c>
      <c r="H134" s="230">
        <v>59000</v>
      </c>
      <c r="I134" s="222">
        <v>61400</v>
      </c>
      <c r="J134" s="222">
        <v>55350</v>
      </c>
      <c r="K134" s="241">
        <v>58900</v>
      </c>
      <c r="L134" s="234">
        <v>11224904</v>
      </c>
      <c r="M134" s="226">
        <v>19055</v>
      </c>
      <c r="N134" s="234">
        <v>82</v>
      </c>
      <c r="O134" s="249">
        <v>45447.661493055559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8">(V134*X134)</f>
        <v>0</v>
      </c>
      <c r="X134" s="392"/>
      <c r="Y134" s="369">
        <f>IF(D134&lt;&gt;0,($C135*(1-$AB$1))-$D134,0)</f>
        <v>-605.81999999999971</v>
      </c>
      <c r="Z134" s="370"/>
      <c r="AA134" s="716"/>
      <c r="AB134" s="709"/>
      <c r="AC134" s="695"/>
      <c r="AD134" s="695"/>
      <c r="AE134" s="696"/>
      <c r="AF134" s="696"/>
      <c r="AG134" s="696"/>
      <c r="AH134" s="729"/>
      <c r="AI134" s="729"/>
      <c r="AJ134" s="730"/>
      <c r="AK134" s="730"/>
      <c r="AL134" s="730"/>
      <c r="AM134" s="730"/>
      <c r="AN134" s="730"/>
      <c r="AO134" s="730"/>
      <c r="AP134" s="730"/>
      <c r="AQ134" s="730"/>
      <c r="AR134" s="730"/>
      <c r="AS134" s="730"/>
      <c r="AT134" s="730"/>
      <c r="AU134" s="730"/>
      <c r="AV134" s="730"/>
      <c r="AW134" s="730"/>
      <c r="AX134" s="730"/>
      <c r="AY134" s="730"/>
      <c r="AZ134" s="730"/>
      <c r="BA134" s="730"/>
      <c r="BB134" s="730"/>
      <c r="BC134" s="730"/>
      <c r="BD134" s="730"/>
      <c r="BE134" s="730"/>
    </row>
    <row r="135" spans="1:57" ht="12.75" customHeight="1">
      <c r="A135" s="341" t="s">
        <v>660</v>
      </c>
      <c r="B135" s="503">
        <v>620</v>
      </c>
      <c r="C135" s="764">
        <v>58200</v>
      </c>
      <c r="D135" s="764">
        <v>58480</v>
      </c>
      <c r="E135" s="503">
        <v>266</v>
      </c>
      <c r="F135" s="449">
        <v>58200</v>
      </c>
      <c r="G135" s="455">
        <v>-1.9299999999999998E-2</v>
      </c>
      <c r="H135" s="229">
        <v>58760</v>
      </c>
      <c r="I135" s="220">
        <v>60000</v>
      </c>
      <c r="J135" s="220">
        <v>58000</v>
      </c>
      <c r="K135" s="239">
        <v>59350</v>
      </c>
      <c r="L135" s="227">
        <v>29080204</v>
      </c>
      <c r="M135" s="224">
        <v>49085</v>
      </c>
      <c r="N135" s="227">
        <v>170</v>
      </c>
      <c r="O135" s="250">
        <v>45447.705972222226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17"/>
      <c r="AB135" s="710"/>
      <c r="AC135" s="697"/>
      <c r="AD135" s="697"/>
      <c r="AE135" s="698"/>
      <c r="AF135" s="698"/>
      <c r="AG135" s="698"/>
      <c r="AH135" s="729"/>
      <c r="AI135" s="729"/>
      <c r="AJ135" s="730"/>
      <c r="AK135" s="730"/>
      <c r="AL135" s="730"/>
      <c r="AM135" s="730"/>
      <c r="AN135" s="730"/>
      <c r="AO135" s="730"/>
      <c r="AP135" s="730"/>
      <c r="AQ135" s="730"/>
      <c r="AR135" s="730"/>
      <c r="AS135" s="730"/>
      <c r="AT135" s="730"/>
      <c r="AU135" s="730"/>
      <c r="AV135" s="730"/>
      <c r="AW135" s="730"/>
      <c r="AX135" s="730"/>
      <c r="AY135" s="730"/>
      <c r="AZ135" s="730"/>
      <c r="BA135" s="730"/>
      <c r="BB135" s="730"/>
      <c r="BC135" s="730"/>
      <c r="BD135" s="730"/>
      <c r="BE135" s="730"/>
    </row>
    <row r="136" spans="1:57" ht="12.75" hidden="1" customHeight="1">
      <c r="A136" s="443" t="s">
        <v>562</v>
      </c>
      <c r="B136" s="504"/>
      <c r="C136" s="665"/>
      <c r="D136" s="768"/>
      <c r="E136" s="505"/>
      <c r="F136" s="521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9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18" t="str">
        <f t="shared" ref="AA136:AA137" si="90">IFERROR($AC$1/(D136/100)*(C134/100),"")</f>
        <v/>
      </c>
      <c r="AB136" s="709"/>
      <c r="AC136" s="695"/>
      <c r="AD136" s="695"/>
      <c r="AE136" s="696"/>
      <c r="AF136" s="696"/>
      <c r="AG136" s="696"/>
      <c r="AH136" s="729"/>
      <c r="AI136" s="729"/>
      <c r="AJ136" s="730"/>
      <c r="AK136" s="730"/>
      <c r="AL136" s="730"/>
      <c r="AM136" s="730"/>
      <c r="AN136" s="730"/>
      <c r="AO136" s="730"/>
      <c r="AP136" s="730"/>
      <c r="AQ136" s="730"/>
      <c r="AR136" s="730"/>
      <c r="AS136" s="730"/>
      <c r="AT136" s="730"/>
      <c r="AU136" s="730"/>
      <c r="AV136" s="730"/>
      <c r="AW136" s="730"/>
      <c r="AX136" s="730"/>
      <c r="AY136" s="730"/>
      <c r="AZ136" s="730"/>
      <c r="BA136" s="730"/>
      <c r="BB136" s="730"/>
      <c r="BC136" s="730"/>
      <c r="BD136" s="730"/>
      <c r="BE136" s="730"/>
    </row>
    <row r="137" spans="1:57" ht="12.75" hidden="1" customHeight="1">
      <c r="A137" s="341" t="s">
        <v>661</v>
      </c>
      <c r="B137" s="503"/>
      <c r="C137" s="764"/>
      <c r="D137" s="764"/>
      <c r="E137" s="503"/>
      <c r="F137" s="449"/>
      <c r="G137" s="523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19" t="str">
        <f t="shared" si="90"/>
        <v/>
      </c>
      <c r="AB137" s="710"/>
      <c r="AC137" s="697"/>
      <c r="AD137" s="697"/>
      <c r="AE137" s="698"/>
      <c r="AF137" s="698"/>
      <c r="AG137" s="698"/>
      <c r="AH137" s="729"/>
      <c r="AI137" s="729"/>
      <c r="AJ137" s="730"/>
      <c r="AK137" s="730"/>
      <c r="AL137" s="730"/>
      <c r="AM137" s="730"/>
      <c r="AN137" s="730"/>
      <c r="AO137" s="730"/>
      <c r="AP137" s="730"/>
      <c r="AQ137" s="730"/>
      <c r="AR137" s="730"/>
      <c r="AS137" s="730"/>
      <c r="AT137" s="730"/>
      <c r="AU137" s="730"/>
      <c r="AV137" s="730"/>
      <c r="AW137" s="730"/>
      <c r="AX137" s="730"/>
      <c r="AY137" s="730"/>
      <c r="AZ137" s="730"/>
      <c r="BA137" s="730"/>
      <c r="BB137" s="730"/>
      <c r="BC137" s="730"/>
      <c r="BD137" s="730"/>
      <c r="BE137" s="730"/>
    </row>
    <row r="138" spans="1:57" ht="12.75" customHeight="1">
      <c r="A138" s="443" t="s">
        <v>563</v>
      </c>
      <c r="B138" s="504">
        <v>100</v>
      </c>
      <c r="C138" s="665">
        <v>44.33</v>
      </c>
      <c r="D138" s="768">
        <v>47</v>
      </c>
      <c r="E138" s="505">
        <v>1825</v>
      </c>
      <c r="F138" s="522">
        <v>44.7</v>
      </c>
      <c r="G138" s="454">
        <v>-5.2900000000000003E-2</v>
      </c>
      <c r="H138" s="231">
        <v>46</v>
      </c>
      <c r="I138" s="221">
        <v>47</v>
      </c>
      <c r="J138" s="221">
        <v>44.01</v>
      </c>
      <c r="K138" s="242">
        <v>47.2</v>
      </c>
      <c r="L138" s="232">
        <v>5405</v>
      </c>
      <c r="M138" s="225">
        <v>11901</v>
      </c>
      <c r="N138" s="232">
        <v>29</v>
      </c>
      <c r="O138" s="251">
        <v>45447.681840277779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1">(V138*X138)</f>
        <v>0</v>
      </c>
      <c r="X138" s="393"/>
      <c r="Y138" s="379">
        <f>IF(D138&lt;&gt;0,($C139*(1-$AB$1))-$D138,0)</f>
        <v>-1.6945309999999978</v>
      </c>
      <c r="Z138" s="380">
        <f>IFERROR(IF(C138&lt;&gt;"",$AA$1/(D134/100)*(C138/100),""),"")</f>
        <v>0.96181396530829322</v>
      </c>
      <c r="AA138" s="720">
        <f t="shared" ref="AA138:AA139" si="92">IFERROR($AC$1/(D138/100)*(C134/100),"")</f>
        <v>1212.7659574468084</v>
      </c>
      <c r="AB138" s="709"/>
      <c r="AC138" s="695"/>
      <c r="AD138" s="695"/>
      <c r="AE138" s="696"/>
      <c r="AF138" s="696"/>
      <c r="AG138" s="696"/>
      <c r="AH138" s="729"/>
      <c r="AI138" s="729"/>
      <c r="AJ138" s="730"/>
      <c r="AK138" s="730"/>
      <c r="AL138" s="730"/>
      <c r="AM138" s="730"/>
      <c r="AN138" s="730"/>
      <c r="AO138" s="730"/>
      <c r="AP138" s="730"/>
      <c r="AQ138" s="730"/>
      <c r="AR138" s="730"/>
      <c r="AS138" s="730"/>
      <c r="AT138" s="730"/>
      <c r="AU138" s="730"/>
      <c r="AV138" s="730"/>
      <c r="AW138" s="730"/>
      <c r="AX138" s="730"/>
      <c r="AY138" s="730"/>
      <c r="AZ138" s="730"/>
      <c r="BA138" s="730"/>
      <c r="BB138" s="730"/>
      <c r="BC138" s="730"/>
      <c r="BD138" s="730"/>
      <c r="BE138" s="730"/>
    </row>
    <row r="139" spans="1:57" ht="12.75" customHeight="1">
      <c r="A139" s="428" t="s">
        <v>662</v>
      </c>
      <c r="B139" s="534">
        <v>12</v>
      </c>
      <c r="C139" s="770">
        <v>45.31</v>
      </c>
      <c r="D139" s="770">
        <v>46.25</v>
      </c>
      <c r="E139" s="534">
        <v>500</v>
      </c>
      <c r="F139" s="450">
        <v>46.26</v>
      </c>
      <c r="G139" s="457">
        <v>-1.5700000000000002E-2</v>
      </c>
      <c r="H139" s="429">
        <v>46</v>
      </c>
      <c r="I139" s="430">
        <v>46.96</v>
      </c>
      <c r="J139" s="430">
        <v>45</v>
      </c>
      <c r="K139" s="442">
        <v>47</v>
      </c>
      <c r="L139" s="433">
        <v>4022</v>
      </c>
      <c r="M139" s="432">
        <v>8798</v>
      </c>
      <c r="N139" s="433">
        <v>24</v>
      </c>
      <c r="O139" s="434">
        <v>45447.593819444446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0.98845606757203386</v>
      </c>
      <c r="AA139" s="722">
        <f t="shared" si="92"/>
        <v>1258.3783783783781</v>
      </c>
      <c r="AB139" s="710"/>
      <c r="AC139" s="697"/>
      <c r="AD139" s="697"/>
      <c r="AE139" s="698"/>
      <c r="AF139" s="698"/>
      <c r="AG139" s="698"/>
      <c r="AH139" s="729"/>
      <c r="AI139" s="729"/>
      <c r="AJ139" s="730"/>
      <c r="AK139" s="730"/>
      <c r="AL139" s="730"/>
      <c r="AM139" s="730"/>
      <c r="AN139" s="730"/>
      <c r="AO139" s="730"/>
      <c r="AP139" s="730"/>
      <c r="AQ139" s="730"/>
      <c r="AR139" s="730"/>
      <c r="AS139" s="730"/>
      <c r="AT139" s="730"/>
      <c r="AU139" s="730"/>
      <c r="AV139" s="730"/>
      <c r="AW139" s="730"/>
      <c r="AX139" s="730"/>
      <c r="AY139" s="730"/>
      <c r="AZ139" s="730"/>
      <c r="BA139" s="730"/>
      <c r="BB139" s="730"/>
      <c r="BC139" s="730"/>
      <c r="BD139" s="730"/>
      <c r="BE139" s="730"/>
    </row>
    <row r="140" spans="1:57" ht="12.75" customHeight="1">
      <c r="A140" s="444" t="s">
        <v>564</v>
      </c>
      <c r="B140" s="504">
        <v>600</v>
      </c>
      <c r="C140" s="665">
        <v>84900</v>
      </c>
      <c r="D140" s="768">
        <v>85300</v>
      </c>
      <c r="E140" s="505">
        <v>1169</v>
      </c>
      <c r="F140" s="521">
        <v>84930</v>
      </c>
      <c r="G140" s="454">
        <v>1.83E-2</v>
      </c>
      <c r="H140" s="230">
        <v>83630</v>
      </c>
      <c r="I140" s="222">
        <v>86900</v>
      </c>
      <c r="J140" s="222">
        <v>80610</v>
      </c>
      <c r="K140" s="241">
        <v>83400</v>
      </c>
      <c r="L140" s="234">
        <v>70085985</v>
      </c>
      <c r="M140" s="226">
        <v>82295</v>
      </c>
      <c r="N140" s="234">
        <v>410</v>
      </c>
      <c r="O140" s="249">
        <v>45447.685358796298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3">(V140*X140)</f>
        <v>0</v>
      </c>
      <c r="X140" s="392"/>
      <c r="Y140" s="369">
        <f>IF(D140&lt;&gt;0,($C141*(1-$AB$1))-$D140,0)</f>
        <v>-458.48500000000058</v>
      </c>
      <c r="Z140" s="370"/>
      <c r="AA140" s="716"/>
      <c r="AB140" s="709"/>
      <c r="AC140" s="695"/>
      <c r="AD140" s="695"/>
      <c r="AE140" s="696"/>
      <c r="AF140" s="696"/>
      <c r="AG140" s="696"/>
      <c r="AH140" s="729"/>
      <c r="AI140" s="729"/>
      <c r="AJ140" s="730"/>
      <c r="AK140" s="730"/>
      <c r="AL140" s="730"/>
      <c r="AM140" s="730"/>
      <c r="AN140" s="730"/>
      <c r="AO140" s="730"/>
      <c r="AP140" s="730"/>
      <c r="AQ140" s="730"/>
      <c r="AR140" s="730"/>
      <c r="AS140" s="730"/>
      <c r="AT140" s="730"/>
      <c r="AU140" s="730"/>
      <c r="AV140" s="730"/>
      <c r="AW140" s="730"/>
      <c r="AX140" s="730"/>
      <c r="AY140" s="730"/>
      <c r="AZ140" s="730"/>
      <c r="BA140" s="730"/>
      <c r="BB140" s="730"/>
      <c r="BC140" s="730"/>
      <c r="BD140" s="730"/>
      <c r="BE140" s="730"/>
    </row>
    <row r="141" spans="1:57" ht="12.75" customHeight="1">
      <c r="A141" s="341" t="s">
        <v>663</v>
      </c>
      <c r="B141" s="503">
        <v>102</v>
      </c>
      <c r="C141" s="764">
        <v>84850</v>
      </c>
      <c r="D141" s="764">
        <v>85050</v>
      </c>
      <c r="E141" s="503">
        <v>4781</v>
      </c>
      <c r="F141" s="449">
        <v>85040</v>
      </c>
      <c r="G141" s="455">
        <v>1.72E-2</v>
      </c>
      <c r="H141" s="229">
        <v>83720</v>
      </c>
      <c r="I141" s="220">
        <v>87000</v>
      </c>
      <c r="J141" s="220">
        <v>83720</v>
      </c>
      <c r="K141" s="239">
        <v>83600</v>
      </c>
      <c r="L141" s="227">
        <v>769655967</v>
      </c>
      <c r="M141" s="224">
        <v>902377</v>
      </c>
      <c r="N141" s="227">
        <v>1430</v>
      </c>
      <c r="O141" s="250">
        <v>45447.70853009259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17"/>
      <c r="AB141" s="710"/>
      <c r="AC141" s="697"/>
      <c r="AD141" s="697"/>
      <c r="AE141" s="698"/>
      <c r="AF141" s="698"/>
      <c r="AG141" s="698"/>
      <c r="AH141" s="729"/>
      <c r="AI141" s="729"/>
      <c r="AJ141" s="730"/>
      <c r="AK141" s="730"/>
      <c r="AL141" s="730"/>
      <c r="AM141" s="730"/>
      <c r="AN141" s="730"/>
      <c r="AO141" s="730"/>
      <c r="AP141" s="730"/>
      <c r="AQ141" s="730"/>
      <c r="AR141" s="730"/>
      <c r="AS141" s="730"/>
      <c r="AT141" s="730"/>
      <c r="AU141" s="730"/>
      <c r="AV141" s="730"/>
      <c r="AW141" s="730"/>
      <c r="AX141" s="730"/>
      <c r="AY141" s="730"/>
      <c r="AZ141" s="730"/>
      <c r="BA141" s="730"/>
      <c r="BB141" s="730"/>
      <c r="BC141" s="730"/>
      <c r="BD141" s="730"/>
      <c r="BE141" s="730"/>
    </row>
    <row r="142" spans="1:57" ht="12.75" customHeight="1">
      <c r="A142" s="443" t="s">
        <v>565</v>
      </c>
      <c r="B142" s="504"/>
      <c r="C142" s="665"/>
      <c r="D142" s="768"/>
      <c r="E142" s="505"/>
      <c r="F142" s="521"/>
      <c r="G142" s="454"/>
      <c r="H142" s="231"/>
      <c r="I142" s="221"/>
      <c r="J142" s="221"/>
      <c r="K142" s="242">
        <v>66.453000000000003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4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18" t="str">
        <f t="shared" ref="AA142:AA143" si="95">IFERROR($AC$1/(D142/100)*(C140/100),"")</f>
        <v/>
      </c>
      <c r="AB142" s="709"/>
      <c r="AC142" s="695"/>
      <c r="AD142" s="695"/>
      <c r="AE142" s="696"/>
      <c r="AF142" s="696"/>
      <c r="AG142" s="696"/>
      <c r="AH142" s="729"/>
      <c r="AI142" s="729"/>
      <c r="AJ142" s="730"/>
      <c r="AK142" s="730"/>
      <c r="AL142" s="730"/>
      <c r="AM142" s="730"/>
      <c r="AN142" s="730"/>
      <c r="AO142" s="730"/>
      <c r="AP142" s="730"/>
      <c r="AQ142" s="730"/>
      <c r="AR142" s="730"/>
      <c r="AS142" s="730"/>
      <c r="AT142" s="730"/>
      <c r="AU142" s="730"/>
      <c r="AV142" s="730"/>
      <c r="AW142" s="730"/>
      <c r="AX142" s="730"/>
      <c r="AY142" s="730"/>
      <c r="AZ142" s="730"/>
      <c r="BA142" s="730"/>
      <c r="BB142" s="730"/>
      <c r="BC142" s="730"/>
      <c r="BD142" s="730"/>
      <c r="BE142" s="730"/>
    </row>
    <row r="143" spans="1:57" ht="12.75" customHeight="1">
      <c r="A143" s="341" t="s">
        <v>664</v>
      </c>
      <c r="B143" s="503"/>
      <c r="C143" s="764"/>
      <c r="D143" s="764"/>
      <c r="E143" s="503"/>
      <c r="F143" s="449"/>
      <c r="G143" s="523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19" t="str">
        <f t="shared" si="95"/>
        <v/>
      </c>
      <c r="AB143" s="710"/>
      <c r="AC143" s="697"/>
      <c r="AD143" s="697"/>
      <c r="AE143" s="698"/>
      <c r="AF143" s="698"/>
      <c r="AG143" s="698"/>
      <c r="AH143" s="729"/>
      <c r="AI143" s="729"/>
      <c r="AJ143" s="730"/>
      <c r="AK143" s="730"/>
      <c r="AL143" s="730"/>
      <c r="AM143" s="730"/>
      <c r="AN143" s="730"/>
      <c r="AO143" s="730"/>
      <c r="AP143" s="730"/>
      <c r="AQ143" s="730"/>
      <c r="AR143" s="730"/>
      <c r="AS143" s="730"/>
      <c r="AT143" s="730"/>
      <c r="AU143" s="730"/>
      <c r="AV143" s="730"/>
      <c r="AW143" s="730"/>
      <c r="AX143" s="730"/>
      <c r="AY143" s="730"/>
      <c r="AZ143" s="730"/>
      <c r="BA143" s="730"/>
      <c r="BB143" s="730"/>
      <c r="BC143" s="730"/>
      <c r="BD143" s="730"/>
      <c r="BE143" s="730"/>
    </row>
    <row r="144" spans="1:57" ht="12.75" customHeight="1">
      <c r="A144" s="443" t="s">
        <v>566</v>
      </c>
      <c r="B144" s="504">
        <v>100</v>
      </c>
      <c r="C144" s="665">
        <v>66.349999999999994</v>
      </c>
      <c r="D144" s="768">
        <v>66.8</v>
      </c>
      <c r="E144" s="505">
        <v>10</v>
      </c>
      <c r="F144" s="522">
        <v>66.7</v>
      </c>
      <c r="G144" s="454">
        <v>3.0000000000000001E-3</v>
      </c>
      <c r="H144" s="231">
        <v>66</v>
      </c>
      <c r="I144" s="221">
        <v>67.45</v>
      </c>
      <c r="J144" s="221">
        <v>64.099999999999994</v>
      </c>
      <c r="K144" s="242">
        <v>66.5</v>
      </c>
      <c r="L144" s="232">
        <v>10776</v>
      </c>
      <c r="M144" s="225">
        <v>16383</v>
      </c>
      <c r="N144" s="232">
        <v>71</v>
      </c>
      <c r="O144" s="251">
        <v>45447.67114583333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6">(V144*X144)</f>
        <v>0</v>
      </c>
      <c r="X144" s="393"/>
      <c r="Y144" s="379">
        <f>IF(D144&lt;&gt;0,($C145*(1-$AB$1))-$D144,0)</f>
        <v>-0.10666999999999405</v>
      </c>
      <c r="Z144" s="380">
        <f>IFERROR(IF(C144&lt;&gt;"",$AA$1/(D140/100)*(C144/100),""),"")</f>
        <v>0.9923447341079783</v>
      </c>
      <c r="AA144" s="720">
        <f t="shared" ref="AA144:AA145" si="97">IFERROR($AC$1/(D144/100)*(C140/100),"")</f>
        <v>1270.9580838323354</v>
      </c>
      <c r="AB144" s="709"/>
      <c r="AC144" s="695"/>
      <c r="AD144" s="695"/>
      <c r="AE144" s="696"/>
      <c r="AF144" s="696"/>
      <c r="AG144" s="696"/>
      <c r="AH144" s="729"/>
      <c r="AI144" s="729"/>
      <c r="AJ144" s="730"/>
      <c r="AK144" s="730"/>
      <c r="AL144" s="730"/>
      <c r="AM144" s="730"/>
      <c r="AN144" s="730"/>
      <c r="AO144" s="730"/>
      <c r="AP144" s="730"/>
      <c r="AQ144" s="730"/>
      <c r="AR144" s="730"/>
      <c r="AS144" s="730"/>
      <c r="AT144" s="730"/>
      <c r="AU144" s="730"/>
      <c r="AV144" s="730"/>
      <c r="AW144" s="730"/>
      <c r="AX144" s="730"/>
      <c r="AY144" s="730"/>
      <c r="AZ144" s="730"/>
      <c r="BA144" s="730"/>
      <c r="BB144" s="730"/>
      <c r="BC144" s="730"/>
      <c r="BD144" s="730"/>
      <c r="BE144" s="730"/>
    </row>
    <row r="145" spans="1:57" ht="12.75" customHeight="1">
      <c r="A145" s="428" t="s">
        <v>665</v>
      </c>
      <c r="B145" s="534">
        <v>1</v>
      </c>
      <c r="C145" s="770">
        <v>66.7</v>
      </c>
      <c r="D145" s="770">
        <v>66.790000000000006</v>
      </c>
      <c r="E145" s="534">
        <v>6519</v>
      </c>
      <c r="F145" s="450">
        <v>66.790000000000006</v>
      </c>
      <c r="G145" s="457">
        <v>5.7999999999999996E-3</v>
      </c>
      <c r="H145" s="429">
        <v>66.5</v>
      </c>
      <c r="I145" s="430">
        <v>67</v>
      </c>
      <c r="J145" s="430">
        <v>66.17</v>
      </c>
      <c r="K145" s="442">
        <v>66.400000000000006</v>
      </c>
      <c r="L145" s="433">
        <v>532312</v>
      </c>
      <c r="M145" s="432">
        <v>799943</v>
      </c>
      <c r="N145" s="433">
        <v>412</v>
      </c>
      <c r="O145" s="434">
        <v>45447.708541666667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1.000511740849225</v>
      </c>
      <c r="AA145" s="722">
        <f t="shared" si="97"/>
        <v>1270.3997604431802</v>
      </c>
      <c r="AB145" s="710"/>
      <c r="AC145" s="697"/>
      <c r="AD145" s="697"/>
      <c r="AE145" s="698"/>
      <c r="AF145" s="698"/>
      <c r="AG145" s="698"/>
      <c r="AH145" s="729"/>
      <c r="AI145" s="729"/>
      <c r="AJ145" s="730"/>
      <c r="AK145" s="730"/>
      <c r="AL145" s="730"/>
      <c r="AM145" s="730"/>
      <c r="AN145" s="730"/>
      <c r="AO145" s="730"/>
      <c r="AP145" s="730"/>
      <c r="AQ145" s="730"/>
      <c r="AR145" s="730"/>
      <c r="AS145" s="730"/>
      <c r="AT145" s="730"/>
      <c r="AU145" s="730"/>
      <c r="AV145" s="730"/>
      <c r="AW145" s="730"/>
      <c r="AX145" s="730"/>
      <c r="AY145" s="730"/>
      <c r="AZ145" s="730"/>
      <c r="BA145" s="730"/>
      <c r="BB145" s="730"/>
      <c r="BC145" s="730"/>
      <c r="BD145" s="730"/>
      <c r="BE145" s="730"/>
    </row>
    <row r="146" spans="1:57" ht="12.75" customHeight="1">
      <c r="A146" s="444" t="s">
        <v>534</v>
      </c>
      <c r="B146" s="504">
        <v>150</v>
      </c>
      <c r="C146" s="665">
        <v>56100</v>
      </c>
      <c r="D146" s="768">
        <v>56640</v>
      </c>
      <c r="E146" s="505">
        <v>873</v>
      </c>
      <c r="F146" s="521">
        <v>56100</v>
      </c>
      <c r="G146" s="454">
        <v>-1.61E-2</v>
      </c>
      <c r="H146" s="230">
        <v>57300</v>
      </c>
      <c r="I146" s="222">
        <v>58290</v>
      </c>
      <c r="J146" s="222">
        <v>56020</v>
      </c>
      <c r="K146" s="241">
        <v>57020</v>
      </c>
      <c r="L146" s="234">
        <v>69685560</v>
      </c>
      <c r="M146" s="226">
        <v>122412</v>
      </c>
      <c r="N146" s="234">
        <v>208</v>
      </c>
      <c r="O146" s="249">
        <v>45447.684895833336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8">(V146*X146)</f>
        <v>0</v>
      </c>
      <c r="X146" s="392"/>
      <c r="Y146" s="369">
        <f>IF(D146&lt;&gt;0,($C147*(1-$AB$1))-$D146,0)</f>
        <v>-495.61499999999796</v>
      </c>
      <c r="Z146" s="370"/>
      <c r="AA146" s="716"/>
      <c r="AB146" s="709"/>
      <c r="AC146" s="695"/>
      <c r="AD146" s="695"/>
      <c r="AE146" s="696"/>
      <c r="AF146" s="696"/>
      <c r="AG146" s="696"/>
      <c r="AH146" s="729"/>
      <c r="AI146" s="729"/>
      <c r="AJ146" s="730"/>
      <c r="AK146" s="730"/>
      <c r="AL146" s="730"/>
      <c r="AM146" s="730"/>
      <c r="AN146" s="730"/>
      <c r="AO146" s="730"/>
      <c r="AP146" s="730"/>
      <c r="AQ146" s="730"/>
      <c r="AR146" s="730"/>
      <c r="AS146" s="730"/>
      <c r="AT146" s="730"/>
      <c r="AU146" s="730"/>
      <c r="AV146" s="730"/>
      <c r="AW146" s="730"/>
      <c r="AX146" s="730"/>
      <c r="AY146" s="730"/>
      <c r="AZ146" s="730"/>
      <c r="BA146" s="730"/>
      <c r="BB146" s="730"/>
      <c r="BC146" s="730"/>
      <c r="BD146" s="730"/>
      <c r="BE146" s="730"/>
    </row>
    <row r="147" spans="1:57" ht="12.75" customHeight="1">
      <c r="A147" s="341" t="s">
        <v>666</v>
      </c>
      <c r="B147" s="503">
        <v>540</v>
      </c>
      <c r="C147" s="764">
        <v>56150</v>
      </c>
      <c r="D147" s="764">
        <v>56200</v>
      </c>
      <c r="E147" s="503">
        <v>13</v>
      </c>
      <c r="F147" s="449">
        <v>56150</v>
      </c>
      <c r="G147" s="455">
        <v>-1.4499999999999999E-2</v>
      </c>
      <c r="H147" s="229">
        <v>57440</v>
      </c>
      <c r="I147" s="220">
        <v>58350</v>
      </c>
      <c r="J147" s="220">
        <v>56100</v>
      </c>
      <c r="K147" s="239">
        <v>56980</v>
      </c>
      <c r="L147" s="227">
        <v>190069110</v>
      </c>
      <c r="M147" s="224">
        <v>333895</v>
      </c>
      <c r="N147" s="227">
        <v>503</v>
      </c>
      <c r="O147" s="250">
        <v>45447.708518518521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17"/>
      <c r="AB147" s="710"/>
      <c r="AC147" s="697"/>
      <c r="AD147" s="697"/>
      <c r="AE147" s="698"/>
      <c r="AF147" s="698"/>
      <c r="AG147" s="698"/>
      <c r="AH147" s="729"/>
      <c r="AI147" s="729"/>
      <c r="AJ147" s="730"/>
      <c r="AK147" s="730"/>
      <c r="AL147" s="730"/>
      <c r="AM147" s="730"/>
      <c r="AN147" s="730"/>
      <c r="AO147" s="730"/>
      <c r="AP147" s="730"/>
      <c r="AQ147" s="730"/>
      <c r="AR147" s="730"/>
      <c r="AS147" s="730"/>
      <c r="AT147" s="730"/>
      <c r="AU147" s="730"/>
      <c r="AV147" s="730"/>
      <c r="AW147" s="730"/>
      <c r="AX147" s="730"/>
      <c r="AY147" s="730"/>
      <c r="AZ147" s="730"/>
      <c r="BA147" s="730"/>
      <c r="BB147" s="730"/>
      <c r="BC147" s="730"/>
      <c r="BD147" s="730"/>
      <c r="BE147" s="730"/>
    </row>
    <row r="148" spans="1:57" ht="12.75" hidden="1" customHeight="1">
      <c r="A148" s="443" t="s">
        <v>535</v>
      </c>
      <c r="B148" s="504"/>
      <c r="C148" s="665"/>
      <c r="D148" s="768"/>
      <c r="E148" s="505"/>
      <c r="F148" s="521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9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18" t="str">
        <f t="shared" ref="AA148:AA149" si="100">IFERROR($AC$1/(D148/100)*(C146/100),"")</f>
        <v/>
      </c>
      <c r="AB148" s="709"/>
      <c r="AC148" s="695"/>
      <c r="AD148" s="695"/>
      <c r="AE148" s="696"/>
      <c r="AF148" s="696"/>
      <c r="AG148" s="696"/>
      <c r="AH148" s="729"/>
      <c r="AI148" s="729"/>
      <c r="AJ148" s="730"/>
      <c r="AK148" s="730"/>
      <c r="AL148" s="730"/>
      <c r="AM148" s="730"/>
      <c r="AN148" s="730"/>
      <c r="AO148" s="730"/>
      <c r="AP148" s="730"/>
      <c r="AQ148" s="730"/>
      <c r="AR148" s="730"/>
      <c r="AS148" s="730"/>
      <c r="AT148" s="730"/>
      <c r="AU148" s="730"/>
      <c r="AV148" s="730"/>
      <c r="AW148" s="730"/>
      <c r="AX148" s="730"/>
      <c r="AY148" s="730"/>
      <c r="AZ148" s="730"/>
      <c r="BA148" s="730"/>
      <c r="BB148" s="730"/>
      <c r="BC148" s="730"/>
      <c r="BD148" s="730"/>
      <c r="BE148" s="730"/>
    </row>
    <row r="149" spans="1:57" ht="12.75" hidden="1" customHeight="1">
      <c r="A149" s="341" t="s">
        <v>667</v>
      </c>
      <c r="B149" s="503"/>
      <c r="C149" s="764"/>
      <c r="D149" s="764"/>
      <c r="E149" s="503"/>
      <c r="F149" s="449"/>
      <c r="G149" s="523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19" t="str">
        <f t="shared" si="100"/>
        <v/>
      </c>
      <c r="AB149" s="710"/>
      <c r="AC149" s="697"/>
      <c r="AD149" s="697"/>
      <c r="AE149" s="698"/>
      <c r="AF149" s="698"/>
      <c r="AG149" s="698"/>
      <c r="AH149" s="729"/>
      <c r="AI149" s="729"/>
      <c r="AJ149" s="730"/>
      <c r="AK149" s="730"/>
      <c r="AL149" s="730"/>
      <c r="AM149" s="730"/>
      <c r="AN149" s="730"/>
      <c r="AO149" s="730"/>
      <c r="AP149" s="730"/>
      <c r="AQ149" s="730"/>
      <c r="AR149" s="730"/>
      <c r="AS149" s="730"/>
      <c r="AT149" s="730"/>
      <c r="AU149" s="730"/>
      <c r="AV149" s="730"/>
      <c r="AW149" s="730"/>
      <c r="AX149" s="730"/>
      <c r="AY149" s="730"/>
      <c r="AZ149" s="730"/>
      <c r="BA149" s="730"/>
      <c r="BB149" s="730"/>
      <c r="BC149" s="730"/>
      <c r="BD149" s="730"/>
      <c r="BE149" s="730"/>
    </row>
    <row r="150" spans="1:57" ht="12.75" customHeight="1">
      <c r="A150" s="443" t="s">
        <v>536</v>
      </c>
      <c r="B150" s="504">
        <v>2267</v>
      </c>
      <c r="C150" s="665">
        <v>44.11</v>
      </c>
      <c r="D150" s="768">
        <v>46.999000000000002</v>
      </c>
      <c r="E150" s="505">
        <v>1946</v>
      </c>
      <c r="F150" s="522">
        <v>44.5</v>
      </c>
      <c r="G150" s="454">
        <v>-4.9100000000000005E-2</v>
      </c>
      <c r="H150" s="231">
        <v>44.25</v>
      </c>
      <c r="I150" s="221">
        <v>46.999000000000002</v>
      </c>
      <c r="J150" s="221">
        <v>44</v>
      </c>
      <c r="K150" s="242">
        <v>46.8</v>
      </c>
      <c r="L150" s="232">
        <v>4196</v>
      </c>
      <c r="M150" s="225">
        <v>9356</v>
      </c>
      <c r="N150" s="232">
        <v>14</v>
      </c>
      <c r="O150" s="251">
        <v>45447.653912037036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1">(V150*X150)</f>
        <v>0</v>
      </c>
      <c r="X150" s="393"/>
      <c r="Y150" s="379">
        <f>IF(D150&lt;&gt;0,($C151*(1-$AB$1))-$D150,0)</f>
        <v>-2.9034100000000009</v>
      </c>
      <c r="Z150" s="380">
        <f>IFERROR(IF(C150&lt;&gt;"",$AA$1/(D146/100)*(C150/100),""),"")</f>
        <v>0.99353800964917016</v>
      </c>
      <c r="AA150" s="720">
        <f t="shared" ref="AA150:AA151" si="102">IFERROR($AC$1/(D150/100)*(C146/100),"")</f>
        <v>1193.6424179237854</v>
      </c>
      <c r="AB150" s="709"/>
      <c r="AC150" s="695"/>
      <c r="AD150" s="695"/>
      <c r="AE150" s="696"/>
      <c r="AF150" s="696"/>
      <c r="AG150" s="696"/>
      <c r="AH150" s="729"/>
      <c r="AI150" s="729"/>
      <c r="AJ150" s="730"/>
      <c r="AK150" s="730"/>
      <c r="AL150" s="730"/>
      <c r="AM150" s="730"/>
      <c r="AN150" s="730"/>
      <c r="AO150" s="730"/>
      <c r="AP150" s="730"/>
      <c r="AQ150" s="730"/>
      <c r="AR150" s="730"/>
      <c r="AS150" s="730"/>
      <c r="AT150" s="730"/>
      <c r="AU150" s="730"/>
      <c r="AV150" s="730"/>
      <c r="AW150" s="730"/>
      <c r="AX150" s="730"/>
      <c r="AY150" s="730"/>
      <c r="AZ150" s="730"/>
      <c r="BA150" s="730"/>
      <c r="BB150" s="730"/>
      <c r="BC150" s="730"/>
      <c r="BD150" s="730"/>
      <c r="BE150" s="730"/>
    </row>
    <row r="151" spans="1:57" ht="12.75" customHeight="1">
      <c r="A151" s="428" t="s">
        <v>668</v>
      </c>
      <c r="B151" s="534">
        <v>2762</v>
      </c>
      <c r="C151" s="770">
        <v>44.1</v>
      </c>
      <c r="D151" s="770">
        <v>44.9</v>
      </c>
      <c r="E151" s="534">
        <v>560</v>
      </c>
      <c r="F151" s="450">
        <v>44.499000000000002</v>
      </c>
      <c r="G151" s="457">
        <v>-1.7000000000000001E-2</v>
      </c>
      <c r="H151" s="429">
        <v>45</v>
      </c>
      <c r="I151" s="430">
        <v>45.399000000000001</v>
      </c>
      <c r="J151" s="430">
        <v>44</v>
      </c>
      <c r="K151" s="442">
        <v>45.271000000000001</v>
      </c>
      <c r="L151" s="433">
        <v>35502</v>
      </c>
      <c r="M151" s="432">
        <v>79484</v>
      </c>
      <c r="N151" s="433">
        <v>72</v>
      </c>
      <c r="O151" s="434">
        <v>45447.698125000003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1.0010895946053378</v>
      </c>
      <c r="AA151" s="722">
        <f t="shared" si="102"/>
        <v>1250.5567928730511</v>
      </c>
      <c r="AB151" s="710"/>
      <c r="AC151" s="697"/>
      <c r="AD151" s="697"/>
      <c r="AE151" s="698"/>
      <c r="AF151" s="698"/>
      <c r="AG151" s="698"/>
      <c r="AH151" s="729"/>
      <c r="AI151" s="729"/>
      <c r="AJ151" s="730"/>
      <c r="AK151" s="730"/>
      <c r="AL151" s="730"/>
      <c r="AM151" s="730"/>
      <c r="AN151" s="730"/>
      <c r="AO151" s="730"/>
      <c r="AP151" s="730"/>
      <c r="AQ151" s="730"/>
      <c r="AR151" s="730"/>
      <c r="AS151" s="730"/>
      <c r="AT151" s="730"/>
      <c r="AU151" s="730"/>
      <c r="AV151" s="730"/>
      <c r="AW151" s="730"/>
      <c r="AX151" s="730"/>
      <c r="AY151" s="730"/>
      <c r="AZ151" s="730"/>
      <c r="BA151" s="730"/>
      <c r="BB151" s="730"/>
      <c r="BC151" s="730"/>
      <c r="BD151" s="730"/>
      <c r="BE151" s="730"/>
    </row>
    <row r="152" spans="1:57" ht="12.75" customHeight="1">
      <c r="A152" s="444" t="s">
        <v>567</v>
      </c>
      <c r="B152" s="504">
        <v>500</v>
      </c>
      <c r="C152" s="665">
        <v>31100</v>
      </c>
      <c r="D152" s="768">
        <v>32000</v>
      </c>
      <c r="E152" s="505">
        <v>2900</v>
      </c>
      <c r="F152" s="521">
        <v>30405</v>
      </c>
      <c r="G152" s="454">
        <v>1.6799999999999999E-2</v>
      </c>
      <c r="H152" s="230">
        <v>30405</v>
      </c>
      <c r="I152" s="222">
        <v>30405</v>
      </c>
      <c r="J152" s="222">
        <v>30405</v>
      </c>
      <c r="K152" s="241">
        <v>29900</v>
      </c>
      <c r="L152" s="234">
        <v>30405</v>
      </c>
      <c r="M152" s="226">
        <v>100</v>
      </c>
      <c r="N152" s="234">
        <v>1</v>
      </c>
      <c r="O152" s="249">
        <v>45447.60193287037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3">(V152*X152)</f>
        <v>0</v>
      </c>
      <c r="X152" s="392"/>
      <c r="Y152" s="369">
        <f>IF(D152&lt;&gt;0,($C153*(1-$AB$1))-$D152,0)</f>
        <v>-898.11049999999886</v>
      </c>
      <c r="Z152" s="370"/>
      <c r="AA152" s="716"/>
      <c r="AB152" s="709"/>
      <c r="AC152" s="695"/>
      <c r="AD152" s="695"/>
      <c r="AE152" s="696"/>
      <c r="AF152" s="696"/>
      <c r="AG152" s="696"/>
      <c r="AH152" s="729"/>
      <c r="AI152" s="729"/>
      <c r="AJ152" s="730"/>
      <c r="AK152" s="730"/>
      <c r="AL152" s="730"/>
      <c r="AM152" s="730"/>
      <c r="AN152" s="730"/>
      <c r="AO152" s="730"/>
      <c r="AP152" s="730"/>
      <c r="AQ152" s="730"/>
      <c r="AR152" s="730"/>
      <c r="AS152" s="730"/>
      <c r="AT152" s="730"/>
      <c r="AU152" s="730"/>
      <c r="AV152" s="730"/>
      <c r="AW152" s="730"/>
      <c r="AX152" s="730"/>
      <c r="AY152" s="730"/>
      <c r="AZ152" s="730"/>
      <c r="BA152" s="730"/>
      <c r="BB152" s="730"/>
      <c r="BC152" s="730"/>
      <c r="BD152" s="730"/>
      <c r="BE152" s="730"/>
    </row>
    <row r="153" spans="1:57" ht="12.75" customHeight="1">
      <c r="A153" s="341" t="s">
        <v>669</v>
      </c>
      <c r="B153" s="503">
        <v>1600</v>
      </c>
      <c r="C153" s="764">
        <v>31105</v>
      </c>
      <c r="D153" s="764">
        <v>31375</v>
      </c>
      <c r="E153" s="503">
        <v>1100</v>
      </c>
      <c r="F153" s="449">
        <v>31375</v>
      </c>
      <c r="G153" s="455">
        <v>-1.4000000000000002E-3</v>
      </c>
      <c r="H153" s="229">
        <v>32000</v>
      </c>
      <c r="I153" s="220">
        <v>32400</v>
      </c>
      <c r="J153" s="220">
        <v>30480</v>
      </c>
      <c r="K153" s="239">
        <v>31420</v>
      </c>
      <c r="L153" s="227">
        <v>11397510</v>
      </c>
      <c r="M153" s="224">
        <v>36500</v>
      </c>
      <c r="N153" s="227">
        <v>77</v>
      </c>
      <c r="O153" s="250">
        <v>45447.705023148148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17"/>
      <c r="AB153" s="710"/>
      <c r="AC153" s="697"/>
      <c r="AD153" s="697"/>
      <c r="AE153" s="698"/>
      <c r="AF153" s="698"/>
      <c r="AG153" s="698"/>
      <c r="AH153" s="729"/>
      <c r="AI153" s="729"/>
      <c r="AJ153" s="730"/>
      <c r="AK153" s="730"/>
      <c r="AL153" s="730"/>
      <c r="AM153" s="730"/>
      <c r="AN153" s="730"/>
      <c r="AO153" s="730"/>
      <c r="AP153" s="730"/>
      <c r="AQ153" s="730"/>
      <c r="AR153" s="730"/>
      <c r="AS153" s="730"/>
      <c r="AT153" s="730"/>
      <c r="AU153" s="730"/>
      <c r="AV153" s="730"/>
      <c r="AW153" s="730"/>
      <c r="AX153" s="730"/>
      <c r="AY153" s="730"/>
      <c r="AZ153" s="730"/>
      <c r="BA153" s="730"/>
      <c r="BB153" s="730"/>
      <c r="BC153" s="730"/>
      <c r="BD153" s="730"/>
      <c r="BE153" s="730"/>
    </row>
    <row r="154" spans="1:57" ht="12.75" hidden="1" customHeight="1">
      <c r="A154" s="443" t="s">
        <v>568</v>
      </c>
      <c r="B154" s="504"/>
      <c r="C154" s="665"/>
      <c r="D154" s="768"/>
      <c r="E154" s="505"/>
      <c r="F154" s="521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4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18" t="str">
        <f t="shared" ref="AA154:AA155" si="105">IFERROR($AC$1/(D154/100)*(C152/100),"")</f>
        <v/>
      </c>
      <c r="AB154" s="709"/>
      <c r="AC154" s="695"/>
      <c r="AD154" s="695"/>
      <c r="AE154" s="696"/>
      <c r="AF154" s="696"/>
      <c r="AG154" s="696"/>
      <c r="AH154" s="729"/>
      <c r="AI154" s="729"/>
      <c r="AJ154" s="730"/>
      <c r="AK154" s="730"/>
      <c r="AL154" s="730"/>
      <c r="AM154" s="730"/>
      <c r="AN154" s="730"/>
      <c r="AO154" s="730"/>
      <c r="AP154" s="730"/>
      <c r="AQ154" s="730"/>
      <c r="AR154" s="730"/>
      <c r="AS154" s="730"/>
      <c r="AT154" s="730"/>
      <c r="AU154" s="730"/>
      <c r="AV154" s="730"/>
      <c r="AW154" s="730"/>
      <c r="AX154" s="730"/>
      <c r="AY154" s="730"/>
      <c r="AZ154" s="730"/>
      <c r="BA154" s="730"/>
      <c r="BB154" s="730"/>
      <c r="BC154" s="730"/>
      <c r="BD154" s="730"/>
      <c r="BE154" s="730"/>
    </row>
    <row r="155" spans="1:57" ht="12.75" hidden="1" customHeight="1">
      <c r="A155" s="341" t="s">
        <v>670</v>
      </c>
      <c r="B155" s="503"/>
      <c r="C155" s="764"/>
      <c r="D155" s="764"/>
      <c r="E155" s="503"/>
      <c r="F155" s="449"/>
      <c r="G155" s="523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19" t="str">
        <f t="shared" si="105"/>
        <v/>
      </c>
      <c r="AB155" s="710"/>
      <c r="AC155" s="697"/>
      <c r="AD155" s="697"/>
      <c r="AE155" s="698"/>
      <c r="AF155" s="698"/>
      <c r="AG155" s="698"/>
      <c r="AH155" s="729"/>
      <c r="AI155" s="729"/>
      <c r="AJ155" s="730"/>
      <c r="AK155" s="730"/>
      <c r="AL155" s="730"/>
      <c r="AM155" s="730"/>
      <c r="AN155" s="730"/>
      <c r="AO155" s="730"/>
      <c r="AP155" s="730"/>
      <c r="AQ155" s="730"/>
      <c r="AR155" s="730"/>
      <c r="AS155" s="730"/>
      <c r="AT155" s="730"/>
      <c r="AU155" s="730"/>
      <c r="AV155" s="730"/>
      <c r="AW155" s="730"/>
      <c r="AX155" s="730"/>
      <c r="AY155" s="730"/>
      <c r="AZ155" s="730"/>
      <c r="BA155" s="730"/>
      <c r="BB155" s="730"/>
      <c r="BC155" s="730"/>
      <c r="BD155" s="730"/>
      <c r="BE155" s="730"/>
    </row>
    <row r="156" spans="1:57" ht="12.75" customHeight="1">
      <c r="A156" s="443" t="s">
        <v>569</v>
      </c>
      <c r="B156" s="504">
        <v>1200</v>
      </c>
      <c r="C156" s="665">
        <v>24.561</v>
      </c>
      <c r="D156" s="768">
        <v>29</v>
      </c>
      <c r="E156" s="505">
        <v>1000</v>
      </c>
      <c r="F156" s="522">
        <v>24.56</v>
      </c>
      <c r="G156" s="454">
        <v>-2.53E-2</v>
      </c>
      <c r="H156" s="231">
        <v>24.56</v>
      </c>
      <c r="I156" s="221">
        <v>24.56</v>
      </c>
      <c r="J156" s="221">
        <v>24.56</v>
      </c>
      <c r="K156" s="242">
        <v>25.2</v>
      </c>
      <c r="L156" s="232">
        <v>123</v>
      </c>
      <c r="M156" s="225">
        <v>500</v>
      </c>
      <c r="N156" s="232">
        <v>1</v>
      </c>
      <c r="O156" s="251">
        <v>45447.568541666667</v>
      </c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6">(V156*X156)</f>
        <v>0</v>
      </c>
      <c r="X156" s="393"/>
      <c r="Y156" s="379">
        <f>IF(D156&lt;&gt;0,($C157*(1-$AB$1))-$D156,0)</f>
        <v>-4.2824720000000021</v>
      </c>
      <c r="Z156" s="380">
        <f>IFERROR(IF(C156&lt;&gt;"",$AA$1/(D152/100)*(C156/100),""),"")</f>
        <v>0.97918948282335272</v>
      </c>
      <c r="AA156" s="720">
        <f t="shared" ref="AA156:AA157" si="107">IFERROR($AC$1/(D156/100)*(C152/100),"")</f>
        <v>1072.4137931034484</v>
      </c>
      <c r="AB156" s="709"/>
      <c r="AC156" s="695"/>
      <c r="AD156" s="695"/>
      <c r="AE156" s="696"/>
      <c r="AF156" s="696"/>
      <c r="AG156" s="696"/>
      <c r="AH156" s="729"/>
      <c r="AI156" s="729"/>
      <c r="AJ156" s="730"/>
      <c r="AK156" s="730"/>
      <c r="AL156" s="730"/>
      <c r="AM156" s="730"/>
      <c r="AN156" s="730"/>
      <c r="AO156" s="730"/>
      <c r="AP156" s="730"/>
      <c r="AQ156" s="730"/>
      <c r="AR156" s="730"/>
      <c r="AS156" s="730"/>
      <c r="AT156" s="730"/>
      <c r="AU156" s="730"/>
      <c r="AV156" s="730"/>
      <c r="AW156" s="730"/>
      <c r="AX156" s="730"/>
      <c r="AY156" s="730"/>
      <c r="AZ156" s="730"/>
      <c r="BA156" s="730"/>
      <c r="BB156" s="730"/>
      <c r="BC156" s="730"/>
      <c r="BD156" s="730"/>
      <c r="BE156" s="730"/>
    </row>
    <row r="157" spans="1:57" ht="12.75" customHeight="1">
      <c r="A157" s="428" t="s">
        <v>671</v>
      </c>
      <c r="B157" s="534">
        <v>400</v>
      </c>
      <c r="C157" s="770">
        <v>24.72</v>
      </c>
      <c r="D157" s="770">
        <v>25.3</v>
      </c>
      <c r="E157" s="534">
        <v>100</v>
      </c>
      <c r="F157" s="450">
        <v>25.1</v>
      </c>
      <c r="G157" s="457">
        <v>-2.7099999999999999E-2</v>
      </c>
      <c r="H157" s="429">
        <v>25.1</v>
      </c>
      <c r="I157" s="430">
        <v>25.5</v>
      </c>
      <c r="J157" s="430">
        <v>24.7</v>
      </c>
      <c r="K157" s="442">
        <v>25.8</v>
      </c>
      <c r="L157" s="433">
        <v>14476</v>
      </c>
      <c r="M157" s="432">
        <v>58400</v>
      </c>
      <c r="N157" s="433">
        <v>32</v>
      </c>
      <c r="O157" s="434">
        <v>45447.692858796298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1.0051604806604255</v>
      </c>
      <c r="AA157" s="722">
        <f t="shared" si="107"/>
        <v>1229.4466403162055</v>
      </c>
      <c r="AB157" s="710"/>
      <c r="AC157" s="697"/>
      <c r="AD157" s="697"/>
      <c r="AE157" s="698"/>
      <c r="AF157" s="698"/>
      <c r="AG157" s="698"/>
      <c r="AH157" s="729"/>
      <c r="AI157" s="729"/>
      <c r="AJ157" s="730"/>
      <c r="AK157" s="730"/>
      <c r="AL157" s="730"/>
      <c r="AM157" s="730"/>
      <c r="AN157" s="730"/>
      <c r="AO157" s="730"/>
      <c r="AP157" s="730"/>
      <c r="AQ157" s="730"/>
      <c r="AR157" s="730"/>
      <c r="AS157" s="730"/>
      <c r="AT157" s="730"/>
      <c r="AU157" s="730"/>
      <c r="AV157" s="730"/>
      <c r="AW157" s="730"/>
      <c r="AX157" s="730"/>
      <c r="AY157" s="730"/>
      <c r="AZ157" s="730"/>
      <c r="BA157" s="730"/>
      <c r="BB157" s="730"/>
      <c r="BC157" s="730"/>
      <c r="BD157" s="730"/>
      <c r="BE157" s="730"/>
    </row>
    <row r="158" spans="1:57" ht="12.75" customHeight="1">
      <c r="A158" s="444" t="s">
        <v>571</v>
      </c>
      <c r="B158" s="504">
        <v>178</v>
      </c>
      <c r="C158" s="665">
        <v>114500</v>
      </c>
      <c r="D158" s="768">
        <v>121500</v>
      </c>
      <c r="E158" s="505">
        <v>100</v>
      </c>
      <c r="F158" s="521">
        <v>115310</v>
      </c>
      <c r="G158" s="454">
        <v>-5.8999999999999999E-3</v>
      </c>
      <c r="H158" s="230">
        <v>119480</v>
      </c>
      <c r="I158" s="222">
        <v>119480</v>
      </c>
      <c r="J158" s="222">
        <v>114500</v>
      </c>
      <c r="K158" s="241">
        <v>116000</v>
      </c>
      <c r="L158" s="234">
        <v>40611754</v>
      </c>
      <c r="M158" s="226">
        <v>35046</v>
      </c>
      <c r="N158" s="234">
        <v>54</v>
      </c>
      <c r="O158" s="249">
        <v>45447.678240740737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8">(V158*X158)</f>
        <v>0</v>
      </c>
      <c r="X158" s="392"/>
      <c r="Y158" s="369">
        <f>IF(D158&lt;&gt;0,($C159*(1-$AB$1))-$D158,0)</f>
        <v>-6411.5099999999948</v>
      </c>
      <c r="Z158" s="370"/>
      <c r="AA158" s="716"/>
      <c r="AB158" s="709"/>
      <c r="AC158" s="695"/>
      <c r="AD158" s="695"/>
      <c r="AE158" s="696"/>
      <c r="AF158" s="696"/>
      <c r="AG158" s="696"/>
      <c r="AH158" s="729"/>
      <c r="AI158" s="729"/>
      <c r="AJ158" s="730"/>
      <c r="AK158" s="730"/>
      <c r="AL158" s="730"/>
      <c r="AM158" s="730"/>
      <c r="AN158" s="730"/>
      <c r="AO158" s="730"/>
      <c r="AP158" s="730"/>
      <c r="AQ158" s="730"/>
      <c r="AR158" s="730"/>
      <c r="AS158" s="730"/>
      <c r="AT158" s="730"/>
      <c r="AU158" s="730"/>
      <c r="AV158" s="730"/>
      <c r="AW158" s="730"/>
      <c r="AX158" s="730"/>
      <c r="AY158" s="730"/>
      <c r="AZ158" s="730"/>
      <c r="BA158" s="730"/>
      <c r="BB158" s="730"/>
      <c r="BC158" s="730"/>
      <c r="BD158" s="730"/>
      <c r="BE158" s="730"/>
    </row>
    <row r="159" spans="1:57" ht="12.75" customHeight="1">
      <c r="A159" s="341" t="s">
        <v>672</v>
      </c>
      <c r="B159" s="503">
        <v>200</v>
      </c>
      <c r="C159" s="764">
        <v>115100</v>
      </c>
      <c r="D159" s="764">
        <v>115290</v>
      </c>
      <c r="E159" s="503">
        <v>533</v>
      </c>
      <c r="F159" s="449">
        <v>115290</v>
      </c>
      <c r="G159" s="455">
        <v>-2.29E-2</v>
      </c>
      <c r="H159" s="229">
        <v>118500</v>
      </c>
      <c r="I159" s="220">
        <v>121370</v>
      </c>
      <c r="J159" s="220">
        <v>114500</v>
      </c>
      <c r="K159" s="239">
        <v>118000</v>
      </c>
      <c r="L159" s="227">
        <v>860745946</v>
      </c>
      <c r="M159" s="224">
        <v>739175</v>
      </c>
      <c r="N159" s="227">
        <v>270</v>
      </c>
      <c r="O159" s="250">
        <v>45447.708356481482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17"/>
      <c r="AB159" s="710"/>
      <c r="AC159" s="697"/>
      <c r="AD159" s="697"/>
      <c r="AE159" s="698"/>
      <c r="AF159" s="698"/>
      <c r="AG159" s="698"/>
      <c r="AH159" s="729"/>
      <c r="AI159" s="729"/>
      <c r="AJ159" s="730"/>
      <c r="AK159" s="730"/>
      <c r="AL159" s="730"/>
      <c r="AM159" s="730"/>
      <c r="AN159" s="730"/>
      <c r="AO159" s="730"/>
      <c r="AP159" s="730"/>
      <c r="AQ159" s="730"/>
      <c r="AR159" s="730"/>
      <c r="AS159" s="730"/>
      <c r="AT159" s="730"/>
      <c r="AU159" s="730"/>
      <c r="AV159" s="730"/>
      <c r="AW159" s="730"/>
      <c r="AX159" s="730"/>
      <c r="AY159" s="730"/>
      <c r="AZ159" s="730"/>
      <c r="BA159" s="730"/>
      <c r="BB159" s="730"/>
      <c r="BC159" s="730"/>
      <c r="BD159" s="730"/>
      <c r="BE159" s="730"/>
    </row>
    <row r="160" spans="1:57" ht="12.75" hidden="1" customHeight="1">
      <c r="A160" s="443" t="s">
        <v>572</v>
      </c>
      <c r="B160" s="504"/>
      <c r="C160" s="665"/>
      <c r="D160" s="768">
        <v>90</v>
      </c>
      <c r="E160" s="505">
        <v>100000</v>
      </c>
      <c r="F160" s="521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9">(V160*X160)</f>
        <v>0</v>
      </c>
      <c r="X160" s="394"/>
      <c r="Y160" s="374">
        <f>IF(D160&lt;&gt;0,($C161*(1-$AB$1))-$D160,0)</f>
        <v>-2.508749999999992</v>
      </c>
      <c r="Z160" s="375" t="str">
        <f>IFERROR(IF(C160&lt;&gt;"",$AA$1/(D158/100)*(C160/100),""),"")</f>
        <v/>
      </c>
      <c r="AA160" s="718">
        <f t="shared" ref="AA160:AA161" si="110">IFERROR($AC$1/(D160/100)*(C158/100),"")</f>
        <v>1272.2222222222222</v>
      </c>
      <c r="AB160" s="709"/>
      <c r="AC160" s="695"/>
      <c r="AD160" s="695"/>
      <c r="AE160" s="696"/>
      <c r="AF160" s="696"/>
      <c r="AG160" s="696"/>
      <c r="AH160" s="729"/>
      <c r="AI160" s="729"/>
      <c r="AJ160" s="730"/>
      <c r="AK160" s="730"/>
      <c r="AL160" s="730"/>
      <c r="AM160" s="730"/>
      <c r="AN160" s="730"/>
      <c r="AO160" s="730"/>
      <c r="AP160" s="730"/>
      <c r="AQ160" s="730"/>
      <c r="AR160" s="730"/>
      <c r="AS160" s="730"/>
      <c r="AT160" s="730"/>
      <c r="AU160" s="730"/>
      <c r="AV160" s="730"/>
      <c r="AW160" s="730"/>
      <c r="AX160" s="730"/>
      <c r="AY160" s="730"/>
      <c r="AZ160" s="730"/>
      <c r="BA160" s="730"/>
      <c r="BB160" s="730"/>
      <c r="BC160" s="730"/>
      <c r="BD160" s="730"/>
      <c r="BE160" s="730"/>
    </row>
    <row r="161" spans="1:57" ht="12.75" hidden="1" customHeight="1">
      <c r="A161" s="341" t="s">
        <v>673</v>
      </c>
      <c r="B161" s="503">
        <v>20000</v>
      </c>
      <c r="C161" s="764">
        <v>87.5</v>
      </c>
      <c r="D161" s="764">
        <v>89</v>
      </c>
      <c r="E161" s="503">
        <v>10000</v>
      </c>
      <c r="F161" s="449">
        <v>88.8</v>
      </c>
      <c r="G161" s="523">
        <v>-0.01</v>
      </c>
      <c r="H161" s="229">
        <v>89.9</v>
      </c>
      <c r="I161" s="220">
        <v>89.9</v>
      </c>
      <c r="J161" s="220">
        <v>88.6</v>
      </c>
      <c r="K161" s="239">
        <v>89.7</v>
      </c>
      <c r="L161" s="227">
        <v>258581</v>
      </c>
      <c r="M161" s="224">
        <v>289850</v>
      </c>
      <c r="N161" s="227">
        <v>50</v>
      </c>
      <c r="O161" s="250">
        <v>45447.646909722222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0.96824906716981407</v>
      </c>
      <c r="AA161" s="719">
        <f t="shared" si="110"/>
        <v>1293.2584269662923</v>
      </c>
      <c r="AB161" s="710"/>
      <c r="AC161" s="697"/>
      <c r="AD161" s="697"/>
      <c r="AE161" s="698"/>
      <c r="AF161" s="698"/>
      <c r="AG161" s="698"/>
      <c r="AH161" s="729"/>
      <c r="AI161" s="729"/>
      <c r="AJ161" s="730"/>
      <c r="AK161" s="730"/>
      <c r="AL161" s="730"/>
      <c r="AM161" s="730"/>
      <c r="AN161" s="730"/>
      <c r="AO161" s="730"/>
      <c r="AP161" s="730"/>
      <c r="AQ161" s="730"/>
      <c r="AR161" s="730"/>
      <c r="AS161" s="730"/>
      <c r="AT161" s="730"/>
      <c r="AU161" s="730"/>
      <c r="AV161" s="730"/>
      <c r="AW161" s="730"/>
      <c r="AX161" s="730"/>
      <c r="AY161" s="730"/>
      <c r="AZ161" s="730"/>
      <c r="BA161" s="730"/>
      <c r="BB161" s="730"/>
      <c r="BC161" s="730"/>
      <c r="BD161" s="730"/>
      <c r="BE161" s="730"/>
    </row>
    <row r="162" spans="1:57" ht="12.75" customHeight="1">
      <c r="A162" s="443" t="s">
        <v>573</v>
      </c>
      <c r="B162" s="504">
        <v>4000</v>
      </c>
      <c r="C162" s="665">
        <v>88</v>
      </c>
      <c r="D162" s="768">
        <v>94.5</v>
      </c>
      <c r="E162" s="505">
        <v>50000</v>
      </c>
      <c r="F162" s="522">
        <v>91.5</v>
      </c>
      <c r="G162" s="454">
        <v>-1.9199999999999998E-2</v>
      </c>
      <c r="H162" s="231">
        <v>93.5</v>
      </c>
      <c r="I162" s="221">
        <v>93.5</v>
      </c>
      <c r="J162" s="221">
        <v>90.01</v>
      </c>
      <c r="K162" s="242">
        <v>93.3</v>
      </c>
      <c r="L162" s="232">
        <v>99357</v>
      </c>
      <c r="M162" s="225">
        <v>108663</v>
      </c>
      <c r="N162" s="232">
        <v>49</v>
      </c>
      <c r="O162" s="251">
        <v>45447.665625000001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>
        <f>IFERROR(IF(C162&lt;&gt;"",$AA$1/(D158/100)*(C162/100),""),"")</f>
        <v>0.92401084312312232</v>
      </c>
      <c r="AA162" s="720">
        <f t="shared" ref="AA162:AA163" si="111">IFERROR($AC$1/(D162/100)*(C158/100),"")</f>
        <v>1211.6402116402119</v>
      </c>
      <c r="AB162" s="709"/>
      <c r="AC162" s="695"/>
      <c r="AD162" s="695"/>
      <c r="AE162" s="696"/>
      <c r="AF162" s="696"/>
      <c r="AG162" s="696"/>
      <c r="AH162" s="729"/>
      <c r="AI162" s="729"/>
      <c r="AJ162" s="730"/>
      <c r="AK162" s="730"/>
      <c r="AL162" s="730"/>
      <c r="AM162" s="730"/>
      <c r="AN162" s="730"/>
      <c r="AO162" s="730"/>
      <c r="AP162" s="730"/>
      <c r="AQ162" s="730"/>
      <c r="AR162" s="730"/>
      <c r="AS162" s="730"/>
      <c r="AT162" s="730"/>
      <c r="AU162" s="730"/>
      <c r="AV162" s="730"/>
      <c r="AW162" s="730"/>
      <c r="AX162" s="730"/>
      <c r="AY162" s="730"/>
      <c r="AZ162" s="730"/>
      <c r="BA162" s="730"/>
      <c r="BB162" s="730"/>
      <c r="BC162" s="730"/>
      <c r="BD162" s="730"/>
      <c r="BE162" s="730"/>
    </row>
    <row r="163" spans="1:57" ht="12.75" customHeight="1">
      <c r="A163" s="622" t="s">
        <v>674</v>
      </c>
      <c r="B163" s="577">
        <v>9700</v>
      </c>
      <c r="C163" s="683">
        <v>90.4</v>
      </c>
      <c r="D163" s="683">
        <v>92</v>
      </c>
      <c r="E163" s="577">
        <v>19125</v>
      </c>
      <c r="F163" s="578">
        <v>90.4</v>
      </c>
      <c r="G163" s="579">
        <v>-1.6299999999999999E-2</v>
      </c>
      <c r="H163" s="580">
        <v>93</v>
      </c>
      <c r="I163" s="581">
        <v>93</v>
      </c>
      <c r="J163" s="581">
        <v>90</v>
      </c>
      <c r="K163" s="623">
        <v>91.9</v>
      </c>
      <c r="L163" s="584">
        <v>156209</v>
      </c>
      <c r="M163" s="583">
        <v>170966</v>
      </c>
      <c r="N163" s="584">
        <v>103</v>
      </c>
      <c r="O163" s="585">
        <v>45447.684363425928</v>
      </c>
      <c r="P163" s="586">
        <v>130</v>
      </c>
      <c r="Q163" s="624"/>
      <c r="R163" s="625">
        <v>0</v>
      </c>
      <c r="S163" s="626">
        <v>0</v>
      </c>
      <c r="T163" s="627">
        <v>0</v>
      </c>
      <c r="U163" s="627"/>
      <c r="V163" s="627">
        <v>0</v>
      </c>
      <c r="W163" s="628">
        <f>V130*(F130/100)</f>
        <v>0</v>
      </c>
      <c r="X163" s="588"/>
      <c r="Y163" s="629" t="str">
        <f>IFERROR(INT(#REF!/(F130/100)),"")</f>
        <v/>
      </c>
      <c r="Z163" s="630">
        <f>IFERROR(IF(C163&lt;&gt;"",$AA$1/(D159/100)*(C163/100),""),"")</f>
        <v>1.0003396076817279</v>
      </c>
      <c r="AA163" s="727">
        <f t="shared" si="111"/>
        <v>1251.086956521739</v>
      </c>
      <c r="AB163" s="710"/>
      <c r="AC163" s="697"/>
      <c r="AD163" s="697"/>
      <c r="AE163" s="698"/>
      <c r="AF163" s="698"/>
      <c r="AG163" s="698"/>
      <c r="AH163" s="729"/>
      <c r="AI163" s="729"/>
      <c r="AJ163" s="730"/>
      <c r="AK163" s="730"/>
      <c r="AL163" s="730"/>
      <c r="AM163" s="730"/>
      <c r="AN163" s="730"/>
      <c r="AO163" s="730"/>
      <c r="AP163" s="730"/>
      <c r="AQ163" s="730"/>
      <c r="AR163" s="730"/>
      <c r="AS163" s="730"/>
      <c r="AT163" s="730"/>
      <c r="AU163" s="730"/>
      <c r="AV163" s="730"/>
      <c r="AW163" s="730"/>
      <c r="AX163" s="730"/>
      <c r="AY163" s="730"/>
      <c r="AZ163" s="730"/>
      <c r="BA163" s="730"/>
      <c r="BB163" s="730"/>
      <c r="BC163" s="730"/>
      <c r="BD163" s="730"/>
      <c r="BE163" s="730"/>
    </row>
    <row r="164" spans="1:57" ht="12.75" customHeight="1" outlineLevel="1">
      <c r="A164" s="444" t="s">
        <v>577</v>
      </c>
      <c r="B164" s="504"/>
      <c r="C164" s="665"/>
      <c r="D164" s="768"/>
      <c r="E164" s="505"/>
      <c r="F164" s="522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2">(V164*X164)</f>
        <v>0</v>
      </c>
      <c r="X164" s="392"/>
      <c r="Y164" s="369">
        <f>IF(D164&lt;&gt;0,($C165*(1-$AB$1))-$D164,0)</f>
        <v>0</v>
      </c>
      <c r="Z164" s="370"/>
      <c r="AA164" s="371"/>
      <c r="AB164" s="709"/>
      <c r="AC164" s="695"/>
      <c r="AD164" s="695"/>
      <c r="AE164" s="696"/>
      <c r="AF164" s="696"/>
      <c r="AG164" s="696"/>
      <c r="AH164" s="729"/>
      <c r="AI164" s="729"/>
      <c r="AJ164" s="730"/>
      <c r="AK164" s="730"/>
      <c r="AL164" s="730"/>
      <c r="AM164" s="730"/>
      <c r="AN164" s="730"/>
      <c r="AO164" s="730"/>
      <c r="AP164" s="730"/>
      <c r="AQ164" s="730"/>
      <c r="AR164" s="730"/>
      <c r="AS164" s="730"/>
      <c r="AT164" s="730"/>
      <c r="AU164" s="730"/>
      <c r="AV164" s="730"/>
      <c r="AW164" s="730"/>
      <c r="AX164" s="730"/>
      <c r="AY164" s="730"/>
      <c r="AZ164" s="730"/>
      <c r="BA164" s="730"/>
      <c r="BB164" s="730"/>
      <c r="BC164" s="730"/>
      <c r="BD164" s="730"/>
      <c r="BE164" s="730"/>
    </row>
    <row r="165" spans="1:57" ht="12.75" customHeight="1" outlineLevel="1">
      <c r="A165" s="341" t="s">
        <v>675</v>
      </c>
      <c r="B165" s="503"/>
      <c r="C165" s="764"/>
      <c r="D165" s="764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10"/>
      <c r="AC165" s="697"/>
      <c r="AD165" s="697"/>
      <c r="AE165" s="698"/>
      <c r="AF165" s="698"/>
      <c r="AG165" s="698"/>
      <c r="AH165" s="729"/>
      <c r="AI165" s="729"/>
      <c r="AJ165" s="730"/>
      <c r="AK165" s="730"/>
      <c r="AL165" s="730"/>
      <c r="AM165" s="730"/>
      <c r="AN165" s="730"/>
      <c r="AO165" s="730"/>
      <c r="AP165" s="730"/>
      <c r="AQ165" s="730"/>
      <c r="AR165" s="730"/>
      <c r="AS165" s="730"/>
      <c r="AT165" s="730"/>
      <c r="AU165" s="730"/>
      <c r="AV165" s="730"/>
      <c r="AW165" s="730"/>
      <c r="AX165" s="730"/>
      <c r="AY165" s="730"/>
      <c r="AZ165" s="730"/>
      <c r="BA165" s="730"/>
      <c r="BB165" s="730"/>
      <c r="BC165" s="730"/>
      <c r="BD165" s="730"/>
      <c r="BE165" s="730"/>
    </row>
    <row r="166" spans="1:57" ht="12.75" customHeight="1" outlineLevel="1">
      <c r="A166" s="443" t="s">
        <v>578</v>
      </c>
      <c r="B166" s="504"/>
      <c r="C166" s="665"/>
      <c r="D166" s="768"/>
      <c r="E166" s="505"/>
      <c r="F166" s="521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3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4">IFERROR($AC$1/(D166/100)*(C164/100),"")</f>
        <v/>
      </c>
      <c r="AB166" s="709"/>
      <c r="AC166" s="695"/>
      <c r="AD166" s="695"/>
      <c r="AE166" s="696"/>
      <c r="AF166" s="696"/>
      <c r="AG166" s="696"/>
      <c r="AH166" s="729"/>
      <c r="AI166" s="729"/>
      <c r="AJ166" s="730"/>
      <c r="AK166" s="730"/>
      <c r="AL166" s="730"/>
      <c r="AM166" s="730"/>
      <c r="AN166" s="730"/>
      <c r="AO166" s="730"/>
      <c r="AP166" s="730"/>
      <c r="AQ166" s="730"/>
      <c r="AR166" s="730"/>
      <c r="AS166" s="730"/>
      <c r="AT166" s="730"/>
      <c r="AU166" s="730"/>
      <c r="AV166" s="730"/>
      <c r="AW166" s="730"/>
      <c r="AX166" s="730"/>
      <c r="AY166" s="730"/>
      <c r="AZ166" s="730"/>
      <c r="BA166" s="730"/>
      <c r="BB166" s="730"/>
      <c r="BC166" s="730"/>
      <c r="BD166" s="730"/>
      <c r="BE166" s="730"/>
    </row>
    <row r="167" spans="1:57" ht="12.75" customHeight="1" outlineLevel="1">
      <c r="A167" s="341" t="s">
        <v>676</v>
      </c>
      <c r="B167" s="503"/>
      <c r="C167" s="764"/>
      <c r="D167" s="764"/>
      <c r="E167" s="503"/>
      <c r="F167" s="449"/>
      <c r="G167" s="523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4"/>
        <v/>
      </c>
      <c r="AB167" s="710"/>
      <c r="AC167" s="697"/>
      <c r="AD167" s="697"/>
      <c r="AE167" s="698"/>
      <c r="AF167" s="698"/>
      <c r="AG167" s="698"/>
      <c r="AH167" s="729"/>
      <c r="AI167" s="729"/>
      <c r="AJ167" s="730"/>
      <c r="AK167" s="730"/>
      <c r="AL167" s="730"/>
      <c r="AM167" s="730"/>
      <c r="AN167" s="730"/>
      <c r="AO167" s="730"/>
      <c r="AP167" s="730"/>
      <c r="AQ167" s="730"/>
      <c r="AR167" s="730"/>
      <c r="AS167" s="730"/>
      <c r="AT167" s="730"/>
      <c r="AU167" s="730"/>
      <c r="AV167" s="730"/>
      <c r="AW167" s="730"/>
      <c r="AX167" s="730"/>
      <c r="AY167" s="730"/>
      <c r="AZ167" s="730"/>
      <c r="BA167" s="730"/>
      <c r="BB167" s="730"/>
      <c r="BC167" s="730"/>
      <c r="BD167" s="730"/>
      <c r="BE167" s="730"/>
    </row>
    <row r="168" spans="1:57" ht="12.75" customHeight="1" outlineLevel="1">
      <c r="A168" s="443" t="s">
        <v>579</v>
      </c>
      <c r="B168" s="504"/>
      <c r="C168" s="665"/>
      <c r="D168" s="768"/>
      <c r="E168" s="505"/>
      <c r="F168" s="522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5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6">IFERROR($AC$1/(D168/100)*(C164/100),"")</f>
        <v/>
      </c>
      <c r="AB168" s="709"/>
      <c r="AC168" s="695"/>
      <c r="AD168" s="695"/>
      <c r="AE168" s="696"/>
      <c r="AF168" s="696"/>
      <c r="AG168" s="696"/>
      <c r="AH168" s="729"/>
      <c r="AI168" s="729"/>
      <c r="AJ168" s="730"/>
      <c r="AK168" s="730"/>
      <c r="AL168" s="730"/>
      <c r="AM168" s="730"/>
      <c r="AN168" s="730"/>
      <c r="AO168" s="730"/>
      <c r="AP168" s="730"/>
      <c r="AQ168" s="730"/>
      <c r="AR168" s="730"/>
      <c r="AS168" s="730"/>
      <c r="AT168" s="730"/>
      <c r="AU168" s="730"/>
      <c r="AV168" s="730"/>
      <c r="AW168" s="730"/>
      <c r="AX168" s="730"/>
      <c r="AY168" s="730"/>
      <c r="AZ168" s="730"/>
      <c r="BA168" s="730"/>
      <c r="BB168" s="730"/>
      <c r="BC168" s="730"/>
      <c r="BD168" s="730"/>
      <c r="BE168" s="730"/>
    </row>
    <row r="169" spans="1:57" ht="12.75" customHeight="1" outlineLevel="1">
      <c r="A169" s="428" t="s">
        <v>677</v>
      </c>
      <c r="B169" s="534"/>
      <c r="C169" s="770"/>
      <c r="D169" s="770"/>
      <c r="E169" s="534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6"/>
        <v/>
      </c>
      <c r="AB169" s="710"/>
      <c r="AC169" s="697"/>
      <c r="AD169" s="697"/>
      <c r="AE169" s="698"/>
      <c r="AF169" s="698"/>
      <c r="AG169" s="698"/>
      <c r="AH169" s="729"/>
      <c r="AI169" s="729"/>
      <c r="AJ169" s="730"/>
      <c r="AK169" s="730"/>
      <c r="AL169" s="730"/>
      <c r="AM169" s="730"/>
      <c r="AN169" s="730"/>
      <c r="AO169" s="730"/>
      <c r="AP169" s="730"/>
      <c r="AQ169" s="730"/>
      <c r="AR169" s="730"/>
      <c r="AS169" s="730"/>
      <c r="AT169" s="730"/>
      <c r="AU169" s="730"/>
      <c r="AV169" s="730"/>
      <c r="AW169" s="730"/>
      <c r="AX169" s="730"/>
      <c r="AY169" s="730"/>
      <c r="AZ169" s="730"/>
      <c r="BA169" s="730"/>
      <c r="BB169" s="730"/>
      <c r="BC169" s="730"/>
      <c r="BD169" s="730"/>
      <c r="BE169" s="730"/>
    </row>
    <row r="170" spans="1:57" ht="12.75" customHeight="1" outlineLevel="1">
      <c r="A170" s="444" t="s">
        <v>580</v>
      </c>
      <c r="B170" s="504"/>
      <c r="C170" s="665"/>
      <c r="D170" s="768"/>
      <c r="E170" s="505"/>
      <c r="F170" s="521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7">(V170*X170)</f>
        <v>0</v>
      </c>
      <c r="X170" s="392"/>
      <c r="Y170" s="369">
        <f>IF(D170&lt;&gt;0,($C171*(1-$AB$1))-$D170,0)</f>
        <v>0</v>
      </c>
      <c r="Z170" s="370"/>
      <c r="AA170" s="371"/>
      <c r="AB170" s="709"/>
      <c r="AC170" s="695"/>
      <c r="AD170" s="695"/>
      <c r="AE170" s="696"/>
      <c r="AF170" s="696"/>
      <c r="AG170" s="696"/>
      <c r="AH170" s="729"/>
      <c r="AI170" s="729"/>
      <c r="AJ170" s="730"/>
      <c r="AK170" s="730"/>
      <c r="AL170" s="730"/>
      <c r="AM170" s="730"/>
      <c r="AN170" s="730"/>
      <c r="AO170" s="730"/>
      <c r="AP170" s="730"/>
      <c r="AQ170" s="730"/>
      <c r="AR170" s="730"/>
      <c r="AS170" s="730"/>
      <c r="AT170" s="730"/>
      <c r="AU170" s="730"/>
      <c r="AV170" s="730"/>
      <c r="AW170" s="730"/>
      <c r="AX170" s="730"/>
      <c r="AY170" s="730"/>
      <c r="AZ170" s="730"/>
      <c r="BA170" s="730"/>
      <c r="BB170" s="730"/>
      <c r="BC170" s="730"/>
      <c r="BD170" s="730"/>
      <c r="BE170" s="730"/>
    </row>
    <row r="171" spans="1:57" ht="12.75" customHeight="1" outlineLevel="1">
      <c r="A171" s="341" t="s">
        <v>678</v>
      </c>
      <c r="B171" s="503"/>
      <c r="C171" s="764"/>
      <c r="D171" s="764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10"/>
      <c r="AC171" s="697"/>
      <c r="AD171" s="697"/>
      <c r="AE171" s="698"/>
      <c r="AF171" s="698"/>
      <c r="AG171" s="698"/>
      <c r="AH171" s="729"/>
      <c r="AI171" s="729"/>
      <c r="AJ171" s="730"/>
      <c r="AK171" s="730"/>
      <c r="AL171" s="730"/>
      <c r="AM171" s="730"/>
      <c r="AN171" s="730"/>
      <c r="AO171" s="730"/>
      <c r="AP171" s="730"/>
      <c r="AQ171" s="730"/>
      <c r="AR171" s="730"/>
      <c r="AS171" s="730"/>
      <c r="AT171" s="730"/>
      <c r="AU171" s="730"/>
      <c r="AV171" s="730"/>
      <c r="AW171" s="730"/>
      <c r="AX171" s="730"/>
      <c r="AY171" s="730"/>
      <c r="AZ171" s="730"/>
      <c r="BA171" s="730"/>
      <c r="BB171" s="730"/>
      <c r="BC171" s="730"/>
      <c r="BD171" s="730"/>
      <c r="BE171" s="730"/>
    </row>
    <row r="172" spans="1:57" ht="12.75" customHeight="1" outlineLevel="1">
      <c r="A172" s="443" t="s">
        <v>581</v>
      </c>
      <c r="B172" s="504"/>
      <c r="C172" s="665"/>
      <c r="D172" s="768"/>
      <c r="E172" s="505"/>
      <c r="F172" s="521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8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9">IFERROR($AC$1/(D172/100)*(C170/100),"")</f>
        <v/>
      </c>
      <c r="AB172" s="709"/>
      <c r="AC172" s="695"/>
      <c r="AD172" s="695"/>
      <c r="AE172" s="696"/>
      <c r="AF172" s="696"/>
      <c r="AG172" s="696"/>
      <c r="AH172" s="729"/>
      <c r="AI172" s="729"/>
      <c r="AJ172" s="730"/>
      <c r="AK172" s="730"/>
      <c r="AL172" s="730"/>
      <c r="AM172" s="730"/>
      <c r="AN172" s="730"/>
      <c r="AO172" s="730"/>
      <c r="AP172" s="730"/>
      <c r="AQ172" s="730"/>
      <c r="AR172" s="730"/>
      <c r="AS172" s="730"/>
      <c r="AT172" s="730"/>
      <c r="AU172" s="730"/>
      <c r="AV172" s="730"/>
      <c r="AW172" s="730"/>
      <c r="AX172" s="730"/>
      <c r="AY172" s="730"/>
      <c r="AZ172" s="730"/>
      <c r="BA172" s="730"/>
      <c r="BB172" s="730"/>
      <c r="BC172" s="730"/>
      <c r="BD172" s="730"/>
      <c r="BE172" s="730"/>
    </row>
    <row r="173" spans="1:57" ht="12.75" customHeight="1" outlineLevel="1">
      <c r="A173" s="341" t="s">
        <v>679</v>
      </c>
      <c r="B173" s="503"/>
      <c r="C173" s="764"/>
      <c r="D173" s="764"/>
      <c r="E173" s="503"/>
      <c r="F173" s="449"/>
      <c r="G173" s="523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9"/>
        <v/>
      </c>
      <c r="AB173" s="710"/>
      <c r="AC173" s="697"/>
      <c r="AD173" s="697"/>
      <c r="AE173" s="698"/>
      <c r="AF173" s="698"/>
      <c r="AG173" s="698"/>
      <c r="AH173" s="729"/>
      <c r="AI173" s="729"/>
      <c r="AJ173" s="730"/>
      <c r="AK173" s="730"/>
      <c r="AL173" s="730"/>
      <c r="AM173" s="730"/>
      <c r="AN173" s="730"/>
      <c r="AO173" s="730"/>
      <c r="AP173" s="730"/>
      <c r="AQ173" s="730"/>
      <c r="AR173" s="730"/>
      <c r="AS173" s="730"/>
      <c r="AT173" s="730"/>
      <c r="AU173" s="730"/>
      <c r="AV173" s="730"/>
      <c r="AW173" s="730"/>
      <c r="AX173" s="730"/>
      <c r="AY173" s="730"/>
      <c r="AZ173" s="730"/>
      <c r="BA173" s="730"/>
      <c r="BB173" s="730"/>
      <c r="BC173" s="730"/>
      <c r="BD173" s="730"/>
      <c r="BE173" s="730"/>
    </row>
    <row r="174" spans="1:57" ht="12.75" customHeight="1" outlineLevel="1">
      <c r="A174" s="443" t="s">
        <v>582</v>
      </c>
      <c r="B174" s="504"/>
      <c r="C174" s="665"/>
      <c r="D174" s="768"/>
      <c r="E174" s="505"/>
      <c r="F174" s="522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0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1">IFERROR($AC$1/(D174/100)*(C170/100),"")</f>
        <v/>
      </c>
      <c r="AB174" s="709"/>
      <c r="AC174" s="695"/>
      <c r="AD174" s="695"/>
      <c r="AE174" s="696"/>
      <c r="AF174" s="696"/>
      <c r="AG174" s="696"/>
      <c r="AH174" s="729"/>
      <c r="AI174" s="729"/>
      <c r="AJ174" s="730"/>
      <c r="AK174" s="730"/>
      <c r="AL174" s="730"/>
      <c r="AM174" s="730"/>
      <c r="AN174" s="730"/>
      <c r="AO174" s="730"/>
      <c r="AP174" s="730"/>
      <c r="AQ174" s="730"/>
      <c r="AR174" s="730"/>
      <c r="AS174" s="730"/>
      <c r="AT174" s="730"/>
      <c r="AU174" s="730"/>
      <c r="AV174" s="730"/>
      <c r="AW174" s="730"/>
      <c r="AX174" s="730"/>
      <c r="AY174" s="730"/>
      <c r="AZ174" s="730"/>
      <c r="BA174" s="730"/>
      <c r="BB174" s="730"/>
      <c r="BC174" s="730"/>
      <c r="BD174" s="730"/>
      <c r="BE174" s="730"/>
    </row>
    <row r="175" spans="1:57" ht="12.75" customHeight="1" outlineLevel="1">
      <c r="A175" s="428" t="s">
        <v>680</v>
      </c>
      <c r="B175" s="534"/>
      <c r="C175" s="770"/>
      <c r="D175" s="770"/>
      <c r="E175" s="534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1"/>
        <v/>
      </c>
      <c r="AB175" s="710"/>
      <c r="AC175" s="697"/>
      <c r="AD175" s="697"/>
      <c r="AE175" s="698"/>
      <c r="AF175" s="698"/>
      <c r="AG175" s="698"/>
      <c r="AH175" s="729"/>
      <c r="AI175" s="729"/>
      <c r="AJ175" s="730"/>
      <c r="AK175" s="730"/>
      <c r="AL175" s="730"/>
      <c r="AM175" s="730"/>
      <c r="AN175" s="730"/>
      <c r="AO175" s="730"/>
      <c r="AP175" s="730"/>
      <c r="AQ175" s="730"/>
      <c r="AR175" s="730"/>
      <c r="AS175" s="730"/>
      <c r="AT175" s="730"/>
      <c r="AU175" s="730"/>
      <c r="AV175" s="730"/>
      <c r="AW175" s="730"/>
      <c r="AX175" s="730"/>
      <c r="AY175" s="730"/>
      <c r="AZ175" s="730"/>
      <c r="BA175" s="730"/>
      <c r="BB175" s="730"/>
      <c r="BC175" s="730"/>
      <c r="BD175" s="730"/>
      <c r="BE175" s="730"/>
    </row>
    <row r="176" spans="1:57" ht="12.75" customHeight="1" outlineLevel="1">
      <c r="A176" s="444" t="s">
        <v>583</v>
      </c>
      <c r="B176" s="504"/>
      <c r="C176" s="665"/>
      <c r="D176" s="768"/>
      <c r="E176" s="505"/>
      <c r="F176" s="521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2">(V176*X176)</f>
        <v>0</v>
      </c>
      <c r="X176" s="392"/>
      <c r="Y176" s="369">
        <f>IF(D176&lt;&gt;0,($C177*(1-$AB$1))-$D176,0)</f>
        <v>0</v>
      </c>
      <c r="Z176" s="370"/>
      <c r="AA176" s="371"/>
      <c r="AB176" s="709"/>
      <c r="AC176" s="695"/>
      <c r="AD176" s="695"/>
      <c r="AE176" s="696"/>
      <c r="AF176" s="696"/>
      <c r="AG176" s="696"/>
      <c r="AH176" s="729"/>
      <c r="AI176" s="729"/>
      <c r="AJ176" s="730"/>
      <c r="AK176" s="730"/>
      <c r="AL176" s="730"/>
      <c r="AM176" s="730"/>
      <c r="AN176" s="730"/>
      <c r="AO176" s="730"/>
      <c r="AP176" s="730"/>
      <c r="AQ176" s="730"/>
      <c r="AR176" s="730"/>
      <c r="AS176" s="730"/>
      <c r="AT176" s="730"/>
      <c r="AU176" s="730"/>
      <c r="AV176" s="730"/>
      <c r="AW176" s="730"/>
      <c r="AX176" s="730"/>
      <c r="AY176" s="730"/>
      <c r="AZ176" s="730"/>
      <c r="BA176" s="730"/>
      <c r="BB176" s="730"/>
      <c r="BC176" s="730"/>
      <c r="BD176" s="730"/>
      <c r="BE176" s="730"/>
    </row>
    <row r="177" spans="1:57" ht="12.75" customHeight="1" outlineLevel="1">
      <c r="A177" s="341" t="s">
        <v>681</v>
      </c>
      <c r="B177" s="503"/>
      <c r="C177" s="764"/>
      <c r="D177" s="764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10"/>
      <c r="AC177" s="697"/>
      <c r="AD177" s="697"/>
      <c r="AE177" s="698"/>
      <c r="AF177" s="698"/>
      <c r="AG177" s="698"/>
      <c r="AH177" s="729"/>
      <c r="AI177" s="729"/>
      <c r="AJ177" s="730"/>
      <c r="AK177" s="730"/>
      <c r="AL177" s="730"/>
      <c r="AM177" s="730"/>
      <c r="AN177" s="730"/>
      <c r="AO177" s="730"/>
      <c r="AP177" s="730"/>
      <c r="AQ177" s="730"/>
      <c r="AR177" s="730"/>
      <c r="AS177" s="730"/>
      <c r="AT177" s="730"/>
      <c r="AU177" s="730"/>
      <c r="AV177" s="730"/>
      <c r="AW177" s="730"/>
      <c r="AX177" s="730"/>
      <c r="AY177" s="730"/>
      <c r="AZ177" s="730"/>
      <c r="BA177" s="730"/>
      <c r="BB177" s="730"/>
      <c r="BC177" s="730"/>
      <c r="BD177" s="730"/>
      <c r="BE177" s="730"/>
    </row>
    <row r="178" spans="1:57" ht="12.75" customHeight="1" outlineLevel="1">
      <c r="A178" s="443" t="s">
        <v>584</v>
      </c>
      <c r="B178" s="504"/>
      <c r="C178" s="665"/>
      <c r="D178" s="768"/>
      <c r="E178" s="505"/>
      <c r="F178" s="521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3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4">IFERROR($AC$1/(D178/100)*(C176/100),"")</f>
        <v/>
      </c>
      <c r="AB178" s="709"/>
      <c r="AC178" s="695"/>
      <c r="AD178" s="695"/>
      <c r="AE178" s="696"/>
      <c r="AF178" s="696"/>
      <c r="AG178" s="696"/>
      <c r="AH178" s="729"/>
      <c r="AI178" s="729"/>
      <c r="AJ178" s="730"/>
      <c r="AK178" s="730"/>
      <c r="AL178" s="730"/>
      <c r="AM178" s="730"/>
      <c r="AN178" s="730"/>
      <c r="AO178" s="730"/>
      <c r="AP178" s="730"/>
      <c r="AQ178" s="730"/>
      <c r="AR178" s="730"/>
      <c r="AS178" s="730"/>
      <c r="AT178" s="730"/>
      <c r="AU178" s="730"/>
      <c r="AV178" s="730"/>
      <c r="AW178" s="730"/>
      <c r="AX178" s="730"/>
      <c r="AY178" s="730"/>
      <c r="AZ178" s="730"/>
      <c r="BA178" s="730"/>
      <c r="BB178" s="730"/>
      <c r="BC178" s="730"/>
      <c r="BD178" s="730"/>
      <c r="BE178" s="730"/>
    </row>
    <row r="179" spans="1:57" ht="12.75" customHeight="1" outlineLevel="1">
      <c r="A179" s="341" t="s">
        <v>682</v>
      </c>
      <c r="B179" s="503"/>
      <c r="C179" s="764"/>
      <c r="D179" s="764"/>
      <c r="E179" s="503"/>
      <c r="F179" s="449"/>
      <c r="G179" s="523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4"/>
        <v/>
      </c>
      <c r="AB179" s="710"/>
      <c r="AC179" s="697"/>
      <c r="AD179" s="697"/>
      <c r="AE179" s="698"/>
      <c r="AF179" s="698"/>
      <c r="AG179" s="698"/>
      <c r="AH179" s="729"/>
      <c r="AI179" s="729"/>
      <c r="AJ179" s="730"/>
      <c r="AK179" s="730"/>
      <c r="AL179" s="730"/>
      <c r="AM179" s="730"/>
      <c r="AN179" s="730"/>
      <c r="AO179" s="730"/>
      <c r="AP179" s="730"/>
      <c r="AQ179" s="730"/>
      <c r="AR179" s="730"/>
      <c r="AS179" s="730"/>
      <c r="AT179" s="730"/>
      <c r="AU179" s="730"/>
      <c r="AV179" s="730"/>
      <c r="AW179" s="730"/>
      <c r="AX179" s="730"/>
      <c r="AY179" s="730"/>
      <c r="AZ179" s="730"/>
      <c r="BA179" s="730"/>
      <c r="BB179" s="730"/>
      <c r="BC179" s="730"/>
      <c r="BD179" s="730"/>
      <c r="BE179" s="730"/>
    </row>
    <row r="180" spans="1:57" ht="12.75" customHeight="1" outlineLevel="1">
      <c r="A180" s="443" t="s">
        <v>585</v>
      </c>
      <c r="B180" s="504"/>
      <c r="C180" s="665"/>
      <c r="D180" s="768"/>
      <c r="E180" s="505"/>
      <c r="F180" s="522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5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6">IFERROR($AC$1/(D180/100)*(C176/100),"")</f>
        <v/>
      </c>
      <c r="AB180" s="709"/>
      <c r="AC180" s="695"/>
      <c r="AD180" s="695"/>
      <c r="AE180" s="696"/>
      <c r="AF180" s="696"/>
      <c r="AG180" s="696"/>
      <c r="AH180" s="729"/>
      <c r="AI180" s="729"/>
      <c r="AJ180" s="730"/>
      <c r="AK180" s="730"/>
      <c r="AL180" s="730"/>
      <c r="AM180" s="730"/>
      <c r="AN180" s="730"/>
      <c r="AO180" s="730"/>
      <c r="AP180" s="730"/>
      <c r="AQ180" s="730"/>
      <c r="AR180" s="730"/>
      <c r="AS180" s="730"/>
      <c r="AT180" s="730"/>
      <c r="AU180" s="730"/>
      <c r="AV180" s="730"/>
      <c r="AW180" s="730"/>
      <c r="AX180" s="730"/>
      <c r="AY180" s="730"/>
      <c r="AZ180" s="730"/>
      <c r="BA180" s="730"/>
      <c r="BB180" s="730"/>
      <c r="BC180" s="730"/>
      <c r="BD180" s="730"/>
      <c r="BE180" s="730"/>
    </row>
    <row r="181" spans="1:57" ht="12.75" customHeight="1" outlineLevel="1">
      <c r="A181" s="428" t="s">
        <v>683</v>
      </c>
      <c r="B181" s="534"/>
      <c r="C181" s="770"/>
      <c r="D181" s="770"/>
      <c r="E181" s="534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6"/>
        <v/>
      </c>
      <c r="AB181" s="710"/>
      <c r="AC181" s="697"/>
      <c r="AD181" s="697"/>
      <c r="AE181" s="698"/>
      <c r="AF181" s="698"/>
      <c r="AG181" s="698"/>
      <c r="AH181" s="729"/>
      <c r="AI181" s="729"/>
      <c r="AJ181" s="730"/>
      <c r="AK181" s="730"/>
      <c r="AL181" s="730"/>
      <c r="AM181" s="730"/>
      <c r="AN181" s="730"/>
      <c r="AO181" s="730"/>
      <c r="AP181" s="730"/>
      <c r="AQ181" s="730"/>
      <c r="AR181" s="730"/>
      <c r="AS181" s="730"/>
      <c r="AT181" s="730"/>
      <c r="AU181" s="730"/>
      <c r="AV181" s="730"/>
      <c r="AW181" s="730"/>
      <c r="AX181" s="730"/>
      <c r="AY181" s="730"/>
      <c r="AZ181" s="730"/>
      <c r="BA181" s="730"/>
      <c r="BB181" s="730"/>
      <c r="BC181" s="730"/>
      <c r="BD181" s="730"/>
      <c r="BE181" s="730"/>
    </row>
    <row r="182" spans="1:57" ht="12.75" customHeight="1" outlineLevel="1">
      <c r="A182" s="444" t="s">
        <v>586</v>
      </c>
      <c r="B182" s="504"/>
      <c r="C182" s="665"/>
      <c r="D182" s="768"/>
      <c r="E182" s="505"/>
      <c r="F182" s="521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7">(V182*X182)</f>
        <v>0</v>
      </c>
      <c r="X182" s="392"/>
      <c r="Y182" s="369">
        <f>IF(D182&lt;&gt;0,($C183*(1-$AB$1))-$D182,0)</f>
        <v>0</v>
      </c>
      <c r="Z182" s="370"/>
      <c r="AA182" s="371"/>
      <c r="AB182" s="709"/>
      <c r="AC182" s="695"/>
      <c r="AD182" s="695"/>
      <c r="AE182" s="696"/>
      <c r="AF182" s="696"/>
      <c r="AG182" s="696"/>
      <c r="AH182" s="729"/>
      <c r="AI182" s="729"/>
      <c r="AJ182" s="730"/>
      <c r="AK182" s="730"/>
      <c r="AL182" s="730"/>
      <c r="AM182" s="730"/>
      <c r="AN182" s="730"/>
      <c r="AO182" s="730"/>
      <c r="AP182" s="730"/>
      <c r="AQ182" s="730"/>
      <c r="AR182" s="730"/>
      <c r="AS182" s="730"/>
      <c r="AT182" s="730"/>
      <c r="AU182" s="730"/>
      <c r="AV182" s="730"/>
      <c r="AW182" s="730"/>
      <c r="AX182" s="730"/>
      <c r="AY182" s="730"/>
      <c r="AZ182" s="730"/>
      <c r="BA182" s="730"/>
      <c r="BB182" s="730"/>
      <c r="BC182" s="730"/>
      <c r="BD182" s="730"/>
      <c r="BE182" s="730"/>
    </row>
    <row r="183" spans="1:57" ht="12.75" customHeight="1" outlineLevel="1">
      <c r="A183" s="341" t="s">
        <v>684</v>
      </c>
      <c r="B183" s="503"/>
      <c r="C183" s="764"/>
      <c r="D183" s="764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10"/>
      <c r="AC183" s="697"/>
      <c r="AD183" s="697"/>
      <c r="AE183" s="698"/>
      <c r="AF183" s="698"/>
      <c r="AG183" s="698"/>
      <c r="AH183" s="729"/>
      <c r="AI183" s="729"/>
      <c r="AJ183" s="730"/>
      <c r="AK183" s="730"/>
      <c r="AL183" s="730"/>
      <c r="AM183" s="730"/>
      <c r="AN183" s="730"/>
      <c r="AO183" s="730"/>
      <c r="AP183" s="730"/>
      <c r="AQ183" s="730"/>
      <c r="AR183" s="730"/>
      <c r="AS183" s="730"/>
      <c r="AT183" s="730"/>
      <c r="AU183" s="730"/>
      <c r="AV183" s="730"/>
      <c r="AW183" s="730"/>
      <c r="AX183" s="730"/>
      <c r="AY183" s="730"/>
      <c r="AZ183" s="730"/>
      <c r="BA183" s="730"/>
      <c r="BB183" s="730"/>
      <c r="BC183" s="730"/>
      <c r="BD183" s="730"/>
      <c r="BE183" s="730"/>
    </row>
    <row r="184" spans="1:57" ht="12.75" customHeight="1" outlineLevel="1">
      <c r="A184" s="443" t="s">
        <v>587</v>
      </c>
      <c r="B184" s="504"/>
      <c r="C184" s="665"/>
      <c r="D184" s="768"/>
      <c r="E184" s="505"/>
      <c r="F184" s="521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8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9">IFERROR($AC$1/(D184/100)*(C182/100),"")</f>
        <v/>
      </c>
      <c r="AB184" s="709"/>
      <c r="AC184" s="695"/>
      <c r="AD184" s="695"/>
      <c r="AE184" s="696"/>
      <c r="AF184" s="696"/>
      <c r="AG184" s="696"/>
      <c r="AH184" s="729"/>
      <c r="AI184" s="729"/>
      <c r="AJ184" s="730"/>
      <c r="AK184" s="730"/>
      <c r="AL184" s="730"/>
      <c r="AM184" s="730"/>
      <c r="AN184" s="730"/>
      <c r="AO184" s="730"/>
      <c r="AP184" s="730"/>
      <c r="AQ184" s="730"/>
      <c r="AR184" s="730"/>
      <c r="AS184" s="730"/>
      <c r="AT184" s="730"/>
      <c r="AU184" s="730"/>
      <c r="AV184" s="730"/>
      <c r="AW184" s="730"/>
      <c r="AX184" s="730"/>
      <c r="AY184" s="730"/>
      <c r="AZ184" s="730"/>
      <c r="BA184" s="730"/>
      <c r="BB184" s="730"/>
      <c r="BC184" s="730"/>
      <c r="BD184" s="730"/>
      <c r="BE184" s="730"/>
    </row>
    <row r="185" spans="1:57" ht="12.75" customHeight="1" outlineLevel="1">
      <c r="A185" s="341" t="s">
        <v>685</v>
      </c>
      <c r="B185" s="503"/>
      <c r="C185" s="764"/>
      <c r="D185" s="764"/>
      <c r="E185" s="503"/>
      <c r="F185" s="449"/>
      <c r="G185" s="523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9"/>
        <v/>
      </c>
      <c r="AB185" s="710"/>
      <c r="AC185" s="697"/>
      <c r="AD185" s="697"/>
      <c r="AE185" s="698"/>
      <c r="AF185" s="698"/>
      <c r="AG185" s="698"/>
      <c r="AH185" s="729"/>
      <c r="AI185" s="729"/>
      <c r="AJ185" s="730"/>
      <c r="AK185" s="730"/>
      <c r="AL185" s="730"/>
      <c r="AM185" s="730"/>
      <c r="AN185" s="730"/>
      <c r="AO185" s="730"/>
      <c r="AP185" s="730"/>
      <c r="AQ185" s="730"/>
      <c r="AR185" s="730"/>
      <c r="AS185" s="730"/>
      <c r="AT185" s="730"/>
      <c r="AU185" s="730"/>
      <c r="AV185" s="730"/>
      <c r="AW185" s="730"/>
      <c r="AX185" s="730"/>
      <c r="AY185" s="730"/>
      <c r="AZ185" s="730"/>
      <c r="BA185" s="730"/>
      <c r="BB185" s="730"/>
      <c r="BC185" s="730"/>
      <c r="BD185" s="730"/>
      <c r="BE185" s="730"/>
    </row>
    <row r="186" spans="1:57" ht="12.75" customHeight="1" outlineLevel="1">
      <c r="A186" s="443" t="s">
        <v>588</v>
      </c>
      <c r="B186" s="504"/>
      <c r="C186" s="665"/>
      <c r="D186" s="768"/>
      <c r="E186" s="505"/>
      <c r="F186" s="522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0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1">IFERROR($AC$1/(D186/100)*(C182/100),"")</f>
        <v/>
      </c>
      <c r="AB186" s="709"/>
      <c r="AC186" s="695"/>
      <c r="AD186" s="695"/>
      <c r="AE186" s="696"/>
      <c r="AF186" s="696"/>
      <c r="AG186" s="696"/>
      <c r="AH186" s="729"/>
      <c r="AI186" s="729"/>
      <c r="AJ186" s="730"/>
      <c r="AK186" s="730"/>
      <c r="AL186" s="730"/>
      <c r="AM186" s="730"/>
      <c r="AN186" s="730"/>
      <c r="AO186" s="730"/>
      <c r="AP186" s="730"/>
      <c r="AQ186" s="730"/>
      <c r="AR186" s="730"/>
      <c r="AS186" s="730"/>
      <c r="AT186" s="730"/>
      <c r="AU186" s="730"/>
      <c r="AV186" s="730"/>
      <c r="AW186" s="730"/>
      <c r="AX186" s="730"/>
      <c r="AY186" s="730"/>
      <c r="AZ186" s="730"/>
      <c r="BA186" s="730"/>
      <c r="BB186" s="730"/>
      <c r="BC186" s="730"/>
      <c r="BD186" s="730"/>
      <c r="BE186" s="730"/>
    </row>
    <row r="187" spans="1:57" ht="12.75" customHeight="1" outlineLevel="1">
      <c r="A187" s="428" t="s">
        <v>686</v>
      </c>
      <c r="B187" s="534"/>
      <c r="C187" s="770"/>
      <c r="D187" s="770"/>
      <c r="E187" s="534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1"/>
        <v/>
      </c>
      <c r="AB187" s="710"/>
      <c r="AC187" s="697"/>
      <c r="AD187" s="697"/>
      <c r="AE187" s="698"/>
      <c r="AF187" s="698"/>
      <c r="AG187" s="698"/>
      <c r="AH187" s="729"/>
      <c r="AI187" s="729"/>
      <c r="AJ187" s="730"/>
      <c r="AK187" s="730"/>
      <c r="AL187" s="730"/>
      <c r="AM187" s="730"/>
      <c r="AN187" s="730"/>
      <c r="AO187" s="730"/>
      <c r="AP187" s="730"/>
      <c r="AQ187" s="730"/>
      <c r="AR187" s="730"/>
      <c r="AS187" s="730"/>
      <c r="AT187" s="730"/>
      <c r="AU187" s="730"/>
      <c r="AV187" s="730"/>
      <c r="AW187" s="730"/>
      <c r="AX187" s="730"/>
      <c r="AY187" s="730"/>
      <c r="AZ187" s="730"/>
      <c r="BA187" s="730"/>
      <c r="BB187" s="730"/>
      <c r="BC187" s="730"/>
      <c r="BD187" s="730"/>
      <c r="BE187" s="730"/>
    </row>
    <row r="188" spans="1:57" ht="12.75" customHeight="1" outlineLevel="1">
      <c r="A188" s="444" t="s">
        <v>589</v>
      </c>
      <c r="B188" s="504"/>
      <c r="C188" s="665"/>
      <c r="D188" s="768"/>
      <c r="E188" s="505"/>
      <c r="F188" s="521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2">(V188*X188)</f>
        <v>0</v>
      </c>
      <c r="X188" s="392"/>
      <c r="Y188" s="369">
        <f>IF(D188&lt;&gt;0,($C189*(1-$AB$1))-$D188,0)</f>
        <v>0</v>
      </c>
      <c r="Z188" s="370"/>
      <c r="AA188" s="371"/>
      <c r="AB188" s="709"/>
      <c r="AC188" s="695"/>
      <c r="AD188" s="695"/>
      <c r="AE188" s="696"/>
      <c r="AF188" s="696"/>
      <c r="AG188" s="696"/>
      <c r="AH188" s="729"/>
      <c r="AI188" s="729"/>
      <c r="AJ188" s="730"/>
      <c r="AK188" s="730"/>
      <c r="AL188" s="730"/>
      <c r="AM188" s="730"/>
      <c r="AN188" s="730"/>
      <c r="AO188" s="730"/>
      <c r="AP188" s="730"/>
      <c r="AQ188" s="730"/>
      <c r="AR188" s="730"/>
      <c r="AS188" s="730"/>
      <c r="AT188" s="730"/>
      <c r="AU188" s="730"/>
      <c r="AV188" s="730"/>
      <c r="AW188" s="730"/>
      <c r="AX188" s="730"/>
      <c r="AY188" s="730"/>
      <c r="AZ188" s="730"/>
      <c r="BA188" s="730"/>
      <c r="BB188" s="730"/>
      <c r="BC188" s="730"/>
      <c r="BD188" s="730"/>
      <c r="BE188" s="730"/>
    </row>
    <row r="189" spans="1:57" ht="12.75" customHeight="1" outlineLevel="1">
      <c r="A189" s="341" t="s">
        <v>687</v>
      </c>
      <c r="B189" s="503"/>
      <c r="C189" s="764"/>
      <c r="D189" s="764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10"/>
      <c r="AC189" s="697"/>
      <c r="AD189" s="697"/>
      <c r="AE189" s="698"/>
      <c r="AF189" s="698"/>
      <c r="AG189" s="698"/>
      <c r="AH189" s="729"/>
      <c r="AI189" s="729"/>
      <c r="AJ189" s="730"/>
      <c r="AK189" s="730"/>
      <c r="AL189" s="730"/>
      <c r="AM189" s="730"/>
      <c r="AN189" s="730"/>
      <c r="AO189" s="730"/>
      <c r="AP189" s="730"/>
      <c r="AQ189" s="730"/>
      <c r="AR189" s="730"/>
      <c r="AS189" s="730"/>
      <c r="AT189" s="730"/>
      <c r="AU189" s="730"/>
      <c r="AV189" s="730"/>
      <c r="AW189" s="730"/>
      <c r="AX189" s="730"/>
      <c r="AY189" s="730"/>
      <c r="AZ189" s="730"/>
      <c r="BA189" s="730"/>
      <c r="BB189" s="730"/>
      <c r="BC189" s="730"/>
      <c r="BD189" s="730"/>
      <c r="BE189" s="730"/>
    </row>
    <row r="190" spans="1:57" ht="12.75" customHeight="1" outlineLevel="1">
      <c r="A190" s="443" t="s">
        <v>590</v>
      </c>
      <c r="B190" s="504"/>
      <c r="C190" s="665"/>
      <c r="D190" s="768"/>
      <c r="E190" s="505"/>
      <c r="F190" s="521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3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4">IFERROR($AC$1/(D190/100)*(C188/100),"")</f>
        <v/>
      </c>
      <c r="AB190" s="709"/>
      <c r="AC190" s="695"/>
      <c r="AD190" s="695"/>
      <c r="AE190" s="696"/>
      <c r="AF190" s="696"/>
      <c r="AG190" s="696"/>
      <c r="AH190" s="729"/>
      <c r="AI190" s="729"/>
      <c r="AJ190" s="730"/>
      <c r="AK190" s="730"/>
      <c r="AL190" s="730"/>
      <c r="AM190" s="730"/>
      <c r="AN190" s="730"/>
      <c r="AO190" s="730"/>
      <c r="AP190" s="730"/>
      <c r="AQ190" s="730"/>
      <c r="AR190" s="730"/>
      <c r="AS190" s="730"/>
      <c r="AT190" s="730"/>
      <c r="AU190" s="730"/>
      <c r="AV190" s="730"/>
      <c r="AW190" s="730"/>
      <c r="AX190" s="730"/>
      <c r="AY190" s="730"/>
      <c r="AZ190" s="730"/>
      <c r="BA190" s="730"/>
      <c r="BB190" s="730"/>
      <c r="BC190" s="730"/>
      <c r="BD190" s="730"/>
      <c r="BE190" s="730"/>
    </row>
    <row r="191" spans="1:57" ht="12.75" customHeight="1" outlineLevel="1">
      <c r="A191" s="341" t="s">
        <v>688</v>
      </c>
      <c r="B191" s="503"/>
      <c r="C191" s="764"/>
      <c r="D191" s="764"/>
      <c r="E191" s="503"/>
      <c r="F191" s="449"/>
      <c r="G191" s="523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4"/>
        <v/>
      </c>
      <c r="AB191" s="710"/>
      <c r="AC191" s="697"/>
      <c r="AD191" s="697"/>
      <c r="AE191" s="698"/>
      <c r="AF191" s="698"/>
      <c r="AG191" s="698"/>
      <c r="AH191" s="729"/>
      <c r="AI191" s="729"/>
      <c r="AJ191" s="730"/>
      <c r="AK191" s="730"/>
      <c r="AL191" s="730"/>
      <c r="AM191" s="730"/>
      <c r="AN191" s="730"/>
      <c r="AO191" s="730"/>
      <c r="AP191" s="730"/>
      <c r="AQ191" s="730"/>
      <c r="AR191" s="730"/>
      <c r="AS191" s="730"/>
      <c r="AT191" s="730"/>
      <c r="AU191" s="730"/>
      <c r="AV191" s="730"/>
      <c r="AW191" s="730"/>
      <c r="AX191" s="730"/>
      <c r="AY191" s="730"/>
      <c r="AZ191" s="730"/>
      <c r="BA191" s="730"/>
      <c r="BB191" s="730"/>
      <c r="BC191" s="730"/>
      <c r="BD191" s="730"/>
      <c r="BE191" s="730"/>
    </row>
    <row r="192" spans="1:57" ht="12.75" customHeight="1" outlineLevel="1">
      <c r="A192" s="443" t="s">
        <v>591</v>
      </c>
      <c r="B192" s="504"/>
      <c r="C192" s="665"/>
      <c r="D192" s="768"/>
      <c r="E192" s="505"/>
      <c r="F192" s="522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5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6">IFERROR($AC$1/(D192/100)*(C188/100),"")</f>
        <v/>
      </c>
      <c r="AB192" s="709"/>
      <c r="AC192" s="695"/>
      <c r="AD192" s="695"/>
      <c r="AE192" s="696"/>
      <c r="AF192" s="696"/>
      <c r="AG192" s="696"/>
      <c r="AH192" s="729"/>
      <c r="AI192" s="729"/>
      <c r="AJ192" s="730"/>
      <c r="AK192" s="730"/>
      <c r="AL192" s="730"/>
      <c r="AM192" s="730"/>
      <c r="AN192" s="730"/>
      <c r="AO192" s="730"/>
      <c r="AP192" s="730"/>
      <c r="AQ192" s="730"/>
      <c r="AR192" s="730"/>
      <c r="AS192" s="730"/>
      <c r="AT192" s="730"/>
      <c r="AU192" s="730"/>
      <c r="AV192" s="730"/>
      <c r="AW192" s="730"/>
      <c r="AX192" s="730"/>
      <c r="AY192" s="730"/>
      <c r="AZ192" s="730"/>
      <c r="BA192" s="730"/>
      <c r="BB192" s="730"/>
      <c r="BC192" s="730"/>
      <c r="BD192" s="730"/>
      <c r="BE192" s="730"/>
    </row>
    <row r="193" spans="1:57" ht="12.75" customHeight="1" outlineLevel="1">
      <c r="A193" s="428" t="s">
        <v>689</v>
      </c>
      <c r="B193" s="534"/>
      <c r="C193" s="770"/>
      <c r="D193" s="770"/>
      <c r="E193" s="534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6"/>
        <v/>
      </c>
      <c r="AB193" s="710"/>
      <c r="AC193" s="697"/>
      <c r="AD193" s="697"/>
      <c r="AE193" s="698"/>
      <c r="AF193" s="698"/>
      <c r="AG193" s="698"/>
      <c r="AH193" s="729"/>
      <c r="AI193" s="729"/>
      <c r="AJ193" s="730"/>
      <c r="AK193" s="730"/>
      <c r="AL193" s="730"/>
      <c r="AM193" s="730"/>
      <c r="AN193" s="730"/>
      <c r="AO193" s="730"/>
      <c r="AP193" s="730"/>
      <c r="AQ193" s="730"/>
      <c r="AR193" s="730"/>
      <c r="AS193" s="730"/>
      <c r="AT193" s="730"/>
      <c r="AU193" s="730"/>
      <c r="AV193" s="730"/>
      <c r="AW193" s="730"/>
      <c r="AX193" s="730"/>
      <c r="AY193" s="730"/>
      <c r="AZ193" s="730"/>
      <c r="BA193" s="730"/>
      <c r="BB193" s="730"/>
      <c r="BC193" s="730"/>
      <c r="BD193" s="730"/>
      <c r="BE193" s="730"/>
    </row>
    <row r="194" spans="1:57" ht="12.75" customHeight="1" outlineLevel="1">
      <c r="A194" s="444" t="s">
        <v>592</v>
      </c>
      <c r="B194" s="504"/>
      <c r="C194" s="665"/>
      <c r="D194" s="768"/>
      <c r="E194" s="505"/>
      <c r="F194" s="521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7">(V194*X194)</f>
        <v>0</v>
      </c>
      <c r="X194" s="392"/>
      <c r="Y194" s="369">
        <f>IF(D194&lt;&gt;0,($C195*(1-$AB$1))-$D194,0)</f>
        <v>0</v>
      </c>
      <c r="Z194" s="370"/>
      <c r="AA194" s="371"/>
      <c r="AB194" s="709"/>
      <c r="AC194" s="695"/>
      <c r="AD194" s="695"/>
      <c r="AE194" s="696"/>
      <c r="AF194" s="696"/>
      <c r="AG194" s="696"/>
      <c r="AH194" s="729"/>
      <c r="AI194" s="729"/>
      <c r="AJ194" s="730"/>
      <c r="AK194" s="730"/>
      <c r="AL194" s="730"/>
      <c r="AM194" s="730"/>
      <c r="AN194" s="730"/>
      <c r="AO194" s="730"/>
      <c r="AP194" s="730"/>
      <c r="AQ194" s="730"/>
      <c r="AR194" s="730"/>
      <c r="AS194" s="730"/>
      <c r="AT194" s="730"/>
      <c r="AU194" s="730"/>
      <c r="AV194" s="730"/>
      <c r="AW194" s="730"/>
      <c r="AX194" s="730"/>
      <c r="AY194" s="730"/>
      <c r="AZ194" s="730"/>
      <c r="BA194" s="730"/>
      <c r="BB194" s="730"/>
      <c r="BC194" s="730"/>
      <c r="BD194" s="730"/>
      <c r="BE194" s="730"/>
    </row>
    <row r="195" spans="1:57" ht="12.75" customHeight="1" outlineLevel="1">
      <c r="A195" s="341" t="s">
        <v>690</v>
      </c>
      <c r="B195" s="503"/>
      <c r="C195" s="764"/>
      <c r="D195" s="764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10"/>
      <c r="AC195" s="697"/>
      <c r="AD195" s="697"/>
      <c r="AE195" s="698"/>
      <c r="AF195" s="698"/>
      <c r="AG195" s="698"/>
      <c r="AH195" s="729"/>
      <c r="AI195" s="729"/>
      <c r="AJ195" s="730"/>
      <c r="AK195" s="730"/>
      <c r="AL195" s="730"/>
      <c r="AM195" s="730"/>
      <c r="AN195" s="730"/>
      <c r="AO195" s="730"/>
      <c r="AP195" s="730"/>
      <c r="AQ195" s="730"/>
      <c r="AR195" s="730"/>
      <c r="AS195" s="730"/>
      <c r="AT195" s="730"/>
      <c r="AU195" s="730"/>
      <c r="AV195" s="730"/>
      <c r="AW195" s="730"/>
      <c r="AX195" s="730"/>
      <c r="AY195" s="730"/>
      <c r="AZ195" s="730"/>
      <c r="BA195" s="730"/>
      <c r="BB195" s="730"/>
      <c r="BC195" s="730"/>
      <c r="BD195" s="730"/>
      <c r="BE195" s="730"/>
    </row>
    <row r="196" spans="1:57" ht="12.75" customHeight="1" outlineLevel="1">
      <c r="A196" s="443" t="s">
        <v>594</v>
      </c>
      <c r="B196" s="504"/>
      <c r="C196" s="665"/>
      <c r="D196" s="768"/>
      <c r="E196" s="505"/>
      <c r="F196" s="521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8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9">IFERROR($AC$1/(D196/100)*(C194/100),"")</f>
        <v/>
      </c>
      <c r="AB196" s="709"/>
      <c r="AC196" s="695"/>
      <c r="AD196" s="695"/>
      <c r="AE196" s="696"/>
      <c r="AF196" s="696"/>
      <c r="AG196" s="696"/>
      <c r="AH196" s="729"/>
      <c r="AI196" s="729"/>
      <c r="AJ196" s="730"/>
      <c r="AK196" s="730"/>
      <c r="AL196" s="730"/>
      <c r="AM196" s="730"/>
      <c r="AN196" s="730"/>
      <c r="AO196" s="730"/>
      <c r="AP196" s="730"/>
      <c r="AQ196" s="730"/>
      <c r="AR196" s="730"/>
      <c r="AS196" s="730"/>
      <c r="AT196" s="730"/>
      <c r="AU196" s="730"/>
      <c r="AV196" s="730"/>
      <c r="AW196" s="730"/>
      <c r="AX196" s="730"/>
      <c r="AY196" s="730"/>
      <c r="AZ196" s="730"/>
      <c r="BA196" s="730"/>
      <c r="BB196" s="730"/>
      <c r="BC196" s="730"/>
      <c r="BD196" s="730"/>
      <c r="BE196" s="730"/>
    </row>
    <row r="197" spans="1:57" ht="12.75" customHeight="1" outlineLevel="1">
      <c r="A197" s="341" t="s">
        <v>691</v>
      </c>
      <c r="B197" s="503"/>
      <c r="C197" s="764"/>
      <c r="D197" s="764"/>
      <c r="E197" s="503"/>
      <c r="F197" s="449"/>
      <c r="G197" s="523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9"/>
        <v/>
      </c>
      <c r="AB197" s="710"/>
      <c r="AC197" s="697"/>
      <c r="AD197" s="697"/>
      <c r="AE197" s="698"/>
      <c r="AF197" s="698"/>
      <c r="AG197" s="698"/>
      <c r="AH197" s="729"/>
      <c r="AI197" s="729"/>
      <c r="AJ197" s="730"/>
      <c r="AK197" s="730"/>
      <c r="AL197" s="730"/>
      <c r="AM197" s="730"/>
      <c r="AN197" s="730"/>
      <c r="AO197" s="730"/>
      <c r="AP197" s="730"/>
      <c r="AQ197" s="730"/>
      <c r="AR197" s="730"/>
      <c r="AS197" s="730"/>
      <c r="AT197" s="730"/>
      <c r="AU197" s="730"/>
      <c r="AV197" s="730"/>
      <c r="AW197" s="730"/>
      <c r="AX197" s="730"/>
      <c r="AY197" s="730"/>
      <c r="AZ197" s="730"/>
      <c r="BA197" s="730"/>
      <c r="BB197" s="730"/>
      <c r="BC197" s="730"/>
      <c r="BD197" s="730"/>
      <c r="BE197" s="730"/>
    </row>
    <row r="198" spans="1:57" ht="12.75" customHeight="1" outlineLevel="1">
      <c r="A198" s="443" t="s">
        <v>593</v>
      </c>
      <c r="B198" s="504"/>
      <c r="C198" s="665"/>
      <c r="D198" s="768"/>
      <c r="E198" s="505"/>
      <c r="F198" s="522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0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1">IFERROR($AC$1/(D198/100)*(C194/100),"")</f>
        <v/>
      </c>
      <c r="AB198" s="709"/>
      <c r="AC198" s="695"/>
      <c r="AD198" s="695"/>
      <c r="AE198" s="696"/>
      <c r="AF198" s="696"/>
      <c r="AG198" s="696"/>
      <c r="AH198" s="729"/>
      <c r="AI198" s="729"/>
      <c r="AJ198" s="730"/>
      <c r="AK198" s="730"/>
      <c r="AL198" s="730"/>
      <c r="AM198" s="730"/>
      <c r="AN198" s="730"/>
      <c r="AO198" s="730"/>
      <c r="AP198" s="730"/>
      <c r="AQ198" s="730"/>
      <c r="AR198" s="730"/>
      <c r="AS198" s="730"/>
      <c r="AT198" s="730"/>
      <c r="AU198" s="730"/>
      <c r="AV198" s="730"/>
      <c r="AW198" s="730"/>
      <c r="AX198" s="730"/>
      <c r="AY198" s="730"/>
      <c r="AZ198" s="730"/>
      <c r="BA198" s="730"/>
      <c r="BB198" s="730"/>
      <c r="BC198" s="730"/>
      <c r="BD198" s="730"/>
      <c r="BE198" s="730"/>
    </row>
    <row r="199" spans="1:57" ht="12.75" customHeight="1" outlineLevel="1">
      <c r="A199" s="428" t="s">
        <v>692</v>
      </c>
      <c r="B199" s="534"/>
      <c r="C199" s="770"/>
      <c r="D199" s="770"/>
      <c r="E199" s="534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1"/>
        <v/>
      </c>
      <c r="AB199" s="710"/>
      <c r="AC199" s="697"/>
      <c r="AD199" s="697"/>
      <c r="AE199" s="698"/>
      <c r="AF199" s="698"/>
      <c r="AG199" s="698"/>
      <c r="AH199" s="729"/>
      <c r="AI199" s="729"/>
      <c r="AJ199" s="730"/>
      <c r="AK199" s="730"/>
      <c r="AL199" s="730"/>
      <c r="AM199" s="730"/>
      <c r="AN199" s="730"/>
      <c r="AO199" s="730"/>
      <c r="AP199" s="730"/>
      <c r="AQ199" s="730"/>
      <c r="AR199" s="730"/>
      <c r="AS199" s="730"/>
      <c r="AT199" s="730"/>
      <c r="AU199" s="730"/>
      <c r="AV199" s="730"/>
      <c r="AW199" s="730"/>
      <c r="AX199" s="730"/>
      <c r="AY199" s="730"/>
      <c r="AZ199" s="730"/>
      <c r="BA199" s="730"/>
      <c r="BB199" s="730"/>
      <c r="BC199" s="730"/>
      <c r="BD199" s="730"/>
      <c r="BE199" s="730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3045" priority="17892" operator="equal">
      <formula>0</formula>
    </cfRule>
  </conditionalFormatting>
  <conditionalFormatting sqref="Y64 Y66">
    <cfRule type="cellIs" dxfId="3044" priority="13988" operator="lessThanOrEqual">
      <formula>0</formula>
    </cfRule>
  </conditionalFormatting>
  <conditionalFormatting sqref="W63">
    <cfRule type="cellIs" dxfId="3043" priority="13942" operator="equal">
      <formula>0</formula>
    </cfRule>
  </conditionalFormatting>
  <conditionalFormatting sqref="W62">
    <cfRule type="cellIs" dxfId="3042" priority="9052" operator="equal">
      <formula>0</formula>
    </cfRule>
    <cfRule type="cellIs" dxfId="3041" priority="9054" operator="lessThan">
      <formula>W63</formula>
    </cfRule>
    <cfRule type="cellIs" dxfId="3040" priority="13941" operator="lessThan">
      <formula>0</formula>
    </cfRule>
  </conditionalFormatting>
  <conditionalFormatting sqref="W65">
    <cfRule type="cellIs" dxfId="3039" priority="13940" operator="equal">
      <formula>0</formula>
    </cfRule>
  </conditionalFormatting>
  <conditionalFormatting sqref="W64">
    <cfRule type="cellIs" dxfId="3038" priority="9050" operator="equal">
      <formula>0</formula>
    </cfRule>
    <cfRule type="cellIs" dxfId="3037" priority="9051" operator="lessThan">
      <formula>W65</formula>
    </cfRule>
    <cfRule type="cellIs" dxfId="3036" priority="13939" operator="lessThan">
      <formula>0</formula>
    </cfRule>
  </conditionalFormatting>
  <conditionalFormatting sqref="W66">
    <cfRule type="cellIs" dxfId="3035" priority="9049" operator="equal">
      <formula>0</formula>
    </cfRule>
    <cfRule type="cellIs" dxfId="3034" priority="9055" operator="lessThan">
      <formula>W67</formula>
    </cfRule>
  </conditionalFormatting>
  <conditionalFormatting sqref="Z2 Z6 Z10 Z14 Z18 Z22">
    <cfRule type="cellIs" dxfId="3033" priority="13609" operator="equal">
      <formula>0</formula>
    </cfRule>
  </conditionalFormatting>
  <conditionalFormatting sqref="Z3 Z7 Z11 Z15 Z19 Z23">
    <cfRule type="cellIs" dxfId="3032" priority="13608" operator="equal">
      <formula>0</formula>
    </cfRule>
  </conditionalFormatting>
  <conditionalFormatting sqref="Z4 Z8 Z12 Z16 Z20 Z24">
    <cfRule type="cellIs" dxfId="3031" priority="13607" operator="equal">
      <formula>0</formula>
    </cfRule>
  </conditionalFormatting>
  <conditionalFormatting sqref="Z5 Z9 Z13 Z17 Z21 Z25">
    <cfRule type="cellIs" dxfId="3030" priority="13606" operator="equal">
      <formula>0</formula>
    </cfRule>
  </conditionalFormatting>
  <conditionalFormatting sqref="Y3">
    <cfRule type="cellIs" dxfId="3029" priority="12662" operator="equal">
      <formula>0</formula>
    </cfRule>
  </conditionalFormatting>
  <conditionalFormatting sqref="Y4">
    <cfRule type="cellIs" dxfId="3028" priority="12661" operator="equal">
      <formula>0</formula>
    </cfRule>
  </conditionalFormatting>
  <conditionalFormatting sqref="Y7">
    <cfRule type="cellIs" dxfId="3027" priority="12656" operator="equal">
      <formula>0</formula>
    </cfRule>
  </conditionalFormatting>
  <conditionalFormatting sqref="Y8">
    <cfRule type="cellIs" dxfId="3026" priority="12655" operator="equal">
      <formula>0</formula>
    </cfRule>
  </conditionalFormatting>
  <conditionalFormatting sqref="Y11 Y15 Y19 Y23">
    <cfRule type="cellIs" dxfId="3025" priority="12650" operator="equal">
      <formula>0</formula>
    </cfRule>
  </conditionalFormatting>
  <conditionalFormatting sqref="Y12 Y16 Y20 Y24">
    <cfRule type="cellIs" dxfId="3024" priority="12649" operator="equal">
      <formula>0</formula>
    </cfRule>
  </conditionalFormatting>
  <conditionalFormatting sqref="B2 B6 B10 B14">
    <cfRule type="expression" dxfId="3023" priority="21847">
      <formula>IF($Y5&gt;$Y2,AND(MID($A2,5,1)=" "))</formula>
    </cfRule>
    <cfRule type="expression" dxfId="3022" priority="21848">
      <formula>IF($Y5&gt;$Y2,AND(MID($A2,5,1)="C"))</formula>
    </cfRule>
    <cfRule type="expression" dxfId="3021" priority="21849">
      <formula>IF($Y5&gt;$Y2,AND(MID($A2,5,1)="D"))</formula>
    </cfRule>
  </conditionalFormatting>
  <conditionalFormatting sqref="E3 E7 E11 E15">
    <cfRule type="expression" dxfId="3020" priority="21862">
      <formula>IF($Y5&gt;$Y2,AND(MID($A3,5,1)=" "))</formula>
    </cfRule>
    <cfRule type="expression" dxfId="3019" priority="21863">
      <formula>IF($Y5&gt;$Y2,AND(MID($A3,5,1)="C"))</formula>
    </cfRule>
    <cfRule type="expression" dxfId="3018" priority="21864">
      <formula>IF($Y5&gt;$Y2,AND(MID($A3,5,1)="D"))</formula>
    </cfRule>
  </conditionalFormatting>
  <conditionalFormatting sqref="B4 B8 B16">
    <cfRule type="expression" dxfId="3017" priority="21877">
      <formula>IF($Y5&gt;$Y2,AND(MID($A4,5,1)=" "))</formula>
    </cfRule>
    <cfRule type="expression" dxfId="3016" priority="21878">
      <formula>IF($Y5&gt;$Y2,AND(MID($A4,5,1)="C"))</formula>
    </cfRule>
    <cfRule type="expression" dxfId="3015" priority="21879">
      <formula>IF($Y5&gt;$Y2,AND(MID($A4,5,1)="D"))</formula>
    </cfRule>
  </conditionalFormatting>
  <conditionalFormatting sqref="E5 E9 E13 E17">
    <cfRule type="expression" dxfId="3014" priority="21892">
      <formula>IF($Y5&gt;$Y2,AND(MID($A5,5,1)=" "))</formula>
    </cfRule>
    <cfRule type="expression" dxfId="3013" priority="21893">
      <formula>IF($Y5&gt;$Y2,AND(MID($A5,5,1)="C"))</formula>
    </cfRule>
    <cfRule type="expression" dxfId="3012" priority="21894">
      <formula>IF($Y5&gt;$Y2,AND(MID($A5,5,1)="D"))</formula>
    </cfRule>
  </conditionalFormatting>
  <conditionalFormatting sqref="C2 C6 C10 C14">
    <cfRule type="expression" dxfId="3011" priority="21907">
      <formula>IF($Y5&gt;$Y2,AND(MID($A2,5,1)=" "))</formula>
    </cfRule>
    <cfRule type="expression" dxfId="3010" priority="21908">
      <formula>IF($Y5&gt;$Y2,AND(MID($A2,5,1)="C"))</formula>
    </cfRule>
    <cfRule type="expression" dxfId="3009" priority="21909">
      <formula>IF($Y5&gt;$Y2,AND(MID($A2,5,1)="D"))</formula>
    </cfRule>
  </conditionalFormatting>
  <conditionalFormatting sqref="D3 D7 D11 D15">
    <cfRule type="expression" dxfId="3008" priority="21922">
      <formula>IF($Y5&gt;$Y2,AND(MID($A3,5,1)=" "))</formula>
    </cfRule>
    <cfRule type="expression" dxfId="3007" priority="21923">
      <formula>IF($Y5&gt;$Y2,AND(MID($A3,5,1)="C"))</formula>
    </cfRule>
    <cfRule type="expression" dxfId="3006" priority="21924">
      <formula>IF($Y5&gt;$Y2,AND(MID($A3,5,1)="D"))</formula>
    </cfRule>
  </conditionalFormatting>
  <conditionalFormatting sqref="D5 D9 D13 D17">
    <cfRule type="expression" dxfId="3005" priority="21937">
      <formula>IF($Y5&gt;$Y2,AND(MID($A5,5,1)=" "))</formula>
    </cfRule>
    <cfRule type="expression" dxfId="3004" priority="21938">
      <formula>IF($Y5&gt;$Y2,AND(MID($A5,5,1)="C"))</formula>
    </cfRule>
    <cfRule type="expression" dxfId="3003" priority="21939">
      <formula>IF($Y5&gt;$Y2,AND(MID($A5,5,1)="D"))</formula>
    </cfRule>
  </conditionalFormatting>
  <conditionalFormatting sqref="C4 C8 C16">
    <cfRule type="expression" dxfId="3002" priority="21952">
      <formula>IF($Y5&gt;$Y2,AND(MID($A4,5,1)=" "))</formula>
    </cfRule>
    <cfRule type="expression" dxfId="3001" priority="21953">
      <formula>IF($Y5&gt;$Y2,AND(MID($A4,5,1)="C"))</formula>
    </cfRule>
    <cfRule type="expression" dxfId="3000" priority="21954">
      <formula>IF($Y5&gt;$Y2,AND(MID($A4,5,1)="D"))</formula>
    </cfRule>
  </conditionalFormatting>
  <conditionalFormatting sqref="Q158:T199">
    <cfRule type="cellIs" dxfId="2999" priority="11805" operator="equal">
      <formula>0</formula>
    </cfRule>
  </conditionalFormatting>
  <conditionalFormatting sqref="Z64">
    <cfRule type="cellIs" dxfId="2998" priority="11782" operator="equal">
      <formula>0</formula>
    </cfRule>
  </conditionalFormatting>
  <conditionalFormatting sqref="AA64">
    <cfRule type="cellIs" dxfId="2997" priority="11781" operator="equal">
      <formula>0</formula>
    </cfRule>
  </conditionalFormatting>
  <conditionalFormatting sqref="Z65 Z67">
    <cfRule type="cellIs" dxfId="2996" priority="11779" operator="equal">
      <formula>0</formula>
    </cfRule>
  </conditionalFormatting>
  <conditionalFormatting sqref="AA65:AA67">
    <cfRule type="cellIs" dxfId="2995" priority="11778" operator="equal">
      <formula>0</formula>
    </cfRule>
  </conditionalFormatting>
  <conditionalFormatting sqref="Z70">
    <cfRule type="cellIs" dxfId="2994" priority="11777" operator="equal">
      <formula>0</formula>
    </cfRule>
  </conditionalFormatting>
  <conditionalFormatting sqref="AA70">
    <cfRule type="cellIs" dxfId="2993" priority="11776" operator="equal">
      <formula>0</formula>
    </cfRule>
  </conditionalFormatting>
  <conditionalFormatting sqref="Z71:Z73">
    <cfRule type="cellIs" dxfId="2992" priority="11774" operator="equal">
      <formula>0</formula>
    </cfRule>
  </conditionalFormatting>
  <conditionalFormatting sqref="AA71:AA73">
    <cfRule type="cellIs" dxfId="2991" priority="11773" operator="equal">
      <formula>0</formula>
    </cfRule>
  </conditionalFormatting>
  <conditionalFormatting sqref="Z76">
    <cfRule type="cellIs" dxfId="2990" priority="11772" operator="equal">
      <formula>0</formula>
    </cfRule>
  </conditionalFormatting>
  <conditionalFormatting sqref="AA76">
    <cfRule type="cellIs" dxfId="2989" priority="11771" operator="equal">
      <formula>0</formula>
    </cfRule>
  </conditionalFormatting>
  <conditionalFormatting sqref="Z77:Z79">
    <cfRule type="cellIs" dxfId="2988" priority="11769" operator="equal">
      <formula>0</formula>
    </cfRule>
  </conditionalFormatting>
  <conditionalFormatting sqref="AA77:AA79">
    <cfRule type="cellIs" dxfId="2987" priority="11768" operator="equal">
      <formula>0</formula>
    </cfRule>
  </conditionalFormatting>
  <conditionalFormatting sqref="Z82">
    <cfRule type="cellIs" dxfId="2986" priority="11767" operator="equal">
      <formula>0</formula>
    </cfRule>
  </conditionalFormatting>
  <conditionalFormatting sqref="AA82">
    <cfRule type="cellIs" dxfId="2985" priority="11766" operator="equal">
      <formula>0</formula>
    </cfRule>
  </conditionalFormatting>
  <conditionalFormatting sqref="Z83:Z85">
    <cfRule type="cellIs" dxfId="2984" priority="11764" operator="equal">
      <formula>0</formula>
    </cfRule>
  </conditionalFormatting>
  <conditionalFormatting sqref="AA83:AA85">
    <cfRule type="cellIs" dxfId="2983" priority="11763" operator="equal">
      <formula>0</formula>
    </cfRule>
  </conditionalFormatting>
  <conditionalFormatting sqref="Z88">
    <cfRule type="cellIs" dxfId="2982" priority="11762" operator="equal">
      <formula>0</formula>
    </cfRule>
  </conditionalFormatting>
  <conditionalFormatting sqref="AA88">
    <cfRule type="cellIs" dxfId="2981" priority="11761" operator="equal">
      <formula>0</formula>
    </cfRule>
  </conditionalFormatting>
  <conditionalFormatting sqref="Z89:Z91">
    <cfRule type="cellIs" dxfId="2980" priority="11759" operator="equal">
      <formula>0</formula>
    </cfRule>
  </conditionalFormatting>
  <conditionalFormatting sqref="AA89:AA91">
    <cfRule type="cellIs" dxfId="2979" priority="11758" operator="equal">
      <formula>0</formula>
    </cfRule>
  </conditionalFormatting>
  <conditionalFormatting sqref="Z94">
    <cfRule type="cellIs" dxfId="2978" priority="11757" operator="equal">
      <formula>0</formula>
    </cfRule>
  </conditionalFormatting>
  <conditionalFormatting sqref="AA94">
    <cfRule type="cellIs" dxfId="2977" priority="11756" operator="equal">
      <formula>0</formula>
    </cfRule>
  </conditionalFormatting>
  <conditionalFormatting sqref="Z95:Z97">
    <cfRule type="cellIs" dxfId="2976" priority="11754" operator="equal">
      <formula>0</formula>
    </cfRule>
  </conditionalFormatting>
  <conditionalFormatting sqref="AA95:AA97">
    <cfRule type="cellIs" dxfId="2975" priority="11753" operator="equal">
      <formula>0</formula>
    </cfRule>
  </conditionalFormatting>
  <conditionalFormatting sqref="Z100">
    <cfRule type="cellIs" dxfId="2974" priority="11752" operator="equal">
      <formula>0</formula>
    </cfRule>
  </conditionalFormatting>
  <conditionalFormatting sqref="AA100">
    <cfRule type="cellIs" dxfId="2973" priority="11751" operator="equal">
      <formula>0</formula>
    </cfRule>
  </conditionalFormatting>
  <conditionalFormatting sqref="Z101:Z103">
    <cfRule type="cellIs" dxfId="2972" priority="11749" operator="equal">
      <formula>0</formula>
    </cfRule>
  </conditionalFormatting>
  <conditionalFormatting sqref="AA101:AA103">
    <cfRule type="cellIs" dxfId="2971" priority="11748" operator="equal">
      <formula>0</formula>
    </cfRule>
  </conditionalFormatting>
  <conditionalFormatting sqref="Z106">
    <cfRule type="cellIs" dxfId="2970" priority="11747" operator="equal">
      <formula>0</formula>
    </cfRule>
  </conditionalFormatting>
  <conditionalFormatting sqref="AA106">
    <cfRule type="cellIs" dxfId="2969" priority="11746" operator="equal">
      <formula>0</formula>
    </cfRule>
  </conditionalFormatting>
  <conditionalFormatting sqref="Z107:Z109">
    <cfRule type="cellIs" dxfId="2968" priority="11744" operator="equal">
      <formula>0</formula>
    </cfRule>
  </conditionalFormatting>
  <conditionalFormatting sqref="AA107:AA109">
    <cfRule type="cellIs" dxfId="2967" priority="11743" operator="equal">
      <formula>0</formula>
    </cfRule>
  </conditionalFormatting>
  <conditionalFormatting sqref="Z112">
    <cfRule type="cellIs" dxfId="2966" priority="11742" operator="equal">
      <formula>0</formula>
    </cfRule>
  </conditionalFormatting>
  <conditionalFormatting sqref="AA112">
    <cfRule type="cellIs" dxfId="2965" priority="11741" operator="equal">
      <formula>0</formula>
    </cfRule>
  </conditionalFormatting>
  <conditionalFormatting sqref="Z136">
    <cfRule type="cellIs" dxfId="2964" priority="11722" operator="equal">
      <formula>0</formula>
    </cfRule>
  </conditionalFormatting>
  <conditionalFormatting sqref="Z113:Z115">
    <cfRule type="cellIs" dxfId="2963" priority="11739" operator="equal">
      <formula>0</formula>
    </cfRule>
  </conditionalFormatting>
  <conditionalFormatting sqref="AA113:AA115">
    <cfRule type="cellIs" dxfId="2962" priority="11738" operator="equal">
      <formula>0</formula>
    </cfRule>
  </conditionalFormatting>
  <conditionalFormatting sqref="Z118">
    <cfRule type="cellIs" dxfId="2961" priority="11737" operator="equal">
      <formula>0</formula>
    </cfRule>
  </conditionalFormatting>
  <conditionalFormatting sqref="AA118">
    <cfRule type="cellIs" dxfId="2960" priority="11736" operator="equal">
      <formula>0</formula>
    </cfRule>
  </conditionalFormatting>
  <conditionalFormatting sqref="Z137:Z139">
    <cfRule type="cellIs" dxfId="2959" priority="11719" operator="equal">
      <formula>0</formula>
    </cfRule>
  </conditionalFormatting>
  <conditionalFormatting sqref="Z119:Z121">
    <cfRule type="cellIs" dxfId="2958" priority="11734" operator="equal">
      <formula>0</formula>
    </cfRule>
  </conditionalFormatting>
  <conditionalFormatting sqref="AA119:AA121">
    <cfRule type="cellIs" dxfId="2957" priority="11733" operator="equal">
      <formula>0</formula>
    </cfRule>
  </conditionalFormatting>
  <conditionalFormatting sqref="Z124">
    <cfRule type="cellIs" dxfId="2956" priority="11732" operator="equal">
      <formula>0</formula>
    </cfRule>
  </conditionalFormatting>
  <conditionalFormatting sqref="AA124">
    <cfRule type="cellIs" dxfId="2955" priority="11731" operator="equal">
      <formula>0</formula>
    </cfRule>
  </conditionalFormatting>
  <conditionalFormatting sqref="AA142">
    <cfRule type="cellIs" dxfId="2954" priority="11716" operator="equal">
      <formula>0</formula>
    </cfRule>
  </conditionalFormatting>
  <conditionalFormatting sqref="Z125:Z127">
    <cfRule type="cellIs" dxfId="2953" priority="11729" operator="equal">
      <formula>0</formula>
    </cfRule>
  </conditionalFormatting>
  <conditionalFormatting sqref="AA125:AA127">
    <cfRule type="cellIs" dxfId="2952" priority="11728" operator="equal">
      <formula>0</formula>
    </cfRule>
  </conditionalFormatting>
  <conditionalFormatting sqref="Z130">
    <cfRule type="cellIs" dxfId="2951" priority="11727" operator="equal">
      <formula>0</formula>
    </cfRule>
  </conditionalFormatting>
  <conditionalFormatting sqref="AA130">
    <cfRule type="cellIs" dxfId="2950" priority="11726" operator="equal">
      <formula>0</formula>
    </cfRule>
  </conditionalFormatting>
  <conditionalFormatting sqref="AA143:AA145">
    <cfRule type="cellIs" dxfId="2949" priority="11713" operator="equal">
      <formula>0</formula>
    </cfRule>
  </conditionalFormatting>
  <conditionalFormatting sqref="Z131:Z133">
    <cfRule type="cellIs" dxfId="2948" priority="11724" operator="equal">
      <formula>0</formula>
    </cfRule>
  </conditionalFormatting>
  <conditionalFormatting sqref="AA131:AA133">
    <cfRule type="cellIs" dxfId="2947" priority="11723" operator="equal">
      <formula>0</formula>
    </cfRule>
  </conditionalFormatting>
  <conditionalFormatting sqref="AA136">
    <cfRule type="cellIs" dxfId="2946" priority="11721" operator="equal">
      <formula>0</formula>
    </cfRule>
  </conditionalFormatting>
  <conditionalFormatting sqref="AA137:AA139">
    <cfRule type="cellIs" dxfId="2945" priority="11718" operator="equal">
      <formula>0</formula>
    </cfRule>
  </conditionalFormatting>
  <conditionalFormatting sqref="Z142">
    <cfRule type="cellIs" dxfId="2944" priority="11717" operator="equal">
      <formula>0</formula>
    </cfRule>
  </conditionalFormatting>
  <conditionalFormatting sqref="Z154">
    <cfRule type="cellIs" dxfId="2943" priority="11707" operator="equal">
      <formula>0</formula>
    </cfRule>
  </conditionalFormatting>
  <conditionalFormatting sqref="Z143:Z145">
    <cfRule type="cellIs" dxfId="2942" priority="11714" operator="equal">
      <formula>0</formula>
    </cfRule>
  </conditionalFormatting>
  <conditionalFormatting sqref="Z148">
    <cfRule type="cellIs" dxfId="2941" priority="11712" operator="equal">
      <formula>0</formula>
    </cfRule>
  </conditionalFormatting>
  <conditionalFormatting sqref="AA148">
    <cfRule type="cellIs" dxfId="2940" priority="11711" operator="equal">
      <formula>0</formula>
    </cfRule>
  </conditionalFormatting>
  <conditionalFormatting sqref="Z155:Z157">
    <cfRule type="cellIs" dxfId="2939" priority="11704" operator="equal">
      <formula>0</formula>
    </cfRule>
  </conditionalFormatting>
  <conditionalFormatting sqref="Z149:Z151">
    <cfRule type="cellIs" dxfId="2938" priority="11709" operator="equal">
      <formula>0</formula>
    </cfRule>
  </conditionalFormatting>
  <conditionalFormatting sqref="AA149:AA151">
    <cfRule type="cellIs" dxfId="2937" priority="11708" operator="equal">
      <formula>0</formula>
    </cfRule>
  </conditionalFormatting>
  <conditionalFormatting sqref="AA154">
    <cfRule type="cellIs" dxfId="2936" priority="11706" operator="equal">
      <formula>0</formula>
    </cfRule>
  </conditionalFormatting>
  <conditionalFormatting sqref="AA160 AA166 AA172 AA178 AA184 AA190 AA196">
    <cfRule type="cellIs" dxfId="2935" priority="11701" operator="equal">
      <formula>0</formula>
    </cfRule>
  </conditionalFormatting>
  <conditionalFormatting sqref="AA155:AA157">
    <cfRule type="cellIs" dxfId="2934" priority="11703" operator="equal">
      <formula>0</formula>
    </cfRule>
  </conditionalFormatting>
  <conditionalFormatting sqref="Z160 Z166 Z172 Z178 Z184 Z190 Z196">
    <cfRule type="cellIs" dxfId="2933" priority="11702" operator="equal">
      <formula>0</formula>
    </cfRule>
  </conditionalFormatting>
  <conditionalFormatting sqref="AA161:AA163 AA167:AA169 AA173:AA175 AA179:AA181 AA185:AA187 AA191:AA193 AA197:AA199">
    <cfRule type="cellIs" dxfId="2932" priority="11698" operator="equal">
      <formula>0</formula>
    </cfRule>
  </conditionalFormatting>
  <conditionalFormatting sqref="Z161:Z163 Z167:Z169 Z173:Z175 Z179:Z181 Z185:Z187 Z191:Z193 Z197:Z199">
    <cfRule type="cellIs" dxfId="2931" priority="11699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930" priority="11692" operator="equal">
      <formula>0</formula>
    </cfRule>
  </conditionalFormatting>
  <conditionalFormatting sqref="W67">
    <cfRule type="cellIs" dxfId="2929" priority="9037" operator="equal">
      <formula>0</formula>
    </cfRule>
    <cfRule type="cellIs" dxfId="2928" priority="10514" operator="greaterThan">
      <formula>W66</formula>
    </cfRule>
  </conditionalFormatting>
  <conditionalFormatting sqref="Y65">
    <cfRule type="cellIs" dxfId="2927" priority="9177" operator="equal">
      <formula>0</formula>
    </cfRule>
  </conditionalFormatting>
  <conditionalFormatting sqref="Y67">
    <cfRule type="cellIs" dxfId="2926" priority="9176" operator="equal">
      <formula>0</formula>
    </cfRule>
  </conditionalFormatting>
  <conditionalFormatting sqref="W69">
    <cfRule type="cellIs" dxfId="2925" priority="8598" operator="lessThan">
      <formula>W68</formula>
    </cfRule>
    <cfRule type="cellIs" dxfId="2924" priority="9024" operator="equal">
      <formula>0</formula>
    </cfRule>
  </conditionalFormatting>
  <conditionalFormatting sqref="W68">
    <cfRule type="cellIs" dxfId="2923" priority="8599" operator="lessThan">
      <formula>W69</formula>
    </cfRule>
    <cfRule type="cellIs" dxfId="2922" priority="9017" operator="equal">
      <formula>0</formula>
    </cfRule>
    <cfRule type="cellIs" dxfId="2921" priority="9018" operator="lessThan">
      <formula>W69</formula>
    </cfRule>
    <cfRule type="cellIs" dxfId="2920" priority="9023" operator="lessThan">
      <formula>0</formula>
    </cfRule>
  </conditionalFormatting>
  <conditionalFormatting sqref="W71">
    <cfRule type="cellIs" dxfId="2919" priority="9022" operator="equal">
      <formula>0</formula>
    </cfRule>
  </conditionalFormatting>
  <conditionalFormatting sqref="W70">
    <cfRule type="cellIs" dxfId="2918" priority="9015" operator="equal">
      <formula>0</formula>
    </cfRule>
    <cfRule type="cellIs" dxfId="2917" priority="9016" operator="lessThan">
      <formula>W71</formula>
    </cfRule>
    <cfRule type="cellIs" dxfId="2916" priority="9021" operator="lessThan">
      <formula>0</formula>
    </cfRule>
  </conditionalFormatting>
  <conditionalFormatting sqref="W72">
    <cfRule type="cellIs" dxfId="2915" priority="9014" operator="equal">
      <formula>0</formula>
    </cfRule>
    <cfRule type="cellIs" dxfId="2914" priority="9019" operator="lessThan">
      <formula>W73</formula>
    </cfRule>
  </conditionalFormatting>
  <conditionalFormatting sqref="W77">
    <cfRule type="cellIs" dxfId="2913" priority="9010" operator="equal">
      <formula>0</formula>
    </cfRule>
  </conditionalFormatting>
  <conditionalFormatting sqref="W76">
    <cfRule type="cellIs" dxfId="2912" priority="9003" operator="equal">
      <formula>0</formula>
    </cfRule>
    <cfRule type="cellIs" dxfId="2911" priority="9004" operator="lessThan">
      <formula>W77</formula>
    </cfRule>
    <cfRule type="cellIs" dxfId="2910" priority="9009" operator="lessThan">
      <formula>0</formula>
    </cfRule>
  </conditionalFormatting>
  <conditionalFormatting sqref="W78">
    <cfRule type="cellIs" dxfId="2909" priority="9002" operator="equal">
      <formula>0</formula>
    </cfRule>
    <cfRule type="cellIs" dxfId="2908" priority="9007" operator="lessThan">
      <formula>W79</formula>
    </cfRule>
  </conditionalFormatting>
  <conditionalFormatting sqref="W83">
    <cfRule type="cellIs" dxfId="2907" priority="8998" operator="equal">
      <formula>0</formula>
    </cfRule>
  </conditionalFormatting>
  <conditionalFormatting sqref="W82">
    <cfRule type="cellIs" dxfId="2906" priority="8991" operator="equal">
      <formula>0</formula>
    </cfRule>
    <cfRule type="cellIs" dxfId="2905" priority="8992" operator="lessThan">
      <formula>W83</formula>
    </cfRule>
    <cfRule type="cellIs" dxfId="2904" priority="8997" operator="lessThan">
      <formula>0</formula>
    </cfRule>
  </conditionalFormatting>
  <conditionalFormatting sqref="W84">
    <cfRule type="cellIs" dxfId="2903" priority="8990" operator="equal">
      <formula>0</formula>
    </cfRule>
    <cfRule type="cellIs" dxfId="2902" priority="8995" operator="lessThan">
      <formula>W85</formula>
    </cfRule>
  </conditionalFormatting>
  <conditionalFormatting sqref="W85">
    <cfRule type="cellIs" dxfId="2901" priority="8989" operator="equal">
      <formula>0</formula>
    </cfRule>
    <cfRule type="cellIs" dxfId="2900" priority="8996" operator="greaterThan">
      <formula>W84</formula>
    </cfRule>
  </conditionalFormatting>
  <conditionalFormatting sqref="W89">
    <cfRule type="cellIs" dxfId="2899" priority="8986" operator="equal">
      <formula>0</formula>
    </cfRule>
  </conditionalFormatting>
  <conditionalFormatting sqref="W88">
    <cfRule type="cellIs" dxfId="2898" priority="8979" operator="equal">
      <formula>0</formula>
    </cfRule>
    <cfRule type="cellIs" dxfId="2897" priority="8980" operator="lessThan">
      <formula>W89</formula>
    </cfRule>
    <cfRule type="cellIs" dxfId="2896" priority="8985" operator="lessThan">
      <formula>0</formula>
    </cfRule>
  </conditionalFormatting>
  <conditionalFormatting sqref="W90">
    <cfRule type="cellIs" dxfId="2895" priority="8978" operator="equal">
      <formula>0</formula>
    </cfRule>
    <cfRule type="cellIs" dxfId="2894" priority="8983" operator="lessThan">
      <formula>W91</formula>
    </cfRule>
  </conditionalFormatting>
  <conditionalFormatting sqref="W91">
    <cfRule type="cellIs" dxfId="2893" priority="8977" operator="equal">
      <formula>0</formula>
    </cfRule>
    <cfRule type="cellIs" dxfId="2892" priority="8984" operator="greaterThan">
      <formula>W90</formula>
    </cfRule>
  </conditionalFormatting>
  <conditionalFormatting sqref="W95">
    <cfRule type="cellIs" dxfId="2891" priority="8974" operator="equal">
      <formula>0</formula>
    </cfRule>
  </conditionalFormatting>
  <conditionalFormatting sqref="W94">
    <cfRule type="cellIs" dxfId="2890" priority="8967" operator="equal">
      <formula>0</formula>
    </cfRule>
    <cfRule type="cellIs" dxfId="2889" priority="8968" operator="lessThan">
      <formula>W95</formula>
    </cfRule>
    <cfRule type="cellIs" dxfId="2888" priority="8973" operator="lessThan">
      <formula>0</formula>
    </cfRule>
  </conditionalFormatting>
  <conditionalFormatting sqref="W96">
    <cfRule type="cellIs" dxfId="2887" priority="8966" operator="equal">
      <formula>0</formula>
    </cfRule>
    <cfRule type="cellIs" dxfId="2886" priority="8971" operator="lessThan">
      <formula>W97</formula>
    </cfRule>
  </conditionalFormatting>
  <conditionalFormatting sqref="W97">
    <cfRule type="cellIs" dxfId="2885" priority="8965" operator="equal">
      <formula>0</formula>
    </cfRule>
    <cfRule type="cellIs" dxfId="2884" priority="8972" operator="greaterThan">
      <formula>W96</formula>
    </cfRule>
  </conditionalFormatting>
  <conditionalFormatting sqref="W101">
    <cfRule type="cellIs" dxfId="2883" priority="8962" operator="equal">
      <formula>0</formula>
    </cfRule>
  </conditionalFormatting>
  <conditionalFormatting sqref="W100">
    <cfRule type="cellIs" dxfId="2882" priority="8955" operator="equal">
      <formula>0</formula>
    </cfRule>
    <cfRule type="cellIs" dxfId="2881" priority="8956" operator="lessThan">
      <formula>W101</formula>
    </cfRule>
    <cfRule type="cellIs" dxfId="2880" priority="8961" operator="lessThan">
      <formula>0</formula>
    </cfRule>
  </conditionalFormatting>
  <conditionalFormatting sqref="W102">
    <cfRule type="cellIs" dxfId="2879" priority="8954" operator="equal">
      <formula>0</formula>
    </cfRule>
    <cfRule type="cellIs" dxfId="2878" priority="8959" operator="lessThan">
      <formula>W103</formula>
    </cfRule>
  </conditionalFormatting>
  <conditionalFormatting sqref="W103">
    <cfRule type="cellIs" dxfId="2877" priority="8953" operator="equal">
      <formula>0</formula>
    </cfRule>
    <cfRule type="cellIs" dxfId="2876" priority="8960" operator="greaterThan">
      <formula>W102</formula>
    </cfRule>
  </conditionalFormatting>
  <conditionalFormatting sqref="W107">
    <cfRule type="cellIs" dxfId="2875" priority="8950" operator="equal">
      <formula>0</formula>
    </cfRule>
  </conditionalFormatting>
  <conditionalFormatting sqref="W106">
    <cfRule type="cellIs" dxfId="2874" priority="8943" operator="equal">
      <formula>0</formula>
    </cfRule>
    <cfRule type="cellIs" dxfId="2873" priority="8944" operator="lessThan">
      <formula>W107</formula>
    </cfRule>
    <cfRule type="cellIs" dxfId="2872" priority="8949" operator="lessThan">
      <formula>0</formula>
    </cfRule>
  </conditionalFormatting>
  <conditionalFormatting sqref="W108">
    <cfRule type="cellIs" dxfId="2871" priority="8942" operator="equal">
      <formula>0</formula>
    </cfRule>
    <cfRule type="cellIs" dxfId="2870" priority="8947" operator="lessThan">
      <formula>W109</formula>
    </cfRule>
  </conditionalFormatting>
  <conditionalFormatting sqref="W109">
    <cfRule type="cellIs" dxfId="2869" priority="8941" operator="equal">
      <formula>0</formula>
    </cfRule>
    <cfRule type="cellIs" dxfId="2868" priority="8948" operator="greaterThan">
      <formula>W108</formula>
    </cfRule>
  </conditionalFormatting>
  <conditionalFormatting sqref="W113">
    <cfRule type="cellIs" dxfId="2867" priority="8938" operator="equal">
      <formula>0</formula>
    </cfRule>
  </conditionalFormatting>
  <conditionalFormatting sqref="W112">
    <cfRule type="cellIs" dxfId="2866" priority="8931" operator="equal">
      <formula>0</formula>
    </cfRule>
    <cfRule type="cellIs" dxfId="2865" priority="8932" operator="lessThan">
      <formula>W113</formula>
    </cfRule>
    <cfRule type="cellIs" dxfId="2864" priority="8937" operator="lessThan">
      <formula>0</formula>
    </cfRule>
  </conditionalFormatting>
  <conditionalFormatting sqref="W114">
    <cfRule type="cellIs" dxfId="2863" priority="8930" operator="equal">
      <formula>0</formula>
    </cfRule>
    <cfRule type="cellIs" dxfId="2862" priority="8935" operator="lessThan">
      <formula>W115</formula>
    </cfRule>
  </conditionalFormatting>
  <conditionalFormatting sqref="W115">
    <cfRule type="cellIs" dxfId="2861" priority="8929" operator="equal">
      <formula>0</formula>
    </cfRule>
    <cfRule type="cellIs" dxfId="2860" priority="8936" operator="greaterThan">
      <formula>W114</formula>
    </cfRule>
  </conditionalFormatting>
  <conditionalFormatting sqref="W119">
    <cfRule type="cellIs" dxfId="2859" priority="8926" operator="equal">
      <formula>0</formula>
    </cfRule>
  </conditionalFormatting>
  <conditionalFormatting sqref="W118">
    <cfRule type="cellIs" dxfId="2858" priority="8919" operator="equal">
      <formula>0</formula>
    </cfRule>
    <cfRule type="cellIs" dxfId="2857" priority="8920" operator="lessThan">
      <formula>W119</formula>
    </cfRule>
    <cfRule type="cellIs" dxfId="2856" priority="8925" operator="lessThan">
      <formula>0</formula>
    </cfRule>
  </conditionalFormatting>
  <conditionalFormatting sqref="W120">
    <cfRule type="cellIs" dxfId="2855" priority="8918" operator="equal">
      <formula>0</formula>
    </cfRule>
    <cfRule type="cellIs" dxfId="2854" priority="8923" operator="lessThan">
      <formula>W121</formula>
    </cfRule>
  </conditionalFormatting>
  <conditionalFormatting sqref="W121">
    <cfRule type="cellIs" dxfId="2853" priority="8917" operator="equal">
      <formula>0</formula>
    </cfRule>
    <cfRule type="cellIs" dxfId="2852" priority="8924" operator="greaterThan">
      <formula>W120</formula>
    </cfRule>
  </conditionalFormatting>
  <conditionalFormatting sqref="W125">
    <cfRule type="cellIs" dxfId="2851" priority="8914" operator="equal">
      <formula>0</formula>
    </cfRule>
  </conditionalFormatting>
  <conditionalFormatting sqref="W124">
    <cfRule type="cellIs" dxfId="2850" priority="8907" operator="equal">
      <formula>0</formula>
    </cfRule>
    <cfRule type="cellIs" dxfId="2849" priority="8908" operator="lessThan">
      <formula>W125</formula>
    </cfRule>
    <cfRule type="cellIs" dxfId="2848" priority="8913" operator="lessThan">
      <formula>0</formula>
    </cfRule>
  </conditionalFormatting>
  <conditionalFormatting sqref="W126">
    <cfRule type="cellIs" dxfId="2847" priority="8906" operator="equal">
      <formula>0</formula>
    </cfRule>
    <cfRule type="cellIs" dxfId="2846" priority="8911" operator="lessThan">
      <formula>W127</formula>
    </cfRule>
  </conditionalFormatting>
  <conditionalFormatting sqref="W127">
    <cfRule type="cellIs" dxfId="2845" priority="8905" operator="equal">
      <formula>0</formula>
    </cfRule>
    <cfRule type="cellIs" dxfId="2844" priority="8912" operator="greaterThan">
      <formula>W126</formula>
    </cfRule>
  </conditionalFormatting>
  <conditionalFormatting sqref="W131">
    <cfRule type="cellIs" dxfId="2843" priority="8902" operator="equal">
      <formula>0</formula>
    </cfRule>
  </conditionalFormatting>
  <conditionalFormatting sqref="W130">
    <cfRule type="cellIs" dxfId="2842" priority="8895" operator="equal">
      <formula>0</formula>
    </cfRule>
    <cfRule type="cellIs" dxfId="2841" priority="8896" operator="lessThan">
      <formula>W131</formula>
    </cfRule>
    <cfRule type="cellIs" dxfId="2840" priority="8901" operator="lessThan">
      <formula>0</formula>
    </cfRule>
  </conditionalFormatting>
  <conditionalFormatting sqref="W132">
    <cfRule type="cellIs" dxfId="2839" priority="8894" operator="equal">
      <formula>0</formula>
    </cfRule>
    <cfRule type="cellIs" dxfId="2838" priority="8899" operator="lessThan">
      <formula>W133</formula>
    </cfRule>
  </conditionalFormatting>
  <conditionalFormatting sqref="W133">
    <cfRule type="cellIs" dxfId="2837" priority="8893" operator="equal">
      <formula>0</formula>
    </cfRule>
    <cfRule type="cellIs" dxfId="2836" priority="8900" operator="greaterThan">
      <formula>W132</formula>
    </cfRule>
  </conditionalFormatting>
  <conditionalFormatting sqref="W137">
    <cfRule type="cellIs" dxfId="2835" priority="8890" operator="equal">
      <formula>0</formula>
    </cfRule>
  </conditionalFormatting>
  <conditionalFormatting sqref="W136">
    <cfRule type="cellIs" dxfId="2834" priority="8883" operator="equal">
      <formula>0</formula>
    </cfRule>
    <cfRule type="cellIs" dxfId="2833" priority="8884" operator="lessThan">
      <formula>W137</formula>
    </cfRule>
    <cfRule type="cellIs" dxfId="2832" priority="8889" operator="lessThan">
      <formula>0</formula>
    </cfRule>
  </conditionalFormatting>
  <conditionalFormatting sqref="W138">
    <cfRule type="cellIs" dxfId="2831" priority="8882" operator="equal">
      <formula>0</formula>
    </cfRule>
    <cfRule type="cellIs" dxfId="2830" priority="8887" operator="lessThan">
      <formula>W139</formula>
    </cfRule>
  </conditionalFormatting>
  <conditionalFormatting sqref="W139">
    <cfRule type="cellIs" dxfId="2829" priority="8881" operator="equal">
      <formula>0</formula>
    </cfRule>
    <cfRule type="cellIs" dxfId="2828" priority="8888" operator="greaterThan">
      <formula>W138</formula>
    </cfRule>
  </conditionalFormatting>
  <conditionalFormatting sqref="W143">
    <cfRule type="cellIs" dxfId="2827" priority="8878" operator="equal">
      <formula>0</formula>
    </cfRule>
  </conditionalFormatting>
  <conditionalFormatting sqref="W142">
    <cfRule type="cellIs" dxfId="2826" priority="8871" operator="equal">
      <formula>0</formula>
    </cfRule>
    <cfRule type="cellIs" dxfId="2825" priority="8872" operator="lessThan">
      <formula>W143</formula>
    </cfRule>
    <cfRule type="cellIs" dxfId="2824" priority="8877" operator="lessThan">
      <formula>0</formula>
    </cfRule>
  </conditionalFormatting>
  <conditionalFormatting sqref="W144">
    <cfRule type="cellIs" dxfId="2823" priority="8870" operator="equal">
      <formula>0</formula>
    </cfRule>
    <cfRule type="cellIs" dxfId="2822" priority="8875" operator="lessThan">
      <formula>W145</formula>
    </cfRule>
  </conditionalFormatting>
  <conditionalFormatting sqref="W145">
    <cfRule type="cellIs" dxfId="2821" priority="8869" operator="equal">
      <formula>0</formula>
    </cfRule>
    <cfRule type="cellIs" dxfId="2820" priority="8876" operator="greaterThan">
      <formula>W144</formula>
    </cfRule>
  </conditionalFormatting>
  <conditionalFormatting sqref="W149">
    <cfRule type="cellIs" dxfId="2819" priority="8866" operator="equal">
      <formula>0</formula>
    </cfRule>
  </conditionalFormatting>
  <conditionalFormatting sqref="W148">
    <cfRule type="cellIs" dxfId="2818" priority="8859" operator="equal">
      <formula>0</formula>
    </cfRule>
    <cfRule type="cellIs" dxfId="2817" priority="8860" operator="lessThan">
      <formula>W149</formula>
    </cfRule>
    <cfRule type="cellIs" dxfId="2816" priority="8865" operator="lessThan">
      <formula>0</formula>
    </cfRule>
  </conditionalFormatting>
  <conditionalFormatting sqref="W150">
    <cfRule type="cellIs" dxfId="2815" priority="8858" operator="equal">
      <formula>0</formula>
    </cfRule>
    <cfRule type="cellIs" dxfId="2814" priority="8863" operator="lessThan">
      <formula>W151</formula>
    </cfRule>
  </conditionalFormatting>
  <conditionalFormatting sqref="W151">
    <cfRule type="cellIs" dxfId="2813" priority="8857" operator="equal">
      <formula>0</formula>
    </cfRule>
    <cfRule type="cellIs" dxfId="2812" priority="8864" operator="greaterThan">
      <formula>W150</formula>
    </cfRule>
  </conditionalFormatting>
  <conditionalFormatting sqref="W153">
    <cfRule type="cellIs" dxfId="2811" priority="8856" operator="equal">
      <formula>0</formula>
    </cfRule>
  </conditionalFormatting>
  <conditionalFormatting sqref="W152">
    <cfRule type="cellIs" dxfId="2810" priority="8849" operator="equal">
      <formula>0</formula>
    </cfRule>
    <cfRule type="cellIs" dxfId="2809" priority="8850" operator="lessThan">
      <formula>W153</formula>
    </cfRule>
    <cfRule type="cellIs" dxfId="2808" priority="8855" operator="lessThan">
      <formula>0</formula>
    </cfRule>
  </conditionalFormatting>
  <conditionalFormatting sqref="W155">
    <cfRule type="cellIs" dxfId="2807" priority="8854" operator="equal">
      <formula>0</formula>
    </cfRule>
  </conditionalFormatting>
  <conditionalFormatting sqref="W154">
    <cfRule type="cellIs" dxfId="2806" priority="8847" operator="equal">
      <formula>0</formula>
    </cfRule>
    <cfRule type="cellIs" dxfId="2805" priority="8848" operator="lessThan">
      <formula>W155</formula>
    </cfRule>
    <cfRule type="cellIs" dxfId="2804" priority="8853" operator="lessThan">
      <formula>0</formula>
    </cfRule>
  </conditionalFormatting>
  <conditionalFormatting sqref="W156">
    <cfRule type="cellIs" dxfId="2803" priority="8846" operator="equal">
      <formula>0</formula>
    </cfRule>
    <cfRule type="cellIs" dxfId="2802" priority="8851" operator="lessThan">
      <formula>W157</formula>
    </cfRule>
  </conditionalFormatting>
  <conditionalFormatting sqref="W157">
    <cfRule type="cellIs" dxfId="2801" priority="8845" operator="equal">
      <formula>0</formula>
    </cfRule>
    <cfRule type="cellIs" dxfId="2800" priority="8852" operator="greaterThan">
      <formula>W156</formula>
    </cfRule>
  </conditionalFormatting>
  <conditionalFormatting sqref="W159">
    <cfRule type="cellIs" dxfId="2799" priority="8844" operator="equal">
      <formula>0</formula>
    </cfRule>
  </conditionalFormatting>
  <conditionalFormatting sqref="W158">
    <cfRule type="cellIs" dxfId="2798" priority="8837" operator="equal">
      <formula>0</formula>
    </cfRule>
    <cfRule type="cellIs" dxfId="2797" priority="8838" operator="lessThan">
      <formula>W159</formula>
    </cfRule>
    <cfRule type="cellIs" dxfId="2796" priority="8843" operator="lessThan">
      <formula>0</formula>
    </cfRule>
  </conditionalFormatting>
  <conditionalFormatting sqref="W161">
    <cfRule type="cellIs" dxfId="2795" priority="8842" operator="equal">
      <formula>0</formula>
    </cfRule>
  </conditionalFormatting>
  <conditionalFormatting sqref="W160">
    <cfRule type="cellIs" dxfId="2794" priority="8835" operator="equal">
      <formula>0</formula>
    </cfRule>
    <cfRule type="cellIs" dxfId="2793" priority="8836" operator="lessThan">
      <formula>W161</formula>
    </cfRule>
    <cfRule type="cellIs" dxfId="2792" priority="8841" operator="lessThan">
      <formula>0</formula>
    </cfRule>
  </conditionalFormatting>
  <conditionalFormatting sqref="W162">
    <cfRule type="cellIs" dxfId="2791" priority="8834" operator="equal">
      <formula>0</formula>
    </cfRule>
    <cfRule type="cellIs" dxfId="2790" priority="8839" operator="lessThan">
      <formula>W163</formula>
    </cfRule>
  </conditionalFormatting>
  <conditionalFormatting sqref="W163">
    <cfRule type="cellIs" dxfId="2789" priority="8833" operator="equal">
      <formula>0</formula>
    </cfRule>
    <cfRule type="cellIs" dxfId="2788" priority="8840" operator="greaterThan">
      <formula>W162</formula>
    </cfRule>
  </conditionalFormatting>
  <conditionalFormatting sqref="W165 W171 W177 W183 W189 W195">
    <cfRule type="cellIs" dxfId="2787" priority="8832" operator="equal">
      <formula>0</formula>
    </cfRule>
  </conditionalFormatting>
  <conditionalFormatting sqref="W164 W170 W176 W182 W188 W194">
    <cfRule type="cellIs" dxfId="2786" priority="8825" operator="equal">
      <formula>0</formula>
    </cfRule>
    <cfRule type="cellIs" dxfId="2785" priority="8826" operator="lessThan">
      <formula>W165</formula>
    </cfRule>
    <cfRule type="cellIs" dxfId="2784" priority="8831" operator="lessThan">
      <formula>0</formula>
    </cfRule>
  </conditionalFormatting>
  <conditionalFormatting sqref="W167 W173 W179 W185 W191 W197">
    <cfRule type="cellIs" dxfId="2783" priority="8830" operator="equal">
      <formula>0</formula>
    </cfRule>
  </conditionalFormatting>
  <conditionalFormatting sqref="W166 W172 W178 W184 W190 W196">
    <cfRule type="cellIs" dxfId="2782" priority="8823" operator="equal">
      <formula>0</formula>
    </cfRule>
    <cfRule type="cellIs" dxfId="2781" priority="8824" operator="lessThan">
      <formula>W167</formula>
    </cfRule>
    <cfRule type="cellIs" dxfId="2780" priority="8829" operator="lessThan">
      <formula>0</formula>
    </cfRule>
  </conditionalFormatting>
  <conditionalFormatting sqref="W168 W174 W180 W186 W192 W198">
    <cfRule type="cellIs" dxfId="2779" priority="8822" operator="equal">
      <formula>0</formula>
    </cfRule>
    <cfRule type="cellIs" dxfId="2778" priority="8827" operator="lessThan">
      <formula>W169</formula>
    </cfRule>
  </conditionalFormatting>
  <conditionalFormatting sqref="W169 W175 W181 W187 W193 W199">
    <cfRule type="cellIs" dxfId="2777" priority="8821" operator="equal">
      <formula>0</formula>
    </cfRule>
    <cfRule type="cellIs" dxfId="2776" priority="8828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775" priority="8592" operator="lessThan">
      <formula>W74</formula>
    </cfRule>
    <cfRule type="cellIs" dxfId="2774" priority="8597" operator="equal">
      <formula>0</formula>
    </cfRule>
  </conditionalFormatting>
  <conditionalFormatting sqref="W74">
    <cfRule type="cellIs" dxfId="2773" priority="8593" operator="lessThan">
      <formula>W75</formula>
    </cfRule>
    <cfRule type="cellIs" dxfId="2772" priority="8594" operator="equal">
      <formula>0</formula>
    </cfRule>
    <cfRule type="cellIs" dxfId="2771" priority="8595" operator="lessThan">
      <formula>W75</formula>
    </cfRule>
    <cfRule type="cellIs" dxfId="2770" priority="8596" operator="lessThan">
      <formula>0</formula>
    </cfRule>
  </conditionalFormatting>
  <conditionalFormatting sqref="W81">
    <cfRule type="cellIs" dxfId="2769" priority="8586" operator="lessThan">
      <formula>W80</formula>
    </cfRule>
    <cfRule type="cellIs" dxfId="2768" priority="8591" operator="equal">
      <formula>0</formula>
    </cfRule>
  </conditionalFormatting>
  <conditionalFormatting sqref="W80">
    <cfRule type="cellIs" dxfId="2767" priority="8587" operator="lessThan">
      <formula>W81</formula>
    </cfRule>
    <cfRule type="cellIs" dxfId="2766" priority="8588" operator="equal">
      <formula>0</formula>
    </cfRule>
    <cfRule type="cellIs" dxfId="2765" priority="8589" operator="lessThan">
      <formula>W81</formula>
    </cfRule>
    <cfRule type="cellIs" dxfId="2764" priority="8590" operator="lessThan">
      <formula>0</formula>
    </cfRule>
  </conditionalFormatting>
  <conditionalFormatting sqref="W87">
    <cfRule type="cellIs" dxfId="2763" priority="8580" operator="lessThan">
      <formula>W86</formula>
    </cfRule>
    <cfRule type="cellIs" dxfId="2762" priority="8585" operator="equal">
      <formula>0</formula>
    </cfRule>
  </conditionalFormatting>
  <conditionalFormatting sqref="W86">
    <cfRule type="cellIs" dxfId="2761" priority="8581" operator="lessThan">
      <formula>W87</formula>
    </cfRule>
    <cfRule type="cellIs" dxfId="2760" priority="8582" operator="equal">
      <formula>0</formula>
    </cfRule>
    <cfRule type="cellIs" dxfId="2759" priority="8583" operator="lessThan">
      <formula>W87</formula>
    </cfRule>
    <cfRule type="cellIs" dxfId="2758" priority="8584" operator="lessThan">
      <formula>0</formula>
    </cfRule>
  </conditionalFormatting>
  <conditionalFormatting sqref="W93">
    <cfRule type="cellIs" dxfId="2757" priority="8574" operator="lessThan">
      <formula>W92</formula>
    </cfRule>
    <cfRule type="cellIs" dxfId="2756" priority="8579" operator="equal">
      <formula>0</formula>
    </cfRule>
  </conditionalFormatting>
  <conditionalFormatting sqref="W92">
    <cfRule type="cellIs" dxfId="2755" priority="8575" operator="lessThan">
      <formula>W93</formula>
    </cfRule>
    <cfRule type="cellIs" dxfId="2754" priority="8576" operator="equal">
      <formula>0</formula>
    </cfRule>
    <cfRule type="cellIs" dxfId="2753" priority="8577" operator="lessThan">
      <formula>W93</formula>
    </cfRule>
    <cfRule type="cellIs" dxfId="2752" priority="8578" operator="lessThan">
      <formula>0</formula>
    </cfRule>
  </conditionalFormatting>
  <conditionalFormatting sqref="W99">
    <cfRule type="cellIs" dxfId="2751" priority="8568" operator="lessThan">
      <formula>W98</formula>
    </cfRule>
    <cfRule type="cellIs" dxfId="2750" priority="8573" operator="equal">
      <formula>0</formula>
    </cfRule>
  </conditionalFormatting>
  <conditionalFormatting sqref="W98">
    <cfRule type="cellIs" dxfId="2749" priority="8569" operator="lessThan">
      <formula>W99</formula>
    </cfRule>
    <cfRule type="cellIs" dxfId="2748" priority="8570" operator="equal">
      <formula>0</formula>
    </cfRule>
    <cfRule type="cellIs" dxfId="2747" priority="8571" operator="lessThan">
      <formula>W99</formula>
    </cfRule>
    <cfRule type="cellIs" dxfId="2746" priority="8572" operator="lessThan">
      <formula>0</formula>
    </cfRule>
  </conditionalFormatting>
  <conditionalFormatting sqref="W105">
    <cfRule type="cellIs" dxfId="2745" priority="8562" operator="lessThan">
      <formula>W104</formula>
    </cfRule>
    <cfRule type="cellIs" dxfId="2744" priority="8567" operator="equal">
      <formula>0</formula>
    </cfRule>
  </conditionalFormatting>
  <conditionalFormatting sqref="W104">
    <cfRule type="cellIs" dxfId="2743" priority="8563" operator="lessThan">
      <formula>W105</formula>
    </cfRule>
    <cfRule type="cellIs" dxfId="2742" priority="8564" operator="equal">
      <formula>0</formula>
    </cfRule>
    <cfRule type="cellIs" dxfId="2741" priority="8565" operator="lessThan">
      <formula>W105</formula>
    </cfRule>
    <cfRule type="cellIs" dxfId="2740" priority="8566" operator="lessThan">
      <formula>0</formula>
    </cfRule>
  </conditionalFormatting>
  <conditionalFormatting sqref="W111">
    <cfRule type="cellIs" dxfId="2739" priority="8556" operator="lessThan">
      <formula>W110</formula>
    </cfRule>
    <cfRule type="cellIs" dxfId="2738" priority="8561" operator="equal">
      <formula>0</formula>
    </cfRule>
  </conditionalFormatting>
  <conditionalFormatting sqref="W110">
    <cfRule type="cellIs" dxfId="2737" priority="8557" operator="lessThan">
      <formula>W111</formula>
    </cfRule>
    <cfRule type="cellIs" dxfId="2736" priority="8558" operator="equal">
      <formula>0</formula>
    </cfRule>
    <cfRule type="cellIs" dxfId="2735" priority="8559" operator="lessThan">
      <formula>W111</formula>
    </cfRule>
    <cfRule type="cellIs" dxfId="2734" priority="8560" operator="lessThan">
      <formula>0</formula>
    </cfRule>
  </conditionalFormatting>
  <conditionalFormatting sqref="W117">
    <cfRule type="cellIs" dxfId="2733" priority="8550" operator="lessThan">
      <formula>W116</formula>
    </cfRule>
    <cfRule type="cellIs" dxfId="2732" priority="8555" operator="equal">
      <formula>0</formula>
    </cfRule>
  </conditionalFormatting>
  <conditionalFormatting sqref="W116">
    <cfRule type="cellIs" dxfId="2731" priority="8551" operator="lessThan">
      <formula>W117</formula>
    </cfRule>
    <cfRule type="cellIs" dxfId="2730" priority="8552" operator="equal">
      <formula>0</formula>
    </cfRule>
    <cfRule type="cellIs" dxfId="2729" priority="8553" operator="lessThan">
      <formula>W117</formula>
    </cfRule>
    <cfRule type="cellIs" dxfId="2728" priority="8554" operator="lessThan">
      <formula>0</formula>
    </cfRule>
  </conditionalFormatting>
  <conditionalFormatting sqref="W123">
    <cfRule type="cellIs" dxfId="2727" priority="8544" operator="lessThan">
      <formula>W122</formula>
    </cfRule>
    <cfRule type="cellIs" dxfId="2726" priority="8549" operator="equal">
      <formula>0</formula>
    </cfRule>
  </conditionalFormatting>
  <conditionalFormatting sqref="W122">
    <cfRule type="cellIs" dxfId="2725" priority="8545" operator="lessThan">
      <formula>W123</formula>
    </cfRule>
    <cfRule type="cellIs" dxfId="2724" priority="8546" operator="equal">
      <formula>0</formula>
    </cfRule>
    <cfRule type="cellIs" dxfId="2723" priority="8547" operator="lessThan">
      <formula>W123</formula>
    </cfRule>
    <cfRule type="cellIs" dxfId="2722" priority="8548" operator="lessThan">
      <formula>0</formula>
    </cfRule>
  </conditionalFormatting>
  <conditionalFormatting sqref="W129">
    <cfRule type="cellIs" dxfId="2721" priority="8538" operator="lessThan">
      <formula>W128</formula>
    </cfRule>
    <cfRule type="cellIs" dxfId="2720" priority="8543" operator="equal">
      <formula>0</formula>
    </cfRule>
  </conditionalFormatting>
  <conditionalFormatting sqref="W128">
    <cfRule type="cellIs" dxfId="2719" priority="8539" operator="lessThan">
      <formula>W129</formula>
    </cfRule>
    <cfRule type="cellIs" dxfId="2718" priority="8540" operator="equal">
      <formula>0</formula>
    </cfRule>
    <cfRule type="cellIs" dxfId="2717" priority="8541" operator="lessThan">
      <formula>W129</formula>
    </cfRule>
    <cfRule type="cellIs" dxfId="2716" priority="8542" operator="lessThan">
      <formula>0</formula>
    </cfRule>
  </conditionalFormatting>
  <conditionalFormatting sqref="W135">
    <cfRule type="cellIs" dxfId="2715" priority="8532" operator="lessThan">
      <formula>W134</formula>
    </cfRule>
    <cfRule type="cellIs" dxfId="2714" priority="8537" operator="equal">
      <formula>0</formula>
    </cfRule>
  </conditionalFormatting>
  <conditionalFormatting sqref="W134">
    <cfRule type="cellIs" dxfId="2713" priority="8533" operator="lessThan">
      <formula>W135</formula>
    </cfRule>
    <cfRule type="cellIs" dxfId="2712" priority="8534" operator="equal">
      <formula>0</formula>
    </cfRule>
    <cfRule type="cellIs" dxfId="2711" priority="8535" operator="lessThan">
      <formula>W135</formula>
    </cfRule>
    <cfRule type="cellIs" dxfId="2710" priority="8536" operator="lessThan">
      <formula>0</formula>
    </cfRule>
  </conditionalFormatting>
  <conditionalFormatting sqref="W141">
    <cfRule type="cellIs" dxfId="2709" priority="8526" operator="lessThan">
      <formula>W140</formula>
    </cfRule>
    <cfRule type="cellIs" dxfId="2708" priority="8531" operator="equal">
      <formula>0</formula>
    </cfRule>
  </conditionalFormatting>
  <conditionalFormatting sqref="W140">
    <cfRule type="cellIs" dxfId="2707" priority="8527" operator="lessThan">
      <formula>W141</formula>
    </cfRule>
    <cfRule type="cellIs" dxfId="2706" priority="8528" operator="equal">
      <formula>0</formula>
    </cfRule>
    <cfRule type="cellIs" dxfId="2705" priority="8529" operator="lessThan">
      <formula>W141</formula>
    </cfRule>
    <cfRule type="cellIs" dxfId="2704" priority="8530" operator="lessThan">
      <formula>0</formula>
    </cfRule>
  </conditionalFormatting>
  <conditionalFormatting sqref="W147">
    <cfRule type="cellIs" dxfId="2703" priority="8520" operator="lessThan">
      <formula>W146</formula>
    </cfRule>
    <cfRule type="cellIs" dxfId="2702" priority="8525" operator="equal">
      <formula>0</formula>
    </cfRule>
  </conditionalFormatting>
  <conditionalFormatting sqref="W146">
    <cfRule type="cellIs" dxfId="2701" priority="8521" operator="lessThan">
      <formula>W147</formula>
    </cfRule>
    <cfRule type="cellIs" dxfId="2700" priority="8522" operator="equal">
      <formula>0</formula>
    </cfRule>
    <cfRule type="cellIs" dxfId="2699" priority="8523" operator="lessThan">
      <formula>W147</formula>
    </cfRule>
    <cfRule type="cellIs" dxfId="2698" priority="8524" operator="lessThan">
      <formula>0</formula>
    </cfRule>
  </conditionalFormatting>
  <conditionalFormatting sqref="W73">
    <cfRule type="cellIs" dxfId="2697" priority="8449" operator="equal">
      <formula>0</formula>
    </cfRule>
    <cfRule type="cellIs" dxfId="2696" priority="8450" operator="greaterThan">
      <formula>W72</formula>
    </cfRule>
  </conditionalFormatting>
  <conditionalFormatting sqref="W79">
    <cfRule type="cellIs" dxfId="2695" priority="8447" operator="equal">
      <formula>0</formula>
    </cfRule>
    <cfRule type="cellIs" dxfId="2694" priority="8448" operator="greaterThan">
      <formula>W78</formula>
    </cfRule>
  </conditionalFormatting>
  <conditionalFormatting sqref="D30">
    <cfRule type="expression" dxfId="2693" priority="6747">
      <formula>E30&gt;B30</formula>
    </cfRule>
  </conditionalFormatting>
  <conditionalFormatting sqref="C30">
    <cfRule type="expression" dxfId="2692" priority="6746">
      <formula>B30&gt;E30</formula>
    </cfRule>
  </conditionalFormatting>
  <conditionalFormatting sqref="D31">
    <cfRule type="expression" dxfId="2691" priority="6540">
      <formula>E31&gt;B31</formula>
    </cfRule>
  </conditionalFormatting>
  <conditionalFormatting sqref="C31">
    <cfRule type="expression" dxfId="2690" priority="6539">
      <formula>B31&gt;E31</formula>
    </cfRule>
  </conditionalFormatting>
  <conditionalFormatting sqref="D32 D34 D36 D38 D50 D55 D57 D59 D41 D43 D45">
    <cfRule type="expression" dxfId="2689" priority="6538">
      <formula>E32&gt;B32</formula>
    </cfRule>
  </conditionalFormatting>
  <conditionalFormatting sqref="C32 C34 C36 C38 C50 C55 C57 C59 C41 C43 C45">
    <cfRule type="expression" dxfId="2688" priority="6537">
      <formula>B32&gt;E32</formula>
    </cfRule>
  </conditionalFormatting>
  <conditionalFormatting sqref="D33 D35 D37 D51 D56 D58 D39:D40 D42 D44 D46">
    <cfRule type="expression" dxfId="2687" priority="6536">
      <formula>E33&gt;B33</formula>
    </cfRule>
  </conditionalFormatting>
  <conditionalFormatting sqref="C33 C35 C37 C51 C56 C58 C39:C40 C42 C44 C46">
    <cfRule type="expression" dxfId="2686" priority="6535">
      <formula>B33&gt;E33</formula>
    </cfRule>
  </conditionalFormatting>
  <conditionalFormatting sqref="Y30:Y34 Y37:Y39">
    <cfRule type="cellIs" dxfId="2685" priority="6492" operator="equal">
      <formula>0</formula>
    </cfRule>
  </conditionalFormatting>
  <conditionalFormatting sqref="X60">
    <cfRule type="cellIs" dxfId="2684" priority="6380" operator="equal">
      <formula>0</formula>
    </cfRule>
    <cfRule type="expression" dxfId="2683" priority="6381">
      <formula>F60*100&lt;X60</formula>
    </cfRule>
    <cfRule type="expression" dxfId="2682" priority="6382">
      <formula>X60&lt;F60*100</formula>
    </cfRule>
  </conditionalFormatting>
  <conditionalFormatting sqref="X61">
    <cfRule type="cellIs" dxfId="2681" priority="6377" operator="equal">
      <formula>0</formula>
    </cfRule>
    <cfRule type="expression" dxfId="2680" priority="6378">
      <formula>F61*100&lt;X61</formula>
    </cfRule>
    <cfRule type="expression" dxfId="2679" priority="6379">
      <formula>X61&lt;F61*100</formula>
    </cfRule>
  </conditionalFormatting>
  <conditionalFormatting sqref="W60:W61">
    <cfRule type="cellIs" dxfId="2678" priority="6376" operator="equal">
      <formula>0</formula>
    </cfRule>
  </conditionalFormatting>
  <conditionalFormatting sqref="W60">
    <cfRule type="containsText" dxfId="2677" priority="6374" operator="containsText" text="STOP">
      <formula>NOT(ISERROR(SEARCH("STOP",W60)))</formula>
    </cfRule>
    <cfRule type="containsText" dxfId="2676" priority="6375" operator="containsText" text="TRAILING">
      <formula>NOT(ISERROR(SEARCH("TRAILING",W60)))</formula>
    </cfRule>
  </conditionalFormatting>
  <conditionalFormatting sqref="W61">
    <cfRule type="containsText" dxfId="2675" priority="6372" operator="containsText" text="STOP">
      <formula>NOT(ISERROR(SEARCH("STOP",W61)))</formula>
    </cfRule>
    <cfRule type="containsText" dxfId="2674" priority="6373" operator="containsText" text="TRAILING">
      <formula>NOT(ISERROR(SEARCH("TRAILING",W61)))</formula>
    </cfRule>
  </conditionalFormatting>
  <conditionalFormatting sqref="D53">
    <cfRule type="expression" dxfId="2673" priority="6362">
      <formula>E53&gt;B53</formula>
    </cfRule>
  </conditionalFormatting>
  <conditionalFormatting sqref="C53">
    <cfRule type="expression" dxfId="2672" priority="6361">
      <formula>B53&gt;E53</formula>
    </cfRule>
  </conditionalFormatting>
  <conditionalFormatting sqref="D52">
    <cfRule type="expression" dxfId="2671" priority="6360">
      <formula>E52&gt;B52</formula>
    </cfRule>
  </conditionalFormatting>
  <conditionalFormatting sqref="C52">
    <cfRule type="expression" dxfId="2670" priority="6359">
      <formula>B52&gt;E52</formula>
    </cfRule>
  </conditionalFormatting>
  <conditionalFormatting sqref="D48">
    <cfRule type="expression" dxfId="2669" priority="6333">
      <formula>E48&gt;B48</formula>
    </cfRule>
  </conditionalFormatting>
  <conditionalFormatting sqref="C48">
    <cfRule type="expression" dxfId="2668" priority="6332">
      <formula>B48&gt;E48</formula>
    </cfRule>
  </conditionalFormatting>
  <conditionalFormatting sqref="D47 D49">
    <cfRule type="expression" dxfId="2667" priority="6331">
      <formula>E47&gt;B47</formula>
    </cfRule>
  </conditionalFormatting>
  <conditionalFormatting sqref="C47 C49">
    <cfRule type="expression" dxfId="2666" priority="6330">
      <formula>B47&gt;E47</formula>
    </cfRule>
  </conditionalFormatting>
  <conditionalFormatting sqref="B55">
    <cfRule type="cellIs" dxfId="2665" priority="6311" operator="greaterThan">
      <formula>E55</formula>
    </cfRule>
  </conditionalFormatting>
  <conditionalFormatting sqref="B56">
    <cfRule type="cellIs" dxfId="2664" priority="6310" operator="greaterThan">
      <formula>E56</formula>
    </cfRule>
  </conditionalFormatting>
  <conditionalFormatting sqref="B57 B59 B41 B43 B45 B47 B49">
    <cfRule type="cellIs" dxfId="2663" priority="6309" operator="greaterThan">
      <formula>E41</formula>
    </cfRule>
  </conditionalFormatting>
  <conditionalFormatting sqref="B58 B40 B42 B44 B46 B48">
    <cfRule type="cellIs" dxfId="2662" priority="6308" operator="greaterThan">
      <formula>E40</formula>
    </cfRule>
  </conditionalFormatting>
  <conditionalFormatting sqref="E55">
    <cfRule type="cellIs" dxfId="2661" priority="6307" operator="greaterThan">
      <formula>B55</formula>
    </cfRule>
  </conditionalFormatting>
  <conditionalFormatting sqref="E56">
    <cfRule type="cellIs" dxfId="2660" priority="6306" operator="greaterThan">
      <formula>B56</formula>
    </cfRule>
  </conditionalFormatting>
  <conditionalFormatting sqref="E57 E59 E41 E45 E47 E49">
    <cfRule type="cellIs" dxfId="2659" priority="6305" operator="greaterThan">
      <formula>B41</formula>
    </cfRule>
  </conditionalFormatting>
  <conditionalFormatting sqref="E58 E40 E42 E44 E46 E48">
    <cfRule type="cellIs" dxfId="2658" priority="6304" operator="greaterThan">
      <formula>B40</formula>
    </cfRule>
  </conditionalFormatting>
  <conditionalFormatting sqref="E43">
    <cfRule type="cellIs" dxfId="2657" priority="6303" operator="greaterThan">
      <formula>H53</formula>
    </cfRule>
  </conditionalFormatting>
  <conditionalFormatting sqref="B30">
    <cfRule type="cellIs" dxfId="2656" priority="6302" operator="greaterThan">
      <formula>E30</formula>
    </cfRule>
  </conditionalFormatting>
  <conditionalFormatting sqref="B31">
    <cfRule type="cellIs" dxfId="2655" priority="6301" operator="greaterThan">
      <formula>E31</formula>
    </cfRule>
  </conditionalFormatting>
  <conditionalFormatting sqref="B32 B34 B36 B38 B50 B52">
    <cfRule type="cellIs" dxfId="2654" priority="6300" operator="greaterThan">
      <formula>E32</formula>
    </cfRule>
  </conditionalFormatting>
  <conditionalFormatting sqref="B33 B35 B37 B39 B51 B53">
    <cfRule type="cellIs" dxfId="2653" priority="6299" operator="greaterThan">
      <formula>E33</formula>
    </cfRule>
  </conditionalFormatting>
  <conditionalFormatting sqref="E30">
    <cfRule type="cellIs" dxfId="2652" priority="6298" operator="greaterThan">
      <formula>B30</formula>
    </cfRule>
  </conditionalFormatting>
  <conditionalFormatting sqref="E31">
    <cfRule type="cellIs" dxfId="2651" priority="6297" operator="greaterThan">
      <formula>B31</formula>
    </cfRule>
  </conditionalFormatting>
  <conditionalFormatting sqref="E32 E34 E36 E50 E52">
    <cfRule type="cellIs" dxfId="2650" priority="6296" operator="greaterThan">
      <formula>B32</formula>
    </cfRule>
  </conditionalFormatting>
  <conditionalFormatting sqref="E33 E35 E37 E39 E51 E53">
    <cfRule type="cellIs" dxfId="2649" priority="6295" operator="greaterThan">
      <formula>B33</formula>
    </cfRule>
  </conditionalFormatting>
  <conditionalFormatting sqref="E38">
    <cfRule type="cellIs" dxfId="2648" priority="6294" operator="greaterThan">
      <formula>H38</formula>
    </cfRule>
  </conditionalFormatting>
  <conditionalFormatting sqref="Y35">
    <cfRule type="cellIs" dxfId="2647" priority="6283" operator="equal">
      <formula>0</formula>
    </cfRule>
  </conditionalFormatting>
  <conditionalFormatting sqref="Y36">
    <cfRule type="cellIs" dxfId="2646" priority="6277" operator="equal">
      <formula>0</formula>
    </cfRule>
  </conditionalFormatting>
  <conditionalFormatting sqref="X26 X170:X199 X62">
    <cfRule type="expression" dxfId="2645" priority="5963">
      <formula>X26*100&lt;C26</formula>
    </cfRule>
    <cfRule type="cellIs" dxfId="2644" priority="5964" operator="equal">
      <formula>0</formula>
    </cfRule>
  </conditionalFormatting>
  <conditionalFormatting sqref="X27">
    <cfRule type="expression" dxfId="2643" priority="5961">
      <formula>X27*100&lt;C27</formula>
    </cfRule>
    <cfRule type="cellIs" dxfId="2642" priority="5962" operator="equal">
      <formula>0</formula>
    </cfRule>
  </conditionalFormatting>
  <conditionalFormatting sqref="X28">
    <cfRule type="expression" dxfId="2641" priority="5959">
      <formula>X28*100&lt;C28</formula>
    </cfRule>
    <cfRule type="cellIs" dxfId="2640" priority="5960" operator="equal">
      <formula>0</formula>
    </cfRule>
  </conditionalFormatting>
  <conditionalFormatting sqref="X29">
    <cfRule type="expression" dxfId="2639" priority="5957">
      <formula>X29*100&lt;C29</formula>
    </cfRule>
    <cfRule type="cellIs" dxfId="2638" priority="5958" operator="equal">
      <formula>0</formula>
    </cfRule>
  </conditionalFormatting>
  <conditionalFormatting sqref="X63">
    <cfRule type="expression" dxfId="2637" priority="5857">
      <formula>X63*100&lt;C63</formula>
    </cfRule>
    <cfRule type="cellIs" dxfId="2636" priority="5858" operator="equal">
      <formula>0</formula>
    </cfRule>
  </conditionalFormatting>
  <conditionalFormatting sqref="X64">
    <cfRule type="expression" dxfId="2635" priority="5855">
      <formula>X64*100&lt;C64</formula>
    </cfRule>
    <cfRule type="cellIs" dxfId="2634" priority="5856" operator="equal">
      <formula>0</formula>
    </cfRule>
  </conditionalFormatting>
  <conditionalFormatting sqref="X65">
    <cfRule type="expression" dxfId="2633" priority="5853">
      <formula>X65*100&lt;C65</formula>
    </cfRule>
    <cfRule type="cellIs" dxfId="2632" priority="5854" operator="equal">
      <formula>0</formula>
    </cfRule>
  </conditionalFormatting>
  <conditionalFormatting sqref="X66">
    <cfRule type="expression" dxfId="2631" priority="5851">
      <formula>X66*100&lt;C66</formula>
    </cfRule>
    <cfRule type="cellIs" dxfId="2630" priority="5852" operator="equal">
      <formula>0</formula>
    </cfRule>
  </conditionalFormatting>
  <conditionalFormatting sqref="X67">
    <cfRule type="expression" dxfId="2629" priority="5849">
      <formula>X67*100&lt;C67</formula>
    </cfRule>
    <cfRule type="cellIs" dxfId="2628" priority="5850" operator="equal">
      <formula>0</formula>
    </cfRule>
  </conditionalFormatting>
  <conditionalFormatting sqref="X68">
    <cfRule type="expression" dxfId="2627" priority="5847">
      <formula>X68*100&lt;C68</formula>
    </cfRule>
    <cfRule type="cellIs" dxfId="2626" priority="5848" operator="equal">
      <formula>0</formula>
    </cfRule>
  </conditionalFormatting>
  <conditionalFormatting sqref="X69">
    <cfRule type="expression" dxfId="2625" priority="5845">
      <formula>X69*100&lt;C69</formula>
    </cfRule>
    <cfRule type="cellIs" dxfId="2624" priority="5846" operator="equal">
      <formula>0</formula>
    </cfRule>
  </conditionalFormatting>
  <conditionalFormatting sqref="X70">
    <cfRule type="expression" dxfId="2623" priority="5843">
      <formula>X70*100&lt;C70</formula>
    </cfRule>
    <cfRule type="cellIs" dxfId="2622" priority="5844" operator="equal">
      <formula>0</formula>
    </cfRule>
  </conditionalFormatting>
  <conditionalFormatting sqref="X71">
    <cfRule type="expression" dxfId="2621" priority="5841">
      <formula>X71*100&lt;C71</formula>
    </cfRule>
    <cfRule type="cellIs" dxfId="2620" priority="5842" operator="equal">
      <formula>0</formula>
    </cfRule>
  </conditionalFormatting>
  <conditionalFormatting sqref="X72">
    <cfRule type="expression" dxfId="2619" priority="5839">
      <formula>X72*100&lt;C72</formula>
    </cfRule>
    <cfRule type="cellIs" dxfId="2618" priority="5840" operator="equal">
      <formula>0</formula>
    </cfRule>
  </conditionalFormatting>
  <conditionalFormatting sqref="X73">
    <cfRule type="expression" dxfId="2617" priority="5837">
      <formula>X73*100&lt;C73</formula>
    </cfRule>
    <cfRule type="cellIs" dxfId="2616" priority="5838" operator="equal">
      <formula>0</formula>
    </cfRule>
  </conditionalFormatting>
  <conditionalFormatting sqref="X74">
    <cfRule type="expression" dxfId="2615" priority="5835">
      <formula>X74*100&lt;C74</formula>
    </cfRule>
    <cfRule type="cellIs" dxfId="2614" priority="5836" operator="equal">
      <formula>0</formula>
    </cfRule>
  </conditionalFormatting>
  <conditionalFormatting sqref="X75">
    <cfRule type="expression" dxfId="2613" priority="5833">
      <formula>X75*100&lt;C75</formula>
    </cfRule>
    <cfRule type="cellIs" dxfId="2612" priority="5834" operator="equal">
      <formula>0</formula>
    </cfRule>
  </conditionalFormatting>
  <conditionalFormatting sqref="X76">
    <cfRule type="expression" dxfId="2611" priority="5831">
      <formula>X76*100&lt;C76</formula>
    </cfRule>
    <cfRule type="cellIs" dxfId="2610" priority="5832" operator="equal">
      <formula>0</formula>
    </cfRule>
  </conditionalFormatting>
  <conditionalFormatting sqref="X77">
    <cfRule type="expression" dxfId="2609" priority="5829">
      <formula>X77*100&lt;C77</formula>
    </cfRule>
    <cfRule type="cellIs" dxfId="2608" priority="5830" operator="equal">
      <formula>0</formula>
    </cfRule>
  </conditionalFormatting>
  <conditionalFormatting sqref="X78">
    <cfRule type="expression" dxfId="2607" priority="5827">
      <formula>X78*100&lt;C78</formula>
    </cfRule>
    <cfRule type="cellIs" dxfId="2606" priority="5828" operator="equal">
      <formula>0</formula>
    </cfRule>
  </conditionalFormatting>
  <conditionalFormatting sqref="X79">
    <cfRule type="expression" dxfId="2605" priority="5825">
      <formula>X79*100&lt;C79</formula>
    </cfRule>
    <cfRule type="cellIs" dxfId="2604" priority="5826" operator="equal">
      <formula>0</formula>
    </cfRule>
  </conditionalFormatting>
  <conditionalFormatting sqref="X80">
    <cfRule type="expression" dxfId="2603" priority="5823">
      <formula>X80*100&lt;C80</formula>
    </cfRule>
    <cfRule type="cellIs" dxfId="2602" priority="5824" operator="equal">
      <formula>0</formula>
    </cfRule>
  </conditionalFormatting>
  <conditionalFormatting sqref="X81">
    <cfRule type="expression" dxfId="2601" priority="5821">
      <formula>X81*100&lt;C81</formula>
    </cfRule>
    <cfRule type="cellIs" dxfId="2600" priority="5822" operator="equal">
      <formula>0</formula>
    </cfRule>
  </conditionalFormatting>
  <conditionalFormatting sqref="X82">
    <cfRule type="expression" dxfId="2599" priority="5819">
      <formula>X82*100&lt;C82</formula>
    </cfRule>
    <cfRule type="cellIs" dxfId="2598" priority="5820" operator="equal">
      <formula>0</formula>
    </cfRule>
  </conditionalFormatting>
  <conditionalFormatting sqref="X83">
    <cfRule type="expression" dxfId="2597" priority="5817">
      <formula>X83*100&lt;C83</formula>
    </cfRule>
    <cfRule type="cellIs" dxfId="2596" priority="5818" operator="equal">
      <formula>0</formula>
    </cfRule>
  </conditionalFormatting>
  <conditionalFormatting sqref="X84">
    <cfRule type="expression" dxfId="2595" priority="5815">
      <formula>X84*100&lt;C84</formula>
    </cfRule>
    <cfRule type="cellIs" dxfId="2594" priority="5816" operator="equal">
      <formula>0</formula>
    </cfRule>
  </conditionalFormatting>
  <conditionalFormatting sqref="X85">
    <cfRule type="expression" dxfId="2593" priority="5813">
      <formula>X85*100&lt;C85</formula>
    </cfRule>
    <cfRule type="cellIs" dxfId="2592" priority="5814" operator="equal">
      <formula>0</formula>
    </cfRule>
  </conditionalFormatting>
  <conditionalFormatting sqref="X86">
    <cfRule type="expression" dxfId="2591" priority="5811">
      <formula>X86*100&lt;C86</formula>
    </cfRule>
    <cfRule type="cellIs" dxfId="2590" priority="5812" operator="equal">
      <formula>0</formula>
    </cfRule>
  </conditionalFormatting>
  <conditionalFormatting sqref="X87">
    <cfRule type="expression" dxfId="2589" priority="5809">
      <formula>X87*100&lt;C87</formula>
    </cfRule>
    <cfRule type="cellIs" dxfId="2588" priority="5810" operator="equal">
      <formula>0</formula>
    </cfRule>
  </conditionalFormatting>
  <conditionalFormatting sqref="X88">
    <cfRule type="expression" dxfId="2587" priority="5807">
      <formula>X88*100&lt;C88</formula>
    </cfRule>
    <cfRule type="cellIs" dxfId="2586" priority="5808" operator="equal">
      <formula>0</formula>
    </cfRule>
  </conditionalFormatting>
  <conditionalFormatting sqref="X89">
    <cfRule type="expression" dxfId="2585" priority="5805">
      <formula>X89*100&lt;C89</formula>
    </cfRule>
    <cfRule type="cellIs" dxfId="2584" priority="5806" operator="equal">
      <formula>0</formula>
    </cfRule>
  </conditionalFormatting>
  <conditionalFormatting sqref="X90">
    <cfRule type="expression" dxfId="2583" priority="5803">
      <formula>X90*100&lt;C90</formula>
    </cfRule>
    <cfRule type="cellIs" dxfId="2582" priority="5804" operator="equal">
      <formula>0</formula>
    </cfRule>
  </conditionalFormatting>
  <conditionalFormatting sqref="X91">
    <cfRule type="expression" dxfId="2581" priority="5801">
      <formula>X91*100&lt;C91</formula>
    </cfRule>
    <cfRule type="cellIs" dxfId="2580" priority="5802" operator="equal">
      <formula>0</formula>
    </cfRule>
  </conditionalFormatting>
  <conditionalFormatting sqref="X92">
    <cfRule type="expression" dxfId="2579" priority="5799">
      <formula>X92*100&lt;C92</formula>
    </cfRule>
    <cfRule type="cellIs" dxfId="2578" priority="5800" operator="equal">
      <formula>0</formula>
    </cfRule>
  </conditionalFormatting>
  <conditionalFormatting sqref="X93">
    <cfRule type="expression" dxfId="2577" priority="5797">
      <formula>X93*100&lt;C93</formula>
    </cfRule>
    <cfRule type="cellIs" dxfId="2576" priority="5798" operator="equal">
      <formula>0</formula>
    </cfRule>
  </conditionalFormatting>
  <conditionalFormatting sqref="X94">
    <cfRule type="expression" dxfId="2575" priority="5795">
      <formula>X94*100&lt;C94</formula>
    </cfRule>
    <cfRule type="cellIs" dxfId="2574" priority="5796" operator="equal">
      <formula>0</formula>
    </cfRule>
  </conditionalFormatting>
  <conditionalFormatting sqref="X95">
    <cfRule type="expression" dxfId="2573" priority="5793">
      <formula>X95*100&lt;C95</formula>
    </cfRule>
    <cfRule type="cellIs" dxfId="2572" priority="5794" operator="equal">
      <formula>0</formula>
    </cfRule>
  </conditionalFormatting>
  <conditionalFormatting sqref="X96">
    <cfRule type="expression" dxfId="2571" priority="5791">
      <formula>X96*100&lt;C96</formula>
    </cfRule>
    <cfRule type="cellIs" dxfId="2570" priority="5792" operator="equal">
      <formula>0</formula>
    </cfRule>
  </conditionalFormatting>
  <conditionalFormatting sqref="X97">
    <cfRule type="expression" dxfId="2569" priority="5789">
      <formula>X97*100&lt;C97</formula>
    </cfRule>
    <cfRule type="cellIs" dxfId="2568" priority="5790" operator="equal">
      <formula>0</formula>
    </cfRule>
  </conditionalFormatting>
  <conditionalFormatting sqref="X98">
    <cfRule type="expression" dxfId="2567" priority="5787">
      <formula>X98*100&lt;C98</formula>
    </cfRule>
    <cfRule type="cellIs" dxfId="2566" priority="5788" operator="equal">
      <formula>0</formula>
    </cfRule>
  </conditionalFormatting>
  <conditionalFormatting sqref="X99">
    <cfRule type="expression" dxfId="2565" priority="5785">
      <formula>X99*100&lt;C99</formula>
    </cfRule>
    <cfRule type="cellIs" dxfId="2564" priority="5786" operator="equal">
      <formula>0</formula>
    </cfRule>
  </conditionalFormatting>
  <conditionalFormatting sqref="X100">
    <cfRule type="expression" dxfId="2563" priority="5783">
      <formula>X100*100&lt;C100</formula>
    </cfRule>
    <cfRule type="cellIs" dxfId="2562" priority="5784" operator="equal">
      <formula>0</formula>
    </cfRule>
  </conditionalFormatting>
  <conditionalFormatting sqref="X101">
    <cfRule type="expression" dxfId="2561" priority="5781">
      <formula>X101*100&lt;C101</formula>
    </cfRule>
    <cfRule type="cellIs" dxfId="2560" priority="5782" operator="equal">
      <formula>0</formula>
    </cfRule>
  </conditionalFormatting>
  <conditionalFormatting sqref="X102">
    <cfRule type="expression" dxfId="2559" priority="5779">
      <formula>X102*100&lt;C102</formula>
    </cfRule>
    <cfRule type="cellIs" dxfId="2558" priority="5780" operator="equal">
      <formula>0</formula>
    </cfRule>
  </conditionalFormatting>
  <conditionalFormatting sqref="X103">
    <cfRule type="expression" dxfId="2557" priority="5777">
      <formula>X103*100&lt;C103</formula>
    </cfRule>
    <cfRule type="cellIs" dxfId="2556" priority="5778" operator="equal">
      <formula>0</formula>
    </cfRule>
  </conditionalFormatting>
  <conditionalFormatting sqref="X104">
    <cfRule type="expression" dxfId="2555" priority="5775">
      <formula>X104*100&lt;C104</formula>
    </cfRule>
    <cfRule type="cellIs" dxfId="2554" priority="5776" operator="equal">
      <formula>0</formula>
    </cfRule>
  </conditionalFormatting>
  <conditionalFormatting sqref="X105">
    <cfRule type="expression" dxfId="2553" priority="5773">
      <formula>X105*100&lt;C105</formula>
    </cfRule>
    <cfRule type="cellIs" dxfId="2552" priority="5774" operator="equal">
      <formula>0</formula>
    </cfRule>
  </conditionalFormatting>
  <conditionalFormatting sqref="X106">
    <cfRule type="expression" dxfId="2551" priority="5771">
      <formula>X106*100&lt;C106</formula>
    </cfRule>
    <cfRule type="cellIs" dxfId="2550" priority="5772" operator="equal">
      <formula>0</formula>
    </cfRule>
  </conditionalFormatting>
  <conditionalFormatting sqref="X107">
    <cfRule type="expression" dxfId="2549" priority="5769">
      <formula>X107*100&lt;C107</formula>
    </cfRule>
    <cfRule type="cellIs" dxfId="2548" priority="5770" operator="equal">
      <formula>0</formula>
    </cfRule>
  </conditionalFormatting>
  <conditionalFormatting sqref="X108">
    <cfRule type="expression" dxfId="2547" priority="5767">
      <formula>X108*100&lt;C108</formula>
    </cfRule>
    <cfRule type="cellIs" dxfId="2546" priority="5768" operator="equal">
      <formula>0</formula>
    </cfRule>
  </conditionalFormatting>
  <conditionalFormatting sqref="X109">
    <cfRule type="expression" dxfId="2545" priority="5765">
      <formula>X109*100&lt;C109</formula>
    </cfRule>
    <cfRule type="cellIs" dxfId="2544" priority="5766" operator="equal">
      <formula>0</formula>
    </cfRule>
  </conditionalFormatting>
  <conditionalFormatting sqref="X110">
    <cfRule type="expression" dxfId="2543" priority="5763">
      <formula>X110*100&lt;C110</formula>
    </cfRule>
    <cfRule type="cellIs" dxfId="2542" priority="5764" operator="equal">
      <formula>0</formula>
    </cfRule>
  </conditionalFormatting>
  <conditionalFormatting sqref="X111">
    <cfRule type="expression" dxfId="2541" priority="5761">
      <formula>X111*100&lt;C111</formula>
    </cfRule>
    <cfRule type="cellIs" dxfId="2540" priority="5762" operator="equal">
      <formula>0</formula>
    </cfRule>
  </conditionalFormatting>
  <conditionalFormatting sqref="X112">
    <cfRule type="expression" dxfId="2539" priority="5759">
      <formula>X112*100&lt;C112</formula>
    </cfRule>
    <cfRule type="cellIs" dxfId="2538" priority="5760" operator="equal">
      <formula>0</formula>
    </cfRule>
  </conditionalFormatting>
  <conditionalFormatting sqref="X113">
    <cfRule type="expression" dxfId="2537" priority="5757">
      <formula>X113*100&lt;C113</formula>
    </cfRule>
    <cfRule type="cellIs" dxfId="2536" priority="5758" operator="equal">
      <formula>0</formula>
    </cfRule>
  </conditionalFormatting>
  <conditionalFormatting sqref="X114">
    <cfRule type="expression" dxfId="2535" priority="5755">
      <formula>X114*100&lt;C114</formula>
    </cfRule>
    <cfRule type="cellIs" dxfId="2534" priority="5756" operator="equal">
      <formula>0</formula>
    </cfRule>
  </conditionalFormatting>
  <conditionalFormatting sqref="X115">
    <cfRule type="expression" dxfId="2533" priority="5753">
      <formula>X115*100&lt;C115</formula>
    </cfRule>
    <cfRule type="cellIs" dxfId="2532" priority="5754" operator="equal">
      <formula>0</formula>
    </cfRule>
  </conditionalFormatting>
  <conditionalFormatting sqref="X116">
    <cfRule type="expression" dxfId="2531" priority="5751">
      <formula>X116*100&lt;C116</formula>
    </cfRule>
    <cfRule type="cellIs" dxfId="2530" priority="5752" operator="equal">
      <formula>0</formula>
    </cfRule>
  </conditionalFormatting>
  <conditionalFormatting sqref="X117">
    <cfRule type="expression" dxfId="2529" priority="5749">
      <formula>X117*100&lt;C117</formula>
    </cfRule>
    <cfRule type="cellIs" dxfId="2528" priority="5750" operator="equal">
      <formula>0</formula>
    </cfRule>
  </conditionalFormatting>
  <conditionalFormatting sqref="X118">
    <cfRule type="expression" dxfId="2527" priority="5747">
      <formula>X118*100&lt;C118</formula>
    </cfRule>
    <cfRule type="cellIs" dxfId="2526" priority="5748" operator="equal">
      <formula>0</formula>
    </cfRule>
  </conditionalFormatting>
  <conditionalFormatting sqref="X119">
    <cfRule type="expression" dxfId="2525" priority="5745">
      <formula>X119*100&lt;C119</formula>
    </cfRule>
    <cfRule type="cellIs" dxfId="2524" priority="5746" operator="equal">
      <formula>0</formula>
    </cfRule>
  </conditionalFormatting>
  <conditionalFormatting sqref="X120">
    <cfRule type="expression" dxfId="2523" priority="5743">
      <formula>X120*100&lt;C120</formula>
    </cfRule>
    <cfRule type="cellIs" dxfId="2522" priority="5744" operator="equal">
      <formula>0</formula>
    </cfRule>
  </conditionalFormatting>
  <conditionalFormatting sqref="X121">
    <cfRule type="expression" dxfId="2521" priority="5741">
      <formula>X121*100&lt;C121</formula>
    </cfRule>
    <cfRule type="cellIs" dxfId="2520" priority="5742" operator="equal">
      <formula>0</formula>
    </cfRule>
  </conditionalFormatting>
  <conditionalFormatting sqref="X122">
    <cfRule type="expression" dxfId="2519" priority="5739">
      <formula>X122*100&lt;C122</formula>
    </cfRule>
    <cfRule type="cellIs" dxfId="2518" priority="5740" operator="equal">
      <formula>0</formula>
    </cfRule>
  </conditionalFormatting>
  <conditionalFormatting sqref="X123">
    <cfRule type="expression" dxfId="2517" priority="5737">
      <formula>X123*100&lt;C123</formula>
    </cfRule>
    <cfRule type="cellIs" dxfId="2516" priority="5738" operator="equal">
      <formula>0</formula>
    </cfRule>
  </conditionalFormatting>
  <conditionalFormatting sqref="X124">
    <cfRule type="expression" dxfId="2515" priority="5735">
      <formula>X124*100&lt;C124</formula>
    </cfRule>
    <cfRule type="cellIs" dxfId="2514" priority="5736" operator="equal">
      <formula>0</formula>
    </cfRule>
  </conditionalFormatting>
  <conditionalFormatting sqref="X125">
    <cfRule type="expression" dxfId="2513" priority="5733">
      <formula>X125*100&lt;C125</formula>
    </cfRule>
    <cfRule type="cellIs" dxfId="2512" priority="5734" operator="equal">
      <formula>0</formula>
    </cfRule>
  </conditionalFormatting>
  <conditionalFormatting sqref="X126">
    <cfRule type="expression" dxfId="2511" priority="5731">
      <formula>X126*100&lt;C126</formula>
    </cfRule>
    <cfRule type="cellIs" dxfId="2510" priority="5732" operator="equal">
      <formula>0</formula>
    </cfRule>
  </conditionalFormatting>
  <conditionalFormatting sqref="X127">
    <cfRule type="expression" dxfId="2509" priority="5729">
      <formula>X127*100&lt;C127</formula>
    </cfRule>
    <cfRule type="cellIs" dxfId="2508" priority="5730" operator="equal">
      <formula>0</formula>
    </cfRule>
  </conditionalFormatting>
  <conditionalFormatting sqref="X128">
    <cfRule type="expression" dxfId="2507" priority="5727">
      <formula>X128*100&lt;C128</formula>
    </cfRule>
    <cfRule type="cellIs" dxfId="2506" priority="5728" operator="equal">
      <formula>0</formula>
    </cfRule>
  </conditionalFormatting>
  <conditionalFormatting sqref="X129">
    <cfRule type="expression" dxfId="2505" priority="5725">
      <formula>X129*100&lt;C129</formula>
    </cfRule>
    <cfRule type="cellIs" dxfId="2504" priority="5726" operator="equal">
      <formula>0</formula>
    </cfRule>
  </conditionalFormatting>
  <conditionalFormatting sqref="X130">
    <cfRule type="expression" dxfId="2503" priority="5723">
      <formula>X130*100&lt;C130</formula>
    </cfRule>
    <cfRule type="cellIs" dxfId="2502" priority="5724" operator="equal">
      <formula>0</formula>
    </cfRule>
  </conditionalFormatting>
  <conditionalFormatting sqref="X131">
    <cfRule type="expression" dxfId="2501" priority="5721">
      <formula>X131*100&lt;C131</formula>
    </cfRule>
    <cfRule type="cellIs" dxfId="2500" priority="5722" operator="equal">
      <formula>0</formula>
    </cfRule>
  </conditionalFormatting>
  <conditionalFormatting sqref="X132">
    <cfRule type="expression" dxfId="2499" priority="5719">
      <formula>X132*100&lt;C132</formula>
    </cfRule>
    <cfRule type="cellIs" dxfId="2498" priority="5720" operator="equal">
      <formula>0</formula>
    </cfRule>
  </conditionalFormatting>
  <conditionalFormatting sqref="X133">
    <cfRule type="expression" dxfId="2497" priority="5717">
      <formula>X133*100&lt;C133</formula>
    </cfRule>
    <cfRule type="cellIs" dxfId="2496" priority="5718" operator="equal">
      <formula>0</formula>
    </cfRule>
  </conditionalFormatting>
  <conditionalFormatting sqref="X134">
    <cfRule type="expression" dxfId="2495" priority="5715">
      <formula>X134*100&lt;C134</formula>
    </cfRule>
    <cfRule type="cellIs" dxfId="2494" priority="5716" operator="equal">
      <formula>0</formula>
    </cfRule>
  </conditionalFormatting>
  <conditionalFormatting sqref="X135">
    <cfRule type="expression" dxfId="2493" priority="5713">
      <formula>X135*100&lt;C135</formula>
    </cfRule>
    <cfRule type="cellIs" dxfId="2492" priority="5714" operator="equal">
      <formula>0</formula>
    </cfRule>
  </conditionalFormatting>
  <conditionalFormatting sqref="X136">
    <cfRule type="expression" dxfId="2491" priority="5711">
      <formula>X136*100&lt;C136</formula>
    </cfRule>
    <cfRule type="cellIs" dxfId="2490" priority="5712" operator="equal">
      <formula>0</formula>
    </cfRule>
  </conditionalFormatting>
  <conditionalFormatting sqref="X137">
    <cfRule type="expression" dxfId="2489" priority="5709">
      <formula>X137*100&lt;C137</formula>
    </cfRule>
    <cfRule type="cellIs" dxfId="2488" priority="5710" operator="equal">
      <formula>0</formula>
    </cfRule>
  </conditionalFormatting>
  <conditionalFormatting sqref="X138">
    <cfRule type="expression" dxfId="2487" priority="5707">
      <formula>X138*100&lt;C138</formula>
    </cfRule>
    <cfRule type="cellIs" dxfId="2486" priority="5708" operator="equal">
      <formula>0</formula>
    </cfRule>
  </conditionalFormatting>
  <conditionalFormatting sqref="X139">
    <cfRule type="expression" dxfId="2485" priority="5705">
      <formula>X139*100&lt;C139</formula>
    </cfRule>
    <cfRule type="cellIs" dxfId="2484" priority="5706" operator="equal">
      <formula>0</formula>
    </cfRule>
  </conditionalFormatting>
  <conditionalFormatting sqref="X140">
    <cfRule type="expression" dxfId="2483" priority="5703">
      <formula>X140*100&lt;C140</formula>
    </cfRule>
    <cfRule type="cellIs" dxfId="2482" priority="5704" operator="equal">
      <formula>0</formula>
    </cfRule>
  </conditionalFormatting>
  <conditionalFormatting sqref="X141">
    <cfRule type="expression" dxfId="2481" priority="5701">
      <formula>X141*100&lt;C141</formula>
    </cfRule>
    <cfRule type="cellIs" dxfId="2480" priority="5702" operator="equal">
      <formula>0</formula>
    </cfRule>
  </conditionalFormatting>
  <conditionalFormatting sqref="X142">
    <cfRule type="expression" dxfId="2479" priority="5699">
      <formula>X142*100&lt;C142</formula>
    </cfRule>
    <cfRule type="cellIs" dxfId="2478" priority="5700" operator="equal">
      <formula>0</formula>
    </cfRule>
  </conditionalFormatting>
  <conditionalFormatting sqref="X143">
    <cfRule type="expression" dxfId="2477" priority="5697">
      <formula>X143*100&lt;C143</formula>
    </cfRule>
    <cfRule type="cellIs" dxfId="2476" priority="5698" operator="equal">
      <formula>0</formula>
    </cfRule>
  </conditionalFormatting>
  <conditionalFormatting sqref="X144">
    <cfRule type="expression" dxfId="2475" priority="5695">
      <formula>X144*100&lt;C144</formula>
    </cfRule>
    <cfRule type="cellIs" dxfId="2474" priority="5696" operator="equal">
      <formula>0</formula>
    </cfRule>
  </conditionalFormatting>
  <conditionalFormatting sqref="X145">
    <cfRule type="expression" dxfId="2473" priority="5693">
      <formula>X145*100&lt;C145</formula>
    </cfRule>
    <cfRule type="cellIs" dxfId="2472" priority="5694" operator="equal">
      <formula>0</formula>
    </cfRule>
  </conditionalFormatting>
  <conditionalFormatting sqref="X146">
    <cfRule type="expression" dxfId="2471" priority="5691">
      <formula>X146*100&lt;C146</formula>
    </cfRule>
    <cfRule type="cellIs" dxfId="2470" priority="5692" operator="equal">
      <formula>0</formula>
    </cfRule>
  </conditionalFormatting>
  <conditionalFormatting sqref="X147">
    <cfRule type="expression" dxfId="2469" priority="5689">
      <formula>X147*100&lt;C147</formula>
    </cfRule>
    <cfRule type="cellIs" dxfId="2468" priority="5690" operator="equal">
      <formula>0</formula>
    </cfRule>
  </conditionalFormatting>
  <conditionalFormatting sqref="X148">
    <cfRule type="expression" dxfId="2467" priority="5687">
      <formula>X148*100&lt;C148</formula>
    </cfRule>
    <cfRule type="cellIs" dxfId="2466" priority="5688" operator="equal">
      <formula>0</formula>
    </cfRule>
  </conditionalFormatting>
  <conditionalFormatting sqref="X149">
    <cfRule type="expression" dxfId="2465" priority="5685">
      <formula>X149*100&lt;C149</formula>
    </cfRule>
    <cfRule type="cellIs" dxfId="2464" priority="5686" operator="equal">
      <formula>0</formula>
    </cfRule>
  </conditionalFormatting>
  <conditionalFormatting sqref="X150">
    <cfRule type="expression" dxfId="2463" priority="5683">
      <formula>X150*100&lt;C150</formula>
    </cfRule>
    <cfRule type="cellIs" dxfId="2462" priority="5684" operator="equal">
      <formula>0</formula>
    </cfRule>
  </conditionalFormatting>
  <conditionalFormatting sqref="X151">
    <cfRule type="expression" dxfId="2461" priority="5681">
      <formula>X151*100&lt;C151</formula>
    </cfRule>
    <cfRule type="cellIs" dxfId="2460" priority="5682" operator="equal">
      <formula>0</formula>
    </cfRule>
  </conditionalFormatting>
  <conditionalFormatting sqref="X152">
    <cfRule type="expression" dxfId="2459" priority="5679">
      <formula>X152*100&lt;C152</formula>
    </cfRule>
    <cfRule type="cellIs" dxfId="2458" priority="5680" operator="equal">
      <formula>0</formula>
    </cfRule>
  </conditionalFormatting>
  <conditionalFormatting sqref="X153">
    <cfRule type="expression" dxfId="2457" priority="5677">
      <formula>X153*100&lt;C153</formula>
    </cfRule>
    <cfRule type="cellIs" dxfId="2456" priority="5678" operator="equal">
      <formula>0</formula>
    </cfRule>
  </conditionalFormatting>
  <conditionalFormatting sqref="X154">
    <cfRule type="expression" dxfId="2455" priority="5675">
      <formula>X154*100&lt;C154</formula>
    </cfRule>
    <cfRule type="cellIs" dxfId="2454" priority="5676" operator="equal">
      <formula>0</formula>
    </cfRule>
  </conditionalFormatting>
  <conditionalFormatting sqref="X155">
    <cfRule type="expression" dxfId="2453" priority="5673">
      <formula>X155*100&lt;C155</formula>
    </cfRule>
    <cfRule type="cellIs" dxfId="2452" priority="5674" operator="equal">
      <formula>0</formula>
    </cfRule>
  </conditionalFormatting>
  <conditionalFormatting sqref="X156">
    <cfRule type="expression" dxfId="2451" priority="5671">
      <formula>X156*100&lt;C156</formula>
    </cfRule>
    <cfRule type="cellIs" dxfId="2450" priority="5672" operator="equal">
      <formula>0</formula>
    </cfRule>
  </conditionalFormatting>
  <conditionalFormatting sqref="X157">
    <cfRule type="expression" dxfId="2449" priority="5669">
      <formula>X157*100&lt;C157</formula>
    </cfRule>
    <cfRule type="cellIs" dxfId="2448" priority="5670" operator="equal">
      <formula>0</formula>
    </cfRule>
  </conditionalFormatting>
  <conditionalFormatting sqref="X158">
    <cfRule type="expression" dxfId="2447" priority="5667">
      <formula>X158*100&lt;C158</formula>
    </cfRule>
    <cfRule type="cellIs" dxfId="2446" priority="5668" operator="equal">
      <formula>0</formula>
    </cfRule>
  </conditionalFormatting>
  <conditionalFormatting sqref="X159">
    <cfRule type="expression" dxfId="2445" priority="5665">
      <formula>X159*100&lt;C159</formula>
    </cfRule>
    <cfRule type="cellIs" dxfId="2444" priority="5666" operator="equal">
      <formula>0</formula>
    </cfRule>
  </conditionalFormatting>
  <conditionalFormatting sqref="X160">
    <cfRule type="expression" dxfId="2443" priority="5663">
      <formula>X160*100&lt;C160</formula>
    </cfRule>
    <cfRule type="cellIs" dxfId="2442" priority="5664" operator="equal">
      <formula>0</formula>
    </cfRule>
  </conditionalFormatting>
  <conditionalFormatting sqref="X161">
    <cfRule type="expression" dxfId="2441" priority="5661">
      <formula>X161*100&lt;C161</formula>
    </cfRule>
    <cfRule type="cellIs" dxfId="2440" priority="5662" operator="equal">
      <formula>0</formula>
    </cfRule>
  </conditionalFormatting>
  <conditionalFormatting sqref="X162">
    <cfRule type="expression" dxfId="2439" priority="5659">
      <formula>X162*100&lt;C162</formula>
    </cfRule>
    <cfRule type="cellIs" dxfId="2438" priority="5660" operator="equal">
      <formula>0</formula>
    </cfRule>
  </conditionalFormatting>
  <conditionalFormatting sqref="X163">
    <cfRule type="expression" dxfId="2437" priority="5657">
      <formula>X163*100&lt;C163</formula>
    </cfRule>
    <cfRule type="cellIs" dxfId="2436" priority="5658" operator="equal">
      <formula>0</formula>
    </cfRule>
  </conditionalFormatting>
  <conditionalFormatting sqref="X164">
    <cfRule type="expression" dxfId="2435" priority="5655">
      <formula>X164*100&lt;C164</formula>
    </cfRule>
    <cfRule type="cellIs" dxfId="2434" priority="5656" operator="equal">
      <formula>0</formula>
    </cfRule>
  </conditionalFormatting>
  <conditionalFormatting sqref="X165">
    <cfRule type="expression" dxfId="2433" priority="5653">
      <formula>X165*100&lt;C165</formula>
    </cfRule>
    <cfRule type="cellIs" dxfId="2432" priority="5654" operator="equal">
      <formula>0</formula>
    </cfRule>
  </conditionalFormatting>
  <conditionalFormatting sqref="X166">
    <cfRule type="expression" dxfId="2431" priority="5651">
      <formula>X166*100&lt;C166</formula>
    </cfRule>
    <cfRule type="cellIs" dxfId="2430" priority="5652" operator="equal">
      <formula>0</formula>
    </cfRule>
  </conditionalFormatting>
  <conditionalFormatting sqref="X167">
    <cfRule type="expression" dxfId="2429" priority="5649">
      <formula>X167*100&lt;C167</formula>
    </cfRule>
    <cfRule type="cellIs" dxfId="2428" priority="5650" operator="equal">
      <formula>0</formula>
    </cfRule>
  </conditionalFormatting>
  <conditionalFormatting sqref="X168">
    <cfRule type="expression" dxfId="2427" priority="5647">
      <formula>X168*100&lt;C168</formula>
    </cfRule>
    <cfRule type="cellIs" dxfId="2426" priority="5648" operator="equal">
      <formula>0</formula>
    </cfRule>
  </conditionalFormatting>
  <conditionalFormatting sqref="X169">
    <cfRule type="expression" dxfId="2425" priority="5645">
      <formula>X169*100&lt;C169</formula>
    </cfRule>
    <cfRule type="cellIs" dxfId="2424" priority="5646" operator="equal">
      <formula>0</formula>
    </cfRule>
  </conditionalFormatting>
  <conditionalFormatting sqref="X2">
    <cfRule type="expression" dxfId="2423" priority="5638">
      <formula>X2*100&gt;C2</formula>
    </cfRule>
    <cfRule type="cellIs" dxfId="2422" priority="5639" operator="equal">
      <formula>0</formula>
    </cfRule>
  </conditionalFormatting>
  <conditionalFormatting sqref="X3">
    <cfRule type="expression" dxfId="2421" priority="5636">
      <formula>X3*100&gt;C3</formula>
    </cfRule>
    <cfRule type="cellIs" dxfId="2420" priority="5637" operator="equal">
      <formula>0</formula>
    </cfRule>
  </conditionalFormatting>
  <conditionalFormatting sqref="X4">
    <cfRule type="expression" dxfId="2419" priority="5629">
      <formula>X4*100&gt;C4</formula>
    </cfRule>
    <cfRule type="cellIs" dxfId="2418" priority="5630" operator="equal">
      <formula>0</formula>
    </cfRule>
  </conditionalFormatting>
  <conditionalFormatting sqref="X5">
    <cfRule type="expression" dxfId="2417" priority="5627">
      <formula>X5*100&gt;C5</formula>
    </cfRule>
    <cfRule type="cellIs" dxfId="2416" priority="5628" operator="equal">
      <formula>0</formula>
    </cfRule>
  </conditionalFormatting>
  <conditionalFormatting sqref="X6">
    <cfRule type="expression" dxfId="2415" priority="5620">
      <formula>X6*100&gt;C6</formula>
    </cfRule>
    <cfRule type="cellIs" dxfId="2414" priority="5621" operator="equal">
      <formula>0</formula>
    </cfRule>
  </conditionalFormatting>
  <conditionalFormatting sqref="X7">
    <cfRule type="expression" dxfId="2413" priority="5618">
      <formula>X7*100&gt;C7</formula>
    </cfRule>
    <cfRule type="cellIs" dxfId="2412" priority="5619" operator="equal">
      <formula>0</formula>
    </cfRule>
  </conditionalFormatting>
  <conditionalFormatting sqref="X8">
    <cfRule type="expression" dxfId="2411" priority="5611">
      <formula>X8*100&gt;C8</formula>
    </cfRule>
    <cfRule type="cellIs" dxfId="2410" priority="5612" operator="equal">
      <formula>0</formula>
    </cfRule>
  </conditionalFormatting>
  <conditionalFormatting sqref="X9">
    <cfRule type="expression" dxfId="2409" priority="5609">
      <formula>X9*100&gt;C9</formula>
    </cfRule>
    <cfRule type="cellIs" dxfId="2408" priority="5610" operator="equal">
      <formula>0</formula>
    </cfRule>
  </conditionalFormatting>
  <conditionalFormatting sqref="Y63">
    <cfRule type="cellIs" dxfId="2407" priority="5379" operator="equal">
      <formula>0</formula>
    </cfRule>
  </conditionalFormatting>
  <conditionalFormatting sqref="Y61">
    <cfRule type="cellIs" dxfId="2406" priority="5376" operator="equal">
      <formula>0</formula>
    </cfRule>
  </conditionalFormatting>
  <conditionalFormatting sqref="Q1">
    <cfRule type="cellIs" dxfId="2405" priority="5263" operator="equal">
      <formula>"BONOS"</formula>
    </cfRule>
  </conditionalFormatting>
  <conditionalFormatting sqref="Z26">
    <cfRule type="cellIs" dxfId="2404" priority="5255" operator="equal">
      <formula>0</formula>
    </cfRule>
  </conditionalFormatting>
  <conditionalFormatting sqref="Z26">
    <cfRule type="cellIs" dxfId="2403" priority="5254" operator="greaterThan">
      <formula>0</formula>
    </cfRule>
  </conditionalFormatting>
  <conditionalFormatting sqref="B26">
    <cfRule type="expression" dxfId="2402" priority="4781">
      <formula>IF($V26&lt;&gt;0,AND(MID($A26,5,1)=" "))</formula>
    </cfRule>
    <cfRule type="expression" dxfId="2401" priority="4782">
      <formula>IF($V26&lt;&gt;0,AND(MID($A26,5,1)="C"))</formula>
    </cfRule>
    <cfRule type="expression" dxfId="2400" priority="4783">
      <formula>IF($V26&lt;&gt;0,AND(MID($A26,5,1)="D"))</formula>
    </cfRule>
  </conditionalFormatting>
  <conditionalFormatting sqref="E26">
    <cfRule type="expression" dxfId="2399" priority="4766">
      <formula>IF($V26&lt;&gt;0,AND(MID($A26,5,1)=" "))</formula>
    </cfRule>
    <cfRule type="expression" dxfId="2398" priority="4767">
      <formula>IF($V26&lt;&gt;0,AND(MID($A26,5,1)="C"))</formula>
    </cfRule>
    <cfRule type="expression" dxfId="2397" priority="4768">
      <formula>IF($V26&lt;&gt;0,AND(MID($A26,5,1)="D"))</formula>
    </cfRule>
  </conditionalFormatting>
  <conditionalFormatting sqref="B28">
    <cfRule type="expression" dxfId="2396" priority="4763">
      <formula>IF($V28&lt;&gt;0,AND(MID($A28,5,1)=" "))</formula>
    </cfRule>
    <cfRule type="expression" dxfId="2395" priority="4764">
      <formula>IF($V28&lt;&gt;0,AND(MID($A28,5,1)="C"))</formula>
    </cfRule>
    <cfRule type="expression" dxfId="2394" priority="4765">
      <formula>IF($V28&lt;&gt;0,AND(MID($A28,5,1)="D"))</formula>
    </cfRule>
  </conditionalFormatting>
  <conditionalFormatting sqref="E28">
    <cfRule type="expression" dxfId="2393" priority="4748">
      <formula>IF($V28&lt;&gt;0,AND(MID($A28,5,1)=" "))</formula>
    </cfRule>
    <cfRule type="expression" dxfId="2392" priority="4749">
      <formula>IF($V28&lt;&gt;0,AND(MID($A28,5,1)="C"))</formula>
    </cfRule>
    <cfRule type="expression" dxfId="2391" priority="4750">
      <formula>IF($V28&lt;&gt;0,AND(MID($A28,5,1)="D"))</formula>
    </cfRule>
  </conditionalFormatting>
  <conditionalFormatting sqref="B29">
    <cfRule type="expression" dxfId="2390" priority="4745">
      <formula>IF($V29&lt;&gt;0,AND(MID($A29,5,1)=" "))</formula>
    </cfRule>
    <cfRule type="expression" dxfId="2389" priority="4746">
      <formula>IF($V29&lt;&gt;0,AND(MID($A29,5,1)="C"))</formula>
    </cfRule>
    <cfRule type="expression" dxfId="2388" priority="4747">
      <formula>IF($V29&lt;&gt;0,AND(MID($A29,5,1)="D"))</formula>
    </cfRule>
  </conditionalFormatting>
  <conditionalFormatting sqref="E29">
    <cfRule type="expression" dxfId="2387" priority="4730">
      <formula>IF($V29&lt;&gt;0,AND(MID($A29,5,1)=" "))</formula>
    </cfRule>
    <cfRule type="expression" dxfId="2386" priority="4731">
      <formula>IF($V29&lt;&gt;0,AND(MID($A29,5,1)="C"))</formula>
    </cfRule>
    <cfRule type="expression" dxfId="2385" priority="4732">
      <formula>IF($V29&lt;&gt;0,AND(MID($A29,5,1)="D"))</formula>
    </cfRule>
  </conditionalFormatting>
  <conditionalFormatting sqref="B27">
    <cfRule type="expression" dxfId="2384" priority="4727">
      <formula>IF($V27&lt;&gt;0,AND(MID($A27,5,1)=" "))</formula>
    </cfRule>
    <cfRule type="expression" dxfId="2383" priority="4728">
      <formula>IF($V27&lt;&gt;0,AND(MID($A27,5,1)="C"))</formula>
    </cfRule>
    <cfRule type="expression" dxfId="2382" priority="4729">
      <formula>IF($V27&lt;&gt;0,AND(MID($A27,5,1)="D"))</formula>
    </cfRule>
  </conditionalFormatting>
  <conditionalFormatting sqref="E27">
    <cfRule type="expression" dxfId="2381" priority="4712">
      <formula>IF($V27&lt;&gt;0,AND(MID($A27,5,1)=" "))</formula>
    </cfRule>
    <cfRule type="expression" dxfId="2380" priority="4713">
      <formula>IF($V27&lt;&gt;0,AND(MID($A27,5,1)="C"))</formula>
    </cfRule>
    <cfRule type="expression" dxfId="2379" priority="4714">
      <formula>IF($V27&lt;&gt;0,AND(MID($A27,5,1)="D"))</formula>
    </cfRule>
  </conditionalFormatting>
  <conditionalFormatting sqref="C26">
    <cfRule type="cellIs" dxfId="2378" priority="4679" operator="lessThan">
      <formula>D26</formula>
    </cfRule>
    <cfRule type="expression" dxfId="2377" priority="4683">
      <formula>IF($V26&lt;&gt;0,AND(MID($A26,5,1)=" "))</formula>
    </cfRule>
    <cfRule type="expression" dxfId="2376" priority="4684">
      <formula>IF($V26&lt;&gt;0,AND(MID($A26,5,1)="C"))</formula>
    </cfRule>
    <cfRule type="expression" dxfId="2375" priority="4685">
      <formula>IF($V26&lt;&gt;0,AND(MID($A26,5,1)="D"))</formula>
    </cfRule>
  </conditionalFormatting>
  <conditionalFormatting sqref="D26">
    <cfRule type="cellIs" dxfId="2374" priority="4678" operator="lessThan">
      <formula>C26</formula>
    </cfRule>
    <cfRule type="expression" dxfId="2373" priority="4680">
      <formula>IF($V26&lt;&gt;0,AND(MID($A26,5,1)=" "))</formula>
    </cfRule>
    <cfRule type="expression" dxfId="2372" priority="4681">
      <formula>IF($V26&lt;&gt;0,AND(MID($A26,5,1)="C"))</formula>
    </cfRule>
    <cfRule type="expression" dxfId="2371" priority="4682">
      <formula>IF($V26&lt;&gt;0,AND(MID($A26,5,1)="D"))</formula>
    </cfRule>
  </conditionalFormatting>
  <conditionalFormatting sqref="C27">
    <cfRule type="cellIs" dxfId="2370" priority="4671" operator="lessThan">
      <formula>D27</formula>
    </cfRule>
    <cfRule type="expression" dxfId="2369" priority="4675">
      <formula>IF($V27&lt;&gt;0,AND(MID($A27,5,1)=" "))</formula>
    </cfRule>
    <cfRule type="expression" dxfId="2368" priority="4676">
      <formula>IF($V27&lt;&gt;0,AND(MID($A27,5,1)="C"))</formula>
    </cfRule>
    <cfRule type="expression" dxfId="2367" priority="4677">
      <formula>IF($V27&lt;&gt;0,AND(MID($A27,5,1)="D"))</formula>
    </cfRule>
  </conditionalFormatting>
  <conditionalFormatting sqref="D27">
    <cfRule type="cellIs" dxfId="2366" priority="4670" operator="lessThan">
      <formula>C27</formula>
    </cfRule>
    <cfRule type="expression" dxfId="2365" priority="4672">
      <formula>IF($V27&lt;&gt;0,AND(MID($A27,5,1)=" "))</formula>
    </cfRule>
    <cfRule type="expression" dxfId="2364" priority="4673">
      <formula>IF($V27&lt;&gt;0,AND(MID($A27,5,1)="C"))</formula>
    </cfRule>
    <cfRule type="expression" dxfId="2363" priority="4674">
      <formula>IF($V27&lt;&gt;0,AND(MID($A27,5,1)="D"))</formula>
    </cfRule>
  </conditionalFormatting>
  <conditionalFormatting sqref="C28">
    <cfRule type="cellIs" dxfId="2362" priority="4663" operator="lessThan">
      <formula>D28</formula>
    </cfRule>
    <cfRule type="expression" dxfId="2361" priority="4667">
      <formula>IF($V28&lt;&gt;0,AND(MID($A28,5,1)=" "))</formula>
    </cfRule>
    <cfRule type="expression" dxfId="2360" priority="4668">
      <formula>IF($V28&lt;&gt;0,AND(MID($A28,5,1)="C"))</formula>
    </cfRule>
    <cfRule type="expression" dxfId="2359" priority="4669">
      <formula>IF($V28&lt;&gt;0,AND(MID($A28,5,1)="D"))</formula>
    </cfRule>
  </conditionalFormatting>
  <conditionalFormatting sqref="D28">
    <cfRule type="cellIs" dxfId="2358" priority="4662" operator="lessThan">
      <formula>C28</formula>
    </cfRule>
    <cfRule type="expression" dxfId="2357" priority="4664">
      <formula>IF($V28&lt;&gt;0,AND(MID($A28,5,1)=" "))</formula>
    </cfRule>
    <cfRule type="expression" dxfId="2356" priority="4665">
      <formula>IF($V28&lt;&gt;0,AND(MID($A28,5,1)="C"))</formula>
    </cfRule>
    <cfRule type="expression" dxfId="2355" priority="4666">
      <formula>IF($V28&lt;&gt;0,AND(MID($A28,5,1)="D"))</formula>
    </cfRule>
  </conditionalFormatting>
  <conditionalFormatting sqref="C29">
    <cfRule type="cellIs" dxfId="2354" priority="4655" operator="lessThan">
      <formula>D29</formula>
    </cfRule>
    <cfRule type="expression" dxfId="2353" priority="4659">
      <formula>IF($V29&lt;&gt;0,AND(MID($A29,5,1)=" "))</formula>
    </cfRule>
    <cfRule type="expression" dxfId="2352" priority="4660">
      <formula>IF($V29&lt;&gt;0,AND(MID($A29,5,1)="C"))</formula>
    </cfRule>
    <cfRule type="expression" dxfId="2351" priority="4661">
      <formula>IF($V29&lt;&gt;0,AND(MID($A29,5,1)="D"))</formula>
    </cfRule>
  </conditionalFormatting>
  <conditionalFormatting sqref="D29">
    <cfRule type="cellIs" dxfId="2350" priority="4654" operator="lessThan">
      <formula>C29</formula>
    </cfRule>
    <cfRule type="expression" dxfId="2349" priority="4656">
      <formula>IF($V29&lt;&gt;0,AND(MID($A29,5,1)=" "))</formula>
    </cfRule>
    <cfRule type="expression" dxfId="2348" priority="4657">
      <formula>IF($V29&lt;&gt;0,AND(MID($A29,5,1)="C"))</formula>
    </cfRule>
    <cfRule type="expression" dxfId="2347" priority="4658">
      <formula>IF($V29&lt;&gt;0,AND(MID($A29,5,1)="D"))</formula>
    </cfRule>
  </conditionalFormatting>
  <conditionalFormatting sqref="A15">
    <cfRule type="expression" dxfId="2346" priority="4577">
      <formula>IF($Y17&gt;$Y14,AND(MID($A15,5,1)=" "))</formula>
    </cfRule>
    <cfRule type="expression" dxfId="2345" priority="4578">
      <formula>IF($Y17&gt;$Y14,AND(MID($A15,5,1)="C"))</formula>
    </cfRule>
    <cfRule type="expression" dxfId="2344" priority="4579">
      <formula>IF($Y17&gt;$Y14,AND(MID($A15,5,1)="D"))</formula>
    </cfRule>
  </conditionalFormatting>
  <conditionalFormatting sqref="A16">
    <cfRule type="expression" dxfId="2343" priority="4580">
      <formula>IF($Y17&gt;$Y14,AND(MID($A16,5,1)=" "))</formula>
    </cfRule>
    <cfRule type="expression" dxfId="2342" priority="4581">
      <formula>IF($Y17&gt;$Y14,AND(MID($A16,5,1)="C"))</formula>
    </cfRule>
    <cfRule type="expression" dxfId="2341" priority="4582">
      <formula>IF($Y17&gt;$Y14,AND(MID($A16,5,1)="D"))</formula>
    </cfRule>
  </conditionalFormatting>
  <conditionalFormatting sqref="A17">
    <cfRule type="expression" dxfId="2340" priority="4574">
      <formula>IF($Y17&gt;$Y14,AND(MID($A17,5,1)=" "))</formula>
    </cfRule>
    <cfRule type="expression" dxfId="2339" priority="4575">
      <formula>IF($Y17&gt;$Y14,AND(MID($A17,5,1)="C"))</formula>
    </cfRule>
    <cfRule type="expression" dxfId="2338" priority="4576">
      <formula>IF($Y17&gt;$Y14,AND(MID($A17,5,1)="D"))</formula>
    </cfRule>
  </conditionalFormatting>
  <conditionalFormatting sqref="A14">
    <cfRule type="expression" dxfId="2337" priority="4571">
      <formula>IF($Y17&gt;$Y14,AND(MID($A14,5,1)=" "))</formula>
    </cfRule>
    <cfRule type="expression" dxfId="2336" priority="4572">
      <formula>IF($Y17&gt;$Y14,AND(MID($A14,5,1)="C"))</formula>
    </cfRule>
    <cfRule type="expression" dxfId="2335" priority="4573">
      <formula>IF($Y17&gt;$Y14,AND(MID($A14,5,1)="D"))</formula>
    </cfRule>
  </conditionalFormatting>
  <conditionalFormatting sqref="B12">
    <cfRule type="expression" dxfId="2334" priority="4565">
      <formula>IF($Y13&gt;$Y10,AND(MID($A12,5,1)=" "))</formula>
    </cfRule>
    <cfRule type="expression" dxfId="2333" priority="4566">
      <formula>IF($Y13&gt;$Y10,AND(MID($A12,5,1)="C"))</formula>
    </cfRule>
    <cfRule type="expression" dxfId="2332" priority="4567">
      <formula>IF($Y13&gt;$Y10,AND(MID($A12,5,1)="D"))</formula>
    </cfRule>
  </conditionalFormatting>
  <conditionalFormatting sqref="C12">
    <cfRule type="expression" dxfId="2331" priority="4568">
      <formula>IF($Y13&gt;$Y10,AND(MID($A12,5,1)=" "))</formula>
    </cfRule>
    <cfRule type="expression" dxfId="2330" priority="4569">
      <formula>IF($Y13&gt;$Y10,AND(MID($A12,5,1)="C"))</formula>
    </cfRule>
    <cfRule type="expression" dxfId="2329" priority="4570">
      <formula>IF($Y13&gt;$Y10,AND(MID($A12,5,1)="D"))</formula>
    </cfRule>
  </conditionalFormatting>
  <conditionalFormatting sqref="Y70 Y72">
    <cfRule type="cellIs" dxfId="2328" priority="4354" operator="lessThanOrEqual">
      <formula>0</formula>
    </cfRule>
  </conditionalFormatting>
  <conditionalFormatting sqref="Y71">
    <cfRule type="cellIs" dxfId="2327" priority="4353" operator="equal">
      <formula>0</formula>
    </cfRule>
  </conditionalFormatting>
  <conditionalFormatting sqref="Y73">
    <cfRule type="cellIs" dxfId="2326" priority="4352" operator="equal">
      <formula>0</formula>
    </cfRule>
  </conditionalFormatting>
  <conditionalFormatting sqref="Y69">
    <cfRule type="cellIs" dxfId="2325" priority="4351" operator="equal">
      <formula>0</formula>
    </cfRule>
  </conditionalFormatting>
  <conditionalFormatting sqref="Y76 Y78">
    <cfRule type="cellIs" dxfId="2324" priority="4348" operator="lessThanOrEqual">
      <formula>0</formula>
    </cfRule>
  </conditionalFormatting>
  <conditionalFormatting sqref="Y77">
    <cfRule type="cellIs" dxfId="2323" priority="4347" operator="equal">
      <formula>0</formula>
    </cfRule>
  </conditionalFormatting>
  <conditionalFormatting sqref="Y79">
    <cfRule type="cellIs" dxfId="2322" priority="4346" operator="equal">
      <formula>0</formula>
    </cfRule>
  </conditionalFormatting>
  <conditionalFormatting sqref="Y75">
    <cfRule type="cellIs" dxfId="2321" priority="4345" operator="equal">
      <formula>0</formula>
    </cfRule>
  </conditionalFormatting>
  <conditionalFormatting sqref="Y82 Y84">
    <cfRule type="cellIs" dxfId="2320" priority="4342" operator="lessThanOrEqual">
      <formula>0</formula>
    </cfRule>
  </conditionalFormatting>
  <conditionalFormatting sqref="Y83">
    <cfRule type="cellIs" dxfId="2319" priority="4341" operator="equal">
      <formula>0</formula>
    </cfRule>
  </conditionalFormatting>
  <conditionalFormatting sqref="Y85">
    <cfRule type="cellIs" dxfId="2318" priority="4340" operator="equal">
      <formula>0</formula>
    </cfRule>
  </conditionalFormatting>
  <conditionalFormatting sqref="Y81">
    <cfRule type="cellIs" dxfId="2317" priority="4339" operator="equal">
      <formula>0</formula>
    </cfRule>
  </conditionalFormatting>
  <conditionalFormatting sqref="Y88 Y90">
    <cfRule type="cellIs" dxfId="2316" priority="4336" operator="lessThanOrEqual">
      <formula>0</formula>
    </cfRule>
  </conditionalFormatting>
  <conditionalFormatting sqref="Y89">
    <cfRule type="cellIs" dxfId="2315" priority="4335" operator="equal">
      <formula>0</formula>
    </cfRule>
  </conditionalFormatting>
  <conditionalFormatting sqref="Y91">
    <cfRule type="cellIs" dxfId="2314" priority="4334" operator="equal">
      <formula>0</formula>
    </cfRule>
  </conditionalFormatting>
  <conditionalFormatting sqref="Y87">
    <cfRule type="cellIs" dxfId="2313" priority="4333" operator="equal">
      <formula>0</formula>
    </cfRule>
  </conditionalFormatting>
  <conditionalFormatting sqref="Y94 Y96">
    <cfRule type="cellIs" dxfId="2312" priority="4330" operator="lessThanOrEqual">
      <formula>0</formula>
    </cfRule>
  </conditionalFormatting>
  <conditionalFormatting sqref="Y95">
    <cfRule type="cellIs" dxfId="2311" priority="4329" operator="equal">
      <formula>0</formula>
    </cfRule>
  </conditionalFormatting>
  <conditionalFormatting sqref="Y97">
    <cfRule type="cellIs" dxfId="2310" priority="4328" operator="equal">
      <formula>0</formula>
    </cfRule>
  </conditionalFormatting>
  <conditionalFormatting sqref="Y93">
    <cfRule type="cellIs" dxfId="2309" priority="4327" operator="equal">
      <formula>0</formula>
    </cfRule>
  </conditionalFormatting>
  <conditionalFormatting sqref="Y100 Y102">
    <cfRule type="cellIs" dxfId="2308" priority="4324" operator="lessThanOrEqual">
      <formula>0</formula>
    </cfRule>
  </conditionalFormatting>
  <conditionalFormatting sqref="Y101">
    <cfRule type="cellIs" dxfId="2307" priority="4323" operator="equal">
      <formula>0</formula>
    </cfRule>
  </conditionalFormatting>
  <conditionalFormatting sqref="Y103">
    <cfRule type="cellIs" dxfId="2306" priority="4322" operator="equal">
      <formula>0</formula>
    </cfRule>
  </conditionalFormatting>
  <conditionalFormatting sqref="Y99">
    <cfRule type="cellIs" dxfId="2305" priority="4321" operator="equal">
      <formula>0</formula>
    </cfRule>
  </conditionalFormatting>
  <conditionalFormatting sqref="Y106 Y108">
    <cfRule type="cellIs" dxfId="2304" priority="4318" operator="lessThanOrEqual">
      <formula>0</formula>
    </cfRule>
  </conditionalFormatting>
  <conditionalFormatting sqref="Y107">
    <cfRule type="cellIs" dxfId="2303" priority="4317" operator="equal">
      <formula>0</formula>
    </cfRule>
  </conditionalFormatting>
  <conditionalFormatting sqref="Y109">
    <cfRule type="cellIs" dxfId="2302" priority="4316" operator="equal">
      <formula>0</formula>
    </cfRule>
  </conditionalFormatting>
  <conditionalFormatting sqref="Y105">
    <cfRule type="cellIs" dxfId="2301" priority="4315" operator="equal">
      <formula>0</formula>
    </cfRule>
  </conditionalFormatting>
  <conditionalFormatting sqref="Y112 Y114">
    <cfRule type="cellIs" dxfId="2300" priority="4312" operator="lessThanOrEqual">
      <formula>0</formula>
    </cfRule>
  </conditionalFormatting>
  <conditionalFormatting sqref="Y113">
    <cfRule type="cellIs" dxfId="2299" priority="4311" operator="equal">
      <formula>0</formula>
    </cfRule>
  </conditionalFormatting>
  <conditionalFormatting sqref="Y115">
    <cfRule type="cellIs" dxfId="2298" priority="4310" operator="equal">
      <formula>0</formula>
    </cfRule>
  </conditionalFormatting>
  <conditionalFormatting sqref="Y111">
    <cfRule type="cellIs" dxfId="2297" priority="4309" operator="equal">
      <formula>0</formula>
    </cfRule>
  </conditionalFormatting>
  <conditionalFormatting sqref="Y118 Y120">
    <cfRule type="cellIs" dxfId="2296" priority="4306" operator="lessThanOrEqual">
      <formula>0</formula>
    </cfRule>
  </conditionalFormatting>
  <conditionalFormatting sqref="Y119">
    <cfRule type="cellIs" dxfId="2295" priority="4305" operator="equal">
      <formula>0</formula>
    </cfRule>
  </conditionalFormatting>
  <conditionalFormatting sqref="Y121">
    <cfRule type="cellIs" dxfId="2294" priority="4304" operator="equal">
      <formula>0</formula>
    </cfRule>
  </conditionalFormatting>
  <conditionalFormatting sqref="Y117">
    <cfRule type="cellIs" dxfId="2293" priority="4303" operator="equal">
      <formula>0</formula>
    </cfRule>
  </conditionalFormatting>
  <conditionalFormatting sqref="Y124 Y126">
    <cfRule type="cellIs" dxfId="2292" priority="4300" operator="lessThanOrEqual">
      <formula>0</formula>
    </cfRule>
  </conditionalFormatting>
  <conditionalFormatting sqref="Y125">
    <cfRule type="cellIs" dxfId="2291" priority="4299" operator="equal">
      <formula>0</formula>
    </cfRule>
  </conditionalFormatting>
  <conditionalFormatting sqref="Y127">
    <cfRule type="cellIs" dxfId="2290" priority="4298" operator="equal">
      <formula>0</formula>
    </cfRule>
  </conditionalFormatting>
  <conditionalFormatting sqref="Y123">
    <cfRule type="cellIs" dxfId="2289" priority="4297" operator="equal">
      <formula>0</formula>
    </cfRule>
  </conditionalFormatting>
  <conditionalFormatting sqref="Y130 Y132">
    <cfRule type="cellIs" dxfId="2288" priority="4294" operator="lessThanOrEqual">
      <formula>0</formula>
    </cfRule>
  </conditionalFormatting>
  <conditionalFormatting sqref="Y131">
    <cfRule type="cellIs" dxfId="2287" priority="4293" operator="equal">
      <formula>0</formula>
    </cfRule>
  </conditionalFormatting>
  <conditionalFormatting sqref="Y133">
    <cfRule type="cellIs" dxfId="2286" priority="4292" operator="equal">
      <formula>0</formula>
    </cfRule>
  </conditionalFormatting>
  <conditionalFormatting sqref="Y129">
    <cfRule type="cellIs" dxfId="2285" priority="4291" operator="equal">
      <formula>0</formula>
    </cfRule>
  </conditionalFormatting>
  <conditionalFormatting sqref="Y136 Y138">
    <cfRule type="cellIs" dxfId="2284" priority="4288" operator="lessThanOrEqual">
      <formula>0</formula>
    </cfRule>
  </conditionalFormatting>
  <conditionalFormatting sqref="Y137">
    <cfRule type="cellIs" dxfId="2283" priority="4287" operator="equal">
      <formula>0</formula>
    </cfRule>
  </conditionalFormatting>
  <conditionalFormatting sqref="Y139">
    <cfRule type="cellIs" dxfId="2282" priority="4286" operator="equal">
      <formula>0</formula>
    </cfRule>
  </conditionalFormatting>
  <conditionalFormatting sqref="Y135">
    <cfRule type="cellIs" dxfId="2281" priority="4285" operator="equal">
      <formula>0</formula>
    </cfRule>
  </conditionalFormatting>
  <conditionalFormatting sqref="Y142 Y144">
    <cfRule type="cellIs" dxfId="2280" priority="4282" operator="lessThanOrEqual">
      <formula>0</formula>
    </cfRule>
  </conditionalFormatting>
  <conditionalFormatting sqref="Y143">
    <cfRule type="cellIs" dxfId="2279" priority="4281" operator="equal">
      <formula>0</formula>
    </cfRule>
  </conditionalFormatting>
  <conditionalFormatting sqref="Y145">
    <cfRule type="cellIs" dxfId="2278" priority="4280" operator="equal">
      <formula>0</formula>
    </cfRule>
  </conditionalFormatting>
  <conditionalFormatting sqref="Y141">
    <cfRule type="cellIs" dxfId="2277" priority="4279" operator="equal">
      <formula>0</formula>
    </cfRule>
  </conditionalFormatting>
  <conditionalFormatting sqref="Y148 Y150">
    <cfRule type="cellIs" dxfId="2276" priority="4276" operator="lessThanOrEqual">
      <formula>0</formula>
    </cfRule>
  </conditionalFormatting>
  <conditionalFormatting sqref="Y149">
    <cfRule type="cellIs" dxfId="2275" priority="4275" operator="equal">
      <formula>0</formula>
    </cfRule>
  </conditionalFormatting>
  <conditionalFormatting sqref="Y151">
    <cfRule type="cellIs" dxfId="2274" priority="4274" operator="equal">
      <formula>0</formula>
    </cfRule>
  </conditionalFormatting>
  <conditionalFormatting sqref="Y147">
    <cfRule type="cellIs" dxfId="2273" priority="4273" operator="equal">
      <formula>0</formula>
    </cfRule>
  </conditionalFormatting>
  <conditionalFormatting sqref="Y154 Y156">
    <cfRule type="cellIs" dxfId="2272" priority="4270" operator="lessThanOrEqual">
      <formula>0</formula>
    </cfRule>
  </conditionalFormatting>
  <conditionalFormatting sqref="Y155">
    <cfRule type="cellIs" dxfId="2271" priority="4269" operator="equal">
      <formula>0</formula>
    </cfRule>
  </conditionalFormatting>
  <conditionalFormatting sqref="Y157">
    <cfRule type="cellIs" dxfId="2270" priority="4268" operator="equal">
      <formula>0</formula>
    </cfRule>
  </conditionalFormatting>
  <conditionalFormatting sqref="Y153">
    <cfRule type="cellIs" dxfId="2269" priority="4267" operator="equal">
      <formula>0</formula>
    </cfRule>
  </conditionalFormatting>
  <conditionalFormatting sqref="Y160 Y162">
    <cfRule type="cellIs" dxfId="2268" priority="4264" operator="lessThanOrEqual">
      <formula>0</formula>
    </cfRule>
  </conditionalFormatting>
  <conditionalFormatting sqref="Y161">
    <cfRule type="cellIs" dxfId="2267" priority="4263" operator="equal">
      <formula>0</formula>
    </cfRule>
  </conditionalFormatting>
  <conditionalFormatting sqref="Y163">
    <cfRule type="cellIs" dxfId="2266" priority="4262" operator="equal">
      <formula>0</formula>
    </cfRule>
  </conditionalFormatting>
  <conditionalFormatting sqref="Y159">
    <cfRule type="cellIs" dxfId="2265" priority="4261" operator="equal">
      <formula>0</formula>
    </cfRule>
  </conditionalFormatting>
  <conditionalFormatting sqref="Y166 Y168 Y172 Y178 Y184 Y190 Y196 Y174 Y180 Y186 Y192 Y198">
    <cfRule type="cellIs" dxfId="2264" priority="4258" operator="lessThanOrEqual">
      <formula>0</formula>
    </cfRule>
  </conditionalFormatting>
  <conditionalFormatting sqref="Y167 Y173 Y179 Y185 Y191 Y197">
    <cfRule type="cellIs" dxfId="2263" priority="4257" operator="equal">
      <formula>0</formula>
    </cfRule>
  </conditionalFormatting>
  <conditionalFormatting sqref="Y169 Y175 Y181 Y187 Y193 Y199">
    <cfRule type="cellIs" dxfId="2262" priority="4256" operator="equal">
      <formula>0</formula>
    </cfRule>
  </conditionalFormatting>
  <conditionalFormatting sqref="Y165 Y171 Y177 Y183 Y189 Y195">
    <cfRule type="cellIs" dxfId="2261" priority="4255" operator="equal">
      <formula>0</formula>
    </cfRule>
  </conditionalFormatting>
  <conditionalFormatting sqref="D54">
    <cfRule type="expression" dxfId="2260" priority="4249">
      <formula>E54&gt;B54</formula>
    </cfRule>
  </conditionalFormatting>
  <conditionalFormatting sqref="C54">
    <cfRule type="expression" dxfId="2259" priority="4248">
      <formula>B54&gt;E54</formula>
    </cfRule>
  </conditionalFormatting>
  <conditionalFormatting sqref="B54">
    <cfRule type="cellIs" dxfId="2258" priority="4247" operator="greaterThan">
      <formula>E54</formula>
    </cfRule>
  </conditionalFormatting>
  <conditionalFormatting sqref="E54">
    <cfRule type="cellIs" dxfId="2257" priority="4246" operator="greaterThan">
      <formula>B54</formula>
    </cfRule>
  </conditionalFormatting>
  <conditionalFormatting sqref="AA2">
    <cfRule type="expression" dxfId="2256" priority="4211">
      <formula>IF($Y5&gt;$Y2,AND(MID($A2,5,1)=" "))</formula>
    </cfRule>
    <cfRule type="expression" dxfId="2255" priority="4212">
      <formula>IF($Y5&gt;$Y2,AND(MID($A2,5,1)="C"))</formula>
    </cfRule>
    <cfRule type="expression" dxfId="2254" priority="4213">
      <formula>IF($Y5&gt;$Y2,AND(MID($A2,5,1)="D"))</formula>
    </cfRule>
  </conditionalFormatting>
  <conditionalFormatting sqref="AA4">
    <cfRule type="expression" dxfId="2253" priority="4166">
      <formula>IF($Y5&gt;$Y2,AND(MID($A4,5,1)=" "))</formula>
    </cfRule>
    <cfRule type="expression" dxfId="2252" priority="4167">
      <formula>IF($Y5&gt;$Y2,AND(MID($A4,5,1)="C"))</formula>
    </cfRule>
    <cfRule type="expression" dxfId="2251" priority="4168">
      <formula>IF($Y5&gt;$Y2,AND(MID($A4,5,1)="D"))</formula>
    </cfRule>
  </conditionalFormatting>
  <conditionalFormatting sqref="AA6">
    <cfRule type="expression" dxfId="2250" priority="4160">
      <formula>IF($Y9&gt;$Y6,AND(MID($A6,5,1)=" "))</formula>
    </cfRule>
    <cfRule type="expression" dxfId="2249" priority="4161">
      <formula>IF($Y9&gt;$Y6,AND(MID($A6,5,1)="C"))</formula>
    </cfRule>
    <cfRule type="expression" dxfId="2248" priority="4162">
      <formula>IF($Y9&gt;$Y6,AND(MID($A6,5,1)="D"))</formula>
    </cfRule>
  </conditionalFormatting>
  <conditionalFormatting sqref="AA8">
    <cfRule type="expression" dxfId="2247" priority="4157">
      <formula>IF($Y9&gt;$Y6,AND(MID($A8,5,1)=" "))</formula>
    </cfRule>
    <cfRule type="expression" dxfId="2246" priority="4158">
      <formula>IF($Y9&gt;$Y6,AND(MID($A8,5,1)="C"))</formula>
    </cfRule>
    <cfRule type="expression" dxfId="2245" priority="4159">
      <formula>IF($Y9&gt;$Y6,AND(MID($A8,5,1)="D"))</formula>
    </cfRule>
  </conditionalFormatting>
  <conditionalFormatting sqref="AA10">
    <cfRule type="expression" dxfId="2244" priority="4154">
      <formula>IF($Y13&gt;$Y10,AND(MID($A10,5,1)=" "))</formula>
    </cfRule>
    <cfRule type="expression" dxfId="2243" priority="4155">
      <formula>IF($Y13&gt;$Y10,AND(MID($A10,5,1)="C"))</formula>
    </cfRule>
    <cfRule type="expression" dxfId="2242" priority="4156">
      <formula>IF($Y13&gt;$Y10,AND(MID($A10,5,1)="D"))</formula>
    </cfRule>
  </conditionalFormatting>
  <conditionalFormatting sqref="AA12">
    <cfRule type="expression" dxfId="2241" priority="4151">
      <formula>IF($Y13&gt;$Y10,AND(MID($A12,5,1)=" "))</formula>
    </cfRule>
    <cfRule type="expression" dxfId="2240" priority="4152">
      <formula>IF($Y13&gt;$Y10,AND(MID($A12,5,1)="C"))</formula>
    </cfRule>
    <cfRule type="expression" dxfId="2239" priority="4153">
      <formula>IF($Y13&gt;$Y10,AND(MID($A12,5,1)="D"))</formula>
    </cfRule>
  </conditionalFormatting>
  <conditionalFormatting sqref="AA14">
    <cfRule type="expression" dxfId="2238" priority="4148">
      <formula>IF($Y17&gt;$Y14,AND(MID($A14,5,1)=" "))</formula>
    </cfRule>
    <cfRule type="expression" dxfId="2237" priority="4149">
      <formula>IF($Y17&gt;$Y14,AND(MID($A14,5,1)="C"))</formula>
    </cfRule>
    <cfRule type="expression" dxfId="2236" priority="4150">
      <formula>IF($Y17&gt;$Y14,AND(MID($A14,5,1)="D"))</formula>
    </cfRule>
  </conditionalFormatting>
  <conditionalFormatting sqref="AA16">
    <cfRule type="expression" dxfId="2235" priority="4145">
      <formula>IF($Y17&gt;$Y14,AND(MID($A16,5,1)=" "))</formula>
    </cfRule>
    <cfRule type="expression" dxfId="2234" priority="4146">
      <formula>IF($Y17&gt;$Y14,AND(MID($A16,5,1)="C"))</formula>
    </cfRule>
    <cfRule type="expression" dxfId="2233" priority="4147">
      <formula>IF($Y17&gt;$Y14,AND(MID($A16,5,1)="D"))</formula>
    </cfRule>
  </conditionalFormatting>
  <conditionalFormatting sqref="AA18 AA22">
    <cfRule type="expression" dxfId="2232" priority="4142">
      <formula>IF($Y21&gt;$Y18,AND(MID($A18,5,1)=" "))</formula>
    </cfRule>
    <cfRule type="expression" dxfId="2231" priority="4143">
      <formula>IF($Y21&gt;$Y18,AND(MID($A18,5,1)="C"))</formula>
    </cfRule>
    <cfRule type="expression" dxfId="2230" priority="4144">
      <formula>IF($Y21&gt;$Y18,AND(MID($A18,5,1)="D"))</formula>
    </cfRule>
  </conditionalFormatting>
  <conditionalFormatting sqref="AA20 AA24">
    <cfRule type="expression" dxfId="2229" priority="4139">
      <formula>IF($Y21&gt;$Y18,AND(MID($A20,5,1)=" "))</formula>
    </cfRule>
    <cfRule type="expression" dxfId="2228" priority="4140">
      <formula>IF($Y21&gt;$Y18,AND(MID($A20,5,1)="C"))</formula>
    </cfRule>
    <cfRule type="expression" dxfId="2227" priority="4141">
      <formula>IF($Y21&gt;$Y18,AND(MID($A20,5,1)="D"))</formula>
    </cfRule>
  </conditionalFormatting>
  <conditionalFormatting sqref="Y21 Y25">
    <cfRule type="expression" dxfId="2226" priority="4121">
      <formula>IF($Y22&gt;$Y19,AND(MID($A21,5,1)=" "))</formula>
    </cfRule>
    <cfRule type="expression" dxfId="2225" priority="4122">
      <formula>IF($Y22&gt;$Y19,AND(MID($A21,5,1)="C"))</formula>
    </cfRule>
    <cfRule type="expression" dxfId="2224" priority="4123">
      <formula>IF($Y22&gt;$Y19,AND(MID($A21,5,1)="D"))</formula>
    </cfRule>
  </conditionalFormatting>
  <conditionalFormatting sqref="Y13">
    <cfRule type="cellIs" dxfId="2223" priority="3602" operator="equal">
      <formula>0</formula>
    </cfRule>
    <cfRule type="expression" dxfId="2222" priority="4115">
      <formula>IF($Y13&gt;$Y10,AND(MID($A13,5,1)=" "))</formula>
    </cfRule>
    <cfRule type="expression" dxfId="2221" priority="4116">
      <formula>IF($Y13&gt;$Y10,AND(MID($A13,5,1)="C"))</formula>
    </cfRule>
    <cfRule type="expression" dxfId="2220" priority="4117">
      <formula>IF($Y13&gt;$Y10,AND(MID($A13,5,1)="D"))</formula>
    </cfRule>
  </conditionalFormatting>
  <conditionalFormatting sqref="Y9">
    <cfRule type="cellIs" dxfId="2219" priority="3603" operator="equal">
      <formula>0</formula>
    </cfRule>
    <cfRule type="expression" dxfId="2218" priority="4112">
      <formula>IF($Y9&gt;$Y6,AND(MID($A9,5,1)=" "))</formula>
    </cfRule>
    <cfRule type="expression" dxfId="2217" priority="4113">
      <formula>IF($Y9&gt;$Y6,AND(MID($A9,5,1)="C"))</formula>
    </cfRule>
    <cfRule type="expression" dxfId="2216" priority="4114">
      <formula>IF($Y9&gt;$Y6,AND(MID($A9,5,1)="D"))</formula>
    </cfRule>
  </conditionalFormatting>
  <conditionalFormatting sqref="Y5">
    <cfRule type="cellIs" dxfId="2215" priority="3604" operator="equal">
      <formula>0</formula>
    </cfRule>
    <cfRule type="expression" dxfId="2214" priority="4109">
      <formula>IF($Y5&gt;$Y2,AND(MID($A5,5,1)=" "))</formula>
    </cfRule>
    <cfRule type="expression" dxfId="2213" priority="4110">
      <formula>IF($Y5&gt;$Y2,AND(MID($A5,5,1)="C"))</formula>
    </cfRule>
    <cfRule type="expression" dxfId="2212" priority="4111">
      <formula>IF($Y5&gt;$Y2,AND(MID($A5,5,1)="D"))</formula>
    </cfRule>
  </conditionalFormatting>
  <conditionalFormatting sqref="B18">
    <cfRule type="expression" dxfId="2211" priority="3695">
      <formula>IF($Y21&gt;$Y18,AND(MID($A18,5,1)=" "))</formula>
    </cfRule>
    <cfRule type="expression" dxfId="2210" priority="3696">
      <formula>IF($Y21&gt;$Y18,AND(MID($A18,5,1)="C"))</formula>
    </cfRule>
    <cfRule type="expression" dxfId="2209" priority="3697">
      <formula>IF($Y21&gt;$Y18,AND(MID($A18,5,1)="D"))</formula>
    </cfRule>
  </conditionalFormatting>
  <conditionalFormatting sqref="E19">
    <cfRule type="expression" dxfId="2208" priority="3698">
      <formula>IF($Y21&gt;$Y18,AND(MID($A19,5,1)=" "))</formula>
    </cfRule>
    <cfRule type="expression" dxfId="2207" priority="3699">
      <formula>IF($Y21&gt;$Y18,AND(MID($A19,5,1)="C"))</formula>
    </cfRule>
    <cfRule type="expression" dxfId="2206" priority="3700">
      <formula>IF($Y21&gt;$Y18,AND(MID($A19,5,1)="D"))</formula>
    </cfRule>
  </conditionalFormatting>
  <conditionalFormatting sqref="B20">
    <cfRule type="expression" dxfId="2205" priority="3701">
      <formula>IF($Y21&gt;$Y18,AND(MID($A20,5,1)=" "))</formula>
    </cfRule>
    <cfRule type="expression" dxfId="2204" priority="3702">
      <formula>IF($Y21&gt;$Y18,AND(MID($A20,5,1)="C"))</formula>
    </cfRule>
    <cfRule type="expression" dxfId="2203" priority="3703">
      <formula>IF($Y21&gt;$Y18,AND(MID($A20,5,1)="D"))</formula>
    </cfRule>
  </conditionalFormatting>
  <conditionalFormatting sqref="E21">
    <cfRule type="expression" dxfId="2202" priority="3704">
      <formula>IF($Y21&gt;$Y18,AND(MID($A21,5,1)=" "))</formula>
    </cfRule>
    <cfRule type="expression" dxfId="2201" priority="3705">
      <formula>IF($Y21&gt;$Y18,AND(MID($A21,5,1)="C"))</formula>
    </cfRule>
    <cfRule type="expression" dxfId="2200" priority="3706">
      <formula>IF($Y21&gt;$Y18,AND(MID($A21,5,1)="D"))</formula>
    </cfRule>
  </conditionalFormatting>
  <conditionalFormatting sqref="C18">
    <cfRule type="expression" dxfId="2199" priority="3707">
      <formula>IF($Y21&gt;$Y18,AND(MID($A18,5,1)=" "))</formula>
    </cfRule>
    <cfRule type="expression" dxfId="2198" priority="3708">
      <formula>IF($Y21&gt;$Y18,AND(MID($A18,5,1)="C"))</formula>
    </cfRule>
    <cfRule type="expression" dxfId="2197" priority="3709">
      <formula>IF($Y21&gt;$Y18,AND(MID($A18,5,1)="D"))</formula>
    </cfRule>
  </conditionalFormatting>
  <conditionalFormatting sqref="D19">
    <cfRule type="expression" dxfId="2196" priority="3710">
      <formula>IF($Y21&gt;$Y18,AND(MID($A19,5,1)=" "))</formula>
    </cfRule>
    <cfRule type="expression" dxfId="2195" priority="3711">
      <formula>IF($Y21&gt;$Y18,AND(MID($A19,5,1)="C"))</formula>
    </cfRule>
    <cfRule type="expression" dxfId="2194" priority="3712">
      <formula>IF($Y21&gt;$Y18,AND(MID($A19,5,1)="D"))</formula>
    </cfRule>
  </conditionalFormatting>
  <conditionalFormatting sqref="D21">
    <cfRule type="expression" dxfId="2193" priority="3713">
      <formula>IF($Y21&gt;$Y18,AND(MID($A21,5,1)=" "))</formula>
    </cfRule>
    <cfRule type="expression" dxfId="2192" priority="3714">
      <formula>IF($Y21&gt;$Y18,AND(MID($A21,5,1)="C"))</formula>
    </cfRule>
    <cfRule type="expression" dxfId="2191" priority="3715">
      <formula>IF($Y21&gt;$Y18,AND(MID($A21,5,1)="D"))</formula>
    </cfRule>
  </conditionalFormatting>
  <conditionalFormatting sqref="C20">
    <cfRule type="expression" dxfId="2190" priority="3716">
      <formula>IF($Y21&gt;$Y18,AND(MID($A20,5,1)=" "))</formula>
    </cfRule>
    <cfRule type="expression" dxfId="2189" priority="3717">
      <formula>IF($Y21&gt;$Y18,AND(MID($A20,5,1)="C"))</formula>
    </cfRule>
    <cfRule type="expression" dxfId="2188" priority="3718">
      <formula>IF($Y21&gt;$Y18,AND(MID($A20,5,1)="D"))</formula>
    </cfRule>
  </conditionalFormatting>
  <conditionalFormatting sqref="A19">
    <cfRule type="expression" dxfId="2187" priority="3689">
      <formula>IF($Y21&gt;$Y18,AND(MID($A19,5,1)=" "))</formula>
    </cfRule>
    <cfRule type="expression" dxfId="2186" priority="3690">
      <formula>IF($Y21&gt;$Y18,AND(MID($A19,5,1)="C"))</formula>
    </cfRule>
    <cfRule type="expression" dxfId="2185" priority="3691">
      <formula>IF($Y21&gt;$Y18,AND(MID($A19,5,1)="D"))</formula>
    </cfRule>
  </conditionalFormatting>
  <conditionalFormatting sqref="A20">
    <cfRule type="expression" dxfId="2184" priority="3692">
      <formula>IF($Y21&gt;$Y18,AND(MID($A20,5,1)=" "))</formula>
    </cfRule>
    <cfRule type="expression" dxfId="2183" priority="3693">
      <formula>IF($Y21&gt;$Y18,AND(MID($A20,5,1)="C"))</formula>
    </cfRule>
    <cfRule type="expression" dxfId="2182" priority="3694">
      <formula>IF($Y21&gt;$Y18,AND(MID($A20,5,1)="D"))</formula>
    </cfRule>
  </conditionalFormatting>
  <conditionalFormatting sqref="A21">
    <cfRule type="expression" dxfId="2181" priority="3686">
      <formula>IF($Y21&gt;$Y18,AND(MID($A21,5,1)=" "))</formula>
    </cfRule>
    <cfRule type="expression" dxfId="2180" priority="3687">
      <formula>IF($Y21&gt;$Y18,AND(MID($A21,5,1)="C"))</formula>
    </cfRule>
    <cfRule type="expression" dxfId="2179" priority="3688">
      <formula>IF($Y21&gt;$Y18,AND(MID($A21,5,1)="D"))</formula>
    </cfRule>
  </conditionalFormatting>
  <conditionalFormatting sqref="A18">
    <cfRule type="expression" dxfId="2178" priority="3683">
      <formula>IF($Y21&gt;$Y18,AND(MID($A18,5,1)=" "))</formula>
    </cfRule>
    <cfRule type="expression" dxfId="2177" priority="3684">
      <formula>IF($Y21&gt;$Y18,AND(MID($A18,5,1)="C"))</formula>
    </cfRule>
    <cfRule type="expression" dxfId="2176" priority="3685">
      <formula>IF($Y21&gt;$Y18,AND(MID($A18,5,1)="D"))</formula>
    </cfRule>
  </conditionalFormatting>
  <conditionalFormatting sqref="A11">
    <cfRule type="expression" dxfId="2175" priority="3677">
      <formula>IF($Y13&gt;$Y10,AND(MID($A11,5,1)=" "))</formula>
    </cfRule>
    <cfRule type="expression" dxfId="2174" priority="3678">
      <formula>IF($Y13&gt;$Y10,AND(MID($A11,5,1)="C"))</formula>
    </cfRule>
    <cfRule type="expression" dxfId="2173" priority="3679">
      <formula>IF($Y13&gt;$Y10,AND(MID($A11,5,1)="D"))</formula>
    </cfRule>
  </conditionalFormatting>
  <conditionalFormatting sqref="A12">
    <cfRule type="expression" dxfId="2172" priority="3680">
      <formula>IF($Y13&gt;$Y10,AND(MID($A12,5,1)=" "))</formula>
    </cfRule>
    <cfRule type="expression" dxfId="2171" priority="3681">
      <formula>IF($Y13&gt;$Y10,AND(MID($A12,5,1)="C"))</formula>
    </cfRule>
    <cfRule type="expression" dxfId="2170" priority="3682">
      <formula>IF($Y13&gt;$Y10,AND(MID($A12,5,1)="D"))</formula>
    </cfRule>
  </conditionalFormatting>
  <conditionalFormatting sqref="A13">
    <cfRule type="expression" dxfId="2169" priority="3674">
      <formula>IF($Y13&gt;$Y10,AND(MID($A13,5,1)=" "))</formula>
    </cfRule>
    <cfRule type="expression" dxfId="2168" priority="3675">
      <formula>IF($Y13&gt;$Y10,AND(MID($A13,5,1)="C"))</formula>
    </cfRule>
    <cfRule type="expression" dxfId="2167" priority="3676">
      <formula>IF($Y13&gt;$Y10,AND(MID($A13,5,1)="D"))</formula>
    </cfRule>
  </conditionalFormatting>
  <conditionalFormatting sqref="A10">
    <cfRule type="expression" dxfId="2166" priority="3671">
      <formula>IF($Y13&gt;$Y10,AND(MID($A10,5,1)=" "))</formula>
    </cfRule>
    <cfRule type="expression" dxfId="2165" priority="3672">
      <formula>IF($Y13&gt;$Y10,AND(MID($A10,5,1)="C"))</formula>
    </cfRule>
    <cfRule type="expression" dxfId="2164" priority="3673">
      <formula>IF($Y13&gt;$Y10,AND(MID($A10,5,1)="D"))</formula>
    </cfRule>
  </conditionalFormatting>
  <conditionalFormatting sqref="A7">
    <cfRule type="expression" dxfId="2163" priority="3665">
      <formula>IF($Y9&gt;$Y6,AND(MID($A7,5,1)=" "))</formula>
    </cfRule>
    <cfRule type="expression" dxfId="2162" priority="3666">
      <formula>IF($Y9&gt;$Y6,AND(MID($A7,5,1)="C"))</formula>
    </cfRule>
    <cfRule type="expression" dxfId="2161" priority="3667">
      <formula>IF($Y9&gt;$Y6,AND(MID($A7,5,1)="D"))</formula>
    </cfRule>
  </conditionalFormatting>
  <conditionalFormatting sqref="A8">
    <cfRule type="expression" dxfId="2160" priority="3668">
      <formula>IF($Y9&gt;$Y6,AND(MID($A8,5,1)=" "))</formula>
    </cfRule>
    <cfRule type="expression" dxfId="2159" priority="3669">
      <formula>IF($Y9&gt;$Y6,AND(MID($A8,5,1)="C"))</formula>
    </cfRule>
    <cfRule type="expression" dxfId="2158" priority="3670">
      <formula>IF($Y9&gt;$Y6,AND(MID($A8,5,1)="D"))</formula>
    </cfRule>
  </conditionalFormatting>
  <conditionalFormatting sqref="A9">
    <cfRule type="expression" dxfId="2157" priority="3662">
      <formula>IF($Y9&gt;$Y6,AND(MID($A9,5,1)=" "))</formula>
    </cfRule>
    <cfRule type="expression" dxfId="2156" priority="3663">
      <formula>IF($Y9&gt;$Y6,AND(MID($A9,5,1)="C"))</formula>
    </cfRule>
    <cfRule type="expression" dxfId="2155" priority="3664">
      <formula>IF($Y9&gt;$Y6,AND(MID($A9,5,1)="D"))</formula>
    </cfRule>
  </conditionalFormatting>
  <conditionalFormatting sqref="A6">
    <cfRule type="expression" dxfId="2154" priority="3659">
      <formula>IF($Y9&gt;$Y6,AND(MID($A6,5,1)=" "))</formula>
    </cfRule>
    <cfRule type="expression" dxfId="2153" priority="3660">
      <formula>IF($Y9&gt;$Y6,AND(MID($A6,5,1)="C"))</formula>
    </cfRule>
    <cfRule type="expression" dxfId="2152" priority="3661">
      <formula>IF($Y9&gt;$Y6,AND(MID($A6,5,1)="D"))</formula>
    </cfRule>
  </conditionalFormatting>
  <conditionalFormatting sqref="A3">
    <cfRule type="expression" dxfId="2151" priority="3653">
      <formula>IF($Y5&gt;$Y2,AND(MID($A3,5,1)=" "))</formula>
    </cfRule>
    <cfRule type="expression" dxfId="2150" priority="3654">
      <formula>IF($Y5&gt;$Y2,AND(MID($A3,5,1)="C"))</formula>
    </cfRule>
    <cfRule type="expression" dxfId="2149" priority="3655">
      <formula>IF($Y5&gt;$Y2,AND(MID($A3,5,1)="D"))</formula>
    </cfRule>
  </conditionalFormatting>
  <conditionalFormatting sqref="A4">
    <cfRule type="expression" dxfId="2148" priority="3656">
      <formula>IF($Y5&gt;$Y2,AND(MID($A4,5,1)=" "))</formula>
    </cfRule>
    <cfRule type="expression" dxfId="2147" priority="3657">
      <formula>IF($Y5&gt;$Y2,AND(MID($A4,5,1)="C"))</formula>
    </cfRule>
    <cfRule type="expression" dxfId="2146" priority="3658">
      <formula>IF($Y5&gt;$Y2,AND(MID($A4,5,1)="D"))</formula>
    </cfRule>
  </conditionalFormatting>
  <conditionalFormatting sqref="A5">
    <cfRule type="expression" dxfId="2145" priority="3650">
      <formula>IF($Y5&gt;$Y2,AND(MID($A5,5,1)=" "))</formula>
    </cfRule>
    <cfRule type="expression" dxfId="2144" priority="3651">
      <formula>IF($Y5&gt;$Y2,AND(MID($A5,5,1)="C"))</formula>
    </cfRule>
    <cfRule type="expression" dxfId="2143" priority="3652">
      <formula>IF($Y5&gt;$Y2,AND(MID($A5,5,1)="D"))</formula>
    </cfRule>
  </conditionalFormatting>
  <conditionalFormatting sqref="A2">
    <cfRule type="expression" dxfId="2142" priority="3647">
      <formula>IF($Y5&gt;$Y2,AND(MID($A2,5,1)=" "))</formula>
    </cfRule>
    <cfRule type="expression" dxfId="2141" priority="3648">
      <formula>IF($Y5&gt;$Y2,AND(MID($A2,5,1)="C"))</formula>
    </cfRule>
    <cfRule type="expression" dxfId="2140" priority="3649">
      <formula>IF($Y5&gt;$Y2,AND(MID($A2,5,1)="D"))</formula>
    </cfRule>
  </conditionalFormatting>
  <conditionalFormatting sqref="B22">
    <cfRule type="expression" dxfId="2139" priority="3620">
      <formula>IF($Y25&gt;$Y22,AND(MID($A22,5,1)=" "))</formula>
    </cfRule>
    <cfRule type="expression" dxfId="2138" priority="3621">
      <formula>IF($Y25&gt;$Y22,AND(MID($A22,5,1)="C"))</formula>
    </cfRule>
    <cfRule type="expression" dxfId="2137" priority="3622">
      <formula>IF($Y25&gt;$Y22,AND(MID($A22,5,1)="D"))</formula>
    </cfRule>
  </conditionalFormatting>
  <conditionalFormatting sqref="E23">
    <cfRule type="expression" dxfId="2136" priority="3623">
      <formula>IF($Y25&gt;$Y22,AND(MID($A23,5,1)=" "))</formula>
    </cfRule>
    <cfRule type="expression" dxfId="2135" priority="3624">
      <formula>IF($Y25&gt;$Y22,AND(MID($A23,5,1)="C"))</formula>
    </cfRule>
    <cfRule type="expression" dxfId="2134" priority="3625">
      <formula>IF($Y25&gt;$Y22,AND(MID($A23,5,1)="D"))</formula>
    </cfRule>
  </conditionalFormatting>
  <conditionalFormatting sqref="B24">
    <cfRule type="expression" dxfId="2133" priority="3626">
      <formula>IF($Y25&gt;$Y22,AND(MID($A24,5,1)=" "))</formula>
    </cfRule>
    <cfRule type="expression" dxfId="2132" priority="3627">
      <formula>IF($Y25&gt;$Y22,AND(MID($A24,5,1)="C"))</formula>
    </cfRule>
    <cfRule type="expression" dxfId="2131" priority="3628">
      <formula>IF($Y25&gt;$Y22,AND(MID($A24,5,1)="D"))</formula>
    </cfRule>
  </conditionalFormatting>
  <conditionalFormatting sqref="E25">
    <cfRule type="expression" dxfId="2130" priority="3629">
      <formula>IF($Y25&gt;$Y22,AND(MID($A25,5,1)=" "))</formula>
    </cfRule>
    <cfRule type="expression" dxfId="2129" priority="3630">
      <formula>IF($Y25&gt;$Y22,AND(MID($A25,5,1)="C"))</formula>
    </cfRule>
    <cfRule type="expression" dxfId="2128" priority="3631">
      <formula>IF($Y25&gt;$Y22,AND(MID($A25,5,1)="D"))</formula>
    </cfRule>
  </conditionalFormatting>
  <conditionalFormatting sqref="C22">
    <cfRule type="expression" dxfId="2127" priority="3632">
      <formula>IF($Y25&gt;$Y22,AND(MID($A22,5,1)=" "))</formula>
    </cfRule>
    <cfRule type="expression" dxfId="2126" priority="3633">
      <formula>IF($Y25&gt;$Y22,AND(MID($A22,5,1)="C"))</formula>
    </cfRule>
    <cfRule type="expression" dxfId="2125" priority="3634">
      <formula>IF($Y25&gt;$Y22,AND(MID($A22,5,1)="D"))</formula>
    </cfRule>
  </conditionalFormatting>
  <conditionalFormatting sqref="D23">
    <cfRule type="expression" dxfId="2124" priority="3635">
      <formula>IF($Y25&gt;$Y22,AND(MID($A23,5,1)=" "))</formula>
    </cfRule>
    <cfRule type="expression" dxfId="2123" priority="3636">
      <formula>IF($Y25&gt;$Y22,AND(MID($A23,5,1)="C"))</formula>
    </cfRule>
    <cfRule type="expression" dxfId="2122" priority="3637">
      <formula>IF($Y25&gt;$Y22,AND(MID($A23,5,1)="D"))</formula>
    </cfRule>
  </conditionalFormatting>
  <conditionalFormatting sqref="D25">
    <cfRule type="expression" dxfId="2121" priority="3638">
      <formula>IF($Y25&gt;$Y22,AND(MID($A25,5,1)=" "))</formula>
    </cfRule>
    <cfRule type="expression" dxfId="2120" priority="3639">
      <formula>IF($Y25&gt;$Y22,AND(MID($A25,5,1)="C"))</formula>
    </cfRule>
    <cfRule type="expression" dxfId="2119" priority="3640">
      <formula>IF($Y25&gt;$Y22,AND(MID($A25,5,1)="D"))</formula>
    </cfRule>
  </conditionalFormatting>
  <conditionalFormatting sqref="C24">
    <cfRule type="expression" dxfId="2118" priority="3641">
      <formula>IF($Y25&gt;$Y22,AND(MID($A24,5,1)=" "))</formula>
    </cfRule>
    <cfRule type="expression" dxfId="2117" priority="3642">
      <formula>IF($Y25&gt;$Y22,AND(MID($A24,5,1)="C"))</formula>
    </cfRule>
    <cfRule type="expression" dxfId="2116" priority="3643">
      <formula>IF($Y25&gt;$Y22,AND(MID($A24,5,1)="D"))</formula>
    </cfRule>
  </conditionalFormatting>
  <conditionalFormatting sqref="A23">
    <cfRule type="expression" dxfId="2115" priority="3614">
      <formula>IF($Y25&gt;$Y22,AND(MID($A23,5,1)=" "))</formula>
    </cfRule>
    <cfRule type="expression" dxfId="2114" priority="3615">
      <formula>IF($Y25&gt;$Y22,AND(MID($A23,5,1)="C"))</formula>
    </cfRule>
    <cfRule type="expression" dxfId="2113" priority="3616">
      <formula>IF($Y25&gt;$Y22,AND(MID($A23,5,1)="D"))</formula>
    </cfRule>
  </conditionalFormatting>
  <conditionalFormatting sqref="A24">
    <cfRule type="expression" dxfId="2112" priority="3617">
      <formula>IF($Y25&gt;$Y22,AND(MID($A24,5,1)=" "))</formula>
    </cfRule>
    <cfRule type="expression" dxfId="2111" priority="3618">
      <formula>IF($Y25&gt;$Y22,AND(MID($A24,5,1)="C"))</formula>
    </cfRule>
    <cfRule type="expression" dxfId="2110" priority="3619">
      <formula>IF($Y25&gt;$Y22,AND(MID($A24,5,1)="D"))</formula>
    </cfRule>
  </conditionalFormatting>
  <conditionalFormatting sqref="A25">
    <cfRule type="expression" dxfId="2109" priority="3611">
      <formula>IF($Y25&gt;$Y22,AND(MID($A25,5,1)=" "))</formula>
    </cfRule>
    <cfRule type="expression" dxfId="2108" priority="3612">
      <formula>IF($Y25&gt;$Y22,AND(MID($A25,5,1)="C"))</formula>
    </cfRule>
    <cfRule type="expression" dxfId="2107" priority="3613">
      <formula>IF($Y25&gt;$Y22,AND(MID($A25,5,1)="D"))</formula>
    </cfRule>
  </conditionalFormatting>
  <conditionalFormatting sqref="A22">
    <cfRule type="expression" dxfId="2106" priority="3608">
      <formula>IF($Y25&gt;$Y22,AND(MID($A22,5,1)=" "))</formula>
    </cfRule>
    <cfRule type="expression" dxfId="2105" priority="3609">
      <formula>IF($Y25&gt;$Y22,AND(MID($A22,5,1)="C"))</formula>
    </cfRule>
    <cfRule type="expression" dxfId="2104" priority="3610">
      <formula>IF($Y25&gt;$Y22,AND(MID($A22,5,1)="D"))</formula>
    </cfRule>
  </conditionalFormatting>
  <conditionalFormatting sqref="Y17">
    <cfRule type="cellIs" dxfId="2103" priority="3601" operator="equal">
      <formula>0</formula>
    </cfRule>
    <cfRule type="expression" dxfId="2102" priority="3605">
      <formula>IF($Y17&gt;$Y14,AND(MID($A17,5,1)=" "))</formula>
    </cfRule>
    <cfRule type="expression" dxfId="2101" priority="3606">
      <formula>IF($Y17&gt;$Y14,AND(MID($A17,5,1)="C"))</formula>
    </cfRule>
    <cfRule type="expression" dxfId="2100" priority="3607">
      <formula>IF($Y17&gt;$Y14,AND(MID($A17,5,1)="D"))</formula>
    </cfRule>
  </conditionalFormatting>
  <conditionalFormatting sqref="Y21">
    <cfRule type="cellIs" dxfId="2099" priority="3600" operator="equal">
      <formula>0</formula>
    </cfRule>
  </conditionalFormatting>
  <conditionalFormatting sqref="Y25">
    <cfRule type="cellIs" dxfId="2098" priority="3599" operator="equal">
      <formula>0</formula>
    </cfRule>
  </conditionalFormatting>
  <conditionalFormatting sqref="D61">
    <cfRule type="expression" dxfId="2097" priority="3598">
      <formula>E61&gt;B61</formula>
    </cfRule>
  </conditionalFormatting>
  <conditionalFormatting sqref="C61">
    <cfRule type="expression" dxfId="2096" priority="3597">
      <formula>B61&gt;E61</formula>
    </cfRule>
  </conditionalFormatting>
  <conditionalFormatting sqref="D60">
    <cfRule type="expression" dxfId="2095" priority="3596">
      <formula>E60&gt;B60</formula>
    </cfRule>
  </conditionalFormatting>
  <conditionalFormatting sqref="C60">
    <cfRule type="expression" dxfId="2094" priority="3595">
      <formula>B60&gt;E60</formula>
    </cfRule>
  </conditionalFormatting>
  <conditionalFormatting sqref="B61">
    <cfRule type="cellIs" dxfId="2093" priority="3594" operator="greaterThan">
      <formula>E61</formula>
    </cfRule>
  </conditionalFormatting>
  <conditionalFormatting sqref="B60">
    <cfRule type="cellIs" dxfId="2092" priority="3593" operator="greaterThan">
      <formula>E60</formula>
    </cfRule>
  </conditionalFormatting>
  <conditionalFormatting sqref="E61">
    <cfRule type="cellIs" dxfId="2091" priority="3592" operator="greaterThan">
      <formula>B61</formula>
    </cfRule>
  </conditionalFormatting>
  <conditionalFormatting sqref="E60">
    <cfRule type="cellIs" dxfId="2090" priority="3591" operator="greaterThan">
      <formula>B60</formula>
    </cfRule>
  </conditionalFormatting>
  <conditionalFormatting sqref="Y40:Y44 Y47:Y49">
    <cfRule type="cellIs" dxfId="2089" priority="3589" operator="equal">
      <formula>0</formula>
    </cfRule>
  </conditionalFormatting>
  <conditionalFormatting sqref="Y45">
    <cfRule type="cellIs" dxfId="2088" priority="3588" operator="equal">
      <formula>0</formula>
    </cfRule>
  </conditionalFormatting>
  <conditionalFormatting sqref="Y46">
    <cfRule type="cellIs" dxfId="2087" priority="3587" operator="equal">
      <formula>0</formula>
    </cfRule>
  </conditionalFormatting>
  <conditionalFormatting sqref="Z50:Z54 Z57:Z59">
    <cfRule type="cellIs" dxfId="2086" priority="3586" operator="equal">
      <formula>0</formula>
    </cfRule>
  </conditionalFormatting>
  <conditionalFormatting sqref="Y50:Y54 Y57:Y59">
    <cfRule type="cellIs" dxfId="2085" priority="3585" operator="equal">
      <formula>0</formula>
    </cfRule>
  </conditionalFormatting>
  <conditionalFormatting sqref="Y55:Z55">
    <cfRule type="cellIs" dxfId="2084" priority="3584" operator="equal">
      <formula>0</formula>
    </cfRule>
  </conditionalFormatting>
  <conditionalFormatting sqref="Y56:Z56">
    <cfRule type="cellIs" dxfId="2083" priority="3583" operator="equal">
      <formula>0</formula>
    </cfRule>
  </conditionalFormatting>
  <conditionalFormatting sqref="X10">
    <cfRule type="expression" dxfId="2082" priority="3484">
      <formula>X10*100&gt;C10</formula>
    </cfRule>
    <cfRule type="cellIs" dxfId="2081" priority="3485" operator="equal">
      <formula>0</formula>
    </cfRule>
  </conditionalFormatting>
  <conditionalFormatting sqref="X11">
    <cfRule type="expression" dxfId="2080" priority="3482">
      <formula>X11*100&gt;C11</formula>
    </cfRule>
    <cfRule type="cellIs" dxfId="2079" priority="3483" operator="equal">
      <formula>0</formula>
    </cfRule>
  </conditionalFormatting>
  <conditionalFormatting sqref="X12">
    <cfRule type="expression" dxfId="2078" priority="3480">
      <formula>X12*100&gt;C12</formula>
    </cfRule>
    <cfRule type="cellIs" dxfId="2077" priority="3481" operator="equal">
      <formula>0</formula>
    </cfRule>
  </conditionalFormatting>
  <conditionalFormatting sqref="X13">
    <cfRule type="expression" dxfId="2076" priority="3478">
      <formula>X13*100&gt;C13</formula>
    </cfRule>
    <cfRule type="cellIs" dxfId="2075" priority="3479" operator="equal">
      <formula>0</formula>
    </cfRule>
  </conditionalFormatting>
  <conditionalFormatting sqref="X14">
    <cfRule type="expression" dxfId="2074" priority="3476">
      <formula>X14*100&gt;C14</formula>
    </cfRule>
    <cfRule type="cellIs" dxfId="2073" priority="3477" operator="equal">
      <formula>0</formula>
    </cfRule>
  </conditionalFormatting>
  <conditionalFormatting sqref="X15">
    <cfRule type="expression" dxfId="2072" priority="3474">
      <formula>X15*100&gt;C15</formula>
    </cfRule>
    <cfRule type="cellIs" dxfId="2071" priority="3475" operator="equal">
      <formula>0</formula>
    </cfRule>
  </conditionalFormatting>
  <conditionalFormatting sqref="X16">
    <cfRule type="expression" dxfId="2070" priority="3472">
      <formula>X16*100&gt;C16</formula>
    </cfRule>
    <cfRule type="cellIs" dxfId="2069" priority="3473" operator="equal">
      <formula>0</formula>
    </cfRule>
  </conditionalFormatting>
  <conditionalFormatting sqref="X17">
    <cfRule type="expression" dxfId="2068" priority="3470">
      <formula>X17*100&gt;C17</formula>
    </cfRule>
    <cfRule type="cellIs" dxfId="2067" priority="3471" operator="equal">
      <formula>0</formula>
    </cfRule>
  </conditionalFormatting>
  <conditionalFormatting sqref="X18">
    <cfRule type="expression" dxfId="2066" priority="3468">
      <formula>X18*100&gt;C18</formula>
    </cfRule>
    <cfRule type="cellIs" dxfId="2065" priority="3469" operator="equal">
      <formula>0</formula>
    </cfRule>
  </conditionalFormatting>
  <conditionalFormatting sqref="X19">
    <cfRule type="expression" dxfId="2064" priority="3466">
      <formula>X19*100&gt;C19</formula>
    </cfRule>
    <cfRule type="cellIs" dxfId="2063" priority="3467" operator="equal">
      <formula>0</formula>
    </cfRule>
  </conditionalFormatting>
  <conditionalFormatting sqref="X20">
    <cfRule type="expression" dxfId="2062" priority="3464">
      <formula>X20*100&gt;C20</formula>
    </cfRule>
    <cfRule type="cellIs" dxfId="2061" priority="3465" operator="equal">
      <formula>0</formula>
    </cfRule>
  </conditionalFormatting>
  <conditionalFormatting sqref="X21">
    <cfRule type="expression" dxfId="2060" priority="3462">
      <formula>X21*100&gt;C21</formula>
    </cfRule>
    <cfRule type="cellIs" dxfId="2059" priority="3463" operator="equal">
      <formula>0</formula>
    </cfRule>
  </conditionalFormatting>
  <conditionalFormatting sqref="X22">
    <cfRule type="expression" dxfId="2058" priority="3460">
      <formula>X22*100&gt;C22</formula>
    </cfRule>
    <cfRule type="cellIs" dxfId="2057" priority="3461" operator="equal">
      <formula>0</formula>
    </cfRule>
  </conditionalFormatting>
  <conditionalFormatting sqref="X23">
    <cfRule type="expression" dxfId="2056" priority="3458">
      <formula>X23*100&gt;C23</formula>
    </cfRule>
    <cfRule type="cellIs" dxfId="2055" priority="3459" operator="equal">
      <formula>0</formula>
    </cfRule>
  </conditionalFormatting>
  <conditionalFormatting sqref="X24">
    <cfRule type="expression" dxfId="2054" priority="3456">
      <formula>X24*100&gt;C24</formula>
    </cfRule>
    <cfRule type="cellIs" dxfId="2053" priority="3457" operator="equal">
      <formula>0</formula>
    </cfRule>
  </conditionalFormatting>
  <conditionalFormatting sqref="X25">
    <cfRule type="expression" dxfId="2052" priority="3454">
      <formula>X25*100&gt;C25</formula>
    </cfRule>
    <cfRule type="cellIs" dxfId="2051" priority="3455" operator="equal">
      <formula>0</formula>
    </cfRule>
  </conditionalFormatting>
  <conditionalFormatting sqref="X30">
    <cfRule type="expression" dxfId="2050" priority="3305">
      <formula>C30*100&gt;=X30</formula>
    </cfRule>
    <cfRule type="cellIs" dxfId="2049" priority="3306" operator="equal">
      <formula>0</formula>
    </cfRule>
  </conditionalFormatting>
  <conditionalFormatting sqref="X31">
    <cfRule type="expression" dxfId="2048" priority="3303">
      <formula>C31*100&gt;=X31</formula>
    </cfRule>
    <cfRule type="cellIs" dxfId="2047" priority="3304" operator="equal">
      <formula>0</formula>
    </cfRule>
  </conditionalFormatting>
  <conditionalFormatting sqref="X32">
    <cfRule type="expression" dxfId="2046" priority="3301">
      <formula>C32*100&gt;=X32</formula>
    </cfRule>
    <cfRule type="cellIs" dxfId="2045" priority="3302" operator="equal">
      <formula>0</formula>
    </cfRule>
  </conditionalFormatting>
  <conditionalFormatting sqref="X33">
    <cfRule type="expression" dxfId="2044" priority="3299">
      <formula>C33*100&gt;=X33</formula>
    </cfRule>
    <cfRule type="cellIs" dxfId="2043" priority="3300" operator="equal">
      <formula>0</formula>
    </cfRule>
  </conditionalFormatting>
  <conditionalFormatting sqref="X34">
    <cfRule type="expression" dxfId="2042" priority="3297">
      <formula>C34*100&gt;=X34</formula>
    </cfRule>
    <cfRule type="cellIs" dxfId="2041" priority="3298" operator="equal">
      <formula>0</formula>
    </cfRule>
  </conditionalFormatting>
  <conditionalFormatting sqref="X35">
    <cfRule type="expression" dxfId="2040" priority="3295">
      <formula>C35*100&gt;=X35</formula>
    </cfRule>
    <cfRule type="cellIs" dxfId="2039" priority="3296" operator="equal">
      <formula>0</formula>
    </cfRule>
  </conditionalFormatting>
  <conditionalFormatting sqref="X36">
    <cfRule type="expression" dxfId="2038" priority="3293">
      <formula>C36*100&gt;=X36</formula>
    </cfRule>
    <cfRule type="cellIs" dxfId="2037" priority="3294" operator="equal">
      <formula>0</formula>
    </cfRule>
  </conditionalFormatting>
  <conditionalFormatting sqref="X37">
    <cfRule type="expression" dxfId="2036" priority="3291">
      <formula>C37*100&gt;=X37</formula>
    </cfRule>
    <cfRule type="cellIs" dxfId="2035" priority="3292" operator="equal">
      <formula>0</formula>
    </cfRule>
  </conditionalFormatting>
  <conditionalFormatting sqref="X38">
    <cfRule type="expression" dxfId="2034" priority="3289">
      <formula>C38*100&gt;=X38</formula>
    </cfRule>
    <cfRule type="cellIs" dxfId="2033" priority="3290" operator="equal">
      <formula>0</formula>
    </cfRule>
  </conditionalFormatting>
  <conditionalFormatting sqref="X39">
    <cfRule type="expression" dxfId="2032" priority="3287">
      <formula>C39*100&gt;=X39</formula>
    </cfRule>
    <cfRule type="cellIs" dxfId="2031" priority="3288" operator="equal">
      <formula>0</formula>
    </cfRule>
  </conditionalFormatting>
  <conditionalFormatting sqref="X40">
    <cfRule type="expression" dxfId="2030" priority="3285">
      <formula>C40*100&gt;=X40</formula>
    </cfRule>
    <cfRule type="cellIs" dxfId="2029" priority="3286" operator="equal">
      <formula>0</formula>
    </cfRule>
  </conditionalFormatting>
  <conditionalFormatting sqref="X41">
    <cfRule type="expression" dxfId="2028" priority="3283">
      <formula>C41*100&gt;=X41</formula>
    </cfRule>
    <cfRule type="cellIs" dxfId="2027" priority="3284" operator="equal">
      <formula>0</formula>
    </cfRule>
  </conditionalFormatting>
  <conditionalFormatting sqref="X42">
    <cfRule type="expression" dxfId="2026" priority="3281">
      <formula>C42*100&gt;=X42</formula>
    </cfRule>
    <cfRule type="cellIs" dxfId="2025" priority="3282" operator="equal">
      <formula>0</formula>
    </cfRule>
  </conditionalFormatting>
  <conditionalFormatting sqref="X43">
    <cfRule type="expression" dxfId="2024" priority="3279">
      <formula>C43*100&gt;=X43</formula>
    </cfRule>
    <cfRule type="cellIs" dxfId="2023" priority="3280" operator="equal">
      <formula>0</formula>
    </cfRule>
  </conditionalFormatting>
  <conditionalFormatting sqref="X44">
    <cfRule type="expression" dxfId="2022" priority="3277">
      <formula>C44*100&gt;=X44</formula>
    </cfRule>
    <cfRule type="cellIs" dxfId="2021" priority="3278" operator="equal">
      <formula>0</formula>
    </cfRule>
  </conditionalFormatting>
  <conditionalFormatting sqref="X45">
    <cfRule type="expression" dxfId="2020" priority="3275">
      <formula>C45*100&gt;=X45</formula>
    </cfRule>
    <cfRule type="cellIs" dxfId="2019" priority="3276" operator="equal">
      <formula>0</formula>
    </cfRule>
  </conditionalFormatting>
  <conditionalFormatting sqref="X46">
    <cfRule type="expression" dxfId="2018" priority="3273">
      <formula>C46*100&gt;=X46</formula>
    </cfRule>
    <cfRule type="cellIs" dxfId="2017" priority="3274" operator="equal">
      <formula>0</formula>
    </cfRule>
  </conditionalFormatting>
  <conditionalFormatting sqref="X47">
    <cfRule type="expression" dxfId="2016" priority="3271">
      <formula>C47*100&gt;=X47</formula>
    </cfRule>
    <cfRule type="cellIs" dxfId="2015" priority="3272" operator="equal">
      <formula>0</formula>
    </cfRule>
  </conditionalFormatting>
  <conditionalFormatting sqref="X48">
    <cfRule type="expression" dxfId="2014" priority="3269">
      <formula>C48*100&gt;=X48</formula>
    </cfRule>
    <cfRule type="cellIs" dxfId="2013" priority="3270" operator="equal">
      <formula>0</formula>
    </cfRule>
  </conditionalFormatting>
  <conditionalFormatting sqref="X49">
    <cfRule type="expression" dxfId="2012" priority="3267">
      <formula>C49*100&gt;=X49</formula>
    </cfRule>
    <cfRule type="cellIs" dxfId="2011" priority="3268" operator="equal">
      <formula>0</formula>
    </cfRule>
  </conditionalFormatting>
  <conditionalFormatting sqref="X50">
    <cfRule type="expression" dxfId="2010" priority="3265">
      <formula>C50*100&gt;=X50</formula>
    </cfRule>
    <cfRule type="cellIs" dxfId="2009" priority="3266" operator="equal">
      <formula>0</formula>
    </cfRule>
  </conditionalFormatting>
  <conditionalFormatting sqref="X51">
    <cfRule type="expression" dxfId="2008" priority="3263">
      <formula>C51*100&gt;=X51</formula>
    </cfRule>
    <cfRule type="cellIs" dxfId="2007" priority="3264" operator="equal">
      <formula>0</formula>
    </cfRule>
  </conditionalFormatting>
  <conditionalFormatting sqref="X52">
    <cfRule type="expression" dxfId="2006" priority="3261">
      <formula>C52*100&gt;=X52</formula>
    </cfRule>
    <cfRule type="cellIs" dxfId="2005" priority="3262" operator="equal">
      <formula>0</formula>
    </cfRule>
  </conditionalFormatting>
  <conditionalFormatting sqref="X53">
    <cfRule type="expression" dxfId="2004" priority="3259">
      <formula>C53*100&gt;=X53</formula>
    </cfRule>
    <cfRule type="cellIs" dxfId="2003" priority="3260" operator="equal">
      <formula>0</formula>
    </cfRule>
  </conditionalFormatting>
  <conditionalFormatting sqref="X54">
    <cfRule type="expression" dxfId="2002" priority="3257">
      <formula>C54*100&gt;=X54</formula>
    </cfRule>
    <cfRule type="cellIs" dxfId="2001" priority="3258" operator="equal">
      <formula>0</formula>
    </cfRule>
  </conditionalFormatting>
  <conditionalFormatting sqref="X55">
    <cfRule type="expression" dxfId="2000" priority="3255">
      <formula>C55*100&gt;=X55</formula>
    </cfRule>
    <cfRule type="cellIs" dxfId="1999" priority="3256" operator="equal">
      <formula>0</formula>
    </cfRule>
  </conditionalFormatting>
  <conditionalFormatting sqref="X56">
    <cfRule type="expression" dxfId="1998" priority="3253">
      <formula>C56*100&gt;=X56</formula>
    </cfRule>
    <cfRule type="cellIs" dxfId="1997" priority="3254" operator="equal">
      <formula>0</formula>
    </cfRule>
  </conditionalFormatting>
  <conditionalFormatting sqref="X57">
    <cfRule type="expression" dxfId="1996" priority="3251">
      <formula>C57*100&gt;=X57</formula>
    </cfRule>
    <cfRule type="cellIs" dxfId="1995" priority="3252" operator="equal">
      <formula>0</formula>
    </cfRule>
  </conditionalFormatting>
  <conditionalFormatting sqref="X58">
    <cfRule type="expression" dxfId="1994" priority="3249">
      <formula>C58*100&gt;=X58</formula>
    </cfRule>
    <cfRule type="cellIs" dxfId="1993" priority="3250" operator="equal">
      <formula>0</formula>
    </cfRule>
  </conditionalFormatting>
  <conditionalFormatting sqref="X59">
    <cfRule type="expression" dxfId="1992" priority="3247">
      <formula>C59*100&gt;=X59</formula>
    </cfRule>
    <cfRule type="cellIs" dxfId="1991" priority="3248" operator="equal">
      <formula>0</formula>
    </cfRule>
  </conditionalFormatting>
  <conditionalFormatting sqref="A27 A29">
    <cfRule type="expression" dxfId="1990" priority="2153">
      <formula>D27&lt;F27</formula>
    </cfRule>
    <cfRule type="expression" dxfId="1989" priority="2154">
      <formula>C27&gt;F27</formula>
    </cfRule>
  </conditionalFormatting>
  <conditionalFormatting sqref="A26">
    <cfRule type="expression" dxfId="1988" priority="2151">
      <formula>D26&lt;F26</formula>
    </cfRule>
    <cfRule type="expression" dxfId="1987" priority="2152">
      <formula>C26&gt;F26</formula>
    </cfRule>
  </conditionalFormatting>
  <conditionalFormatting sqref="A169">
    <cfRule type="expression" dxfId="1986" priority="1957">
      <formula>D169&lt;F169</formula>
    </cfRule>
    <cfRule type="expression" dxfId="1985" priority="1958">
      <formula>C169&gt;F169</formula>
    </cfRule>
  </conditionalFormatting>
  <conditionalFormatting sqref="A168">
    <cfRule type="expression" dxfId="1984" priority="1955">
      <formula>D168&lt;F168</formula>
    </cfRule>
    <cfRule type="expression" dxfId="1983" priority="1956">
      <formula>C168&gt;F168</formula>
    </cfRule>
  </conditionalFormatting>
  <conditionalFormatting sqref="A167">
    <cfRule type="expression" dxfId="1982" priority="1953">
      <formula>D167&lt;F167</formula>
    </cfRule>
    <cfRule type="expression" dxfId="1981" priority="1954">
      <formula>C167&gt;F167</formula>
    </cfRule>
  </conditionalFormatting>
  <conditionalFormatting sqref="A166">
    <cfRule type="expression" dxfId="1980" priority="1951">
      <formula>D166&lt;F166</formula>
    </cfRule>
    <cfRule type="expression" dxfId="1979" priority="1952">
      <formula>C166&gt;F166</formula>
    </cfRule>
  </conditionalFormatting>
  <conditionalFormatting sqref="A165">
    <cfRule type="expression" dxfId="1978" priority="1949">
      <formula>D165&lt;F165</formula>
    </cfRule>
    <cfRule type="expression" dxfId="1977" priority="1950">
      <formula>C165&gt;F165</formula>
    </cfRule>
  </conditionalFormatting>
  <conditionalFormatting sqref="A164">
    <cfRule type="expression" dxfId="1976" priority="1947">
      <formula>D164&lt;F164</formula>
    </cfRule>
    <cfRule type="expression" dxfId="1975" priority="1948">
      <formula>C164&gt;F164</formula>
    </cfRule>
  </conditionalFormatting>
  <conditionalFormatting sqref="A175">
    <cfRule type="expression" dxfId="1974" priority="1945">
      <formula>D175&lt;F175</formula>
    </cfRule>
    <cfRule type="expression" dxfId="1973" priority="1946">
      <formula>C175&gt;F175</formula>
    </cfRule>
  </conditionalFormatting>
  <conditionalFormatting sqref="A174">
    <cfRule type="expression" dxfId="1972" priority="1943">
      <formula>D174&lt;F174</formula>
    </cfRule>
    <cfRule type="expression" dxfId="1971" priority="1944">
      <formula>C174&gt;F174</formula>
    </cfRule>
  </conditionalFormatting>
  <conditionalFormatting sqref="A173">
    <cfRule type="expression" dxfId="1970" priority="1941">
      <formula>D173&lt;F173</formula>
    </cfRule>
    <cfRule type="expression" dxfId="1969" priority="1942">
      <formula>C173&gt;F173</formula>
    </cfRule>
  </conditionalFormatting>
  <conditionalFormatting sqref="A172">
    <cfRule type="expression" dxfId="1968" priority="1939">
      <formula>D172&lt;F172</formula>
    </cfRule>
    <cfRule type="expression" dxfId="1967" priority="1940">
      <formula>C172&gt;F172</formula>
    </cfRule>
  </conditionalFormatting>
  <conditionalFormatting sqref="A171">
    <cfRule type="expression" dxfId="1966" priority="1937">
      <formula>D171&lt;F171</formula>
    </cfRule>
    <cfRule type="expression" dxfId="1965" priority="1938">
      <formula>C171&gt;F171</formula>
    </cfRule>
  </conditionalFormatting>
  <conditionalFormatting sqref="A170">
    <cfRule type="expression" dxfId="1964" priority="1935">
      <formula>D170&lt;F170</formula>
    </cfRule>
    <cfRule type="expression" dxfId="1963" priority="1936">
      <formula>C170&gt;F170</formula>
    </cfRule>
  </conditionalFormatting>
  <conditionalFormatting sqref="A181">
    <cfRule type="expression" dxfId="1962" priority="1933">
      <formula>D181&lt;F181</formula>
    </cfRule>
    <cfRule type="expression" dxfId="1961" priority="1934">
      <formula>C181&gt;F181</formula>
    </cfRule>
  </conditionalFormatting>
  <conditionalFormatting sqref="A180">
    <cfRule type="expression" dxfId="1960" priority="1931">
      <formula>D180&lt;F180</formula>
    </cfRule>
    <cfRule type="expression" dxfId="1959" priority="1932">
      <formula>C180&gt;F180</formula>
    </cfRule>
  </conditionalFormatting>
  <conditionalFormatting sqref="A179">
    <cfRule type="expression" dxfId="1958" priority="1929">
      <formula>D179&lt;F179</formula>
    </cfRule>
    <cfRule type="expression" dxfId="1957" priority="1930">
      <formula>C179&gt;F179</formula>
    </cfRule>
  </conditionalFormatting>
  <conditionalFormatting sqref="A178">
    <cfRule type="expression" dxfId="1956" priority="1927">
      <formula>D178&lt;F178</formula>
    </cfRule>
    <cfRule type="expression" dxfId="1955" priority="1928">
      <formula>C178&gt;F178</formula>
    </cfRule>
  </conditionalFormatting>
  <conditionalFormatting sqref="A177">
    <cfRule type="expression" dxfId="1954" priority="1925">
      <formula>D177&lt;F177</formula>
    </cfRule>
    <cfRule type="expression" dxfId="1953" priority="1926">
      <formula>C177&gt;F177</formula>
    </cfRule>
  </conditionalFormatting>
  <conditionalFormatting sqref="A176">
    <cfRule type="expression" dxfId="1952" priority="1923">
      <formula>D176&lt;F176</formula>
    </cfRule>
    <cfRule type="expression" dxfId="1951" priority="1924">
      <formula>C176&gt;F176</formula>
    </cfRule>
  </conditionalFormatting>
  <conditionalFormatting sqref="A187">
    <cfRule type="expression" dxfId="1950" priority="1921">
      <formula>D187&lt;F187</formula>
    </cfRule>
    <cfRule type="expression" dxfId="1949" priority="1922">
      <formula>C187&gt;F187</formula>
    </cfRule>
  </conditionalFormatting>
  <conditionalFormatting sqref="A186">
    <cfRule type="expression" dxfId="1948" priority="1919">
      <formula>D186&lt;F186</formula>
    </cfRule>
    <cfRule type="expression" dxfId="1947" priority="1920">
      <formula>C186&gt;F186</formula>
    </cfRule>
  </conditionalFormatting>
  <conditionalFormatting sqref="A185">
    <cfRule type="expression" dxfId="1946" priority="1917">
      <formula>D185&lt;F185</formula>
    </cfRule>
    <cfRule type="expression" dxfId="1945" priority="1918">
      <formula>C185&gt;F185</formula>
    </cfRule>
  </conditionalFormatting>
  <conditionalFormatting sqref="A184">
    <cfRule type="expression" dxfId="1944" priority="1915">
      <formula>D184&lt;F184</formula>
    </cfRule>
    <cfRule type="expression" dxfId="1943" priority="1916">
      <formula>C184&gt;F184</formula>
    </cfRule>
  </conditionalFormatting>
  <conditionalFormatting sqref="A183">
    <cfRule type="expression" dxfId="1942" priority="1913">
      <formula>D183&lt;F183</formula>
    </cfRule>
    <cfRule type="expression" dxfId="1941" priority="1914">
      <formula>C183&gt;F183</formula>
    </cfRule>
  </conditionalFormatting>
  <conditionalFormatting sqref="A182">
    <cfRule type="expression" dxfId="1940" priority="1911">
      <formula>D182&lt;F182</formula>
    </cfRule>
    <cfRule type="expression" dxfId="1939" priority="1912">
      <formula>C182&gt;F182</formula>
    </cfRule>
  </conditionalFormatting>
  <conditionalFormatting sqref="A193">
    <cfRule type="expression" dxfId="1938" priority="1909">
      <formula>D193&lt;F193</formula>
    </cfRule>
    <cfRule type="expression" dxfId="1937" priority="1910">
      <formula>C193&gt;F193</formula>
    </cfRule>
  </conditionalFormatting>
  <conditionalFormatting sqref="A192">
    <cfRule type="expression" dxfId="1936" priority="1907">
      <formula>D192&lt;F192</formula>
    </cfRule>
    <cfRule type="expression" dxfId="1935" priority="1908">
      <formula>C192&gt;F192</formula>
    </cfRule>
  </conditionalFormatting>
  <conditionalFormatting sqref="A191">
    <cfRule type="expression" dxfId="1934" priority="1905">
      <formula>D191&lt;F191</formula>
    </cfRule>
    <cfRule type="expression" dxfId="1933" priority="1906">
      <formula>C191&gt;F191</formula>
    </cfRule>
  </conditionalFormatting>
  <conditionalFormatting sqref="A190">
    <cfRule type="expression" dxfId="1932" priority="1903">
      <formula>D190&lt;F190</formula>
    </cfRule>
    <cfRule type="expression" dxfId="1931" priority="1904">
      <formula>C190&gt;F190</formula>
    </cfRule>
  </conditionalFormatting>
  <conditionalFormatting sqref="A189">
    <cfRule type="expression" dxfId="1930" priority="1901">
      <formula>D189&lt;F189</formula>
    </cfRule>
    <cfRule type="expression" dxfId="1929" priority="1902">
      <formula>C189&gt;F189</formula>
    </cfRule>
  </conditionalFormatting>
  <conditionalFormatting sqref="A188">
    <cfRule type="expression" dxfId="1928" priority="1899">
      <formula>D188&lt;F188</formula>
    </cfRule>
    <cfRule type="expression" dxfId="1927" priority="1900">
      <formula>C188&gt;F188</formula>
    </cfRule>
  </conditionalFormatting>
  <conditionalFormatting sqref="A199">
    <cfRule type="expression" dxfId="1926" priority="1897">
      <formula>D199&lt;F199</formula>
    </cfRule>
    <cfRule type="expression" dxfId="1925" priority="1898">
      <formula>C199&gt;F199</formula>
    </cfRule>
  </conditionalFormatting>
  <conditionalFormatting sqref="A198">
    <cfRule type="expression" dxfId="1924" priority="1895">
      <formula>D198&lt;F198</formula>
    </cfRule>
    <cfRule type="expression" dxfId="1923" priority="1896">
      <formula>C198&gt;F198</formula>
    </cfRule>
  </conditionalFormatting>
  <conditionalFormatting sqref="A197">
    <cfRule type="expression" dxfId="1922" priority="1893">
      <formula>D197&lt;F197</formula>
    </cfRule>
    <cfRule type="expression" dxfId="1921" priority="1894">
      <formula>C197&gt;F197</formula>
    </cfRule>
  </conditionalFormatting>
  <conditionalFormatting sqref="A196">
    <cfRule type="expression" dxfId="1920" priority="1891">
      <formula>D196&lt;F196</formula>
    </cfRule>
    <cfRule type="expression" dxfId="1919" priority="1892">
      <formula>C196&gt;F196</formula>
    </cfRule>
  </conditionalFormatting>
  <conditionalFormatting sqref="A195">
    <cfRule type="expression" dxfId="1918" priority="1889">
      <formula>D195&lt;F195</formula>
    </cfRule>
    <cfRule type="expression" dxfId="1917" priority="1890">
      <formula>C195&gt;F195</formula>
    </cfRule>
  </conditionalFormatting>
  <conditionalFormatting sqref="A194">
    <cfRule type="expression" dxfId="1916" priority="1887">
      <formula>D194&lt;F194</formula>
    </cfRule>
    <cfRule type="expression" dxfId="1915" priority="1888">
      <formula>C194&gt;F194</formula>
    </cfRule>
  </conditionalFormatting>
  <conditionalFormatting sqref="G30:G39">
    <cfRule type="cellIs" dxfId="1914" priority="1882" operator="lessThan">
      <formula>0</formula>
    </cfRule>
    <cfRule type="cellIs" dxfId="1913" priority="1883" operator="greaterThan">
      <formula>0</formula>
    </cfRule>
  </conditionalFormatting>
  <conditionalFormatting sqref="V2:V57">
    <cfRule type="cellIs" dxfId="1912" priority="1734" operator="lessThan">
      <formula>0</formula>
    </cfRule>
    <cfRule type="cellIs" dxfId="1911" priority="1735" operator="equal">
      <formula>0</formula>
    </cfRule>
  </conditionalFormatting>
  <conditionalFormatting sqref="W33">
    <cfRule type="cellIs" dxfId="1910" priority="1684" operator="equal">
      <formula>"STOP"</formula>
    </cfRule>
    <cfRule type="expression" dxfId="1909" priority="1685">
      <formula>X33&gt;F33*100</formula>
    </cfRule>
    <cfRule type="cellIs" dxfId="1908" priority="1687" operator="equal">
      <formula>0</formula>
    </cfRule>
  </conditionalFormatting>
  <conditionalFormatting sqref="W33">
    <cfRule type="cellIs" dxfId="1907" priority="1686" operator="equal">
      <formula>"TRAILING"</formula>
    </cfRule>
  </conditionalFormatting>
  <conditionalFormatting sqref="W32">
    <cfRule type="cellIs" dxfId="1906" priority="1680" operator="equal">
      <formula>"STOP"</formula>
    </cfRule>
    <cfRule type="expression" dxfId="1905" priority="1681">
      <formula>X32&gt;F32*100</formula>
    </cfRule>
    <cfRule type="cellIs" dxfId="1904" priority="1683" operator="equal">
      <formula>0</formula>
    </cfRule>
  </conditionalFormatting>
  <conditionalFormatting sqref="W32">
    <cfRule type="cellIs" dxfId="1903" priority="1682" operator="equal">
      <formula>"TRAILING"</formula>
    </cfRule>
  </conditionalFormatting>
  <conditionalFormatting sqref="W31">
    <cfRule type="cellIs" dxfId="1902" priority="1676" operator="equal">
      <formula>"STOP"</formula>
    </cfRule>
    <cfRule type="expression" dxfId="1901" priority="1677">
      <formula>X31&gt;F31*100</formula>
    </cfRule>
    <cfRule type="cellIs" dxfId="1900" priority="1679" operator="equal">
      <formula>0</formula>
    </cfRule>
  </conditionalFormatting>
  <conditionalFormatting sqref="W31">
    <cfRule type="cellIs" dxfId="1899" priority="1678" operator="equal">
      <formula>"TRAILING"</formula>
    </cfRule>
  </conditionalFormatting>
  <conditionalFormatting sqref="W30">
    <cfRule type="cellIs" dxfId="1898" priority="1672" operator="equal">
      <formula>"STOP"</formula>
    </cfRule>
    <cfRule type="expression" dxfId="1897" priority="1673">
      <formula>X30&gt;F30*100</formula>
    </cfRule>
    <cfRule type="cellIs" dxfId="1896" priority="1675" operator="equal">
      <formula>0</formula>
    </cfRule>
  </conditionalFormatting>
  <conditionalFormatting sqref="W30">
    <cfRule type="cellIs" dxfId="1895" priority="1674" operator="equal">
      <formula>"TRAILING"</formula>
    </cfRule>
  </conditionalFormatting>
  <conditionalFormatting sqref="W35">
    <cfRule type="cellIs" dxfId="1894" priority="1664" operator="equal">
      <formula>"STOP"</formula>
    </cfRule>
    <cfRule type="expression" dxfId="1893" priority="1665">
      <formula>X35&gt;F35*100</formula>
    </cfRule>
    <cfRule type="cellIs" dxfId="1892" priority="1667" operator="equal">
      <formula>0</formula>
    </cfRule>
  </conditionalFormatting>
  <conditionalFormatting sqref="W35">
    <cfRule type="cellIs" dxfId="1891" priority="1666" operator="equal">
      <formula>"TRAILING"</formula>
    </cfRule>
  </conditionalFormatting>
  <conditionalFormatting sqref="W34">
    <cfRule type="cellIs" dxfId="1890" priority="1660" operator="equal">
      <formula>"STOP"</formula>
    </cfRule>
    <cfRule type="expression" dxfId="1889" priority="1661">
      <formula>X34&gt;F34*100</formula>
    </cfRule>
    <cfRule type="cellIs" dxfId="1888" priority="1663" operator="equal">
      <formula>0</formula>
    </cfRule>
  </conditionalFormatting>
  <conditionalFormatting sqref="W34">
    <cfRule type="cellIs" dxfId="1887" priority="1662" operator="equal">
      <formula>"TRAILING"</formula>
    </cfRule>
  </conditionalFormatting>
  <conditionalFormatting sqref="W37">
    <cfRule type="cellIs" dxfId="1886" priority="1656" operator="equal">
      <formula>"STOP"</formula>
    </cfRule>
    <cfRule type="expression" dxfId="1885" priority="1657">
      <formula>X37&gt;F37*100</formula>
    </cfRule>
    <cfRule type="cellIs" dxfId="1884" priority="1659" operator="equal">
      <formula>0</formula>
    </cfRule>
  </conditionalFormatting>
  <conditionalFormatting sqref="W37">
    <cfRule type="cellIs" dxfId="1883" priority="1658" operator="equal">
      <formula>"TRAILING"</formula>
    </cfRule>
  </conditionalFormatting>
  <conditionalFormatting sqref="W36">
    <cfRule type="cellIs" dxfId="1882" priority="1652" operator="equal">
      <formula>"STOP"</formula>
    </cfRule>
    <cfRule type="expression" dxfId="1881" priority="1653">
      <formula>X36&gt;F36*100</formula>
    </cfRule>
    <cfRule type="cellIs" dxfId="1880" priority="1655" operator="equal">
      <formula>0</formula>
    </cfRule>
  </conditionalFormatting>
  <conditionalFormatting sqref="W36">
    <cfRule type="cellIs" dxfId="1879" priority="1654" operator="equal">
      <formula>"TRAILING"</formula>
    </cfRule>
  </conditionalFormatting>
  <conditionalFormatting sqref="W39">
    <cfRule type="cellIs" dxfId="1878" priority="1648" operator="equal">
      <formula>"STOP"</formula>
    </cfRule>
    <cfRule type="expression" dxfId="1877" priority="1649">
      <formula>X39&gt;F39*100</formula>
    </cfRule>
    <cfRule type="cellIs" dxfId="1876" priority="1651" operator="equal">
      <formula>0</formula>
    </cfRule>
  </conditionalFormatting>
  <conditionalFormatting sqref="W39">
    <cfRule type="cellIs" dxfId="1875" priority="1650" operator="equal">
      <formula>"TRAILING"</formula>
    </cfRule>
  </conditionalFormatting>
  <conditionalFormatting sqref="W38">
    <cfRule type="cellIs" dxfId="1874" priority="1644" operator="equal">
      <formula>"STOP"</formula>
    </cfRule>
    <cfRule type="expression" dxfId="1873" priority="1645">
      <formula>X38&gt;F38*100</formula>
    </cfRule>
    <cfRule type="cellIs" dxfId="1872" priority="1647" operator="equal">
      <formula>0</formula>
    </cfRule>
  </conditionalFormatting>
  <conditionalFormatting sqref="W38">
    <cfRule type="cellIs" dxfId="1871" priority="1646" operator="equal">
      <formula>"TRAILING"</formula>
    </cfRule>
  </conditionalFormatting>
  <conditionalFormatting sqref="W43">
    <cfRule type="cellIs" dxfId="1870" priority="1640" operator="equal">
      <formula>"STOP"</formula>
    </cfRule>
    <cfRule type="expression" dxfId="1869" priority="1641">
      <formula>X43&gt;F43*100</formula>
    </cfRule>
    <cfRule type="cellIs" dxfId="1868" priority="1643" operator="equal">
      <formula>0</formula>
    </cfRule>
  </conditionalFormatting>
  <conditionalFormatting sqref="W43">
    <cfRule type="cellIs" dxfId="1867" priority="1642" operator="equal">
      <formula>"TRAILING"</formula>
    </cfRule>
  </conditionalFormatting>
  <conditionalFormatting sqref="W42">
    <cfRule type="cellIs" dxfId="1866" priority="1636" operator="equal">
      <formula>"STOP"</formula>
    </cfRule>
    <cfRule type="expression" dxfId="1865" priority="1637">
      <formula>X42&gt;F42*100</formula>
    </cfRule>
    <cfRule type="cellIs" dxfId="1864" priority="1639" operator="equal">
      <formula>0</formula>
    </cfRule>
  </conditionalFormatting>
  <conditionalFormatting sqref="W42">
    <cfRule type="cellIs" dxfId="1863" priority="1638" operator="equal">
      <formula>"TRAILING"</formula>
    </cfRule>
  </conditionalFormatting>
  <conditionalFormatting sqref="W41">
    <cfRule type="cellIs" dxfId="1862" priority="1632" operator="equal">
      <formula>"STOP"</formula>
    </cfRule>
    <cfRule type="expression" dxfId="1861" priority="1633">
      <formula>X41&gt;F41*100</formula>
    </cfRule>
    <cfRule type="cellIs" dxfId="1860" priority="1635" operator="equal">
      <formula>0</formula>
    </cfRule>
  </conditionalFormatting>
  <conditionalFormatting sqref="W41">
    <cfRule type="cellIs" dxfId="1859" priority="1634" operator="equal">
      <formula>"TRAILING"</formula>
    </cfRule>
  </conditionalFormatting>
  <conditionalFormatting sqref="W40">
    <cfRule type="cellIs" dxfId="1858" priority="1628" operator="equal">
      <formula>"STOP"</formula>
    </cfRule>
    <cfRule type="expression" dxfId="1857" priority="1629">
      <formula>X40&gt;F40*100</formula>
    </cfRule>
    <cfRule type="cellIs" dxfId="1856" priority="1631" operator="equal">
      <formula>0</formula>
    </cfRule>
  </conditionalFormatting>
  <conditionalFormatting sqref="W40">
    <cfRule type="cellIs" dxfId="1855" priority="1630" operator="equal">
      <formula>"TRAILING"</formula>
    </cfRule>
  </conditionalFormatting>
  <conditionalFormatting sqref="W45">
    <cfRule type="cellIs" dxfId="1854" priority="1624" operator="equal">
      <formula>"STOP"</formula>
    </cfRule>
    <cfRule type="expression" dxfId="1853" priority="1625">
      <formula>X45&gt;F45*100</formula>
    </cfRule>
    <cfRule type="cellIs" dxfId="1852" priority="1627" operator="equal">
      <formula>0</formula>
    </cfRule>
  </conditionalFormatting>
  <conditionalFormatting sqref="W45">
    <cfRule type="cellIs" dxfId="1851" priority="1626" operator="equal">
      <formula>"TRAILING"</formula>
    </cfRule>
  </conditionalFormatting>
  <conditionalFormatting sqref="W44">
    <cfRule type="cellIs" dxfId="1850" priority="1620" operator="equal">
      <formula>"STOP"</formula>
    </cfRule>
    <cfRule type="expression" dxfId="1849" priority="1621">
      <formula>X44&gt;F44*100</formula>
    </cfRule>
    <cfRule type="cellIs" dxfId="1848" priority="1623" operator="equal">
      <formula>0</formula>
    </cfRule>
  </conditionalFormatting>
  <conditionalFormatting sqref="W44">
    <cfRule type="cellIs" dxfId="1847" priority="1622" operator="equal">
      <formula>"TRAILING"</formula>
    </cfRule>
  </conditionalFormatting>
  <conditionalFormatting sqref="W47">
    <cfRule type="cellIs" dxfId="1846" priority="1616" operator="equal">
      <formula>"STOP"</formula>
    </cfRule>
    <cfRule type="expression" dxfId="1845" priority="1617">
      <formula>X47&gt;F47*100</formula>
    </cfRule>
    <cfRule type="cellIs" dxfId="1844" priority="1619" operator="equal">
      <formula>0</formula>
    </cfRule>
  </conditionalFormatting>
  <conditionalFormatting sqref="W47">
    <cfRule type="cellIs" dxfId="1843" priority="1618" operator="equal">
      <formula>"TRAILING"</formula>
    </cfRule>
  </conditionalFormatting>
  <conditionalFormatting sqref="W46">
    <cfRule type="cellIs" dxfId="1842" priority="1612" operator="equal">
      <formula>"STOP"</formula>
    </cfRule>
    <cfRule type="expression" dxfId="1841" priority="1613">
      <formula>X46&gt;F46*100</formula>
    </cfRule>
    <cfRule type="cellIs" dxfId="1840" priority="1615" operator="equal">
      <formula>0</formula>
    </cfRule>
  </conditionalFormatting>
  <conditionalFormatting sqref="W46">
    <cfRule type="cellIs" dxfId="1839" priority="1614" operator="equal">
      <formula>"TRAILING"</formula>
    </cfRule>
  </conditionalFormatting>
  <conditionalFormatting sqref="W49">
    <cfRule type="cellIs" dxfId="1838" priority="1608" operator="equal">
      <formula>"STOP"</formula>
    </cfRule>
    <cfRule type="expression" dxfId="1837" priority="1609">
      <formula>X49&gt;F49*100</formula>
    </cfRule>
    <cfRule type="cellIs" dxfId="1836" priority="1611" operator="equal">
      <formula>0</formula>
    </cfRule>
  </conditionalFormatting>
  <conditionalFormatting sqref="W49">
    <cfRule type="cellIs" dxfId="1835" priority="1610" operator="equal">
      <formula>"TRAILING"</formula>
    </cfRule>
  </conditionalFormatting>
  <conditionalFormatting sqref="W48">
    <cfRule type="cellIs" dxfId="1834" priority="1604" operator="equal">
      <formula>"STOP"</formula>
    </cfRule>
    <cfRule type="expression" dxfId="1833" priority="1605">
      <formula>X48&gt;F48*100</formula>
    </cfRule>
    <cfRule type="cellIs" dxfId="1832" priority="1607" operator="equal">
      <formula>0</formula>
    </cfRule>
  </conditionalFormatting>
  <conditionalFormatting sqref="W48">
    <cfRule type="cellIs" dxfId="1831" priority="1606" operator="equal">
      <formula>"TRAILING"</formula>
    </cfRule>
  </conditionalFormatting>
  <conditionalFormatting sqref="W53">
    <cfRule type="cellIs" dxfId="1830" priority="1600" operator="equal">
      <formula>"STOP"</formula>
    </cfRule>
    <cfRule type="expression" dxfId="1829" priority="1601">
      <formula>X53&gt;F53*100</formula>
    </cfRule>
    <cfRule type="cellIs" dxfId="1828" priority="1603" operator="equal">
      <formula>0</formula>
    </cfRule>
  </conditionalFormatting>
  <conditionalFormatting sqref="W53">
    <cfRule type="cellIs" dxfId="1827" priority="1602" operator="equal">
      <formula>"TRAILING"</formula>
    </cfRule>
  </conditionalFormatting>
  <conditionalFormatting sqref="W52">
    <cfRule type="cellIs" dxfId="1826" priority="1596" operator="equal">
      <formula>"STOP"</formula>
    </cfRule>
    <cfRule type="expression" dxfId="1825" priority="1597">
      <formula>X52&gt;F52*100</formula>
    </cfRule>
    <cfRule type="cellIs" dxfId="1824" priority="1599" operator="equal">
      <formula>0</formula>
    </cfRule>
  </conditionalFormatting>
  <conditionalFormatting sqref="W52">
    <cfRule type="cellIs" dxfId="1823" priority="1598" operator="equal">
      <formula>"TRAILING"</formula>
    </cfRule>
  </conditionalFormatting>
  <conditionalFormatting sqref="W51">
    <cfRule type="cellIs" dxfId="1822" priority="1592" operator="equal">
      <formula>"STOP"</formula>
    </cfRule>
    <cfRule type="expression" dxfId="1821" priority="1593">
      <formula>X51&gt;F51*100</formula>
    </cfRule>
    <cfRule type="cellIs" dxfId="1820" priority="1595" operator="equal">
      <formula>0</formula>
    </cfRule>
  </conditionalFormatting>
  <conditionalFormatting sqref="W51">
    <cfRule type="cellIs" dxfId="1819" priority="1594" operator="equal">
      <formula>"TRAILING"</formula>
    </cfRule>
  </conditionalFormatting>
  <conditionalFormatting sqref="W50">
    <cfRule type="cellIs" dxfId="1818" priority="1588" operator="equal">
      <formula>"STOP"</formula>
    </cfRule>
    <cfRule type="expression" dxfId="1817" priority="1589">
      <formula>X50&gt;F50*100</formula>
    </cfRule>
    <cfRule type="cellIs" dxfId="1816" priority="1591" operator="equal">
      <formula>0</formula>
    </cfRule>
  </conditionalFormatting>
  <conditionalFormatting sqref="W50">
    <cfRule type="cellIs" dxfId="1815" priority="1590" operator="equal">
      <formula>"TRAILING"</formula>
    </cfRule>
  </conditionalFormatting>
  <conditionalFormatting sqref="W55">
    <cfRule type="cellIs" dxfId="1814" priority="1584" operator="equal">
      <formula>"STOP"</formula>
    </cfRule>
    <cfRule type="expression" dxfId="1813" priority="1585">
      <formula>X55&gt;F55*100</formula>
    </cfRule>
    <cfRule type="cellIs" dxfId="1812" priority="1587" operator="equal">
      <formula>0</formula>
    </cfRule>
  </conditionalFormatting>
  <conditionalFormatting sqref="W55">
    <cfRule type="cellIs" dxfId="1811" priority="1586" operator="equal">
      <formula>"TRAILING"</formula>
    </cfRule>
  </conditionalFormatting>
  <conditionalFormatting sqref="W54">
    <cfRule type="cellIs" dxfId="1810" priority="1580" operator="equal">
      <formula>"STOP"</formula>
    </cfRule>
    <cfRule type="expression" dxfId="1809" priority="1581">
      <formula>X54&gt;F54*100</formula>
    </cfRule>
    <cfRule type="cellIs" dxfId="1808" priority="1583" operator="equal">
      <formula>0</formula>
    </cfRule>
  </conditionalFormatting>
  <conditionalFormatting sqref="W54">
    <cfRule type="cellIs" dxfId="1807" priority="1582" operator="equal">
      <formula>"TRAILING"</formula>
    </cfRule>
  </conditionalFormatting>
  <conditionalFormatting sqref="W57">
    <cfRule type="cellIs" dxfId="1806" priority="1576" operator="equal">
      <formula>"STOP"</formula>
    </cfRule>
    <cfRule type="expression" dxfId="1805" priority="1577">
      <formula>X57&gt;F57*100</formula>
    </cfRule>
    <cfRule type="cellIs" dxfId="1804" priority="1579" operator="equal">
      <formula>0</formula>
    </cfRule>
  </conditionalFormatting>
  <conditionalFormatting sqref="W57">
    <cfRule type="cellIs" dxfId="1803" priority="1578" operator="equal">
      <formula>"TRAILING"</formula>
    </cfRule>
  </conditionalFormatting>
  <conditionalFormatting sqref="W56">
    <cfRule type="cellIs" dxfId="1802" priority="1572" operator="equal">
      <formula>"STOP"</formula>
    </cfRule>
    <cfRule type="expression" dxfId="1801" priority="1573">
      <formula>X56&gt;F56*100</formula>
    </cfRule>
    <cfRule type="cellIs" dxfId="1800" priority="1575" operator="equal">
      <formula>0</formula>
    </cfRule>
  </conditionalFormatting>
  <conditionalFormatting sqref="W56">
    <cfRule type="cellIs" dxfId="1799" priority="1574" operator="equal">
      <formula>"TRAILING"</formula>
    </cfRule>
  </conditionalFormatting>
  <conditionalFormatting sqref="W59">
    <cfRule type="cellIs" dxfId="1798" priority="1568" operator="equal">
      <formula>"STOP"</formula>
    </cfRule>
    <cfRule type="expression" dxfId="1797" priority="1569">
      <formula>X59&gt;F59*100</formula>
    </cfRule>
    <cfRule type="cellIs" dxfId="1796" priority="1571" operator="equal">
      <formula>0</formula>
    </cfRule>
  </conditionalFormatting>
  <conditionalFormatting sqref="W59">
    <cfRule type="cellIs" dxfId="1795" priority="1570" operator="equal">
      <formula>"TRAILING"</formula>
    </cfRule>
  </conditionalFormatting>
  <conditionalFormatting sqref="W58">
    <cfRule type="cellIs" dxfId="1794" priority="1564" operator="equal">
      <formula>"STOP"</formula>
    </cfRule>
    <cfRule type="expression" dxfId="1793" priority="1565">
      <formula>X58&gt;F58*100</formula>
    </cfRule>
    <cfRule type="cellIs" dxfId="1792" priority="1567" operator="equal">
      <formula>0</formula>
    </cfRule>
  </conditionalFormatting>
  <conditionalFormatting sqref="W58">
    <cfRule type="cellIs" dxfId="1791" priority="1566" operator="equal">
      <formula>"TRAILING"</formula>
    </cfRule>
  </conditionalFormatting>
  <conditionalFormatting sqref="W29">
    <cfRule type="cellIs" dxfId="1790" priority="1560" operator="equal">
      <formula>"STOP"</formula>
    </cfRule>
    <cfRule type="expression" dxfId="1789" priority="1561">
      <formula>X29&gt;F29*100</formula>
    </cfRule>
    <cfRule type="cellIs" dxfId="1788" priority="1563" operator="equal">
      <formula>0</formula>
    </cfRule>
  </conditionalFormatting>
  <conditionalFormatting sqref="W29">
    <cfRule type="cellIs" dxfId="1787" priority="1562" operator="equal">
      <formula>"TRAILING"</formula>
    </cfRule>
  </conditionalFormatting>
  <conditionalFormatting sqref="W28">
    <cfRule type="cellIs" dxfId="1786" priority="1556" operator="equal">
      <formula>"STOP"</formula>
    </cfRule>
    <cfRule type="expression" dxfId="1785" priority="1557">
      <formula>X28&gt;F28*100</formula>
    </cfRule>
    <cfRule type="cellIs" dxfId="1784" priority="1559" operator="equal">
      <formula>0</formula>
    </cfRule>
  </conditionalFormatting>
  <conditionalFormatting sqref="W28">
    <cfRule type="cellIs" dxfId="1783" priority="1558" operator="equal">
      <formula>"TRAILING"</formula>
    </cfRule>
  </conditionalFormatting>
  <conditionalFormatting sqref="W27">
    <cfRule type="cellIs" dxfId="1782" priority="1552" operator="equal">
      <formula>"STOP"</formula>
    </cfRule>
    <cfRule type="expression" dxfId="1781" priority="1553">
      <formula>X27&gt;F27*100</formula>
    </cfRule>
    <cfRule type="cellIs" dxfId="1780" priority="1555" operator="equal">
      <formula>0</formula>
    </cfRule>
  </conditionalFormatting>
  <conditionalFormatting sqref="W27">
    <cfRule type="cellIs" dxfId="1779" priority="1554" operator="equal">
      <formula>"TRAILING"</formula>
    </cfRule>
  </conditionalFormatting>
  <conditionalFormatting sqref="W26">
    <cfRule type="cellIs" dxfId="1778" priority="1548" operator="equal">
      <formula>"STOP"</formula>
    </cfRule>
    <cfRule type="expression" dxfId="1777" priority="1549">
      <formula>X26&gt;F26*100</formula>
    </cfRule>
    <cfRule type="cellIs" dxfId="1776" priority="1551" operator="equal">
      <formula>0</formula>
    </cfRule>
  </conditionalFormatting>
  <conditionalFormatting sqref="W26">
    <cfRule type="cellIs" dxfId="1775" priority="1550" operator="equal">
      <formula>"TRAILING"</formula>
    </cfRule>
  </conditionalFormatting>
  <conditionalFormatting sqref="W5">
    <cfRule type="cellIs" dxfId="1774" priority="1544" operator="equal">
      <formula>"STOP"</formula>
    </cfRule>
    <cfRule type="expression" dxfId="1773" priority="1545">
      <formula>X5&gt;F5*100</formula>
    </cfRule>
    <cfRule type="cellIs" dxfId="1772" priority="1547" operator="equal">
      <formula>0</formula>
    </cfRule>
  </conditionalFormatting>
  <conditionalFormatting sqref="W5">
    <cfRule type="cellIs" dxfId="1771" priority="1546" operator="equal">
      <formula>"TRAILING"</formula>
    </cfRule>
  </conditionalFormatting>
  <conditionalFormatting sqref="W4">
    <cfRule type="cellIs" dxfId="1770" priority="1540" operator="equal">
      <formula>"STOP"</formula>
    </cfRule>
    <cfRule type="expression" dxfId="1769" priority="1541">
      <formula>X4&gt;F4*100</formula>
    </cfRule>
    <cfRule type="cellIs" dxfId="1768" priority="1543" operator="equal">
      <formula>0</formula>
    </cfRule>
  </conditionalFormatting>
  <conditionalFormatting sqref="W4">
    <cfRule type="cellIs" dxfId="1767" priority="1542" operator="equal">
      <formula>"TRAILING"</formula>
    </cfRule>
  </conditionalFormatting>
  <conditionalFormatting sqref="W3">
    <cfRule type="cellIs" dxfId="1766" priority="1536" operator="equal">
      <formula>"STOP"</formula>
    </cfRule>
    <cfRule type="expression" dxfId="1765" priority="1537">
      <formula>X3&gt;F3*100</formula>
    </cfRule>
    <cfRule type="cellIs" dxfId="1764" priority="1539" operator="equal">
      <formula>0</formula>
    </cfRule>
  </conditionalFormatting>
  <conditionalFormatting sqref="W3">
    <cfRule type="cellIs" dxfId="1763" priority="1538" operator="equal">
      <formula>"TRAILING"</formula>
    </cfRule>
  </conditionalFormatting>
  <conditionalFormatting sqref="W2">
    <cfRule type="cellIs" dxfId="1762" priority="1532" operator="equal">
      <formula>"STOP"</formula>
    </cfRule>
    <cfRule type="expression" dxfId="1761" priority="1533">
      <formula>X2&gt;F2*100</formula>
    </cfRule>
    <cfRule type="cellIs" dxfId="1760" priority="1535" operator="equal">
      <formula>0</formula>
    </cfRule>
  </conditionalFormatting>
  <conditionalFormatting sqref="W2">
    <cfRule type="cellIs" dxfId="1759" priority="1534" operator="equal">
      <formula>"TRAILING"</formula>
    </cfRule>
  </conditionalFormatting>
  <conditionalFormatting sqref="W9">
    <cfRule type="cellIs" dxfId="1758" priority="1528" operator="equal">
      <formula>"STOP"</formula>
    </cfRule>
    <cfRule type="expression" dxfId="1757" priority="1529">
      <formula>X9&gt;F9*100</formula>
    </cfRule>
    <cfRule type="cellIs" dxfId="1756" priority="1531" operator="equal">
      <formula>0</formula>
    </cfRule>
  </conditionalFormatting>
  <conditionalFormatting sqref="W9">
    <cfRule type="cellIs" dxfId="1755" priority="1530" operator="equal">
      <formula>"TRAILING"</formula>
    </cfRule>
  </conditionalFormatting>
  <conditionalFormatting sqref="W8">
    <cfRule type="cellIs" dxfId="1754" priority="1524" operator="equal">
      <formula>"STOP"</formula>
    </cfRule>
    <cfRule type="expression" dxfId="1753" priority="1525">
      <formula>X8&gt;F8*100</formula>
    </cfRule>
    <cfRule type="cellIs" dxfId="1752" priority="1527" operator="equal">
      <formula>0</formula>
    </cfRule>
  </conditionalFormatting>
  <conditionalFormatting sqref="W8">
    <cfRule type="cellIs" dxfId="1751" priority="1526" operator="equal">
      <formula>"TRAILING"</formula>
    </cfRule>
  </conditionalFormatting>
  <conditionalFormatting sqref="W7">
    <cfRule type="cellIs" dxfId="1750" priority="1520" operator="equal">
      <formula>"STOP"</formula>
    </cfRule>
    <cfRule type="expression" dxfId="1749" priority="1521">
      <formula>X7&gt;F7*100</formula>
    </cfRule>
    <cfRule type="cellIs" dxfId="1748" priority="1523" operator="equal">
      <formula>0</formula>
    </cfRule>
  </conditionalFormatting>
  <conditionalFormatting sqref="W7">
    <cfRule type="cellIs" dxfId="1747" priority="1522" operator="equal">
      <formula>"TRAILING"</formula>
    </cfRule>
  </conditionalFormatting>
  <conditionalFormatting sqref="W6">
    <cfRule type="cellIs" dxfId="1746" priority="1516" operator="equal">
      <formula>"STOP"</formula>
    </cfRule>
    <cfRule type="expression" dxfId="1745" priority="1517">
      <formula>X6&gt;F6*100</formula>
    </cfRule>
    <cfRule type="cellIs" dxfId="1744" priority="1519" operator="equal">
      <formula>0</formula>
    </cfRule>
  </conditionalFormatting>
  <conditionalFormatting sqref="W6">
    <cfRule type="cellIs" dxfId="1743" priority="1518" operator="equal">
      <formula>"TRAILING"</formula>
    </cfRule>
  </conditionalFormatting>
  <conditionalFormatting sqref="W13">
    <cfRule type="cellIs" dxfId="1742" priority="1512" operator="equal">
      <formula>"STOP"</formula>
    </cfRule>
    <cfRule type="expression" dxfId="1741" priority="1513">
      <formula>X13&gt;F13*100</formula>
    </cfRule>
    <cfRule type="cellIs" dxfId="1740" priority="1515" operator="equal">
      <formula>0</formula>
    </cfRule>
  </conditionalFormatting>
  <conditionalFormatting sqref="W13">
    <cfRule type="cellIs" dxfId="1739" priority="1514" operator="equal">
      <formula>"TRAILING"</formula>
    </cfRule>
  </conditionalFormatting>
  <conditionalFormatting sqref="W12">
    <cfRule type="cellIs" dxfId="1738" priority="1508" operator="equal">
      <formula>"STOP"</formula>
    </cfRule>
    <cfRule type="expression" dxfId="1737" priority="1509">
      <formula>X12&gt;F12*100</formula>
    </cfRule>
    <cfRule type="cellIs" dxfId="1736" priority="1511" operator="equal">
      <formula>0</formula>
    </cfRule>
  </conditionalFormatting>
  <conditionalFormatting sqref="W12">
    <cfRule type="cellIs" dxfId="1735" priority="1510" operator="equal">
      <formula>"TRAILING"</formula>
    </cfRule>
  </conditionalFormatting>
  <conditionalFormatting sqref="W11">
    <cfRule type="cellIs" dxfId="1734" priority="1504" operator="equal">
      <formula>"STOP"</formula>
    </cfRule>
    <cfRule type="expression" dxfId="1733" priority="1505">
      <formula>X11&gt;F11*100</formula>
    </cfRule>
    <cfRule type="cellIs" dxfId="1732" priority="1507" operator="equal">
      <formula>0</formula>
    </cfRule>
  </conditionalFormatting>
  <conditionalFormatting sqref="W11">
    <cfRule type="cellIs" dxfId="1731" priority="1506" operator="equal">
      <formula>"TRAILING"</formula>
    </cfRule>
  </conditionalFormatting>
  <conditionalFormatting sqref="W10">
    <cfRule type="cellIs" dxfId="1730" priority="1500" operator="equal">
      <formula>"STOP"</formula>
    </cfRule>
    <cfRule type="expression" dxfId="1729" priority="1501">
      <formula>X10&gt;F10*100</formula>
    </cfRule>
    <cfRule type="cellIs" dxfId="1728" priority="1503" operator="equal">
      <formula>0</formula>
    </cfRule>
  </conditionalFormatting>
  <conditionalFormatting sqref="W10">
    <cfRule type="cellIs" dxfId="1727" priority="1502" operator="equal">
      <formula>"TRAILING"</formula>
    </cfRule>
  </conditionalFormatting>
  <conditionalFormatting sqref="W17">
    <cfRule type="cellIs" dxfId="1726" priority="1496" operator="equal">
      <formula>"STOP"</formula>
    </cfRule>
    <cfRule type="expression" dxfId="1725" priority="1497">
      <formula>X17&gt;F17*100</formula>
    </cfRule>
    <cfRule type="cellIs" dxfId="1724" priority="1499" operator="equal">
      <formula>0</formula>
    </cfRule>
  </conditionalFormatting>
  <conditionalFormatting sqref="W17">
    <cfRule type="cellIs" dxfId="1723" priority="1498" operator="equal">
      <formula>"TRAILING"</formula>
    </cfRule>
  </conditionalFormatting>
  <conditionalFormatting sqref="W16">
    <cfRule type="cellIs" dxfId="1722" priority="1492" operator="equal">
      <formula>"STOP"</formula>
    </cfRule>
    <cfRule type="expression" dxfId="1721" priority="1493">
      <formula>X16&gt;F16*100</formula>
    </cfRule>
    <cfRule type="cellIs" dxfId="1720" priority="1495" operator="equal">
      <formula>0</formula>
    </cfRule>
  </conditionalFormatting>
  <conditionalFormatting sqref="W16">
    <cfRule type="cellIs" dxfId="1719" priority="1494" operator="equal">
      <formula>"TRAILING"</formula>
    </cfRule>
  </conditionalFormatting>
  <conditionalFormatting sqref="W15">
    <cfRule type="cellIs" dxfId="1718" priority="1488" operator="equal">
      <formula>"STOP"</formula>
    </cfRule>
    <cfRule type="expression" dxfId="1717" priority="1489">
      <formula>X15&gt;F15*100</formula>
    </cfRule>
    <cfRule type="cellIs" dxfId="1716" priority="1491" operator="equal">
      <formula>0</formula>
    </cfRule>
  </conditionalFormatting>
  <conditionalFormatting sqref="W15">
    <cfRule type="cellIs" dxfId="1715" priority="1490" operator="equal">
      <formula>"TRAILING"</formula>
    </cfRule>
  </conditionalFormatting>
  <conditionalFormatting sqref="W14">
    <cfRule type="cellIs" dxfId="1714" priority="1484" operator="equal">
      <formula>"STOP"</formula>
    </cfRule>
    <cfRule type="expression" dxfId="1713" priority="1485">
      <formula>X14&gt;F14*100</formula>
    </cfRule>
    <cfRule type="cellIs" dxfId="1712" priority="1487" operator="equal">
      <formula>0</formula>
    </cfRule>
  </conditionalFormatting>
  <conditionalFormatting sqref="W14">
    <cfRule type="cellIs" dxfId="1711" priority="1486" operator="equal">
      <formula>"TRAILING"</formula>
    </cfRule>
  </conditionalFormatting>
  <conditionalFormatting sqref="W21">
    <cfRule type="cellIs" dxfId="1710" priority="1480" operator="equal">
      <formula>"STOP"</formula>
    </cfRule>
    <cfRule type="expression" dxfId="1709" priority="1481">
      <formula>X21&gt;F21*100</formula>
    </cfRule>
    <cfRule type="cellIs" dxfId="1708" priority="1483" operator="equal">
      <formula>0</formula>
    </cfRule>
  </conditionalFormatting>
  <conditionalFormatting sqref="W21">
    <cfRule type="cellIs" dxfId="1707" priority="1482" operator="equal">
      <formula>"TRAILING"</formula>
    </cfRule>
  </conditionalFormatting>
  <conditionalFormatting sqref="W20">
    <cfRule type="cellIs" dxfId="1706" priority="1476" operator="equal">
      <formula>"STOP"</formula>
    </cfRule>
    <cfRule type="expression" dxfId="1705" priority="1477">
      <formula>X20&gt;F20*100</formula>
    </cfRule>
    <cfRule type="cellIs" dxfId="1704" priority="1479" operator="equal">
      <formula>0</formula>
    </cfRule>
  </conditionalFormatting>
  <conditionalFormatting sqref="W20">
    <cfRule type="cellIs" dxfId="1703" priority="1478" operator="equal">
      <formula>"TRAILING"</formula>
    </cfRule>
  </conditionalFormatting>
  <conditionalFormatting sqref="W19">
    <cfRule type="cellIs" dxfId="1702" priority="1472" operator="equal">
      <formula>"STOP"</formula>
    </cfRule>
    <cfRule type="expression" dxfId="1701" priority="1473">
      <formula>X19&gt;F19*100</formula>
    </cfRule>
    <cfRule type="cellIs" dxfId="1700" priority="1475" operator="equal">
      <formula>0</formula>
    </cfRule>
  </conditionalFormatting>
  <conditionalFormatting sqref="W19">
    <cfRule type="cellIs" dxfId="1699" priority="1474" operator="equal">
      <formula>"TRAILING"</formula>
    </cfRule>
  </conditionalFormatting>
  <conditionalFormatting sqref="W18">
    <cfRule type="cellIs" dxfId="1698" priority="1468" operator="equal">
      <formula>"STOP"</formula>
    </cfRule>
    <cfRule type="expression" dxfId="1697" priority="1469">
      <formula>X18&gt;F18*100</formula>
    </cfRule>
    <cfRule type="cellIs" dxfId="1696" priority="1471" operator="equal">
      <formula>0</formula>
    </cfRule>
  </conditionalFormatting>
  <conditionalFormatting sqref="W18">
    <cfRule type="cellIs" dxfId="1695" priority="1470" operator="equal">
      <formula>"TRAILING"</formula>
    </cfRule>
  </conditionalFormatting>
  <conditionalFormatting sqref="W25">
    <cfRule type="cellIs" dxfId="1694" priority="1464" operator="equal">
      <formula>"STOP"</formula>
    </cfRule>
    <cfRule type="expression" dxfId="1693" priority="1465">
      <formula>X25&gt;F25*100</formula>
    </cfRule>
    <cfRule type="cellIs" dxfId="1692" priority="1467" operator="equal">
      <formula>0</formula>
    </cfRule>
  </conditionalFormatting>
  <conditionalFormatting sqref="W25">
    <cfRule type="cellIs" dxfId="1691" priority="1466" operator="equal">
      <formula>"TRAILING"</formula>
    </cfRule>
  </conditionalFormatting>
  <conditionalFormatting sqref="W24">
    <cfRule type="cellIs" dxfId="1690" priority="1460" operator="equal">
      <formula>"STOP"</formula>
    </cfRule>
    <cfRule type="expression" dxfId="1689" priority="1461">
      <formula>X24&gt;F24*100</formula>
    </cfRule>
    <cfRule type="cellIs" dxfId="1688" priority="1463" operator="equal">
      <formula>0</formula>
    </cfRule>
  </conditionalFormatting>
  <conditionalFormatting sqref="W24">
    <cfRule type="cellIs" dxfId="1687" priority="1462" operator="equal">
      <formula>"TRAILING"</formula>
    </cfRule>
  </conditionalFormatting>
  <conditionalFormatting sqref="W23">
    <cfRule type="cellIs" dxfId="1686" priority="1456" operator="equal">
      <formula>"STOP"</formula>
    </cfRule>
    <cfRule type="expression" dxfId="1685" priority="1457">
      <formula>X23&gt;F23*100</formula>
    </cfRule>
    <cfRule type="cellIs" dxfId="1684" priority="1459" operator="equal">
      <formula>0</formula>
    </cfRule>
  </conditionalFormatting>
  <conditionalFormatting sqref="W23">
    <cfRule type="cellIs" dxfId="1683" priority="1458" operator="equal">
      <formula>"TRAILING"</formula>
    </cfRule>
  </conditionalFormatting>
  <conditionalFormatting sqref="W22">
    <cfRule type="cellIs" dxfId="1682" priority="1452" operator="equal">
      <formula>"STOP"</formula>
    </cfRule>
    <cfRule type="expression" dxfId="1681" priority="1453">
      <formula>X22&gt;F22*100</formula>
    </cfRule>
    <cfRule type="cellIs" dxfId="1680" priority="1455" operator="equal">
      <formula>0</formula>
    </cfRule>
  </conditionalFormatting>
  <conditionalFormatting sqref="W22">
    <cfRule type="cellIs" dxfId="1679" priority="1454" operator="equal">
      <formula>"TRAILING"</formula>
    </cfRule>
  </conditionalFormatting>
  <conditionalFormatting sqref="W1">
    <cfRule type="cellIs" dxfId="1678" priority="1435" operator="equal">
      <formula>"TRAILING"</formula>
    </cfRule>
  </conditionalFormatting>
  <conditionalFormatting sqref="A30">
    <cfRule type="expression" dxfId="1677" priority="1400">
      <formula>V30&lt;&gt;""</formula>
    </cfRule>
    <cfRule type="expression" dxfId="1676" priority="1401">
      <formula>D30&lt;F30</formula>
    </cfRule>
    <cfRule type="expression" dxfId="1675" priority="1402">
      <formula>C30&gt;F30</formula>
    </cfRule>
  </conditionalFormatting>
  <conditionalFormatting sqref="U60:U157">
    <cfRule type="cellIs" dxfId="1674" priority="1342" operator="equal">
      <formula>0</formula>
    </cfRule>
  </conditionalFormatting>
  <conditionalFormatting sqref="U158:U199">
    <cfRule type="cellIs" dxfId="1673" priority="1341" operator="equal">
      <formula>0</formula>
    </cfRule>
  </conditionalFormatting>
  <conditionalFormatting sqref="A60">
    <cfRule type="expression" dxfId="1672" priority="1338">
      <formula>V60&lt;&gt;""</formula>
    </cfRule>
    <cfRule type="expression" dxfId="1671" priority="1339">
      <formula>D60&lt;F60</formula>
    </cfRule>
    <cfRule type="expression" dxfId="1670" priority="1340">
      <formula>C60&gt;=F60</formula>
    </cfRule>
  </conditionalFormatting>
  <conditionalFormatting sqref="A61">
    <cfRule type="expression" dxfId="1669" priority="1335">
      <formula>V61&lt;&gt;""</formula>
    </cfRule>
    <cfRule type="expression" dxfId="1668" priority="1336">
      <formula>D61&lt;F61</formula>
    </cfRule>
    <cfRule type="expression" dxfId="1667" priority="1337">
      <formula>C61&gt;=F61</formula>
    </cfRule>
  </conditionalFormatting>
  <conditionalFormatting sqref="D62">
    <cfRule type="expression" dxfId="1666" priority="1334">
      <formula>E62&gt;B62</formula>
    </cfRule>
  </conditionalFormatting>
  <conditionalFormatting sqref="C62">
    <cfRule type="expression" dxfId="1665" priority="1333">
      <formula>B62&gt;E62</formula>
    </cfRule>
  </conditionalFormatting>
  <conditionalFormatting sqref="B62">
    <cfRule type="cellIs" dxfId="1664" priority="1332" operator="greaterThan">
      <formula>E62</formula>
    </cfRule>
  </conditionalFormatting>
  <conditionalFormatting sqref="E62">
    <cfRule type="cellIs" dxfId="1663" priority="1331" operator="greaterThan">
      <formula>B62</formula>
    </cfRule>
  </conditionalFormatting>
  <conditionalFormatting sqref="D63">
    <cfRule type="expression" dxfId="1662" priority="1330">
      <formula>E63&gt;B63</formula>
    </cfRule>
  </conditionalFormatting>
  <conditionalFormatting sqref="C63">
    <cfRule type="expression" dxfId="1661" priority="1329">
      <formula>B63&gt;E63</formula>
    </cfRule>
  </conditionalFormatting>
  <conditionalFormatting sqref="B63">
    <cfRule type="cellIs" dxfId="1660" priority="1328" operator="greaterThan">
      <formula>E63</formula>
    </cfRule>
  </conditionalFormatting>
  <conditionalFormatting sqref="E63">
    <cfRule type="cellIs" dxfId="1659" priority="1327" operator="greaterThan">
      <formula>B63</formula>
    </cfRule>
  </conditionalFormatting>
  <conditionalFormatting sqref="D64">
    <cfRule type="expression" dxfId="1658" priority="1326">
      <formula>E64&gt;B64</formula>
    </cfRule>
  </conditionalFormatting>
  <conditionalFormatting sqref="C64">
    <cfRule type="expression" dxfId="1657" priority="1325">
      <formula>B64&gt;E64</formula>
    </cfRule>
  </conditionalFormatting>
  <conditionalFormatting sqref="B64">
    <cfRule type="cellIs" dxfId="1656" priority="1324" operator="greaterThan">
      <formula>E64</formula>
    </cfRule>
  </conditionalFormatting>
  <conditionalFormatting sqref="E64">
    <cfRule type="cellIs" dxfId="1655" priority="1323" operator="greaterThan">
      <formula>B64</formula>
    </cfRule>
  </conditionalFormatting>
  <conditionalFormatting sqref="D65">
    <cfRule type="expression" dxfId="1654" priority="1322">
      <formula>E65&gt;B65</formula>
    </cfRule>
  </conditionalFormatting>
  <conditionalFormatting sqref="C65">
    <cfRule type="expression" dxfId="1653" priority="1321">
      <formula>B65&gt;E65</formula>
    </cfRule>
  </conditionalFormatting>
  <conditionalFormatting sqref="B65">
    <cfRule type="cellIs" dxfId="1652" priority="1320" operator="greaterThan">
      <formula>E65</formula>
    </cfRule>
  </conditionalFormatting>
  <conditionalFormatting sqref="E65">
    <cfRule type="cellIs" dxfId="1651" priority="1319" operator="greaterThan">
      <formula>B65</formula>
    </cfRule>
  </conditionalFormatting>
  <conditionalFormatting sqref="D66">
    <cfRule type="expression" dxfId="1650" priority="1318">
      <formula>E66&gt;B66</formula>
    </cfRule>
  </conditionalFormatting>
  <conditionalFormatting sqref="C66">
    <cfRule type="expression" dxfId="1649" priority="1317">
      <formula>B66&gt;E66</formula>
    </cfRule>
  </conditionalFormatting>
  <conditionalFormatting sqref="B66">
    <cfRule type="cellIs" dxfId="1648" priority="1316" operator="greaterThan">
      <formula>E66</formula>
    </cfRule>
  </conditionalFormatting>
  <conditionalFormatting sqref="E66">
    <cfRule type="cellIs" dxfId="1647" priority="1315" operator="greaterThan">
      <formula>B66</formula>
    </cfRule>
  </conditionalFormatting>
  <conditionalFormatting sqref="D67">
    <cfRule type="expression" dxfId="1646" priority="1314">
      <formula>E67&gt;B67</formula>
    </cfRule>
  </conditionalFormatting>
  <conditionalFormatting sqref="C67">
    <cfRule type="expression" dxfId="1645" priority="1313">
      <formula>B67&gt;E67</formula>
    </cfRule>
  </conditionalFormatting>
  <conditionalFormatting sqref="B67">
    <cfRule type="cellIs" dxfId="1644" priority="1312" operator="greaterThan">
      <formula>E67</formula>
    </cfRule>
  </conditionalFormatting>
  <conditionalFormatting sqref="E67">
    <cfRule type="cellIs" dxfId="1643" priority="1311" operator="greaterThan">
      <formula>B67</formula>
    </cfRule>
  </conditionalFormatting>
  <conditionalFormatting sqref="D68">
    <cfRule type="expression" dxfId="1642" priority="1310">
      <formula>E68&gt;B68</formula>
    </cfRule>
  </conditionalFormatting>
  <conditionalFormatting sqref="C68">
    <cfRule type="expression" dxfId="1641" priority="1309">
      <formula>B68&gt;E68</formula>
    </cfRule>
  </conditionalFormatting>
  <conditionalFormatting sqref="B68">
    <cfRule type="cellIs" dxfId="1640" priority="1308" operator="greaterThan">
      <formula>E68</formula>
    </cfRule>
  </conditionalFormatting>
  <conditionalFormatting sqref="E68">
    <cfRule type="cellIs" dxfId="1639" priority="1307" operator="greaterThan">
      <formula>B68</formula>
    </cfRule>
  </conditionalFormatting>
  <conditionalFormatting sqref="D69">
    <cfRule type="expression" dxfId="1638" priority="1306">
      <formula>E69&gt;B69</formula>
    </cfRule>
  </conditionalFormatting>
  <conditionalFormatting sqref="C69">
    <cfRule type="expression" dxfId="1637" priority="1305">
      <formula>B69&gt;E69</formula>
    </cfRule>
  </conditionalFormatting>
  <conditionalFormatting sqref="B69">
    <cfRule type="cellIs" dxfId="1636" priority="1304" operator="greaterThan">
      <formula>E69</formula>
    </cfRule>
  </conditionalFormatting>
  <conditionalFormatting sqref="E69">
    <cfRule type="cellIs" dxfId="1635" priority="1303" operator="greaterThan">
      <formula>B69</formula>
    </cfRule>
  </conditionalFormatting>
  <conditionalFormatting sqref="D70">
    <cfRule type="expression" dxfId="1634" priority="1302">
      <formula>E70&gt;B70</formula>
    </cfRule>
  </conditionalFormatting>
  <conditionalFormatting sqref="C70">
    <cfRule type="expression" dxfId="1633" priority="1301">
      <formula>B70&gt;E70</formula>
    </cfRule>
  </conditionalFormatting>
  <conditionalFormatting sqref="B70">
    <cfRule type="cellIs" dxfId="1632" priority="1300" operator="greaterThan">
      <formula>E70</formula>
    </cfRule>
  </conditionalFormatting>
  <conditionalFormatting sqref="E70">
    <cfRule type="cellIs" dxfId="1631" priority="1299" operator="greaterThan">
      <formula>B70</formula>
    </cfRule>
  </conditionalFormatting>
  <conditionalFormatting sqref="D71">
    <cfRule type="expression" dxfId="1630" priority="1298">
      <formula>E71&gt;B71</formula>
    </cfRule>
  </conditionalFormatting>
  <conditionalFormatting sqref="C71">
    <cfRule type="expression" dxfId="1629" priority="1297">
      <formula>B71&gt;E71</formula>
    </cfRule>
  </conditionalFormatting>
  <conditionalFormatting sqref="B71">
    <cfRule type="cellIs" dxfId="1628" priority="1296" operator="greaterThan">
      <formula>E71</formula>
    </cfRule>
  </conditionalFormatting>
  <conditionalFormatting sqref="E71">
    <cfRule type="cellIs" dxfId="1627" priority="1295" operator="greaterThan">
      <formula>B71</formula>
    </cfRule>
  </conditionalFormatting>
  <conditionalFormatting sqref="D72">
    <cfRule type="expression" dxfId="1626" priority="1294">
      <formula>E72&gt;B72</formula>
    </cfRule>
  </conditionalFormatting>
  <conditionalFormatting sqref="C72">
    <cfRule type="expression" dxfId="1625" priority="1293">
      <formula>B72&gt;E72</formula>
    </cfRule>
  </conditionalFormatting>
  <conditionalFormatting sqref="B72">
    <cfRule type="cellIs" dxfId="1624" priority="1292" operator="greaterThan">
      <formula>E72</formula>
    </cfRule>
  </conditionalFormatting>
  <conditionalFormatting sqref="E72">
    <cfRule type="cellIs" dxfId="1623" priority="1291" operator="greaterThan">
      <formula>B72</formula>
    </cfRule>
  </conditionalFormatting>
  <conditionalFormatting sqref="D73">
    <cfRule type="expression" dxfId="1622" priority="1290">
      <formula>E73&gt;B73</formula>
    </cfRule>
  </conditionalFormatting>
  <conditionalFormatting sqref="C73">
    <cfRule type="expression" dxfId="1621" priority="1289">
      <formula>B73&gt;E73</formula>
    </cfRule>
  </conditionalFormatting>
  <conditionalFormatting sqref="B73">
    <cfRule type="cellIs" dxfId="1620" priority="1288" operator="greaterThan">
      <formula>E73</formula>
    </cfRule>
  </conditionalFormatting>
  <conditionalFormatting sqref="E73">
    <cfRule type="cellIs" dxfId="1619" priority="1287" operator="greaterThan">
      <formula>B73</formula>
    </cfRule>
  </conditionalFormatting>
  <conditionalFormatting sqref="D74">
    <cfRule type="expression" dxfId="1618" priority="1286">
      <formula>E74&gt;B74</formula>
    </cfRule>
  </conditionalFormatting>
  <conditionalFormatting sqref="C74">
    <cfRule type="expression" dxfId="1617" priority="1285">
      <formula>B74&gt;E74</formula>
    </cfRule>
  </conditionalFormatting>
  <conditionalFormatting sqref="B74">
    <cfRule type="cellIs" dxfId="1616" priority="1284" operator="greaterThan">
      <formula>E74</formula>
    </cfRule>
  </conditionalFormatting>
  <conditionalFormatting sqref="E74">
    <cfRule type="cellIs" dxfId="1615" priority="1283" operator="greaterThan">
      <formula>B74</formula>
    </cfRule>
  </conditionalFormatting>
  <conditionalFormatting sqref="D75">
    <cfRule type="expression" dxfId="1614" priority="1282">
      <formula>E75&gt;B75</formula>
    </cfRule>
  </conditionalFormatting>
  <conditionalFormatting sqref="C75">
    <cfRule type="expression" dxfId="1613" priority="1281">
      <formula>B75&gt;E75</formula>
    </cfRule>
  </conditionalFormatting>
  <conditionalFormatting sqref="B75">
    <cfRule type="cellIs" dxfId="1612" priority="1280" operator="greaterThan">
      <formula>E75</formula>
    </cfRule>
  </conditionalFormatting>
  <conditionalFormatting sqref="E75">
    <cfRule type="cellIs" dxfId="1611" priority="1279" operator="greaterThan">
      <formula>B75</formula>
    </cfRule>
  </conditionalFormatting>
  <conditionalFormatting sqref="D76">
    <cfRule type="expression" dxfId="1610" priority="1278">
      <formula>E76&gt;B76</formula>
    </cfRule>
  </conditionalFormatting>
  <conditionalFormatting sqref="C76">
    <cfRule type="expression" dxfId="1609" priority="1277">
      <formula>B76&gt;E76</formula>
    </cfRule>
  </conditionalFormatting>
  <conditionalFormatting sqref="B76">
    <cfRule type="cellIs" dxfId="1608" priority="1276" operator="greaterThan">
      <formula>E76</formula>
    </cfRule>
  </conditionalFormatting>
  <conditionalFormatting sqref="E76">
    <cfRule type="cellIs" dxfId="1607" priority="1275" operator="greaterThan">
      <formula>B76</formula>
    </cfRule>
  </conditionalFormatting>
  <conditionalFormatting sqref="D77">
    <cfRule type="expression" dxfId="1606" priority="1274">
      <formula>E77&gt;B77</formula>
    </cfRule>
  </conditionalFormatting>
  <conditionalFormatting sqref="C77">
    <cfRule type="expression" dxfId="1605" priority="1273">
      <formula>B77&gt;E77</formula>
    </cfRule>
  </conditionalFormatting>
  <conditionalFormatting sqref="B77">
    <cfRule type="cellIs" dxfId="1604" priority="1272" operator="greaterThan">
      <formula>E77</formula>
    </cfRule>
  </conditionalFormatting>
  <conditionalFormatting sqref="E77">
    <cfRule type="cellIs" dxfId="1603" priority="1271" operator="greaterThan">
      <formula>B77</formula>
    </cfRule>
  </conditionalFormatting>
  <conditionalFormatting sqref="D78">
    <cfRule type="expression" dxfId="1602" priority="1270">
      <formula>E78&gt;B78</formula>
    </cfRule>
  </conditionalFormatting>
  <conditionalFormatting sqref="C78">
    <cfRule type="expression" dxfId="1601" priority="1269">
      <formula>B78&gt;E78</formula>
    </cfRule>
  </conditionalFormatting>
  <conditionalFormatting sqref="B78">
    <cfRule type="cellIs" dxfId="1600" priority="1268" operator="greaterThan">
      <formula>E78</formula>
    </cfRule>
  </conditionalFormatting>
  <conditionalFormatting sqref="E78">
    <cfRule type="cellIs" dxfId="1599" priority="1267" operator="greaterThan">
      <formula>B78</formula>
    </cfRule>
  </conditionalFormatting>
  <conditionalFormatting sqref="D79">
    <cfRule type="expression" dxfId="1598" priority="1266">
      <formula>E79&gt;B79</formula>
    </cfRule>
  </conditionalFormatting>
  <conditionalFormatting sqref="C79">
    <cfRule type="expression" dxfId="1597" priority="1265">
      <formula>B79&gt;E79</formula>
    </cfRule>
  </conditionalFormatting>
  <conditionalFormatting sqref="B79">
    <cfRule type="cellIs" dxfId="1596" priority="1264" operator="greaterThan">
      <formula>E79</formula>
    </cfRule>
  </conditionalFormatting>
  <conditionalFormatting sqref="E79">
    <cfRule type="cellIs" dxfId="1595" priority="1263" operator="greaterThan">
      <formula>B79</formula>
    </cfRule>
  </conditionalFormatting>
  <conditionalFormatting sqref="D80">
    <cfRule type="expression" dxfId="1594" priority="1262">
      <formula>E80&gt;B80</formula>
    </cfRule>
  </conditionalFormatting>
  <conditionalFormatting sqref="C80">
    <cfRule type="expression" dxfId="1593" priority="1261">
      <formula>B80&gt;E80</formula>
    </cfRule>
  </conditionalFormatting>
  <conditionalFormatting sqref="B80">
    <cfRule type="cellIs" dxfId="1592" priority="1260" operator="greaterThan">
      <formula>E80</formula>
    </cfRule>
  </conditionalFormatting>
  <conditionalFormatting sqref="E80">
    <cfRule type="cellIs" dxfId="1591" priority="1259" operator="greaterThan">
      <formula>B80</formula>
    </cfRule>
  </conditionalFormatting>
  <conditionalFormatting sqref="D81">
    <cfRule type="expression" dxfId="1590" priority="1258">
      <formula>E81&gt;B81</formula>
    </cfRule>
  </conditionalFormatting>
  <conditionalFormatting sqref="C81">
    <cfRule type="expression" dxfId="1589" priority="1257">
      <formula>B81&gt;E81</formula>
    </cfRule>
  </conditionalFormatting>
  <conditionalFormatting sqref="B81">
    <cfRule type="cellIs" dxfId="1588" priority="1256" operator="greaterThan">
      <formula>E81</formula>
    </cfRule>
  </conditionalFormatting>
  <conditionalFormatting sqref="E81">
    <cfRule type="cellIs" dxfId="1587" priority="1255" operator="greaterThan">
      <formula>B81</formula>
    </cfRule>
  </conditionalFormatting>
  <conditionalFormatting sqref="D82">
    <cfRule type="expression" dxfId="1586" priority="1254">
      <formula>E82&gt;B82</formula>
    </cfRule>
  </conditionalFormatting>
  <conditionalFormatting sqref="C82">
    <cfRule type="expression" dxfId="1585" priority="1253">
      <formula>B82&gt;E82</formula>
    </cfRule>
  </conditionalFormatting>
  <conditionalFormatting sqref="B82">
    <cfRule type="cellIs" dxfId="1584" priority="1252" operator="greaterThan">
      <formula>E82</formula>
    </cfRule>
  </conditionalFormatting>
  <conditionalFormatting sqref="E82">
    <cfRule type="cellIs" dxfId="1583" priority="1251" operator="greaterThan">
      <formula>B82</formula>
    </cfRule>
  </conditionalFormatting>
  <conditionalFormatting sqref="D83">
    <cfRule type="expression" dxfId="1582" priority="1250">
      <formula>E83&gt;B83</formula>
    </cfRule>
  </conditionalFormatting>
  <conditionalFormatting sqref="C83">
    <cfRule type="expression" dxfId="1581" priority="1249">
      <formula>B83&gt;E83</formula>
    </cfRule>
  </conditionalFormatting>
  <conditionalFormatting sqref="B83">
    <cfRule type="cellIs" dxfId="1580" priority="1248" operator="greaterThan">
      <formula>E83</formula>
    </cfRule>
  </conditionalFormatting>
  <conditionalFormatting sqref="E83">
    <cfRule type="cellIs" dxfId="1579" priority="1247" operator="greaterThan">
      <formula>B83</formula>
    </cfRule>
  </conditionalFormatting>
  <conditionalFormatting sqref="D84">
    <cfRule type="expression" dxfId="1578" priority="1246">
      <formula>E84&gt;B84</formula>
    </cfRule>
  </conditionalFormatting>
  <conditionalFormatting sqref="C84">
    <cfRule type="expression" dxfId="1577" priority="1245">
      <formula>B84&gt;E84</formula>
    </cfRule>
  </conditionalFormatting>
  <conditionalFormatting sqref="B84">
    <cfRule type="cellIs" dxfId="1576" priority="1244" operator="greaterThan">
      <formula>E84</formula>
    </cfRule>
  </conditionalFormatting>
  <conditionalFormatting sqref="E84">
    <cfRule type="cellIs" dxfId="1575" priority="1243" operator="greaterThan">
      <formula>B84</formula>
    </cfRule>
  </conditionalFormatting>
  <conditionalFormatting sqref="D85">
    <cfRule type="expression" dxfId="1574" priority="1242">
      <formula>E85&gt;B85</formula>
    </cfRule>
  </conditionalFormatting>
  <conditionalFormatting sqref="C85">
    <cfRule type="expression" dxfId="1573" priority="1241">
      <formula>B85&gt;E85</formula>
    </cfRule>
  </conditionalFormatting>
  <conditionalFormatting sqref="B85">
    <cfRule type="cellIs" dxfId="1572" priority="1240" operator="greaterThan">
      <formula>E85</formula>
    </cfRule>
  </conditionalFormatting>
  <conditionalFormatting sqref="E85">
    <cfRule type="cellIs" dxfId="1571" priority="1239" operator="greaterThan">
      <formula>B85</formula>
    </cfRule>
  </conditionalFormatting>
  <conditionalFormatting sqref="D86">
    <cfRule type="expression" dxfId="1570" priority="1238">
      <formula>E86&gt;B86</formula>
    </cfRule>
  </conditionalFormatting>
  <conditionalFormatting sqref="C86">
    <cfRule type="expression" dxfId="1569" priority="1237">
      <formula>B86&gt;E86</formula>
    </cfRule>
  </conditionalFormatting>
  <conditionalFormatting sqref="B86">
    <cfRule type="cellIs" dxfId="1568" priority="1236" operator="greaterThan">
      <formula>E86</formula>
    </cfRule>
  </conditionalFormatting>
  <conditionalFormatting sqref="E86">
    <cfRule type="cellIs" dxfId="1567" priority="1235" operator="greaterThan">
      <formula>B86</formula>
    </cfRule>
  </conditionalFormatting>
  <conditionalFormatting sqref="D87">
    <cfRule type="expression" dxfId="1566" priority="1234">
      <formula>E87&gt;B87</formula>
    </cfRule>
  </conditionalFormatting>
  <conditionalFormatting sqref="C87">
    <cfRule type="expression" dxfId="1565" priority="1233">
      <formula>B87&gt;E87</formula>
    </cfRule>
  </conditionalFormatting>
  <conditionalFormatting sqref="B87">
    <cfRule type="cellIs" dxfId="1564" priority="1232" operator="greaterThan">
      <formula>E87</formula>
    </cfRule>
  </conditionalFormatting>
  <conditionalFormatting sqref="E87">
    <cfRule type="cellIs" dxfId="1563" priority="1231" operator="greaterThan">
      <formula>B87</formula>
    </cfRule>
  </conditionalFormatting>
  <conditionalFormatting sqref="D88">
    <cfRule type="expression" dxfId="1562" priority="1230">
      <formula>E88&gt;B88</formula>
    </cfRule>
  </conditionalFormatting>
  <conditionalFormatting sqref="C88">
    <cfRule type="expression" dxfId="1561" priority="1229">
      <formula>B88&gt;E88</formula>
    </cfRule>
  </conditionalFormatting>
  <conditionalFormatting sqref="B88">
    <cfRule type="cellIs" dxfId="1560" priority="1228" operator="greaterThan">
      <formula>E88</formula>
    </cfRule>
  </conditionalFormatting>
  <conditionalFormatting sqref="E88">
    <cfRule type="cellIs" dxfId="1559" priority="1227" operator="greaterThan">
      <formula>B88</formula>
    </cfRule>
  </conditionalFormatting>
  <conditionalFormatting sqref="D89">
    <cfRule type="expression" dxfId="1558" priority="1226">
      <formula>E89&gt;B89</formula>
    </cfRule>
  </conditionalFormatting>
  <conditionalFormatting sqref="C89">
    <cfRule type="expression" dxfId="1557" priority="1225">
      <formula>B89&gt;E89</formula>
    </cfRule>
  </conditionalFormatting>
  <conditionalFormatting sqref="B89">
    <cfRule type="cellIs" dxfId="1556" priority="1224" operator="greaterThan">
      <formula>E89</formula>
    </cfRule>
  </conditionalFormatting>
  <conditionalFormatting sqref="E89">
    <cfRule type="cellIs" dxfId="1555" priority="1223" operator="greaterThan">
      <formula>B89</formula>
    </cfRule>
  </conditionalFormatting>
  <conditionalFormatting sqref="D90">
    <cfRule type="expression" dxfId="1554" priority="1222">
      <formula>E90&gt;B90</formula>
    </cfRule>
  </conditionalFormatting>
  <conditionalFormatting sqref="C90">
    <cfRule type="expression" dxfId="1553" priority="1221">
      <formula>B90&gt;E90</formula>
    </cfRule>
  </conditionalFormatting>
  <conditionalFormatting sqref="B90">
    <cfRule type="cellIs" dxfId="1552" priority="1220" operator="greaterThan">
      <formula>E90</formula>
    </cfRule>
  </conditionalFormatting>
  <conditionalFormatting sqref="E90">
    <cfRule type="cellIs" dxfId="1551" priority="1219" operator="greaterThan">
      <formula>B90</formula>
    </cfRule>
  </conditionalFormatting>
  <conditionalFormatting sqref="D91">
    <cfRule type="expression" dxfId="1550" priority="1218">
      <formula>E91&gt;B91</formula>
    </cfRule>
  </conditionalFormatting>
  <conditionalFormatting sqref="C91">
    <cfRule type="expression" dxfId="1549" priority="1217">
      <formula>B91&gt;E91</formula>
    </cfRule>
  </conditionalFormatting>
  <conditionalFormatting sqref="B91">
    <cfRule type="cellIs" dxfId="1548" priority="1216" operator="greaterThan">
      <formula>E91</formula>
    </cfRule>
  </conditionalFormatting>
  <conditionalFormatting sqref="E91">
    <cfRule type="cellIs" dxfId="1547" priority="1215" operator="greaterThan">
      <formula>B91</formula>
    </cfRule>
  </conditionalFormatting>
  <conditionalFormatting sqref="D92">
    <cfRule type="expression" dxfId="1546" priority="1214">
      <formula>E92&gt;B92</formula>
    </cfRule>
  </conditionalFormatting>
  <conditionalFormatting sqref="C92">
    <cfRule type="expression" dxfId="1545" priority="1213">
      <formula>B92&gt;E92</formula>
    </cfRule>
  </conditionalFormatting>
  <conditionalFormatting sqref="B92">
    <cfRule type="cellIs" dxfId="1544" priority="1212" operator="greaterThan">
      <formula>E92</formula>
    </cfRule>
  </conditionalFormatting>
  <conditionalFormatting sqref="E92">
    <cfRule type="cellIs" dxfId="1543" priority="1211" operator="greaterThan">
      <formula>B92</formula>
    </cfRule>
  </conditionalFormatting>
  <conditionalFormatting sqref="D93">
    <cfRule type="expression" dxfId="1542" priority="1210">
      <formula>E93&gt;B93</formula>
    </cfRule>
  </conditionalFormatting>
  <conditionalFormatting sqref="C93">
    <cfRule type="expression" dxfId="1541" priority="1209">
      <formula>B93&gt;E93</formula>
    </cfRule>
  </conditionalFormatting>
  <conditionalFormatting sqref="B93">
    <cfRule type="cellIs" dxfId="1540" priority="1208" operator="greaterThan">
      <formula>E93</formula>
    </cfRule>
  </conditionalFormatting>
  <conditionalFormatting sqref="E93">
    <cfRule type="cellIs" dxfId="1539" priority="1207" operator="greaterThan">
      <formula>B93</formula>
    </cfRule>
  </conditionalFormatting>
  <conditionalFormatting sqref="D94">
    <cfRule type="expression" dxfId="1538" priority="1206">
      <formula>E94&gt;B94</formula>
    </cfRule>
  </conditionalFormatting>
  <conditionalFormatting sqref="C94">
    <cfRule type="expression" dxfId="1537" priority="1205">
      <formula>B94&gt;E94</formula>
    </cfRule>
  </conditionalFormatting>
  <conditionalFormatting sqref="B94">
    <cfRule type="cellIs" dxfId="1536" priority="1204" operator="greaterThan">
      <formula>E94</formula>
    </cfRule>
  </conditionalFormatting>
  <conditionalFormatting sqref="E94">
    <cfRule type="cellIs" dxfId="1535" priority="1203" operator="greaterThan">
      <formula>B94</formula>
    </cfRule>
  </conditionalFormatting>
  <conditionalFormatting sqref="D95">
    <cfRule type="expression" dxfId="1534" priority="1202">
      <formula>E95&gt;B95</formula>
    </cfRule>
  </conditionalFormatting>
  <conditionalFormatting sqref="C95">
    <cfRule type="expression" dxfId="1533" priority="1201">
      <formula>B95&gt;E95</formula>
    </cfRule>
  </conditionalFormatting>
  <conditionalFormatting sqref="B95">
    <cfRule type="cellIs" dxfId="1532" priority="1200" operator="greaterThan">
      <formula>E95</formula>
    </cfRule>
  </conditionalFormatting>
  <conditionalFormatting sqref="E95">
    <cfRule type="cellIs" dxfId="1531" priority="1199" operator="greaterThan">
      <formula>B95</formula>
    </cfRule>
  </conditionalFormatting>
  <conditionalFormatting sqref="D96">
    <cfRule type="expression" dxfId="1530" priority="1198">
      <formula>E96&gt;B96</formula>
    </cfRule>
  </conditionalFormatting>
  <conditionalFormatting sqref="C96">
    <cfRule type="expression" dxfId="1529" priority="1197">
      <formula>B96&gt;E96</formula>
    </cfRule>
  </conditionalFormatting>
  <conditionalFormatting sqref="B96">
    <cfRule type="cellIs" dxfId="1528" priority="1196" operator="greaterThan">
      <formula>E96</formula>
    </cfRule>
  </conditionalFormatting>
  <conditionalFormatting sqref="E96">
    <cfRule type="cellIs" dxfId="1527" priority="1195" operator="greaterThan">
      <formula>B96</formula>
    </cfRule>
  </conditionalFormatting>
  <conditionalFormatting sqref="D97">
    <cfRule type="expression" dxfId="1526" priority="1194">
      <formula>E97&gt;B97</formula>
    </cfRule>
  </conditionalFormatting>
  <conditionalFormatting sqref="C97">
    <cfRule type="expression" dxfId="1525" priority="1193">
      <formula>B97&gt;E97</formula>
    </cfRule>
  </conditionalFormatting>
  <conditionalFormatting sqref="B97">
    <cfRule type="cellIs" dxfId="1524" priority="1192" operator="greaterThan">
      <formula>E97</formula>
    </cfRule>
  </conditionalFormatting>
  <conditionalFormatting sqref="E97">
    <cfRule type="cellIs" dxfId="1523" priority="1191" operator="greaterThan">
      <formula>B97</formula>
    </cfRule>
  </conditionalFormatting>
  <conditionalFormatting sqref="D98">
    <cfRule type="expression" dxfId="1522" priority="1190">
      <formula>E98&gt;B98</formula>
    </cfRule>
  </conditionalFormatting>
  <conditionalFormatting sqref="C98">
    <cfRule type="expression" dxfId="1521" priority="1189">
      <formula>B98&gt;E98</formula>
    </cfRule>
  </conditionalFormatting>
  <conditionalFormatting sqref="B98">
    <cfRule type="cellIs" dxfId="1520" priority="1188" operator="greaterThan">
      <formula>E98</formula>
    </cfRule>
  </conditionalFormatting>
  <conditionalFormatting sqref="E98">
    <cfRule type="cellIs" dxfId="1519" priority="1187" operator="greaterThan">
      <formula>B98</formula>
    </cfRule>
  </conditionalFormatting>
  <conditionalFormatting sqref="D99">
    <cfRule type="expression" dxfId="1518" priority="1186">
      <formula>E99&gt;B99</formula>
    </cfRule>
  </conditionalFormatting>
  <conditionalFormatting sqref="C99">
    <cfRule type="expression" dxfId="1517" priority="1185">
      <formula>B99&gt;E99</formula>
    </cfRule>
  </conditionalFormatting>
  <conditionalFormatting sqref="B99">
    <cfRule type="cellIs" dxfId="1516" priority="1184" operator="greaterThan">
      <formula>E99</formula>
    </cfRule>
  </conditionalFormatting>
  <conditionalFormatting sqref="E99">
    <cfRule type="cellIs" dxfId="1515" priority="1183" operator="greaterThan">
      <formula>B99</formula>
    </cfRule>
  </conditionalFormatting>
  <conditionalFormatting sqref="D100">
    <cfRule type="expression" dxfId="1514" priority="1182">
      <formula>E100&gt;B100</formula>
    </cfRule>
  </conditionalFormatting>
  <conditionalFormatting sqref="C100">
    <cfRule type="expression" dxfId="1513" priority="1181">
      <formula>B100&gt;E100</formula>
    </cfRule>
  </conditionalFormatting>
  <conditionalFormatting sqref="B100">
    <cfRule type="cellIs" dxfId="1512" priority="1180" operator="greaterThan">
      <formula>E100</formula>
    </cfRule>
  </conditionalFormatting>
  <conditionalFormatting sqref="E100">
    <cfRule type="cellIs" dxfId="1511" priority="1179" operator="greaterThan">
      <formula>B100</formula>
    </cfRule>
  </conditionalFormatting>
  <conditionalFormatting sqref="D101">
    <cfRule type="expression" dxfId="1510" priority="1178">
      <formula>E101&gt;B101</formula>
    </cfRule>
  </conditionalFormatting>
  <conditionalFormatting sqref="C101">
    <cfRule type="expression" dxfId="1509" priority="1177">
      <formula>B101&gt;E101</formula>
    </cfRule>
  </conditionalFormatting>
  <conditionalFormatting sqref="B101">
    <cfRule type="cellIs" dxfId="1508" priority="1176" operator="greaterThan">
      <formula>E101</formula>
    </cfRule>
  </conditionalFormatting>
  <conditionalFormatting sqref="E101">
    <cfRule type="cellIs" dxfId="1507" priority="1175" operator="greaterThan">
      <formula>B101</formula>
    </cfRule>
  </conditionalFormatting>
  <conditionalFormatting sqref="D102">
    <cfRule type="expression" dxfId="1506" priority="1174">
      <formula>E102&gt;B102</formula>
    </cfRule>
  </conditionalFormatting>
  <conditionalFormatting sqref="C102">
    <cfRule type="expression" dxfId="1505" priority="1173">
      <formula>B102&gt;E102</formula>
    </cfRule>
  </conditionalFormatting>
  <conditionalFormatting sqref="B102">
    <cfRule type="cellIs" dxfId="1504" priority="1172" operator="greaterThan">
      <formula>E102</formula>
    </cfRule>
  </conditionalFormatting>
  <conditionalFormatting sqref="E102">
    <cfRule type="cellIs" dxfId="1503" priority="1171" operator="greaterThan">
      <formula>B102</formula>
    </cfRule>
  </conditionalFormatting>
  <conditionalFormatting sqref="D103">
    <cfRule type="expression" dxfId="1502" priority="1170">
      <formula>E103&gt;B103</formula>
    </cfRule>
  </conditionalFormatting>
  <conditionalFormatting sqref="C103">
    <cfRule type="expression" dxfId="1501" priority="1169">
      <formula>B103&gt;E103</formula>
    </cfRule>
  </conditionalFormatting>
  <conditionalFormatting sqref="B103">
    <cfRule type="cellIs" dxfId="1500" priority="1168" operator="greaterThan">
      <formula>E103</formula>
    </cfRule>
  </conditionalFormatting>
  <conditionalFormatting sqref="E103">
    <cfRule type="cellIs" dxfId="1499" priority="1167" operator="greaterThan">
      <formula>B103</formula>
    </cfRule>
  </conditionalFormatting>
  <conditionalFormatting sqref="D104">
    <cfRule type="expression" dxfId="1498" priority="1166">
      <formula>E104&gt;B104</formula>
    </cfRule>
  </conditionalFormatting>
  <conditionalFormatting sqref="C104">
    <cfRule type="expression" dxfId="1497" priority="1165">
      <formula>B104&gt;E104</formula>
    </cfRule>
  </conditionalFormatting>
  <conditionalFormatting sqref="B104">
    <cfRule type="cellIs" dxfId="1496" priority="1164" operator="greaterThan">
      <formula>E104</formula>
    </cfRule>
  </conditionalFormatting>
  <conditionalFormatting sqref="E104">
    <cfRule type="cellIs" dxfId="1495" priority="1163" operator="greaterThan">
      <formula>B104</formula>
    </cfRule>
  </conditionalFormatting>
  <conditionalFormatting sqref="D105">
    <cfRule type="expression" dxfId="1494" priority="1162">
      <formula>E105&gt;B105</formula>
    </cfRule>
  </conditionalFormatting>
  <conditionalFormatting sqref="C105">
    <cfRule type="expression" dxfId="1493" priority="1161">
      <formula>B105&gt;E105</formula>
    </cfRule>
  </conditionalFormatting>
  <conditionalFormatting sqref="B105">
    <cfRule type="cellIs" dxfId="1492" priority="1160" operator="greaterThan">
      <formula>E105</formula>
    </cfRule>
  </conditionalFormatting>
  <conditionalFormatting sqref="E105">
    <cfRule type="cellIs" dxfId="1491" priority="1159" operator="greaterThan">
      <formula>B105</formula>
    </cfRule>
  </conditionalFormatting>
  <conditionalFormatting sqref="D106">
    <cfRule type="expression" dxfId="1490" priority="1158">
      <formula>E106&gt;B106</formula>
    </cfRule>
  </conditionalFormatting>
  <conditionalFormatting sqref="C106">
    <cfRule type="expression" dxfId="1489" priority="1157">
      <formula>B106&gt;E106</formula>
    </cfRule>
  </conditionalFormatting>
  <conditionalFormatting sqref="B106">
    <cfRule type="cellIs" dxfId="1488" priority="1156" operator="greaterThan">
      <formula>E106</formula>
    </cfRule>
  </conditionalFormatting>
  <conditionalFormatting sqref="E106">
    <cfRule type="cellIs" dxfId="1487" priority="1155" operator="greaterThan">
      <formula>B106</formula>
    </cfRule>
  </conditionalFormatting>
  <conditionalFormatting sqref="D107">
    <cfRule type="expression" dxfId="1486" priority="1154">
      <formula>E107&gt;B107</formula>
    </cfRule>
  </conditionalFormatting>
  <conditionalFormatting sqref="C107">
    <cfRule type="expression" dxfId="1485" priority="1153">
      <formula>B107&gt;E107</formula>
    </cfRule>
  </conditionalFormatting>
  <conditionalFormatting sqref="B107">
    <cfRule type="cellIs" dxfId="1484" priority="1152" operator="greaterThan">
      <formula>E107</formula>
    </cfRule>
  </conditionalFormatting>
  <conditionalFormatting sqref="E107">
    <cfRule type="cellIs" dxfId="1483" priority="1151" operator="greaterThan">
      <formula>B107</formula>
    </cfRule>
  </conditionalFormatting>
  <conditionalFormatting sqref="D108">
    <cfRule type="expression" dxfId="1482" priority="1150">
      <formula>E108&gt;B108</formula>
    </cfRule>
  </conditionalFormatting>
  <conditionalFormatting sqref="C108">
    <cfRule type="expression" dxfId="1481" priority="1149">
      <formula>B108&gt;E108</formula>
    </cfRule>
  </conditionalFormatting>
  <conditionalFormatting sqref="B108">
    <cfRule type="cellIs" dxfId="1480" priority="1148" operator="greaterThan">
      <formula>E108</formula>
    </cfRule>
  </conditionalFormatting>
  <conditionalFormatting sqref="E108">
    <cfRule type="cellIs" dxfId="1479" priority="1147" operator="greaterThan">
      <formula>B108</formula>
    </cfRule>
  </conditionalFormatting>
  <conditionalFormatting sqref="D109">
    <cfRule type="expression" dxfId="1478" priority="1146">
      <formula>E109&gt;B109</formula>
    </cfRule>
  </conditionalFormatting>
  <conditionalFormatting sqref="C109">
    <cfRule type="expression" dxfId="1477" priority="1145">
      <formula>B109&gt;E109</formula>
    </cfRule>
  </conditionalFormatting>
  <conditionalFormatting sqref="B109">
    <cfRule type="cellIs" dxfId="1476" priority="1144" operator="greaterThan">
      <formula>E109</formula>
    </cfRule>
  </conditionalFormatting>
  <conditionalFormatting sqref="E109">
    <cfRule type="cellIs" dxfId="1475" priority="1143" operator="greaterThan">
      <formula>B109</formula>
    </cfRule>
  </conditionalFormatting>
  <conditionalFormatting sqref="D110">
    <cfRule type="expression" dxfId="1474" priority="1142">
      <formula>E110&gt;B110</formula>
    </cfRule>
  </conditionalFormatting>
  <conditionalFormatting sqref="C110">
    <cfRule type="expression" dxfId="1473" priority="1141">
      <formula>B110&gt;E110</formula>
    </cfRule>
  </conditionalFormatting>
  <conditionalFormatting sqref="B110">
    <cfRule type="cellIs" dxfId="1472" priority="1140" operator="greaterThan">
      <formula>E110</formula>
    </cfRule>
  </conditionalFormatting>
  <conditionalFormatting sqref="E110">
    <cfRule type="cellIs" dxfId="1471" priority="1139" operator="greaterThan">
      <formula>B110</formula>
    </cfRule>
  </conditionalFormatting>
  <conditionalFormatting sqref="D111">
    <cfRule type="expression" dxfId="1470" priority="1138">
      <formula>E111&gt;B111</formula>
    </cfRule>
  </conditionalFormatting>
  <conditionalFormatting sqref="C111">
    <cfRule type="expression" dxfId="1469" priority="1137">
      <formula>B111&gt;E111</formula>
    </cfRule>
  </conditionalFormatting>
  <conditionalFormatting sqref="B111">
    <cfRule type="cellIs" dxfId="1468" priority="1136" operator="greaterThan">
      <formula>E111</formula>
    </cfRule>
  </conditionalFormatting>
  <conditionalFormatting sqref="E111">
    <cfRule type="cellIs" dxfId="1467" priority="1135" operator="greaterThan">
      <formula>B111</formula>
    </cfRule>
  </conditionalFormatting>
  <conditionalFormatting sqref="D112">
    <cfRule type="expression" dxfId="1466" priority="1134">
      <formula>E112&gt;B112</formula>
    </cfRule>
  </conditionalFormatting>
  <conditionalFormatting sqref="C112">
    <cfRule type="expression" dxfId="1465" priority="1133">
      <formula>B112&gt;E112</formula>
    </cfRule>
  </conditionalFormatting>
  <conditionalFormatting sqref="B112">
    <cfRule type="cellIs" dxfId="1464" priority="1132" operator="greaterThan">
      <formula>E112</formula>
    </cfRule>
  </conditionalFormatting>
  <conditionalFormatting sqref="E112">
    <cfRule type="cellIs" dxfId="1463" priority="1131" operator="greaterThan">
      <formula>B112</formula>
    </cfRule>
  </conditionalFormatting>
  <conditionalFormatting sqref="D113">
    <cfRule type="expression" dxfId="1462" priority="1130">
      <formula>E113&gt;B113</formula>
    </cfRule>
  </conditionalFormatting>
  <conditionalFormatting sqref="C113">
    <cfRule type="expression" dxfId="1461" priority="1129">
      <formula>B113&gt;E113</formula>
    </cfRule>
  </conditionalFormatting>
  <conditionalFormatting sqref="B113">
    <cfRule type="cellIs" dxfId="1460" priority="1128" operator="greaterThan">
      <formula>E113</formula>
    </cfRule>
  </conditionalFormatting>
  <conditionalFormatting sqref="E113">
    <cfRule type="cellIs" dxfId="1459" priority="1127" operator="greaterThan">
      <formula>B113</formula>
    </cfRule>
  </conditionalFormatting>
  <conditionalFormatting sqref="D114">
    <cfRule type="expression" dxfId="1458" priority="1126">
      <formula>E114&gt;B114</formula>
    </cfRule>
  </conditionalFormatting>
  <conditionalFormatting sqref="C114">
    <cfRule type="expression" dxfId="1457" priority="1125">
      <formula>B114&gt;E114</formula>
    </cfRule>
  </conditionalFormatting>
  <conditionalFormatting sqref="B114">
    <cfRule type="cellIs" dxfId="1456" priority="1124" operator="greaterThan">
      <formula>E114</formula>
    </cfRule>
  </conditionalFormatting>
  <conditionalFormatting sqref="E114">
    <cfRule type="cellIs" dxfId="1455" priority="1123" operator="greaterThan">
      <formula>B114</formula>
    </cfRule>
  </conditionalFormatting>
  <conditionalFormatting sqref="D115">
    <cfRule type="expression" dxfId="1454" priority="1122">
      <formula>E115&gt;B115</formula>
    </cfRule>
  </conditionalFormatting>
  <conditionalFormatting sqref="C115">
    <cfRule type="expression" dxfId="1453" priority="1121">
      <formula>B115&gt;E115</formula>
    </cfRule>
  </conditionalFormatting>
  <conditionalFormatting sqref="B115">
    <cfRule type="cellIs" dxfId="1452" priority="1120" operator="greaterThan">
      <formula>E115</formula>
    </cfRule>
  </conditionalFormatting>
  <conditionalFormatting sqref="E115">
    <cfRule type="cellIs" dxfId="1451" priority="1119" operator="greaterThan">
      <formula>B115</formula>
    </cfRule>
  </conditionalFormatting>
  <conditionalFormatting sqref="D116">
    <cfRule type="expression" dxfId="1450" priority="1118">
      <formula>E116&gt;B116</formula>
    </cfRule>
  </conditionalFormatting>
  <conditionalFormatting sqref="C116">
    <cfRule type="expression" dxfId="1449" priority="1117">
      <formula>B116&gt;E116</formula>
    </cfRule>
  </conditionalFormatting>
  <conditionalFormatting sqref="B116">
    <cfRule type="cellIs" dxfId="1448" priority="1116" operator="greaterThan">
      <formula>E116</formula>
    </cfRule>
  </conditionalFormatting>
  <conditionalFormatting sqref="E116">
    <cfRule type="cellIs" dxfId="1447" priority="1115" operator="greaterThan">
      <formula>B116</formula>
    </cfRule>
  </conditionalFormatting>
  <conditionalFormatting sqref="D117">
    <cfRule type="expression" dxfId="1446" priority="1114">
      <formula>E117&gt;B117</formula>
    </cfRule>
  </conditionalFormatting>
  <conditionalFormatting sqref="C117">
    <cfRule type="expression" dxfId="1445" priority="1113">
      <formula>B117&gt;E117</formula>
    </cfRule>
  </conditionalFormatting>
  <conditionalFormatting sqref="B117">
    <cfRule type="cellIs" dxfId="1444" priority="1112" operator="greaterThan">
      <formula>E117</formula>
    </cfRule>
  </conditionalFormatting>
  <conditionalFormatting sqref="E117">
    <cfRule type="cellIs" dxfId="1443" priority="1111" operator="greaterThan">
      <formula>B117</formula>
    </cfRule>
  </conditionalFormatting>
  <conditionalFormatting sqref="D118">
    <cfRule type="expression" dxfId="1442" priority="1110">
      <formula>E118&gt;B118</formula>
    </cfRule>
  </conditionalFormatting>
  <conditionalFormatting sqref="C118">
    <cfRule type="expression" dxfId="1441" priority="1109">
      <formula>B118&gt;E118</formula>
    </cfRule>
  </conditionalFormatting>
  <conditionalFormatting sqref="B118">
    <cfRule type="cellIs" dxfId="1440" priority="1108" operator="greaterThan">
      <formula>E118</formula>
    </cfRule>
  </conditionalFormatting>
  <conditionalFormatting sqref="E118">
    <cfRule type="cellIs" dxfId="1439" priority="1107" operator="greaterThan">
      <formula>B118</formula>
    </cfRule>
  </conditionalFormatting>
  <conditionalFormatting sqref="D119">
    <cfRule type="expression" dxfId="1438" priority="1106">
      <formula>E119&gt;B119</formula>
    </cfRule>
  </conditionalFormatting>
  <conditionalFormatting sqref="C119">
    <cfRule type="expression" dxfId="1437" priority="1105">
      <formula>B119&gt;E119</formula>
    </cfRule>
  </conditionalFormatting>
  <conditionalFormatting sqref="B119">
    <cfRule type="cellIs" dxfId="1436" priority="1104" operator="greaterThan">
      <formula>E119</formula>
    </cfRule>
  </conditionalFormatting>
  <conditionalFormatting sqref="E119">
    <cfRule type="cellIs" dxfId="1435" priority="1103" operator="greaterThan">
      <formula>B119</formula>
    </cfRule>
  </conditionalFormatting>
  <conditionalFormatting sqref="D120">
    <cfRule type="expression" dxfId="1434" priority="1102">
      <formula>E120&gt;B120</formula>
    </cfRule>
  </conditionalFormatting>
  <conditionalFormatting sqref="C120">
    <cfRule type="expression" dxfId="1433" priority="1101">
      <formula>B120&gt;E120</formula>
    </cfRule>
  </conditionalFormatting>
  <conditionalFormatting sqref="B120">
    <cfRule type="cellIs" dxfId="1432" priority="1100" operator="greaterThan">
      <formula>E120</formula>
    </cfRule>
  </conditionalFormatting>
  <conditionalFormatting sqref="E120">
    <cfRule type="cellIs" dxfId="1431" priority="1099" operator="greaterThan">
      <formula>B120</formula>
    </cfRule>
  </conditionalFormatting>
  <conditionalFormatting sqref="D121">
    <cfRule type="expression" dxfId="1430" priority="1098">
      <formula>E121&gt;B121</formula>
    </cfRule>
  </conditionalFormatting>
  <conditionalFormatting sqref="C121">
    <cfRule type="expression" dxfId="1429" priority="1097">
      <formula>B121&gt;E121</formula>
    </cfRule>
  </conditionalFormatting>
  <conditionalFormatting sqref="B121">
    <cfRule type="cellIs" dxfId="1428" priority="1096" operator="greaterThan">
      <formula>E121</formula>
    </cfRule>
  </conditionalFormatting>
  <conditionalFormatting sqref="E121">
    <cfRule type="cellIs" dxfId="1427" priority="1095" operator="greaterThan">
      <formula>B121</formula>
    </cfRule>
  </conditionalFormatting>
  <conditionalFormatting sqref="D122">
    <cfRule type="expression" dxfId="1426" priority="1094">
      <formula>E122&gt;B122</formula>
    </cfRule>
  </conditionalFormatting>
  <conditionalFormatting sqref="C122">
    <cfRule type="expression" dxfId="1425" priority="1093">
      <formula>B122&gt;E122</formula>
    </cfRule>
  </conditionalFormatting>
  <conditionalFormatting sqref="B122">
    <cfRule type="cellIs" dxfId="1424" priority="1092" operator="greaterThan">
      <formula>E122</formula>
    </cfRule>
  </conditionalFormatting>
  <conditionalFormatting sqref="E122">
    <cfRule type="cellIs" dxfId="1423" priority="1091" operator="greaterThan">
      <formula>B122</formula>
    </cfRule>
  </conditionalFormatting>
  <conditionalFormatting sqref="D123">
    <cfRule type="expression" dxfId="1422" priority="1090">
      <formula>E123&gt;B123</formula>
    </cfRule>
  </conditionalFormatting>
  <conditionalFormatting sqref="C123">
    <cfRule type="expression" dxfId="1421" priority="1089">
      <formula>B123&gt;E123</formula>
    </cfRule>
  </conditionalFormatting>
  <conditionalFormatting sqref="B123">
    <cfRule type="cellIs" dxfId="1420" priority="1088" operator="greaterThan">
      <formula>E123</formula>
    </cfRule>
  </conditionalFormatting>
  <conditionalFormatting sqref="E123">
    <cfRule type="cellIs" dxfId="1419" priority="1087" operator="greaterThan">
      <formula>B123</formula>
    </cfRule>
  </conditionalFormatting>
  <conditionalFormatting sqref="D124">
    <cfRule type="expression" dxfId="1418" priority="1086">
      <formula>E124&gt;B124</formula>
    </cfRule>
  </conditionalFormatting>
  <conditionalFormatting sqref="C124">
    <cfRule type="expression" dxfId="1417" priority="1085">
      <formula>B124&gt;E124</formula>
    </cfRule>
  </conditionalFormatting>
  <conditionalFormatting sqref="B124">
    <cfRule type="cellIs" dxfId="1416" priority="1084" operator="greaterThan">
      <formula>E124</formula>
    </cfRule>
  </conditionalFormatting>
  <conditionalFormatting sqref="E124">
    <cfRule type="cellIs" dxfId="1415" priority="1083" operator="greaterThan">
      <formula>B124</formula>
    </cfRule>
  </conditionalFormatting>
  <conditionalFormatting sqref="D125">
    <cfRule type="expression" dxfId="1414" priority="1082">
      <formula>E125&gt;B125</formula>
    </cfRule>
  </conditionalFormatting>
  <conditionalFormatting sqref="C125">
    <cfRule type="expression" dxfId="1413" priority="1081">
      <formula>B125&gt;E125</formula>
    </cfRule>
  </conditionalFormatting>
  <conditionalFormatting sqref="B125">
    <cfRule type="cellIs" dxfId="1412" priority="1080" operator="greaterThan">
      <formula>E125</formula>
    </cfRule>
  </conditionalFormatting>
  <conditionalFormatting sqref="E125">
    <cfRule type="cellIs" dxfId="1411" priority="1079" operator="greaterThan">
      <formula>B125</formula>
    </cfRule>
  </conditionalFormatting>
  <conditionalFormatting sqref="D126">
    <cfRule type="expression" dxfId="1410" priority="1078">
      <formula>E126&gt;B126</formula>
    </cfRule>
  </conditionalFormatting>
  <conditionalFormatting sqref="C126">
    <cfRule type="expression" dxfId="1409" priority="1077">
      <formula>B126&gt;E126</formula>
    </cfRule>
  </conditionalFormatting>
  <conditionalFormatting sqref="B126">
    <cfRule type="cellIs" dxfId="1408" priority="1076" operator="greaterThan">
      <formula>E126</formula>
    </cfRule>
  </conditionalFormatting>
  <conditionalFormatting sqref="E126">
    <cfRule type="cellIs" dxfId="1407" priority="1075" operator="greaterThan">
      <formula>B126</formula>
    </cfRule>
  </conditionalFormatting>
  <conditionalFormatting sqref="D127">
    <cfRule type="expression" dxfId="1406" priority="1074">
      <formula>E127&gt;B127</formula>
    </cfRule>
  </conditionalFormatting>
  <conditionalFormatting sqref="C127">
    <cfRule type="expression" dxfId="1405" priority="1073">
      <formula>B127&gt;E127</formula>
    </cfRule>
  </conditionalFormatting>
  <conditionalFormatting sqref="B127">
    <cfRule type="cellIs" dxfId="1404" priority="1072" operator="greaterThan">
      <formula>E127</formula>
    </cfRule>
  </conditionalFormatting>
  <conditionalFormatting sqref="E127">
    <cfRule type="cellIs" dxfId="1403" priority="1071" operator="greaterThan">
      <formula>B127</formula>
    </cfRule>
  </conditionalFormatting>
  <conditionalFormatting sqref="D128">
    <cfRule type="expression" dxfId="1402" priority="1070">
      <formula>E128&gt;B128</formula>
    </cfRule>
  </conditionalFormatting>
  <conditionalFormatting sqref="C128">
    <cfRule type="expression" dxfId="1401" priority="1069">
      <formula>B128&gt;E128</formula>
    </cfRule>
  </conditionalFormatting>
  <conditionalFormatting sqref="B128">
    <cfRule type="cellIs" dxfId="1400" priority="1068" operator="greaterThan">
      <formula>E128</formula>
    </cfRule>
  </conditionalFormatting>
  <conditionalFormatting sqref="E128">
    <cfRule type="cellIs" dxfId="1399" priority="1067" operator="greaterThan">
      <formula>B128</formula>
    </cfRule>
  </conditionalFormatting>
  <conditionalFormatting sqref="D129">
    <cfRule type="expression" dxfId="1398" priority="1066">
      <formula>E129&gt;B129</formula>
    </cfRule>
  </conditionalFormatting>
  <conditionalFormatting sqref="C129">
    <cfRule type="expression" dxfId="1397" priority="1065">
      <formula>B129&gt;E129</formula>
    </cfRule>
  </conditionalFormatting>
  <conditionalFormatting sqref="B129">
    <cfRule type="cellIs" dxfId="1396" priority="1064" operator="greaterThan">
      <formula>E129</formula>
    </cfRule>
  </conditionalFormatting>
  <conditionalFormatting sqref="E129">
    <cfRule type="cellIs" dxfId="1395" priority="1063" operator="greaterThan">
      <formula>B129</formula>
    </cfRule>
  </conditionalFormatting>
  <conditionalFormatting sqref="D130">
    <cfRule type="expression" dxfId="1394" priority="1062">
      <formula>E130&gt;B130</formula>
    </cfRule>
  </conditionalFormatting>
  <conditionalFormatting sqref="C130">
    <cfRule type="expression" dxfId="1393" priority="1061">
      <formula>B130&gt;E130</formula>
    </cfRule>
  </conditionalFormatting>
  <conditionalFormatting sqref="B130">
    <cfRule type="cellIs" dxfId="1392" priority="1060" operator="greaterThan">
      <formula>E130</formula>
    </cfRule>
  </conditionalFormatting>
  <conditionalFormatting sqref="E130">
    <cfRule type="cellIs" dxfId="1391" priority="1059" operator="greaterThan">
      <formula>B130</formula>
    </cfRule>
  </conditionalFormatting>
  <conditionalFormatting sqref="D131">
    <cfRule type="expression" dxfId="1390" priority="1058">
      <formula>E131&gt;B131</formula>
    </cfRule>
  </conditionalFormatting>
  <conditionalFormatting sqref="C131">
    <cfRule type="expression" dxfId="1389" priority="1057">
      <formula>B131&gt;E131</formula>
    </cfRule>
  </conditionalFormatting>
  <conditionalFormatting sqref="B131">
    <cfRule type="cellIs" dxfId="1388" priority="1056" operator="greaterThan">
      <formula>E131</formula>
    </cfRule>
  </conditionalFormatting>
  <conditionalFormatting sqref="E131">
    <cfRule type="cellIs" dxfId="1387" priority="1055" operator="greaterThan">
      <formula>B131</formula>
    </cfRule>
  </conditionalFormatting>
  <conditionalFormatting sqref="D132">
    <cfRule type="expression" dxfId="1386" priority="1054">
      <formula>E132&gt;B132</formula>
    </cfRule>
  </conditionalFormatting>
  <conditionalFormatting sqref="C132">
    <cfRule type="expression" dxfId="1385" priority="1053">
      <formula>B132&gt;E132</formula>
    </cfRule>
  </conditionalFormatting>
  <conditionalFormatting sqref="B132">
    <cfRule type="cellIs" dxfId="1384" priority="1052" operator="greaterThan">
      <formula>E132</formula>
    </cfRule>
  </conditionalFormatting>
  <conditionalFormatting sqref="E132">
    <cfRule type="cellIs" dxfId="1383" priority="1051" operator="greaterThan">
      <formula>B132</formula>
    </cfRule>
  </conditionalFormatting>
  <conditionalFormatting sqref="D133">
    <cfRule type="expression" dxfId="1382" priority="1050">
      <formula>E133&gt;B133</formula>
    </cfRule>
  </conditionalFormatting>
  <conditionalFormatting sqref="C133">
    <cfRule type="expression" dxfId="1381" priority="1049">
      <formula>B133&gt;E133</formula>
    </cfRule>
  </conditionalFormatting>
  <conditionalFormatting sqref="B133">
    <cfRule type="cellIs" dxfId="1380" priority="1048" operator="greaterThan">
      <formula>E133</formula>
    </cfRule>
  </conditionalFormatting>
  <conditionalFormatting sqref="E133">
    <cfRule type="cellIs" dxfId="1379" priority="1047" operator="greaterThan">
      <formula>B133</formula>
    </cfRule>
  </conditionalFormatting>
  <conditionalFormatting sqref="D134">
    <cfRule type="expression" dxfId="1378" priority="1046">
      <formula>E134&gt;B134</formula>
    </cfRule>
  </conditionalFormatting>
  <conditionalFormatting sqref="C134">
    <cfRule type="expression" dxfId="1377" priority="1045">
      <formula>B134&gt;E134</formula>
    </cfRule>
  </conditionalFormatting>
  <conditionalFormatting sqref="B134">
    <cfRule type="cellIs" dxfId="1376" priority="1044" operator="greaterThan">
      <formula>E134</formula>
    </cfRule>
  </conditionalFormatting>
  <conditionalFormatting sqref="E134">
    <cfRule type="cellIs" dxfId="1375" priority="1043" operator="greaterThan">
      <formula>B134</formula>
    </cfRule>
  </conditionalFormatting>
  <conditionalFormatting sqref="D135">
    <cfRule type="expression" dxfId="1374" priority="1042">
      <formula>E135&gt;B135</formula>
    </cfRule>
  </conditionalFormatting>
  <conditionalFormatting sqref="C135">
    <cfRule type="expression" dxfId="1373" priority="1041">
      <formula>B135&gt;E135</formula>
    </cfRule>
  </conditionalFormatting>
  <conditionalFormatting sqref="B135">
    <cfRule type="cellIs" dxfId="1372" priority="1040" operator="greaterThan">
      <formula>E135</formula>
    </cfRule>
  </conditionalFormatting>
  <conditionalFormatting sqref="E135">
    <cfRule type="cellIs" dxfId="1371" priority="1039" operator="greaterThan">
      <formula>B135</formula>
    </cfRule>
  </conditionalFormatting>
  <conditionalFormatting sqref="D136">
    <cfRule type="expression" dxfId="1370" priority="1038">
      <formula>E136&gt;B136</formula>
    </cfRule>
  </conditionalFormatting>
  <conditionalFormatting sqref="C136">
    <cfRule type="expression" dxfId="1369" priority="1037">
      <formula>B136&gt;E136</formula>
    </cfRule>
  </conditionalFormatting>
  <conditionalFormatting sqref="B136">
    <cfRule type="cellIs" dxfId="1368" priority="1036" operator="greaterThan">
      <formula>E136</formula>
    </cfRule>
  </conditionalFormatting>
  <conditionalFormatting sqref="E136">
    <cfRule type="cellIs" dxfId="1367" priority="1035" operator="greaterThan">
      <formula>B136</formula>
    </cfRule>
  </conditionalFormatting>
  <conditionalFormatting sqref="D137">
    <cfRule type="expression" dxfId="1366" priority="1034">
      <formula>E137&gt;B137</formula>
    </cfRule>
  </conditionalFormatting>
  <conditionalFormatting sqref="C137">
    <cfRule type="expression" dxfId="1365" priority="1033">
      <formula>B137&gt;E137</formula>
    </cfRule>
  </conditionalFormatting>
  <conditionalFormatting sqref="B137">
    <cfRule type="cellIs" dxfId="1364" priority="1032" operator="greaterThan">
      <formula>E137</formula>
    </cfRule>
  </conditionalFormatting>
  <conditionalFormatting sqref="E137">
    <cfRule type="cellIs" dxfId="1363" priority="1031" operator="greaterThan">
      <formula>B137</formula>
    </cfRule>
  </conditionalFormatting>
  <conditionalFormatting sqref="D138">
    <cfRule type="expression" dxfId="1362" priority="1030">
      <formula>E138&gt;B138</formula>
    </cfRule>
  </conditionalFormatting>
  <conditionalFormatting sqref="C138">
    <cfRule type="expression" dxfId="1361" priority="1029">
      <formula>B138&gt;E138</formula>
    </cfRule>
  </conditionalFormatting>
  <conditionalFormatting sqref="B138">
    <cfRule type="cellIs" dxfId="1360" priority="1028" operator="greaterThan">
      <formula>E138</formula>
    </cfRule>
  </conditionalFormatting>
  <conditionalFormatting sqref="E138">
    <cfRule type="cellIs" dxfId="1359" priority="1027" operator="greaterThan">
      <formula>B138</formula>
    </cfRule>
  </conditionalFormatting>
  <conditionalFormatting sqref="D139">
    <cfRule type="expression" dxfId="1358" priority="1026">
      <formula>E139&gt;B139</formula>
    </cfRule>
  </conditionalFormatting>
  <conditionalFormatting sqref="C139">
    <cfRule type="expression" dxfId="1357" priority="1025">
      <formula>B139&gt;E139</formula>
    </cfRule>
  </conditionalFormatting>
  <conditionalFormatting sqref="B139">
    <cfRule type="cellIs" dxfId="1356" priority="1024" operator="greaterThan">
      <formula>E139</formula>
    </cfRule>
  </conditionalFormatting>
  <conditionalFormatting sqref="E139">
    <cfRule type="cellIs" dxfId="1355" priority="1023" operator="greaterThan">
      <formula>B139</formula>
    </cfRule>
  </conditionalFormatting>
  <conditionalFormatting sqref="D140">
    <cfRule type="expression" dxfId="1354" priority="1022">
      <formula>E140&gt;B140</formula>
    </cfRule>
  </conditionalFormatting>
  <conditionalFormatting sqref="C140">
    <cfRule type="expression" dxfId="1353" priority="1021">
      <formula>B140&gt;E140</formula>
    </cfRule>
  </conditionalFormatting>
  <conditionalFormatting sqref="B140">
    <cfRule type="cellIs" dxfId="1352" priority="1020" operator="greaterThan">
      <formula>E140</formula>
    </cfRule>
  </conditionalFormatting>
  <conditionalFormatting sqref="E140">
    <cfRule type="cellIs" dxfId="1351" priority="1019" operator="greaterThan">
      <formula>B140</formula>
    </cfRule>
  </conditionalFormatting>
  <conditionalFormatting sqref="D141">
    <cfRule type="expression" dxfId="1350" priority="1018">
      <formula>E141&gt;B141</formula>
    </cfRule>
  </conditionalFormatting>
  <conditionalFormatting sqref="C141">
    <cfRule type="expression" dxfId="1349" priority="1017">
      <formula>B141&gt;E141</formula>
    </cfRule>
  </conditionalFormatting>
  <conditionalFormatting sqref="B141">
    <cfRule type="cellIs" dxfId="1348" priority="1016" operator="greaterThan">
      <formula>E141</formula>
    </cfRule>
  </conditionalFormatting>
  <conditionalFormatting sqref="E141">
    <cfRule type="cellIs" dxfId="1347" priority="1015" operator="greaterThan">
      <formula>B141</formula>
    </cfRule>
  </conditionalFormatting>
  <conditionalFormatting sqref="D142">
    <cfRule type="expression" dxfId="1346" priority="1014">
      <formula>E142&gt;B142</formula>
    </cfRule>
  </conditionalFormatting>
  <conditionalFormatting sqref="C142">
    <cfRule type="expression" dxfId="1345" priority="1013">
      <formula>B142&gt;E142</formula>
    </cfRule>
  </conditionalFormatting>
  <conditionalFormatting sqref="B142">
    <cfRule type="cellIs" dxfId="1344" priority="1012" operator="greaterThan">
      <formula>E142</formula>
    </cfRule>
  </conditionalFormatting>
  <conditionalFormatting sqref="E142">
    <cfRule type="cellIs" dxfId="1343" priority="1011" operator="greaterThan">
      <formula>B142</formula>
    </cfRule>
  </conditionalFormatting>
  <conditionalFormatting sqref="D143">
    <cfRule type="expression" dxfId="1342" priority="1010">
      <formula>E143&gt;B143</formula>
    </cfRule>
  </conditionalFormatting>
  <conditionalFormatting sqref="C143">
    <cfRule type="expression" dxfId="1341" priority="1009">
      <formula>B143&gt;E143</formula>
    </cfRule>
  </conditionalFormatting>
  <conditionalFormatting sqref="B143">
    <cfRule type="cellIs" dxfId="1340" priority="1008" operator="greaterThan">
      <formula>E143</formula>
    </cfRule>
  </conditionalFormatting>
  <conditionalFormatting sqref="E143">
    <cfRule type="cellIs" dxfId="1339" priority="1007" operator="greaterThan">
      <formula>B143</formula>
    </cfRule>
  </conditionalFormatting>
  <conditionalFormatting sqref="D144">
    <cfRule type="expression" dxfId="1338" priority="1006">
      <formula>E144&gt;B144</formula>
    </cfRule>
  </conditionalFormatting>
  <conditionalFormatting sqref="C144">
    <cfRule type="expression" dxfId="1337" priority="1005">
      <formula>B144&gt;E144</formula>
    </cfRule>
  </conditionalFormatting>
  <conditionalFormatting sqref="B144">
    <cfRule type="cellIs" dxfId="1336" priority="1004" operator="greaterThan">
      <formula>E144</formula>
    </cfRule>
  </conditionalFormatting>
  <conditionalFormatting sqref="E144">
    <cfRule type="cellIs" dxfId="1335" priority="1003" operator="greaterThan">
      <formula>B144</formula>
    </cfRule>
  </conditionalFormatting>
  <conditionalFormatting sqref="D145">
    <cfRule type="expression" dxfId="1334" priority="1002">
      <formula>E145&gt;B145</formula>
    </cfRule>
  </conditionalFormatting>
  <conditionalFormatting sqref="C145">
    <cfRule type="expression" dxfId="1333" priority="1001">
      <formula>B145&gt;E145</formula>
    </cfRule>
  </conditionalFormatting>
  <conditionalFormatting sqref="B145">
    <cfRule type="cellIs" dxfId="1332" priority="1000" operator="greaterThan">
      <formula>E145</formula>
    </cfRule>
  </conditionalFormatting>
  <conditionalFormatting sqref="E145">
    <cfRule type="cellIs" dxfId="1331" priority="999" operator="greaterThan">
      <formula>B145</formula>
    </cfRule>
  </conditionalFormatting>
  <conditionalFormatting sqref="D146">
    <cfRule type="expression" dxfId="1330" priority="998">
      <formula>E146&gt;B146</formula>
    </cfRule>
  </conditionalFormatting>
  <conditionalFormatting sqref="C146">
    <cfRule type="expression" dxfId="1329" priority="997">
      <formula>B146&gt;E146</formula>
    </cfRule>
  </conditionalFormatting>
  <conditionalFormatting sqref="B146">
    <cfRule type="cellIs" dxfId="1328" priority="996" operator="greaterThan">
      <formula>E146</formula>
    </cfRule>
  </conditionalFormatting>
  <conditionalFormatting sqref="E146">
    <cfRule type="cellIs" dxfId="1327" priority="995" operator="greaterThan">
      <formula>B146</formula>
    </cfRule>
  </conditionalFormatting>
  <conditionalFormatting sqref="D147">
    <cfRule type="expression" dxfId="1326" priority="994">
      <formula>E147&gt;B147</formula>
    </cfRule>
  </conditionalFormatting>
  <conditionalFormatting sqref="C147">
    <cfRule type="expression" dxfId="1325" priority="993">
      <formula>B147&gt;E147</formula>
    </cfRule>
  </conditionalFormatting>
  <conditionalFormatting sqref="B147">
    <cfRule type="cellIs" dxfId="1324" priority="992" operator="greaterThan">
      <formula>E147</formula>
    </cfRule>
  </conditionalFormatting>
  <conditionalFormatting sqref="E147">
    <cfRule type="cellIs" dxfId="1323" priority="991" operator="greaterThan">
      <formula>B147</formula>
    </cfRule>
  </conditionalFormatting>
  <conditionalFormatting sqref="D148">
    <cfRule type="expression" dxfId="1322" priority="990">
      <formula>E148&gt;B148</formula>
    </cfRule>
  </conditionalFormatting>
  <conditionalFormatting sqref="C148">
    <cfRule type="expression" dxfId="1321" priority="989">
      <formula>B148&gt;E148</formula>
    </cfRule>
  </conditionalFormatting>
  <conditionalFormatting sqref="B148">
    <cfRule type="cellIs" dxfId="1320" priority="988" operator="greaterThan">
      <formula>E148</formula>
    </cfRule>
  </conditionalFormatting>
  <conditionalFormatting sqref="E148">
    <cfRule type="cellIs" dxfId="1319" priority="987" operator="greaterThan">
      <formula>B148</formula>
    </cfRule>
  </conditionalFormatting>
  <conditionalFormatting sqref="D149">
    <cfRule type="expression" dxfId="1318" priority="986">
      <formula>E149&gt;B149</formula>
    </cfRule>
  </conditionalFormatting>
  <conditionalFormatting sqref="C149">
    <cfRule type="expression" dxfId="1317" priority="985">
      <formula>B149&gt;E149</formula>
    </cfRule>
  </conditionalFormatting>
  <conditionalFormatting sqref="B149">
    <cfRule type="cellIs" dxfId="1316" priority="984" operator="greaterThan">
      <formula>E149</formula>
    </cfRule>
  </conditionalFormatting>
  <conditionalFormatting sqref="E149">
    <cfRule type="cellIs" dxfId="1315" priority="983" operator="greaterThan">
      <formula>B149</formula>
    </cfRule>
  </conditionalFormatting>
  <conditionalFormatting sqref="D150">
    <cfRule type="expression" dxfId="1314" priority="982">
      <formula>E150&gt;B150</formula>
    </cfRule>
  </conditionalFormatting>
  <conditionalFormatting sqref="C150">
    <cfRule type="expression" dxfId="1313" priority="981">
      <formula>B150&gt;E150</formula>
    </cfRule>
  </conditionalFormatting>
  <conditionalFormatting sqref="B150">
    <cfRule type="cellIs" dxfId="1312" priority="980" operator="greaterThan">
      <formula>E150</formula>
    </cfRule>
  </conditionalFormatting>
  <conditionalFormatting sqref="E150">
    <cfRule type="cellIs" dxfId="1311" priority="979" operator="greaterThan">
      <formula>B150</formula>
    </cfRule>
  </conditionalFormatting>
  <conditionalFormatting sqref="D151">
    <cfRule type="expression" dxfId="1310" priority="978">
      <formula>E151&gt;B151</formula>
    </cfRule>
  </conditionalFormatting>
  <conditionalFormatting sqref="C151">
    <cfRule type="expression" dxfId="1309" priority="977">
      <formula>B151&gt;E151</formula>
    </cfRule>
  </conditionalFormatting>
  <conditionalFormatting sqref="B151">
    <cfRule type="cellIs" dxfId="1308" priority="976" operator="greaterThan">
      <formula>E151</formula>
    </cfRule>
  </conditionalFormatting>
  <conditionalFormatting sqref="E151">
    <cfRule type="cellIs" dxfId="1307" priority="975" operator="greaterThan">
      <formula>B151</formula>
    </cfRule>
  </conditionalFormatting>
  <conditionalFormatting sqref="D152">
    <cfRule type="expression" dxfId="1306" priority="974">
      <formula>E152&gt;B152</formula>
    </cfRule>
  </conditionalFormatting>
  <conditionalFormatting sqref="C152">
    <cfRule type="expression" dxfId="1305" priority="973">
      <formula>B152&gt;E152</formula>
    </cfRule>
  </conditionalFormatting>
  <conditionalFormatting sqref="B152">
    <cfRule type="cellIs" dxfId="1304" priority="972" operator="greaterThan">
      <formula>E152</formula>
    </cfRule>
  </conditionalFormatting>
  <conditionalFormatting sqref="E152">
    <cfRule type="cellIs" dxfId="1303" priority="971" operator="greaterThan">
      <formula>B152</formula>
    </cfRule>
  </conditionalFormatting>
  <conditionalFormatting sqref="D153">
    <cfRule type="expression" dxfId="1302" priority="970">
      <formula>E153&gt;B153</formula>
    </cfRule>
  </conditionalFormatting>
  <conditionalFormatting sqref="C153">
    <cfRule type="expression" dxfId="1301" priority="969">
      <formula>B153&gt;E153</formula>
    </cfRule>
  </conditionalFormatting>
  <conditionalFormatting sqref="B153">
    <cfRule type="cellIs" dxfId="1300" priority="968" operator="greaterThan">
      <formula>E153</formula>
    </cfRule>
  </conditionalFormatting>
  <conditionalFormatting sqref="E153">
    <cfRule type="cellIs" dxfId="1299" priority="967" operator="greaterThan">
      <formula>B153</formula>
    </cfRule>
  </conditionalFormatting>
  <conditionalFormatting sqref="D154">
    <cfRule type="expression" dxfId="1298" priority="966">
      <formula>E154&gt;B154</formula>
    </cfRule>
  </conditionalFormatting>
  <conditionalFormatting sqref="C154">
    <cfRule type="expression" dxfId="1297" priority="965">
      <formula>B154&gt;E154</formula>
    </cfRule>
  </conditionalFormatting>
  <conditionalFormatting sqref="B154">
    <cfRule type="cellIs" dxfId="1296" priority="964" operator="greaterThan">
      <formula>E154</formula>
    </cfRule>
  </conditionalFormatting>
  <conditionalFormatting sqref="E154">
    <cfRule type="cellIs" dxfId="1295" priority="963" operator="greaterThan">
      <formula>B154</formula>
    </cfRule>
  </conditionalFormatting>
  <conditionalFormatting sqref="D155">
    <cfRule type="expression" dxfId="1294" priority="962">
      <formula>E155&gt;B155</formula>
    </cfRule>
  </conditionalFormatting>
  <conditionalFormatting sqref="C155">
    <cfRule type="expression" dxfId="1293" priority="961">
      <formula>B155&gt;E155</formula>
    </cfRule>
  </conditionalFormatting>
  <conditionalFormatting sqref="B155">
    <cfRule type="cellIs" dxfId="1292" priority="960" operator="greaterThan">
      <formula>E155</formula>
    </cfRule>
  </conditionalFormatting>
  <conditionalFormatting sqref="E155">
    <cfRule type="cellIs" dxfId="1291" priority="959" operator="greaterThan">
      <formula>B155</formula>
    </cfRule>
  </conditionalFormatting>
  <conditionalFormatting sqref="D156">
    <cfRule type="expression" dxfId="1290" priority="958">
      <formula>E156&gt;B156</formula>
    </cfRule>
  </conditionalFormatting>
  <conditionalFormatting sqref="C156">
    <cfRule type="expression" dxfId="1289" priority="957">
      <formula>B156&gt;E156</formula>
    </cfRule>
  </conditionalFormatting>
  <conditionalFormatting sqref="B156">
    <cfRule type="cellIs" dxfId="1288" priority="956" operator="greaterThan">
      <formula>E156</formula>
    </cfRule>
  </conditionalFormatting>
  <conditionalFormatting sqref="E156">
    <cfRule type="cellIs" dxfId="1287" priority="955" operator="greaterThan">
      <formula>B156</formula>
    </cfRule>
  </conditionalFormatting>
  <conditionalFormatting sqref="D157">
    <cfRule type="expression" dxfId="1286" priority="954">
      <formula>E157&gt;B157</formula>
    </cfRule>
  </conditionalFormatting>
  <conditionalFormatting sqref="C157">
    <cfRule type="expression" dxfId="1285" priority="953">
      <formula>B157&gt;E157</formula>
    </cfRule>
  </conditionalFormatting>
  <conditionalFormatting sqref="B157">
    <cfRule type="cellIs" dxfId="1284" priority="952" operator="greaterThan">
      <formula>E157</formula>
    </cfRule>
  </conditionalFormatting>
  <conditionalFormatting sqref="E157">
    <cfRule type="cellIs" dxfId="1283" priority="951" operator="greaterThan">
      <formula>B157</formula>
    </cfRule>
  </conditionalFormatting>
  <conditionalFormatting sqref="D158">
    <cfRule type="expression" dxfId="1282" priority="950">
      <formula>E158&gt;B158</formula>
    </cfRule>
  </conditionalFormatting>
  <conditionalFormatting sqref="C158">
    <cfRule type="expression" dxfId="1281" priority="949">
      <formula>B158&gt;E158</formula>
    </cfRule>
  </conditionalFormatting>
  <conditionalFormatting sqref="B158">
    <cfRule type="cellIs" dxfId="1280" priority="948" operator="greaterThan">
      <formula>E158</formula>
    </cfRule>
  </conditionalFormatting>
  <conditionalFormatting sqref="E158">
    <cfRule type="cellIs" dxfId="1279" priority="947" operator="greaterThan">
      <formula>B158</formula>
    </cfRule>
  </conditionalFormatting>
  <conditionalFormatting sqref="D159">
    <cfRule type="expression" dxfId="1278" priority="946">
      <formula>E159&gt;B159</formula>
    </cfRule>
  </conditionalFormatting>
  <conditionalFormatting sqref="C159">
    <cfRule type="expression" dxfId="1277" priority="945">
      <formula>B159&gt;E159</formula>
    </cfRule>
  </conditionalFormatting>
  <conditionalFormatting sqref="B159">
    <cfRule type="cellIs" dxfId="1276" priority="944" operator="greaterThan">
      <formula>E159</formula>
    </cfRule>
  </conditionalFormatting>
  <conditionalFormatting sqref="E159">
    <cfRule type="cellIs" dxfId="1275" priority="943" operator="greaterThan">
      <formula>B159</formula>
    </cfRule>
  </conditionalFormatting>
  <conditionalFormatting sqref="D160">
    <cfRule type="expression" dxfId="1274" priority="942">
      <formula>E160&gt;B160</formula>
    </cfRule>
  </conditionalFormatting>
  <conditionalFormatting sqref="C160">
    <cfRule type="expression" dxfId="1273" priority="941">
      <formula>B160&gt;E160</formula>
    </cfRule>
  </conditionalFormatting>
  <conditionalFormatting sqref="B160">
    <cfRule type="cellIs" dxfId="1272" priority="940" operator="greaterThan">
      <formula>E160</formula>
    </cfRule>
  </conditionalFormatting>
  <conditionalFormatting sqref="E160">
    <cfRule type="cellIs" dxfId="1271" priority="939" operator="greaterThan">
      <formula>B160</formula>
    </cfRule>
  </conditionalFormatting>
  <conditionalFormatting sqref="D161">
    <cfRule type="expression" dxfId="1270" priority="938">
      <formula>E161&gt;B161</formula>
    </cfRule>
  </conditionalFormatting>
  <conditionalFormatting sqref="C161">
    <cfRule type="expression" dxfId="1269" priority="937">
      <formula>B161&gt;E161</formula>
    </cfRule>
  </conditionalFormatting>
  <conditionalFormatting sqref="B161">
    <cfRule type="cellIs" dxfId="1268" priority="936" operator="greaterThan">
      <formula>E161</formula>
    </cfRule>
  </conditionalFormatting>
  <conditionalFormatting sqref="E161">
    <cfRule type="cellIs" dxfId="1267" priority="935" operator="greaterThan">
      <formula>B161</formula>
    </cfRule>
  </conditionalFormatting>
  <conditionalFormatting sqref="D162">
    <cfRule type="expression" dxfId="1266" priority="934">
      <formula>E162&gt;B162</formula>
    </cfRule>
  </conditionalFormatting>
  <conditionalFormatting sqref="C162">
    <cfRule type="expression" dxfId="1265" priority="933">
      <formula>B162&gt;E162</formula>
    </cfRule>
  </conditionalFormatting>
  <conditionalFormatting sqref="B162">
    <cfRule type="cellIs" dxfId="1264" priority="932" operator="greaterThan">
      <formula>E162</formula>
    </cfRule>
  </conditionalFormatting>
  <conditionalFormatting sqref="E162">
    <cfRule type="cellIs" dxfId="1263" priority="931" operator="greaterThan">
      <formula>B162</formula>
    </cfRule>
  </conditionalFormatting>
  <conditionalFormatting sqref="D163">
    <cfRule type="expression" dxfId="1262" priority="930">
      <formula>E163&gt;B163</formula>
    </cfRule>
  </conditionalFormatting>
  <conditionalFormatting sqref="C163">
    <cfRule type="expression" dxfId="1261" priority="929">
      <formula>B163&gt;E163</formula>
    </cfRule>
  </conditionalFormatting>
  <conditionalFormatting sqref="B163">
    <cfRule type="cellIs" dxfId="1260" priority="928" operator="greaterThan">
      <formula>E163</formula>
    </cfRule>
  </conditionalFormatting>
  <conditionalFormatting sqref="E163">
    <cfRule type="cellIs" dxfId="1259" priority="927" operator="greaterThan">
      <formula>B163</formula>
    </cfRule>
  </conditionalFormatting>
  <conditionalFormatting sqref="D164 D170 D176 D182 D188 D194">
    <cfRule type="expression" dxfId="1258" priority="926">
      <formula>E164&gt;B164</formula>
    </cfRule>
  </conditionalFormatting>
  <conditionalFormatting sqref="C164 C170 C176 C182 C188 C194">
    <cfRule type="expression" dxfId="1257" priority="925">
      <formula>B164&gt;E164</formula>
    </cfRule>
  </conditionalFormatting>
  <conditionalFormatting sqref="B164 B170 B176 B182 B188 B194">
    <cfRule type="cellIs" dxfId="1256" priority="924" operator="greaterThan">
      <formula>E164</formula>
    </cfRule>
  </conditionalFormatting>
  <conditionalFormatting sqref="E164 E170 E176 E182 E188 E194">
    <cfRule type="cellIs" dxfId="1255" priority="923" operator="greaterThan">
      <formula>B164</formula>
    </cfRule>
  </conditionalFormatting>
  <conditionalFormatting sqref="D165 D171 D177 D183 D189 D195">
    <cfRule type="expression" dxfId="1254" priority="922">
      <formula>E165&gt;B165</formula>
    </cfRule>
  </conditionalFormatting>
  <conditionalFormatting sqref="C165 C171 C177 C183 C189 C195">
    <cfRule type="expression" dxfId="1253" priority="921">
      <formula>B165&gt;E165</formula>
    </cfRule>
  </conditionalFormatting>
  <conditionalFormatting sqref="B165 B171 B177 B183 B189 B195">
    <cfRule type="cellIs" dxfId="1252" priority="920" operator="greaterThan">
      <formula>E165</formula>
    </cfRule>
  </conditionalFormatting>
  <conditionalFormatting sqref="E165 E171 E177 E183 E189 E195">
    <cfRule type="cellIs" dxfId="1251" priority="919" operator="greaterThan">
      <formula>B165</formula>
    </cfRule>
  </conditionalFormatting>
  <conditionalFormatting sqref="D166 D172 D178 D184 D190 D196">
    <cfRule type="expression" dxfId="1250" priority="918">
      <formula>E166&gt;B166</formula>
    </cfRule>
  </conditionalFormatting>
  <conditionalFormatting sqref="C166 C172 C178 C184 C190 C196">
    <cfRule type="expression" dxfId="1249" priority="917">
      <formula>B166&gt;E166</formula>
    </cfRule>
  </conditionalFormatting>
  <conditionalFormatting sqref="B166 B172 B178 B184 B190 B196">
    <cfRule type="cellIs" dxfId="1248" priority="916" operator="greaterThan">
      <formula>E166</formula>
    </cfRule>
  </conditionalFormatting>
  <conditionalFormatting sqref="E166 E172 E178 E184 E190 E196">
    <cfRule type="cellIs" dxfId="1247" priority="915" operator="greaterThan">
      <formula>B166</formula>
    </cfRule>
  </conditionalFormatting>
  <conditionalFormatting sqref="D167 D173 D179 D185 D191 D197">
    <cfRule type="expression" dxfId="1246" priority="914">
      <formula>E167&gt;B167</formula>
    </cfRule>
  </conditionalFormatting>
  <conditionalFormatting sqref="C167 C173 C179 C185 C191 C197">
    <cfRule type="expression" dxfId="1245" priority="913">
      <formula>B167&gt;E167</formula>
    </cfRule>
  </conditionalFormatting>
  <conditionalFormatting sqref="B167 B173 B179 B185 B191 B197">
    <cfRule type="cellIs" dxfId="1244" priority="912" operator="greaterThan">
      <formula>E167</formula>
    </cfRule>
  </conditionalFormatting>
  <conditionalFormatting sqref="E167 E173 E179 E185 E191 E197">
    <cfRule type="cellIs" dxfId="1243" priority="911" operator="greaterThan">
      <formula>B167</formula>
    </cfRule>
  </conditionalFormatting>
  <conditionalFormatting sqref="D168 D174 D180 D186 D192 D198">
    <cfRule type="expression" dxfId="1242" priority="910">
      <formula>E168&gt;B168</formula>
    </cfRule>
  </conditionalFormatting>
  <conditionalFormatting sqref="C168 C174 C180 C186 C192 C198">
    <cfRule type="expression" dxfId="1241" priority="909">
      <formula>B168&gt;E168</formula>
    </cfRule>
  </conditionalFormatting>
  <conditionalFormatting sqref="B168 B174 B180 B186 B192 B198">
    <cfRule type="cellIs" dxfId="1240" priority="908" operator="greaterThan">
      <formula>E168</formula>
    </cfRule>
  </conditionalFormatting>
  <conditionalFormatting sqref="E168 E174 E180 E186 E192 E198">
    <cfRule type="cellIs" dxfId="1239" priority="907" operator="greaterThan">
      <formula>B168</formula>
    </cfRule>
  </conditionalFormatting>
  <conditionalFormatting sqref="D169 D175 D181 D187 D193 D199">
    <cfRule type="expression" dxfId="1238" priority="906">
      <formula>E169&gt;B169</formula>
    </cfRule>
  </conditionalFormatting>
  <conditionalFormatting sqref="C169 C175 C181 C187 C193 C199">
    <cfRule type="expression" dxfId="1237" priority="905">
      <formula>B169&gt;E169</formula>
    </cfRule>
  </conditionalFormatting>
  <conditionalFormatting sqref="B169 B175 B181 B187 B193 B199">
    <cfRule type="cellIs" dxfId="1236" priority="904" operator="greaterThan">
      <formula>E169</formula>
    </cfRule>
  </conditionalFormatting>
  <conditionalFormatting sqref="E169 E175 E181 E187 E193 E199">
    <cfRule type="cellIs" dxfId="1235" priority="903" operator="greaterThan">
      <formula>B169</formula>
    </cfRule>
  </conditionalFormatting>
  <conditionalFormatting sqref="V60:V157">
    <cfRule type="cellIs" dxfId="1234" priority="901" operator="equal">
      <formula>0</formula>
    </cfRule>
  </conditionalFormatting>
  <conditionalFormatting sqref="V158:V199">
    <cfRule type="cellIs" dxfId="1233" priority="900" operator="equal">
      <formula>0</formula>
    </cfRule>
  </conditionalFormatting>
  <conditionalFormatting sqref="S1">
    <cfRule type="cellIs" dxfId="1232" priority="899" operator="equal">
      <formula>"OPCIONES"</formula>
    </cfRule>
  </conditionalFormatting>
  <conditionalFormatting sqref="X1">
    <cfRule type="cellIs" dxfId="1231" priority="896" operator="equal">
      <formula>"STOP"</formula>
    </cfRule>
    <cfRule type="cellIs" dxfId="1230" priority="208" operator="equal">
      <formula>"TASA"</formula>
    </cfRule>
    <cfRule type="cellIs" dxfId="1229" priority="207" operator="equal">
      <formula>"BULL"</formula>
    </cfRule>
  </conditionalFormatting>
  <conditionalFormatting sqref="U1">
    <cfRule type="cellIs" dxfId="1228" priority="895" operator="equal">
      <formula>"STOP"</formula>
    </cfRule>
  </conditionalFormatting>
  <conditionalFormatting sqref="U1">
    <cfRule type="cellIs" dxfId="1227" priority="889" operator="greaterThan">
      <formula>0</formula>
    </cfRule>
  </conditionalFormatting>
  <conditionalFormatting sqref="F30">
    <cfRule type="expression" dxfId="1226" priority="876">
      <formula>$G30&gt;0</formula>
    </cfRule>
    <cfRule type="expression" dxfId="1225" priority="886">
      <formula>$G30&lt;0</formula>
    </cfRule>
  </conditionalFormatting>
  <conditionalFormatting sqref="F31">
    <cfRule type="expression" dxfId="1224" priority="874">
      <formula>$G31&gt;0</formula>
    </cfRule>
    <cfRule type="expression" dxfId="1223" priority="875">
      <formula>$G31&lt;0</formula>
    </cfRule>
  </conditionalFormatting>
  <conditionalFormatting sqref="F32">
    <cfRule type="expression" dxfId="1222" priority="872">
      <formula>$G32&gt;0</formula>
    </cfRule>
    <cfRule type="expression" dxfId="1221" priority="873">
      <formula>$G32&lt;0</formula>
    </cfRule>
  </conditionalFormatting>
  <conditionalFormatting sqref="F33">
    <cfRule type="expression" dxfId="1220" priority="870">
      <formula>$G33&gt;0</formula>
    </cfRule>
    <cfRule type="expression" dxfId="1219" priority="871">
      <formula>$G33&lt;0</formula>
    </cfRule>
  </conditionalFormatting>
  <conditionalFormatting sqref="F34">
    <cfRule type="expression" dxfId="1218" priority="868">
      <formula>$G34&gt;0</formula>
    </cfRule>
    <cfRule type="expression" dxfId="1217" priority="869">
      <formula>$G34&lt;0</formula>
    </cfRule>
  </conditionalFormatting>
  <conditionalFormatting sqref="F35">
    <cfRule type="expression" dxfId="1216" priority="866">
      <formula>$G35&gt;0</formula>
    </cfRule>
    <cfRule type="expression" dxfId="1215" priority="867">
      <formula>$G35&lt;0</formula>
    </cfRule>
  </conditionalFormatting>
  <conditionalFormatting sqref="F36">
    <cfRule type="expression" dxfId="1214" priority="864">
      <formula>$G36&gt;0</formula>
    </cfRule>
    <cfRule type="expression" dxfId="1213" priority="865">
      <formula>$G36&lt;0</formula>
    </cfRule>
  </conditionalFormatting>
  <conditionalFormatting sqref="F37">
    <cfRule type="expression" dxfId="1212" priority="862">
      <formula>$G37&gt;0</formula>
    </cfRule>
    <cfRule type="expression" dxfId="1211" priority="863">
      <formula>$G37&lt;0</formula>
    </cfRule>
  </conditionalFormatting>
  <conditionalFormatting sqref="F38">
    <cfRule type="expression" dxfId="1210" priority="860">
      <formula>$G38&gt;0</formula>
    </cfRule>
    <cfRule type="expression" dxfId="1209" priority="861">
      <formula>$G38&lt;0</formula>
    </cfRule>
  </conditionalFormatting>
  <conditionalFormatting sqref="F39">
    <cfRule type="expression" dxfId="1208" priority="858">
      <formula>$G39&gt;0</formula>
    </cfRule>
    <cfRule type="expression" dxfId="1207" priority="859">
      <formula>$G39&lt;0</formula>
    </cfRule>
  </conditionalFormatting>
  <conditionalFormatting sqref="G40:G49">
    <cfRule type="cellIs" dxfId="1206" priority="856" operator="lessThan">
      <formula>0</formula>
    </cfRule>
    <cfRule type="cellIs" dxfId="1205" priority="857" operator="greaterThan">
      <formula>0</formula>
    </cfRule>
  </conditionalFormatting>
  <conditionalFormatting sqref="F40">
    <cfRule type="expression" dxfId="1204" priority="854">
      <formula>$G40&gt;0</formula>
    </cfRule>
    <cfRule type="expression" dxfId="1203" priority="855">
      <formula>$G40&lt;0</formula>
    </cfRule>
  </conditionalFormatting>
  <conditionalFormatting sqref="F41">
    <cfRule type="expression" dxfId="1202" priority="852">
      <formula>$G41&gt;0</formula>
    </cfRule>
    <cfRule type="expression" dxfId="1201" priority="853">
      <formula>$G41&lt;0</formula>
    </cfRule>
  </conditionalFormatting>
  <conditionalFormatting sqref="F42">
    <cfRule type="expression" dxfId="1200" priority="850">
      <formula>$G42&gt;0</formula>
    </cfRule>
    <cfRule type="expression" dxfId="1199" priority="851">
      <formula>$G42&lt;0</formula>
    </cfRule>
  </conditionalFormatting>
  <conditionalFormatting sqref="F43">
    <cfRule type="expression" dxfId="1198" priority="848">
      <formula>$G43&gt;0</formula>
    </cfRule>
    <cfRule type="expression" dxfId="1197" priority="849">
      <formula>$G43&lt;0</formula>
    </cfRule>
  </conditionalFormatting>
  <conditionalFormatting sqref="F44">
    <cfRule type="expression" dxfId="1196" priority="846">
      <formula>$G44&gt;0</formula>
    </cfRule>
    <cfRule type="expression" dxfId="1195" priority="847">
      <formula>$G44&lt;0</formula>
    </cfRule>
  </conditionalFormatting>
  <conditionalFormatting sqref="F45">
    <cfRule type="expression" dxfId="1194" priority="844">
      <formula>$G45&gt;0</formula>
    </cfRule>
    <cfRule type="expression" dxfId="1193" priority="845">
      <formula>$G45&lt;0</formula>
    </cfRule>
  </conditionalFormatting>
  <conditionalFormatting sqref="F46">
    <cfRule type="expression" dxfId="1192" priority="842">
      <formula>$G46&gt;0</formula>
    </cfRule>
    <cfRule type="expression" dxfId="1191" priority="843">
      <formula>$G46&lt;0</formula>
    </cfRule>
  </conditionalFormatting>
  <conditionalFormatting sqref="F47">
    <cfRule type="expression" dxfId="1190" priority="840">
      <formula>$G47&gt;0</formula>
    </cfRule>
    <cfRule type="expression" dxfId="1189" priority="841">
      <formula>$G47&lt;0</formula>
    </cfRule>
  </conditionalFormatting>
  <conditionalFormatting sqref="F48">
    <cfRule type="expression" dxfId="1188" priority="838">
      <formula>$G48&gt;0</formula>
    </cfRule>
    <cfRule type="expression" dxfId="1187" priority="839">
      <formula>$G48&lt;0</formula>
    </cfRule>
  </conditionalFormatting>
  <conditionalFormatting sqref="F49">
    <cfRule type="expression" dxfId="1186" priority="836">
      <formula>$G49&gt;0</formula>
    </cfRule>
    <cfRule type="expression" dxfId="1185" priority="837">
      <formula>$G49&lt;0</formula>
    </cfRule>
  </conditionalFormatting>
  <conditionalFormatting sqref="G50:G59">
    <cfRule type="cellIs" dxfId="1184" priority="834" operator="lessThan">
      <formula>0</formula>
    </cfRule>
    <cfRule type="cellIs" dxfId="1183" priority="835" operator="greaterThan">
      <formula>0</formula>
    </cfRule>
  </conditionalFormatting>
  <conditionalFormatting sqref="F50">
    <cfRule type="expression" dxfId="1182" priority="832">
      <formula>$G50&gt;0</formula>
    </cfRule>
    <cfRule type="expression" dxfId="1181" priority="833">
      <formula>$G50&lt;0</formula>
    </cfRule>
  </conditionalFormatting>
  <conditionalFormatting sqref="F51">
    <cfRule type="expression" dxfId="1180" priority="830">
      <formula>$G51&gt;0</formula>
    </cfRule>
    <cfRule type="expression" dxfId="1179" priority="831">
      <formula>$G51&lt;0</formula>
    </cfRule>
  </conditionalFormatting>
  <conditionalFormatting sqref="F52">
    <cfRule type="expression" dxfId="1178" priority="828">
      <formula>$G52&gt;0</formula>
    </cfRule>
    <cfRule type="expression" dxfId="1177" priority="829">
      <formula>$G52&lt;0</formula>
    </cfRule>
  </conditionalFormatting>
  <conditionalFormatting sqref="F53">
    <cfRule type="expression" dxfId="1176" priority="826">
      <formula>$G53&gt;0</formula>
    </cfRule>
    <cfRule type="expression" dxfId="1175" priority="827">
      <formula>$G53&lt;0</formula>
    </cfRule>
  </conditionalFormatting>
  <conditionalFormatting sqref="F54">
    <cfRule type="expression" dxfId="1174" priority="824">
      <formula>$G54&gt;0</formula>
    </cfRule>
    <cfRule type="expression" dxfId="1173" priority="825">
      <formula>$G54&lt;0</formula>
    </cfRule>
  </conditionalFormatting>
  <conditionalFormatting sqref="F55">
    <cfRule type="expression" dxfId="1172" priority="822">
      <formula>$G55&gt;0</formula>
    </cfRule>
    <cfRule type="expression" dxfId="1171" priority="823">
      <formula>$G55&lt;0</formula>
    </cfRule>
  </conditionalFormatting>
  <conditionalFormatting sqref="F56">
    <cfRule type="expression" dxfId="1170" priority="820">
      <formula>$G56&gt;0</formula>
    </cfRule>
    <cfRule type="expression" dxfId="1169" priority="821">
      <formula>$G56&lt;0</formula>
    </cfRule>
  </conditionalFormatting>
  <conditionalFormatting sqref="F57">
    <cfRule type="expression" dxfId="1168" priority="818">
      <formula>$G57&gt;0</formula>
    </cfRule>
    <cfRule type="expression" dxfId="1167" priority="819">
      <formula>$G57&lt;0</formula>
    </cfRule>
  </conditionalFormatting>
  <conditionalFormatting sqref="F58">
    <cfRule type="expression" dxfId="1166" priority="816">
      <formula>$G58&gt;0</formula>
    </cfRule>
    <cfRule type="expression" dxfId="1165" priority="817">
      <formula>$G58&lt;0</formula>
    </cfRule>
  </conditionalFormatting>
  <conditionalFormatting sqref="F59">
    <cfRule type="expression" dxfId="1164" priority="814">
      <formula>$G59&gt;0</formula>
    </cfRule>
    <cfRule type="expression" dxfId="1163" priority="815">
      <formula>$G59&lt;0</formula>
    </cfRule>
  </conditionalFormatting>
  <conditionalFormatting sqref="G2:G5">
    <cfRule type="cellIs" dxfId="1162" priority="812" operator="lessThan">
      <formula>0</formula>
    </cfRule>
    <cfRule type="cellIs" dxfId="1161" priority="813" operator="greaterThan">
      <formula>0</formula>
    </cfRule>
  </conditionalFormatting>
  <conditionalFormatting sqref="F2">
    <cfRule type="expression" dxfId="1160" priority="810">
      <formula>$G2&gt;0</formula>
    </cfRule>
    <cfRule type="expression" dxfId="1159" priority="811">
      <formula>$G2&lt;0</formula>
    </cfRule>
  </conditionalFormatting>
  <conditionalFormatting sqref="F3">
    <cfRule type="expression" dxfId="1158" priority="808">
      <formula>$G3&gt;0</formula>
    </cfRule>
    <cfRule type="expression" dxfId="1157" priority="809">
      <formula>$G3&lt;0</formula>
    </cfRule>
  </conditionalFormatting>
  <conditionalFormatting sqref="F4">
    <cfRule type="expression" dxfId="1156" priority="806">
      <formula>$G4&gt;0</formula>
    </cfRule>
    <cfRule type="expression" dxfId="1155" priority="807">
      <formula>$G4&lt;0</formula>
    </cfRule>
  </conditionalFormatting>
  <conditionalFormatting sqref="F5">
    <cfRule type="expression" dxfId="1154" priority="804">
      <formula>$G5&gt;0</formula>
    </cfRule>
    <cfRule type="expression" dxfId="1153" priority="805">
      <formula>$G5&lt;0</formula>
    </cfRule>
  </conditionalFormatting>
  <conditionalFormatting sqref="G6:G9">
    <cfRule type="cellIs" dxfId="1152" priority="802" operator="lessThan">
      <formula>0</formula>
    </cfRule>
    <cfRule type="cellIs" dxfId="1151" priority="803" operator="greaterThan">
      <formula>0</formula>
    </cfRule>
  </conditionalFormatting>
  <conditionalFormatting sqref="F6">
    <cfRule type="expression" dxfId="1150" priority="800">
      <formula>$G6&gt;0</formula>
    </cfRule>
    <cfRule type="expression" dxfId="1149" priority="801">
      <formula>$G6&lt;0</formula>
    </cfRule>
  </conditionalFormatting>
  <conditionalFormatting sqref="F7">
    <cfRule type="expression" dxfId="1148" priority="798">
      <formula>$G7&gt;0</formula>
    </cfRule>
    <cfRule type="expression" dxfId="1147" priority="799">
      <formula>$G7&lt;0</formula>
    </cfRule>
  </conditionalFormatting>
  <conditionalFormatting sqref="F8">
    <cfRule type="expression" dxfId="1146" priority="796">
      <formula>$G8&gt;0</formula>
    </cfRule>
    <cfRule type="expression" dxfId="1145" priority="797">
      <formula>$G8&lt;0</formula>
    </cfRule>
  </conditionalFormatting>
  <conditionalFormatting sqref="F9">
    <cfRule type="expression" dxfId="1144" priority="794">
      <formula>$G9&gt;0</formula>
    </cfRule>
    <cfRule type="expression" dxfId="1143" priority="795">
      <formula>$G9&lt;0</formula>
    </cfRule>
  </conditionalFormatting>
  <conditionalFormatting sqref="G10:G13">
    <cfRule type="cellIs" dxfId="1142" priority="792" operator="lessThan">
      <formula>0</formula>
    </cfRule>
    <cfRule type="cellIs" dxfId="1141" priority="793" operator="greaterThan">
      <formula>0</formula>
    </cfRule>
  </conditionalFormatting>
  <conditionalFormatting sqref="F10">
    <cfRule type="expression" dxfId="1140" priority="790">
      <formula>$G10&gt;0</formula>
    </cfRule>
    <cfRule type="expression" dxfId="1139" priority="791">
      <formula>$G10&lt;0</formula>
    </cfRule>
  </conditionalFormatting>
  <conditionalFormatting sqref="F11">
    <cfRule type="expression" dxfId="1138" priority="788">
      <formula>$G11&gt;0</formula>
    </cfRule>
    <cfRule type="expression" dxfId="1137" priority="789">
      <formula>$G11&lt;0</formula>
    </cfRule>
  </conditionalFormatting>
  <conditionalFormatting sqref="F12">
    <cfRule type="expression" dxfId="1136" priority="786">
      <formula>$G12&gt;0</formula>
    </cfRule>
    <cfRule type="expression" dxfId="1135" priority="787">
      <formula>$G12&lt;0</formula>
    </cfRule>
  </conditionalFormatting>
  <conditionalFormatting sqref="F13">
    <cfRule type="expression" dxfId="1134" priority="784">
      <formula>$G13&gt;0</formula>
    </cfRule>
    <cfRule type="expression" dxfId="1133" priority="785">
      <formula>$G13&lt;0</formula>
    </cfRule>
  </conditionalFormatting>
  <conditionalFormatting sqref="G14:G17">
    <cfRule type="cellIs" dxfId="1132" priority="782" operator="lessThan">
      <formula>0</formula>
    </cfRule>
    <cfRule type="cellIs" dxfId="1131" priority="783" operator="greaterThan">
      <formula>0</formula>
    </cfRule>
  </conditionalFormatting>
  <conditionalFormatting sqref="F14">
    <cfRule type="expression" dxfId="1130" priority="780">
      <formula>$G14&gt;0</formula>
    </cfRule>
    <cfRule type="expression" dxfId="1129" priority="781">
      <formula>$G14&lt;0</formula>
    </cfRule>
  </conditionalFormatting>
  <conditionalFormatting sqref="F15">
    <cfRule type="expression" dxfId="1128" priority="778">
      <formula>$G15&gt;0</formula>
    </cfRule>
    <cfRule type="expression" dxfId="1127" priority="779">
      <formula>$G15&lt;0</formula>
    </cfRule>
  </conditionalFormatting>
  <conditionalFormatting sqref="F16">
    <cfRule type="expression" dxfId="1126" priority="776">
      <formula>$G16&gt;0</formula>
    </cfRule>
    <cfRule type="expression" dxfId="1125" priority="777">
      <formula>$G16&lt;0</formula>
    </cfRule>
  </conditionalFormatting>
  <conditionalFormatting sqref="F17">
    <cfRule type="expression" dxfId="1124" priority="774">
      <formula>$G17&gt;0</formula>
    </cfRule>
    <cfRule type="expression" dxfId="1123" priority="775">
      <formula>$G17&lt;0</formula>
    </cfRule>
  </conditionalFormatting>
  <conditionalFormatting sqref="G18:G21">
    <cfRule type="cellIs" dxfId="1122" priority="772" operator="lessThan">
      <formula>0</formula>
    </cfRule>
    <cfRule type="cellIs" dxfId="1121" priority="773" operator="greaterThan">
      <formula>0</formula>
    </cfRule>
  </conditionalFormatting>
  <conditionalFormatting sqref="F18">
    <cfRule type="expression" dxfId="1120" priority="770">
      <formula>$G18&gt;0</formula>
    </cfRule>
    <cfRule type="expression" dxfId="1119" priority="771">
      <formula>$G18&lt;0</formula>
    </cfRule>
  </conditionalFormatting>
  <conditionalFormatting sqref="F19">
    <cfRule type="expression" dxfId="1118" priority="768">
      <formula>$G19&gt;0</formula>
    </cfRule>
    <cfRule type="expression" dxfId="1117" priority="769">
      <formula>$G19&lt;0</formula>
    </cfRule>
  </conditionalFormatting>
  <conditionalFormatting sqref="F20">
    <cfRule type="expression" dxfId="1116" priority="766">
      <formula>$G20&gt;0</formula>
    </cfRule>
    <cfRule type="expression" dxfId="1115" priority="767">
      <formula>$G20&lt;0</formula>
    </cfRule>
  </conditionalFormatting>
  <conditionalFormatting sqref="F21">
    <cfRule type="expression" dxfId="1114" priority="764">
      <formula>$G21&gt;0</formula>
    </cfRule>
    <cfRule type="expression" dxfId="1113" priority="765">
      <formula>$G21&lt;0</formula>
    </cfRule>
  </conditionalFormatting>
  <conditionalFormatting sqref="G22:G25">
    <cfRule type="cellIs" dxfId="1112" priority="762" operator="lessThan">
      <formula>0</formula>
    </cfRule>
    <cfRule type="cellIs" dxfId="1111" priority="763" operator="greaterThan">
      <formula>0</formula>
    </cfRule>
  </conditionalFormatting>
  <conditionalFormatting sqref="F22">
    <cfRule type="expression" dxfId="1110" priority="760">
      <formula>$G22&gt;0</formula>
    </cfRule>
    <cfRule type="expression" dxfId="1109" priority="761">
      <formula>$G22&lt;0</formula>
    </cfRule>
  </conditionalFormatting>
  <conditionalFormatting sqref="F23">
    <cfRule type="expression" dxfId="1108" priority="758">
      <formula>$G23&gt;0</formula>
    </cfRule>
    <cfRule type="expression" dxfId="1107" priority="759">
      <formula>$G23&lt;0</formula>
    </cfRule>
  </conditionalFormatting>
  <conditionalFormatting sqref="F24">
    <cfRule type="expression" dxfId="1106" priority="756">
      <formula>$G24&gt;0</formula>
    </cfRule>
    <cfRule type="expression" dxfId="1105" priority="757">
      <formula>$G24&lt;0</formula>
    </cfRule>
  </conditionalFormatting>
  <conditionalFormatting sqref="F25">
    <cfRule type="expression" dxfId="1104" priority="754">
      <formula>$G25&gt;0</formula>
    </cfRule>
    <cfRule type="expression" dxfId="1103" priority="755">
      <formula>$G25&lt;0</formula>
    </cfRule>
  </conditionalFormatting>
  <conditionalFormatting sqref="G26:G29">
    <cfRule type="cellIs" dxfId="1102" priority="752" operator="lessThan">
      <formula>0</formula>
    </cfRule>
    <cfRule type="cellIs" dxfId="1101" priority="753" operator="greaterThan">
      <formula>0</formula>
    </cfRule>
  </conditionalFormatting>
  <conditionalFormatting sqref="F26">
    <cfRule type="expression" dxfId="1100" priority="750">
      <formula>$G26&gt;0</formula>
    </cfRule>
    <cfRule type="expression" dxfId="1099" priority="751">
      <formula>$G26&lt;0</formula>
    </cfRule>
  </conditionalFormatting>
  <conditionalFormatting sqref="F27">
    <cfRule type="expression" dxfId="1098" priority="748">
      <formula>$G27&gt;0</formula>
    </cfRule>
    <cfRule type="expression" dxfId="1097" priority="749">
      <formula>$G27&lt;0</formula>
    </cfRule>
  </conditionalFormatting>
  <conditionalFormatting sqref="F28">
    <cfRule type="expression" dxfId="1096" priority="746">
      <formula>$G28&gt;0</formula>
    </cfRule>
    <cfRule type="expression" dxfId="1095" priority="747">
      <formula>$G28&lt;0</formula>
    </cfRule>
  </conditionalFormatting>
  <conditionalFormatting sqref="F29">
    <cfRule type="expression" dxfId="1094" priority="744">
      <formula>$G29&gt;0</formula>
    </cfRule>
    <cfRule type="expression" dxfId="1093" priority="745">
      <formula>$G29&lt;0</formula>
    </cfRule>
  </conditionalFormatting>
  <conditionalFormatting sqref="G60:G61">
    <cfRule type="cellIs" dxfId="1092" priority="742" operator="lessThan">
      <formula>0</formula>
    </cfRule>
    <cfRule type="cellIs" dxfId="1091" priority="743" operator="greaterThan">
      <formula>0</formula>
    </cfRule>
  </conditionalFormatting>
  <conditionalFormatting sqref="F60">
    <cfRule type="expression" dxfId="1090" priority="740">
      <formula>$G60&gt;0</formula>
    </cfRule>
    <cfRule type="expression" dxfId="1089" priority="741">
      <formula>$G60&lt;0</formula>
    </cfRule>
  </conditionalFormatting>
  <conditionalFormatting sqref="F61">
    <cfRule type="expression" dxfId="1088" priority="738">
      <formula>$G61&gt;0</formula>
    </cfRule>
    <cfRule type="expression" dxfId="1087" priority="739">
      <formula>$G61&lt;0</formula>
    </cfRule>
  </conditionalFormatting>
  <conditionalFormatting sqref="G62:G65">
    <cfRule type="cellIs" dxfId="1086" priority="736" operator="lessThan">
      <formula>0</formula>
    </cfRule>
    <cfRule type="cellIs" dxfId="1085" priority="737" operator="greaterThan">
      <formula>0</formula>
    </cfRule>
  </conditionalFormatting>
  <conditionalFormatting sqref="F62">
    <cfRule type="expression" dxfId="1084" priority="734">
      <formula>$G62&gt;0</formula>
    </cfRule>
    <cfRule type="expression" dxfId="1083" priority="735">
      <formula>$G62&lt;0</formula>
    </cfRule>
  </conditionalFormatting>
  <conditionalFormatting sqref="F63">
    <cfRule type="expression" dxfId="1082" priority="732">
      <formula>$G63&gt;0</formula>
    </cfRule>
    <cfRule type="expression" dxfId="1081" priority="733">
      <formula>$G63&lt;0</formula>
    </cfRule>
  </conditionalFormatting>
  <conditionalFormatting sqref="F64">
    <cfRule type="expression" dxfId="1080" priority="730">
      <formula>$G64&gt;0</formula>
    </cfRule>
    <cfRule type="expression" dxfId="1079" priority="731">
      <formula>$G64&lt;0</formula>
    </cfRule>
  </conditionalFormatting>
  <conditionalFormatting sqref="F65">
    <cfRule type="expression" dxfId="1078" priority="728">
      <formula>$G65&gt;0</formula>
    </cfRule>
    <cfRule type="expression" dxfId="1077" priority="729">
      <formula>$G65&lt;0</formula>
    </cfRule>
  </conditionalFormatting>
  <conditionalFormatting sqref="G66:G67">
    <cfRule type="cellIs" dxfId="1076" priority="726" operator="lessThan">
      <formula>0</formula>
    </cfRule>
    <cfRule type="cellIs" dxfId="1075" priority="727" operator="greaterThan">
      <formula>0</formula>
    </cfRule>
  </conditionalFormatting>
  <conditionalFormatting sqref="F66">
    <cfRule type="expression" dxfId="1074" priority="724">
      <formula>$G66&gt;0</formula>
    </cfRule>
    <cfRule type="expression" dxfId="1073" priority="725">
      <formula>$G66&lt;0</formula>
    </cfRule>
  </conditionalFormatting>
  <conditionalFormatting sqref="F67">
    <cfRule type="expression" dxfId="1072" priority="722">
      <formula>$G67&gt;0</formula>
    </cfRule>
    <cfRule type="expression" dxfId="1071" priority="723">
      <formula>$G67&lt;0</formula>
    </cfRule>
  </conditionalFormatting>
  <conditionalFormatting sqref="G68:G71">
    <cfRule type="cellIs" dxfId="1070" priority="720" operator="lessThan">
      <formula>0</formula>
    </cfRule>
    <cfRule type="cellIs" dxfId="1069" priority="721" operator="greaterThan">
      <formula>0</formula>
    </cfRule>
  </conditionalFormatting>
  <conditionalFormatting sqref="F68">
    <cfRule type="expression" dxfId="1068" priority="718">
      <formula>$G68&gt;0</formula>
    </cfRule>
    <cfRule type="expression" dxfId="1067" priority="719">
      <formula>$G68&lt;0</formula>
    </cfRule>
  </conditionalFormatting>
  <conditionalFormatting sqref="F69">
    <cfRule type="expression" dxfId="1066" priority="716">
      <formula>$G69&gt;0</formula>
    </cfRule>
    <cfRule type="expression" dxfId="1065" priority="717">
      <formula>$G69&lt;0</formula>
    </cfRule>
  </conditionalFormatting>
  <conditionalFormatting sqref="F70">
    <cfRule type="expression" dxfId="1064" priority="714">
      <formula>$G70&gt;0</formula>
    </cfRule>
    <cfRule type="expression" dxfId="1063" priority="715">
      <formula>$G70&lt;0</formula>
    </cfRule>
  </conditionalFormatting>
  <conditionalFormatting sqref="F71">
    <cfRule type="expression" dxfId="1062" priority="712">
      <formula>$G71&gt;0</formula>
    </cfRule>
    <cfRule type="expression" dxfId="1061" priority="713">
      <formula>$G71&lt;0</formula>
    </cfRule>
  </conditionalFormatting>
  <conditionalFormatting sqref="G72:G73">
    <cfRule type="cellIs" dxfId="1060" priority="710" operator="lessThan">
      <formula>0</formula>
    </cfRule>
    <cfRule type="cellIs" dxfId="1059" priority="711" operator="greaterThan">
      <formula>0</formula>
    </cfRule>
  </conditionalFormatting>
  <conditionalFormatting sqref="F72">
    <cfRule type="expression" dxfId="1058" priority="708">
      <formula>$G72&gt;0</formula>
    </cfRule>
    <cfRule type="expression" dxfId="1057" priority="709">
      <formula>$G72&lt;0</formula>
    </cfRule>
  </conditionalFormatting>
  <conditionalFormatting sqref="F73">
    <cfRule type="expression" dxfId="1056" priority="706">
      <formula>$G73&gt;0</formula>
    </cfRule>
    <cfRule type="expression" dxfId="1055" priority="707">
      <formula>$G73&lt;0</formula>
    </cfRule>
  </conditionalFormatting>
  <conditionalFormatting sqref="G74:G77">
    <cfRule type="cellIs" dxfId="1054" priority="704" operator="lessThan">
      <formula>0</formula>
    </cfRule>
    <cfRule type="cellIs" dxfId="1053" priority="705" operator="greaterThan">
      <formula>0</formula>
    </cfRule>
  </conditionalFormatting>
  <conditionalFormatting sqref="F74">
    <cfRule type="expression" dxfId="1052" priority="702">
      <formula>$G74&gt;0</formula>
    </cfRule>
    <cfRule type="expression" dxfId="1051" priority="703">
      <formula>$G74&lt;0</formula>
    </cfRule>
  </conditionalFormatting>
  <conditionalFormatting sqref="F75">
    <cfRule type="expression" dxfId="1050" priority="700">
      <formula>$G75&gt;0</formula>
    </cfRule>
    <cfRule type="expression" dxfId="1049" priority="701">
      <formula>$G75&lt;0</formula>
    </cfRule>
  </conditionalFormatting>
  <conditionalFormatting sqref="F76">
    <cfRule type="expression" dxfId="1048" priority="698">
      <formula>$G76&gt;0</formula>
    </cfRule>
    <cfRule type="expression" dxfId="1047" priority="699">
      <formula>$G76&lt;0</formula>
    </cfRule>
  </conditionalFormatting>
  <conditionalFormatting sqref="F77">
    <cfRule type="expression" dxfId="1046" priority="696">
      <formula>$G77&gt;0</formula>
    </cfRule>
    <cfRule type="expression" dxfId="1045" priority="697">
      <formula>$G77&lt;0</formula>
    </cfRule>
  </conditionalFormatting>
  <conditionalFormatting sqref="G78:G79">
    <cfRule type="cellIs" dxfId="1044" priority="694" operator="lessThan">
      <formula>0</formula>
    </cfRule>
    <cfRule type="cellIs" dxfId="1043" priority="695" operator="greaterThan">
      <formula>0</formula>
    </cfRule>
  </conditionalFormatting>
  <conditionalFormatting sqref="F78">
    <cfRule type="expression" dxfId="1042" priority="692">
      <formula>$G78&gt;0</formula>
    </cfRule>
    <cfRule type="expression" dxfId="1041" priority="693">
      <formula>$G78&lt;0</formula>
    </cfRule>
  </conditionalFormatting>
  <conditionalFormatting sqref="F79">
    <cfRule type="expression" dxfId="1040" priority="690">
      <formula>$G79&gt;0</formula>
    </cfRule>
    <cfRule type="expression" dxfId="1039" priority="691">
      <formula>$G79&lt;0</formula>
    </cfRule>
  </conditionalFormatting>
  <conditionalFormatting sqref="G80:G83">
    <cfRule type="cellIs" dxfId="1038" priority="688" operator="lessThan">
      <formula>0</formula>
    </cfRule>
    <cfRule type="cellIs" dxfId="1037" priority="689" operator="greaterThan">
      <formula>0</formula>
    </cfRule>
  </conditionalFormatting>
  <conditionalFormatting sqref="F80">
    <cfRule type="expression" dxfId="1036" priority="686">
      <formula>$G80&gt;0</formula>
    </cfRule>
    <cfRule type="expression" dxfId="1035" priority="687">
      <formula>$G80&lt;0</formula>
    </cfRule>
  </conditionalFormatting>
  <conditionalFormatting sqref="F81">
    <cfRule type="expression" dxfId="1034" priority="684">
      <formula>$G81&gt;0</formula>
    </cfRule>
    <cfRule type="expression" dxfId="1033" priority="685">
      <formula>$G81&lt;0</formula>
    </cfRule>
  </conditionalFormatting>
  <conditionalFormatting sqref="F82">
    <cfRule type="expression" dxfId="1032" priority="682">
      <formula>$G82&gt;0</formula>
    </cfRule>
    <cfRule type="expression" dxfId="1031" priority="683">
      <formula>$G82&lt;0</formula>
    </cfRule>
  </conditionalFormatting>
  <conditionalFormatting sqref="F83">
    <cfRule type="expression" dxfId="1030" priority="680">
      <formula>$G83&gt;0</formula>
    </cfRule>
    <cfRule type="expression" dxfId="1029" priority="681">
      <formula>$G83&lt;0</formula>
    </cfRule>
  </conditionalFormatting>
  <conditionalFormatting sqref="G84:G85">
    <cfRule type="cellIs" dxfId="1028" priority="678" operator="lessThan">
      <formula>0</formula>
    </cfRule>
    <cfRule type="cellIs" dxfId="1027" priority="679" operator="greaterThan">
      <formula>0</formula>
    </cfRule>
  </conditionalFormatting>
  <conditionalFormatting sqref="F84">
    <cfRule type="expression" dxfId="1026" priority="676">
      <formula>$G84&gt;0</formula>
    </cfRule>
    <cfRule type="expression" dxfId="1025" priority="677">
      <formula>$G84&lt;0</formula>
    </cfRule>
  </conditionalFormatting>
  <conditionalFormatting sqref="F85">
    <cfRule type="expression" dxfId="1024" priority="674">
      <formula>$G85&gt;0</formula>
    </cfRule>
    <cfRule type="expression" dxfId="1023" priority="675">
      <formula>$G85&lt;0</formula>
    </cfRule>
  </conditionalFormatting>
  <conditionalFormatting sqref="G86:G89">
    <cfRule type="cellIs" dxfId="1022" priority="672" operator="lessThan">
      <formula>0</formula>
    </cfRule>
    <cfRule type="cellIs" dxfId="1021" priority="673" operator="greaterThan">
      <formula>0</formula>
    </cfRule>
  </conditionalFormatting>
  <conditionalFormatting sqref="F86">
    <cfRule type="expression" dxfId="1020" priority="670">
      <formula>$G86&gt;0</formula>
    </cfRule>
    <cfRule type="expression" dxfId="1019" priority="671">
      <formula>$G86&lt;0</formula>
    </cfRule>
  </conditionalFormatting>
  <conditionalFormatting sqref="F87">
    <cfRule type="expression" dxfId="1018" priority="668">
      <formula>$G87&gt;0</formula>
    </cfRule>
    <cfRule type="expression" dxfId="1017" priority="669">
      <formula>$G87&lt;0</formula>
    </cfRule>
  </conditionalFormatting>
  <conditionalFormatting sqref="F88">
    <cfRule type="expression" dxfId="1016" priority="666">
      <formula>$G88&gt;0</formula>
    </cfRule>
    <cfRule type="expression" dxfId="1015" priority="667">
      <formula>$G88&lt;0</formula>
    </cfRule>
  </conditionalFormatting>
  <conditionalFormatting sqref="F89">
    <cfRule type="expression" dxfId="1014" priority="664">
      <formula>$G89&gt;0</formula>
    </cfRule>
    <cfRule type="expression" dxfId="1013" priority="665">
      <formula>$G89&lt;0</formula>
    </cfRule>
  </conditionalFormatting>
  <conditionalFormatting sqref="G90:G91">
    <cfRule type="cellIs" dxfId="1012" priority="662" operator="lessThan">
      <formula>0</formula>
    </cfRule>
    <cfRule type="cellIs" dxfId="1011" priority="663" operator="greaterThan">
      <formula>0</formula>
    </cfRule>
  </conditionalFormatting>
  <conditionalFormatting sqref="F90">
    <cfRule type="expression" dxfId="1010" priority="660">
      <formula>$G90&gt;0</formula>
    </cfRule>
    <cfRule type="expression" dxfId="1009" priority="661">
      <formula>$G90&lt;0</formula>
    </cfRule>
  </conditionalFormatting>
  <conditionalFormatting sqref="F91">
    <cfRule type="expression" dxfId="1008" priority="658">
      <formula>$G91&gt;0</formula>
    </cfRule>
    <cfRule type="expression" dxfId="1007" priority="659">
      <formula>$G91&lt;0</formula>
    </cfRule>
  </conditionalFormatting>
  <conditionalFormatting sqref="G92:G95">
    <cfRule type="cellIs" dxfId="1006" priority="656" operator="lessThan">
      <formula>0</formula>
    </cfRule>
    <cfRule type="cellIs" dxfId="1005" priority="657" operator="greaterThan">
      <formula>0</formula>
    </cfRule>
  </conditionalFormatting>
  <conditionalFormatting sqref="F92">
    <cfRule type="expression" dxfId="1004" priority="654">
      <formula>$G92&gt;0</formula>
    </cfRule>
    <cfRule type="expression" dxfId="1003" priority="655">
      <formula>$G92&lt;0</formula>
    </cfRule>
  </conditionalFormatting>
  <conditionalFormatting sqref="F93">
    <cfRule type="expression" dxfId="1002" priority="652">
      <formula>$G93&gt;0</formula>
    </cfRule>
    <cfRule type="expression" dxfId="1001" priority="653">
      <formula>$G93&lt;0</formula>
    </cfRule>
  </conditionalFormatting>
  <conditionalFormatting sqref="F94">
    <cfRule type="expression" dxfId="1000" priority="650">
      <formula>$G94&gt;0</formula>
    </cfRule>
    <cfRule type="expression" dxfId="999" priority="651">
      <formula>$G94&lt;0</formula>
    </cfRule>
  </conditionalFormatting>
  <conditionalFormatting sqref="F95">
    <cfRule type="expression" dxfId="998" priority="648">
      <formula>$G95&gt;0</formula>
    </cfRule>
    <cfRule type="expression" dxfId="997" priority="649">
      <formula>$G95&lt;0</formula>
    </cfRule>
  </conditionalFormatting>
  <conditionalFormatting sqref="G96:G97">
    <cfRule type="cellIs" dxfId="996" priority="646" operator="lessThan">
      <formula>0</formula>
    </cfRule>
    <cfRule type="cellIs" dxfId="995" priority="647" operator="greaterThan">
      <formula>0</formula>
    </cfRule>
  </conditionalFormatting>
  <conditionalFormatting sqref="F96">
    <cfRule type="expression" dxfId="994" priority="644">
      <formula>$G96&gt;0</formula>
    </cfRule>
    <cfRule type="expression" dxfId="993" priority="645">
      <formula>$G96&lt;0</formula>
    </cfRule>
  </conditionalFormatting>
  <conditionalFormatting sqref="F97">
    <cfRule type="expression" dxfId="992" priority="642">
      <formula>$G97&gt;0</formula>
    </cfRule>
    <cfRule type="expression" dxfId="991" priority="643">
      <formula>$G97&lt;0</formula>
    </cfRule>
  </conditionalFormatting>
  <conditionalFormatting sqref="G98:G101">
    <cfRule type="cellIs" dxfId="990" priority="640" operator="lessThan">
      <formula>0</formula>
    </cfRule>
    <cfRule type="cellIs" dxfId="989" priority="641" operator="greaterThan">
      <formula>0</formula>
    </cfRule>
  </conditionalFormatting>
  <conditionalFormatting sqref="F98">
    <cfRule type="expression" dxfId="988" priority="638">
      <formula>$G98&gt;0</formula>
    </cfRule>
    <cfRule type="expression" dxfId="987" priority="639">
      <formula>$G98&lt;0</formula>
    </cfRule>
  </conditionalFormatting>
  <conditionalFormatting sqref="F99">
    <cfRule type="expression" dxfId="986" priority="636">
      <formula>$G99&gt;0</formula>
    </cfRule>
    <cfRule type="expression" dxfId="985" priority="637">
      <formula>$G99&lt;0</formula>
    </cfRule>
  </conditionalFormatting>
  <conditionalFormatting sqref="F100">
    <cfRule type="expression" dxfId="984" priority="634">
      <formula>$G100&gt;0</formula>
    </cfRule>
    <cfRule type="expression" dxfId="983" priority="635">
      <formula>$G100&lt;0</formula>
    </cfRule>
  </conditionalFormatting>
  <conditionalFormatting sqref="F101">
    <cfRule type="expression" dxfId="982" priority="632">
      <formula>$G101&gt;0</formula>
    </cfRule>
    <cfRule type="expression" dxfId="981" priority="633">
      <formula>$G101&lt;0</formula>
    </cfRule>
  </conditionalFormatting>
  <conditionalFormatting sqref="G102:G103">
    <cfRule type="cellIs" dxfId="980" priority="630" operator="lessThan">
      <formula>0</formula>
    </cfRule>
    <cfRule type="cellIs" dxfId="979" priority="631" operator="greaterThan">
      <formula>0</formula>
    </cfRule>
  </conditionalFormatting>
  <conditionalFormatting sqref="F102">
    <cfRule type="expression" dxfId="978" priority="628">
      <formula>$G102&gt;0</formula>
    </cfRule>
    <cfRule type="expression" dxfId="977" priority="629">
      <formula>$G102&lt;0</formula>
    </cfRule>
  </conditionalFormatting>
  <conditionalFormatting sqref="F103">
    <cfRule type="expression" dxfId="976" priority="626">
      <formula>$G103&gt;0</formula>
    </cfRule>
    <cfRule type="expression" dxfId="975" priority="627">
      <formula>$G103&lt;0</formula>
    </cfRule>
  </conditionalFormatting>
  <conditionalFormatting sqref="G104:G107">
    <cfRule type="cellIs" dxfId="974" priority="624" operator="lessThan">
      <formula>0</formula>
    </cfRule>
    <cfRule type="cellIs" dxfId="973" priority="625" operator="greaterThan">
      <formula>0</formula>
    </cfRule>
  </conditionalFormatting>
  <conditionalFormatting sqref="F104">
    <cfRule type="expression" dxfId="972" priority="622">
      <formula>$G104&gt;0</formula>
    </cfRule>
    <cfRule type="expression" dxfId="971" priority="623">
      <formula>$G104&lt;0</formula>
    </cfRule>
  </conditionalFormatting>
  <conditionalFormatting sqref="F105">
    <cfRule type="expression" dxfId="970" priority="620">
      <formula>$G105&gt;0</formula>
    </cfRule>
    <cfRule type="expression" dxfId="969" priority="621">
      <formula>$G105&lt;0</formula>
    </cfRule>
  </conditionalFormatting>
  <conditionalFormatting sqref="F106">
    <cfRule type="expression" dxfId="968" priority="618">
      <formula>$G106&gt;0</formula>
    </cfRule>
    <cfRule type="expression" dxfId="967" priority="619">
      <formula>$G106&lt;0</formula>
    </cfRule>
  </conditionalFormatting>
  <conditionalFormatting sqref="F107">
    <cfRule type="expression" dxfId="966" priority="616">
      <formula>$G107&gt;0</formula>
    </cfRule>
    <cfRule type="expression" dxfId="965" priority="617">
      <formula>$G107&lt;0</formula>
    </cfRule>
  </conditionalFormatting>
  <conditionalFormatting sqref="G108:G109">
    <cfRule type="cellIs" dxfId="964" priority="614" operator="lessThan">
      <formula>0</formula>
    </cfRule>
    <cfRule type="cellIs" dxfId="963" priority="615" operator="greaterThan">
      <formula>0</formula>
    </cfRule>
  </conditionalFormatting>
  <conditionalFormatting sqref="F108">
    <cfRule type="expression" dxfId="962" priority="612">
      <formula>$G108&gt;0</formula>
    </cfRule>
    <cfRule type="expression" dxfId="961" priority="613">
      <formula>$G108&lt;0</formula>
    </cfRule>
  </conditionalFormatting>
  <conditionalFormatting sqref="F109">
    <cfRule type="expression" dxfId="960" priority="610">
      <formula>$G109&gt;0</formula>
    </cfRule>
    <cfRule type="expression" dxfId="959" priority="611">
      <formula>$G109&lt;0</formula>
    </cfRule>
  </conditionalFormatting>
  <conditionalFormatting sqref="G110:G113">
    <cfRule type="cellIs" dxfId="958" priority="608" operator="lessThan">
      <formula>0</formula>
    </cfRule>
    <cfRule type="cellIs" dxfId="957" priority="609" operator="greaterThan">
      <formula>0</formula>
    </cfRule>
  </conditionalFormatting>
  <conditionalFormatting sqref="F110">
    <cfRule type="expression" dxfId="956" priority="606">
      <formula>$G110&gt;0</formula>
    </cfRule>
    <cfRule type="expression" dxfId="955" priority="607">
      <formula>$G110&lt;0</formula>
    </cfRule>
  </conditionalFormatting>
  <conditionalFormatting sqref="F111">
    <cfRule type="expression" dxfId="954" priority="604">
      <formula>$G111&gt;0</formula>
    </cfRule>
    <cfRule type="expression" dxfId="953" priority="605">
      <formula>$G111&lt;0</formula>
    </cfRule>
  </conditionalFormatting>
  <conditionalFormatting sqref="F112">
    <cfRule type="expression" dxfId="952" priority="602">
      <formula>$G112&gt;0</formula>
    </cfRule>
    <cfRule type="expression" dxfId="951" priority="603">
      <formula>$G112&lt;0</formula>
    </cfRule>
  </conditionalFormatting>
  <conditionalFormatting sqref="F113">
    <cfRule type="expression" dxfId="950" priority="600">
      <formula>$G113&gt;0</formula>
    </cfRule>
    <cfRule type="expression" dxfId="949" priority="601">
      <formula>$G113&lt;0</formula>
    </cfRule>
  </conditionalFormatting>
  <conditionalFormatting sqref="G114:G115">
    <cfRule type="cellIs" dxfId="948" priority="598" operator="lessThan">
      <formula>0</formula>
    </cfRule>
    <cfRule type="cellIs" dxfId="947" priority="599" operator="greaterThan">
      <formula>0</formula>
    </cfRule>
  </conditionalFormatting>
  <conditionalFormatting sqref="F114">
    <cfRule type="expression" dxfId="946" priority="596">
      <formula>$G114&gt;0</formula>
    </cfRule>
    <cfRule type="expression" dxfId="945" priority="597">
      <formula>$G114&lt;0</formula>
    </cfRule>
  </conditionalFormatting>
  <conditionalFormatting sqref="F115">
    <cfRule type="expression" dxfId="944" priority="594">
      <formula>$G115&gt;0</formula>
    </cfRule>
    <cfRule type="expression" dxfId="943" priority="595">
      <formula>$G115&lt;0</formula>
    </cfRule>
  </conditionalFormatting>
  <conditionalFormatting sqref="G116:G119">
    <cfRule type="cellIs" dxfId="942" priority="592" operator="lessThan">
      <formula>0</formula>
    </cfRule>
    <cfRule type="cellIs" dxfId="941" priority="593" operator="greaterThan">
      <formula>0</formula>
    </cfRule>
  </conditionalFormatting>
  <conditionalFormatting sqref="F116">
    <cfRule type="expression" dxfId="940" priority="590">
      <formula>$G116&gt;0</formula>
    </cfRule>
    <cfRule type="expression" dxfId="939" priority="591">
      <formula>$G116&lt;0</formula>
    </cfRule>
  </conditionalFormatting>
  <conditionalFormatting sqref="F117">
    <cfRule type="expression" dxfId="938" priority="588">
      <formula>$G117&gt;0</formula>
    </cfRule>
    <cfRule type="expression" dxfId="937" priority="589">
      <formula>$G117&lt;0</formula>
    </cfRule>
  </conditionalFormatting>
  <conditionalFormatting sqref="F118">
    <cfRule type="expression" dxfId="936" priority="586">
      <formula>$G118&gt;0</formula>
    </cfRule>
    <cfRule type="expression" dxfId="935" priority="587">
      <formula>$G118&lt;0</formula>
    </cfRule>
  </conditionalFormatting>
  <conditionalFormatting sqref="F119">
    <cfRule type="expression" dxfId="934" priority="584">
      <formula>$G119&gt;0</formula>
    </cfRule>
    <cfRule type="expression" dxfId="933" priority="585">
      <formula>$G119&lt;0</formula>
    </cfRule>
  </conditionalFormatting>
  <conditionalFormatting sqref="G120:G121">
    <cfRule type="cellIs" dxfId="932" priority="582" operator="lessThan">
      <formula>0</formula>
    </cfRule>
    <cfRule type="cellIs" dxfId="931" priority="583" operator="greaterThan">
      <formula>0</formula>
    </cfRule>
  </conditionalFormatting>
  <conditionalFormatting sqref="F120">
    <cfRule type="expression" dxfId="930" priority="580">
      <formula>$G120&gt;0</formula>
    </cfRule>
    <cfRule type="expression" dxfId="929" priority="581">
      <formula>$G120&lt;0</formula>
    </cfRule>
  </conditionalFormatting>
  <conditionalFormatting sqref="F121">
    <cfRule type="expression" dxfId="928" priority="578">
      <formula>$G121&gt;0</formula>
    </cfRule>
    <cfRule type="expression" dxfId="927" priority="579">
      <formula>$G121&lt;0</formula>
    </cfRule>
  </conditionalFormatting>
  <conditionalFormatting sqref="G122:G125">
    <cfRule type="cellIs" dxfId="926" priority="576" operator="lessThan">
      <formula>0</formula>
    </cfRule>
    <cfRule type="cellIs" dxfId="925" priority="577" operator="greaterThan">
      <formula>0</formula>
    </cfRule>
  </conditionalFormatting>
  <conditionalFormatting sqref="F122">
    <cfRule type="expression" dxfId="924" priority="574">
      <formula>$G122&gt;0</formula>
    </cfRule>
    <cfRule type="expression" dxfId="923" priority="575">
      <formula>$G122&lt;0</formula>
    </cfRule>
  </conditionalFormatting>
  <conditionalFormatting sqref="F123">
    <cfRule type="expression" dxfId="922" priority="572">
      <formula>$G123&gt;0</formula>
    </cfRule>
    <cfRule type="expression" dxfId="921" priority="573">
      <formula>$G123&lt;0</formula>
    </cfRule>
  </conditionalFormatting>
  <conditionalFormatting sqref="F124">
    <cfRule type="expression" dxfId="920" priority="570">
      <formula>$G124&gt;0</formula>
    </cfRule>
    <cfRule type="expression" dxfId="919" priority="571">
      <formula>$G124&lt;0</formula>
    </cfRule>
  </conditionalFormatting>
  <conditionalFormatting sqref="F125">
    <cfRule type="expression" dxfId="918" priority="568">
      <formula>$G125&gt;0</formula>
    </cfRule>
    <cfRule type="expression" dxfId="917" priority="569">
      <formula>$G125&lt;0</formula>
    </cfRule>
  </conditionalFormatting>
  <conditionalFormatting sqref="G126:G127">
    <cfRule type="cellIs" dxfId="916" priority="566" operator="lessThan">
      <formula>0</formula>
    </cfRule>
    <cfRule type="cellIs" dxfId="915" priority="567" operator="greaterThan">
      <formula>0</formula>
    </cfRule>
  </conditionalFormatting>
  <conditionalFormatting sqref="F126">
    <cfRule type="expression" dxfId="914" priority="564">
      <formula>$G126&gt;0</formula>
    </cfRule>
    <cfRule type="expression" dxfId="913" priority="565">
      <formula>$G126&lt;0</formula>
    </cfRule>
  </conditionalFormatting>
  <conditionalFormatting sqref="F127">
    <cfRule type="expression" dxfId="912" priority="562">
      <formula>$G127&gt;0</formula>
    </cfRule>
    <cfRule type="expression" dxfId="911" priority="563">
      <formula>$G127&lt;0</formula>
    </cfRule>
  </conditionalFormatting>
  <conditionalFormatting sqref="G128:G131">
    <cfRule type="cellIs" dxfId="910" priority="560" operator="lessThan">
      <formula>0</formula>
    </cfRule>
    <cfRule type="cellIs" dxfId="909" priority="561" operator="greaterThan">
      <formula>0</formula>
    </cfRule>
  </conditionalFormatting>
  <conditionalFormatting sqref="F128">
    <cfRule type="expression" dxfId="908" priority="558">
      <formula>$G128&gt;0</formula>
    </cfRule>
    <cfRule type="expression" dxfId="907" priority="559">
      <formula>$G128&lt;0</formula>
    </cfRule>
  </conditionalFormatting>
  <conditionalFormatting sqref="F129">
    <cfRule type="expression" dxfId="906" priority="556">
      <formula>$G129&gt;0</formula>
    </cfRule>
    <cfRule type="expression" dxfId="905" priority="557">
      <formula>$G129&lt;0</formula>
    </cfRule>
  </conditionalFormatting>
  <conditionalFormatting sqref="F130">
    <cfRule type="expression" dxfId="904" priority="554">
      <formula>$G130&gt;0</formula>
    </cfRule>
    <cfRule type="expression" dxfId="903" priority="555">
      <formula>$G130&lt;0</formula>
    </cfRule>
  </conditionalFormatting>
  <conditionalFormatting sqref="F131">
    <cfRule type="expression" dxfId="902" priority="552">
      <formula>$G131&gt;0</formula>
    </cfRule>
    <cfRule type="expression" dxfId="901" priority="553">
      <formula>$G131&lt;0</formula>
    </cfRule>
  </conditionalFormatting>
  <conditionalFormatting sqref="G132:G133">
    <cfRule type="cellIs" dxfId="900" priority="550" operator="lessThan">
      <formula>0</formula>
    </cfRule>
    <cfRule type="cellIs" dxfId="899" priority="551" operator="greaterThan">
      <formula>0</formula>
    </cfRule>
  </conditionalFormatting>
  <conditionalFormatting sqref="F132">
    <cfRule type="expression" dxfId="898" priority="548">
      <formula>$G132&gt;0</formula>
    </cfRule>
    <cfRule type="expression" dxfId="897" priority="549">
      <formula>$G132&lt;0</formula>
    </cfRule>
  </conditionalFormatting>
  <conditionalFormatting sqref="F133">
    <cfRule type="expression" dxfId="896" priority="546">
      <formula>$G133&gt;0</formula>
    </cfRule>
    <cfRule type="expression" dxfId="895" priority="547">
      <formula>$G133&lt;0</formula>
    </cfRule>
  </conditionalFormatting>
  <conditionalFormatting sqref="G134:G137">
    <cfRule type="cellIs" dxfId="894" priority="544" operator="lessThan">
      <formula>0</formula>
    </cfRule>
    <cfRule type="cellIs" dxfId="893" priority="545" operator="greaterThan">
      <formula>0</formula>
    </cfRule>
  </conditionalFormatting>
  <conditionalFormatting sqref="F134">
    <cfRule type="expression" dxfId="892" priority="542">
      <formula>$G134&gt;0</formula>
    </cfRule>
    <cfRule type="expression" dxfId="891" priority="543">
      <formula>$G134&lt;0</formula>
    </cfRule>
  </conditionalFormatting>
  <conditionalFormatting sqref="F135">
    <cfRule type="expression" dxfId="890" priority="540">
      <formula>$G135&gt;0</formula>
    </cfRule>
    <cfRule type="expression" dxfId="889" priority="541">
      <formula>$G135&lt;0</formula>
    </cfRule>
  </conditionalFormatting>
  <conditionalFormatting sqref="F136">
    <cfRule type="expression" dxfId="888" priority="538">
      <formula>$G136&gt;0</formula>
    </cfRule>
    <cfRule type="expression" dxfId="887" priority="539">
      <formula>$G136&lt;0</formula>
    </cfRule>
  </conditionalFormatting>
  <conditionalFormatting sqref="F137">
    <cfRule type="expression" dxfId="886" priority="536">
      <formula>$G137&gt;0</formula>
    </cfRule>
    <cfRule type="expression" dxfId="885" priority="537">
      <formula>$G137&lt;0</formula>
    </cfRule>
  </conditionalFormatting>
  <conditionalFormatting sqref="G138:G139">
    <cfRule type="cellIs" dxfId="884" priority="534" operator="lessThan">
      <formula>0</formula>
    </cfRule>
    <cfRule type="cellIs" dxfId="883" priority="535" operator="greaterThan">
      <formula>0</formula>
    </cfRule>
  </conditionalFormatting>
  <conditionalFormatting sqref="F138">
    <cfRule type="expression" dxfId="882" priority="532">
      <formula>$G138&gt;0</formula>
    </cfRule>
    <cfRule type="expression" dxfId="881" priority="533">
      <formula>$G138&lt;0</formula>
    </cfRule>
  </conditionalFormatting>
  <conditionalFormatting sqref="F139">
    <cfRule type="expression" dxfId="880" priority="530">
      <formula>$G139&gt;0</formula>
    </cfRule>
    <cfRule type="expression" dxfId="879" priority="531">
      <formula>$G139&lt;0</formula>
    </cfRule>
  </conditionalFormatting>
  <conditionalFormatting sqref="G140:G143">
    <cfRule type="cellIs" dxfId="878" priority="528" operator="lessThan">
      <formula>0</formula>
    </cfRule>
    <cfRule type="cellIs" dxfId="877" priority="529" operator="greaterThan">
      <formula>0</formula>
    </cfRule>
  </conditionalFormatting>
  <conditionalFormatting sqref="F140">
    <cfRule type="expression" dxfId="876" priority="526">
      <formula>$G140&gt;0</formula>
    </cfRule>
    <cfRule type="expression" dxfId="875" priority="527">
      <formula>$G140&lt;0</formula>
    </cfRule>
  </conditionalFormatting>
  <conditionalFormatting sqref="F141">
    <cfRule type="expression" dxfId="874" priority="524">
      <formula>$G141&gt;0</formula>
    </cfRule>
    <cfRule type="expression" dxfId="873" priority="525">
      <formula>$G141&lt;0</formula>
    </cfRule>
  </conditionalFormatting>
  <conditionalFormatting sqref="F142">
    <cfRule type="expression" dxfId="872" priority="522">
      <formula>$G142&gt;0</formula>
    </cfRule>
    <cfRule type="expression" dxfId="871" priority="523">
      <formula>$G142&lt;0</formula>
    </cfRule>
  </conditionalFormatting>
  <conditionalFormatting sqref="F143">
    <cfRule type="expression" dxfId="870" priority="520">
      <formula>$G143&gt;0</formula>
    </cfRule>
    <cfRule type="expression" dxfId="869" priority="521">
      <formula>$G143&lt;0</formula>
    </cfRule>
  </conditionalFormatting>
  <conditionalFormatting sqref="G144:G145">
    <cfRule type="cellIs" dxfId="868" priority="518" operator="lessThan">
      <formula>0</formula>
    </cfRule>
    <cfRule type="cellIs" dxfId="867" priority="519" operator="greaterThan">
      <formula>0</formula>
    </cfRule>
  </conditionalFormatting>
  <conditionalFormatting sqref="F144">
    <cfRule type="expression" dxfId="866" priority="516">
      <formula>$G144&gt;0</formula>
    </cfRule>
    <cfRule type="expression" dxfId="865" priority="517">
      <formula>$G144&lt;0</formula>
    </cfRule>
  </conditionalFormatting>
  <conditionalFormatting sqref="F145">
    <cfRule type="expression" dxfId="864" priority="514">
      <formula>$G145&gt;0</formula>
    </cfRule>
    <cfRule type="expression" dxfId="863" priority="515">
      <formula>$G145&lt;0</formula>
    </cfRule>
  </conditionalFormatting>
  <conditionalFormatting sqref="G146:G149">
    <cfRule type="cellIs" dxfId="862" priority="512" operator="lessThan">
      <formula>0</formula>
    </cfRule>
    <cfRule type="cellIs" dxfId="861" priority="513" operator="greaterThan">
      <formula>0</formula>
    </cfRule>
  </conditionalFormatting>
  <conditionalFormatting sqref="F146">
    <cfRule type="expression" dxfId="860" priority="510">
      <formula>$G146&gt;0</formula>
    </cfRule>
    <cfRule type="expression" dxfId="859" priority="511">
      <formula>$G146&lt;0</formula>
    </cfRule>
  </conditionalFormatting>
  <conditionalFormatting sqref="F147">
    <cfRule type="expression" dxfId="858" priority="508">
      <formula>$G147&gt;0</formula>
    </cfRule>
    <cfRule type="expression" dxfId="857" priority="509">
      <formula>$G147&lt;0</formula>
    </cfRule>
  </conditionalFormatting>
  <conditionalFormatting sqref="F148">
    <cfRule type="expression" dxfId="856" priority="506">
      <formula>$G148&gt;0</formula>
    </cfRule>
    <cfRule type="expression" dxfId="855" priority="507">
      <formula>$G148&lt;0</formula>
    </cfRule>
  </conditionalFormatting>
  <conditionalFormatting sqref="F149">
    <cfRule type="expression" dxfId="854" priority="504">
      <formula>$G149&gt;0</formula>
    </cfRule>
    <cfRule type="expression" dxfId="853" priority="505">
      <formula>$G149&lt;0</formula>
    </cfRule>
  </conditionalFormatting>
  <conditionalFormatting sqref="G150:G151">
    <cfRule type="cellIs" dxfId="852" priority="502" operator="lessThan">
      <formula>0</formula>
    </cfRule>
    <cfRule type="cellIs" dxfId="851" priority="503" operator="greaterThan">
      <formula>0</formula>
    </cfRule>
  </conditionalFormatting>
  <conditionalFormatting sqref="F150">
    <cfRule type="expression" dxfId="850" priority="500">
      <formula>$G150&gt;0</formula>
    </cfRule>
    <cfRule type="expression" dxfId="849" priority="501">
      <formula>$G150&lt;0</formula>
    </cfRule>
  </conditionalFormatting>
  <conditionalFormatting sqref="F151">
    <cfRule type="expression" dxfId="848" priority="498">
      <formula>$G151&gt;0</formula>
    </cfRule>
    <cfRule type="expression" dxfId="847" priority="499">
      <formula>$G151&lt;0</formula>
    </cfRule>
  </conditionalFormatting>
  <conditionalFormatting sqref="G152:G155">
    <cfRule type="cellIs" dxfId="846" priority="496" operator="lessThan">
      <formula>0</formula>
    </cfRule>
    <cfRule type="cellIs" dxfId="845" priority="497" operator="greaterThan">
      <formula>0</formula>
    </cfRule>
  </conditionalFormatting>
  <conditionalFormatting sqref="F152">
    <cfRule type="expression" dxfId="844" priority="494">
      <formula>$G152&gt;0</formula>
    </cfRule>
    <cfRule type="expression" dxfId="843" priority="495">
      <formula>$G152&lt;0</formula>
    </cfRule>
  </conditionalFormatting>
  <conditionalFormatting sqref="F153">
    <cfRule type="expression" dxfId="842" priority="492">
      <formula>$G153&gt;0</formula>
    </cfRule>
    <cfRule type="expression" dxfId="841" priority="493">
      <formula>$G153&lt;0</formula>
    </cfRule>
  </conditionalFormatting>
  <conditionalFormatting sqref="F154">
    <cfRule type="expression" dxfId="840" priority="490">
      <formula>$G154&gt;0</formula>
    </cfRule>
    <cfRule type="expression" dxfId="839" priority="491">
      <formula>$G154&lt;0</formula>
    </cfRule>
  </conditionalFormatting>
  <conditionalFormatting sqref="F155">
    <cfRule type="expression" dxfId="838" priority="488">
      <formula>$G155&gt;0</formula>
    </cfRule>
    <cfRule type="expression" dxfId="837" priority="489">
      <formula>$G155&lt;0</formula>
    </cfRule>
  </conditionalFormatting>
  <conditionalFormatting sqref="G156:G157">
    <cfRule type="cellIs" dxfId="836" priority="486" operator="lessThan">
      <formula>0</formula>
    </cfRule>
    <cfRule type="cellIs" dxfId="835" priority="487" operator="greaterThan">
      <formula>0</formula>
    </cfRule>
  </conditionalFormatting>
  <conditionalFormatting sqref="F156">
    <cfRule type="expression" dxfId="834" priority="484">
      <formula>$G156&gt;0</formula>
    </cfRule>
    <cfRule type="expression" dxfId="833" priority="485">
      <formula>$G156&lt;0</formula>
    </cfRule>
  </conditionalFormatting>
  <conditionalFormatting sqref="F157">
    <cfRule type="expression" dxfId="832" priority="482">
      <formula>$G157&gt;0</formula>
    </cfRule>
    <cfRule type="expression" dxfId="831" priority="483">
      <formula>$G157&lt;0</formula>
    </cfRule>
  </conditionalFormatting>
  <conditionalFormatting sqref="G158:G161">
    <cfRule type="cellIs" dxfId="830" priority="480" operator="lessThan">
      <formula>0</formula>
    </cfRule>
    <cfRule type="cellIs" dxfId="829" priority="481" operator="greaterThan">
      <formula>0</formula>
    </cfRule>
  </conditionalFormatting>
  <conditionalFormatting sqref="F158">
    <cfRule type="expression" dxfId="828" priority="478">
      <formula>$G158&gt;0</formula>
    </cfRule>
    <cfRule type="expression" dxfId="827" priority="479">
      <formula>$G158&lt;0</formula>
    </cfRule>
  </conditionalFormatting>
  <conditionalFormatting sqref="F159">
    <cfRule type="expression" dxfId="826" priority="476">
      <formula>$G159&gt;0</formula>
    </cfRule>
    <cfRule type="expression" dxfId="825" priority="477">
      <formula>$G159&lt;0</formula>
    </cfRule>
  </conditionalFormatting>
  <conditionalFormatting sqref="F160">
    <cfRule type="expression" dxfId="824" priority="474">
      <formula>$G160&gt;0</formula>
    </cfRule>
    <cfRule type="expression" dxfId="823" priority="475">
      <formula>$G160&lt;0</formula>
    </cfRule>
  </conditionalFormatting>
  <conditionalFormatting sqref="F161">
    <cfRule type="expression" dxfId="822" priority="472">
      <formula>$G161&gt;0</formula>
    </cfRule>
    <cfRule type="expression" dxfId="821" priority="473">
      <formula>$G161&lt;0</formula>
    </cfRule>
  </conditionalFormatting>
  <conditionalFormatting sqref="G162:G163">
    <cfRule type="cellIs" dxfId="820" priority="470" operator="lessThan">
      <formula>0</formula>
    </cfRule>
    <cfRule type="cellIs" dxfId="819" priority="471" operator="greaterThan">
      <formula>0</formula>
    </cfRule>
  </conditionalFormatting>
  <conditionalFormatting sqref="F162">
    <cfRule type="expression" dxfId="818" priority="468">
      <formula>$G162&gt;0</formula>
    </cfRule>
    <cfRule type="expression" dxfId="817" priority="469">
      <formula>$G162&lt;0</formula>
    </cfRule>
  </conditionalFormatting>
  <conditionalFormatting sqref="F163">
    <cfRule type="expression" dxfId="816" priority="466">
      <formula>$G163&gt;0</formula>
    </cfRule>
    <cfRule type="expression" dxfId="815" priority="467">
      <formula>$G163&lt;0</formula>
    </cfRule>
  </conditionalFormatting>
  <conditionalFormatting sqref="G164:G167">
    <cfRule type="cellIs" dxfId="814" priority="464" operator="lessThan">
      <formula>0</formula>
    </cfRule>
    <cfRule type="cellIs" dxfId="813" priority="465" operator="greaterThan">
      <formula>0</formula>
    </cfRule>
  </conditionalFormatting>
  <conditionalFormatting sqref="F164">
    <cfRule type="expression" dxfId="812" priority="462">
      <formula>$G164&gt;0</formula>
    </cfRule>
    <cfRule type="expression" dxfId="811" priority="463">
      <formula>$G164&lt;0</formula>
    </cfRule>
  </conditionalFormatting>
  <conditionalFormatting sqref="F165">
    <cfRule type="expression" dxfId="810" priority="460">
      <formula>$G165&gt;0</formula>
    </cfRule>
    <cfRule type="expression" dxfId="809" priority="461">
      <formula>$G165&lt;0</formula>
    </cfRule>
  </conditionalFormatting>
  <conditionalFormatting sqref="F166">
    <cfRule type="expression" dxfId="808" priority="458">
      <formula>$G166&gt;0</formula>
    </cfRule>
    <cfRule type="expression" dxfId="807" priority="459">
      <formula>$G166&lt;0</formula>
    </cfRule>
  </conditionalFormatting>
  <conditionalFormatting sqref="F167">
    <cfRule type="expression" dxfId="806" priority="456">
      <formula>$G167&gt;0</formula>
    </cfRule>
    <cfRule type="expression" dxfId="805" priority="457">
      <formula>$G167&lt;0</formula>
    </cfRule>
  </conditionalFormatting>
  <conditionalFormatting sqref="G168:G169">
    <cfRule type="cellIs" dxfId="804" priority="454" operator="lessThan">
      <formula>0</formula>
    </cfRule>
    <cfRule type="cellIs" dxfId="803" priority="455" operator="greaterThan">
      <formula>0</formula>
    </cfRule>
  </conditionalFormatting>
  <conditionalFormatting sqref="F168">
    <cfRule type="expression" dxfId="802" priority="452">
      <formula>$G168&gt;0</formula>
    </cfRule>
    <cfRule type="expression" dxfId="801" priority="453">
      <formula>$G168&lt;0</formula>
    </cfRule>
  </conditionalFormatting>
  <conditionalFormatting sqref="F169">
    <cfRule type="expression" dxfId="800" priority="450">
      <formula>$G169&gt;0</formula>
    </cfRule>
    <cfRule type="expression" dxfId="799" priority="451">
      <formula>$G169&lt;0</formula>
    </cfRule>
  </conditionalFormatting>
  <conditionalFormatting sqref="G170:G173">
    <cfRule type="cellIs" dxfId="798" priority="448" operator="lessThan">
      <formula>0</formula>
    </cfRule>
    <cfRule type="cellIs" dxfId="797" priority="449" operator="greaterThan">
      <formula>0</formula>
    </cfRule>
  </conditionalFormatting>
  <conditionalFormatting sqref="F170">
    <cfRule type="expression" dxfId="796" priority="446">
      <formula>$G170&gt;0</formula>
    </cfRule>
    <cfRule type="expression" dxfId="795" priority="447">
      <formula>$G170&lt;0</formula>
    </cfRule>
  </conditionalFormatting>
  <conditionalFormatting sqref="F171">
    <cfRule type="expression" dxfId="794" priority="444">
      <formula>$G171&gt;0</formula>
    </cfRule>
    <cfRule type="expression" dxfId="793" priority="445">
      <formula>$G171&lt;0</formula>
    </cfRule>
  </conditionalFormatting>
  <conditionalFormatting sqref="F172">
    <cfRule type="expression" dxfId="792" priority="442">
      <formula>$G172&gt;0</formula>
    </cfRule>
    <cfRule type="expression" dxfId="791" priority="443">
      <formula>$G172&lt;0</formula>
    </cfRule>
  </conditionalFormatting>
  <conditionalFormatting sqref="F173">
    <cfRule type="expression" dxfId="790" priority="440">
      <formula>$G173&gt;0</formula>
    </cfRule>
    <cfRule type="expression" dxfId="789" priority="441">
      <formula>$G173&lt;0</formula>
    </cfRule>
  </conditionalFormatting>
  <conditionalFormatting sqref="G174:G175">
    <cfRule type="cellIs" dxfId="788" priority="438" operator="lessThan">
      <formula>0</formula>
    </cfRule>
    <cfRule type="cellIs" dxfId="787" priority="439" operator="greaterThan">
      <formula>0</formula>
    </cfRule>
  </conditionalFormatting>
  <conditionalFormatting sqref="F174">
    <cfRule type="expression" dxfId="786" priority="436">
      <formula>$G174&gt;0</formula>
    </cfRule>
    <cfRule type="expression" dxfId="785" priority="437">
      <formula>$G174&lt;0</formula>
    </cfRule>
  </conditionalFormatting>
  <conditionalFormatting sqref="F175">
    <cfRule type="expression" dxfId="784" priority="434">
      <formula>$G175&gt;0</formula>
    </cfRule>
    <cfRule type="expression" dxfId="783" priority="435">
      <formula>$G175&lt;0</formula>
    </cfRule>
  </conditionalFormatting>
  <conditionalFormatting sqref="G176:G179">
    <cfRule type="cellIs" dxfId="782" priority="432" operator="lessThan">
      <formula>0</formula>
    </cfRule>
    <cfRule type="cellIs" dxfId="781" priority="433" operator="greaterThan">
      <formula>0</formula>
    </cfRule>
  </conditionalFormatting>
  <conditionalFormatting sqref="F176">
    <cfRule type="expression" dxfId="780" priority="430">
      <formula>$G176&gt;0</formula>
    </cfRule>
    <cfRule type="expression" dxfId="779" priority="431">
      <formula>$G176&lt;0</formula>
    </cfRule>
  </conditionalFormatting>
  <conditionalFormatting sqref="F177">
    <cfRule type="expression" dxfId="778" priority="428">
      <formula>$G177&gt;0</formula>
    </cfRule>
    <cfRule type="expression" dxfId="777" priority="429">
      <formula>$G177&lt;0</formula>
    </cfRule>
  </conditionalFormatting>
  <conditionalFormatting sqref="F178">
    <cfRule type="expression" dxfId="776" priority="426">
      <formula>$G178&gt;0</formula>
    </cfRule>
    <cfRule type="expression" dxfId="775" priority="427">
      <formula>$G178&lt;0</formula>
    </cfRule>
  </conditionalFormatting>
  <conditionalFormatting sqref="F179">
    <cfRule type="expression" dxfId="774" priority="424">
      <formula>$G179&gt;0</formula>
    </cfRule>
    <cfRule type="expression" dxfId="773" priority="425">
      <formula>$G179&lt;0</formula>
    </cfRule>
  </conditionalFormatting>
  <conditionalFormatting sqref="G180:G181">
    <cfRule type="cellIs" dxfId="772" priority="422" operator="lessThan">
      <formula>0</formula>
    </cfRule>
    <cfRule type="cellIs" dxfId="771" priority="423" operator="greaterThan">
      <formula>0</formula>
    </cfRule>
  </conditionalFormatting>
  <conditionalFormatting sqref="F180">
    <cfRule type="expression" dxfId="770" priority="420">
      <formula>$G180&gt;0</formula>
    </cfRule>
    <cfRule type="expression" dxfId="769" priority="421">
      <formula>$G180&lt;0</formula>
    </cfRule>
  </conditionalFormatting>
  <conditionalFormatting sqref="F181">
    <cfRule type="expression" dxfId="768" priority="418">
      <formula>$G181&gt;0</formula>
    </cfRule>
    <cfRule type="expression" dxfId="767" priority="419">
      <formula>$G181&lt;0</formula>
    </cfRule>
  </conditionalFormatting>
  <conditionalFormatting sqref="G182:G185">
    <cfRule type="cellIs" dxfId="766" priority="416" operator="lessThan">
      <formula>0</formula>
    </cfRule>
    <cfRule type="cellIs" dxfId="765" priority="417" operator="greaterThan">
      <formula>0</formula>
    </cfRule>
  </conditionalFormatting>
  <conditionalFormatting sqref="F182">
    <cfRule type="expression" dxfId="764" priority="414">
      <formula>$G182&gt;0</formula>
    </cfRule>
    <cfRule type="expression" dxfId="763" priority="415">
      <formula>$G182&lt;0</formula>
    </cfRule>
  </conditionalFormatting>
  <conditionalFormatting sqref="F183">
    <cfRule type="expression" dxfId="762" priority="412">
      <formula>$G183&gt;0</formula>
    </cfRule>
    <cfRule type="expression" dxfId="761" priority="413">
      <formula>$G183&lt;0</formula>
    </cfRule>
  </conditionalFormatting>
  <conditionalFormatting sqref="F184">
    <cfRule type="expression" dxfId="760" priority="410">
      <formula>$G184&gt;0</formula>
    </cfRule>
    <cfRule type="expression" dxfId="759" priority="411">
      <formula>$G184&lt;0</formula>
    </cfRule>
  </conditionalFormatting>
  <conditionalFormatting sqref="F185">
    <cfRule type="expression" dxfId="758" priority="408">
      <formula>$G185&gt;0</formula>
    </cfRule>
    <cfRule type="expression" dxfId="757" priority="409">
      <formula>$G185&lt;0</formula>
    </cfRule>
  </conditionalFormatting>
  <conditionalFormatting sqref="G186:G187">
    <cfRule type="cellIs" dxfId="756" priority="406" operator="lessThan">
      <formula>0</formula>
    </cfRule>
    <cfRule type="cellIs" dxfId="755" priority="407" operator="greaterThan">
      <formula>0</formula>
    </cfRule>
  </conditionalFormatting>
  <conditionalFormatting sqref="F186">
    <cfRule type="expression" dxfId="754" priority="404">
      <formula>$G186&gt;0</formula>
    </cfRule>
    <cfRule type="expression" dxfId="753" priority="405">
      <formula>$G186&lt;0</formula>
    </cfRule>
  </conditionalFormatting>
  <conditionalFormatting sqref="F187">
    <cfRule type="expression" dxfId="752" priority="402">
      <formula>$G187&gt;0</formula>
    </cfRule>
    <cfRule type="expression" dxfId="751" priority="403">
      <formula>$G187&lt;0</formula>
    </cfRule>
  </conditionalFormatting>
  <conditionalFormatting sqref="G188:G191">
    <cfRule type="cellIs" dxfId="750" priority="400" operator="lessThan">
      <formula>0</formula>
    </cfRule>
    <cfRule type="cellIs" dxfId="749" priority="401" operator="greaterThan">
      <formula>0</formula>
    </cfRule>
  </conditionalFormatting>
  <conditionalFormatting sqref="F188">
    <cfRule type="expression" dxfId="748" priority="398">
      <formula>$G188&gt;0</formula>
    </cfRule>
    <cfRule type="expression" dxfId="747" priority="399">
      <formula>$G188&lt;0</formula>
    </cfRule>
  </conditionalFormatting>
  <conditionalFormatting sqref="F189">
    <cfRule type="expression" dxfId="746" priority="396">
      <formula>$G189&gt;0</formula>
    </cfRule>
    <cfRule type="expression" dxfId="745" priority="397">
      <formula>$G189&lt;0</formula>
    </cfRule>
  </conditionalFormatting>
  <conditionalFormatting sqref="F190">
    <cfRule type="expression" dxfId="744" priority="394">
      <formula>$G190&gt;0</formula>
    </cfRule>
    <cfRule type="expression" dxfId="743" priority="395">
      <formula>$G190&lt;0</formula>
    </cfRule>
  </conditionalFormatting>
  <conditionalFormatting sqref="F191">
    <cfRule type="expression" dxfId="742" priority="392">
      <formula>$G191&gt;0</formula>
    </cfRule>
    <cfRule type="expression" dxfId="741" priority="393">
      <formula>$G191&lt;0</formula>
    </cfRule>
  </conditionalFormatting>
  <conditionalFormatting sqref="G192:G193">
    <cfRule type="cellIs" dxfId="740" priority="390" operator="lessThan">
      <formula>0</formula>
    </cfRule>
    <cfRule type="cellIs" dxfId="739" priority="391" operator="greaterThan">
      <formula>0</formula>
    </cfRule>
  </conditionalFormatting>
  <conditionalFormatting sqref="F192">
    <cfRule type="expression" dxfId="738" priority="388">
      <formula>$G192&gt;0</formula>
    </cfRule>
    <cfRule type="expression" dxfId="737" priority="389">
      <formula>$G192&lt;0</formula>
    </cfRule>
  </conditionalFormatting>
  <conditionalFormatting sqref="F193">
    <cfRule type="expression" dxfId="736" priority="386">
      <formula>$G193&gt;0</formula>
    </cfRule>
    <cfRule type="expression" dxfId="735" priority="387">
      <formula>$G193&lt;0</formula>
    </cfRule>
  </conditionalFormatting>
  <conditionalFormatting sqref="G194:G197">
    <cfRule type="cellIs" dxfId="734" priority="384" operator="lessThan">
      <formula>0</formula>
    </cfRule>
    <cfRule type="cellIs" dxfId="733" priority="385" operator="greaterThan">
      <formula>0</formula>
    </cfRule>
  </conditionalFormatting>
  <conditionalFormatting sqref="F194">
    <cfRule type="expression" dxfId="732" priority="382">
      <formula>$G194&gt;0</formula>
    </cfRule>
    <cfRule type="expression" dxfId="731" priority="383">
      <formula>$G194&lt;0</formula>
    </cfRule>
  </conditionalFormatting>
  <conditionalFormatting sqref="F195">
    <cfRule type="expression" dxfId="730" priority="380">
      <formula>$G195&gt;0</formula>
    </cfRule>
    <cfRule type="expression" dxfId="729" priority="381">
      <formula>$G195&lt;0</formula>
    </cfRule>
  </conditionalFormatting>
  <conditionalFormatting sqref="F196">
    <cfRule type="expression" dxfId="728" priority="378">
      <formula>$G196&gt;0</formula>
    </cfRule>
    <cfRule type="expression" dxfId="727" priority="379">
      <formula>$G196&lt;0</formula>
    </cfRule>
  </conditionalFormatting>
  <conditionalFormatting sqref="F197">
    <cfRule type="expression" dxfId="726" priority="376">
      <formula>$G197&gt;0</formula>
    </cfRule>
    <cfRule type="expression" dxfId="725" priority="377">
      <formula>$G197&lt;0</formula>
    </cfRule>
  </conditionalFormatting>
  <conditionalFormatting sqref="G198:G199">
    <cfRule type="cellIs" dxfId="724" priority="374" operator="lessThan">
      <formula>0</formula>
    </cfRule>
    <cfRule type="cellIs" dxfId="723" priority="375" operator="greaterThan">
      <formula>0</formula>
    </cfRule>
  </conditionalFormatting>
  <conditionalFormatting sqref="F198">
    <cfRule type="expression" dxfId="722" priority="372">
      <formula>$G198&gt;0</formula>
    </cfRule>
    <cfRule type="expression" dxfId="721" priority="373">
      <formula>$G198&lt;0</formula>
    </cfRule>
  </conditionalFormatting>
  <conditionalFormatting sqref="F199">
    <cfRule type="expression" dxfId="720" priority="370">
      <formula>$G199&gt;0</formula>
    </cfRule>
    <cfRule type="expression" dxfId="719" priority="371">
      <formula>$G199&lt;0</formula>
    </cfRule>
  </conditionalFormatting>
  <conditionalFormatting sqref="A32">
    <cfRule type="expression" dxfId="718" priority="367">
      <formula>V32&lt;&gt;""</formula>
    </cfRule>
    <cfRule type="expression" dxfId="717" priority="368">
      <formula>D32&lt;F32</formula>
    </cfRule>
    <cfRule type="expression" dxfId="716" priority="369">
      <formula>C32&gt;F32</formula>
    </cfRule>
  </conditionalFormatting>
  <conditionalFormatting sqref="A33">
    <cfRule type="expression" dxfId="715" priority="364">
      <formula>V33&lt;&gt;""</formula>
    </cfRule>
    <cfRule type="expression" dxfId="714" priority="365">
      <formula>D33&lt;F33</formula>
    </cfRule>
    <cfRule type="expression" dxfId="713" priority="366">
      <formula>C33&gt;F33</formula>
    </cfRule>
  </conditionalFormatting>
  <conditionalFormatting sqref="A34">
    <cfRule type="expression" dxfId="712" priority="361">
      <formula>V34&lt;&gt;""</formula>
    </cfRule>
    <cfRule type="expression" dxfId="711" priority="362">
      <formula>D34&lt;F34</formula>
    </cfRule>
    <cfRule type="expression" dxfId="710" priority="363">
      <formula>C34&gt;F34</formula>
    </cfRule>
  </conditionalFormatting>
  <conditionalFormatting sqref="A35">
    <cfRule type="expression" dxfId="709" priority="358">
      <formula>V35&lt;&gt;""</formula>
    </cfRule>
    <cfRule type="expression" dxfId="708" priority="359">
      <formula>D35&lt;F35</formula>
    </cfRule>
    <cfRule type="expression" dxfId="707" priority="360">
      <formula>C35&gt;F35</formula>
    </cfRule>
  </conditionalFormatting>
  <conditionalFormatting sqref="A36">
    <cfRule type="expression" dxfId="706" priority="355">
      <formula>V36&lt;&gt;""</formula>
    </cfRule>
    <cfRule type="expression" dxfId="705" priority="356">
      <formula>D36&lt;F36</formula>
    </cfRule>
    <cfRule type="expression" dxfId="704" priority="357">
      <formula>C36&gt;F36</formula>
    </cfRule>
  </conditionalFormatting>
  <conditionalFormatting sqref="A37">
    <cfRule type="expression" dxfId="703" priority="352">
      <formula>V37&lt;&gt;""</formula>
    </cfRule>
    <cfRule type="expression" dxfId="702" priority="353">
      <formula>D37&lt;F37</formula>
    </cfRule>
    <cfRule type="expression" dxfId="701" priority="354">
      <formula>C37&gt;F37</formula>
    </cfRule>
  </conditionalFormatting>
  <conditionalFormatting sqref="A38">
    <cfRule type="expression" dxfId="700" priority="349">
      <formula>V38&lt;&gt;""</formula>
    </cfRule>
    <cfRule type="expression" dxfId="699" priority="350">
      <formula>D38&lt;F38</formula>
    </cfRule>
    <cfRule type="expression" dxfId="698" priority="351">
      <formula>C38&gt;F38</formula>
    </cfRule>
  </conditionalFormatting>
  <conditionalFormatting sqref="A39">
    <cfRule type="expression" dxfId="697" priority="346">
      <formula>V39&lt;&gt;""</formula>
    </cfRule>
    <cfRule type="expression" dxfId="696" priority="347">
      <formula>D39&lt;F39</formula>
    </cfRule>
    <cfRule type="expression" dxfId="695" priority="348">
      <formula>C39&gt;F39</formula>
    </cfRule>
  </conditionalFormatting>
  <conditionalFormatting sqref="A40">
    <cfRule type="expression" dxfId="694" priority="343">
      <formula>V40&lt;&gt;""</formula>
    </cfRule>
    <cfRule type="expression" dxfId="693" priority="344">
      <formula>D40&lt;F40</formula>
    </cfRule>
    <cfRule type="expression" dxfId="692" priority="345">
      <formula>C40&gt;F40</formula>
    </cfRule>
  </conditionalFormatting>
  <conditionalFormatting sqref="A41">
    <cfRule type="expression" dxfId="691" priority="340">
      <formula>V41&lt;&gt;""</formula>
    </cfRule>
    <cfRule type="expression" dxfId="690" priority="341">
      <formula>D41&lt;F41</formula>
    </cfRule>
    <cfRule type="expression" dxfId="689" priority="342">
      <formula>C41&gt;F41</formula>
    </cfRule>
  </conditionalFormatting>
  <conditionalFormatting sqref="A42">
    <cfRule type="expression" dxfId="688" priority="337">
      <formula>V42&lt;&gt;""</formula>
    </cfRule>
    <cfRule type="expression" dxfId="687" priority="338">
      <formula>D42&lt;F42</formula>
    </cfRule>
    <cfRule type="expression" dxfId="686" priority="339">
      <formula>C42&gt;F42</formula>
    </cfRule>
  </conditionalFormatting>
  <conditionalFormatting sqref="A43">
    <cfRule type="expression" dxfId="685" priority="334">
      <formula>V43&lt;&gt;""</formula>
    </cfRule>
    <cfRule type="expression" dxfId="684" priority="335">
      <formula>D43&lt;F43</formula>
    </cfRule>
    <cfRule type="expression" dxfId="683" priority="336">
      <formula>C43&gt;F43</formula>
    </cfRule>
  </conditionalFormatting>
  <conditionalFormatting sqref="A44">
    <cfRule type="expression" dxfId="682" priority="331">
      <formula>V44&lt;&gt;""</formula>
    </cfRule>
    <cfRule type="expression" dxfId="681" priority="332">
      <formula>D44&lt;F44</formula>
    </cfRule>
    <cfRule type="expression" dxfId="680" priority="333">
      <formula>C44&gt;F44</formula>
    </cfRule>
  </conditionalFormatting>
  <conditionalFormatting sqref="A45">
    <cfRule type="expression" dxfId="679" priority="328">
      <formula>V45&lt;&gt;""</formula>
    </cfRule>
    <cfRule type="expression" dxfId="678" priority="329">
      <formula>D45&lt;F45</formula>
    </cfRule>
    <cfRule type="expression" dxfId="677" priority="330">
      <formula>C45&gt;F45</formula>
    </cfRule>
  </conditionalFormatting>
  <conditionalFormatting sqref="A46">
    <cfRule type="expression" dxfId="676" priority="325">
      <formula>V46&lt;&gt;""</formula>
    </cfRule>
    <cfRule type="expression" dxfId="675" priority="326">
      <formula>D46&lt;F46</formula>
    </cfRule>
    <cfRule type="expression" dxfId="674" priority="327">
      <formula>C46&gt;F46</formula>
    </cfRule>
  </conditionalFormatting>
  <conditionalFormatting sqref="A47">
    <cfRule type="expression" dxfId="673" priority="322">
      <formula>V47&lt;&gt;""</formula>
    </cfRule>
    <cfRule type="expression" dxfId="672" priority="323">
      <formula>D47&lt;F47</formula>
    </cfRule>
    <cfRule type="expression" dxfId="671" priority="324">
      <formula>C47&gt;F47</formula>
    </cfRule>
  </conditionalFormatting>
  <conditionalFormatting sqref="A48">
    <cfRule type="expression" dxfId="670" priority="319">
      <formula>V48&lt;&gt;""</formula>
    </cfRule>
    <cfRule type="expression" dxfId="669" priority="320">
      <formula>D48&lt;F48</formula>
    </cfRule>
    <cfRule type="expression" dxfId="668" priority="321">
      <formula>C48&gt;F48</formula>
    </cfRule>
  </conditionalFormatting>
  <conditionalFormatting sqref="A49">
    <cfRule type="expression" dxfId="667" priority="316">
      <formula>V49&lt;&gt;""</formula>
    </cfRule>
    <cfRule type="expression" dxfId="666" priority="317">
      <formula>D49&lt;F49</formula>
    </cfRule>
    <cfRule type="expression" dxfId="665" priority="318">
      <formula>C49&gt;F49</formula>
    </cfRule>
  </conditionalFormatting>
  <conditionalFormatting sqref="A31">
    <cfRule type="expression" dxfId="664" priority="283">
      <formula>V31&lt;&gt;""</formula>
    </cfRule>
    <cfRule type="expression" dxfId="663" priority="284">
      <formula>D31&lt;F31</formula>
    </cfRule>
    <cfRule type="expression" dxfId="662" priority="285">
      <formula>C31&gt;F31</formula>
    </cfRule>
  </conditionalFormatting>
  <conditionalFormatting sqref="M30:M39">
    <cfRule type="dataBar" priority="2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2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28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2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661" priority="275">
      <formula>D28&lt;F28</formula>
    </cfRule>
    <cfRule type="expression" dxfId="660" priority="276">
      <formula>C28&gt;F28</formula>
    </cfRule>
  </conditionalFormatting>
  <conditionalFormatting sqref="V58:V59">
    <cfRule type="cellIs" dxfId="659" priority="273" operator="lessThan">
      <formula>0</formula>
    </cfRule>
    <cfRule type="cellIs" dxfId="658" priority="274" operator="equal">
      <formula>0</formula>
    </cfRule>
  </conditionalFormatting>
  <conditionalFormatting sqref="Z28">
    <cfRule type="cellIs" dxfId="657" priority="272" operator="equal">
      <formula>0</formula>
    </cfRule>
  </conditionalFormatting>
  <conditionalFormatting sqref="Z28">
    <cfRule type="cellIs" dxfId="656" priority="271" operator="greaterThan">
      <formula>0</formula>
    </cfRule>
  </conditionalFormatting>
  <conditionalFormatting sqref="Y62 Y68 Y74 Y80 Y86 Y92 Y98 Y104 Y110 Y116 Y122 Y128 Y134 Y140 Y146 Y152 Y158 Y164 Y170 Y176 Y182 Y188 Y194">
    <cfRule type="cellIs" dxfId="655" priority="21959" operator="lessThanOrEqual">
      <formula>0</formula>
    </cfRule>
    <cfRule type="expression" dxfId="654" priority="21960">
      <formula>(C63)-(D62)&gt;(C63/100)*(1+$AI$1*$AJ$1)</formula>
    </cfRule>
  </conditionalFormatting>
  <conditionalFormatting sqref="Y60">
    <cfRule type="expression" dxfId="653" priority="22005">
      <formula>(C61)-(D60)&gt;(C61/100)*(1+$AI$1*$AJ$1)</formula>
    </cfRule>
    <cfRule type="cellIs" dxfId="652" priority="22006" operator="lessThanOrEqual">
      <formula>0</formula>
    </cfRule>
  </conditionalFormatting>
  <conditionalFormatting sqref="Z40">
    <cfRule type="cellIs" dxfId="651" priority="268" operator="equal">
      <formula>0</formula>
    </cfRule>
  </conditionalFormatting>
  <conditionalFormatting sqref="Z40">
    <cfRule type="expression" dxfId="650" priority="267">
      <formula>$V40&lt;&gt;""</formula>
    </cfRule>
  </conditionalFormatting>
  <conditionalFormatting sqref="Z41">
    <cfRule type="cellIs" dxfId="649" priority="265" operator="equal">
      <formula>0</formula>
    </cfRule>
  </conditionalFormatting>
  <conditionalFormatting sqref="Z41">
    <cfRule type="expression" dxfId="648" priority="264">
      <formula>$V41&lt;&gt;""</formula>
    </cfRule>
  </conditionalFormatting>
  <conditionalFormatting sqref="Z42">
    <cfRule type="cellIs" dxfId="647" priority="262" operator="equal">
      <formula>0</formula>
    </cfRule>
  </conditionalFormatting>
  <conditionalFormatting sqref="Z42">
    <cfRule type="expression" dxfId="646" priority="261">
      <formula>$V42&lt;&gt;""</formula>
    </cfRule>
  </conditionalFormatting>
  <conditionalFormatting sqref="Z43">
    <cfRule type="cellIs" dxfId="645" priority="259" operator="equal">
      <formula>0</formula>
    </cfRule>
  </conditionalFormatting>
  <conditionalFormatting sqref="Z43">
    <cfRule type="expression" dxfId="644" priority="258">
      <formula>$V43&lt;&gt;""</formula>
    </cfRule>
  </conditionalFormatting>
  <conditionalFormatting sqref="Z44">
    <cfRule type="cellIs" dxfId="643" priority="256" operator="equal">
      <formula>0</formula>
    </cfRule>
  </conditionalFormatting>
  <conditionalFormatting sqref="Z44">
    <cfRule type="expression" dxfId="642" priority="255">
      <formula>$V44&lt;&gt;""</formula>
    </cfRule>
  </conditionalFormatting>
  <conditionalFormatting sqref="Z45">
    <cfRule type="cellIs" dxfId="641" priority="253" operator="equal">
      <formula>0</formula>
    </cfRule>
  </conditionalFormatting>
  <conditionalFormatting sqref="Z45">
    <cfRule type="expression" dxfId="640" priority="252">
      <formula>$V45&lt;&gt;""</formula>
    </cfRule>
  </conditionalFormatting>
  <conditionalFormatting sqref="Z46">
    <cfRule type="cellIs" dxfId="639" priority="250" operator="equal">
      <formula>0</formula>
    </cfRule>
  </conditionalFormatting>
  <conditionalFormatting sqref="Z46">
    <cfRule type="expression" dxfId="638" priority="249">
      <formula>$V46&lt;&gt;""</formula>
    </cfRule>
  </conditionalFormatting>
  <conditionalFormatting sqref="Z47">
    <cfRule type="cellIs" dxfId="637" priority="247" operator="equal">
      <formula>0</formula>
    </cfRule>
  </conditionalFormatting>
  <conditionalFormatting sqref="Z47">
    <cfRule type="expression" dxfId="636" priority="246">
      <formula>$V47&lt;&gt;""</formula>
    </cfRule>
  </conditionalFormatting>
  <conditionalFormatting sqref="Z48">
    <cfRule type="cellIs" dxfId="635" priority="244" operator="equal">
      <formula>0</formula>
    </cfRule>
  </conditionalFormatting>
  <conditionalFormatting sqref="Z48">
    <cfRule type="expression" dxfId="634" priority="243">
      <formula>$V48&lt;&gt;""</formula>
    </cfRule>
  </conditionalFormatting>
  <conditionalFormatting sqref="Z49">
    <cfRule type="cellIs" dxfId="633" priority="241" operator="equal">
      <formula>0</formula>
    </cfRule>
  </conditionalFormatting>
  <conditionalFormatting sqref="Z49">
    <cfRule type="expression" dxfId="632" priority="240">
      <formula>$V49&lt;&gt;""</formula>
    </cfRule>
  </conditionalFormatting>
  <conditionalFormatting sqref="Z30">
    <cfRule type="cellIs" dxfId="631" priority="238" operator="equal">
      <formula>0</formula>
    </cfRule>
  </conditionalFormatting>
  <conditionalFormatting sqref="Z30">
    <cfRule type="expression" dxfId="630" priority="237">
      <formula>$V30&lt;&gt;""</formula>
    </cfRule>
  </conditionalFormatting>
  <conditionalFormatting sqref="AA30">
    <cfRule type="expression" dxfId="629" priority="236">
      <formula>$V30&lt;&gt;""</formula>
    </cfRule>
    <cfRule type="cellIs" dxfId="628" priority="206" operator="greaterThan">
      <formula>0</formula>
    </cfRule>
    <cfRule type="cellIs" dxfId="627" priority="205" operator="lessThan">
      <formula>0</formula>
    </cfRule>
    <cfRule type="cellIs" dxfId="626" priority="114" operator="equal">
      <formula>0</formula>
    </cfRule>
  </conditionalFormatting>
  <conditionalFormatting sqref="Z31">
    <cfRule type="cellIs" dxfId="625" priority="235" operator="equal">
      <formula>0</formula>
    </cfRule>
  </conditionalFormatting>
  <conditionalFormatting sqref="Z31">
    <cfRule type="expression" dxfId="624" priority="234">
      <formula>$V31&lt;&gt;""</formula>
    </cfRule>
  </conditionalFormatting>
  <conditionalFormatting sqref="Z32">
    <cfRule type="cellIs" dxfId="623" priority="232" operator="equal">
      <formula>0</formula>
    </cfRule>
  </conditionalFormatting>
  <conditionalFormatting sqref="Z32">
    <cfRule type="expression" dxfId="622" priority="231">
      <formula>$V32&lt;&gt;""</formula>
    </cfRule>
  </conditionalFormatting>
  <conditionalFormatting sqref="Z33">
    <cfRule type="cellIs" dxfId="621" priority="229" operator="equal">
      <formula>0</formula>
    </cfRule>
  </conditionalFormatting>
  <conditionalFormatting sqref="Z33">
    <cfRule type="expression" dxfId="620" priority="228">
      <formula>$V33&lt;&gt;""</formula>
    </cfRule>
  </conditionalFormatting>
  <conditionalFormatting sqref="Z34">
    <cfRule type="cellIs" dxfId="619" priority="226" operator="equal">
      <formula>0</formula>
    </cfRule>
  </conditionalFormatting>
  <conditionalFormatting sqref="Z34">
    <cfRule type="expression" dxfId="618" priority="225">
      <formula>$V34&lt;&gt;""</formula>
    </cfRule>
  </conditionalFormatting>
  <conditionalFormatting sqref="Z35">
    <cfRule type="cellIs" dxfId="617" priority="223" operator="equal">
      <formula>0</formula>
    </cfRule>
  </conditionalFormatting>
  <conditionalFormatting sqref="Z35">
    <cfRule type="expression" dxfId="616" priority="222">
      <formula>$V35&lt;&gt;""</formula>
    </cfRule>
  </conditionalFormatting>
  <conditionalFormatting sqref="Z36">
    <cfRule type="cellIs" dxfId="615" priority="220" operator="equal">
      <formula>0</formula>
    </cfRule>
  </conditionalFormatting>
  <conditionalFormatting sqref="Z36">
    <cfRule type="expression" dxfId="614" priority="219">
      <formula>$V36&lt;&gt;""</formula>
    </cfRule>
  </conditionalFormatting>
  <conditionalFormatting sqref="Z37">
    <cfRule type="cellIs" dxfId="613" priority="217" operator="equal">
      <formula>0</formula>
    </cfRule>
  </conditionalFormatting>
  <conditionalFormatting sqref="Z37">
    <cfRule type="expression" dxfId="612" priority="216">
      <formula>$V37&lt;&gt;""</formula>
    </cfRule>
  </conditionalFormatting>
  <conditionalFormatting sqref="Z38">
    <cfRule type="cellIs" dxfId="611" priority="214" operator="equal">
      <formula>0</formula>
    </cfRule>
  </conditionalFormatting>
  <conditionalFormatting sqref="Z38">
    <cfRule type="expression" dxfId="610" priority="213">
      <formula>$V38&lt;&gt;""</formula>
    </cfRule>
  </conditionalFormatting>
  <conditionalFormatting sqref="Z39">
    <cfRule type="cellIs" dxfId="609" priority="211" operator="equal">
      <formula>0</formula>
    </cfRule>
  </conditionalFormatting>
  <conditionalFormatting sqref="Z39">
    <cfRule type="expression" dxfId="608" priority="210">
      <formula>$V39&lt;&gt;""</formula>
    </cfRule>
  </conditionalFormatting>
  <conditionalFormatting sqref="AA31">
    <cfRule type="cellIs" dxfId="607" priority="199" operator="lessThan">
      <formula>0</formula>
    </cfRule>
    <cfRule type="cellIs" dxfId="606" priority="200" operator="greaterThan">
      <formula>0</formula>
    </cfRule>
    <cfRule type="expression" dxfId="605" priority="201">
      <formula>$V31&lt;&gt;""</formula>
    </cfRule>
    <cfRule type="cellIs" dxfId="604" priority="113" operator="equal">
      <formula>0</formula>
    </cfRule>
  </conditionalFormatting>
  <conditionalFormatting sqref="AA32">
    <cfRule type="cellIs" dxfId="603" priority="106" operator="equal">
      <formula>0</formula>
    </cfRule>
    <cfRule type="cellIs" dxfId="602" priority="110" operator="lessThan">
      <formula>0</formula>
    </cfRule>
    <cfRule type="cellIs" dxfId="601" priority="111" operator="greaterThan">
      <formula>0</formula>
    </cfRule>
    <cfRule type="expression" dxfId="600" priority="112">
      <formula>$V32&lt;&gt;""</formula>
    </cfRule>
  </conditionalFormatting>
  <conditionalFormatting sqref="AA33">
    <cfRule type="cellIs" dxfId="599" priority="105" operator="equal">
      <formula>0</formula>
    </cfRule>
    <cfRule type="cellIs" dxfId="598" priority="107" operator="lessThan">
      <formula>0</formula>
    </cfRule>
    <cfRule type="cellIs" dxfId="597" priority="108" operator="greaterThan">
      <formula>0</formula>
    </cfRule>
    <cfRule type="expression" dxfId="596" priority="109">
      <formula>$V33&lt;&gt;""</formula>
    </cfRule>
  </conditionalFormatting>
  <conditionalFormatting sqref="AA34">
    <cfRule type="cellIs" dxfId="595" priority="98" operator="equal">
      <formula>0</formula>
    </cfRule>
    <cfRule type="cellIs" dxfId="594" priority="102" operator="lessThan">
      <formula>0</formula>
    </cfRule>
    <cfRule type="cellIs" dxfId="593" priority="103" operator="greaterThan">
      <formula>0</formula>
    </cfRule>
    <cfRule type="expression" dxfId="592" priority="104">
      <formula>$V34&lt;&gt;""</formula>
    </cfRule>
  </conditionalFormatting>
  <conditionalFormatting sqref="AA35">
    <cfRule type="cellIs" dxfId="591" priority="97" operator="equal">
      <formula>0</formula>
    </cfRule>
    <cfRule type="cellIs" dxfId="590" priority="99" operator="lessThan">
      <formula>0</formula>
    </cfRule>
    <cfRule type="cellIs" dxfId="589" priority="100" operator="greaterThan">
      <formula>0</formula>
    </cfRule>
    <cfRule type="expression" dxfId="588" priority="101">
      <formula>$V35&lt;&gt;""</formula>
    </cfRule>
  </conditionalFormatting>
  <conditionalFormatting sqref="AA36">
    <cfRule type="cellIs" dxfId="587" priority="90" operator="equal">
      <formula>0</formula>
    </cfRule>
    <cfRule type="cellIs" dxfId="586" priority="94" operator="lessThan">
      <formula>0</formula>
    </cfRule>
    <cfRule type="cellIs" dxfId="585" priority="95" operator="greaterThan">
      <formula>0</formula>
    </cfRule>
    <cfRule type="expression" dxfId="584" priority="96">
      <formula>$V36&lt;&gt;""</formula>
    </cfRule>
  </conditionalFormatting>
  <conditionalFormatting sqref="AA37">
    <cfRule type="cellIs" dxfId="583" priority="89" operator="equal">
      <formula>0</formula>
    </cfRule>
    <cfRule type="cellIs" dxfId="582" priority="91" operator="lessThan">
      <formula>0</formula>
    </cfRule>
    <cfRule type="cellIs" dxfId="581" priority="92" operator="greaterThan">
      <formula>0</formula>
    </cfRule>
    <cfRule type="expression" dxfId="580" priority="93">
      <formula>$V37&lt;&gt;""</formula>
    </cfRule>
  </conditionalFormatting>
  <conditionalFormatting sqref="AA38">
    <cfRule type="cellIs" dxfId="579" priority="82" operator="equal">
      <formula>0</formula>
    </cfRule>
    <cfRule type="cellIs" dxfId="578" priority="86" operator="lessThan">
      <formula>0</formula>
    </cfRule>
    <cfRule type="cellIs" dxfId="577" priority="87" operator="greaterThan">
      <formula>0</formula>
    </cfRule>
    <cfRule type="expression" dxfId="576" priority="88">
      <formula>$V38&lt;&gt;""</formula>
    </cfRule>
  </conditionalFormatting>
  <conditionalFormatting sqref="AA39">
    <cfRule type="cellIs" dxfId="575" priority="81" operator="equal">
      <formula>0</formula>
    </cfRule>
    <cfRule type="cellIs" dxfId="574" priority="83" operator="lessThan">
      <formula>0</formula>
    </cfRule>
    <cfRule type="cellIs" dxfId="573" priority="84" operator="greaterThan">
      <formula>0</formula>
    </cfRule>
    <cfRule type="expression" dxfId="572" priority="85">
      <formula>$V39&lt;&gt;""</formula>
    </cfRule>
  </conditionalFormatting>
  <conditionalFormatting sqref="AA40">
    <cfRule type="cellIs" dxfId="571" priority="74" operator="equal">
      <formula>0</formula>
    </cfRule>
    <cfRule type="cellIs" dxfId="570" priority="78" operator="lessThan">
      <formula>0</formula>
    </cfRule>
    <cfRule type="cellIs" dxfId="569" priority="79" operator="greaterThan">
      <formula>0</formula>
    </cfRule>
    <cfRule type="expression" dxfId="568" priority="80">
      <formula>$V40&lt;&gt;""</formula>
    </cfRule>
  </conditionalFormatting>
  <conditionalFormatting sqref="AA41">
    <cfRule type="cellIs" dxfId="567" priority="73" operator="equal">
      <formula>0</formula>
    </cfRule>
    <cfRule type="cellIs" dxfId="566" priority="75" operator="lessThan">
      <formula>0</formula>
    </cfRule>
    <cfRule type="cellIs" dxfId="565" priority="76" operator="greaterThan">
      <formula>0</formula>
    </cfRule>
    <cfRule type="expression" dxfId="564" priority="77">
      <formula>$V41&lt;&gt;""</formula>
    </cfRule>
  </conditionalFormatting>
  <conditionalFormatting sqref="AA42">
    <cfRule type="cellIs" dxfId="563" priority="66" operator="equal">
      <formula>0</formula>
    </cfRule>
    <cfRule type="cellIs" dxfId="562" priority="70" operator="lessThan">
      <formula>0</formula>
    </cfRule>
    <cfRule type="cellIs" dxfId="561" priority="71" operator="greaterThan">
      <formula>0</formula>
    </cfRule>
    <cfRule type="expression" dxfId="560" priority="72">
      <formula>$V42&lt;&gt;""</formula>
    </cfRule>
  </conditionalFormatting>
  <conditionalFormatting sqref="AA43">
    <cfRule type="cellIs" dxfId="559" priority="65" operator="equal">
      <formula>0</formula>
    </cfRule>
    <cfRule type="cellIs" dxfId="558" priority="67" operator="lessThan">
      <formula>0</formula>
    </cfRule>
    <cfRule type="cellIs" dxfId="557" priority="68" operator="greaterThan">
      <formula>0</formula>
    </cfRule>
    <cfRule type="expression" dxfId="556" priority="69">
      <formula>$V43&lt;&gt;""</formula>
    </cfRule>
  </conditionalFormatting>
  <conditionalFormatting sqref="AA44">
    <cfRule type="cellIs" dxfId="555" priority="58" operator="equal">
      <formula>0</formula>
    </cfRule>
    <cfRule type="cellIs" dxfId="554" priority="62" operator="lessThan">
      <formula>0</formula>
    </cfRule>
    <cfRule type="cellIs" dxfId="553" priority="63" operator="greaterThan">
      <formula>0</formula>
    </cfRule>
    <cfRule type="expression" dxfId="552" priority="64">
      <formula>$V44&lt;&gt;""</formula>
    </cfRule>
  </conditionalFormatting>
  <conditionalFormatting sqref="AA45">
    <cfRule type="cellIs" dxfId="551" priority="57" operator="equal">
      <formula>0</formula>
    </cfRule>
    <cfRule type="cellIs" dxfId="550" priority="59" operator="lessThan">
      <formula>0</formula>
    </cfRule>
    <cfRule type="cellIs" dxfId="549" priority="60" operator="greaterThan">
      <formula>0</formula>
    </cfRule>
    <cfRule type="expression" dxfId="548" priority="61">
      <formula>$V45&lt;&gt;""</formula>
    </cfRule>
  </conditionalFormatting>
  <conditionalFormatting sqref="AA46">
    <cfRule type="cellIs" dxfId="547" priority="50" operator="equal">
      <formula>0</formula>
    </cfRule>
    <cfRule type="cellIs" dxfId="546" priority="54" operator="lessThan">
      <formula>0</formula>
    </cfRule>
    <cfRule type="cellIs" dxfId="545" priority="55" operator="greaterThan">
      <formula>0</formula>
    </cfRule>
    <cfRule type="expression" dxfId="544" priority="56">
      <formula>$V46&lt;&gt;""</formula>
    </cfRule>
  </conditionalFormatting>
  <conditionalFormatting sqref="AA47">
    <cfRule type="cellIs" dxfId="543" priority="49" operator="equal">
      <formula>0</formula>
    </cfRule>
    <cfRule type="cellIs" dxfId="542" priority="51" operator="lessThan">
      <formula>0</formula>
    </cfRule>
    <cfRule type="cellIs" dxfId="541" priority="52" operator="greaterThan">
      <formula>0</formula>
    </cfRule>
    <cfRule type="expression" dxfId="540" priority="53">
      <formula>$V47&lt;&gt;""</formula>
    </cfRule>
  </conditionalFormatting>
  <conditionalFormatting sqref="AA48">
    <cfRule type="cellIs" dxfId="539" priority="42" operator="equal">
      <formula>0</formula>
    </cfRule>
    <cfRule type="cellIs" dxfId="538" priority="46" operator="lessThan">
      <formula>0</formula>
    </cfRule>
    <cfRule type="cellIs" dxfId="537" priority="47" operator="greaterThan">
      <formula>0</formula>
    </cfRule>
    <cfRule type="expression" dxfId="536" priority="48">
      <formula>$V48&lt;&gt;""</formula>
    </cfRule>
  </conditionalFormatting>
  <conditionalFormatting sqref="AA49">
    <cfRule type="cellIs" dxfId="535" priority="41" operator="equal">
      <formula>0</formula>
    </cfRule>
    <cfRule type="cellIs" dxfId="534" priority="43" operator="lessThan">
      <formula>0</formula>
    </cfRule>
    <cfRule type="cellIs" dxfId="533" priority="44" operator="greaterThan">
      <formula>0</formula>
    </cfRule>
    <cfRule type="expression" dxfId="532" priority="45">
      <formula>$V49&lt;&gt;""</formula>
    </cfRule>
  </conditionalFormatting>
  <conditionalFormatting sqref="AA50">
    <cfRule type="cellIs" dxfId="531" priority="34" operator="equal">
      <formula>0</formula>
    </cfRule>
    <cfRule type="cellIs" dxfId="530" priority="38" operator="lessThan">
      <formula>0</formula>
    </cfRule>
    <cfRule type="cellIs" dxfId="529" priority="39" operator="greaterThan">
      <formula>0</formula>
    </cfRule>
    <cfRule type="expression" dxfId="528" priority="40">
      <formula>$V50&lt;&gt;""</formula>
    </cfRule>
  </conditionalFormatting>
  <conditionalFormatting sqref="AA51">
    <cfRule type="cellIs" dxfId="527" priority="33" operator="equal">
      <formula>0</formula>
    </cfRule>
    <cfRule type="cellIs" dxfId="526" priority="35" operator="lessThan">
      <formula>0</formula>
    </cfRule>
    <cfRule type="cellIs" dxfId="525" priority="36" operator="greaterThan">
      <formula>0</formula>
    </cfRule>
    <cfRule type="expression" dxfId="524" priority="37">
      <formula>$V51&lt;&gt;""</formula>
    </cfRule>
  </conditionalFormatting>
  <conditionalFormatting sqref="AA52">
    <cfRule type="cellIs" dxfId="523" priority="26" operator="equal">
      <formula>0</formula>
    </cfRule>
    <cfRule type="cellIs" dxfId="522" priority="30" operator="lessThan">
      <formula>0</formula>
    </cfRule>
    <cfRule type="cellIs" dxfId="521" priority="31" operator="greaterThan">
      <formula>0</formula>
    </cfRule>
    <cfRule type="expression" dxfId="520" priority="32">
      <formula>$V52&lt;&gt;""</formula>
    </cfRule>
  </conditionalFormatting>
  <conditionalFormatting sqref="AA53">
    <cfRule type="cellIs" dxfId="519" priority="25" operator="equal">
      <formula>0</formula>
    </cfRule>
    <cfRule type="cellIs" dxfId="518" priority="27" operator="lessThan">
      <formula>0</formula>
    </cfRule>
    <cfRule type="cellIs" dxfId="517" priority="28" operator="greaterThan">
      <formula>0</formula>
    </cfRule>
    <cfRule type="expression" dxfId="516" priority="29">
      <formula>$V53&lt;&gt;""</formula>
    </cfRule>
  </conditionalFormatting>
  <conditionalFormatting sqref="AA54">
    <cfRule type="cellIs" dxfId="515" priority="18" operator="equal">
      <formula>0</formula>
    </cfRule>
    <cfRule type="cellIs" dxfId="514" priority="22" operator="lessThan">
      <formula>0</formula>
    </cfRule>
    <cfRule type="cellIs" dxfId="513" priority="23" operator="greaterThan">
      <formula>0</formula>
    </cfRule>
    <cfRule type="expression" dxfId="512" priority="24">
      <formula>$V54&lt;&gt;""</formula>
    </cfRule>
  </conditionalFormatting>
  <conditionalFormatting sqref="AA55">
    <cfRule type="cellIs" dxfId="511" priority="17" operator="equal">
      <formula>0</formula>
    </cfRule>
    <cfRule type="cellIs" dxfId="510" priority="19" operator="lessThan">
      <formula>0</formula>
    </cfRule>
    <cfRule type="cellIs" dxfId="509" priority="20" operator="greaterThan">
      <formula>0</formula>
    </cfRule>
    <cfRule type="expression" dxfId="508" priority="21">
      <formula>$V55&lt;&gt;""</formula>
    </cfRule>
  </conditionalFormatting>
  <conditionalFormatting sqref="AA56">
    <cfRule type="cellIs" dxfId="507" priority="10" operator="equal">
      <formula>0</formula>
    </cfRule>
    <cfRule type="cellIs" dxfId="506" priority="14" operator="lessThan">
      <formula>0</formula>
    </cfRule>
    <cfRule type="cellIs" dxfId="505" priority="15" operator="greaterThan">
      <formula>0</formula>
    </cfRule>
    <cfRule type="expression" dxfId="504" priority="16">
      <formula>$V56&lt;&gt;""</formula>
    </cfRule>
  </conditionalFormatting>
  <conditionalFormatting sqref="AA57">
    <cfRule type="cellIs" dxfId="503" priority="9" operator="equal">
      <formula>0</formula>
    </cfRule>
    <cfRule type="cellIs" dxfId="502" priority="11" operator="lessThan">
      <formula>0</formula>
    </cfRule>
    <cfRule type="cellIs" dxfId="501" priority="12" operator="greaterThan">
      <formula>0</formula>
    </cfRule>
    <cfRule type="expression" dxfId="500" priority="13">
      <formula>$V57&lt;&gt;""</formula>
    </cfRule>
  </conditionalFormatting>
  <conditionalFormatting sqref="AA58">
    <cfRule type="cellIs" dxfId="499" priority="2" operator="equal">
      <formula>0</formula>
    </cfRule>
    <cfRule type="cellIs" dxfId="498" priority="6" operator="lessThan">
      <formula>0</formula>
    </cfRule>
    <cfRule type="cellIs" dxfId="497" priority="7" operator="greaterThan">
      <formula>0</formula>
    </cfRule>
    <cfRule type="expression" dxfId="496" priority="8">
      <formula>$V58&lt;&gt;""</formula>
    </cfRule>
  </conditionalFormatting>
  <conditionalFormatting sqref="AA59">
    <cfRule type="cellIs" dxfId="495" priority="1" operator="equal">
      <formula>0</formula>
    </cfRule>
    <cfRule type="cellIs" dxfId="494" priority="3" operator="lessThan">
      <formula>0</formula>
    </cfRule>
    <cfRule type="cellIs" dxfId="493" priority="4" operator="greaterThan">
      <formula>0</formula>
    </cfRule>
    <cfRule type="expression" dxfId="492" priority="5">
      <formula>$V59&lt;&gt;""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A10" zoomScale="80" zoomScaleNormal="80" workbookViewId="0">
      <selection activeCell="B43" sqref="B4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9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708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3175.9209982855009</v>
      </c>
      <c r="M3" s="337">
        <f t="shared" ref="M3:M34" si="5">ET3</f>
        <v>1262618.1399999999</v>
      </c>
      <c r="N3" s="337">
        <f t="shared" ref="N3:N34" ca="1" si="6">GK3</f>
        <v>-153188.26</v>
      </c>
      <c r="O3" s="59"/>
      <c r="P3" s="195">
        <f>IF(R3="","",(R3+X3)-$L$18)</f>
        <v>18.699999999999818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742.3969659027116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7</v>
      </c>
      <c r="W3" s="307">
        <f>IFERROR(VLOOKUP($U3,HomeBroker!$A$30:$F$60,3,0),0)</f>
        <v>690</v>
      </c>
      <c r="X3" s="361">
        <f>IFERROR(VLOOKUP($U3,HomeBroker!$A$30:$F$60,6,0),0)</f>
        <v>708</v>
      </c>
      <c r="Y3" s="306">
        <f>IFERROR(VLOOKUP($U3,HomeBroker!$A$30:$F$60,4,0),0)</f>
        <v>708</v>
      </c>
      <c r="Z3" s="277">
        <f>IFERROR(VLOOKUP($U3,HomeBroker!$A$30:$F$60,5,0),0)</f>
        <v>27</v>
      </c>
      <c r="AA3" s="280">
        <f>IFERROR(VLOOKUP($U3,HomeBroker!$A$30:$N$60,13,0),0)</f>
        <v>361</v>
      </c>
      <c r="AB3" s="196">
        <f>IF(AD3="","",(AD3-AJ3)-$L$18)</f>
        <v>-991.6550000000002</v>
      </c>
      <c r="AC3" s="312">
        <f t="shared" ref="AC3:AC17" si="9">SUMIFS(B$38:B$72,C$38:C$72,AD3)</f>
        <v>0</v>
      </c>
      <c r="AD3" s="310">
        <v>3310.8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0.19650728194520184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GFGV33108J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GFGV33108J</v>
      </c>
      <c r="AH3" s="285">
        <f>IFERROR(VLOOKUP($AG3,HomeBroker!$A$30:$F$60,2,0),0)</f>
        <v>10</v>
      </c>
      <c r="AI3" s="307">
        <f>IFERROR(VLOOKUP($AG3,HomeBroker!$A$30:$F$60,3,0),0)</f>
        <v>1.95</v>
      </c>
      <c r="AJ3" s="361">
        <f>IFERROR(VLOOKUP($AG3,HomeBroker!$A$30:$F$60,6,0),0)</f>
        <v>2.355</v>
      </c>
      <c r="AK3" s="307">
        <f>IFERROR(VLOOKUP($AG3,HomeBroker!$A$30:$F$60,4,0),0)</f>
        <v>2.4</v>
      </c>
      <c r="AL3" s="285">
        <f>IFERROR(VLOOKUP($AG3,HomeBroker!$A$30:$F$60,5,0),0)</f>
        <v>274</v>
      </c>
      <c r="AM3" s="308">
        <f>IFERROR(VLOOKUP($AG3,HomeBroker!$A$30:$N$60,13,0),0)</f>
        <v>1912</v>
      </c>
      <c r="AN3" s="59"/>
      <c r="AO3" s="195">
        <f>IF(OR(R3="",X3=0,AJ3=0),"-",R3+X3-AJ3-$L$18)</f>
        <v>16.345000000000255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3175.9209982855009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-153188.2648</v>
      </c>
      <c r="ES3" s="119"/>
      <c r="ET3" s="120">
        <f t="shared" ref="ET3:ET34" si="54">ROUND($ER$3+EP3+ET36+ET70+ET103,2)</f>
        <v>1262618.1399999999</v>
      </c>
      <c r="EU3" s="69"/>
      <c r="EV3" s="114">
        <f t="shared" ref="EV3:EV34" si="55">$L3</f>
        <v>3175.9209982855009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-153188.2648</v>
      </c>
      <c r="GJ3" s="119"/>
      <c r="GK3" s="120">
        <f t="shared" ref="GK3:GK34" ca="1" si="57">ROUND($GI$3+GG3+GK36+GK70+GK103,2)</f>
        <v>-153188.26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568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3240.7357125362255</v>
      </c>
      <c r="M4" s="338">
        <f t="shared" si="5"/>
        <v>1158914.6000000001</v>
      </c>
      <c r="N4" s="338">
        <f t="shared" ca="1" si="6"/>
        <v>-153188.26</v>
      </c>
      <c r="O4" s="59"/>
      <c r="P4" s="195">
        <f t="shared" ref="P4:P42" si="59">IF(R4="","",(R4+X4)-$L$18)</f>
        <v>28.699999999999818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598.59915267236875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1</v>
      </c>
      <c r="W4" s="307">
        <f>IFERROR(VLOOKUP($U4,HomeBroker!$A$30:$F$60,3,0),0)</f>
        <v>558</v>
      </c>
      <c r="X4" s="361">
        <f>IFERROR(VLOOKUP($U4,HomeBroker!$A$30:$F$60,6,0),0)</f>
        <v>568</v>
      </c>
      <c r="Y4" s="306">
        <f>IFERROR(VLOOKUP($U4,HomeBroker!$A$30:$F$60,4,0),0)</f>
        <v>568</v>
      </c>
      <c r="Z4" s="277">
        <f>IFERROR(VLOOKUP($U4,HomeBroker!$A$30:$F$60,5,0),0)</f>
        <v>9</v>
      </c>
      <c r="AA4" s="280">
        <f>IFERROR(VLOOKUP($U4,HomeBroker!$A$30:$N$60,13,0),0)</f>
        <v>1276</v>
      </c>
      <c r="AB4" s="196">
        <f t="shared" ref="AB4:AB42" si="63">IF(AD4="","",(AD4-AJ4)-$L$18)</f>
        <v>-843.08500000000004</v>
      </c>
      <c r="AC4" s="312">
        <f t="shared" si="9"/>
        <v>0</v>
      </c>
      <c r="AD4" s="310">
        <v>3460.8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0.90591783500341094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GFGV34608J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GFGV34608J</v>
      </c>
      <c r="AH4" s="285">
        <f>IFERROR(VLOOKUP($AG4,HomeBroker!$A$30:$F$60,2,0),0)</f>
        <v>34</v>
      </c>
      <c r="AI4" s="307">
        <f>IFERROR(VLOOKUP($AG4,HomeBroker!$A$30:$F$60,3,0),0)</f>
        <v>3.7549999999999999</v>
      </c>
      <c r="AJ4" s="361">
        <f>IFERROR(VLOOKUP($AG4,HomeBroker!$A$30:$F$60,6,0),0)</f>
        <v>3.7850000000000001</v>
      </c>
      <c r="AK4" s="307">
        <f>IFERROR(VLOOKUP($AG4,HomeBroker!$A$30:$F$60,4,0),0)</f>
        <v>4</v>
      </c>
      <c r="AL4" s="285">
        <f>IFERROR(VLOOKUP($AG4,HomeBroker!$A$30:$F$60,5,0),0)</f>
        <v>9</v>
      </c>
      <c r="AM4" s="309">
        <f>IFERROR(VLOOKUP($AG4,HomeBroker!$A$30:$N$60,13,0),0)</f>
        <v>2516</v>
      </c>
      <c r="AN4" s="59"/>
      <c r="AO4" s="195">
        <f t="shared" ref="AO4:AO42" si="67">IF(OR(R4="",X4=0,AJ4=0),"-",R4+X4-AJ4-$L$18)</f>
        <v>24.914999999999964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3240.7357125362255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1158914.6000000001</v>
      </c>
      <c r="EU4" s="69"/>
      <c r="EV4" s="114">
        <f t="shared" si="55"/>
        <v>3240.7357125362255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-153188.26</v>
      </c>
    </row>
    <row r="5" spans="1:193" ht="15">
      <c r="A5" s="301" t="s">
        <v>400</v>
      </c>
      <c r="B5" s="200">
        <v>3</v>
      </c>
      <c r="C5" s="197">
        <v>3910.8</v>
      </c>
      <c r="D5" s="313">
        <v>400</v>
      </c>
      <c r="E5" s="314">
        <f t="shared" si="0"/>
        <v>-120000</v>
      </c>
      <c r="F5" s="315">
        <f t="shared" si="1"/>
        <v>-120304.92</v>
      </c>
      <c r="G5" s="199">
        <f t="shared" si="2"/>
        <v>434</v>
      </c>
      <c r="H5" s="319">
        <f t="shared" si="58"/>
        <v>-130200</v>
      </c>
      <c r="I5" s="421">
        <f t="shared" si="3"/>
        <v>9895.0800000000017</v>
      </c>
      <c r="J5" s="59"/>
      <c r="K5" s="103"/>
      <c r="L5" s="364">
        <f t="shared" si="4"/>
        <v>3306.8731760573728</v>
      </c>
      <c r="M5" s="338">
        <f t="shared" si="5"/>
        <v>1053094.6499999999</v>
      </c>
      <c r="N5" s="338">
        <f t="shared" ca="1" si="6"/>
        <v>-153188.26</v>
      </c>
      <c r="O5" s="59"/>
      <c r="P5" s="195">
        <f t="shared" si="59"/>
        <v>44.699999999999818</v>
      </c>
      <c r="Q5" s="311">
        <f t="shared" si="7"/>
        <v>3</v>
      </c>
      <c r="R5" s="310">
        <v>3910.8</v>
      </c>
      <c r="S5" s="304">
        <f t="shared" ca="1" si="60"/>
        <v>461.48315823154326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5</v>
      </c>
      <c r="W5" s="307">
        <f>IFERROR(VLOOKUP($U5,HomeBroker!$A$30:$F$60,3,0),0)</f>
        <v>420.00099999999998</v>
      </c>
      <c r="X5" s="361">
        <f>IFERROR(VLOOKUP($U5,HomeBroker!$A$30:$F$60,6,0),0)</f>
        <v>434</v>
      </c>
      <c r="Y5" s="306">
        <f>IFERROR(VLOOKUP($U5,HomeBroker!$A$30:$F$60,4,0),0)</f>
        <v>450</v>
      </c>
      <c r="Z5" s="277">
        <f>IFERROR(VLOOKUP($U5,HomeBroker!$A$30:$F$60,5,0),0)</f>
        <v>2</v>
      </c>
      <c r="AA5" s="280">
        <f>IFERROR(VLOOKUP($U5,HomeBroker!$A$30:$N$60,13,0),0)</f>
        <v>2324</v>
      </c>
      <c r="AB5" s="196">
        <f t="shared" si="63"/>
        <v>-695.21</v>
      </c>
      <c r="AC5" s="312">
        <f t="shared" si="9"/>
        <v>0</v>
      </c>
      <c r="AD5" s="310">
        <v>3610.8</v>
      </c>
      <c r="AE5" s="305">
        <f t="shared" ca="1" si="64"/>
        <v>3.2947870424777506</v>
      </c>
      <c r="AF5" s="279" t="str">
        <f t="shared" si="65"/>
        <v>MERV - XMEV - GFGV36108J - 24hs</v>
      </c>
      <c r="AG5" s="279" t="str">
        <f t="shared" si="66"/>
        <v>GFGV36108J</v>
      </c>
      <c r="AH5" s="285">
        <f>IFERROR(VLOOKUP($AG5,HomeBroker!$A$30:$F$60,2,0),0)</f>
        <v>21</v>
      </c>
      <c r="AI5" s="307">
        <f>IFERROR(VLOOKUP($AG5,HomeBroker!$A$30:$F$60,3,0),0)</f>
        <v>5.915</v>
      </c>
      <c r="AJ5" s="361">
        <f>IFERROR(VLOOKUP($AG5,HomeBroker!$A$30:$F$60,6,0),0)</f>
        <v>5.91</v>
      </c>
      <c r="AK5" s="307">
        <f>IFERROR(VLOOKUP($AG5,HomeBroker!$A$30:$F$60,4,0),0)</f>
        <v>6.45</v>
      </c>
      <c r="AL5" s="285">
        <f>IFERROR(VLOOKUP($AG5,HomeBroker!$A$30:$F$60,5,0),0)</f>
        <v>3</v>
      </c>
      <c r="AM5" s="309">
        <f>IFERROR(VLOOKUP($AG5,HomeBroker!$A$30:$N$60,13,0),0)</f>
        <v>4493</v>
      </c>
      <c r="AN5" s="59"/>
      <c r="AO5" s="195">
        <f t="shared" si="67"/>
        <v>38.789999999999964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3306.8731760573728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1053094.6499999999</v>
      </c>
      <c r="EU5" s="69"/>
      <c r="EV5" s="114">
        <f t="shared" si="55"/>
        <v>3306.8731760573728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-153188.26</v>
      </c>
    </row>
    <row r="6" spans="1:193" ht="15">
      <c r="A6" s="301" t="s">
        <v>400</v>
      </c>
      <c r="B6" s="200"/>
      <c r="C6" s="197">
        <v>4060.8</v>
      </c>
      <c r="D6" s="313">
        <v>349</v>
      </c>
      <c r="E6" s="314">
        <f t="shared" si="0"/>
        <v>0</v>
      </c>
      <c r="F6" s="315">
        <f t="shared" si="1"/>
        <v>0</v>
      </c>
      <c r="G6" s="199">
        <f t="shared" si="2"/>
        <v>299.23</v>
      </c>
      <c r="H6" s="319">
        <f t="shared" si="58"/>
        <v>0</v>
      </c>
      <c r="I6" s="421">
        <f t="shared" si="3"/>
        <v>0</v>
      </c>
      <c r="J6" s="59"/>
      <c r="K6" s="103"/>
      <c r="L6" s="364">
        <f t="shared" si="4"/>
        <v>3374.3603837320129</v>
      </c>
      <c r="M6" s="339">
        <f t="shared" si="5"/>
        <v>945115.12</v>
      </c>
      <c r="N6" s="339">
        <f t="shared" ca="1" si="6"/>
        <v>-153188.26</v>
      </c>
      <c r="O6" s="59"/>
      <c r="P6" s="195">
        <f t="shared" si="59"/>
        <v>59.930000000000291</v>
      </c>
      <c r="Q6" s="311">
        <f t="shared" si="7"/>
        <v>0</v>
      </c>
      <c r="R6" s="310">
        <v>4060.8</v>
      </c>
      <c r="S6" s="304">
        <f t="shared" ca="1" si="60"/>
        <v>336.71767687125885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3</v>
      </c>
      <c r="W6" s="307">
        <f>IFERROR(VLOOKUP($U6,HomeBroker!$A$30:$F$60,3,0),0)</f>
        <v>296</v>
      </c>
      <c r="X6" s="361">
        <f>IFERROR(VLOOKUP($U6,HomeBroker!$A$30:$F$60,6,0),0)</f>
        <v>299.23</v>
      </c>
      <c r="Y6" s="306">
        <f>IFERROR(VLOOKUP($U6,HomeBroker!$A$30:$F$60,4,0),0)</f>
        <v>299</v>
      </c>
      <c r="Z6" s="277">
        <f>IFERROR(VLOOKUP($U6,HomeBroker!$A$30:$F$60,5,0),0)</f>
        <v>50</v>
      </c>
      <c r="AA6" s="280">
        <f>IFERROR(VLOOKUP($U6,HomeBroker!$A$30:$N$60,13,0),0)</f>
        <v>11087</v>
      </c>
      <c r="AB6" s="196">
        <f t="shared" si="63"/>
        <v>-549.5</v>
      </c>
      <c r="AC6" s="312">
        <f t="shared" si="9"/>
        <v>0</v>
      </c>
      <c r="AD6" s="310">
        <v>3760.8</v>
      </c>
      <c r="AE6" s="305">
        <f t="shared" ca="1" si="64"/>
        <v>9.7599767317330475</v>
      </c>
      <c r="AF6" s="279" t="str">
        <f t="shared" si="65"/>
        <v>MERV - XMEV - GFGV37608J - 24hs</v>
      </c>
      <c r="AG6" s="279" t="str">
        <f t="shared" si="66"/>
        <v>GFGV37608J</v>
      </c>
      <c r="AH6" s="285">
        <f>IFERROR(VLOOKUP($AG6,HomeBroker!$A$30:$F$60,2,0),0)</f>
        <v>3</v>
      </c>
      <c r="AI6" s="307">
        <f>IFERROR(VLOOKUP($AG6,HomeBroker!$A$30:$F$60,3,0),0)</f>
        <v>9.6199999999999992</v>
      </c>
      <c r="AJ6" s="361">
        <f>IFERROR(VLOOKUP($AG6,HomeBroker!$A$30:$F$60,6,0),0)</f>
        <v>10.199999999999999</v>
      </c>
      <c r="AK6" s="307">
        <f>IFERROR(VLOOKUP($AG6,HomeBroker!$A$30:$F$60,4,0),0)</f>
        <v>10.23</v>
      </c>
      <c r="AL6" s="285">
        <f>IFERROR(VLOOKUP($AG6,HomeBroker!$A$30:$F$60,5,0),0)</f>
        <v>10</v>
      </c>
      <c r="AM6" s="309">
        <f>IFERROR(VLOOKUP($AG6,HomeBroker!$A$30:$N$60,13,0),0)</f>
        <v>11060</v>
      </c>
      <c r="AN6" s="59"/>
      <c r="AO6" s="195">
        <f t="shared" si="67"/>
        <v>49.730000000000473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3374.3603837320129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945115.12</v>
      </c>
      <c r="EU6" s="69"/>
      <c r="EV6" s="114">
        <f t="shared" si="55"/>
        <v>3374.3603837320129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-153188.26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174.5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-0.19926864925020427</v>
      </c>
      <c r="L7" s="364">
        <f t="shared" si="4"/>
        <v>3443.2248813591968</v>
      </c>
      <c r="M7" s="338">
        <f t="shared" si="5"/>
        <v>834931.93</v>
      </c>
      <c r="N7" s="338">
        <f t="shared" ca="1" si="6"/>
        <v>-153188.26</v>
      </c>
      <c r="O7" s="59"/>
      <c r="P7" s="195">
        <f t="shared" si="59"/>
        <v>135.19999999999982</v>
      </c>
      <c r="Q7" s="311">
        <f t="shared" si="7"/>
        <v>0</v>
      </c>
      <c r="R7" s="310">
        <v>4260.8</v>
      </c>
      <c r="S7" s="304">
        <f t="shared" ca="1" si="60"/>
        <v>199.87971138840703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17</v>
      </c>
      <c r="W7" s="307">
        <f>IFERROR(VLOOKUP($U7,HomeBroker!$A$30:$F$60,3,0),0)</f>
        <v>173</v>
      </c>
      <c r="X7" s="361">
        <f>IFERROR(VLOOKUP($U7,HomeBroker!$A$30:$F$60,6,0),0)</f>
        <v>174.5</v>
      </c>
      <c r="Y7" s="306">
        <f>IFERROR(VLOOKUP($U7,HomeBroker!$A$30:$F$60,4,0),0)</f>
        <v>174</v>
      </c>
      <c r="Z7" s="277">
        <f>IFERROR(VLOOKUP($U7,HomeBroker!$A$30:$F$60,5,0),0)</f>
        <v>5</v>
      </c>
      <c r="AA7" s="280">
        <f>IFERROR(VLOOKUP($U7,HomeBroker!$A$30:$N$60,13,0),0)</f>
        <v>13907</v>
      </c>
      <c r="AB7" s="196">
        <f t="shared" si="63"/>
        <v>-411.30000000000018</v>
      </c>
      <c r="AC7" s="312">
        <f t="shared" si="9"/>
        <v>0</v>
      </c>
      <c r="AD7" s="310">
        <v>3910.8</v>
      </c>
      <c r="AE7" s="305">
        <f t="shared" ca="1" si="64"/>
        <v>24.221674675898555</v>
      </c>
      <c r="AF7" s="279" t="str">
        <f t="shared" si="65"/>
        <v>MERV - XMEV - GFGV39108J - 24hs</v>
      </c>
      <c r="AG7" s="279" t="str">
        <f t="shared" si="66"/>
        <v>GFGV39108J</v>
      </c>
      <c r="AH7" s="285">
        <f>IFERROR(VLOOKUP($AG7,HomeBroker!$A$30:$F$60,2,0),0)</f>
        <v>6</v>
      </c>
      <c r="AI7" s="307">
        <f>IFERROR(VLOOKUP($AG7,HomeBroker!$A$30:$F$60,3,0),0)</f>
        <v>21</v>
      </c>
      <c r="AJ7" s="361">
        <f>IFERROR(VLOOKUP($AG7,HomeBroker!$A$30:$F$60,6,0),0)</f>
        <v>22</v>
      </c>
      <c r="AK7" s="307">
        <f>IFERROR(VLOOKUP($AG7,HomeBroker!$A$30:$F$60,4,0),0)</f>
        <v>23.5</v>
      </c>
      <c r="AL7" s="285">
        <f>IFERROR(VLOOKUP($AG7,HomeBroker!$A$30:$F$60,5,0),0)</f>
        <v>113</v>
      </c>
      <c r="AM7" s="309">
        <f>IFERROR(VLOOKUP($AG7,HomeBroker!$A$30:$N$60,13,0),0)</f>
        <v>9663</v>
      </c>
      <c r="AN7" s="59"/>
      <c r="AO7" s="195">
        <f t="shared" si="67"/>
        <v>113.19999999999982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3443.2248813591968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834931.93</v>
      </c>
      <c r="EU7" s="69"/>
      <c r="EV7" s="114">
        <f t="shared" si="55"/>
        <v>3443.2248813591968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-153188.26</v>
      </c>
    </row>
    <row r="8" spans="1:193" ht="15">
      <c r="A8" s="301" t="s">
        <v>400</v>
      </c>
      <c r="B8" s="200"/>
      <c r="C8" s="197">
        <v>4460.8</v>
      </c>
      <c r="D8" s="313">
        <v>151</v>
      </c>
      <c r="E8" s="314">
        <f t="shared" si="0"/>
        <v>0</v>
      </c>
      <c r="F8" s="315">
        <f t="shared" si="1"/>
        <v>0</v>
      </c>
      <c r="G8" s="199">
        <f t="shared" si="2"/>
        <v>87</v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3513.4947768971397</v>
      </c>
      <c r="M8" s="338">
        <f t="shared" si="5"/>
        <v>722500.09</v>
      </c>
      <c r="N8" s="338">
        <f t="shared" ca="1" si="6"/>
        <v>-153188.26</v>
      </c>
      <c r="O8" s="59"/>
      <c r="P8" s="195">
        <f t="shared" si="59"/>
        <v>247.69999999999982</v>
      </c>
      <c r="Q8" s="311">
        <f t="shared" si="7"/>
        <v>0</v>
      </c>
      <c r="R8" s="310">
        <v>4460.8</v>
      </c>
      <c r="S8" s="304">
        <f t="shared" ca="1" si="60"/>
        <v>104.20171213558365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18</v>
      </c>
      <c r="W8" s="307">
        <f>IFERROR(VLOOKUP($U8,HomeBroker!$A$30:$F$60,3,0),0)</f>
        <v>87</v>
      </c>
      <c r="X8" s="361">
        <f>IFERROR(VLOOKUP($U8,HomeBroker!$A$30:$F$60,6,0),0)</f>
        <v>87</v>
      </c>
      <c r="Y8" s="306">
        <f>IFERROR(VLOOKUP($U8,HomeBroker!$A$30:$F$60,4,0),0)</f>
        <v>88.5</v>
      </c>
      <c r="Z8" s="277">
        <f>IFERROR(VLOOKUP($U8,HomeBroker!$A$30:$F$60,5,0),0)</f>
        <v>801</v>
      </c>
      <c r="AA8" s="280">
        <f>IFERROR(VLOOKUP($U8,HomeBroker!$A$30:$N$60,13,0),0)</f>
        <v>47928</v>
      </c>
      <c r="AB8" s="196">
        <f t="shared" si="63"/>
        <v>-281.30000000000018</v>
      </c>
      <c r="AC8" s="312">
        <f t="shared" si="9"/>
        <v>8</v>
      </c>
      <c r="AD8" s="310">
        <v>4060.8</v>
      </c>
      <c r="AE8" s="305">
        <f t="shared" ca="1" si="64"/>
        <v>51.64394670506158</v>
      </c>
      <c r="AF8" s="279" t="str">
        <f t="shared" si="65"/>
        <v>MERV - XMEV - GFGV40608J - 24hs</v>
      </c>
      <c r="AG8" s="279" t="str">
        <f t="shared" si="66"/>
        <v>GFGV40608J</v>
      </c>
      <c r="AH8" s="285">
        <f>IFERROR(VLOOKUP($AG8,HomeBroker!$A$30:$F$60,2,0),0)</f>
        <v>84</v>
      </c>
      <c r="AI8" s="307">
        <f>IFERROR(VLOOKUP($AG8,HomeBroker!$A$30:$F$60,3,0),0)</f>
        <v>41</v>
      </c>
      <c r="AJ8" s="361">
        <f>IFERROR(VLOOKUP($AG8,HomeBroker!$A$30:$F$60,6,0),0)</f>
        <v>42</v>
      </c>
      <c r="AK8" s="307">
        <f>IFERROR(VLOOKUP($AG8,HomeBroker!$A$30:$F$60,4,0),0)</f>
        <v>41.999000000000002</v>
      </c>
      <c r="AL8" s="285">
        <f>IFERROR(VLOOKUP($AG8,HomeBroker!$A$30:$F$60,5,0),0)</f>
        <v>5</v>
      </c>
      <c r="AM8" s="309">
        <f>IFERROR(VLOOKUP($AG8,HomeBroker!$A$30:$N$60,13,0),0)</f>
        <v>17316</v>
      </c>
      <c r="AN8" s="59"/>
      <c r="AO8" s="195">
        <f t="shared" si="67"/>
        <v>205.69999999999982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3513.4947768971397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722500.09</v>
      </c>
      <c r="EU8" s="69"/>
      <c r="EV8" s="114">
        <f t="shared" si="55"/>
        <v>3513.4947768971397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-153188.26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46.021000000000001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3585.1987519358568</v>
      </c>
      <c r="M9" s="339">
        <f t="shared" si="5"/>
        <v>607773.73</v>
      </c>
      <c r="N9" s="339">
        <f t="shared" ca="1" si="6"/>
        <v>-153188.26</v>
      </c>
      <c r="O9" s="59"/>
      <c r="P9" s="195">
        <f t="shared" si="59"/>
        <v>406.72099999999955</v>
      </c>
      <c r="Q9" s="311">
        <f t="shared" si="7"/>
        <v>0</v>
      </c>
      <c r="R9" s="310">
        <v>4660.8</v>
      </c>
      <c r="S9" s="304">
        <f t="shared" ca="1" si="60"/>
        <v>47.330120145509568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5</v>
      </c>
      <c r="W9" s="307">
        <f>IFERROR(VLOOKUP($U9,HomeBroker!$A$30:$F$60,3,0),0)</f>
        <v>46.021000000000001</v>
      </c>
      <c r="X9" s="361">
        <f>IFERROR(VLOOKUP($U9,HomeBroker!$A$30:$F$60,6,0),0)</f>
        <v>46.021000000000001</v>
      </c>
      <c r="Y9" s="306">
        <f>IFERROR(VLOOKUP($U9,HomeBroker!$A$30:$F$60,4,0),0)</f>
        <v>49</v>
      </c>
      <c r="Z9" s="277">
        <f>IFERROR(VLOOKUP($U9,HomeBroker!$A$30:$F$60,5,0),0)</f>
        <v>4</v>
      </c>
      <c r="AA9" s="280">
        <f>IFERROR(VLOOKUP($U9,HomeBroker!$A$30:$N$60,13,0),0)</f>
        <v>20039</v>
      </c>
      <c r="AB9" s="196">
        <f t="shared" si="63"/>
        <v>-158.30000000000018</v>
      </c>
      <c r="AC9" s="312">
        <f t="shared" si="9"/>
        <v>0</v>
      </c>
      <c r="AD9" s="310">
        <v>4260.8</v>
      </c>
      <c r="AE9" s="305">
        <f t="shared" ca="1" si="64"/>
        <v>116.32245752468316</v>
      </c>
      <c r="AF9" s="279" t="str">
        <f t="shared" si="65"/>
        <v>MERV - XMEV - GFGV42608J - 24hs</v>
      </c>
      <c r="AG9" s="279" t="str">
        <f t="shared" si="66"/>
        <v>GFGV42608J</v>
      </c>
      <c r="AH9" s="285">
        <f>IFERROR(VLOOKUP($AG9,HomeBroker!$A$30:$F$60,2,0),0)</f>
        <v>5</v>
      </c>
      <c r="AI9" s="307">
        <f>IFERROR(VLOOKUP($AG9,HomeBroker!$A$30:$F$60,3,0),0)</f>
        <v>111.1</v>
      </c>
      <c r="AJ9" s="361">
        <f>IFERROR(VLOOKUP($AG9,HomeBroker!$A$30:$F$60,6,0),0)</f>
        <v>119</v>
      </c>
      <c r="AK9" s="307">
        <f>IFERROR(VLOOKUP($AG9,HomeBroker!$A$30:$F$60,4,0),0)</f>
        <v>119</v>
      </c>
      <c r="AL9" s="285">
        <f>IFERROR(VLOOKUP($AG9,HomeBroker!$A$30:$F$60,5,0),0)</f>
        <v>8</v>
      </c>
      <c r="AM9" s="309">
        <f>IFERROR(VLOOKUP($AG9,HomeBroker!$A$30:$N$60,13,0),0)</f>
        <v>8847</v>
      </c>
      <c r="AN9" s="59"/>
      <c r="AO9" s="195">
        <f t="shared" si="67"/>
        <v>287.72099999999955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3585.1987519358568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607773.73</v>
      </c>
      <c r="EU9" s="69"/>
      <c r="EV9" s="114">
        <f t="shared" si="55"/>
        <v>3585.1987519358568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-153188.26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23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3658.3660734039354</v>
      </c>
      <c r="M10" s="338">
        <f t="shared" si="5"/>
        <v>490706.02</v>
      </c>
      <c r="N10" s="338">
        <f t="shared" ca="1" si="6"/>
        <v>-153188.26</v>
      </c>
      <c r="O10" s="59"/>
      <c r="P10" s="195">
        <f t="shared" si="59"/>
        <v>583.69999999999982</v>
      </c>
      <c r="Q10" s="311">
        <f t="shared" si="7"/>
        <v>0</v>
      </c>
      <c r="R10" s="310">
        <v>4860.8</v>
      </c>
      <c r="S10" s="304">
        <f t="shared" ca="1" si="60"/>
        <v>18.713157557598379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4</v>
      </c>
      <c r="W10" s="307">
        <f>IFERROR(VLOOKUP($U10,HomeBroker!$A$30:$F$60,3,0),0)</f>
        <v>23</v>
      </c>
      <c r="X10" s="361">
        <f>IFERROR(VLOOKUP($U10,HomeBroker!$A$30:$F$60,6,0),0)</f>
        <v>23</v>
      </c>
      <c r="Y10" s="306">
        <f>IFERROR(VLOOKUP($U10,HomeBroker!$A$30:$F$60,4,0),0)</f>
        <v>24</v>
      </c>
      <c r="Z10" s="277">
        <f>IFERROR(VLOOKUP($U10,HomeBroker!$A$30:$F$60,5,0),0)</f>
        <v>5</v>
      </c>
      <c r="AA10" s="280">
        <f>IFERROR(VLOOKUP($U10,HomeBroker!$A$30:$N$60,13,0),0)</f>
        <v>11793</v>
      </c>
      <c r="AB10" s="196">
        <f t="shared" si="63"/>
        <v>-58.300000000000182</v>
      </c>
      <c r="AC10" s="312">
        <f t="shared" si="9"/>
        <v>0</v>
      </c>
      <c r="AD10" s="310">
        <v>4460.8</v>
      </c>
      <c r="AE10" s="305">
        <f t="shared" ca="1" si="64"/>
        <v>218.2337267625835</v>
      </c>
      <c r="AF10" s="279" t="str">
        <f t="shared" si="65"/>
        <v>MERV - XMEV - GFGV44608J - 24hs</v>
      </c>
      <c r="AG10" s="279" t="str">
        <f t="shared" si="66"/>
        <v>GFGV44608J</v>
      </c>
      <c r="AH10" s="285">
        <f>IFERROR(VLOOKUP($AG10,HomeBroker!$A$30:$F$60,2,0),0)</f>
        <v>5</v>
      </c>
      <c r="AI10" s="307">
        <f>IFERROR(VLOOKUP($AG10,HomeBroker!$A$30:$F$60,3,0),0)</f>
        <v>201</v>
      </c>
      <c r="AJ10" s="361">
        <f>IFERROR(VLOOKUP($AG10,HomeBroker!$A$30:$F$60,6,0),0)</f>
        <v>219</v>
      </c>
      <c r="AK10" s="307">
        <f>IFERROR(VLOOKUP($AG10,HomeBroker!$A$30:$F$60,4,0),0)</f>
        <v>235</v>
      </c>
      <c r="AL10" s="285">
        <f>IFERROR(VLOOKUP($AG10,HomeBroker!$A$30:$F$60,5,0),0)</f>
        <v>1</v>
      </c>
      <c r="AM10" s="309">
        <f>IFERROR(VLOOKUP($AG10,HomeBroker!$A$30:$N$60,13,0),0)</f>
        <v>883</v>
      </c>
      <c r="AN10" s="59"/>
      <c r="AO10" s="195">
        <f t="shared" si="67"/>
        <v>364.69999999999982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3658.3660734039354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490706.02</v>
      </c>
      <c r="EU10" s="69"/>
      <c r="EV10" s="114">
        <f t="shared" si="55"/>
        <v>3658.3660734039354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-153188.26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13.99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3733.0266055142197</v>
      </c>
      <c r="M11" s="338">
        <f t="shared" si="5"/>
        <v>371249.17</v>
      </c>
      <c r="N11" s="338">
        <f t="shared" ca="1" si="6"/>
        <v>-153188.26</v>
      </c>
      <c r="O11" s="59"/>
      <c r="P11" s="195">
        <f t="shared" si="59"/>
        <v>774.6899999999996</v>
      </c>
      <c r="Q11" s="311">
        <f t="shared" si="7"/>
        <v>0</v>
      </c>
      <c r="R11" s="310">
        <v>5060.8</v>
      </c>
      <c r="S11" s="304">
        <f t="shared" ca="1" si="60"/>
        <v>6.4664460988219332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1</v>
      </c>
      <c r="W11" s="307">
        <f>IFERROR(VLOOKUP($U11,HomeBroker!$A$30:$F$60,3,0),0)</f>
        <v>13</v>
      </c>
      <c r="X11" s="361">
        <f>IFERROR(VLOOKUP($U11,HomeBroker!$A$30:$F$60,6,0),0)</f>
        <v>13.99</v>
      </c>
      <c r="Y11" s="306">
        <f>IFERROR(VLOOKUP($U11,HomeBroker!$A$30:$F$60,4,0),0)</f>
        <v>14.38</v>
      </c>
      <c r="Z11" s="277">
        <f>IFERROR(VLOOKUP($U11,HomeBroker!$A$30:$F$60,5,0),0)</f>
        <v>2</v>
      </c>
      <c r="AA11" s="280">
        <f>IFERROR(VLOOKUP($U11,HomeBroker!$A$30:$N$60,13,0),0)</f>
        <v>5246</v>
      </c>
      <c r="AB11" s="196">
        <f t="shared" si="63"/>
        <v>-10.300000000000182</v>
      </c>
      <c r="AC11" s="312">
        <f t="shared" si="9"/>
        <v>0</v>
      </c>
      <c r="AD11" s="310">
        <v>4660.8</v>
      </c>
      <c r="AE11" s="305">
        <f t="shared" ca="1" si="64"/>
        <v>355.1819180227053</v>
      </c>
      <c r="AF11" s="279" t="str">
        <f t="shared" si="65"/>
        <v>MERV - XMEV - GFGV46608J - 24hs</v>
      </c>
      <c r="AG11" s="279" t="str">
        <f t="shared" si="66"/>
        <v>GFGV46608J</v>
      </c>
      <c r="AH11" s="285">
        <f>IFERROR(VLOOKUP($AG11,HomeBroker!$A$30:$F$60,2,0),0)</f>
        <v>2</v>
      </c>
      <c r="AI11" s="307">
        <f>IFERROR(VLOOKUP($AG11,HomeBroker!$A$30:$F$60,3,0),0)</f>
        <v>364</v>
      </c>
      <c r="AJ11" s="361">
        <f>IFERROR(VLOOKUP($AG11,HomeBroker!$A$30:$F$60,6,0),0)</f>
        <v>371</v>
      </c>
      <c r="AK11" s="307">
        <f>IFERROR(VLOOKUP($AG11,HomeBroker!$A$30:$F$60,4,0),0)</f>
        <v>385</v>
      </c>
      <c r="AL11" s="285">
        <f>IFERROR(VLOOKUP($AG11,HomeBroker!$A$30:$F$60,5,0),0)</f>
        <v>13</v>
      </c>
      <c r="AM11" s="309">
        <f>IFERROR(VLOOKUP($AG11,HomeBroker!$A$30:$N$60,13,0),0)</f>
        <v>184</v>
      </c>
      <c r="AN11" s="59"/>
      <c r="AO11" s="195">
        <f t="shared" si="67"/>
        <v>403.6899999999996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3733.0266055142197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371249.17</v>
      </c>
      <c r="EU11" s="69"/>
      <c r="EV11" s="114">
        <f t="shared" si="55"/>
        <v>3733.0266055142197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-153188.26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8.5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-0.1141576191360002</v>
      </c>
      <c r="L12" s="365">
        <f t="shared" si="4"/>
        <v>3809.2108219532856</v>
      </c>
      <c r="M12" s="339">
        <f t="shared" si="5"/>
        <v>249354.42</v>
      </c>
      <c r="N12" s="339">
        <f t="shared" ca="1" si="6"/>
        <v>-153188.26</v>
      </c>
      <c r="O12" s="59"/>
      <c r="P12" s="195">
        <f t="shared" si="59"/>
        <v>969.19999999999982</v>
      </c>
      <c r="Q12" s="311">
        <f t="shared" si="7"/>
        <v>0</v>
      </c>
      <c r="R12" s="310">
        <v>5260.8</v>
      </c>
      <c r="S12" s="304">
        <f t="shared" ca="1" si="60"/>
        <v>1.9669218006754079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4</v>
      </c>
      <c r="W12" s="307">
        <f>IFERROR(VLOOKUP($U12,HomeBroker!$A$30:$F$60,3,0),0)</f>
        <v>8.25</v>
      </c>
      <c r="X12" s="361">
        <f>IFERROR(VLOOKUP($U12,HomeBroker!$A$30:$F$60,6,0),0)</f>
        <v>8.5</v>
      </c>
      <c r="Y12" s="306">
        <f>IFERROR(VLOOKUP($U12,HomeBroker!$A$30:$F$60,4,0),0)</f>
        <v>8.5</v>
      </c>
      <c r="Z12" s="277">
        <f>IFERROR(VLOOKUP($U12,HomeBroker!$A$30:$F$60,5,0),0)</f>
        <v>37</v>
      </c>
      <c r="AA12" s="280">
        <f>IFERROR(VLOOKUP($U12,HomeBroker!$A$30:$N$60,13,0),0)</f>
        <v>10830</v>
      </c>
      <c r="AB12" s="196">
        <f t="shared" si="63"/>
        <v>560.69999999999982</v>
      </c>
      <c r="AC12" s="312">
        <f t="shared" si="9"/>
        <v>0</v>
      </c>
      <c r="AD12" s="310">
        <v>4860.8</v>
      </c>
      <c r="AE12" s="305">
        <f t="shared" ca="1" si="64"/>
        <v>518.92106487184856</v>
      </c>
      <c r="AF12" s="279" t="str">
        <f t="shared" si="65"/>
        <v>MERV - XMEV - GFGV48608J - 24hs</v>
      </c>
      <c r="AG12" s="279" t="str">
        <f t="shared" si="66"/>
        <v>GFGV48608J</v>
      </c>
      <c r="AH12" s="285">
        <f>IFERROR(VLOOKUP($AG12,HomeBroker!$A$30:$F$60,2,0),0)</f>
        <v>1</v>
      </c>
      <c r="AI12" s="307">
        <f>IFERROR(VLOOKUP($AG12,HomeBroker!$A$30:$F$60,3,0),0)</f>
        <v>485</v>
      </c>
      <c r="AJ12" s="361">
        <f>IFERROR(VLOOKUP($AG12,HomeBroker!$A$30:$F$60,6,0),0)</f>
        <v>0</v>
      </c>
      <c r="AK12" s="307">
        <f>IFERROR(VLOOKUP($AG12,HomeBroker!$A$30:$F$60,4,0),0)</f>
        <v>796</v>
      </c>
      <c r="AL12" s="285">
        <f>IFERROR(VLOOKUP($AG12,HomeBroker!$A$30:$F$60,5,0),0)</f>
        <v>1</v>
      </c>
      <c r="AM12" s="309">
        <f>IFERROR(VLOOKUP($AG12,HomeBroker!$A$30:$N$60,13,0),0)</f>
        <v>0</v>
      </c>
      <c r="AN12" s="59"/>
      <c r="AO12" s="195" t="str">
        <f t="shared" si="67"/>
        <v>-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3809.2108219532856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249354.42</v>
      </c>
      <c r="EU12" s="69"/>
      <c r="EV12" s="114">
        <f t="shared" si="55"/>
        <v>3809.2108219532856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-153188.26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-9.6079203200000296E-2</v>
      </c>
      <c r="L13" s="366">
        <f t="shared" si="4"/>
        <v>3886.9498183196793</v>
      </c>
      <c r="M13" s="338">
        <f t="shared" si="5"/>
        <v>124972.03</v>
      </c>
      <c r="N13" s="338">
        <f t="shared" ca="1" si="6"/>
        <v>-153188.26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3886.9498183196793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124972.03</v>
      </c>
      <c r="EU13" s="69"/>
      <c r="EV13" s="114">
        <f t="shared" si="55"/>
        <v>3886.9498183196793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-153188.26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-7.763184000000023E-2</v>
      </c>
      <c r="L14" s="366">
        <f t="shared" si="4"/>
        <v>3966.2753248159993</v>
      </c>
      <c r="M14" s="338">
        <f t="shared" si="5"/>
        <v>31336.41</v>
      </c>
      <c r="N14" s="338">
        <f t="shared" ca="1" si="6"/>
        <v>-153188.26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3966.2753248159993</v>
      </c>
      <c r="DF14" s="115">
        <f t="shared" si="18"/>
        <v>0</v>
      </c>
      <c r="DG14" s="115">
        <f t="shared" si="19"/>
        <v>0</v>
      </c>
      <c r="DH14" s="115">
        <f t="shared" si="20"/>
        <v>16642.597444799729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16642.597444799729</v>
      </c>
      <c r="EQ14" s="116"/>
      <c r="ER14" s="123"/>
      <c r="ES14" s="119"/>
      <c r="ET14" s="120">
        <f t="shared" si="54"/>
        <v>31336.41</v>
      </c>
      <c r="EU14" s="69"/>
      <c r="EV14" s="114">
        <f t="shared" si="55"/>
        <v>3966.2753248159993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-153188.26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-5.8808000000000193E-2</v>
      </c>
      <c r="L15" s="366">
        <f t="shared" si="4"/>
        <v>4047.2197191999994</v>
      </c>
      <c r="M15" s="339">
        <f t="shared" si="5"/>
        <v>-49607.98</v>
      </c>
      <c r="N15" s="339">
        <f t="shared" ca="1" si="6"/>
        <v>-153188.26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4047.2197191999994</v>
      </c>
      <c r="DF15" s="115">
        <f t="shared" si="18"/>
        <v>0</v>
      </c>
      <c r="DG15" s="115">
        <f t="shared" si="19"/>
        <v>0</v>
      </c>
      <c r="DH15" s="115">
        <f t="shared" si="20"/>
        <v>40925.915759999771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40925.915759999771</v>
      </c>
      <c r="EQ15" s="116"/>
      <c r="ER15" s="123"/>
      <c r="ES15" s="119"/>
      <c r="ET15" s="120">
        <f t="shared" si="54"/>
        <v>-49607.98</v>
      </c>
      <c r="EU15" s="69"/>
      <c r="EV15" s="114">
        <f t="shared" si="55"/>
        <v>4047.2197191999994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-153188.26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-3.9600000000000191E-2</v>
      </c>
      <c r="L16" s="366">
        <f t="shared" si="4"/>
        <v>4129.8160399999997</v>
      </c>
      <c r="M16" s="338">
        <f t="shared" si="5"/>
        <v>-21778.639999999999</v>
      </c>
      <c r="N16" s="338">
        <f t="shared" ca="1" si="6"/>
        <v>-153188.26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4129.8160399999997</v>
      </c>
      <c r="DF16" s="115">
        <f t="shared" si="18"/>
        <v>0</v>
      </c>
      <c r="DG16" s="115">
        <f t="shared" si="19"/>
        <v>0</v>
      </c>
      <c r="DH16" s="115">
        <f t="shared" si="20"/>
        <v>65704.81199999986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65704.81199999986</v>
      </c>
      <c r="EQ16" s="116"/>
      <c r="ER16" s="123"/>
      <c r="ES16" s="119"/>
      <c r="ET16" s="120">
        <f t="shared" si="54"/>
        <v>-21778.639999999999</v>
      </c>
      <c r="EU16" s="69"/>
      <c r="EV16" s="114">
        <f t="shared" si="55"/>
        <v>4129.8160399999997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-153188.26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-2.0000000000000129E-2</v>
      </c>
      <c r="L17" s="366">
        <f t="shared" si="4"/>
        <v>4214.098</v>
      </c>
      <c r="M17" s="338">
        <f t="shared" si="5"/>
        <v>28790.54</v>
      </c>
      <c r="N17" s="338">
        <f t="shared" ca="1" si="6"/>
        <v>-153188.26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4214.098</v>
      </c>
      <c r="DF17" s="115">
        <f t="shared" si="18"/>
        <v>0</v>
      </c>
      <c r="DG17" s="115">
        <f t="shared" si="19"/>
        <v>0</v>
      </c>
      <c r="DH17" s="115">
        <f t="shared" si="20"/>
        <v>90989.399999999936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90989.399999999936</v>
      </c>
      <c r="EQ17" s="116"/>
      <c r="ER17" s="123"/>
      <c r="ES17" s="119"/>
      <c r="ET17" s="120">
        <f t="shared" si="54"/>
        <v>28790.54</v>
      </c>
      <c r="EU17" s="69"/>
      <c r="EV17" s="114">
        <f t="shared" si="55"/>
        <v>4214.098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-153188.26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4300.1000000000004</v>
      </c>
      <c r="M18" s="339">
        <f t="shared" si="5"/>
        <v>80391.740000000005</v>
      </c>
      <c r="N18" s="339">
        <f t="shared" ca="1" si="6"/>
        <v>-153188.26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4300.1000000000004</v>
      </c>
      <c r="DF18" s="115">
        <f t="shared" si="18"/>
        <v>0</v>
      </c>
      <c r="DG18" s="115">
        <f t="shared" si="19"/>
        <v>0</v>
      </c>
      <c r="DH18" s="115">
        <f t="shared" si="20"/>
        <v>116790.00000000006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116790.00000000006</v>
      </c>
      <c r="EQ18" s="116"/>
      <c r="ER18" s="123"/>
      <c r="ES18" s="119"/>
      <c r="ET18" s="129">
        <f t="shared" si="54"/>
        <v>80391.740000000005</v>
      </c>
      <c r="EU18" s="69"/>
      <c r="EV18" s="114">
        <f t="shared" si="55"/>
        <v>4300.1000000000004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-153188.26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4386.1020000000008</v>
      </c>
      <c r="M19" s="338">
        <f t="shared" si="5"/>
        <v>131992.94</v>
      </c>
      <c r="N19" s="338">
        <f t="shared" ca="1" si="6"/>
        <v>-153188.26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4386.1020000000008</v>
      </c>
      <c r="DF19" s="115">
        <f t="shared" si="18"/>
        <v>0</v>
      </c>
      <c r="DG19" s="115">
        <f t="shared" si="19"/>
        <v>0</v>
      </c>
      <c r="DH19" s="115">
        <f t="shared" si="20"/>
        <v>142590.60000000018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142590.60000000018</v>
      </c>
      <c r="EQ19" s="116"/>
      <c r="ER19" s="123"/>
      <c r="ES19" s="119"/>
      <c r="ET19" s="120">
        <f t="shared" si="54"/>
        <v>131992.94</v>
      </c>
      <c r="EU19" s="69"/>
      <c r="EV19" s="114">
        <f t="shared" si="55"/>
        <v>4386.1020000000008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-153188.26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4473.8240400000004</v>
      </c>
      <c r="M20" s="338">
        <f t="shared" si="5"/>
        <v>184626.16</v>
      </c>
      <c r="N20" s="338">
        <f t="shared" ca="1" si="6"/>
        <v>-153188.26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4473.8240400000004</v>
      </c>
      <c r="DF20" s="115">
        <f t="shared" si="18"/>
        <v>0</v>
      </c>
      <c r="DG20" s="115">
        <f t="shared" si="19"/>
        <v>0</v>
      </c>
      <c r="DH20" s="115">
        <f t="shared" si="20"/>
        <v>168907.21200000006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168907.21200000006</v>
      </c>
      <c r="EQ20" s="116"/>
      <c r="ER20" s="123"/>
      <c r="ES20" s="119"/>
      <c r="ET20" s="120">
        <f t="shared" si="54"/>
        <v>184626.16</v>
      </c>
      <c r="EU20" s="69"/>
      <c r="EV20" s="114">
        <f t="shared" si="55"/>
        <v>4473.8240400000004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-153188.26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6.1207999999999929E-2</v>
      </c>
      <c r="L21" s="366">
        <f t="shared" si="71"/>
        <v>4563.3005208000004</v>
      </c>
      <c r="M21" s="339">
        <f t="shared" si="5"/>
        <v>238312.05</v>
      </c>
      <c r="N21" s="339">
        <f t="shared" ca="1" si="6"/>
        <v>-153188.26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4563.3005208000004</v>
      </c>
      <c r="DF21" s="115">
        <f t="shared" si="18"/>
        <v>0</v>
      </c>
      <c r="DG21" s="115">
        <f t="shared" si="19"/>
        <v>0</v>
      </c>
      <c r="DH21" s="115">
        <f t="shared" si="20"/>
        <v>195750.15624000007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195750.15624000007</v>
      </c>
      <c r="EQ21" s="116"/>
      <c r="ER21" s="123"/>
      <c r="ES21" s="119"/>
      <c r="ET21" s="120">
        <f t="shared" si="54"/>
        <v>238312.05</v>
      </c>
      <c r="EU21" s="69"/>
      <c r="EV21" s="114">
        <f t="shared" si="55"/>
        <v>4563.3005208000004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-153188.26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8.2432160000000199E-2</v>
      </c>
      <c r="L22" s="366">
        <f t="shared" si="71"/>
        <v>4654.5665312160008</v>
      </c>
      <c r="M22" s="338">
        <f t="shared" si="5"/>
        <v>293071.65000000002</v>
      </c>
      <c r="N22" s="338">
        <f t="shared" ca="1" si="6"/>
        <v>-153188.26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4654.5665312160008</v>
      </c>
      <c r="DF22" s="115">
        <f t="shared" si="18"/>
        <v>0</v>
      </c>
      <c r="DG22" s="115">
        <f t="shared" si="19"/>
        <v>0</v>
      </c>
      <c r="DH22" s="115">
        <f t="shared" si="20"/>
        <v>223129.95936480019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223129.95936480019</v>
      </c>
      <c r="EQ22" s="116"/>
      <c r="ER22" s="123"/>
      <c r="ES22" s="119"/>
      <c r="ET22" s="120">
        <f t="shared" si="54"/>
        <v>293071.65000000002</v>
      </c>
      <c r="EU22" s="69"/>
      <c r="EV22" s="114">
        <f t="shared" si="55"/>
        <v>4654.5665312160008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-153188.26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0.10408080320000002</v>
      </c>
      <c r="L23" s="366">
        <f t="shared" si="71"/>
        <v>4747.6578618403209</v>
      </c>
      <c r="M23" s="338">
        <f t="shared" si="5"/>
        <v>348926.45</v>
      </c>
      <c r="N23" s="338">
        <f t="shared" ca="1" si="6"/>
        <v>-153188.26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4747.6578618403209</v>
      </c>
      <c r="DF23" s="115">
        <f t="shared" si="18"/>
        <v>0</v>
      </c>
      <c r="DG23" s="115">
        <f t="shared" si="19"/>
        <v>0</v>
      </c>
      <c r="DH23" s="115">
        <f t="shared" si="20"/>
        <v>251057.35855209624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251057.35855209624</v>
      </c>
      <c r="EQ23" s="116"/>
      <c r="ER23" s="123"/>
      <c r="ES23" s="119"/>
      <c r="ET23" s="120">
        <f t="shared" si="54"/>
        <v>348926.45</v>
      </c>
      <c r="EU23" s="69"/>
      <c r="EV23" s="114">
        <f t="shared" si="55"/>
        <v>4747.6578618403209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-153188.26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0.12616241926400029</v>
      </c>
      <c r="L24" s="365">
        <f t="shared" si="71"/>
        <v>4842.6110190771278</v>
      </c>
      <c r="M24" s="339">
        <f t="shared" si="5"/>
        <v>405898.35</v>
      </c>
      <c r="N24" s="339">
        <f t="shared" ca="1" si="6"/>
        <v>-153188.26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4842.6110190771278</v>
      </c>
      <c r="DF24" s="115">
        <f t="shared" si="18"/>
        <v>0</v>
      </c>
      <c r="DG24" s="115">
        <f t="shared" si="19"/>
        <v>0</v>
      </c>
      <c r="DH24" s="115">
        <f t="shared" si="20"/>
        <v>279543.30572313827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279543.30572313827</v>
      </c>
      <c r="EQ24" s="116"/>
      <c r="ER24" s="123"/>
      <c r="ES24" s="119"/>
      <c r="ET24" s="120">
        <f t="shared" si="54"/>
        <v>405898.35</v>
      </c>
      <c r="EU24" s="69"/>
      <c r="EV24" s="114">
        <f t="shared" si="55"/>
        <v>4842.6110190771278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-153188.26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4939.4632394586706</v>
      </c>
      <c r="M25" s="338">
        <f t="shared" si="5"/>
        <v>464009.68</v>
      </c>
      <c r="N25" s="338">
        <f t="shared" ca="1" si="6"/>
        <v>-153188.26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4939.4632394586706</v>
      </c>
      <c r="DF25" s="115">
        <f t="shared" si="18"/>
        <v>0</v>
      </c>
      <c r="DG25" s="115">
        <f t="shared" si="19"/>
        <v>0</v>
      </c>
      <c r="DH25" s="115">
        <f t="shared" si="20"/>
        <v>308598.97183760116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308598.97183760116</v>
      </c>
      <c r="EQ25" s="116"/>
      <c r="ER25" s="123"/>
      <c r="ES25" s="119"/>
      <c r="ET25" s="120">
        <f t="shared" si="54"/>
        <v>464009.68</v>
      </c>
      <c r="EU25" s="69"/>
      <c r="EV25" s="114">
        <f t="shared" si="55"/>
        <v>4939.4632394586706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-153188.26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5038.2525042478437</v>
      </c>
      <c r="M26" s="338">
        <f t="shared" si="5"/>
        <v>523283.24</v>
      </c>
      <c r="N26" s="338">
        <f t="shared" ca="1" si="6"/>
        <v>-153188.26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5038.2525042478437</v>
      </c>
      <c r="DF26" s="115">
        <f t="shared" si="18"/>
        <v>0</v>
      </c>
      <c r="DG26" s="115">
        <f t="shared" si="19"/>
        <v>0</v>
      </c>
      <c r="DH26" s="115">
        <f t="shared" si="20"/>
        <v>338235.75127435307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338235.75127435307</v>
      </c>
      <c r="EQ26" s="116"/>
      <c r="ER26" s="123"/>
      <c r="ES26" s="119"/>
      <c r="ET26" s="120">
        <f t="shared" si="54"/>
        <v>523283.24</v>
      </c>
      <c r="EU26" s="69"/>
      <c r="EV26" s="114">
        <f t="shared" si="55"/>
        <v>5038.2525042478437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-153188.26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5139.0175543328005</v>
      </c>
      <c r="M27" s="339">
        <f t="shared" si="5"/>
        <v>583742.27</v>
      </c>
      <c r="N27" s="339">
        <f t="shared" ca="1" si="6"/>
        <v>-153188.26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5139.0175543328005</v>
      </c>
      <c r="DF27" s="115">
        <f t="shared" si="18"/>
        <v>0</v>
      </c>
      <c r="DG27" s="115">
        <f t="shared" si="19"/>
        <v>0</v>
      </c>
      <c r="DH27" s="115">
        <f t="shared" si="20"/>
        <v>368465.26629984012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368465.26629984012</v>
      </c>
      <c r="EQ27" s="116"/>
      <c r="ER27" s="123"/>
      <c r="ES27" s="119"/>
      <c r="ET27" s="120">
        <f t="shared" si="54"/>
        <v>583742.27</v>
      </c>
      <c r="EU27" s="69"/>
      <c r="EV27" s="114">
        <f t="shared" si="55"/>
        <v>5139.0175543328005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-153188.26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5241.7979054194566</v>
      </c>
      <c r="M28" s="338">
        <f t="shared" si="5"/>
        <v>645410.48</v>
      </c>
      <c r="N28" s="338">
        <f t="shared" ca="1" si="6"/>
        <v>-153188.26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5241.7979054194566</v>
      </c>
      <c r="DF28" s="115">
        <f t="shared" si="18"/>
        <v>0</v>
      </c>
      <c r="DG28" s="115">
        <f t="shared" si="19"/>
        <v>0</v>
      </c>
      <c r="DH28" s="115">
        <f t="shared" si="20"/>
        <v>399299.37162583694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399299.37162583694</v>
      </c>
      <c r="EQ28" s="116"/>
      <c r="ER28" s="123"/>
      <c r="ES28" s="119"/>
      <c r="ET28" s="120">
        <f t="shared" si="54"/>
        <v>645410.48</v>
      </c>
      <c r="EU28" s="69"/>
      <c r="EV28" s="114">
        <f t="shared" si="55"/>
        <v>5241.7979054194566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-153188.26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0.24337430839465268</v>
      </c>
      <c r="L29" s="367">
        <f t="shared" si="71"/>
        <v>5346.6338635278462</v>
      </c>
      <c r="M29" s="338">
        <f t="shared" si="5"/>
        <v>708312.05</v>
      </c>
      <c r="N29" s="338">
        <f t="shared" ca="1" si="6"/>
        <v>-153188.26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5346.6338635278462</v>
      </c>
      <c r="DF29" s="115">
        <f t="shared" si="18"/>
        <v>0</v>
      </c>
      <c r="DG29" s="115">
        <f t="shared" si="19"/>
        <v>0</v>
      </c>
      <c r="DH29" s="115">
        <f t="shared" si="20"/>
        <v>430750.15905835381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430750.15905835381</v>
      </c>
      <c r="EQ29" s="116"/>
      <c r="ER29" s="123"/>
      <c r="ES29" s="119"/>
      <c r="ET29" s="120">
        <f t="shared" si="54"/>
        <v>708312.05</v>
      </c>
      <c r="EU29" s="69"/>
      <c r="EV29" s="114">
        <f t="shared" si="55"/>
        <v>5346.6338635278462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-153188.26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5453.5665407984034</v>
      </c>
      <c r="M30" s="339">
        <f t="shared" si="5"/>
        <v>772471.66</v>
      </c>
      <c r="N30" s="339">
        <f t="shared" ca="1" si="6"/>
        <v>-153188.26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5453.5665407984034</v>
      </c>
      <c r="DF30" s="115">
        <f t="shared" si="18"/>
        <v>0</v>
      </c>
      <c r="DG30" s="115">
        <f t="shared" si="19"/>
        <v>0</v>
      </c>
      <c r="DH30" s="115">
        <f t="shared" si="20"/>
        <v>462829.96223952097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462829.96223952097</v>
      </c>
      <c r="EQ30" s="116"/>
      <c r="ER30" s="123"/>
      <c r="ES30" s="119"/>
      <c r="ET30" s="120">
        <f t="shared" si="54"/>
        <v>772471.66</v>
      </c>
      <c r="EU30" s="69"/>
      <c r="EV30" s="114">
        <f t="shared" si="55"/>
        <v>5453.5665407984034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-153188.26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5562.6378716143718</v>
      </c>
      <c r="M31" s="338">
        <f t="shared" si="5"/>
        <v>837914.46</v>
      </c>
      <c r="N31" s="338">
        <f t="shared" ca="1" si="6"/>
        <v>-153188.26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5562.6378716143718</v>
      </c>
      <c r="DF31" s="115">
        <f t="shared" si="18"/>
        <v>0</v>
      </c>
      <c r="DG31" s="115">
        <f t="shared" si="19"/>
        <v>0</v>
      </c>
      <c r="DH31" s="115">
        <f t="shared" si="20"/>
        <v>495551.36148431146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495551.36148431146</v>
      </c>
      <c r="EQ31" s="116"/>
      <c r="ER31" s="123"/>
      <c r="ES31" s="119"/>
      <c r="ET31" s="120">
        <f t="shared" si="54"/>
        <v>837914.46</v>
      </c>
      <c r="EU31" s="69"/>
      <c r="EV31" s="114">
        <f t="shared" si="55"/>
        <v>5562.6378716143718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-153188.26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5673.8906290466593</v>
      </c>
      <c r="M32" s="338">
        <f t="shared" si="5"/>
        <v>904666.11</v>
      </c>
      <c r="N32" s="338">
        <f t="shared" ca="1" si="6"/>
        <v>-153188.26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5673.8906290466593</v>
      </c>
      <c r="DF32" s="115">
        <f t="shared" si="18"/>
        <v>0</v>
      </c>
      <c r="DG32" s="115">
        <f t="shared" si="19"/>
        <v>0</v>
      </c>
      <c r="DH32" s="115">
        <f t="shared" si="20"/>
        <v>528927.18871399772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528927.18871399772</v>
      </c>
      <c r="EQ32" s="116"/>
      <c r="ER32" s="123"/>
      <c r="ES32" s="119"/>
      <c r="ET32" s="120">
        <f t="shared" si="54"/>
        <v>904666.11</v>
      </c>
      <c r="EU32" s="69"/>
      <c r="EV32" s="114">
        <f t="shared" si="55"/>
        <v>5673.8906290466593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-153188.26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5787.3684416275928</v>
      </c>
      <c r="M33" s="339">
        <f t="shared" si="5"/>
        <v>972752.8</v>
      </c>
      <c r="N33" s="339">
        <f t="shared" ca="1" si="6"/>
        <v>-153188.26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5787.3684416275928</v>
      </c>
      <c r="DF33" s="115">
        <f t="shared" si="18"/>
        <v>0</v>
      </c>
      <c r="DG33" s="115">
        <f t="shared" si="19"/>
        <v>0</v>
      </c>
      <c r="DH33" s="115">
        <f t="shared" si="20"/>
        <v>562970.53248827776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562970.53248827776</v>
      </c>
      <c r="EQ33" s="116"/>
      <c r="ER33" s="123"/>
      <c r="ES33" s="119"/>
      <c r="ET33" s="120">
        <f t="shared" si="54"/>
        <v>972752.8</v>
      </c>
      <c r="EU33" s="69"/>
      <c r="EV33" s="114">
        <f t="shared" si="55"/>
        <v>5787.3684416275928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-153188.26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5903.1158104601445</v>
      </c>
      <c r="M34" s="340">
        <f t="shared" si="5"/>
        <v>1042201.22</v>
      </c>
      <c r="N34" s="340">
        <f t="shared" ca="1" si="6"/>
        <v>-153188.26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5903.1158104601445</v>
      </c>
      <c r="DF34" s="115">
        <f t="shared" si="18"/>
        <v>0</v>
      </c>
      <c r="DG34" s="115">
        <f t="shared" si="19"/>
        <v>0</v>
      </c>
      <c r="DH34" s="115">
        <f t="shared" si="20"/>
        <v>597694.74313804333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597694.74313804333</v>
      </c>
      <c r="EQ34" s="116"/>
      <c r="ER34" s="132"/>
      <c r="ES34" s="133"/>
      <c r="ET34" s="134">
        <f t="shared" si="54"/>
        <v>1042201.22</v>
      </c>
      <c r="EU34" s="69"/>
      <c r="EV34" s="114">
        <f t="shared" si="55"/>
        <v>5903.1158104601445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-153188.26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22" t="s">
        <v>441</v>
      </c>
      <c r="L36" s="819"/>
      <c r="M36" s="820"/>
      <c r="N36" s="292">
        <f>SUM(AY:AY)+SUM(BE:BE)+SUM(BJ:BJ)+$F$76</f>
        <v>-153188.2648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3175.9209982855009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707903.20137159945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707903.20137159945</v>
      </c>
      <c r="EU36" s="69"/>
      <c r="EV36" s="114">
        <f t="shared" ref="EV36:EV67" si="118">EV3</f>
        <v>3175.9209982855009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22" t="s">
        <v>442</v>
      </c>
      <c r="L37" s="819"/>
      <c r="M37" s="820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174411.7352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3240.7357125362255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656051.42997101974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656051.42997101974</v>
      </c>
      <c r="EU37" s="69"/>
      <c r="EV37" s="114">
        <f t="shared" si="118"/>
        <v>3240.7357125362255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3310.8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2.355</v>
      </c>
      <c r="H38" s="331">
        <f t="shared" si="58"/>
        <v>0</v>
      </c>
      <c r="I38" s="424">
        <f t="shared" si="3"/>
        <v>0</v>
      </c>
      <c r="J38" s="59"/>
      <c r="K38" s="823" t="s">
        <v>443</v>
      </c>
      <c r="L38" s="819"/>
      <c r="M38" s="820"/>
      <c r="N38" s="142">
        <f>SUM(Q3:Q42)</f>
        <v>3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3306.8731760573728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603141.4591541019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603141.4591541019</v>
      </c>
      <c r="EU38" s="69"/>
      <c r="EV38" s="114">
        <f t="shared" si="118"/>
        <v>3306.8731760573728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3460.8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3.7850000000000001</v>
      </c>
      <c r="H39" s="331">
        <f t="shared" si="58"/>
        <v>0</v>
      </c>
      <c r="I39" s="424">
        <f t="shared" si="3"/>
        <v>0</v>
      </c>
      <c r="J39" s="59"/>
      <c r="K39" s="824" t="s">
        <v>444</v>
      </c>
      <c r="L39" s="819"/>
      <c r="M39" s="820"/>
      <c r="N39" s="147">
        <f>SUM(AC3:AC42)</f>
        <v>8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3374.3603837320129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549151.69301438984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549151.69301438984</v>
      </c>
      <c r="EU39" s="69"/>
      <c r="EV39" s="114">
        <f t="shared" si="118"/>
        <v>3374.3603837320129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3610.8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5.91</v>
      </c>
      <c r="H40" s="331">
        <f t="shared" si="58"/>
        <v>0</v>
      </c>
      <c r="I40" s="424">
        <f t="shared" si="3"/>
        <v>0</v>
      </c>
      <c r="J40" s="59"/>
      <c r="K40" s="818" t="s">
        <v>0</v>
      </c>
      <c r="L40" s="819"/>
      <c r="M40" s="820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3443.2248813591968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494060.09491264267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494060.09491264267</v>
      </c>
      <c r="EU40" s="69"/>
      <c r="EV40" s="114">
        <f t="shared" si="118"/>
        <v>3443.2248813591968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3760.8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10.199999999999999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3513.4947768971397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437844.17848228838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437844.17848228838</v>
      </c>
      <c r="EU41" s="69"/>
      <c r="EV41" s="114">
        <f t="shared" si="118"/>
        <v>3513.4947768971397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3910.8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22</v>
      </c>
      <c r="H42" s="331">
        <f t="shared" si="58"/>
        <v>0</v>
      </c>
      <c r="I42" s="424">
        <f t="shared" si="3"/>
        <v>0</v>
      </c>
      <c r="J42" s="59"/>
      <c r="K42" s="821" t="s">
        <v>445</v>
      </c>
      <c r="L42" s="819"/>
      <c r="M42" s="820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3585.1987519358568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380480.99845131475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380480.99845131475</v>
      </c>
      <c r="EU42" s="69"/>
      <c r="EV42" s="114">
        <f t="shared" si="118"/>
        <v>3585.1987519358568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>
        <v>8</v>
      </c>
      <c r="C43" s="197">
        <v>4060.8</v>
      </c>
      <c r="D43" s="198">
        <v>41</v>
      </c>
      <c r="E43" s="321">
        <f t="shared" si="0"/>
        <v>-32800</v>
      </c>
      <c r="F43" s="322">
        <f t="shared" si="76"/>
        <v>-32883.344799999999</v>
      </c>
      <c r="G43" s="199">
        <f t="shared" si="124"/>
        <v>42</v>
      </c>
      <c r="H43" s="331">
        <f t="shared" si="58"/>
        <v>-33600</v>
      </c>
      <c r="I43" s="424">
        <f t="shared" si="3"/>
        <v>716.65520000000106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25"/>
      <c r="Q43" s="826"/>
      <c r="R43" s="826"/>
      <c r="S43" s="826"/>
      <c r="T43" s="826"/>
      <c r="U43" s="826"/>
      <c r="V43" s="826"/>
      <c r="W43" s="826"/>
      <c r="X43" s="826"/>
      <c r="Y43" s="826"/>
      <c r="Z43" s="826"/>
      <c r="AA43" s="827"/>
      <c r="AB43" s="831"/>
      <c r="AC43" s="831"/>
      <c r="AD43" s="831"/>
      <c r="AE43" s="831"/>
      <c r="AF43" s="831"/>
      <c r="AG43" s="831"/>
      <c r="AH43" s="831"/>
      <c r="AI43" s="831"/>
      <c r="AJ43" s="831"/>
      <c r="AK43" s="831"/>
      <c r="AL43" s="831"/>
      <c r="AM43" s="832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3658.3660734039354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321947.14127685182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321947.14127685182</v>
      </c>
      <c r="EU43" s="69"/>
      <c r="EV43" s="114">
        <f t="shared" si="118"/>
        <v>3658.3660734039354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4260.8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119</v>
      </c>
      <c r="H44" s="331">
        <f t="shared" si="58"/>
        <v>0</v>
      </c>
      <c r="I44" s="424">
        <f t="shared" si="3"/>
        <v>0</v>
      </c>
      <c r="J44" s="59"/>
      <c r="K44" s="835" t="s">
        <v>449</v>
      </c>
      <c r="L44" s="819"/>
      <c r="M44" s="820"/>
      <c r="N44" s="154"/>
      <c r="O44" s="59"/>
      <c r="P44" s="828"/>
      <c r="Q44" s="829"/>
      <c r="R44" s="829"/>
      <c r="S44" s="829"/>
      <c r="T44" s="829"/>
      <c r="U44" s="829"/>
      <c r="V44" s="829"/>
      <c r="W44" s="829"/>
      <c r="X44" s="829"/>
      <c r="Y44" s="829"/>
      <c r="Z44" s="829"/>
      <c r="AA44" s="830"/>
      <c r="AB44" s="833"/>
      <c r="AC44" s="833"/>
      <c r="AD44" s="833"/>
      <c r="AE44" s="833"/>
      <c r="AF44" s="833"/>
      <c r="AG44" s="833"/>
      <c r="AH44" s="833"/>
      <c r="AI44" s="833"/>
      <c r="AJ44" s="833"/>
      <c r="AK44" s="833"/>
      <c r="AL44" s="833"/>
      <c r="AM44" s="834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3733.0266055142197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262218.71558862441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262218.71558862441</v>
      </c>
      <c r="EU44" s="69"/>
      <c r="EV44" s="114">
        <f t="shared" si="118"/>
        <v>3733.0266055142197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4460.8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219</v>
      </c>
      <c r="H45" s="331">
        <f t="shared" si="58"/>
        <v>0</v>
      </c>
      <c r="I45" s="424">
        <f t="shared" si="3"/>
        <v>0</v>
      </c>
      <c r="J45" s="59"/>
      <c r="K45" s="836" t="s">
        <v>450</v>
      </c>
      <c r="L45" s="819"/>
      <c r="M45" s="820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3809.2108219532856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201271.34243737164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201271.34243737164</v>
      </c>
      <c r="EU45" s="69"/>
      <c r="EV45" s="114">
        <f t="shared" si="118"/>
        <v>3809.2108219532856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4660.8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371</v>
      </c>
      <c r="H46" s="331">
        <f t="shared" si="58"/>
        <v>0</v>
      </c>
      <c r="I46" s="424">
        <f t="shared" si="3"/>
        <v>0</v>
      </c>
      <c r="J46" s="59"/>
      <c r="K46" s="840" t="s">
        <v>451</v>
      </c>
      <c r="L46" s="819"/>
      <c r="M46" s="820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3886.9498183196793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139080.14534425674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139080.14534425674</v>
      </c>
      <c r="EU46" s="69"/>
      <c r="EV46" s="114">
        <f t="shared" si="118"/>
        <v>3886.9498183196793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4860.8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0</v>
      </c>
      <c r="H47" s="331">
        <f t="shared" si="58"/>
        <v>0</v>
      </c>
      <c r="I47" s="424">
        <f t="shared" si="3"/>
        <v>0</v>
      </c>
      <c r="J47" s="59"/>
      <c r="K47" s="844" t="s">
        <v>452</v>
      </c>
      <c r="L47" s="819"/>
      <c r="M47" s="820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3966.2753248159993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75619.740147200719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75619.740147200719</v>
      </c>
      <c r="EU47" s="69"/>
      <c r="EV47" s="114">
        <f t="shared" si="118"/>
        <v>3966.2753248159993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35" t="s">
        <v>453</v>
      </c>
      <c r="L48" s="819"/>
      <c r="M48" s="820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4047.2197191999994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10864.224640000612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10864.224640000612</v>
      </c>
      <c r="EU48" s="69"/>
      <c r="EV48" s="114">
        <f t="shared" si="118"/>
        <v>4047.2197191999994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45" t="s">
        <v>454</v>
      </c>
      <c r="L49" s="819"/>
      <c r="M49" s="820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4129.8160399999997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4129.8160399999997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45" t="s">
        <v>455</v>
      </c>
      <c r="L50" s="819"/>
      <c r="M50" s="820"/>
      <c r="N50" s="160">
        <f ca="1">N49-TODAY()-N44</f>
        <v>15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4214.098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4214.098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45" t="s">
        <v>456</v>
      </c>
      <c r="L51" s="819"/>
      <c r="M51" s="820"/>
      <c r="N51" s="161">
        <f ca="1">N50/365</f>
        <v>4.1095890410958902E-2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4300.1000000000004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4300.1000000000004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21" t="s">
        <v>0</v>
      </c>
      <c r="L52" s="819"/>
      <c r="M52" s="820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4386.1020000000008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4386.1020000000008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37" t="s">
        <v>1</v>
      </c>
      <c r="L53" s="838"/>
      <c r="M53" s="839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4473.8240400000004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4473.8240400000004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4563.3005208000004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4563.3005208000004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4654.5665312160008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4654.5665312160008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4747.6578618403209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4747.6578618403209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4842.6110190771278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4842.6110190771278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4939.4632394586706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4939.4632394586706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5038.2525042478437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5038.2525042478437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5139.0175543328005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5139.0175543328005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5241.7979054194566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5241.7979054194566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5346.6338635278462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5346.6338635278462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5453.5665407984034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5453.5665407984034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5562.6378716143718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5562.6378716143718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5673.8906290466593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5673.8906290466593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5787.3684416275928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5787.3684416275928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5903.1158104601445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5903.1158104601445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3175.9209982855009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3175.9209982855009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3240.7357125362255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3240.7357125362255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3306.8731760573728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3306.8731760573728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41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4300.1000000000004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3374.3603837320129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3374.3603837320129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42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4300.1000000000004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3443.2248813591968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3443.2248813591968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43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4300.1000000000004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3513.4947768971397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3513.4947768971397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4300.1000000000004</v>
      </c>
      <c r="C76" s="183"/>
      <c r="D76" s="184" t="s">
        <v>458</v>
      </c>
      <c r="E76" s="298">
        <f>SUM(E3:E75)</f>
        <v>-152800</v>
      </c>
      <c r="F76" s="299">
        <f>SUM(F3:F75)</f>
        <v>-153188.2648</v>
      </c>
      <c r="G76" s="185"/>
      <c r="H76" s="186"/>
      <c r="I76" s="423">
        <f>SUM(I3:I75)</f>
        <v>10611.735200000003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3585.1987519358568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3585.1987519358568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3658.3660734039354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3658.3660734039354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3733.0266055142197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3733.0266055142197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3809.2108219532856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3809.2108219532856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3886.9498183196793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3886.9498183196793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3966.2753248159993</v>
      </c>
      <c r="DF81" s="115">
        <f t="shared" si="127"/>
        <v>0</v>
      </c>
      <c r="DG81" s="115">
        <f t="shared" si="128"/>
        <v>0</v>
      </c>
      <c r="DH81" s="115">
        <f t="shared" si="129"/>
        <v>16642.597444799729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16642.597444799729</v>
      </c>
      <c r="EU81" s="69"/>
      <c r="EV81" s="114">
        <f t="shared" si="168"/>
        <v>3966.2753248159993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4047.2197191999994</v>
      </c>
      <c r="DF82" s="115">
        <f t="shared" si="127"/>
        <v>0</v>
      </c>
      <c r="DG82" s="115">
        <f t="shared" si="128"/>
        <v>0</v>
      </c>
      <c r="DH82" s="115">
        <f t="shared" si="129"/>
        <v>40925.915759999771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40925.915759999771</v>
      </c>
      <c r="EU82" s="69"/>
      <c r="EV82" s="114">
        <f t="shared" si="168"/>
        <v>4047.2197191999994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4129.8160399999997</v>
      </c>
      <c r="DF83" s="115">
        <f t="shared" si="127"/>
        <v>0</v>
      </c>
      <c r="DG83" s="115">
        <f t="shared" si="128"/>
        <v>0</v>
      </c>
      <c r="DH83" s="115">
        <f t="shared" si="129"/>
        <v>65704.81199999986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65704.81199999986</v>
      </c>
      <c r="EU83" s="69"/>
      <c r="EV83" s="114">
        <f t="shared" si="168"/>
        <v>4129.8160399999997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4214.098</v>
      </c>
      <c r="DF84" s="115">
        <f t="shared" si="127"/>
        <v>0</v>
      </c>
      <c r="DG84" s="115">
        <f t="shared" si="128"/>
        <v>0</v>
      </c>
      <c r="DH84" s="115">
        <f t="shared" si="129"/>
        <v>90989.399999999936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90989.399999999936</v>
      </c>
      <c r="EU84" s="69"/>
      <c r="EV84" s="114">
        <f t="shared" si="168"/>
        <v>4214.098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4300.1000000000004</v>
      </c>
      <c r="DF85" s="115">
        <f t="shared" si="127"/>
        <v>0</v>
      </c>
      <c r="DG85" s="115">
        <f t="shared" si="128"/>
        <v>0</v>
      </c>
      <c r="DH85" s="115">
        <f t="shared" si="129"/>
        <v>116790.00000000006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116790.00000000006</v>
      </c>
      <c r="EU85" s="69"/>
      <c r="EV85" s="114">
        <f t="shared" si="168"/>
        <v>4300.1000000000004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4386.1020000000008</v>
      </c>
      <c r="DF86" s="115">
        <f t="shared" si="127"/>
        <v>0</v>
      </c>
      <c r="DG86" s="115">
        <f t="shared" si="128"/>
        <v>0</v>
      </c>
      <c r="DH86" s="115">
        <f t="shared" si="129"/>
        <v>142590.60000000018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142590.60000000018</v>
      </c>
      <c r="EU86" s="69"/>
      <c r="EV86" s="114">
        <f t="shared" si="168"/>
        <v>4386.1020000000008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4473.8240400000004</v>
      </c>
      <c r="DF87" s="115">
        <f t="shared" si="127"/>
        <v>0</v>
      </c>
      <c r="DG87" s="115">
        <f t="shared" si="128"/>
        <v>0</v>
      </c>
      <c r="DH87" s="115">
        <f t="shared" si="129"/>
        <v>168907.21200000006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168907.21200000006</v>
      </c>
      <c r="EU87" s="69"/>
      <c r="EV87" s="114">
        <f t="shared" si="168"/>
        <v>4473.8240400000004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4563.3005208000004</v>
      </c>
      <c r="DF88" s="115">
        <f t="shared" si="127"/>
        <v>0</v>
      </c>
      <c r="DG88" s="115">
        <f t="shared" si="128"/>
        <v>0</v>
      </c>
      <c r="DH88" s="115">
        <f t="shared" si="129"/>
        <v>195750.15624000007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195750.15624000007</v>
      </c>
      <c r="EU88" s="69"/>
      <c r="EV88" s="114">
        <f t="shared" si="168"/>
        <v>4563.3005208000004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4654.5665312160008</v>
      </c>
      <c r="DF89" s="115">
        <f t="shared" si="127"/>
        <v>0</v>
      </c>
      <c r="DG89" s="115">
        <f t="shared" si="128"/>
        <v>0</v>
      </c>
      <c r="DH89" s="115">
        <f t="shared" si="129"/>
        <v>223129.95936480019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223129.95936480019</v>
      </c>
      <c r="EU89" s="69"/>
      <c r="EV89" s="114">
        <f t="shared" si="168"/>
        <v>4654.5665312160008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4747.6578618403209</v>
      </c>
      <c r="DF90" s="115">
        <f t="shared" si="127"/>
        <v>0</v>
      </c>
      <c r="DG90" s="115">
        <f t="shared" si="128"/>
        <v>0</v>
      </c>
      <c r="DH90" s="115">
        <f t="shared" si="129"/>
        <v>251057.35855209624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251057.35855209624</v>
      </c>
      <c r="EU90" s="69"/>
      <c r="EV90" s="114">
        <f t="shared" si="168"/>
        <v>4747.6578618403209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4842.6110190771278</v>
      </c>
      <c r="DF91" s="115">
        <f t="shared" si="127"/>
        <v>0</v>
      </c>
      <c r="DG91" s="115">
        <f t="shared" si="128"/>
        <v>0</v>
      </c>
      <c r="DH91" s="115">
        <f t="shared" si="129"/>
        <v>279543.30572313827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279543.30572313827</v>
      </c>
      <c r="EU91" s="69"/>
      <c r="EV91" s="114">
        <f t="shared" si="168"/>
        <v>4842.6110190771278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4939.4632394586706</v>
      </c>
      <c r="DF92" s="115">
        <f t="shared" si="127"/>
        <v>0</v>
      </c>
      <c r="DG92" s="115">
        <f t="shared" si="128"/>
        <v>0</v>
      </c>
      <c r="DH92" s="115">
        <f t="shared" si="129"/>
        <v>308598.97183760116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308598.97183760116</v>
      </c>
      <c r="EU92" s="69"/>
      <c r="EV92" s="114">
        <f t="shared" si="168"/>
        <v>4939.4632394586706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5038.2525042478437</v>
      </c>
      <c r="DF93" s="115">
        <f t="shared" si="127"/>
        <v>0</v>
      </c>
      <c r="DG93" s="115">
        <f t="shared" si="128"/>
        <v>0</v>
      </c>
      <c r="DH93" s="115">
        <f t="shared" si="129"/>
        <v>338235.75127435307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338235.75127435307</v>
      </c>
      <c r="EU93" s="69"/>
      <c r="EV93" s="114">
        <f t="shared" si="168"/>
        <v>5038.2525042478437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5139.0175543328005</v>
      </c>
      <c r="DF94" s="115">
        <f t="shared" si="127"/>
        <v>0</v>
      </c>
      <c r="DG94" s="115">
        <f t="shared" si="128"/>
        <v>0</v>
      </c>
      <c r="DH94" s="115">
        <f t="shared" si="129"/>
        <v>368465.26629984012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368465.26629984012</v>
      </c>
      <c r="EU94" s="69"/>
      <c r="EV94" s="114">
        <f t="shared" si="168"/>
        <v>5139.0175543328005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5241.7979054194566</v>
      </c>
      <c r="DF95" s="115">
        <f t="shared" si="127"/>
        <v>0</v>
      </c>
      <c r="DG95" s="115">
        <f t="shared" si="128"/>
        <v>0</v>
      </c>
      <c r="DH95" s="115">
        <f t="shared" si="129"/>
        <v>399299.37162583694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399299.37162583694</v>
      </c>
      <c r="EU95" s="69"/>
      <c r="EV95" s="114">
        <f t="shared" si="168"/>
        <v>5241.7979054194566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5346.6338635278462</v>
      </c>
      <c r="DF96" s="115">
        <f t="shared" si="127"/>
        <v>0</v>
      </c>
      <c r="DG96" s="115">
        <f t="shared" si="128"/>
        <v>0</v>
      </c>
      <c r="DH96" s="115">
        <f t="shared" si="129"/>
        <v>430750.15905835381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430750.15905835381</v>
      </c>
      <c r="EU96" s="69"/>
      <c r="EV96" s="114">
        <f t="shared" si="168"/>
        <v>5346.6338635278462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5453.5665407984034</v>
      </c>
      <c r="DF97" s="115">
        <f t="shared" si="127"/>
        <v>0</v>
      </c>
      <c r="DG97" s="115">
        <f t="shared" si="128"/>
        <v>0</v>
      </c>
      <c r="DH97" s="115">
        <f t="shared" si="129"/>
        <v>462829.96223952097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462829.96223952097</v>
      </c>
      <c r="EU97" s="69"/>
      <c r="EV97" s="114">
        <f t="shared" si="168"/>
        <v>5453.5665407984034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5562.6378716143718</v>
      </c>
      <c r="DF98" s="115">
        <f t="shared" si="127"/>
        <v>0</v>
      </c>
      <c r="DG98" s="115">
        <f t="shared" si="128"/>
        <v>0</v>
      </c>
      <c r="DH98" s="115">
        <f t="shared" si="129"/>
        <v>495551.36148431146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495551.36148431146</v>
      </c>
      <c r="EU98" s="69"/>
      <c r="EV98" s="114">
        <f t="shared" si="168"/>
        <v>5562.6378716143718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5673.8906290466593</v>
      </c>
      <c r="DF99" s="115">
        <f t="shared" si="127"/>
        <v>0</v>
      </c>
      <c r="DG99" s="115">
        <f t="shared" si="128"/>
        <v>0</v>
      </c>
      <c r="DH99" s="115">
        <f t="shared" si="129"/>
        <v>528927.18871399772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528927.18871399772</v>
      </c>
      <c r="EU99" s="69"/>
      <c r="EV99" s="114">
        <f t="shared" si="168"/>
        <v>5673.8906290466593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5787.3684416275928</v>
      </c>
      <c r="DF100" s="115">
        <f t="shared" si="127"/>
        <v>0</v>
      </c>
      <c r="DG100" s="115">
        <f t="shared" si="128"/>
        <v>0</v>
      </c>
      <c r="DH100" s="115">
        <f t="shared" si="129"/>
        <v>562970.53248827776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562970.53248827776</v>
      </c>
      <c r="EU100" s="69"/>
      <c r="EV100" s="114">
        <f t="shared" si="168"/>
        <v>5787.3684416275928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5903.1158104601445</v>
      </c>
      <c r="DF101" s="115">
        <f t="shared" si="127"/>
        <v>0</v>
      </c>
      <c r="DG101" s="115">
        <f t="shared" si="128"/>
        <v>0</v>
      </c>
      <c r="DH101" s="115">
        <f t="shared" si="129"/>
        <v>597694.74313804333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597694.74313804333</v>
      </c>
      <c r="EU101" s="69"/>
      <c r="EV101" s="114">
        <f t="shared" si="168"/>
        <v>5903.1158104601445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3175.9209982855009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707903.20137159945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707903.20137159945</v>
      </c>
      <c r="EU103" s="69"/>
      <c r="EV103" s="114">
        <f t="shared" ref="EV103:EV134" si="212">EV3</f>
        <v>3175.9209982855009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3240.7357125362255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656051.42997101974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656051.42997101974</v>
      </c>
      <c r="EU104" s="69"/>
      <c r="EV104" s="114">
        <f t="shared" si="212"/>
        <v>3240.7357125362255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3306.8731760573728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603141.4591541019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603141.4591541019</v>
      </c>
      <c r="EU105" s="69"/>
      <c r="EV105" s="114">
        <f t="shared" si="212"/>
        <v>3306.8731760573728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3374.3603837320129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549151.69301438984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549151.69301438984</v>
      </c>
      <c r="EU106" s="69"/>
      <c r="EV106" s="114">
        <f t="shared" si="212"/>
        <v>3374.3603837320129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3443.2248813591968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494060.09491264267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494060.09491264267</v>
      </c>
      <c r="EU107" s="69"/>
      <c r="EV107" s="114">
        <f t="shared" si="212"/>
        <v>3443.2248813591968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3513.4947768971397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437844.17848228838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437844.17848228838</v>
      </c>
      <c r="EU108" s="69"/>
      <c r="EV108" s="114">
        <f t="shared" si="212"/>
        <v>3513.4947768971397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3585.1987519358568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380480.99845131475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380480.99845131475</v>
      </c>
      <c r="EU109" s="69"/>
      <c r="EV109" s="114">
        <f t="shared" si="212"/>
        <v>3585.1987519358568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3658.3660734039354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321947.14127685182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321947.14127685182</v>
      </c>
      <c r="EU110" s="69"/>
      <c r="EV110" s="114">
        <f t="shared" si="212"/>
        <v>3658.3660734039354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3733.0266055142197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262218.71558862441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262218.71558862441</v>
      </c>
      <c r="EU111" s="69"/>
      <c r="EV111" s="114">
        <f t="shared" si="212"/>
        <v>3733.0266055142197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3809.2108219532856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201271.34243737164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201271.34243737164</v>
      </c>
      <c r="EU112" s="69"/>
      <c r="EV112" s="114">
        <f t="shared" si="212"/>
        <v>3809.2108219532856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3886.9498183196793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139080.14534425674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139080.14534425674</v>
      </c>
      <c r="EU113" s="69"/>
      <c r="EV113" s="114">
        <f t="shared" si="212"/>
        <v>3886.9498183196793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3966.2753248159993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75619.740147200719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75619.740147200719</v>
      </c>
      <c r="EU114" s="69"/>
      <c r="EV114" s="114">
        <f t="shared" si="212"/>
        <v>3966.2753248159993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4047.2197191999994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10864.224640000612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10864.224640000612</v>
      </c>
      <c r="EU115" s="69"/>
      <c r="EV115" s="114">
        <f t="shared" si="212"/>
        <v>4047.2197191999994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4129.8160399999997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4129.8160399999997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4214.098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4214.098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4300.1000000000004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4300.1000000000004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4386.1020000000008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4386.1020000000008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4473.8240400000004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4473.8240400000004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4563.3005208000004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4563.3005208000004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4654.5665312160008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4654.5665312160008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4747.6578618403209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4747.6578618403209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4842.6110190771278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4842.6110190771278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4939.4632394586706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4939.4632394586706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5038.2525042478437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5038.2525042478437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5139.0175543328005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5139.0175543328005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5241.7979054194566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5241.7979054194566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5346.6338635278462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5346.6338635278462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5453.5665407984034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5453.5665407984034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5562.6378716143718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5562.6378716143718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5673.8906290466593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5673.8906290466593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5787.3684416275928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5787.3684416275928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5903.1158104601445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5903.1158104601445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91" priority="465">
      <formula>AC3&gt;0</formula>
    </cfRule>
  </conditionalFormatting>
  <conditionalFormatting sqref="AD3 AD27:AD42">
    <cfRule type="expression" dxfId="490" priority="466">
      <formula>AC3&lt;0</formula>
    </cfRule>
  </conditionalFormatting>
  <conditionalFormatting sqref="M3:N34">
    <cfRule type="cellIs" dxfId="489" priority="467" operator="greaterThan">
      <formula>0</formula>
    </cfRule>
  </conditionalFormatting>
  <conditionalFormatting sqref="M3:N34">
    <cfRule type="cellIs" dxfId="488" priority="468" operator="lessThan">
      <formula>0</formula>
    </cfRule>
  </conditionalFormatting>
  <conditionalFormatting sqref="B73:B74 B17:B18 B20:B30 AC3:AC17">
    <cfRule type="cellIs" dxfId="487" priority="469" operator="greaterThan">
      <formula>0</formula>
    </cfRule>
  </conditionalFormatting>
  <conditionalFormatting sqref="B73:B74 B17:B18 B20:B30 AC3:AC17">
    <cfRule type="cellIs" dxfId="486" priority="470" operator="lessThan">
      <formula>0</formula>
    </cfRule>
  </conditionalFormatting>
  <conditionalFormatting sqref="BA61:BA76">
    <cfRule type="cellIs" dxfId="485" priority="471" operator="greaterThan">
      <formula>0</formula>
    </cfRule>
  </conditionalFormatting>
  <conditionalFormatting sqref="BA61:BA76">
    <cfRule type="cellIs" dxfId="484" priority="472" operator="lessThan">
      <formula>0</formula>
    </cfRule>
  </conditionalFormatting>
  <conditionalFormatting sqref="BA6:BA8">
    <cfRule type="cellIs" dxfId="483" priority="473" operator="greaterThan">
      <formula>0</formula>
    </cfRule>
  </conditionalFormatting>
  <conditionalFormatting sqref="BA6:BA8">
    <cfRule type="cellIs" dxfId="482" priority="474" operator="lessThan">
      <formula>0</formula>
    </cfRule>
  </conditionalFormatting>
  <conditionalFormatting sqref="B43 B17:B18 B41 B20:B30 Q3 AC3:AC42">
    <cfRule type="cellIs" dxfId="481" priority="475" operator="greaterThan">
      <formula>0</formula>
    </cfRule>
  </conditionalFormatting>
  <conditionalFormatting sqref="B43 B17:B18 B41 B20:B30 Q3 AC3:AC42">
    <cfRule type="cellIs" dxfId="480" priority="476" operator="lessThan">
      <formula>0</formula>
    </cfRule>
  </conditionalFormatting>
  <conditionalFormatting sqref="B30">
    <cfRule type="cellIs" dxfId="479" priority="477" operator="greaterThan">
      <formula>0</formula>
    </cfRule>
  </conditionalFormatting>
  <conditionalFormatting sqref="B30">
    <cfRule type="cellIs" dxfId="478" priority="478" operator="lessThan">
      <formula>0</formula>
    </cfRule>
  </conditionalFormatting>
  <conditionalFormatting sqref="B75">
    <cfRule type="cellIs" dxfId="477" priority="479" operator="greaterThan">
      <formula>0</formula>
    </cfRule>
  </conditionalFormatting>
  <conditionalFormatting sqref="B75">
    <cfRule type="cellIs" dxfId="476" priority="480" operator="lessThan">
      <formula>0</formula>
    </cfRule>
  </conditionalFormatting>
  <conditionalFormatting sqref="BA9">
    <cfRule type="cellIs" dxfId="475" priority="481" operator="greaterThan">
      <formula>0</formula>
    </cfRule>
  </conditionalFormatting>
  <conditionalFormatting sqref="BA9">
    <cfRule type="cellIs" dxfId="474" priority="482" operator="lessThan">
      <formula>0</formula>
    </cfRule>
  </conditionalFormatting>
  <conditionalFormatting sqref="AU14:AU16">
    <cfRule type="cellIs" dxfId="473" priority="483" operator="greaterThan">
      <formula>0</formula>
    </cfRule>
  </conditionalFormatting>
  <conditionalFormatting sqref="AU14:AU16">
    <cfRule type="cellIs" dxfId="472" priority="484" operator="lessThan">
      <formula>0</formula>
    </cfRule>
  </conditionalFormatting>
  <conditionalFormatting sqref="AU28">
    <cfRule type="cellIs" dxfId="471" priority="485" operator="greaterThan">
      <formula>0</formula>
    </cfRule>
  </conditionalFormatting>
  <conditionalFormatting sqref="AU28">
    <cfRule type="cellIs" dxfId="470" priority="486" operator="lessThan">
      <formula>0</formula>
    </cfRule>
  </conditionalFormatting>
  <conditionalFormatting sqref="BA27">
    <cfRule type="cellIs" dxfId="469" priority="487" operator="greaterThan">
      <formula>0</formula>
    </cfRule>
  </conditionalFormatting>
  <conditionalFormatting sqref="BA27">
    <cfRule type="cellIs" dxfId="468" priority="488" operator="lessThan">
      <formula>0</formula>
    </cfRule>
  </conditionalFormatting>
  <conditionalFormatting sqref="BA22">
    <cfRule type="cellIs" dxfId="467" priority="489" operator="greaterThan">
      <formula>0</formula>
    </cfRule>
  </conditionalFormatting>
  <conditionalFormatting sqref="BA22">
    <cfRule type="cellIs" dxfId="466" priority="490" operator="lessThan">
      <formula>0</formula>
    </cfRule>
  </conditionalFormatting>
  <conditionalFormatting sqref="AU16:AU42">
    <cfRule type="cellIs" dxfId="465" priority="491" operator="greaterThan">
      <formula>0</formula>
    </cfRule>
  </conditionalFormatting>
  <conditionalFormatting sqref="AU16:AU42">
    <cfRule type="cellIs" dxfId="464" priority="492" operator="lessThan">
      <formula>0</formula>
    </cfRule>
  </conditionalFormatting>
  <conditionalFormatting sqref="AU24:AU27">
    <cfRule type="cellIs" dxfId="463" priority="493" operator="greaterThan">
      <formula>0</formula>
    </cfRule>
  </conditionalFormatting>
  <conditionalFormatting sqref="AU24:AU27">
    <cfRule type="cellIs" dxfId="462" priority="494" operator="lessThan">
      <formula>0</formula>
    </cfRule>
  </conditionalFormatting>
  <conditionalFormatting sqref="BA10:BA11 BA16:BA18 BA20:BA42">
    <cfRule type="cellIs" dxfId="461" priority="495" operator="greaterThan">
      <formula>0</formula>
    </cfRule>
  </conditionalFormatting>
  <conditionalFormatting sqref="BA10:BA11 BA16:BA18 BA20:BA42">
    <cfRule type="cellIs" dxfId="460" priority="496" operator="lessThan">
      <formula>0</formula>
    </cfRule>
  </conditionalFormatting>
  <conditionalFormatting sqref="BA12:BA15">
    <cfRule type="cellIs" dxfId="459" priority="497" operator="greaterThan">
      <formula>0</formula>
    </cfRule>
  </conditionalFormatting>
  <conditionalFormatting sqref="BA12:BA15">
    <cfRule type="cellIs" dxfId="458" priority="498" operator="lessThan">
      <formula>0</formula>
    </cfRule>
  </conditionalFormatting>
  <conditionalFormatting sqref="BA19">
    <cfRule type="cellIs" dxfId="457" priority="499" operator="greaterThan">
      <formula>0</formula>
    </cfRule>
  </conditionalFormatting>
  <conditionalFormatting sqref="BA19">
    <cfRule type="cellIs" dxfId="456" priority="500" operator="lessThan">
      <formula>0</formula>
    </cfRule>
  </conditionalFormatting>
  <conditionalFormatting sqref="AU29:AU36">
    <cfRule type="cellIs" dxfId="455" priority="501" operator="greaterThan">
      <formula>0</formula>
    </cfRule>
  </conditionalFormatting>
  <conditionalFormatting sqref="AU29:AU36">
    <cfRule type="cellIs" dxfId="454" priority="502" operator="lessThan">
      <formula>0</formula>
    </cfRule>
  </conditionalFormatting>
  <conditionalFormatting sqref="BA23:BA24">
    <cfRule type="cellIs" dxfId="453" priority="503" operator="greaterThan">
      <formula>0</formula>
    </cfRule>
  </conditionalFormatting>
  <conditionalFormatting sqref="BA23:BA24">
    <cfRule type="cellIs" dxfId="452" priority="504" operator="lessThan">
      <formula>0</formula>
    </cfRule>
  </conditionalFormatting>
  <conditionalFormatting sqref="BA25:BA26">
    <cfRule type="cellIs" dxfId="451" priority="505" operator="greaterThan">
      <formula>0</formula>
    </cfRule>
  </conditionalFormatting>
  <conditionalFormatting sqref="BA25:BA26">
    <cfRule type="cellIs" dxfId="450" priority="506" operator="lessThan">
      <formula>0</formula>
    </cfRule>
  </conditionalFormatting>
  <conditionalFormatting sqref="AU61:AU76">
    <cfRule type="cellIs" dxfId="449" priority="507" operator="greaterThan">
      <formula>0</formula>
    </cfRule>
  </conditionalFormatting>
  <conditionalFormatting sqref="AU61:AU76">
    <cfRule type="cellIs" dxfId="448" priority="508" operator="lessThan">
      <formula>0</formula>
    </cfRule>
  </conditionalFormatting>
  <conditionalFormatting sqref="AU50:AU53 AU55:AU68">
    <cfRule type="cellIs" dxfId="447" priority="509" operator="greaterThan">
      <formula>0</formula>
    </cfRule>
  </conditionalFormatting>
  <conditionalFormatting sqref="AU50:AU53 AU55:AU68">
    <cfRule type="cellIs" dxfId="446" priority="510" operator="lessThan">
      <formula>0</formula>
    </cfRule>
  </conditionalFormatting>
  <conditionalFormatting sqref="AU50">
    <cfRule type="cellIs" dxfId="445" priority="511" operator="greaterThan">
      <formula>0</formula>
    </cfRule>
  </conditionalFormatting>
  <conditionalFormatting sqref="AU50">
    <cfRule type="cellIs" dxfId="444" priority="512" operator="lessThan">
      <formula>0</formula>
    </cfRule>
  </conditionalFormatting>
  <conditionalFormatting sqref="AU70">
    <cfRule type="cellIs" dxfId="443" priority="513" operator="greaterThan">
      <formula>0</formula>
    </cfRule>
  </conditionalFormatting>
  <conditionalFormatting sqref="AU70">
    <cfRule type="cellIs" dxfId="442" priority="514" operator="lessThan">
      <formula>0</formula>
    </cfRule>
  </conditionalFormatting>
  <conditionalFormatting sqref="AU35:AU47 AU50">
    <cfRule type="cellIs" dxfId="441" priority="515" operator="greaterThan">
      <formula>0</formula>
    </cfRule>
  </conditionalFormatting>
  <conditionalFormatting sqref="AU35:AU47 AU50">
    <cfRule type="cellIs" dxfId="440" priority="516" operator="lessThan">
      <formula>0</formula>
    </cfRule>
  </conditionalFormatting>
  <conditionalFormatting sqref="AU43:AU47 AU50">
    <cfRule type="cellIs" dxfId="439" priority="517" operator="greaterThan">
      <formula>0</formula>
    </cfRule>
  </conditionalFormatting>
  <conditionalFormatting sqref="AU43:AU47 AU50">
    <cfRule type="cellIs" dxfId="438" priority="518" operator="lessThan">
      <formula>0</formula>
    </cfRule>
  </conditionalFormatting>
  <conditionalFormatting sqref="AU69">
    <cfRule type="cellIs" dxfId="437" priority="519" operator="greaterThan">
      <formula>0</formula>
    </cfRule>
  </conditionalFormatting>
  <conditionalFormatting sqref="AU69">
    <cfRule type="cellIs" dxfId="436" priority="520" operator="lessThan">
      <formula>0</formula>
    </cfRule>
  </conditionalFormatting>
  <conditionalFormatting sqref="AU59">
    <cfRule type="cellIs" dxfId="435" priority="521" operator="greaterThan">
      <formula>0</formula>
    </cfRule>
  </conditionalFormatting>
  <conditionalFormatting sqref="AU59">
    <cfRule type="cellIs" dxfId="434" priority="522" operator="lessThan">
      <formula>0</formula>
    </cfRule>
  </conditionalFormatting>
  <conditionalFormatting sqref="AU47:AU50">
    <cfRule type="cellIs" dxfId="433" priority="523" operator="greaterThan">
      <formula>0</formula>
    </cfRule>
  </conditionalFormatting>
  <conditionalFormatting sqref="AU47:AU50">
    <cfRule type="cellIs" dxfId="432" priority="524" operator="lessThan">
      <formula>0</formula>
    </cfRule>
  </conditionalFormatting>
  <conditionalFormatting sqref="AU59">
    <cfRule type="cellIs" dxfId="431" priority="525" operator="greaterThan">
      <formula>0</formula>
    </cfRule>
  </conditionalFormatting>
  <conditionalFormatting sqref="AU59">
    <cfRule type="cellIs" dxfId="430" priority="526" operator="lessThan">
      <formula>0</formula>
    </cfRule>
  </conditionalFormatting>
  <conditionalFormatting sqref="AU60">
    <cfRule type="cellIs" dxfId="429" priority="527" operator="greaterThan">
      <formula>0</formula>
    </cfRule>
  </conditionalFormatting>
  <conditionalFormatting sqref="AU60">
    <cfRule type="cellIs" dxfId="428" priority="528" operator="lessThan">
      <formula>0</formula>
    </cfRule>
  </conditionalFormatting>
  <conditionalFormatting sqref="AU61:AU63">
    <cfRule type="cellIs" dxfId="427" priority="529" operator="greaterThan">
      <formula>0</formula>
    </cfRule>
  </conditionalFormatting>
  <conditionalFormatting sqref="AU61:AU63">
    <cfRule type="cellIs" dxfId="426" priority="530" operator="lessThan">
      <formula>0</formula>
    </cfRule>
  </conditionalFormatting>
  <conditionalFormatting sqref="AU63">
    <cfRule type="cellIs" dxfId="425" priority="531" operator="greaterThan">
      <formula>0</formula>
    </cfRule>
  </conditionalFormatting>
  <conditionalFormatting sqref="AU63">
    <cfRule type="cellIs" dxfId="424" priority="532" operator="lessThan">
      <formula>0</formula>
    </cfRule>
  </conditionalFormatting>
  <conditionalFormatting sqref="AU64:AU65">
    <cfRule type="cellIs" dxfId="423" priority="533" operator="greaterThan">
      <formula>0</formula>
    </cfRule>
  </conditionalFormatting>
  <conditionalFormatting sqref="AU64:AU65">
    <cfRule type="cellIs" dxfId="422" priority="534" operator="lessThan">
      <formula>0</formula>
    </cfRule>
  </conditionalFormatting>
  <conditionalFormatting sqref="AU52:AU54">
    <cfRule type="cellIs" dxfId="421" priority="535" operator="greaterThan">
      <formula>0</formula>
    </cfRule>
  </conditionalFormatting>
  <conditionalFormatting sqref="AU52:AU54">
    <cfRule type="cellIs" dxfId="420" priority="536" operator="lessThan">
      <formula>0</formula>
    </cfRule>
  </conditionalFormatting>
  <conditionalFormatting sqref="AU65">
    <cfRule type="cellIs" dxfId="419" priority="537" operator="greaterThan">
      <formula>0</formula>
    </cfRule>
  </conditionalFormatting>
  <conditionalFormatting sqref="AU65">
    <cfRule type="cellIs" dxfId="418" priority="538" operator="lessThan">
      <formula>0</formula>
    </cfRule>
  </conditionalFormatting>
  <conditionalFormatting sqref="AU64">
    <cfRule type="cellIs" dxfId="417" priority="539" operator="greaterThan">
      <formula>0</formula>
    </cfRule>
  </conditionalFormatting>
  <conditionalFormatting sqref="AU64">
    <cfRule type="cellIs" dxfId="416" priority="540" operator="lessThan">
      <formula>0</formula>
    </cfRule>
  </conditionalFormatting>
  <conditionalFormatting sqref="AU54">
    <cfRule type="cellIs" dxfId="415" priority="541" operator="greaterThan">
      <formula>0</formula>
    </cfRule>
  </conditionalFormatting>
  <conditionalFormatting sqref="AU54">
    <cfRule type="cellIs" dxfId="414" priority="542" operator="lessThan">
      <formula>0</formula>
    </cfRule>
  </conditionalFormatting>
  <conditionalFormatting sqref="AU54">
    <cfRule type="cellIs" dxfId="413" priority="543" operator="greaterThan">
      <formula>0</formula>
    </cfRule>
  </conditionalFormatting>
  <conditionalFormatting sqref="AU54">
    <cfRule type="cellIs" dxfId="412" priority="544" operator="lessThan">
      <formula>0</formula>
    </cfRule>
  </conditionalFormatting>
  <conditionalFormatting sqref="AU55:AU68">
    <cfRule type="cellIs" dxfId="411" priority="545" operator="greaterThan">
      <formula>0</formula>
    </cfRule>
  </conditionalFormatting>
  <conditionalFormatting sqref="AU55:AU68">
    <cfRule type="cellIs" dxfId="410" priority="546" operator="lessThan">
      <formula>0</formula>
    </cfRule>
  </conditionalFormatting>
  <conditionalFormatting sqref="AU56:AU58">
    <cfRule type="cellIs" dxfId="409" priority="547" operator="greaterThan">
      <formula>0</formula>
    </cfRule>
  </conditionalFormatting>
  <conditionalFormatting sqref="AU56:AU58">
    <cfRule type="cellIs" dxfId="408" priority="548" operator="lessThan">
      <formula>0</formula>
    </cfRule>
  </conditionalFormatting>
  <conditionalFormatting sqref="AU58">
    <cfRule type="cellIs" dxfId="407" priority="549" operator="greaterThan">
      <formula>0</formula>
    </cfRule>
  </conditionalFormatting>
  <conditionalFormatting sqref="AU58">
    <cfRule type="cellIs" dxfId="406" priority="550" operator="lessThan">
      <formula>0</formula>
    </cfRule>
  </conditionalFormatting>
  <conditionalFormatting sqref="AU59:AU60">
    <cfRule type="cellIs" dxfId="405" priority="551" operator="greaterThan">
      <formula>0</formula>
    </cfRule>
  </conditionalFormatting>
  <conditionalFormatting sqref="AU59:AU60">
    <cfRule type="cellIs" dxfId="404" priority="552" operator="lessThan">
      <formula>0</formula>
    </cfRule>
  </conditionalFormatting>
  <conditionalFormatting sqref="BA28:BA29 BA34:BA36 BA38:BA68">
    <cfRule type="cellIs" dxfId="403" priority="553" operator="greaterThan">
      <formula>0</formula>
    </cfRule>
  </conditionalFormatting>
  <conditionalFormatting sqref="BA28:BA29 BA34:BA36 BA38:BA68">
    <cfRule type="cellIs" dxfId="402" priority="554" operator="lessThan">
      <formula>0</formula>
    </cfRule>
  </conditionalFormatting>
  <conditionalFormatting sqref="BA30:BA33">
    <cfRule type="cellIs" dxfId="401" priority="555" operator="greaterThan">
      <formula>0</formula>
    </cfRule>
  </conditionalFormatting>
  <conditionalFormatting sqref="BA30:BA33">
    <cfRule type="cellIs" dxfId="400" priority="556" operator="lessThan">
      <formula>0</formula>
    </cfRule>
  </conditionalFormatting>
  <conditionalFormatting sqref="BA57">
    <cfRule type="cellIs" dxfId="399" priority="557" operator="greaterThan">
      <formula>0</formula>
    </cfRule>
  </conditionalFormatting>
  <conditionalFormatting sqref="BA57">
    <cfRule type="cellIs" dxfId="398" priority="558" operator="lessThan">
      <formula>0</formula>
    </cfRule>
  </conditionalFormatting>
  <conditionalFormatting sqref="BA37">
    <cfRule type="cellIs" dxfId="397" priority="559" operator="greaterThan">
      <formula>0</formula>
    </cfRule>
  </conditionalFormatting>
  <conditionalFormatting sqref="BA37">
    <cfRule type="cellIs" dxfId="396" priority="560" operator="lessThan">
      <formula>0</formula>
    </cfRule>
  </conditionalFormatting>
  <conditionalFormatting sqref="AU5:AU14">
    <cfRule type="cellIs" dxfId="395" priority="561" operator="greaterThan">
      <formula>0</formula>
    </cfRule>
  </conditionalFormatting>
  <conditionalFormatting sqref="AU5:AU14">
    <cfRule type="cellIs" dxfId="394" priority="562" operator="lessThan">
      <formula>0</formula>
    </cfRule>
  </conditionalFormatting>
  <conditionalFormatting sqref="AU13">
    <cfRule type="cellIs" dxfId="393" priority="563" operator="greaterThan">
      <formula>0</formula>
    </cfRule>
  </conditionalFormatting>
  <conditionalFormatting sqref="AU13">
    <cfRule type="cellIs" dxfId="392" priority="564" operator="lessThan">
      <formula>0</formula>
    </cfRule>
  </conditionalFormatting>
  <conditionalFormatting sqref="B65:B72">
    <cfRule type="cellIs" dxfId="391" priority="565" operator="greaterThan">
      <formula>0</formula>
    </cfRule>
  </conditionalFormatting>
  <conditionalFormatting sqref="B65:B72">
    <cfRule type="cellIs" dxfId="390" priority="566" operator="lessThan">
      <formula>0</formula>
    </cfRule>
  </conditionalFormatting>
  <conditionalFormatting sqref="BG3:BG76">
    <cfRule type="cellIs" dxfId="389" priority="567" operator="greaterThan">
      <formula>0</formula>
    </cfRule>
  </conditionalFormatting>
  <conditionalFormatting sqref="BG3:BG76">
    <cfRule type="cellIs" dxfId="388" priority="568" operator="lessThan">
      <formula>0</formula>
    </cfRule>
  </conditionalFormatting>
  <conditionalFormatting sqref="AU21">
    <cfRule type="cellIs" dxfId="387" priority="569" operator="greaterThan">
      <formula>0</formula>
    </cfRule>
  </conditionalFormatting>
  <conditionalFormatting sqref="AU21">
    <cfRule type="cellIs" dxfId="386" priority="570" operator="lessThan">
      <formula>0</formula>
    </cfRule>
  </conditionalFormatting>
  <conditionalFormatting sqref="AU21">
    <cfRule type="cellIs" dxfId="385" priority="571" operator="greaterThan">
      <formula>0</formula>
    </cfRule>
  </conditionalFormatting>
  <conditionalFormatting sqref="AU21">
    <cfRule type="cellIs" dxfId="384" priority="572" operator="lessThan">
      <formula>0</formula>
    </cfRule>
  </conditionalFormatting>
  <conditionalFormatting sqref="AU14">
    <cfRule type="cellIs" dxfId="383" priority="573" operator="greaterThan">
      <formula>0</formula>
    </cfRule>
  </conditionalFormatting>
  <conditionalFormatting sqref="AU14">
    <cfRule type="cellIs" dxfId="382" priority="574" operator="lessThan">
      <formula>0</formula>
    </cfRule>
  </conditionalFormatting>
  <conditionalFormatting sqref="AU22">
    <cfRule type="cellIs" dxfId="381" priority="575" operator="greaterThan">
      <formula>0</formula>
    </cfRule>
  </conditionalFormatting>
  <conditionalFormatting sqref="AU22">
    <cfRule type="cellIs" dxfId="380" priority="576" operator="lessThan">
      <formula>0</formula>
    </cfRule>
  </conditionalFormatting>
  <conditionalFormatting sqref="AU22">
    <cfRule type="cellIs" dxfId="379" priority="577" operator="greaterThan">
      <formula>0</formula>
    </cfRule>
  </conditionalFormatting>
  <conditionalFormatting sqref="AU22">
    <cfRule type="cellIs" dxfId="378" priority="578" operator="lessThan">
      <formula>0</formula>
    </cfRule>
  </conditionalFormatting>
  <conditionalFormatting sqref="B64">
    <cfRule type="cellIs" dxfId="377" priority="579" operator="greaterThan">
      <formula>0</formula>
    </cfRule>
  </conditionalFormatting>
  <conditionalFormatting sqref="B64">
    <cfRule type="cellIs" dxfId="376" priority="580" operator="lessThan">
      <formula>0</formula>
    </cfRule>
  </conditionalFormatting>
  <conditionalFormatting sqref="B41 B43:B72 AC3:AC42">
    <cfRule type="cellIs" dxfId="375" priority="581" operator="greaterThan">
      <formula>0</formula>
    </cfRule>
  </conditionalFormatting>
  <conditionalFormatting sqref="B41 B43:B72 AC3:AC42">
    <cfRule type="cellIs" dxfId="374" priority="582" operator="lessThan">
      <formula>0</formula>
    </cfRule>
  </conditionalFormatting>
  <conditionalFormatting sqref="B41 B43:B72">
    <cfRule type="cellIs" dxfId="373" priority="583" operator="greaterThan">
      <formula>0</formula>
    </cfRule>
  </conditionalFormatting>
  <conditionalFormatting sqref="B41 B43:B72">
    <cfRule type="cellIs" dxfId="372" priority="584" operator="lessThan">
      <formula>0</formula>
    </cfRule>
  </conditionalFormatting>
  <conditionalFormatting sqref="B29">
    <cfRule type="cellIs" dxfId="371" priority="585" operator="greaterThan">
      <formula>0</formula>
    </cfRule>
  </conditionalFormatting>
  <conditionalFormatting sqref="B29">
    <cfRule type="cellIs" dxfId="370" priority="586" operator="lessThan">
      <formula>0</formula>
    </cfRule>
  </conditionalFormatting>
  <conditionalFormatting sqref="AU3">
    <cfRule type="cellIs" dxfId="369" priority="587" operator="greaterThan">
      <formula>0</formula>
    </cfRule>
  </conditionalFormatting>
  <conditionalFormatting sqref="AU3">
    <cfRule type="cellIs" dxfId="368" priority="588" operator="lessThan">
      <formula>0</formula>
    </cfRule>
  </conditionalFormatting>
  <conditionalFormatting sqref="AU4">
    <cfRule type="cellIs" dxfId="367" priority="589" operator="greaterThan">
      <formula>0</formula>
    </cfRule>
  </conditionalFormatting>
  <conditionalFormatting sqref="AU4">
    <cfRule type="cellIs" dxfId="366" priority="590" operator="lessThan">
      <formula>0</formula>
    </cfRule>
  </conditionalFormatting>
  <conditionalFormatting sqref="BA3">
    <cfRule type="cellIs" dxfId="365" priority="591" operator="greaterThan">
      <formula>0</formula>
    </cfRule>
  </conditionalFormatting>
  <conditionalFormatting sqref="BA3">
    <cfRule type="cellIs" dxfId="364" priority="592" operator="lessThan">
      <formula>0</formula>
    </cfRule>
  </conditionalFormatting>
  <conditionalFormatting sqref="Q3 AC3:AC42">
    <cfRule type="cellIs" dxfId="363" priority="593" operator="greaterThan">
      <formula>0</formula>
    </cfRule>
  </conditionalFormatting>
  <conditionalFormatting sqref="Q3 AC3:AC42">
    <cfRule type="cellIs" dxfId="362" priority="594" operator="lessThan">
      <formula>0</formula>
    </cfRule>
  </conditionalFormatting>
  <conditionalFormatting sqref="N37">
    <cfRule type="cellIs" dxfId="361" priority="595" operator="lessThan">
      <formula>0</formula>
    </cfRule>
  </conditionalFormatting>
  <conditionalFormatting sqref="N37">
    <cfRule type="cellIs" dxfId="360" priority="596" operator="greaterThan">
      <formula>0</formula>
    </cfRule>
  </conditionalFormatting>
  <conditionalFormatting sqref="I3:I37">
    <cfRule type="cellIs" dxfId="359" priority="463" operator="lessThan">
      <formula>0</formula>
    </cfRule>
    <cfRule type="cellIs" dxfId="358" priority="464" operator="greaterThan">
      <formula>0</formula>
    </cfRule>
  </conditionalFormatting>
  <conditionalFormatting sqref="I41:I72">
    <cfRule type="cellIs" dxfId="357" priority="461" operator="lessThan">
      <formula>0</formula>
    </cfRule>
    <cfRule type="cellIs" dxfId="356" priority="462" operator="greaterThan">
      <formula>0</formula>
    </cfRule>
  </conditionalFormatting>
  <conditionalFormatting sqref="I76">
    <cfRule type="cellIs" dxfId="355" priority="459" operator="lessThan">
      <formula>0</formula>
    </cfRule>
    <cfRule type="cellIs" dxfId="354" priority="460" operator="greaterThan">
      <formula>0</formula>
    </cfRule>
  </conditionalFormatting>
  <conditionalFormatting sqref="B5:B6">
    <cfRule type="cellIs" dxfId="353" priority="455" operator="greaterThan">
      <formula>0</formula>
    </cfRule>
  </conditionalFormatting>
  <conditionalFormatting sqref="B5:B6">
    <cfRule type="cellIs" dxfId="352" priority="456" operator="lessThan">
      <formula>0</formula>
    </cfRule>
  </conditionalFormatting>
  <conditionalFormatting sqref="B5:B6">
    <cfRule type="cellIs" dxfId="351" priority="457" operator="greaterThan">
      <formula>0</formula>
    </cfRule>
  </conditionalFormatting>
  <conditionalFormatting sqref="B5:B6">
    <cfRule type="cellIs" dxfId="350" priority="458" operator="lessThan">
      <formula>0</formula>
    </cfRule>
  </conditionalFormatting>
  <conditionalFormatting sqref="AB43">
    <cfRule type="cellIs" dxfId="349" priority="450" operator="greaterThan">
      <formula>0</formula>
    </cfRule>
  </conditionalFormatting>
  <conditionalFormatting sqref="AB43">
    <cfRule type="cellIs" dxfId="348" priority="451" operator="lessThan">
      <formula>0</formula>
    </cfRule>
  </conditionalFormatting>
  <conditionalFormatting sqref="N38">
    <cfRule type="cellIs" dxfId="347" priority="449" operator="lessThan">
      <formula>0</formula>
    </cfRule>
  </conditionalFormatting>
  <conditionalFormatting sqref="N39">
    <cfRule type="cellIs" dxfId="346" priority="448" operator="lessThan">
      <formula>0</formula>
    </cfRule>
  </conditionalFormatting>
  <conditionalFormatting sqref="AA3:AA42">
    <cfRule type="cellIs" dxfId="345" priority="446" operator="equal">
      <formula>0</formula>
    </cfRule>
  </conditionalFormatting>
  <conditionalFormatting sqref="B42">
    <cfRule type="cellIs" dxfId="344" priority="438" operator="greaterThan">
      <formula>0</formula>
    </cfRule>
  </conditionalFormatting>
  <conditionalFormatting sqref="B42">
    <cfRule type="cellIs" dxfId="343" priority="439" operator="lessThan">
      <formula>0</formula>
    </cfRule>
  </conditionalFormatting>
  <conditionalFormatting sqref="B42">
    <cfRule type="cellIs" dxfId="342" priority="440" operator="greaterThan">
      <formula>0</formula>
    </cfRule>
  </conditionalFormatting>
  <conditionalFormatting sqref="B42">
    <cfRule type="cellIs" dxfId="341" priority="441" operator="lessThan">
      <formula>0</formula>
    </cfRule>
  </conditionalFormatting>
  <conditionalFormatting sqref="B42">
    <cfRule type="cellIs" dxfId="340" priority="442" operator="greaterThan">
      <formula>0</formula>
    </cfRule>
  </conditionalFormatting>
  <conditionalFormatting sqref="B42">
    <cfRule type="cellIs" dxfId="339" priority="443" operator="lessThan">
      <formula>0</formula>
    </cfRule>
  </conditionalFormatting>
  <conditionalFormatting sqref="P3:P42">
    <cfRule type="expression" dxfId="338" priority="437">
      <formula>$L$18-$R3&lt;0</formula>
    </cfRule>
  </conditionalFormatting>
  <conditionalFormatting sqref="P3:P42">
    <cfRule type="expression" dxfId="337" priority="435">
      <formula>$L$18-$R3&gt;0</formula>
    </cfRule>
  </conditionalFormatting>
  <conditionalFormatting sqref="BA5">
    <cfRule type="cellIs" dxfId="336" priority="429" operator="greaterThan">
      <formula>0</formula>
    </cfRule>
  </conditionalFormatting>
  <conditionalFormatting sqref="BA5">
    <cfRule type="cellIs" dxfId="335" priority="430" operator="lessThan">
      <formula>0</formula>
    </cfRule>
  </conditionalFormatting>
  <conditionalFormatting sqref="BA4">
    <cfRule type="cellIs" dxfId="334" priority="427" operator="greaterThan">
      <formula>0</formula>
    </cfRule>
  </conditionalFormatting>
  <conditionalFormatting sqref="BA4">
    <cfRule type="cellIs" dxfId="333" priority="428" operator="lessThan">
      <formula>0</formula>
    </cfRule>
  </conditionalFormatting>
  <conditionalFormatting sqref="AB3:AB42">
    <cfRule type="expression" dxfId="332" priority="426">
      <formula>$L$18-$AD3&gt;0</formula>
    </cfRule>
  </conditionalFormatting>
  <conditionalFormatting sqref="AB3:AB42">
    <cfRule type="expression" dxfId="331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0" priority="423" operator="equal">
      <formula>0</formula>
    </cfRule>
  </conditionalFormatting>
  <conditionalFormatting sqref="B14">
    <cfRule type="cellIs" dxfId="329" priority="416" operator="greaterThan">
      <formula>0</formula>
    </cfRule>
  </conditionalFormatting>
  <conditionalFormatting sqref="B14">
    <cfRule type="cellIs" dxfId="328" priority="417" operator="lessThan">
      <formula>0</formula>
    </cfRule>
  </conditionalFormatting>
  <conditionalFormatting sqref="B14">
    <cfRule type="cellIs" dxfId="327" priority="418" operator="greaterThan">
      <formula>0</formula>
    </cfRule>
  </conditionalFormatting>
  <conditionalFormatting sqref="B14">
    <cfRule type="cellIs" dxfId="326" priority="419" operator="lessThan">
      <formula>0</formula>
    </cfRule>
  </conditionalFormatting>
  <conditionalFormatting sqref="B13">
    <cfRule type="cellIs" dxfId="325" priority="412" operator="greaterThan">
      <formula>0</formula>
    </cfRule>
  </conditionalFormatting>
  <conditionalFormatting sqref="B13">
    <cfRule type="cellIs" dxfId="324" priority="413" operator="lessThan">
      <formula>0</formula>
    </cfRule>
  </conditionalFormatting>
  <conditionalFormatting sqref="B13">
    <cfRule type="cellIs" dxfId="323" priority="414" operator="greaterThan">
      <formula>0</formula>
    </cfRule>
  </conditionalFormatting>
  <conditionalFormatting sqref="B13">
    <cfRule type="cellIs" dxfId="322" priority="415" operator="lessThan">
      <formula>0</formula>
    </cfRule>
  </conditionalFormatting>
  <conditionalFormatting sqref="B17:B18">
    <cfRule type="cellIs" dxfId="321" priority="408" operator="greaterThan">
      <formula>0</formula>
    </cfRule>
  </conditionalFormatting>
  <conditionalFormatting sqref="B17:B18">
    <cfRule type="cellIs" dxfId="320" priority="409" operator="lessThan">
      <formula>0</formula>
    </cfRule>
  </conditionalFormatting>
  <conditionalFormatting sqref="B17:B18">
    <cfRule type="cellIs" dxfId="319" priority="410" operator="greaterThan">
      <formula>0</formula>
    </cfRule>
  </conditionalFormatting>
  <conditionalFormatting sqref="B17:B18">
    <cfRule type="cellIs" dxfId="318" priority="411" operator="lessThan">
      <formula>0</formula>
    </cfRule>
  </conditionalFormatting>
  <conditionalFormatting sqref="B13:B14">
    <cfRule type="cellIs" dxfId="317" priority="404" operator="greaterThan">
      <formula>0</formula>
    </cfRule>
  </conditionalFormatting>
  <conditionalFormatting sqref="B13:B14">
    <cfRule type="cellIs" dxfId="316" priority="405" operator="lessThan">
      <formula>0</formula>
    </cfRule>
  </conditionalFormatting>
  <conditionalFormatting sqref="B13:B14">
    <cfRule type="cellIs" dxfId="315" priority="406" operator="greaterThan">
      <formula>0</formula>
    </cfRule>
  </conditionalFormatting>
  <conditionalFormatting sqref="B13:B14">
    <cfRule type="cellIs" dxfId="314" priority="407" operator="lessThan">
      <formula>0</formula>
    </cfRule>
  </conditionalFormatting>
  <conditionalFormatting sqref="B5:B6">
    <cfRule type="cellIs" dxfId="313" priority="400" operator="greaterThan">
      <formula>0</formula>
    </cfRule>
  </conditionalFormatting>
  <conditionalFormatting sqref="B5:B6">
    <cfRule type="cellIs" dxfId="312" priority="401" operator="lessThan">
      <formula>0</formula>
    </cfRule>
  </conditionalFormatting>
  <conditionalFormatting sqref="B5:B6">
    <cfRule type="cellIs" dxfId="311" priority="402" operator="greaterThan">
      <formula>0</formula>
    </cfRule>
  </conditionalFormatting>
  <conditionalFormatting sqref="B5:B6">
    <cfRule type="cellIs" dxfId="310" priority="403" operator="lessThan">
      <formula>0</formula>
    </cfRule>
  </conditionalFormatting>
  <conditionalFormatting sqref="B12">
    <cfRule type="cellIs" dxfId="309" priority="340" operator="greaterThan">
      <formula>0</formula>
    </cfRule>
  </conditionalFormatting>
  <conditionalFormatting sqref="B12">
    <cfRule type="cellIs" dxfId="308" priority="341" operator="lessThan">
      <formula>0</formula>
    </cfRule>
  </conditionalFormatting>
  <conditionalFormatting sqref="B12">
    <cfRule type="cellIs" dxfId="307" priority="342" operator="greaterThan">
      <formula>0</formula>
    </cfRule>
  </conditionalFormatting>
  <conditionalFormatting sqref="B12">
    <cfRule type="cellIs" dxfId="306" priority="343" operator="lessThan">
      <formula>0</formula>
    </cfRule>
  </conditionalFormatting>
  <conditionalFormatting sqref="B15:B16">
    <cfRule type="cellIs" dxfId="305" priority="396" operator="greaterThan">
      <formula>0</formula>
    </cfRule>
  </conditionalFormatting>
  <conditionalFormatting sqref="B15:B16">
    <cfRule type="cellIs" dxfId="304" priority="397" operator="lessThan">
      <formula>0</formula>
    </cfRule>
  </conditionalFormatting>
  <conditionalFormatting sqref="B15:B16">
    <cfRule type="cellIs" dxfId="303" priority="398" operator="greaterThan">
      <formula>0</formula>
    </cfRule>
  </conditionalFormatting>
  <conditionalFormatting sqref="B15:B16">
    <cfRule type="cellIs" dxfId="302" priority="399" operator="lessThan">
      <formula>0</formula>
    </cfRule>
  </conditionalFormatting>
  <conditionalFormatting sqref="B16">
    <cfRule type="cellIs" dxfId="301" priority="392" operator="greaterThan">
      <formula>0</formula>
    </cfRule>
  </conditionalFormatting>
  <conditionalFormatting sqref="B16">
    <cfRule type="cellIs" dxfId="300" priority="393" operator="lessThan">
      <formula>0</formula>
    </cfRule>
  </conditionalFormatting>
  <conditionalFormatting sqref="B16">
    <cfRule type="cellIs" dxfId="299" priority="394" operator="greaterThan">
      <formula>0</formula>
    </cfRule>
  </conditionalFormatting>
  <conditionalFormatting sqref="B16">
    <cfRule type="cellIs" dxfId="298" priority="395" operator="lessThan">
      <formula>0</formula>
    </cfRule>
  </conditionalFormatting>
  <conditionalFormatting sqref="B16">
    <cfRule type="cellIs" dxfId="297" priority="388" operator="greaterThan">
      <formula>0</formula>
    </cfRule>
  </conditionalFormatting>
  <conditionalFormatting sqref="B16">
    <cfRule type="cellIs" dxfId="296" priority="389" operator="lessThan">
      <formula>0</formula>
    </cfRule>
  </conditionalFormatting>
  <conditionalFormatting sqref="B16">
    <cfRule type="cellIs" dxfId="295" priority="390" operator="greaterThan">
      <formula>0</formula>
    </cfRule>
  </conditionalFormatting>
  <conditionalFormatting sqref="B16">
    <cfRule type="cellIs" dxfId="294" priority="391" operator="lessThan">
      <formula>0</formula>
    </cfRule>
  </conditionalFormatting>
  <conditionalFormatting sqref="B15">
    <cfRule type="cellIs" dxfId="293" priority="384" operator="greaterThan">
      <formula>0</formula>
    </cfRule>
  </conditionalFormatting>
  <conditionalFormatting sqref="B15">
    <cfRule type="cellIs" dxfId="292" priority="385" operator="lessThan">
      <formula>0</formula>
    </cfRule>
  </conditionalFormatting>
  <conditionalFormatting sqref="B15">
    <cfRule type="cellIs" dxfId="291" priority="386" operator="greaterThan">
      <formula>0</formula>
    </cfRule>
  </conditionalFormatting>
  <conditionalFormatting sqref="B15">
    <cfRule type="cellIs" dxfId="290" priority="387" operator="lessThan">
      <formula>0</formula>
    </cfRule>
  </conditionalFormatting>
  <conditionalFormatting sqref="B15:B16">
    <cfRule type="cellIs" dxfId="289" priority="380" operator="greaterThan">
      <formula>0</formula>
    </cfRule>
  </conditionalFormatting>
  <conditionalFormatting sqref="B15:B16">
    <cfRule type="cellIs" dxfId="288" priority="381" operator="lessThan">
      <formula>0</formula>
    </cfRule>
  </conditionalFormatting>
  <conditionalFormatting sqref="B15:B16">
    <cfRule type="cellIs" dxfId="287" priority="382" operator="greaterThan">
      <formula>0</formula>
    </cfRule>
  </conditionalFormatting>
  <conditionalFormatting sqref="B15:B16">
    <cfRule type="cellIs" dxfId="286" priority="383" operator="lessThan">
      <formula>0</formula>
    </cfRule>
  </conditionalFormatting>
  <conditionalFormatting sqref="B15:B16">
    <cfRule type="cellIs" dxfId="285" priority="376" operator="greaterThan">
      <formula>0</formula>
    </cfRule>
  </conditionalFormatting>
  <conditionalFormatting sqref="B15:B16">
    <cfRule type="cellIs" dxfId="284" priority="377" operator="lessThan">
      <formula>0</formula>
    </cfRule>
  </conditionalFormatting>
  <conditionalFormatting sqref="B15:B16">
    <cfRule type="cellIs" dxfId="283" priority="378" operator="greaterThan">
      <formula>0</formula>
    </cfRule>
  </conditionalFormatting>
  <conditionalFormatting sqref="B15:B16">
    <cfRule type="cellIs" dxfId="282" priority="379" operator="lessThan">
      <formula>0</formula>
    </cfRule>
  </conditionalFormatting>
  <conditionalFormatting sqref="B11:B12">
    <cfRule type="cellIs" dxfId="281" priority="372" operator="greaterThan">
      <formula>0</formula>
    </cfRule>
  </conditionalFormatting>
  <conditionalFormatting sqref="B11:B12">
    <cfRule type="cellIs" dxfId="280" priority="373" operator="lessThan">
      <formula>0</formula>
    </cfRule>
  </conditionalFormatting>
  <conditionalFormatting sqref="B11:B12">
    <cfRule type="cellIs" dxfId="279" priority="374" operator="greaterThan">
      <formula>0</formula>
    </cfRule>
  </conditionalFormatting>
  <conditionalFormatting sqref="B11:B12">
    <cfRule type="cellIs" dxfId="278" priority="375" operator="lessThan">
      <formula>0</formula>
    </cfRule>
  </conditionalFormatting>
  <conditionalFormatting sqref="B11">
    <cfRule type="cellIs" dxfId="277" priority="368" operator="greaterThan">
      <formula>0</formula>
    </cfRule>
  </conditionalFormatting>
  <conditionalFormatting sqref="B11">
    <cfRule type="cellIs" dxfId="276" priority="369" operator="lessThan">
      <formula>0</formula>
    </cfRule>
  </conditionalFormatting>
  <conditionalFormatting sqref="B11">
    <cfRule type="cellIs" dxfId="275" priority="370" operator="greaterThan">
      <formula>0</formula>
    </cfRule>
  </conditionalFormatting>
  <conditionalFormatting sqref="B11">
    <cfRule type="cellIs" dxfId="274" priority="371" operator="lessThan">
      <formula>0</formula>
    </cfRule>
  </conditionalFormatting>
  <conditionalFormatting sqref="B12">
    <cfRule type="cellIs" dxfId="273" priority="364" operator="greaterThan">
      <formula>0</formula>
    </cfRule>
  </conditionalFormatting>
  <conditionalFormatting sqref="B12">
    <cfRule type="cellIs" dxfId="272" priority="365" operator="lessThan">
      <formula>0</formula>
    </cfRule>
  </conditionalFormatting>
  <conditionalFormatting sqref="B12">
    <cfRule type="cellIs" dxfId="271" priority="366" operator="greaterThan">
      <formula>0</formula>
    </cfRule>
  </conditionalFormatting>
  <conditionalFormatting sqref="B12">
    <cfRule type="cellIs" dxfId="270" priority="367" operator="lessThan">
      <formula>0</formula>
    </cfRule>
  </conditionalFormatting>
  <conditionalFormatting sqref="B5:B6">
    <cfRule type="cellIs" dxfId="269" priority="360" operator="greaterThan">
      <formula>0</formula>
    </cfRule>
  </conditionalFormatting>
  <conditionalFormatting sqref="B5:B6">
    <cfRule type="cellIs" dxfId="268" priority="361" operator="lessThan">
      <formula>0</formula>
    </cfRule>
  </conditionalFormatting>
  <conditionalFormatting sqref="B5:B6">
    <cfRule type="cellIs" dxfId="267" priority="362" operator="greaterThan">
      <formula>0</formula>
    </cfRule>
  </conditionalFormatting>
  <conditionalFormatting sqref="B5:B6">
    <cfRule type="cellIs" dxfId="266" priority="363" operator="lessThan">
      <formula>0</formula>
    </cfRule>
  </conditionalFormatting>
  <conditionalFormatting sqref="B5:B6">
    <cfRule type="cellIs" dxfId="265" priority="356" operator="greaterThan">
      <formula>0</formula>
    </cfRule>
  </conditionalFormatting>
  <conditionalFormatting sqref="B5:B6">
    <cfRule type="cellIs" dxfId="264" priority="357" operator="lessThan">
      <formula>0</formula>
    </cfRule>
  </conditionalFormatting>
  <conditionalFormatting sqref="B5:B6">
    <cfRule type="cellIs" dxfId="263" priority="358" operator="greaterThan">
      <formula>0</formula>
    </cfRule>
  </conditionalFormatting>
  <conditionalFormatting sqref="B5:B6">
    <cfRule type="cellIs" dxfId="262" priority="359" operator="lessThan">
      <formula>0</formula>
    </cfRule>
  </conditionalFormatting>
  <conditionalFormatting sqref="B5:B6">
    <cfRule type="cellIs" dxfId="261" priority="352" operator="greaterThan">
      <formula>0</formula>
    </cfRule>
  </conditionalFormatting>
  <conditionalFormatting sqref="B5:B6">
    <cfRule type="cellIs" dxfId="260" priority="353" operator="lessThan">
      <formula>0</formula>
    </cfRule>
  </conditionalFormatting>
  <conditionalFormatting sqref="B5:B6">
    <cfRule type="cellIs" dxfId="259" priority="354" operator="greaterThan">
      <formula>0</formula>
    </cfRule>
  </conditionalFormatting>
  <conditionalFormatting sqref="B5:B6">
    <cfRule type="cellIs" dxfId="258" priority="355" operator="lessThan">
      <formula>0</formula>
    </cfRule>
  </conditionalFormatting>
  <conditionalFormatting sqref="B11:B12">
    <cfRule type="cellIs" dxfId="257" priority="348" operator="greaterThan">
      <formula>0</formula>
    </cfRule>
  </conditionalFormatting>
  <conditionalFormatting sqref="B11:B12">
    <cfRule type="cellIs" dxfId="256" priority="349" operator="lessThan">
      <formula>0</formula>
    </cfRule>
  </conditionalFormatting>
  <conditionalFormatting sqref="B11:B12">
    <cfRule type="cellIs" dxfId="255" priority="350" operator="greaterThan">
      <formula>0</formula>
    </cfRule>
  </conditionalFormatting>
  <conditionalFormatting sqref="B11:B12">
    <cfRule type="cellIs" dxfId="254" priority="351" operator="lessThan">
      <formula>0</formula>
    </cfRule>
  </conditionalFormatting>
  <conditionalFormatting sqref="B12">
    <cfRule type="cellIs" dxfId="253" priority="344" operator="greaterThan">
      <formula>0</formula>
    </cfRule>
  </conditionalFormatting>
  <conditionalFormatting sqref="B12">
    <cfRule type="cellIs" dxfId="252" priority="345" operator="lessThan">
      <formula>0</formula>
    </cfRule>
  </conditionalFormatting>
  <conditionalFormatting sqref="B12">
    <cfRule type="cellIs" dxfId="251" priority="346" operator="greaterThan">
      <formula>0</formula>
    </cfRule>
  </conditionalFormatting>
  <conditionalFormatting sqref="B12">
    <cfRule type="cellIs" dxfId="250" priority="347" operator="lessThan">
      <formula>0</formula>
    </cfRule>
  </conditionalFormatting>
  <conditionalFormatting sqref="B11">
    <cfRule type="cellIs" dxfId="249" priority="336" operator="greaterThan">
      <formula>0</formula>
    </cfRule>
  </conditionalFormatting>
  <conditionalFormatting sqref="B11">
    <cfRule type="cellIs" dxfId="248" priority="337" operator="lessThan">
      <formula>0</formula>
    </cfRule>
  </conditionalFormatting>
  <conditionalFormatting sqref="B11">
    <cfRule type="cellIs" dxfId="247" priority="338" operator="greaterThan">
      <formula>0</formula>
    </cfRule>
  </conditionalFormatting>
  <conditionalFormatting sqref="B11">
    <cfRule type="cellIs" dxfId="246" priority="339" operator="lessThan">
      <formula>0</formula>
    </cfRule>
  </conditionalFormatting>
  <conditionalFormatting sqref="B11:B12">
    <cfRule type="cellIs" dxfId="245" priority="332" operator="greaterThan">
      <formula>0</formula>
    </cfRule>
  </conditionalFormatting>
  <conditionalFormatting sqref="B11:B12">
    <cfRule type="cellIs" dxfId="244" priority="333" operator="lessThan">
      <formula>0</formula>
    </cfRule>
  </conditionalFormatting>
  <conditionalFormatting sqref="B11:B12">
    <cfRule type="cellIs" dxfId="243" priority="334" operator="greaterThan">
      <formula>0</formula>
    </cfRule>
  </conditionalFormatting>
  <conditionalFormatting sqref="B11:B12">
    <cfRule type="cellIs" dxfId="242" priority="335" operator="lessThan">
      <formula>0</formula>
    </cfRule>
  </conditionalFormatting>
  <conditionalFormatting sqref="B11:B12">
    <cfRule type="cellIs" dxfId="241" priority="328" operator="greaterThan">
      <formula>0</formula>
    </cfRule>
  </conditionalFormatting>
  <conditionalFormatting sqref="B11:B12">
    <cfRule type="cellIs" dxfId="240" priority="329" operator="lessThan">
      <formula>0</formula>
    </cfRule>
  </conditionalFormatting>
  <conditionalFormatting sqref="B11:B12">
    <cfRule type="cellIs" dxfId="239" priority="330" operator="greaterThan">
      <formula>0</formula>
    </cfRule>
  </conditionalFormatting>
  <conditionalFormatting sqref="B11:B12">
    <cfRule type="cellIs" dxfId="238" priority="331" operator="lessThan">
      <formula>0</formula>
    </cfRule>
  </conditionalFormatting>
  <conditionalFormatting sqref="B40">
    <cfRule type="cellIs" dxfId="237" priority="322" operator="greaterThan">
      <formula>0</formula>
    </cfRule>
  </conditionalFormatting>
  <conditionalFormatting sqref="B40">
    <cfRule type="cellIs" dxfId="236" priority="323" operator="lessThan">
      <formula>0</formula>
    </cfRule>
  </conditionalFormatting>
  <conditionalFormatting sqref="B40">
    <cfRule type="cellIs" dxfId="235" priority="324" operator="greaterThan">
      <formula>0</formula>
    </cfRule>
  </conditionalFormatting>
  <conditionalFormatting sqref="B40">
    <cfRule type="cellIs" dxfId="234" priority="325" operator="lessThan">
      <formula>0</formula>
    </cfRule>
  </conditionalFormatting>
  <conditionalFormatting sqref="B40">
    <cfRule type="cellIs" dxfId="233" priority="326" operator="greaterThan">
      <formula>0</formula>
    </cfRule>
  </conditionalFormatting>
  <conditionalFormatting sqref="B40">
    <cfRule type="cellIs" dxfId="232" priority="327" operator="lessThan">
      <formula>0</formula>
    </cfRule>
  </conditionalFormatting>
  <conditionalFormatting sqref="I38:I40">
    <cfRule type="cellIs" dxfId="231" priority="320" operator="lessThan">
      <formula>0</formula>
    </cfRule>
    <cfRule type="cellIs" dxfId="230" priority="321" operator="greaterThan">
      <formula>0</formula>
    </cfRule>
  </conditionalFormatting>
  <conditionalFormatting sqref="B38">
    <cfRule type="cellIs" dxfId="229" priority="314" operator="greaterThan">
      <formula>0</formula>
    </cfRule>
  </conditionalFormatting>
  <conditionalFormatting sqref="B38">
    <cfRule type="cellIs" dxfId="228" priority="315" operator="lessThan">
      <formula>0</formula>
    </cfRule>
  </conditionalFormatting>
  <conditionalFormatting sqref="B38">
    <cfRule type="cellIs" dxfId="227" priority="316" operator="greaterThan">
      <formula>0</formula>
    </cfRule>
  </conditionalFormatting>
  <conditionalFormatting sqref="B38">
    <cfRule type="cellIs" dxfId="226" priority="317" operator="lessThan">
      <formula>0</formula>
    </cfRule>
  </conditionalFormatting>
  <conditionalFormatting sqref="B38">
    <cfRule type="cellIs" dxfId="225" priority="318" operator="greaterThan">
      <formula>0</formula>
    </cfRule>
  </conditionalFormatting>
  <conditionalFormatting sqref="B38">
    <cfRule type="cellIs" dxfId="224" priority="319" operator="lessThan">
      <formula>0</formula>
    </cfRule>
  </conditionalFormatting>
  <conditionalFormatting sqref="B39">
    <cfRule type="cellIs" dxfId="223" priority="308" operator="greaterThan">
      <formula>0</formula>
    </cfRule>
  </conditionalFormatting>
  <conditionalFormatting sqref="B39">
    <cfRule type="cellIs" dxfId="222" priority="309" operator="lessThan">
      <formula>0</formula>
    </cfRule>
  </conditionalFormatting>
  <conditionalFormatting sqref="B39">
    <cfRule type="cellIs" dxfId="221" priority="310" operator="greaterThan">
      <formula>0</formula>
    </cfRule>
  </conditionalFormatting>
  <conditionalFormatting sqref="B39">
    <cfRule type="cellIs" dxfId="220" priority="311" operator="lessThan">
      <formula>0</formula>
    </cfRule>
  </conditionalFormatting>
  <conditionalFormatting sqref="B39">
    <cfRule type="cellIs" dxfId="219" priority="312" operator="greaterThan">
      <formula>0</formula>
    </cfRule>
  </conditionalFormatting>
  <conditionalFormatting sqref="B39">
    <cfRule type="cellIs" dxfId="218" priority="313" operator="lessThan">
      <formula>0</formula>
    </cfRule>
  </conditionalFormatting>
  <conditionalFormatting sqref="B31:B34 B37">
    <cfRule type="cellIs" dxfId="217" priority="304" operator="greaterThan">
      <formula>0</formula>
    </cfRule>
  </conditionalFormatting>
  <conditionalFormatting sqref="B31:B34 B37">
    <cfRule type="cellIs" dxfId="216" priority="305" operator="lessThan">
      <formula>0</formula>
    </cfRule>
  </conditionalFormatting>
  <conditionalFormatting sqref="B31:B34 B37">
    <cfRule type="cellIs" dxfId="215" priority="306" operator="greaterThan">
      <formula>0</formula>
    </cfRule>
  </conditionalFormatting>
  <conditionalFormatting sqref="B31:B34 B37">
    <cfRule type="cellIs" dxfId="214" priority="307" operator="lessThan">
      <formula>0</formula>
    </cfRule>
  </conditionalFormatting>
  <conditionalFormatting sqref="B35:B36">
    <cfRule type="cellIs" dxfId="213" priority="296" operator="greaterThan">
      <formula>0</formula>
    </cfRule>
  </conditionalFormatting>
  <conditionalFormatting sqref="B35:B36">
    <cfRule type="cellIs" dxfId="212" priority="297" operator="lessThan">
      <formula>0</formula>
    </cfRule>
  </conditionalFormatting>
  <conditionalFormatting sqref="B35:B36">
    <cfRule type="cellIs" dxfId="211" priority="298" operator="greaterThan">
      <formula>0</formula>
    </cfRule>
  </conditionalFormatting>
  <conditionalFormatting sqref="B35:B36">
    <cfRule type="cellIs" dxfId="210" priority="299" operator="lessThan">
      <formula>0</formula>
    </cfRule>
  </conditionalFormatting>
  <conditionalFormatting sqref="B36">
    <cfRule type="cellIs" dxfId="209" priority="300" operator="greaterThan">
      <formula>0</formula>
    </cfRule>
  </conditionalFormatting>
  <conditionalFormatting sqref="B36">
    <cfRule type="cellIs" dxfId="208" priority="301" operator="lessThan">
      <formula>0</formula>
    </cfRule>
  </conditionalFormatting>
  <conditionalFormatting sqref="B35">
    <cfRule type="cellIs" dxfId="207" priority="302" operator="greaterThan">
      <formula>0</formula>
    </cfRule>
  </conditionalFormatting>
  <conditionalFormatting sqref="B35">
    <cfRule type="cellIs" dxfId="206" priority="303" operator="lessThan">
      <formula>0</formula>
    </cfRule>
  </conditionalFormatting>
  <conditionalFormatting sqref="B4">
    <cfRule type="cellIs" dxfId="205" priority="286" operator="greaterThan">
      <formula>0</formula>
    </cfRule>
  </conditionalFormatting>
  <conditionalFormatting sqref="B4">
    <cfRule type="cellIs" dxfId="204" priority="287" operator="lessThan">
      <formula>0</formula>
    </cfRule>
  </conditionalFormatting>
  <conditionalFormatting sqref="B4">
    <cfRule type="cellIs" dxfId="203" priority="288" operator="greaterThan">
      <formula>0</formula>
    </cfRule>
  </conditionalFormatting>
  <conditionalFormatting sqref="B4">
    <cfRule type="cellIs" dxfId="202" priority="289" operator="lessThan">
      <formula>0</formula>
    </cfRule>
  </conditionalFormatting>
  <conditionalFormatting sqref="B4">
    <cfRule type="cellIs" dxfId="201" priority="282" operator="greaterThan">
      <formula>0</formula>
    </cfRule>
  </conditionalFormatting>
  <conditionalFormatting sqref="B4">
    <cfRule type="cellIs" dxfId="200" priority="283" operator="lessThan">
      <formula>0</formula>
    </cfRule>
  </conditionalFormatting>
  <conditionalFormatting sqref="B4">
    <cfRule type="cellIs" dxfId="199" priority="284" operator="greaterThan">
      <formula>0</formula>
    </cfRule>
  </conditionalFormatting>
  <conditionalFormatting sqref="B4">
    <cfRule type="cellIs" dxfId="198" priority="285" operator="lessThan">
      <formula>0</formula>
    </cfRule>
  </conditionalFormatting>
  <conditionalFormatting sqref="B4">
    <cfRule type="cellIs" dxfId="197" priority="278" operator="greaterThan">
      <formula>0</formula>
    </cfRule>
  </conditionalFormatting>
  <conditionalFormatting sqref="B4">
    <cfRule type="cellIs" dxfId="196" priority="279" operator="lessThan">
      <formula>0</formula>
    </cfRule>
  </conditionalFormatting>
  <conditionalFormatting sqref="B4">
    <cfRule type="cellIs" dxfId="195" priority="280" operator="greaterThan">
      <formula>0</formula>
    </cfRule>
  </conditionalFormatting>
  <conditionalFormatting sqref="B4">
    <cfRule type="cellIs" dxfId="194" priority="281" operator="lessThan">
      <formula>0</formula>
    </cfRule>
  </conditionalFormatting>
  <conditionalFormatting sqref="B4">
    <cfRule type="cellIs" dxfId="193" priority="274" operator="greaterThan">
      <formula>0</formula>
    </cfRule>
  </conditionalFormatting>
  <conditionalFormatting sqref="B4">
    <cfRule type="cellIs" dxfId="192" priority="275" operator="lessThan">
      <formula>0</formula>
    </cfRule>
  </conditionalFormatting>
  <conditionalFormatting sqref="B4">
    <cfRule type="cellIs" dxfId="191" priority="276" operator="greaterThan">
      <formula>0</formula>
    </cfRule>
  </conditionalFormatting>
  <conditionalFormatting sqref="B4">
    <cfRule type="cellIs" dxfId="190" priority="277" operator="lessThan">
      <formula>0</formula>
    </cfRule>
  </conditionalFormatting>
  <conditionalFormatting sqref="B4">
    <cfRule type="cellIs" dxfId="189" priority="270" operator="greaterThan">
      <formula>0</formula>
    </cfRule>
  </conditionalFormatting>
  <conditionalFormatting sqref="B4">
    <cfRule type="cellIs" dxfId="188" priority="271" operator="lessThan">
      <formula>0</formula>
    </cfRule>
  </conditionalFormatting>
  <conditionalFormatting sqref="B4">
    <cfRule type="cellIs" dxfId="187" priority="272" operator="greaterThan">
      <formula>0</formula>
    </cfRule>
  </conditionalFormatting>
  <conditionalFormatting sqref="B4">
    <cfRule type="cellIs" dxfId="186" priority="273" operator="lessThan">
      <formula>0</formula>
    </cfRule>
  </conditionalFormatting>
  <conditionalFormatting sqref="B4">
    <cfRule type="cellIs" dxfId="185" priority="266" operator="greaterThan">
      <formula>0</formula>
    </cfRule>
  </conditionalFormatting>
  <conditionalFormatting sqref="B4">
    <cfRule type="cellIs" dxfId="184" priority="267" operator="lessThan">
      <formula>0</formula>
    </cfRule>
  </conditionalFormatting>
  <conditionalFormatting sqref="B4">
    <cfRule type="cellIs" dxfId="183" priority="268" operator="greaterThan">
      <formula>0</formula>
    </cfRule>
  </conditionalFormatting>
  <conditionalFormatting sqref="B4">
    <cfRule type="cellIs" dxfId="182" priority="269" operator="lessThan">
      <formula>0</formula>
    </cfRule>
  </conditionalFormatting>
  <conditionalFormatting sqref="B4">
    <cfRule type="cellIs" dxfId="181" priority="262" operator="greaterThan">
      <formula>0</formula>
    </cfRule>
  </conditionalFormatting>
  <conditionalFormatting sqref="B4">
    <cfRule type="cellIs" dxfId="180" priority="263" operator="lessThan">
      <formula>0</formula>
    </cfRule>
  </conditionalFormatting>
  <conditionalFormatting sqref="B4">
    <cfRule type="cellIs" dxfId="179" priority="264" operator="greaterThan">
      <formula>0</formula>
    </cfRule>
  </conditionalFormatting>
  <conditionalFormatting sqref="B4">
    <cfRule type="cellIs" dxfId="178" priority="265" operator="lessThan">
      <formula>0</formula>
    </cfRule>
  </conditionalFormatting>
  <conditionalFormatting sqref="B4">
    <cfRule type="cellIs" dxfId="177" priority="258" operator="greaterThan">
      <formula>0</formula>
    </cfRule>
  </conditionalFormatting>
  <conditionalFormatting sqref="B4">
    <cfRule type="cellIs" dxfId="176" priority="259" operator="lessThan">
      <formula>0</formula>
    </cfRule>
  </conditionalFormatting>
  <conditionalFormatting sqref="B4">
    <cfRule type="cellIs" dxfId="175" priority="260" operator="greaterThan">
      <formula>0</formula>
    </cfRule>
  </conditionalFormatting>
  <conditionalFormatting sqref="B4">
    <cfRule type="cellIs" dxfId="174" priority="261" operator="lessThan">
      <formula>0</formula>
    </cfRule>
  </conditionalFormatting>
  <conditionalFormatting sqref="B4">
    <cfRule type="cellIs" dxfId="173" priority="254" operator="greaterThan">
      <formula>0</formula>
    </cfRule>
  </conditionalFormatting>
  <conditionalFormatting sqref="B4">
    <cfRule type="cellIs" dxfId="172" priority="255" operator="lessThan">
      <formula>0</formula>
    </cfRule>
  </conditionalFormatting>
  <conditionalFormatting sqref="B4">
    <cfRule type="cellIs" dxfId="171" priority="256" operator="greaterThan">
      <formula>0</formula>
    </cfRule>
  </conditionalFormatting>
  <conditionalFormatting sqref="B4">
    <cfRule type="cellIs" dxfId="170" priority="257" operator="lessThan">
      <formula>0</formula>
    </cfRule>
  </conditionalFormatting>
  <conditionalFormatting sqref="B8">
    <cfRule type="cellIs" dxfId="169" priority="250" operator="greaterThan">
      <formula>0</formula>
    </cfRule>
  </conditionalFormatting>
  <conditionalFormatting sqref="B8">
    <cfRule type="cellIs" dxfId="168" priority="251" operator="lessThan">
      <formula>0</formula>
    </cfRule>
  </conditionalFormatting>
  <conditionalFormatting sqref="B8">
    <cfRule type="cellIs" dxfId="167" priority="252" operator="greaterThan">
      <formula>0</formula>
    </cfRule>
  </conditionalFormatting>
  <conditionalFormatting sqref="B8">
    <cfRule type="cellIs" dxfId="166" priority="253" operator="lessThan">
      <formula>0</formula>
    </cfRule>
  </conditionalFormatting>
  <conditionalFormatting sqref="B8">
    <cfRule type="cellIs" dxfId="165" priority="246" operator="greaterThan">
      <formula>0</formula>
    </cfRule>
  </conditionalFormatting>
  <conditionalFormatting sqref="B8">
    <cfRule type="cellIs" dxfId="164" priority="247" operator="lessThan">
      <formula>0</formula>
    </cfRule>
  </conditionalFormatting>
  <conditionalFormatting sqref="B8">
    <cfRule type="cellIs" dxfId="163" priority="248" operator="greaterThan">
      <formula>0</formula>
    </cfRule>
  </conditionalFormatting>
  <conditionalFormatting sqref="B8">
    <cfRule type="cellIs" dxfId="162" priority="249" operator="lessThan">
      <formula>0</formula>
    </cfRule>
  </conditionalFormatting>
  <conditionalFormatting sqref="B6:B7">
    <cfRule type="cellIs" dxfId="161" priority="202" operator="greaterThan">
      <formula>0</formula>
    </cfRule>
  </conditionalFormatting>
  <conditionalFormatting sqref="B6:B7">
    <cfRule type="cellIs" dxfId="160" priority="203" operator="lessThan">
      <formula>0</formula>
    </cfRule>
  </conditionalFormatting>
  <conditionalFormatting sqref="B6:B7">
    <cfRule type="cellIs" dxfId="159" priority="204" operator="greaterThan">
      <formula>0</formula>
    </cfRule>
  </conditionalFormatting>
  <conditionalFormatting sqref="B6:B7">
    <cfRule type="cellIs" dxfId="158" priority="205" operator="lessThan">
      <formula>0</formula>
    </cfRule>
  </conditionalFormatting>
  <conditionalFormatting sqref="B9:B10">
    <cfRule type="cellIs" dxfId="157" priority="242" operator="greaterThan">
      <formula>0</formula>
    </cfRule>
  </conditionalFormatting>
  <conditionalFormatting sqref="B9:B10">
    <cfRule type="cellIs" dxfId="156" priority="243" operator="lessThan">
      <formula>0</formula>
    </cfRule>
  </conditionalFormatting>
  <conditionalFormatting sqref="B9:B10">
    <cfRule type="cellIs" dxfId="155" priority="244" operator="greaterThan">
      <formula>0</formula>
    </cfRule>
  </conditionalFormatting>
  <conditionalFormatting sqref="B9:B10">
    <cfRule type="cellIs" dxfId="154" priority="245" operator="lessThan">
      <formula>0</formula>
    </cfRule>
  </conditionalFormatting>
  <conditionalFormatting sqref="B10">
    <cfRule type="cellIs" dxfId="153" priority="238" operator="greaterThan">
      <formula>0</formula>
    </cfRule>
  </conditionalFormatting>
  <conditionalFormatting sqref="B10">
    <cfRule type="cellIs" dxfId="152" priority="239" operator="lessThan">
      <formula>0</formula>
    </cfRule>
  </conditionalFormatting>
  <conditionalFormatting sqref="B10">
    <cfRule type="cellIs" dxfId="151" priority="240" operator="greaterThan">
      <formula>0</formula>
    </cfRule>
  </conditionalFormatting>
  <conditionalFormatting sqref="B10">
    <cfRule type="cellIs" dxfId="150" priority="241" operator="lessThan">
      <formula>0</formula>
    </cfRule>
  </conditionalFormatting>
  <conditionalFormatting sqref="B10">
    <cfRule type="cellIs" dxfId="149" priority="234" operator="greaterThan">
      <formula>0</formula>
    </cfRule>
  </conditionalFormatting>
  <conditionalFormatting sqref="B10">
    <cfRule type="cellIs" dxfId="148" priority="235" operator="lessThan">
      <formula>0</formula>
    </cfRule>
  </conditionalFormatting>
  <conditionalFormatting sqref="B10">
    <cfRule type="cellIs" dxfId="147" priority="236" operator="greaterThan">
      <formula>0</formula>
    </cfRule>
  </conditionalFormatting>
  <conditionalFormatting sqref="B10">
    <cfRule type="cellIs" dxfId="146" priority="237" operator="lessThan">
      <formula>0</formula>
    </cfRule>
  </conditionalFormatting>
  <conditionalFormatting sqref="B9">
    <cfRule type="cellIs" dxfId="145" priority="230" operator="greaterThan">
      <formula>0</formula>
    </cfRule>
  </conditionalFormatting>
  <conditionalFormatting sqref="B9">
    <cfRule type="cellIs" dxfId="144" priority="231" operator="lessThan">
      <formula>0</formula>
    </cfRule>
  </conditionalFormatting>
  <conditionalFormatting sqref="B9">
    <cfRule type="cellIs" dxfId="143" priority="232" operator="greaterThan">
      <formula>0</formula>
    </cfRule>
  </conditionalFormatting>
  <conditionalFormatting sqref="B9">
    <cfRule type="cellIs" dxfId="142" priority="233" operator="lessThan">
      <formula>0</formula>
    </cfRule>
  </conditionalFormatting>
  <conditionalFormatting sqref="B9:B10">
    <cfRule type="cellIs" dxfId="141" priority="226" operator="greaterThan">
      <formula>0</formula>
    </cfRule>
  </conditionalFormatting>
  <conditionalFormatting sqref="B9:B10">
    <cfRule type="cellIs" dxfId="140" priority="227" operator="lessThan">
      <formula>0</formula>
    </cfRule>
  </conditionalFormatting>
  <conditionalFormatting sqref="B9:B10">
    <cfRule type="cellIs" dxfId="139" priority="228" operator="greaterThan">
      <formula>0</formula>
    </cfRule>
  </conditionalFormatting>
  <conditionalFormatting sqref="B9:B10">
    <cfRule type="cellIs" dxfId="138" priority="229" operator="lessThan">
      <formula>0</formula>
    </cfRule>
  </conditionalFormatting>
  <conditionalFormatting sqref="B9:B10">
    <cfRule type="cellIs" dxfId="137" priority="222" operator="greaterThan">
      <formula>0</formula>
    </cfRule>
  </conditionalFormatting>
  <conditionalFormatting sqref="B9:B10">
    <cfRule type="cellIs" dxfId="136" priority="223" operator="lessThan">
      <formula>0</formula>
    </cfRule>
  </conditionalFormatting>
  <conditionalFormatting sqref="B9:B10">
    <cfRule type="cellIs" dxfId="135" priority="224" operator="greaterThan">
      <formula>0</formula>
    </cfRule>
  </conditionalFormatting>
  <conditionalFormatting sqref="B9:B10">
    <cfRule type="cellIs" dxfId="134" priority="225" operator="lessThan">
      <formula>0</formula>
    </cfRule>
  </conditionalFormatting>
  <conditionalFormatting sqref="B6:B7">
    <cfRule type="cellIs" dxfId="133" priority="218" operator="greaterThan">
      <formula>0</formula>
    </cfRule>
  </conditionalFormatting>
  <conditionalFormatting sqref="B6:B7">
    <cfRule type="cellIs" dxfId="132" priority="219" operator="lessThan">
      <formula>0</formula>
    </cfRule>
  </conditionalFormatting>
  <conditionalFormatting sqref="B6:B7">
    <cfRule type="cellIs" dxfId="131" priority="220" operator="greaterThan">
      <formula>0</formula>
    </cfRule>
  </conditionalFormatting>
  <conditionalFormatting sqref="B6:B7">
    <cfRule type="cellIs" dxfId="130" priority="221" operator="lessThan">
      <formula>0</formula>
    </cfRule>
  </conditionalFormatting>
  <conditionalFormatting sqref="B6:B7">
    <cfRule type="cellIs" dxfId="129" priority="214" operator="greaterThan">
      <formula>0</formula>
    </cfRule>
  </conditionalFormatting>
  <conditionalFormatting sqref="B6:B7">
    <cfRule type="cellIs" dxfId="128" priority="215" operator="lessThan">
      <formula>0</formula>
    </cfRule>
  </conditionalFormatting>
  <conditionalFormatting sqref="B6:B7">
    <cfRule type="cellIs" dxfId="127" priority="216" operator="greaterThan">
      <formula>0</formula>
    </cfRule>
  </conditionalFormatting>
  <conditionalFormatting sqref="B6:B7">
    <cfRule type="cellIs" dxfId="126" priority="217" operator="lessThan">
      <formula>0</formula>
    </cfRule>
  </conditionalFormatting>
  <conditionalFormatting sqref="B6:B7">
    <cfRule type="cellIs" dxfId="125" priority="210" operator="greaterThan">
      <formula>0</formula>
    </cfRule>
  </conditionalFormatting>
  <conditionalFormatting sqref="B6:B7">
    <cfRule type="cellIs" dxfId="124" priority="211" operator="lessThan">
      <formula>0</formula>
    </cfRule>
  </conditionalFormatting>
  <conditionalFormatting sqref="B6:B7">
    <cfRule type="cellIs" dxfId="123" priority="212" operator="greaterThan">
      <formula>0</formula>
    </cfRule>
  </conditionalFormatting>
  <conditionalFormatting sqref="B6:B7">
    <cfRule type="cellIs" dxfId="122" priority="213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198" operator="greaterThan">
      <formula>0</formula>
    </cfRule>
  </conditionalFormatting>
  <conditionalFormatting sqref="B6:B7">
    <cfRule type="cellIs" dxfId="116" priority="199" operator="lessThan">
      <formula>0</formula>
    </cfRule>
  </conditionalFormatting>
  <conditionalFormatting sqref="B6:B7">
    <cfRule type="cellIs" dxfId="115" priority="200" operator="greaterThan">
      <formula>0</formula>
    </cfRule>
  </conditionalFormatting>
  <conditionalFormatting sqref="B6:B7">
    <cfRule type="cellIs" dxfId="114" priority="201" operator="lessThan">
      <formula>0</formula>
    </cfRule>
  </conditionalFormatting>
  <conditionalFormatting sqref="B6:B7">
    <cfRule type="cellIs" dxfId="113" priority="194" operator="greaterThan">
      <formula>0</formula>
    </cfRule>
  </conditionalFormatting>
  <conditionalFormatting sqref="B6:B7">
    <cfRule type="cellIs" dxfId="112" priority="195" operator="lessThan">
      <formula>0</formula>
    </cfRule>
  </conditionalFormatting>
  <conditionalFormatting sqref="B6:B7">
    <cfRule type="cellIs" dxfId="111" priority="196" operator="greaterThan">
      <formula>0</formula>
    </cfRule>
  </conditionalFormatting>
  <conditionalFormatting sqref="B6:B7">
    <cfRule type="cellIs" dxfId="110" priority="197" operator="lessThan">
      <formula>0</formula>
    </cfRule>
  </conditionalFormatting>
  <conditionalFormatting sqref="B19">
    <cfRule type="cellIs" dxfId="109" priority="188" operator="greaterThan">
      <formula>0</formula>
    </cfRule>
  </conditionalFormatting>
  <conditionalFormatting sqref="B19">
    <cfRule type="cellIs" dxfId="108" priority="189" operator="lessThan">
      <formula>0</formula>
    </cfRule>
  </conditionalFormatting>
  <conditionalFormatting sqref="B19">
    <cfRule type="cellIs" dxfId="107" priority="190" operator="greaterThan">
      <formula>0</formula>
    </cfRule>
  </conditionalFormatting>
  <conditionalFormatting sqref="B19">
    <cfRule type="cellIs" dxfId="106" priority="191" operator="lessThan">
      <formula>0</formula>
    </cfRule>
  </conditionalFormatting>
  <conditionalFormatting sqref="B19">
    <cfRule type="cellIs" dxfId="105" priority="184" operator="greaterThan">
      <formula>0</formula>
    </cfRule>
  </conditionalFormatting>
  <conditionalFormatting sqref="B19">
    <cfRule type="cellIs" dxfId="104" priority="185" operator="lessThan">
      <formula>0</formula>
    </cfRule>
  </conditionalFormatting>
  <conditionalFormatting sqref="B19">
    <cfRule type="cellIs" dxfId="103" priority="186" operator="greaterThan">
      <formula>0</formula>
    </cfRule>
  </conditionalFormatting>
  <conditionalFormatting sqref="B19">
    <cfRule type="cellIs" dxfId="102" priority="187" operator="lessThan">
      <formula>0</formula>
    </cfRule>
  </conditionalFormatting>
  <conditionalFormatting sqref="B3">
    <cfRule type="cellIs" dxfId="101" priority="180" operator="greaterThan">
      <formula>0</formula>
    </cfRule>
  </conditionalFormatting>
  <conditionalFormatting sqref="B3">
    <cfRule type="cellIs" dxfId="100" priority="181" operator="lessThan">
      <formula>0</formula>
    </cfRule>
  </conditionalFormatting>
  <conditionalFormatting sqref="B3">
    <cfRule type="cellIs" dxfId="99" priority="182" operator="greaterThan">
      <formula>0</formula>
    </cfRule>
  </conditionalFormatting>
  <conditionalFormatting sqref="B3">
    <cfRule type="cellIs" dxfId="98" priority="183" operator="lessThan">
      <formula>0</formula>
    </cfRule>
  </conditionalFormatting>
  <conditionalFormatting sqref="B3">
    <cfRule type="cellIs" dxfId="97" priority="176" operator="greaterThan">
      <formula>0</formula>
    </cfRule>
  </conditionalFormatting>
  <conditionalFormatting sqref="B3">
    <cfRule type="cellIs" dxfId="96" priority="177" operator="lessThan">
      <formula>0</formula>
    </cfRule>
  </conditionalFormatting>
  <conditionalFormatting sqref="B3">
    <cfRule type="cellIs" dxfId="95" priority="178" operator="greaterThan">
      <formula>0</formula>
    </cfRule>
  </conditionalFormatting>
  <conditionalFormatting sqref="B3">
    <cfRule type="cellIs" dxfId="94" priority="179" operator="lessThan">
      <formula>0</formula>
    </cfRule>
  </conditionalFormatting>
  <conditionalFormatting sqref="B3">
    <cfRule type="cellIs" dxfId="93" priority="172" operator="greaterThan">
      <formula>0</formula>
    </cfRule>
  </conditionalFormatting>
  <conditionalFormatting sqref="B3">
    <cfRule type="cellIs" dxfId="92" priority="173" operator="lessThan">
      <formula>0</formula>
    </cfRule>
  </conditionalFormatting>
  <conditionalFormatting sqref="B3">
    <cfRule type="cellIs" dxfId="91" priority="174" operator="greaterThan">
      <formula>0</formula>
    </cfRule>
  </conditionalFormatting>
  <conditionalFormatting sqref="B3">
    <cfRule type="cellIs" dxfId="90" priority="175" operator="lessThan">
      <formula>0</formula>
    </cfRule>
  </conditionalFormatting>
  <conditionalFormatting sqref="B3">
    <cfRule type="cellIs" dxfId="89" priority="168" operator="greaterThan">
      <formula>0</formula>
    </cfRule>
  </conditionalFormatting>
  <conditionalFormatting sqref="B3">
    <cfRule type="cellIs" dxfId="88" priority="169" operator="lessThan">
      <formula>0</formula>
    </cfRule>
  </conditionalFormatting>
  <conditionalFormatting sqref="B3">
    <cfRule type="cellIs" dxfId="87" priority="170" operator="greaterThan">
      <formula>0</formula>
    </cfRule>
  </conditionalFormatting>
  <conditionalFormatting sqref="B3">
    <cfRule type="cellIs" dxfId="86" priority="171" operator="lessThan">
      <formula>0</formula>
    </cfRule>
  </conditionalFormatting>
  <conditionalFormatting sqref="B7">
    <cfRule type="cellIs" dxfId="85" priority="164" operator="greaterThan">
      <formula>0</formula>
    </cfRule>
  </conditionalFormatting>
  <conditionalFormatting sqref="B7">
    <cfRule type="cellIs" dxfId="84" priority="165" operator="lessThan">
      <formula>0</formula>
    </cfRule>
  </conditionalFormatting>
  <conditionalFormatting sqref="B7">
    <cfRule type="cellIs" dxfId="83" priority="166" operator="greaterThan">
      <formula>0</formula>
    </cfRule>
  </conditionalFormatting>
  <conditionalFormatting sqref="B7">
    <cfRule type="cellIs" dxfId="82" priority="167" operator="lessThan">
      <formula>0</formula>
    </cfRule>
  </conditionalFormatting>
  <conditionalFormatting sqref="B7">
    <cfRule type="cellIs" dxfId="81" priority="160" operator="greaterThan">
      <formula>0</formula>
    </cfRule>
  </conditionalFormatting>
  <conditionalFormatting sqref="B7">
    <cfRule type="cellIs" dxfId="80" priority="161" operator="lessThan">
      <formula>0</formula>
    </cfRule>
  </conditionalFormatting>
  <conditionalFormatting sqref="B7">
    <cfRule type="cellIs" dxfId="79" priority="162" operator="greaterThan">
      <formula>0</formula>
    </cfRule>
  </conditionalFormatting>
  <conditionalFormatting sqref="B7">
    <cfRule type="cellIs" dxfId="78" priority="163" operator="lessThan">
      <formula>0</formula>
    </cfRule>
  </conditionalFormatting>
  <conditionalFormatting sqref="B7">
    <cfRule type="cellIs" dxfId="77" priority="156" operator="greaterThan">
      <formula>0</formula>
    </cfRule>
  </conditionalFormatting>
  <conditionalFormatting sqref="B7">
    <cfRule type="cellIs" dxfId="76" priority="157" operator="lessThan">
      <formula>0</formula>
    </cfRule>
  </conditionalFormatting>
  <conditionalFormatting sqref="B7">
    <cfRule type="cellIs" dxfId="75" priority="158" operator="greaterThan">
      <formula>0</formula>
    </cfRule>
  </conditionalFormatting>
  <conditionalFormatting sqref="B7">
    <cfRule type="cellIs" dxfId="74" priority="159" operator="lessThan">
      <formula>0</formula>
    </cfRule>
  </conditionalFormatting>
  <conditionalFormatting sqref="B7">
    <cfRule type="cellIs" dxfId="73" priority="152" operator="greaterThan">
      <formula>0</formula>
    </cfRule>
  </conditionalFormatting>
  <conditionalFormatting sqref="B7">
    <cfRule type="cellIs" dxfId="72" priority="153" operator="lessThan">
      <formula>0</formula>
    </cfRule>
  </conditionalFormatting>
  <conditionalFormatting sqref="B7">
    <cfRule type="cellIs" dxfId="71" priority="154" operator="greaterThan">
      <formula>0</formula>
    </cfRule>
  </conditionalFormatting>
  <conditionalFormatting sqref="B7">
    <cfRule type="cellIs" dxfId="70" priority="155" operator="lessThan">
      <formula>0</formula>
    </cfRule>
  </conditionalFormatting>
  <conditionalFormatting sqref="B7">
    <cfRule type="cellIs" dxfId="69" priority="148" operator="greaterThan">
      <formula>0</formula>
    </cfRule>
  </conditionalFormatting>
  <conditionalFormatting sqref="B7">
    <cfRule type="cellIs" dxfId="68" priority="149" operator="lessThan">
      <formula>0</formula>
    </cfRule>
  </conditionalFormatting>
  <conditionalFormatting sqref="B7">
    <cfRule type="cellIs" dxfId="67" priority="150" operator="greaterThan">
      <formula>0</formula>
    </cfRule>
  </conditionalFormatting>
  <conditionalFormatting sqref="B7">
    <cfRule type="cellIs" dxfId="66" priority="151" operator="lessThan">
      <formula>0</formula>
    </cfRule>
  </conditionalFormatting>
  <conditionalFormatting sqref="B7">
    <cfRule type="cellIs" dxfId="65" priority="144" operator="greaterThan">
      <formula>0</formula>
    </cfRule>
  </conditionalFormatting>
  <conditionalFormatting sqref="B7">
    <cfRule type="cellIs" dxfId="64" priority="145" operator="lessThan">
      <formula>0</formula>
    </cfRule>
  </conditionalFormatting>
  <conditionalFormatting sqref="B7">
    <cfRule type="cellIs" dxfId="63" priority="146" operator="greaterThan">
      <formula>0</formula>
    </cfRule>
  </conditionalFormatting>
  <conditionalFormatting sqref="B7">
    <cfRule type="cellIs" dxfId="62" priority="147" operator="lessThan">
      <formula>0</formula>
    </cfRule>
  </conditionalFormatting>
  <conditionalFormatting sqref="B7">
    <cfRule type="cellIs" dxfId="61" priority="140" operator="greaterThan">
      <formula>0</formula>
    </cfRule>
  </conditionalFormatting>
  <conditionalFormatting sqref="B7">
    <cfRule type="cellIs" dxfId="60" priority="141" operator="lessThan">
      <formula>0</formula>
    </cfRule>
  </conditionalFormatting>
  <conditionalFormatting sqref="B7">
    <cfRule type="cellIs" dxfId="59" priority="142" operator="greaterThan">
      <formula>0</formula>
    </cfRule>
  </conditionalFormatting>
  <conditionalFormatting sqref="B7">
    <cfRule type="cellIs" dxfId="58" priority="143" operator="lessThan">
      <formula>0</formula>
    </cfRule>
  </conditionalFormatting>
  <conditionalFormatting sqref="B7">
    <cfRule type="cellIs" dxfId="57" priority="136" operator="greaterThan">
      <formula>0</formula>
    </cfRule>
  </conditionalFormatting>
  <conditionalFormatting sqref="B7">
    <cfRule type="cellIs" dxfId="56" priority="137" operator="lessThan">
      <formula>0</formula>
    </cfRule>
  </conditionalFormatting>
  <conditionalFormatting sqref="B7">
    <cfRule type="cellIs" dxfId="55" priority="138" operator="greaterThan">
      <formula>0</formula>
    </cfRule>
  </conditionalFormatting>
  <conditionalFormatting sqref="B7">
    <cfRule type="cellIs" dxfId="54" priority="139" operator="lessThan">
      <formula>0</formula>
    </cfRule>
  </conditionalFormatting>
  <conditionalFormatting sqref="B7">
    <cfRule type="cellIs" dxfId="53" priority="132" operator="greaterThan">
      <formula>0</formula>
    </cfRule>
  </conditionalFormatting>
  <conditionalFormatting sqref="B7">
    <cfRule type="cellIs" dxfId="52" priority="133" operator="lessThan">
      <formula>0</formula>
    </cfRule>
  </conditionalFormatting>
  <conditionalFormatting sqref="B7">
    <cfRule type="cellIs" dxfId="51" priority="134" operator="greaterThan">
      <formula>0</formula>
    </cfRule>
  </conditionalFormatting>
  <conditionalFormatting sqref="B7">
    <cfRule type="cellIs" dxfId="50" priority="135" operator="lessThan">
      <formula>0</formula>
    </cfRule>
  </conditionalFormatting>
  <conditionalFormatting sqref="AE3:AE6">
    <cfRule type="cellIs" dxfId="49" priority="131" operator="lessThan">
      <formula>0.01</formula>
    </cfRule>
  </conditionalFormatting>
  <conditionalFormatting sqref="S3">
    <cfRule type="cellIs" dxfId="48" priority="130" operator="lessThan">
      <formula>0.01</formula>
    </cfRule>
  </conditionalFormatting>
  <conditionalFormatting sqref="AO3:AO42">
    <cfRule type="expression" dxfId="47" priority="129">
      <formula>$L$18-$R3&lt;0</formula>
    </cfRule>
  </conditionalFormatting>
  <conditionalFormatting sqref="AO3:AO42">
    <cfRule type="expression" dxfId="46" priority="128">
      <formula>$L$18-$R3&gt;0</formula>
    </cfRule>
  </conditionalFormatting>
  <conditionalFormatting sqref="Q3">
    <cfRule type="cellIs" dxfId="45" priority="123" operator="equal">
      <formula>0</formula>
    </cfRule>
  </conditionalFormatting>
  <conditionalFormatting sqref="AC3:AC42">
    <cfRule type="cellIs" dxfId="44" priority="122" operator="equal">
      <formula>0</formula>
    </cfRule>
  </conditionalFormatting>
  <conditionalFormatting sqref="Y3:Y42">
    <cfRule type="cellIs" dxfId="43" priority="119" operator="equal">
      <formula>0</formula>
    </cfRule>
  </conditionalFormatting>
  <conditionalFormatting sqref="Z3:Z42">
    <cfRule type="cellIs" dxfId="42" priority="118" operator="equal">
      <formula>0</formula>
    </cfRule>
  </conditionalFormatting>
  <conditionalFormatting sqref="AH3:AI42">
    <cfRule type="cellIs" dxfId="41" priority="113" operator="equal">
      <formula>0</formula>
    </cfRule>
  </conditionalFormatting>
  <conditionalFormatting sqref="AK3:AK42">
    <cfRule type="cellIs" dxfId="40" priority="112" operator="equal">
      <formula>0</formula>
    </cfRule>
  </conditionalFormatting>
  <conditionalFormatting sqref="AL3:AL42">
    <cfRule type="cellIs" dxfId="39" priority="111" operator="equal">
      <formula>0</formula>
    </cfRule>
  </conditionalFormatting>
  <conditionalFormatting sqref="AD23:AD26">
    <cfRule type="expression" dxfId="38" priority="109">
      <formula>AC23&gt;0</formula>
    </cfRule>
  </conditionalFormatting>
  <conditionalFormatting sqref="AD23:AD26">
    <cfRule type="expression" dxfId="37" priority="110">
      <formula>AC23&lt;0</formula>
    </cfRule>
  </conditionalFormatting>
  <conditionalFormatting sqref="AE7:AE8">
    <cfRule type="cellIs" dxfId="36" priority="108" operator="lessThan">
      <formula>0.01</formula>
    </cfRule>
  </conditionalFormatting>
  <conditionalFormatting sqref="AE9:AE42">
    <cfRule type="cellIs" dxfId="35" priority="74" operator="lessThan">
      <formula>0.01</formula>
    </cfRule>
  </conditionalFormatting>
  <conditionalFormatting sqref="R3">
    <cfRule type="expression" dxfId="34" priority="72">
      <formula>Q3&gt;0</formula>
    </cfRule>
  </conditionalFormatting>
  <conditionalFormatting sqref="R3">
    <cfRule type="expression" dxfId="33" priority="73">
      <formula>Q3&lt;0</formula>
    </cfRule>
  </conditionalFormatting>
  <conditionalFormatting sqref="N36">
    <cfRule type="cellIs" dxfId="32" priority="71" operator="lessThan">
      <formula>0</formula>
    </cfRule>
  </conditionalFormatting>
  <conditionalFormatting sqref="AD3:AD12">
    <cfRule type="expression" dxfId="31" priority="67">
      <formula>AC3&gt;0</formula>
    </cfRule>
  </conditionalFormatting>
  <conditionalFormatting sqref="AD3:AD12">
    <cfRule type="expression" dxfId="30" priority="68">
      <formula>AC3&lt;0</formula>
    </cfRule>
  </conditionalFormatting>
  <conditionalFormatting sqref="Q4:Q42">
    <cfRule type="cellIs" dxfId="29" priority="58" operator="greaterThan">
      <formula>0</formula>
    </cfRule>
  </conditionalFormatting>
  <conditionalFormatting sqref="Q4:Q42">
    <cfRule type="cellIs" dxfId="28" priority="59" operator="lessThan">
      <formula>0</formula>
    </cfRule>
  </conditionalFormatting>
  <conditionalFormatting sqref="Q4:Q42">
    <cfRule type="cellIs" dxfId="27" priority="60" operator="greaterThan">
      <formula>0</formula>
    </cfRule>
  </conditionalFormatting>
  <conditionalFormatting sqref="Q4:Q42">
    <cfRule type="cellIs" dxfId="26" priority="61" operator="lessThan">
      <formula>0</formula>
    </cfRule>
  </conditionalFormatting>
  <conditionalFormatting sqref="S4:S42">
    <cfRule type="cellIs" dxfId="25" priority="51" operator="lessThan">
      <formula>0.01</formula>
    </cfRule>
  </conditionalFormatting>
  <conditionalFormatting sqref="Q4:Q42">
    <cfRule type="cellIs" dxfId="24" priority="50" operator="equal">
      <formula>0</formula>
    </cfRule>
  </conditionalFormatting>
  <conditionalFormatting sqref="R3:R42">
    <cfRule type="expression" dxfId="23" priority="46">
      <formula>Q3&gt;0</formula>
    </cfRule>
  </conditionalFormatting>
  <conditionalFormatting sqref="R3:R42">
    <cfRule type="expression" dxfId="22" priority="47">
      <formula>Q3&lt;0</formula>
    </cfRule>
  </conditionalFormatting>
  <conditionalFormatting sqref="AM3">
    <cfRule type="cellIs" dxfId="21" priority="43" operator="equal">
      <formula>0</formula>
    </cfRule>
  </conditionalFormatting>
  <conditionalFormatting sqref="AM4:AM42">
    <cfRule type="cellIs" dxfId="20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9" priority="25" operator="equal">
      <formula>0</formula>
    </cfRule>
  </conditionalFormatting>
  <conditionalFormatting sqref="X3:X42">
    <cfRule type="cellIs" dxfId="18" priority="21" operator="equal">
      <formula>0</formula>
    </cfRule>
  </conditionalFormatting>
  <conditionalFormatting sqref="R13">
    <cfRule type="expression" dxfId="17" priority="13">
      <formula>Q13&gt;0</formula>
    </cfRule>
  </conditionalFormatting>
  <conditionalFormatting sqref="R13">
    <cfRule type="expression" dxfId="16" priority="14">
      <formula>Q13&lt;0</formula>
    </cfRule>
  </conditionalFormatting>
  <conditionalFormatting sqref="R13">
    <cfRule type="expression" dxfId="15" priority="11">
      <formula>Q13&gt;0</formula>
    </cfRule>
  </conditionalFormatting>
  <conditionalFormatting sqref="R13">
    <cfRule type="expression" dxfId="14" priority="12">
      <formula>Q13&lt;0</formula>
    </cfRule>
  </conditionalFormatting>
  <conditionalFormatting sqref="AD13:AD22">
    <cfRule type="expression" dxfId="13" priority="9">
      <formula>AC13&gt;0</formula>
    </cfRule>
  </conditionalFormatting>
  <conditionalFormatting sqref="AD13:AD22">
    <cfRule type="expression" dxfId="12" priority="10">
      <formula>AC13&lt;0</formula>
    </cfRule>
  </conditionalFormatting>
  <conditionalFormatting sqref="AD13">
    <cfRule type="expression" dxfId="11" priority="7">
      <formula>AC13&gt;0</formula>
    </cfRule>
  </conditionalFormatting>
  <conditionalFormatting sqref="AD13">
    <cfRule type="expression" dxfId="10" priority="8">
      <formula>AC13&lt;0</formula>
    </cfRule>
  </conditionalFormatting>
  <conditionalFormatting sqref="AD13">
    <cfRule type="expression" dxfId="9" priority="5">
      <formula>AC13&gt;0</formula>
    </cfRule>
  </conditionalFormatting>
  <conditionalFormatting sqref="AD13">
    <cfRule type="expression" dxfId="8" priority="6">
      <formula>AC13&lt;0</formula>
    </cfRule>
  </conditionalFormatting>
  <conditionalFormatting sqref="R10">
    <cfRule type="expression" dxfId="7" priority="3">
      <formula>Q10&gt;0</formula>
    </cfRule>
  </conditionalFormatting>
  <conditionalFormatting sqref="R10">
    <cfRule type="expression" dxfId="6" priority="4">
      <formula>Q10&lt;0</formula>
    </cfRule>
  </conditionalFormatting>
  <conditionalFormatting sqref="R10">
    <cfRule type="expression" dxfId="5" priority="1">
      <formula>Q10&gt;0</formula>
    </cfRule>
  </conditionalFormatting>
  <conditionalFormatting sqref="R10">
    <cfRule type="expression" dxfId="4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596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597</v>
      </c>
      <c r="B3" s="19"/>
      <c r="C3" s="18"/>
      <c r="D3" s="19"/>
      <c r="E3" s="18" t="s">
        <v>623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599</v>
      </c>
      <c r="B5" s="19"/>
      <c r="C5" s="18"/>
      <c r="D5" s="19"/>
      <c r="E5" s="18" t="s">
        <v>624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601</v>
      </c>
      <c r="B7" s="19"/>
      <c r="C7" s="18"/>
      <c r="D7" s="19"/>
      <c r="E7" s="18" t="s">
        <v>625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695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696</v>
      </c>
      <c r="B9" s="19"/>
      <c r="C9" s="18"/>
      <c r="D9" s="19"/>
      <c r="E9" s="18" t="s">
        <v>626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697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9" t="s">
        <v>698</v>
      </c>
      <c r="B11" s="19"/>
      <c r="C11" s="18"/>
      <c r="D11" s="19"/>
      <c r="E11" s="18" t="s">
        <v>627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602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603</v>
      </c>
      <c r="B13" s="19"/>
      <c r="C13" s="18"/>
      <c r="D13" s="19"/>
      <c r="E13" s="18" t="s">
        <v>628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604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605</v>
      </c>
      <c r="B15" s="19"/>
      <c r="C15" s="18"/>
      <c r="D15" s="19"/>
      <c r="E15" s="18" t="s">
        <v>629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606</v>
      </c>
      <c r="B16" s="19"/>
      <c r="C16" s="18"/>
      <c r="D16" s="19"/>
      <c r="E16" s="18" t="s">
        <v>617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607</v>
      </c>
      <c r="B17" s="19"/>
      <c r="C17" s="18"/>
      <c r="D17" s="19"/>
      <c r="E17" s="18" t="s">
        <v>630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608</v>
      </c>
      <c r="B18" s="19"/>
      <c r="C18" s="18"/>
      <c r="D18" s="19"/>
      <c r="E18" s="18" t="s">
        <v>618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609</v>
      </c>
      <c r="B19" s="19"/>
      <c r="C19" s="18"/>
      <c r="D19" s="19"/>
      <c r="E19" s="18" t="s">
        <v>631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610</v>
      </c>
      <c r="B20" s="19"/>
      <c r="C20" s="18"/>
      <c r="D20" s="19"/>
      <c r="E20" s="18" t="s">
        <v>619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8" t="s">
        <v>611</v>
      </c>
      <c r="B21" s="19"/>
      <c r="C21" s="18"/>
      <c r="D21" s="19"/>
      <c r="E21" s="18" t="s">
        <v>632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699</v>
      </c>
      <c r="B22" s="19"/>
      <c r="C22" s="18"/>
      <c r="D22" s="19"/>
      <c r="E22" s="18" t="s">
        <v>620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700</v>
      </c>
      <c r="B23" s="502"/>
      <c r="C23" s="18"/>
      <c r="D23" s="19"/>
      <c r="E23" s="18" t="s">
        <v>633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701</v>
      </c>
      <c r="B24" s="19"/>
      <c r="C24" s="18"/>
      <c r="D24" s="19"/>
      <c r="E24" s="18" t="s">
        <v>621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702</v>
      </c>
      <c r="B25" s="19"/>
      <c r="C25" s="18"/>
      <c r="D25" s="19"/>
      <c r="E25" s="18" t="s">
        <v>634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703</v>
      </c>
      <c r="B26" s="19"/>
      <c r="C26" s="18"/>
      <c r="D26" s="19"/>
      <c r="E26" s="18" t="s">
        <v>622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612</v>
      </c>
      <c r="B27" s="19"/>
      <c r="C27" s="18"/>
      <c r="D27" s="19"/>
      <c r="E27" s="18" t="s">
        <v>635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613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614</v>
      </c>
      <c r="B29" s="19"/>
      <c r="C29" s="18"/>
      <c r="D29" s="19"/>
      <c r="E29" s="18" t="s">
        <v>636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615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9" t="s">
        <v>616</v>
      </c>
      <c r="B31" s="19"/>
      <c r="C31" s="18"/>
      <c r="D31" s="19"/>
      <c r="E31" s="18" t="s">
        <v>637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638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639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641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642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643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644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645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646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647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648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649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651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652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653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654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655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656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657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658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659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661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662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663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664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665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666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667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668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669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671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672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673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674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675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676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677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678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679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681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682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683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684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685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686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687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688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689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691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692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2024-06-04T20:02:18Z</dcterms:modified>
</cp:coreProperties>
</file>