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is\Desktop\"/>
    </mc:Choice>
  </mc:AlternateContent>
  <xr:revisionPtr revIDLastSave="0" documentId="13_ncr:1_{EF2B55E0-6836-47CF-AD87-598EA7D37E37}" xr6:coauthVersionLast="47" xr6:coauthVersionMax="47" xr10:uidLastSave="{00000000-0000-0000-0000-000000000000}"/>
  <bookViews>
    <workbookView xWindow="7200" yWindow="1845" windowWidth="21600" windowHeight="13500" tabRatio="542" activeTab="1" xr2:uid="{00000000-000D-0000-FFFF-FFFF00000000}"/>
  </bookViews>
  <sheets>
    <sheet name="HomeBroker" sheetId="38" r:id="rId1"/>
    <sheet name="OPTION" sheetId="46" r:id="rId2"/>
    <sheet name="Tickers" sheetId="3" r:id="rId3"/>
    <sheet name="pyRofex" sheetId="45" r:id="rId4"/>
  </sheets>
  <definedNames>
    <definedName name="PrecioGGAL">#REF!</definedName>
    <definedName name="RangoGGALCalls">#REF!</definedName>
    <definedName name="RangoGGALPu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2" i="46" l="1" a="1"/>
  <c r="AJ42" i="46" s="1"/>
  <c r="AJ41" i="46" a="1"/>
  <c r="AJ41" i="46" s="1"/>
  <c r="AJ40" i="46" a="1"/>
  <c r="AJ40" i="46" s="1"/>
  <c r="AJ39" i="46" a="1"/>
  <c r="AJ39" i="46" s="1"/>
  <c r="AJ38" i="46" a="1"/>
  <c r="AJ38" i="46" s="1"/>
  <c r="AJ37" i="46" a="1"/>
  <c r="AJ37" i="46" s="1"/>
  <c r="AJ36" i="46" a="1"/>
  <c r="AJ36" i="46" s="1"/>
  <c r="AJ35" i="46" a="1"/>
  <c r="AJ35" i="46" s="1"/>
  <c r="AJ34" i="46" a="1"/>
  <c r="AJ34" i="46" s="1"/>
  <c r="AJ33" i="46" a="1"/>
  <c r="AJ33" i="46" s="1"/>
  <c r="AJ32" i="46" a="1"/>
  <c r="AJ32" i="46" s="1"/>
  <c r="AJ31" i="46" a="1"/>
  <c r="AJ31" i="46" s="1"/>
  <c r="AJ30" i="46" a="1"/>
  <c r="AJ30" i="46" s="1"/>
  <c r="AJ29" i="46" a="1"/>
  <c r="AJ29" i="46" s="1"/>
  <c r="AJ28" i="46" a="1"/>
  <c r="AJ28" i="46" s="1"/>
  <c r="AJ27" i="46" a="1"/>
  <c r="AJ27" i="46" s="1"/>
  <c r="AJ26" i="46" a="1"/>
  <c r="AJ26" i="46" s="1"/>
  <c r="AJ25" i="46" a="1"/>
  <c r="AJ25" i="46" s="1"/>
  <c r="AJ24" i="46" a="1"/>
  <c r="AJ24" i="46" s="1"/>
  <c r="AJ23" i="46" a="1"/>
  <c r="AJ23" i="46" s="1"/>
  <c r="AJ22" i="46" a="1"/>
  <c r="AJ22" i="46" s="1"/>
  <c r="AJ21" i="46" a="1"/>
  <c r="AJ21" i="46" s="1"/>
  <c r="AJ20" i="46" a="1"/>
  <c r="AJ20" i="46" s="1"/>
  <c r="AJ19" i="46" a="1"/>
  <c r="AJ19" i="46" s="1"/>
  <c r="AJ18" i="46" a="1"/>
  <c r="AJ18" i="46" s="1"/>
  <c r="AJ17" i="46" a="1"/>
  <c r="AJ17" i="46" s="1"/>
  <c r="AJ16" i="46" a="1"/>
  <c r="AJ16" i="46" s="1"/>
  <c r="AJ15" i="46" a="1"/>
  <c r="AJ15" i="46" s="1"/>
  <c r="AJ14" i="46" a="1"/>
  <c r="AJ14" i="46" s="1"/>
  <c r="AJ13" i="46" a="1"/>
  <c r="AJ13" i="46" s="1"/>
  <c r="AJ12" i="46" a="1"/>
  <c r="AJ12" i="46" s="1"/>
  <c r="AJ11" i="46" a="1"/>
  <c r="AJ11" i="46" s="1"/>
  <c r="AJ10" i="46" a="1"/>
  <c r="AJ10" i="46" s="1"/>
  <c r="AJ9" i="46" a="1"/>
  <c r="AJ9" i="46" s="1"/>
  <c r="AJ8" i="46" a="1"/>
  <c r="AJ8" i="46" s="1"/>
  <c r="AJ7" i="46" a="1"/>
  <c r="AJ7" i="46" s="1"/>
  <c r="AJ6" i="46" a="1"/>
  <c r="AJ6" i="46" s="1"/>
  <c r="AJ5" i="46" a="1"/>
  <c r="AJ5" i="46" s="1"/>
  <c r="AJ4" i="46" a="1"/>
  <c r="AJ4" i="46" s="1"/>
  <c r="AJ3" i="46" a="1"/>
  <c r="AJ3" i="46" s="1"/>
  <c r="X42" i="46" a="1"/>
  <c r="X42" i="46" s="1"/>
  <c r="X41" i="46" a="1"/>
  <c r="X41" i="46" s="1"/>
  <c r="X40" i="46" a="1"/>
  <c r="X40" i="46" s="1"/>
  <c r="X39" i="46" a="1"/>
  <c r="X39" i="46" s="1"/>
  <c r="X38" i="46" a="1"/>
  <c r="X38" i="46" s="1"/>
  <c r="X37" i="46" a="1"/>
  <c r="X37" i="46" s="1"/>
  <c r="X36" i="46" a="1"/>
  <c r="X36" i="46" s="1"/>
  <c r="X35" i="46" a="1"/>
  <c r="X35" i="46" s="1"/>
  <c r="X34" i="46" a="1"/>
  <c r="X34" i="46" s="1"/>
  <c r="X33" i="46" a="1"/>
  <c r="X33" i="46" s="1"/>
  <c r="X32" i="46" a="1"/>
  <c r="X32" i="46" s="1"/>
  <c r="X31" i="46" a="1"/>
  <c r="X31" i="46" s="1"/>
  <c r="X30" i="46" a="1"/>
  <c r="X30" i="46" s="1"/>
  <c r="X29" i="46" a="1"/>
  <c r="X29" i="46" s="1"/>
  <c r="X28" i="46" a="1"/>
  <c r="X28" i="46" s="1"/>
  <c r="X27" i="46" a="1"/>
  <c r="X27" i="46" s="1"/>
  <c r="X26" i="46" a="1"/>
  <c r="X26" i="46" s="1"/>
  <c r="X25" i="46" a="1"/>
  <c r="X25" i="46" s="1"/>
  <c r="X24" i="46" a="1"/>
  <c r="X24" i="46" s="1"/>
  <c r="X23" i="46" a="1"/>
  <c r="X23" i="46" s="1"/>
  <c r="X22" i="46" a="1"/>
  <c r="X22" i="46" s="1"/>
  <c r="X21" i="46" a="1"/>
  <c r="X21" i="46" s="1"/>
  <c r="X20" i="46" a="1"/>
  <c r="X20" i="46" s="1"/>
  <c r="X19" i="46" a="1"/>
  <c r="X19" i="46" s="1"/>
  <c r="X18" i="46" a="1"/>
  <c r="X18" i="46" s="1"/>
  <c r="X17" i="46" a="1"/>
  <c r="X17" i="46" s="1"/>
  <c r="X16" i="46" a="1"/>
  <c r="X16" i="46" s="1"/>
  <c r="X15" i="46" a="1"/>
  <c r="X15" i="46" s="1"/>
  <c r="X14" i="46" a="1"/>
  <c r="X14" i="46" s="1"/>
  <c r="X13" i="46" a="1"/>
  <c r="X13" i="46" s="1"/>
  <c r="X12" i="46" a="1"/>
  <c r="X12" i="46" s="1"/>
  <c r="X11" i="46" a="1"/>
  <c r="X11" i="46" s="1"/>
  <c r="X10" i="46" a="1"/>
  <c r="X10" i="46" s="1"/>
  <c r="X9" i="46" a="1"/>
  <c r="X9" i="46" s="1"/>
  <c r="X8" i="46" a="1"/>
  <c r="X8" i="46" s="1"/>
  <c r="X7" i="46" a="1"/>
  <c r="X7" i="46" s="1"/>
  <c r="X6" i="46" a="1"/>
  <c r="X6" i="46" s="1"/>
  <c r="X5" i="46" a="1"/>
  <c r="X5" i="46" s="1"/>
  <c r="X4" i="46" a="1"/>
  <c r="X4" i="46" s="1"/>
  <c r="X3" i="46" a="1"/>
  <c r="X3" i="46" s="1"/>
  <c r="AM42" i="46" a="1"/>
  <c r="AM42" i="46" s="1"/>
  <c r="AM41" i="46" a="1"/>
  <c r="AM41" i="46" s="1"/>
  <c r="AM40" i="46" a="1"/>
  <c r="AM40" i="46" s="1"/>
  <c r="AM39" i="46" a="1"/>
  <c r="AM39" i="46" s="1"/>
  <c r="AM38" i="46" a="1"/>
  <c r="AM38" i="46" s="1"/>
  <c r="AM37" i="46" a="1"/>
  <c r="AM37" i="46" s="1"/>
  <c r="AM36" i="46" a="1"/>
  <c r="AM36" i="46" s="1"/>
  <c r="AM20" i="46" a="1"/>
  <c r="AM20" i="46" s="1"/>
  <c r="AM19" i="46" a="1"/>
  <c r="AM19" i="46" s="1"/>
  <c r="AM18" i="46" a="1"/>
  <c r="AM18" i="46" s="1"/>
  <c r="AA42" i="46" a="1"/>
  <c r="AA42" i="46" s="1"/>
  <c r="AA41" i="46" a="1"/>
  <c r="AA41" i="46" s="1"/>
  <c r="AA40" i="46" a="1"/>
  <c r="AA40" i="46" s="1"/>
  <c r="AA39" i="46" a="1"/>
  <c r="AA39" i="46" s="1"/>
  <c r="AA38" i="46" a="1"/>
  <c r="AA38" i="46" s="1"/>
  <c r="AA37" i="46" a="1"/>
  <c r="AA37" i="46" s="1"/>
  <c r="AA36" i="46" a="1"/>
  <c r="AA36" i="46" s="1"/>
  <c r="AA20" i="46" a="1"/>
  <c r="AA20" i="46" s="1"/>
  <c r="AA19" i="46" a="1"/>
  <c r="AA19" i="46" s="1"/>
  <c r="AA18" i="46" a="1"/>
  <c r="AA18" i="46" s="1"/>
  <c r="AL42" i="46" a="1"/>
  <c r="AL42" i="46" s="1"/>
  <c r="AK42" i="46" a="1"/>
  <c r="AK42" i="46" s="1"/>
  <c r="AL41" i="46" a="1"/>
  <c r="AL41" i="46" s="1"/>
  <c r="AK41" i="46" a="1"/>
  <c r="AK41" i="46" s="1"/>
  <c r="AL40" i="46" a="1"/>
  <c r="AL40" i="46" s="1"/>
  <c r="AK40" i="46" a="1"/>
  <c r="AK40" i="46" s="1"/>
  <c r="AL39" i="46" a="1"/>
  <c r="AL39" i="46" s="1"/>
  <c r="AK39" i="46" a="1"/>
  <c r="AK39" i="46" s="1"/>
  <c r="AL38" i="46" a="1"/>
  <c r="AL38" i="46" s="1"/>
  <c r="AK38" i="46" a="1"/>
  <c r="AK38" i="46" s="1"/>
  <c r="AL37" i="46" a="1"/>
  <c r="AL37" i="46" s="1"/>
  <c r="AK37" i="46" a="1"/>
  <c r="AK37" i="46" s="1"/>
  <c r="AL36" i="46" a="1"/>
  <c r="AL36" i="46" s="1"/>
  <c r="AK36" i="46" a="1"/>
  <c r="AK36" i="46" s="1"/>
  <c r="AL20" i="46" a="1"/>
  <c r="AL20" i="46" s="1"/>
  <c r="AL19" i="46" a="1"/>
  <c r="AL19" i="46" s="1"/>
  <c r="AL18" i="46" a="1"/>
  <c r="AL18" i="46" s="1"/>
  <c r="AK20" i="46" a="1"/>
  <c r="AK20" i="46" s="1"/>
  <c r="AK19" i="46" a="1"/>
  <c r="AK19" i="46" s="1"/>
  <c r="AK18" i="46" a="1"/>
  <c r="AK18" i="46" s="1"/>
  <c r="Z42" i="46" a="1"/>
  <c r="Z42" i="46" s="1"/>
  <c r="Y42" i="46" a="1"/>
  <c r="Y42" i="46" s="1"/>
  <c r="Z41" i="46" a="1"/>
  <c r="Z41" i="46" s="1"/>
  <c r="Y41" i="46" a="1"/>
  <c r="Y41" i="46" s="1"/>
  <c r="Z40" i="46" a="1"/>
  <c r="Z40" i="46" s="1"/>
  <c r="Y40" i="46" a="1"/>
  <c r="Y40" i="46" s="1"/>
  <c r="Z39" i="46" a="1"/>
  <c r="Z39" i="46" s="1"/>
  <c r="Y39" i="46" a="1"/>
  <c r="Y39" i="46" s="1"/>
  <c r="Z38" i="46" a="1"/>
  <c r="Z38" i="46" s="1"/>
  <c r="Y38" i="46" a="1"/>
  <c r="Y38" i="46" s="1"/>
  <c r="Z37" i="46" a="1"/>
  <c r="Z37" i="46" s="1"/>
  <c r="Y37" i="46" a="1"/>
  <c r="Y37" i="46" s="1"/>
  <c r="Z36" i="46" a="1"/>
  <c r="Z36" i="46" s="1"/>
  <c r="Y36" i="46" a="1"/>
  <c r="Y36" i="46" s="1"/>
  <c r="Z20" i="46" a="1"/>
  <c r="Z20" i="46" s="1"/>
  <c r="Z19" i="46" a="1"/>
  <c r="Z19" i="46" s="1"/>
  <c r="Z18" i="46" a="1"/>
  <c r="Z18" i="46" s="1"/>
  <c r="Y20" i="46" a="1"/>
  <c r="Y20" i="46" s="1"/>
  <c r="Y19" i="46" a="1"/>
  <c r="Y19" i="46" s="1"/>
  <c r="Y18" i="46" a="1"/>
  <c r="Y18" i="46" s="1"/>
  <c r="F73" i="46" l="1"/>
  <c r="E73" i="46"/>
  <c r="F55" i="46"/>
  <c r="E55" i="46"/>
  <c r="O61" i="46"/>
  <c r="AS10" i="38"/>
  <c r="AS5" i="38"/>
  <c r="L59" i="46"/>
  <c r="AR9" i="38" s="1"/>
  <c r="L50" i="46"/>
  <c r="AR4" i="38" s="1"/>
  <c r="L58" i="46"/>
  <c r="AR8" i="38" s="1"/>
  <c r="L49" i="46"/>
  <c r="AR3" i="38" s="1"/>
  <c r="AO7" i="46"/>
  <c r="AA44" i="38"/>
  <c r="AA43" i="38"/>
  <c r="AA42" i="38"/>
  <c r="AA41" i="38"/>
  <c r="AA40" i="38"/>
  <c r="AA39" i="38"/>
  <c r="AA38" i="38"/>
  <c r="AA37" i="38"/>
  <c r="AA36" i="38"/>
  <c r="AA35" i="38"/>
  <c r="AA34" i="38"/>
  <c r="AA33" i="38"/>
  <c r="AA32" i="38"/>
  <c r="AA31" i="38"/>
  <c r="AA30" i="38"/>
  <c r="AA59" i="38"/>
  <c r="AA58" i="38"/>
  <c r="AA57" i="38"/>
  <c r="AA56" i="38"/>
  <c r="AA55" i="38"/>
  <c r="AA54" i="38"/>
  <c r="AA53" i="38"/>
  <c r="AA52" i="38"/>
  <c r="AA51" i="38"/>
  <c r="AA50" i="38"/>
  <c r="AA49" i="38"/>
  <c r="AA48" i="38"/>
  <c r="AA47" i="38"/>
  <c r="AA46" i="38"/>
  <c r="AA45" i="38"/>
  <c r="AA89" i="38"/>
  <c r="AA88" i="38"/>
  <c r="AA87" i="38"/>
  <c r="AA86" i="38"/>
  <c r="AA85" i="38"/>
  <c r="AA84" i="38"/>
  <c r="AA83" i="38"/>
  <c r="AA82" i="38"/>
  <c r="AA81" i="38"/>
  <c r="AA80" i="38"/>
  <c r="AA79" i="38"/>
  <c r="AA78" i="38"/>
  <c r="AA77" i="38"/>
  <c r="AA76" i="38"/>
  <c r="AA75" i="38"/>
  <c r="AA74" i="38"/>
  <c r="AA73" i="38"/>
  <c r="AA72" i="38"/>
  <c r="AA71" i="38"/>
  <c r="AA70" i="38"/>
  <c r="AA69" i="38"/>
  <c r="AA68" i="38"/>
  <c r="AA67" i="38"/>
  <c r="AA66" i="38"/>
  <c r="AA65" i="38"/>
  <c r="AA64" i="38"/>
  <c r="AA63" i="38"/>
  <c r="AA62" i="38"/>
  <c r="AA61" i="38"/>
  <c r="AA60" i="38"/>
  <c r="BA51" i="46"/>
  <c r="AZ51" i="46"/>
  <c r="BA50" i="46"/>
  <c r="AZ50" i="46"/>
  <c r="BA49" i="46"/>
  <c r="AZ49" i="46"/>
  <c r="BA48" i="46"/>
  <c r="AZ48" i="46"/>
  <c r="BA47" i="46"/>
  <c r="AZ47" i="46"/>
  <c r="BA46" i="46"/>
  <c r="AZ46" i="46"/>
  <c r="BA45" i="46"/>
  <c r="AZ45" i="46"/>
  <c r="BA44" i="46"/>
  <c r="AZ44" i="46"/>
  <c r="BA43" i="46"/>
  <c r="AZ43" i="46"/>
  <c r="BA42" i="46"/>
  <c r="AZ42" i="46"/>
  <c r="BA41" i="46"/>
  <c r="AZ41" i="46"/>
  <c r="BA40" i="46"/>
  <c r="AZ40" i="46"/>
  <c r="BA39" i="46"/>
  <c r="AZ39" i="46"/>
  <c r="BA38" i="46"/>
  <c r="AZ38" i="46"/>
  <c r="BA37" i="46"/>
  <c r="AZ37" i="46"/>
  <c r="BA36" i="46"/>
  <c r="AZ36" i="46"/>
  <c r="BA35" i="46"/>
  <c r="AZ35" i="46"/>
  <c r="BA34" i="46"/>
  <c r="AZ34" i="46"/>
  <c r="BA33" i="46"/>
  <c r="AZ33" i="46"/>
  <c r="BA32" i="46"/>
  <c r="AZ32" i="46"/>
  <c r="BA31" i="46"/>
  <c r="AZ31" i="46"/>
  <c r="BA30" i="46"/>
  <c r="AZ30" i="46"/>
  <c r="BA29" i="46"/>
  <c r="AZ29" i="46"/>
  <c r="BA28" i="46"/>
  <c r="AZ28" i="46"/>
  <c r="BA27" i="46"/>
  <c r="AZ27" i="46"/>
  <c r="BA26" i="46"/>
  <c r="AZ26" i="46"/>
  <c r="BA25" i="46"/>
  <c r="AZ25" i="46"/>
  <c r="BA24" i="46"/>
  <c r="AZ24" i="46"/>
  <c r="BA23" i="46"/>
  <c r="AZ23" i="46"/>
  <c r="BA22" i="46"/>
  <c r="AZ22" i="46"/>
  <c r="BA21" i="46"/>
  <c r="AZ21" i="46"/>
  <c r="BA20" i="46"/>
  <c r="AZ20" i="46"/>
  <c r="BA19" i="46"/>
  <c r="AZ19" i="46"/>
  <c r="BA18" i="46"/>
  <c r="AZ18" i="46"/>
  <c r="BA17" i="46"/>
  <c r="AZ17" i="46"/>
  <c r="BA16" i="46"/>
  <c r="AZ16" i="46"/>
  <c r="BA15" i="46"/>
  <c r="AZ15" i="46"/>
  <c r="BA14" i="46"/>
  <c r="AZ14" i="46"/>
  <c r="BA13" i="46"/>
  <c r="AZ13" i="46"/>
  <c r="BA12" i="46"/>
  <c r="AZ12" i="46"/>
  <c r="BA11" i="46"/>
  <c r="AZ11" i="46"/>
  <c r="BA10" i="46"/>
  <c r="AZ10" i="46"/>
  <c r="BA9" i="46"/>
  <c r="AZ9" i="46"/>
  <c r="BA8" i="46"/>
  <c r="AZ8" i="46"/>
  <c r="BA7" i="46"/>
  <c r="AZ7" i="46"/>
  <c r="BA6" i="46"/>
  <c r="AZ6" i="46"/>
  <c r="BA5" i="46"/>
  <c r="AZ5" i="46"/>
  <c r="AD42" i="46"/>
  <c r="AD41" i="46"/>
  <c r="AD40" i="46"/>
  <c r="AD39" i="46"/>
  <c r="AD38" i="46"/>
  <c r="AD37" i="46"/>
  <c r="AD36" i="46"/>
  <c r="AD35" i="46"/>
  <c r="AD34" i="46"/>
  <c r="AD33" i="46"/>
  <c r="AD32" i="46"/>
  <c r="AD31" i="46"/>
  <c r="AD30" i="46"/>
  <c r="AD29" i="46"/>
  <c r="AD28" i="46"/>
  <c r="AD27" i="46"/>
  <c r="AD26" i="46"/>
  <c r="AD25" i="46"/>
  <c r="AD24" i="46"/>
  <c r="AD23" i="46"/>
  <c r="AD22" i="46"/>
  <c r="AD21" i="46"/>
  <c r="AE42" i="46"/>
  <c r="AF42" i="46" s="1"/>
  <c r="AE41" i="46"/>
  <c r="AF41" i="46" s="1"/>
  <c r="AE40" i="46"/>
  <c r="AF40" i="46" s="1"/>
  <c r="AE39" i="46"/>
  <c r="AF39" i="46" s="1"/>
  <c r="AE38" i="46"/>
  <c r="AF38" i="46" s="1"/>
  <c r="AE37" i="46"/>
  <c r="AF37" i="46" s="1"/>
  <c r="AE36" i="46"/>
  <c r="AF36" i="46" s="1"/>
  <c r="AE35" i="46"/>
  <c r="AF35" i="46" s="1"/>
  <c r="AE34" i="46"/>
  <c r="AF34" i="46" s="1"/>
  <c r="AE33" i="46"/>
  <c r="AF33" i="46" s="1"/>
  <c r="AE32" i="46"/>
  <c r="AF32" i="46" s="1"/>
  <c r="AE31" i="46"/>
  <c r="AF31" i="46" s="1"/>
  <c r="AE30" i="46"/>
  <c r="AF30" i="46" s="1"/>
  <c r="AE29" i="46"/>
  <c r="AF29" i="46" s="1"/>
  <c r="AE28" i="46"/>
  <c r="AF28" i="46" s="1"/>
  <c r="AE27" i="46"/>
  <c r="AF27" i="46" s="1"/>
  <c r="AE26" i="46"/>
  <c r="AF26" i="46" s="1"/>
  <c r="AE25" i="46"/>
  <c r="AF25" i="46" s="1"/>
  <c r="AE24" i="46"/>
  <c r="AF24" i="46" s="1"/>
  <c r="AE23" i="46"/>
  <c r="AF23" i="46" s="1"/>
  <c r="AE22" i="46"/>
  <c r="AF22" i="46" s="1"/>
  <c r="AE21" i="46"/>
  <c r="AE20" i="46"/>
  <c r="AD20" i="46" s="1"/>
  <c r="AE19" i="46"/>
  <c r="AD19" i="46" s="1"/>
  <c r="AE18" i="46"/>
  <c r="AD18" i="46" s="1"/>
  <c r="AF21" i="46" l="1"/>
  <c r="AE17" i="46"/>
  <c r="AD17" i="46" s="1"/>
  <c r="AE16" i="46"/>
  <c r="AD16" i="46" s="1"/>
  <c r="AE15" i="46"/>
  <c r="AD15" i="46" s="1"/>
  <c r="AE14" i="46"/>
  <c r="AD14" i="46" s="1"/>
  <c r="AE13" i="46"/>
  <c r="AD13" i="46" s="1"/>
  <c r="AE12" i="46"/>
  <c r="AD12" i="46" s="1"/>
  <c r="AE11" i="46"/>
  <c r="AD11" i="46" s="1"/>
  <c r="AE10" i="46"/>
  <c r="AD10" i="46" s="1"/>
  <c r="AE9" i="46"/>
  <c r="AD9" i="46" s="1"/>
  <c r="AE8" i="46"/>
  <c r="AD8" i="46" s="1"/>
  <c r="AE7" i="46"/>
  <c r="AD7" i="46" s="1"/>
  <c r="AE6" i="46"/>
  <c r="AD6" i="46" s="1"/>
  <c r="AE5" i="46"/>
  <c r="AD5" i="46" s="1"/>
  <c r="AE4" i="46"/>
  <c r="AD4" i="46" s="1"/>
  <c r="AE3" i="46"/>
  <c r="S42" i="46"/>
  <c r="S41" i="46"/>
  <c r="S40" i="46"/>
  <c r="S39" i="46"/>
  <c r="S38" i="46"/>
  <c r="S37" i="46"/>
  <c r="S36" i="46"/>
  <c r="S35" i="46"/>
  <c r="S34" i="46"/>
  <c r="S33" i="46"/>
  <c r="S32" i="46"/>
  <c r="S31" i="46"/>
  <c r="S30" i="46"/>
  <c r="S29" i="46"/>
  <c r="S28" i="46"/>
  <c r="S27" i="46"/>
  <c r="S26" i="46"/>
  <c r="S25" i="46"/>
  <c r="S24" i="46"/>
  <c r="S23" i="46"/>
  <c r="S22" i="46"/>
  <c r="S21" i="46"/>
  <c r="S20" i="46"/>
  <c r="R20" i="46" s="1"/>
  <c r="S19" i="46"/>
  <c r="R19" i="46" s="1"/>
  <c r="S18" i="46"/>
  <c r="R18" i="46" s="1"/>
  <c r="S17" i="46"/>
  <c r="R17" i="46" s="1"/>
  <c r="S16" i="46"/>
  <c r="R16" i="46" s="1"/>
  <c r="S15" i="46"/>
  <c r="R15" i="46" s="1"/>
  <c r="S14" i="46"/>
  <c r="R14" i="46" s="1"/>
  <c r="S13" i="46"/>
  <c r="R13" i="46" s="1"/>
  <c r="S12" i="46"/>
  <c r="R12" i="46" s="1"/>
  <c r="S11" i="46"/>
  <c r="R11" i="46" s="1"/>
  <c r="S10" i="46"/>
  <c r="R10" i="46" s="1"/>
  <c r="S9" i="46"/>
  <c r="R9" i="46" s="1"/>
  <c r="S8" i="46"/>
  <c r="R8" i="46" s="1"/>
  <c r="S7" i="46"/>
  <c r="R7" i="46" s="1"/>
  <c r="S6" i="46"/>
  <c r="R6" i="46" s="1"/>
  <c r="S5" i="46"/>
  <c r="R5" i="46" s="1"/>
  <c r="S4" i="46"/>
  <c r="R4" i="46" s="1"/>
  <c r="S3" i="46"/>
  <c r="G72" i="46" l="1"/>
  <c r="G74" i="46"/>
  <c r="G73" i="46"/>
  <c r="G55" i="46"/>
  <c r="G18" i="46"/>
  <c r="G20" i="46"/>
  <c r="R3" i="46"/>
  <c r="G19" i="46"/>
  <c r="R23" i="46"/>
  <c r="T23" i="46"/>
  <c r="R27" i="46"/>
  <c r="T27" i="46"/>
  <c r="R31" i="46"/>
  <c r="T31" i="46"/>
  <c r="R35" i="46"/>
  <c r="T35" i="46"/>
  <c r="R39" i="46"/>
  <c r="T39" i="46"/>
  <c r="G38" i="46"/>
  <c r="G36" i="46"/>
  <c r="G37" i="46"/>
  <c r="AD3" i="46"/>
  <c r="R24" i="46"/>
  <c r="T24" i="46"/>
  <c r="R28" i="46"/>
  <c r="T28" i="46"/>
  <c r="R32" i="46"/>
  <c r="T32" i="46"/>
  <c r="R36" i="46"/>
  <c r="T36" i="46"/>
  <c r="R40" i="46"/>
  <c r="T40" i="46"/>
  <c r="G54" i="46"/>
  <c r="R21" i="46"/>
  <c r="T21" i="46"/>
  <c r="G56" i="46"/>
  <c r="R25" i="46"/>
  <c r="T25" i="46"/>
  <c r="R29" i="46"/>
  <c r="T29" i="46"/>
  <c r="R33" i="46"/>
  <c r="T33" i="46"/>
  <c r="R37" i="46"/>
  <c r="T37" i="46"/>
  <c r="R41" i="46"/>
  <c r="T41" i="46"/>
  <c r="R22" i="46"/>
  <c r="T22" i="46"/>
  <c r="R26" i="46"/>
  <c r="T26" i="46"/>
  <c r="R30" i="46"/>
  <c r="T30" i="46"/>
  <c r="R34" i="46"/>
  <c r="T34" i="46"/>
  <c r="R38" i="46"/>
  <c r="T38" i="46"/>
  <c r="R42" i="46"/>
  <c r="T42" i="46"/>
  <c r="U36" i="46"/>
  <c r="U40" i="46"/>
  <c r="U38" i="46"/>
  <c r="U42" i="46"/>
  <c r="U39" i="46"/>
  <c r="U37" i="46"/>
  <c r="U41" i="46"/>
  <c r="Q3" i="45"/>
  <c r="Q4" i="45"/>
  <c r="Q5" i="45"/>
  <c r="Q6" i="45"/>
  <c r="Q7" i="45"/>
  <c r="Q8" i="45"/>
  <c r="Q9" i="45"/>
  <c r="Q10" i="45"/>
  <c r="Q11" i="45"/>
  <c r="Q12" i="45"/>
  <c r="Q13" i="45"/>
  <c r="Q14" i="45"/>
  <c r="Q15" i="45"/>
  <c r="Q16" i="45"/>
  <c r="Q17" i="45"/>
  <c r="Q18" i="45"/>
  <c r="Q19" i="45"/>
  <c r="Q20" i="45"/>
  <c r="Q21" i="45"/>
  <c r="Q22" i="45"/>
  <c r="Q23" i="45"/>
  <c r="Q24" i="45"/>
  <c r="Q25" i="45"/>
  <c r="Q26" i="45"/>
  <c r="Q27" i="45"/>
  <c r="Q28" i="45"/>
  <c r="Q29" i="45"/>
  <c r="Q30" i="45"/>
  <c r="Q31" i="45"/>
  <c r="Q32" i="45"/>
  <c r="Q33" i="45"/>
  <c r="Q34" i="45"/>
  <c r="Q35" i="45"/>
  <c r="Q36" i="45"/>
  <c r="Q37" i="45"/>
  <c r="N3" i="45"/>
  <c r="N4" i="45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Q2" i="45"/>
  <c r="N2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47" i="45"/>
  <c r="H48" i="45"/>
  <c r="H49" i="45"/>
  <c r="H50" i="45"/>
  <c r="H51" i="45"/>
  <c r="H52" i="45"/>
  <c r="H53" i="45"/>
  <c r="H54" i="45"/>
  <c r="H55" i="45"/>
  <c r="H56" i="45"/>
  <c r="H57" i="45"/>
  <c r="H58" i="45"/>
  <c r="H59" i="45"/>
  <c r="H60" i="45"/>
  <c r="H61" i="45"/>
  <c r="H62" i="45"/>
  <c r="H63" i="45"/>
  <c r="H64" i="45"/>
  <c r="H65" i="45"/>
  <c r="H66" i="45"/>
  <c r="H67" i="45"/>
  <c r="H3" i="45"/>
  <c r="H4" i="45"/>
  <c r="H5" i="45"/>
  <c r="H6" i="45"/>
  <c r="H7" i="45"/>
  <c r="H8" i="45"/>
  <c r="H9" i="45"/>
  <c r="H10" i="45"/>
  <c r="H11" i="45"/>
  <c r="H12" i="45"/>
  <c r="H13" i="45"/>
  <c r="H2" i="45"/>
  <c r="K3" i="45"/>
  <c r="K4" i="45"/>
  <c r="K5" i="45"/>
  <c r="K6" i="45"/>
  <c r="K7" i="45"/>
  <c r="K8" i="45"/>
  <c r="K9" i="45"/>
  <c r="K10" i="45"/>
  <c r="K11" i="45"/>
  <c r="K12" i="45"/>
  <c r="K13" i="45"/>
  <c r="K2" i="45"/>
  <c r="E3" i="45"/>
  <c r="E2" i="45"/>
  <c r="C17" i="45"/>
  <c r="C18" i="45"/>
  <c r="C19" i="45"/>
  <c r="C20" i="45"/>
  <c r="C21" i="45"/>
  <c r="C22" i="45"/>
  <c r="C23" i="45"/>
  <c r="C24" i="45"/>
  <c r="C25" i="45"/>
  <c r="C26" i="45"/>
  <c r="C27" i="45"/>
  <c r="C28" i="45"/>
  <c r="C29" i="45"/>
  <c r="C30" i="45"/>
  <c r="C31" i="45"/>
  <c r="C3" i="45"/>
  <c r="C4" i="45"/>
  <c r="C5" i="45"/>
  <c r="C6" i="45"/>
  <c r="C7" i="45"/>
  <c r="C8" i="45"/>
  <c r="C9" i="45"/>
  <c r="C10" i="45"/>
  <c r="C11" i="45"/>
  <c r="C12" i="45"/>
  <c r="C13" i="45"/>
  <c r="C14" i="45"/>
  <c r="C15" i="45"/>
  <c r="C16" i="45"/>
  <c r="C2" i="45"/>
  <c r="AT13" i="46" l="1"/>
  <c r="AU13" i="46"/>
  <c r="AS2" i="38" l="1"/>
  <c r="AI1" i="38"/>
  <c r="AG35" i="46"/>
  <c r="AG36" i="46"/>
  <c r="AG37" i="46"/>
  <c r="AG38" i="46"/>
  <c r="AG39" i="46"/>
  <c r="AG40" i="46"/>
  <c r="AG41" i="46"/>
  <c r="AG42" i="46"/>
  <c r="AF4" i="46"/>
  <c r="AG4" i="46" s="1"/>
  <c r="AF5" i="46"/>
  <c r="AG5" i="46" s="1"/>
  <c r="AF6" i="46"/>
  <c r="AG6" i="46" s="1"/>
  <c r="AI6" i="46" s="1"/>
  <c r="AF7" i="46"/>
  <c r="AG7" i="46" s="1"/>
  <c r="AF8" i="46"/>
  <c r="AG8" i="46" s="1"/>
  <c r="AF9" i="46"/>
  <c r="AG9" i="46" s="1"/>
  <c r="AF10" i="46"/>
  <c r="AG10" i="46" s="1"/>
  <c r="AI10" i="46" s="1"/>
  <c r="AF11" i="46"/>
  <c r="AG11" i="46" s="1"/>
  <c r="AF12" i="46"/>
  <c r="AG12" i="46" s="1"/>
  <c r="AF13" i="46"/>
  <c r="AF14" i="46"/>
  <c r="AF15" i="46"/>
  <c r="AF16" i="46"/>
  <c r="AF17" i="46"/>
  <c r="AF18" i="46"/>
  <c r="AG18" i="46" s="1"/>
  <c r="AF19" i="46"/>
  <c r="AG19" i="46" s="1"/>
  <c r="AF20" i="46"/>
  <c r="AG20" i="46" s="1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F3" i="46"/>
  <c r="AG3" i="46" s="1"/>
  <c r="T4" i="46"/>
  <c r="U4" i="46" s="1"/>
  <c r="T5" i="46"/>
  <c r="U5" i="46" s="1"/>
  <c r="T6" i="46"/>
  <c r="U6" i="46" s="1"/>
  <c r="T7" i="46"/>
  <c r="U7" i="46" s="1"/>
  <c r="T8" i="46"/>
  <c r="U8" i="46" s="1"/>
  <c r="T9" i="46"/>
  <c r="U9" i="46" s="1"/>
  <c r="T10" i="46"/>
  <c r="U10" i="46" s="1"/>
  <c r="T11" i="46"/>
  <c r="U11" i="46" s="1"/>
  <c r="T12" i="46"/>
  <c r="U12" i="46" s="1"/>
  <c r="T13" i="46"/>
  <c r="U13" i="46" s="1"/>
  <c r="T14" i="46"/>
  <c r="U14" i="46" s="1"/>
  <c r="T15" i="46"/>
  <c r="U15" i="46" s="1"/>
  <c r="T16" i="46"/>
  <c r="U16" i="46" s="1"/>
  <c r="T17" i="46"/>
  <c r="U17" i="46" s="1"/>
  <c r="T18" i="46"/>
  <c r="T19" i="46"/>
  <c r="U19" i="46" s="1"/>
  <c r="T20" i="46"/>
  <c r="U20" i="46" s="1"/>
  <c r="U22" i="46"/>
  <c r="U23" i="46"/>
  <c r="U24" i="46"/>
  <c r="U25" i="46"/>
  <c r="U26" i="46"/>
  <c r="U27" i="46"/>
  <c r="U28" i="46"/>
  <c r="U30" i="46"/>
  <c r="U31" i="46"/>
  <c r="U32" i="46"/>
  <c r="U33" i="46"/>
  <c r="W37" i="46"/>
  <c r="W38" i="46"/>
  <c r="W42" i="46"/>
  <c r="B78" i="46"/>
  <c r="M29" i="38"/>
  <c r="L29" i="38"/>
  <c r="K29" i="38"/>
  <c r="J29" i="38"/>
  <c r="I29" i="38"/>
  <c r="H29" i="38"/>
  <c r="G29" i="38"/>
  <c r="F29" i="38"/>
  <c r="E29" i="38"/>
  <c r="D29" i="38"/>
  <c r="C29" i="38"/>
  <c r="B29" i="38"/>
  <c r="M28" i="38"/>
  <c r="L28" i="38"/>
  <c r="K28" i="38"/>
  <c r="J28" i="38"/>
  <c r="I28" i="38"/>
  <c r="H28" i="38"/>
  <c r="G28" i="38"/>
  <c r="F28" i="38"/>
  <c r="E28" i="38"/>
  <c r="D28" i="38"/>
  <c r="C28" i="38"/>
  <c r="B28" i="38"/>
  <c r="O27" i="38"/>
  <c r="N27" i="38"/>
  <c r="M27" i="38"/>
  <c r="L27" i="38"/>
  <c r="K27" i="38"/>
  <c r="J27" i="38"/>
  <c r="I27" i="38"/>
  <c r="H27" i="38"/>
  <c r="G27" i="38"/>
  <c r="F27" i="38"/>
  <c r="E27" i="38"/>
  <c r="D27" i="38"/>
  <c r="C27" i="38"/>
  <c r="B27" i="38"/>
  <c r="O26" i="38"/>
  <c r="N26" i="38"/>
  <c r="M26" i="38"/>
  <c r="L26" i="38"/>
  <c r="K26" i="38"/>
  <c r="J26" i="38"/>
  <c r="I26" i="38"/>
  <c r="H26" i="38"/>
  <c r="G26" i="38"/>
  <c r="F26" i="38"/>
  <c r="E26" i="38"/>
  <c r="D26" i="38"/>
  <c r="C26" i="38"/>
  <c r="B26" i="38"/>
  <c r="O25" i="38"/>
  <c r="N25" i="38"/>
  <c r="M25" i="38"/>
  <c r="L25" i="38"/>
  <c r="K25" i="38"/>
  <c r="J25" i="38"/>
  <c r="I25" i="38"/>
  <c r="H25" i="38"/>
  <c r="G25" i="38"/>
  <c r="F25" i="38"/>
  <c r="E25" i="38"/>
  <c r="D25" i="38"/>
  <c r="C25" i="38"/>
  <c r="B25" i="38"/>
  <c r="O24" i="38"/>
  <c r="N24" i="38"/>
  <c r="M24" i="38"/>
  <c r="L24" i="38"/>
  <c r="K24" i="38"/>
  <c r="J24" i="38"/>
  <c r="I24" i="38"/>
  <c r="H24" i="38"/>
  <c r="G24" i="38"/>
  <c r="F24" i="38"/>
  <c r="E24" i="38"/>
  <c r="D24" i="38"/>
  <c r="C24" i="38"/>
  <c r="B24" i="38"/>
  <c r="O23" i="38"/>
  <c r="N23" i="38"/>
  <c r="M23" i="38"/>
  <c r="L23" i="38"/>
  <c r="K23" i="38"/>
  <c r="J23" i="38"/>
  <c r="I23" i="38"/>
  <c r="H23" i="38"/>
  <c r="G23" i="38"/>
  <c r="F23" i="38"/>
  <c r="E23" i="38"/>
  <c r="D23" i="38"/>
  <c r="C23" i="38"/>
  <c r="B23" i="38"/>
  <c r="O22" i="38"/>
  <c r="N22" i="38"/>
  <c r="M22" i="38"/>
  <c r="L22" i="38"/>
  <c r="K22" i="38"/>
  <c r="J22" i="38"/>
  <c r="I22" i="38"/>
  <c r="H22" i="38"/>
  <c r="G22" i="38"/>
  <c r="F22" i="38"/>
  <c r="E22" i="38"/>
  <c r="D22" i="38"/>
  <c r="C22" i="38"/>
  <c r="B22" i="38"/>
  <c r="O21" i="38"/>
  <c r="N21" i="38"/>
  <c r="M21" i="38"/>
  <c r="L21" i="38"/>
  <c r="K21" i="38"/>
  <c r="J21" i="38"/>
  <c r="I21" i="38"/>
  <c r="H21" i="38"/>
  <c r="G21" i="38"/>
  <c r="F21" i="38"/>
  <c r="E21" i="38"/>
  <c r="D21" i="38"/>
  <c r="C21" i="38"/>
  <c r="B21" i="38"/>
  <c r="O20" i="38"/>
  <c r="N20" i="38"/>
  <c r="M20" i="38"/>
  <c r="L20" i="38"/>
  <c r="K20" i="38"/>
  <c r="J20" i="38"/>
  <c r="I20" i="38"/>
  <c r="H20" i="38"/>
  <c r="G20" i="38"/>
  <c r="F20" i="38"/>
  <c r="E20" i="38"/>
  <c r="D20" i="38"/>
  <c r="C20" i="38"/>
  <c r="B20" i="38"/>
  <c r="O19" i="38"/>
  <c r="N19" i="38"/>
  <c r="M19" i="38"/>
  <c r="L19" i="38"/>
  <c r="K19" i="38"/>
  <c r="J19" i="38"/>
  <c r="I19" i="38"/>
  <c r="H19" i="38"/>
  <c r="G19" i="38"/>
  <c r="F19" i="38"/>
  <c r="E19" i="38"/>
  <c r="D19" i="38"/>
  <c r="C19" i="38"/>
  <c r="B19" i="38"/>
  <c r="O18" i="38"/>
  <c r="N18" i="38"/>
  <c r="M18" i="38"/>
  <c r="L18" i="38"/>
  <c r="K18" i="38"/>
  <c r="J18" i="38"/>
  <c r="I18" i="38"/>
  <c r="H18" i="38"/>
  <c r="G18" i="38"/>
  <c r="F18" i="38"/>
  <c r="E18" i="38"/>
  <c r="D18" i="38"/>
  <c r="C18" i="38"/>
  <c r="B18" i="38"/>
  <c r="O17" i="38"/>
  <c r="N17" i="38"/>
  <c r="M17" i="38"/>
  <c r="L17" i="38"/>
  <c r="K17" i="38"/>
  <c r="J17" i="38"/>
  <c r="I17" i="38"/>
  <c r="H17" i="38"/>
  <c r="G17" i="38"/>
  <c r="F17" i="38"/>
  <c r="E17" i="38"/>
  <c r="D17" i="38"/>
  <c r="C17" i="38"/>
  <c r="B17" i="38"/>
  <c r="O16" i="38"/>
  <c r="N16" i="38"/>
  <c r="M16" i="38"/>
  <c r="L16" i="38"/>
  <c r="K16" i="38"/>
  <c r="J16" i="38"/>
  <c r="I16" i="38"/>
  <c r="H16" i="38"/>
  <c r="G16" i="38"/>
  <c r="F16" i="38"/>
  <c r="E16" i="38"/>
  <c r="D16" i="38"/>
  <c r="C16" i="38"/>
  <c r="B16" i="38"/>
  <c r="O15" i="38"/>
  <c r="N15" i="38"/>
  <c r="M15" i="38"/>
  <c r="L15" i="38"/>
  <c r="K15" i="38"/>
  <c r="J15" i="38"/>
  <c r="I15" i="38"/>
  <c r="H15" i="38"/>
  <c r="G15" i="38"/>
  <c r="F15" i="38"/>
  <c r="E15" i="38"/>
  <c r="D15" i="38"/>
  <c r="C15" i="38"/>
  <c r="B15" i="38"/>
  <c r="O14" i="38"/>
  <c r="N14" i="38"/>
  <c r="M14" i="38"/>
  <c r="L14" i="38"/>
  <c r="K14" i="38"/>
  <c r="J14" i="38"/>
  <c r="I14" i="38"/>
  <c r="H14" i="38"/>
  <c r="G14" i="38"/>
  <c r="F14" i="38"/>
  <c r="E14" i="38"/>
  <c r="D14" i="38"/>
  <c r="C14" i="38"/>
  <c r="B14" i="38"/>
  <c r="O13" i="38"/>
  <c r="N13" i="38"/>
  <c r="M13" i="38"/>
  <c r="L13" i="38"/>
  <c r="K13" i="38"/>
  <c r="J13" i="38"/>
  <c r="I13" i="38"/>
  <c r="H13" i="38"/>
  <c r="G13" i="38"/>
  <c r="F13" i="38"/>
  <c r="E13" i="38"/>
  <c r="D13" i="38"/>
  <c r="C13" i="38"/>
  <c r="B13" i="38"/>
  <c r="O12" i="38"/>
  <c r="N12" i="38"/>
  <c r="M12" i="38"/>
  <c r="L12" i="38"/>
  <c r="K12" i="38"/>
  <c r="J12" i="38"/>
  <c r="I12" i="38"/>
  <c r="H12" i="38"/>
  <c r="G12" i="38"/>
  <c r="F12" i="38"/>
  <c r="E12" i="38"/>
  <c r="D12" i="38"/>
  <c r="C12" i="38"/>
  <c r="B12" i="38"/>
  <c r="O11" i="38"/>
  <c r="N11" i="38"/>
  <c r="M11" i="38"/>
  <c r="L11" i="38"/>
  <c r="K11" i="38"/>
  <c r="J11" i="38"/>
  <c r="I11" i="38"/>
  <c r="H11" i="38"/>
  <c r="G11" i="38"/>
  <c r="F11" i="38"/>
  <c r="E11" i="38"/>
  <c r="D11" i="38"/>
  <c r="C11" i="38"/>
  <c r="B11" i="38"/>
  <c r="O10" i="38"/>
  <c r="N10" i="38"/>
  <c r="M10" i="38"/>
  <c r="L10" i="38"/>
  <c r="K10" i="38"/>
  <c r="J10" i="38"/>
  <c r="I10" i="38"/>
  <c r="H10" i="38"/>
  <c r="G10" i="38"/>
  <c r="F10" i="38"/>
  <c r="E10" i="38"/>
  <c r="D10" i="38"/>
  <c r="C10" i="38"/>
  <c r="B10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9" i="38"/>
  <c r="O8" i="38"/>
  <c r="N8" i="38"/>
  <c r="M8" i="38"/>
  <c r="L8" i="38"/>
  <c r="K8" i="38"/>
  <c r="J8" i="38"/>
  <c r="I8" i="38"/>
  <c r="H8" i="38"/>
  <c r="G8" i="38"/>
  <c r="F8" i="38"/>
  <c r="E8" i="38"/>
  <c r="D8" i="38"/>
  <c r="C8" i="38"/>
  <c r="B8" i="38"/>
  <c r="O7" i="38"/>
  <c r="N7" i="38"/>
  <c r="M7" i="38"/>
  <c r="L7" i="38"/>
  <c r="K7" i="38"/>
  <c r="J7" i="38"/>
  <c r="I7" i="38"/>
  <c r="H7" i="38"/>
  <c r="G7" i="38"/>
  <c r="F7" i="38"/>
  <c r="E7" i="38"/>
  <c r="D7" i="38"/>
  <c r="C7" i="38"/>
  <c r="B7" i="38"/>
  <c r="O6" i="38"/>
  <c r="N6" i="38"/>
  <c r="M6" i="38"/>
  <c r="L6" i="38"/>
  <c r="K6" i="38"/>
  <c r="J6" i="38"/>
  <c r="I6" i="38"/>
  <c r="H6" i="38"/>
  <c r="G6" i="38"/>
  <c r="F6" i="38"/>
  <c r="E6" i="38"/>
  <c r="D6" i="38"/>
  <c r="C6" i="38"/>
  <c r="B6" i="38"/>
  <c r="O5" i="38"/>
  <c r="N5" i="38"/>
  <c r="M5" i="38"/>
  <c r="L5" i="38"/>
  <c r="K5" i="38"/>
  <c r="J5" i="38"/>
  <c r="I5" i="38"/>
  <c r="H5" i="38"/>
  <c r="G5" i="38"/>
  <c r="F5" i="38"/>
  <c r="E5" i="38"/>
  <c r="D5" i="38"/>
  <c r="C5" i="38"/>
  <c r="B5" i="38"/>
  <c r="O4" i="38"/>
  <c r="N4" i="38"/>
  <c r="M4" i="38"/>
  <c r="L4" i="38"/>
  <c r="K4" i="38"/>
  <c r="J4" i="38"/>
  <c r="I4" i="38"/>
  <c r="H4" i="38"/>
  <c r="G4" i="38"/>
  <c r="F4" i="38"/>
  <c r="E4" i="38"/>
  <c r="D4" i="38"/>
  <c r="C4" i="38"/>
  <c r="B4" i="38"/>
  <c r="O3" i="38"/>
  <c r="N3" i="38"/>
  <c r="M3" i="38"/>
  <c r="L3" i="38"/>
  <c r="K3" i="38"/>
  <c r="J3" i="38"/>
  <c r="I3" i="38"/>
  <c r="H3" i="38"/>
  <c r="G3" i="38"/>
  <c r="F3" i="38"/>
  <c r="E3" i="38"/>
  <c r="D3" i="38"/>
  <c r="C3" i="38"/>
  <c r="B3" i="38"/>
  <c r="O2" i="38"/>
  <c r="N2" i="38"/>
  <c r="M2" i="38"/>
  <c r="L2" i="38"/>
  <c r="K2" i="38"/>
  <c r="J2" i="38"/>
  <c r="I2" i="38"/>
  <c r="H2" i="38"/>
  <c r="G2" i="38"/>
  <c r="F2" i="38"/>
  <c r="E2" i="38"/>
  <c r="D2" i="38"/>
  <c r="C2" i="38"/>
  <c r="B2" i="38"/>
  <c r="AA91" i="38"/>
  <c r="Y92" i="38"/>
  <c r="AA193" i="38"/>
  <c r="AA192" i="38"/>
  <c r="AA191" i="38"/>
  <c r="AA190" i="38"/>
  <c r="AA187" i="38"/>
  <c r="AA186" i="38"/>
  <c r="AA185" i="38"/>
  <c r="Z185" i="38"/>
  <c r="AA184" i="38"/>
  <c r="Z184" i="38"/>
  <c r="AA181" i="38"/>
  <c r="AA180" i="38"/>
  <c r="AA179" i="38"/>
  <c r="AA178" i="38"/>
  <c r="Z178" i="38"/>
  <c r="AA175" i="38"/>
  <c r="AA174" i="38"/>
  <c r="AA173" i="38"/>
  <c r="AA172" i="38"/>
  <c r="AA169" i="38"/>
  <c r="AA168" i="38"/>
  <c r="AA167" i="38"/>
  <c r="AA166" i="38"/>
  <c r="AA163" i="38"/>
  <c r="AA162" i="38"/>
  <c r="AA161" i="38"/>
  <c r="AA160" i="38"/>
  <c r="AA157" i="38"/>
  <c r="AA156" i="38"/>
  <c r="AA155" i="38"/>
  <c r="AA154" i="38"/>
  <c r="AA151" i="38"/>
  <c r="AA150" i="38"/>
  <c r="AA149" i="38"/>
  <c r="AA148" i="38"/>
  <c r="AA145" i="38"/>
  <c r="AA144" i="38"/>
  <c r="AA143" i="38"/>
  <c r="AA142" i="38"/>
  <c r="AA139" i="38"/>
  <c r="AA138" i="38"/>
  <c r="AA137" i="38"/>
  <c r="AA136" i="38"/>
  <c r="AA133" i="38"/>
  <c r="AA132" i="38"/>
  <c r="AA131" i="38"/>
  <c r="AA130" i="38"/>
  <c r="AA127" i="38"/>
  <c r="AA126" i="38"/>
  <c r="AA125" i="38"/>
  <c r="AA124" i="38"/>
  <c r="AA121" i="38"/>
  <c r="AA120" i="38"/>
  <c r="AA119" i="38"/>
  <c r="AA118" i="38"/>
  <c r="AA115" i="38"/>
  <c r="AA114" i="38"/>
  <c r="AA113" i="38"/>
  <c r="Z113" i="38"/>
  <c r="AA112" i="38"/>
  <c r="AA103" i="38"/>
  <c r="AA102" i="38"/>
  <c r="AA101" i="38"/>
  <c r="AA100" i="38"/>
  <c r="AA109" i="38"/>
  <c r="AA108" i="38"/>
  <c r="AA107" i="38"/>
  <c r="AA106" i="38"/>
  <c r="AA94" i="38"/>
  <c r="AA96" i="38"/>
  <c r="AA1" i="38" s="1"/>
  <c r="AA97" i="38"/>
  <c r="W93" i="38"/>
  <c r="W92" i="38"/>
  <c r="Y193" i="38"/>
  <c r="W193" i="38"/>
  <c r="Y192" i="38"/>
  <c r="W192" i="38"/>
  <c r="Y93" i="38"/>
  <c r="AA229" i="38"/>
  <c r="Z229" i="38"/>
  <c r="AA228" i="38"/>
  <c r="Z228" i="38"/>
  <c r="AA227" i="38"/>
  <c r="Z227" i="38"/>
  <c r="AA226" i="38"/>
  <c r="Z226" i="38"/>
  <c r="AA223" i="38"/>
  <c r="Z223" i="38"/>
  <c r="AA222" i="38"/>
  <c r="Z222" i="38"/>
  <c r="AA221" i="38"/>
  <c r="Z221" i="38"/>
  <c r="AA220" i="38"/>
  <c r="Z220" i="38"/>
  <c r="AA217" i="38"/>
  <c r="Z217" i="38"/>
  <c r="AA216" i="38"/>
  <c r="Z216" i="38"/>
  <c r="AA215" i="38"/>
  <c r="Z215" i="38"/>
  <c r="AA214" i="38"/>
  <c r="Z214" i="38"/>
  <c r="AA211" i="38"/>
  <c r="Z211" i="38"/>
  <c r="AA210" i="38"/>
  <c r="Z210" i="38"/>
  <c r="AA209" i="38"/>
  <c r="Z209" i="38"/>
  <c r="AA208" i="38"/>
  <c r="Z208" i="38"/>
  <c r="AA205" i="38"/>
  <c r="Z205" i="38"/>
  <c r="AA204" i="38"/>
  <c r="Z204" i="38"/>
  <c r="AA203" i="38"/>
  <c r="Z203" i="38"/>
  <c r="AA202" i="38"/>
  <c r="Z202" i="38"/>
  <c r="AA199" i="38"/>
  <c r="Z199" i="38"/>
  <c r="AA198" i="38"/>
  <c r="Z198" i="38"/>
  <c r="AA197" i="38"/>
  <c r="Z197" i="38"/>
  <c r="AA196" i="38"/>
  <c r="Z196" i="38"/>
  <c r="AA95" i="38"/>
  <c r="U1" i="38"/>
  <c r="Y229" i="38"/>
  <c r="Y228" i="38"/>
  <c r="Y227" i="38"/>
  <c r="Y226" i="38"/>
  <c r="Y224" i="38"/>
  <c r="Y223" i="38"/>
  <c r="Y222" i="38"/>
  <c r="Y221" i="38"/>
  <c r="Y220" i="38"/>
  <c r="Y218" i="38"/>
  <c r="Y217" i="38"/>
  <c r="Y216" i="38"/>
  <c r="Y215" i="38"/>
  <c r="Y214" i="38"/>
  <c r="Y212" i="38"/>
  <c r="Y211" i="38"/>
  <c r="Y210" i="38"/>
  <c r="Y209" i="38"/>
  <c r="Y208" i="38"/>
  <c r="Y206" i="38"/>
  <c r="Y205" i="38"/>
  <c r="Y204" i="38"/>
  <c r="Y203" i="38"/>
  <c r="Y202" i="38"/>
  <c r="Y200" i="38"/>
  <c r="Y199" i="38"/>
  <c r="O29" i="38"/>
  <c r="N29" i="38"/>
  <c r="O28" i="38"/>
  <c r="N28" i="38"/>
  <c r="W200" i="38"/>
  <c r="W201" i="38"/>
  <c r="W202" i="38"/>
  <c r="W203" i="38"/>
  <c r="W204" i="38"/>
  <c r="W205" i="38"/>
  <c r="W206" i="38"/>
  <c r="W207" i="38"/>
  <c r="W208" i="38"/>
  <c r="W209" i="38"/>
  <c r="W210" i="38"/>
  <c r="W211" i="38"/>
  <c r="W212" i="38"/>
  <c r="W213" i="38"/>
  <c r="W214" i="38"/>
  <c r="W215" i="38"/>
  <c r="W216" i="38"/>
  <c r="W217" i="38"/>
  <c r="W218" i="38"/>
  <c r="W219" i="38"/>
  <c r="W220" i="38"/>
  <c r="W221" i="38"/>
  <c r="W222" i="38"/>
  <c r="W223" i="38"/>
  <c r="W224" i="38"/>
  <c r="W225" i="38"/>
  <c r="W226" i="38"/>
  <c r="W227" i="38"/>
  <c r="W228" i="38"/>
  <c r="W229" i="38"/>
  <c r="Y198" i="38"/>
  <c r="Y197" i="38"/>
  <c r="Y196" i="38"/>
  <c r="Y194" i="38"/>
  <c r="Y191" i="38"/>
  <c r="Y190" i="38"/>
  <c r="Y188" i="38"/>
  <c r="Y187" i="38"/>
  <c r="Y186" i="38"/>
  <c r="Y185" i="38"/>
  <c r="Y184" i="38"/>
  <c r="Y182" i="38"/>
  <c r="Y181" i="38"/>
  <c r="Y180" i="38"/>
  <c r="Y179" i="38"/>
  <c r="Y178" i="38"/>
  <c r="Y176" i="38"/>
  <c r="Y175" i="38"/>
  <c r="Y174" i="38"/>
  <c r="Y173" i="38"/>
  <c r="Y172" i="38"/>
  <c r="Y170" i="38"/>
  <c r="Y169" i="38"/>
  <c r="Y168" i="38"/>
  <c r="Y167" i="38"/>
  <c r="Y166" i="38"/>
  <c r="Y164" i="38"/>
  <c r="Y163" i="38"/>
  <c r="Y162" i="38"/>
  <c r="Y161" i="38"/>
  <c r="Y160" i="38"/>
  <c r="Y158" i="38"/>
  <c r="Y157" i="38"/>
  <c r="Y156" i="38"/>
  <c r="Y155" i="38"/>
  <c r="Y154" i="38"/>
  <c r="Y152" i="38"/>
  <c r="Y151" i="38"/>
  <c r="Y150" i="38"/>
  <c r="Y149" i="38"/>
  <c r="Y148" i="38"/>
  <c r="Y146" i="38"/>
  <c r="Y145" i="38"/>
  <c r="Y144" i="38"/>
  <c r="Y143" i="38"/>
  <c r="Y142" i="38"/>
  <c r="Y140" i="38"/>
  <c r="Y139" i="38"/>
  <c r="Y138" i="38"/>
  <c r="Y137" i="38"/>
  <c r="Y136" i="38"/>
  <c r="Y134" i="38"/>
  <c r="Y133" i="38"/>
  <c r="Y132" i="38"/>
  <c r="Y131" i="38"/>
  <c r="Y130" i="38"/>
  <c r="Y128" i="38"/>
  <c r="Y127" i="38"/>
  <c r="Y126" i="38"/>
  <c r="Y125" i="38"/>
  <c r="Y124" i="38"/>
  <c r="Y122" i="38"/>
  <c r="Y121" i="38"/>
  <c r="Y120" i="38"/>
  <c r="Y119" i="38"/>
  <c r="Y118" i="38"/>
  <c r="Y116" i="38"/>
  <c r="Y115" i="38"/>
  <c r="Y114" i="38"/>
  <c r="Y113" i="38"/>
  <c r="Y112" i="38"/>
  <c r="Y110" i="38"/>
  <c r="Y109" i="38"/>
  <c r="Y108" i="38"/>
  <c r="Y107" i="38"/>
  <c r="Y106" i="38"/>
  <c r="Y104" i="38"/>
  <c r="Y103" i="38"/>
  <c r="Y102" i="38"/>
  <c r="Y101" i="38"/>
  <c r="Y100" i="38"/>
  <c r="Y98" i="38"/>
  <c r="W199" i="38"/>
  <c r="W195" i="38"/>
  <c r="W111" i="38"/>
  <c r="W99" i="38"/>
  <c r="W97" i="38"/>
  <c r="Y90" i="38"/>
  <c r="Y96" i="38"/>
  <c r="Y94" i="38"/>
  <c r="O53" i="46"/>
  <c r="AS6" i="38" s="1"/>
  <c r="W104" i="38"/>
  <c r="W109" i="38"/>
  <c r="Y95" i="38"/>
  <c r="Y97" i="38"/>
  <c r="W198" i="38"/>
  <c r="W197" i="38"/>
  <c r="W196" i="38"/>
  <c r="W194" i="38"/>
  <c r="W191" i="38"/>
  <c r="W190" i="38"/>
  <c r="W189" i="38"/>
  <c r="W188" i="38"/>
  <c r="W187" i="38"/>
  <c r="W186" i="38"/>
  <c r="W185" i="38"/>
  <c r="W184" i="38"/>
  <c r="W183" i="38"/>
  <c r="W182" i="38"/>
  <c r="W181" i="38"/>
  <c r="W180" i="38"/>
  <c r="W179" i="38"/>
  <c r="W178" i="38"/>
  <c r="W177" i="38"/>
  <c r="W176" i="38"/>
  <c r="W175" i="38"/>
  <c r="W174" i="38"/>
  <c r="W173" i="38"/>
  <c r="W172" i="38"/>
  <c r="W171" i="38"/>
  <c r="W170" i="38"/>
  <c r="W169" i="38"/>
  <c r="W168" i="38"/>
  <c r="W167" i="38"/>
  <c r="W166" i="38"/>
  <c r="W165" i="38"/>
  <c r="W164" i="38"/>
  <c r="W163" i="38"/>
  <c r="W162" i="38"/>
  <c r="W161" i="38"/>
  <c r="W160" i="38"/>
  <c r="W159" i="38"/>
  <c r="W158" i="38"/>
  <c r="W157" i="38"/>
  <c r="W156" i="38"/>
  <c r="W155" i="38"/>
  <c r="W154" i="38"/>
  <c r="W153" i="38"/>
  <c r="W152" i="38"/>
  <c r="W151" i="38"/>
  <c r="W150" i="38"/>
  <c r="W149" i="38"/>
  <c r="W148" i="38"/>
  <c r="W147" i="38"/>
  <c r="W146" i="38"/>
  <c r="W145" i="38"/>
  <c r="W144" i="38"/>
  <c r="W143" i="38"/>
  <c r="W142" i="38"/>
  <c r="W141" i="38"/>
  <c r="W140" i="38"/>
  <c r="W139" i="38"/>
  <c r="W138" i="38"/>
  <c r="W137" i="38"/>
  <c r="W136" i="38"/>
  <c r="W135" i="38"/>
  <c r="W134" i="38"/>
  <c r="W133" i="38"/>
  <c r="W132" i="38"/>
  <c r="W131" i="38"/>
  <c r="W130" i="38"/>
  <c r="W129" i="38"/>
  <c r="W128" i="38"/>
  <c r="W127" i="38"/>
  <c r="W126" i="38"/>
  <c r="W125" i="38"/>
  <c r="W124" i="38"/>
  <c r="W123" i="38"/>
  <c r="W122" i="38"/>
  <c r="W121" i="38"/>
  <c r="W120" i="38"/>
  <c r="W119" i="38"/>
  <c r="W118" i="38"/>
  <c r="W117" i="38"/>
  <c r="W116" i="38"/>
  <c r="W113" i="38"/>
  <c r="W112" i="38"/>
  <c r="W107" i="38"/>
  <c r="W106" i="38"/>
  <c r="W101" i="38"/>
  <c r="W100" i="38"/>
  <c r="W95" i="38"/>
  <c r="W94" i="38"/>
  <c r="W115" i="38"/>
  <c r="W105" i="38"/>
  <c r="W103" i="38"/>
  <c r="W114" i="38"/>
  <c r="W102" i="38"/>
  <c r="W108" i="38"/>
  <c r="W110" i="38"/>
  <c r="W98" i="38"/>
  <c r="W96" i="38"/>
  <c r="BF76" i="46"/>
  <c r="BE76" i="46"/>
  <c r="BA76" i="46"/>
  <c r="AZ76" i="46"/>
  <c r="AU76" i="46"/>
  <c r="AT76" i="46"/>
  <c r="BF75" i="46"/>
  <c r="BE75" i="46"/>
  <c r="BA75" i="46"/>
  <c r="AZ75" i="46"/>
  <c r="AU75" i="46"/>
  <c r="AT75" i="46"/>
  <c r="F77" i="46"/>
  <c r="E77" i="46"/>
  <c r="BF74" i="46"/>
  <c r="BE74" i="46"/>
  <c r="BA74" i="46"/>
  <c r="AZ74" i="46"/>
  <c r="AU74" i="46"/>
  <c r="AT74" i="46"/>
  <c r="F76" i="46"/>
  <c r="E76" i="46"/>
  <c r="BF73" i="46"/>
  <c r="BE73" i="46"/>
  <c r="BA73" i="46"/>
  <c r="AZ73" i="46"/>
  <c r="AU73" i="46"/>
  <c r="AT73" i="46"/>
  <c r="F75" i="46"/>
  <c r="E75" i="46"/>
  <c r="BF72" i="46"/>
  <c r="BE72" i="46"/>
  <c r="BA72" i="46"/>
  <c r="AZ72" i="46"/>
  <c r="AU72" i="46"/>
  <c r="AT72" i="46"/>
  <c r="F74" i="46"/>
  <c r="E74" i="46"/>
  <c r="BF71" i="46"/>
  <c r="BE71" i="46"/>
  <c r="BA71" i="46"/>
  <c r="AZ71" i="46"/>
  <c r="AU71" i="46"/>
  <c r="AT71" i="46"/>
  <c r="F72" i="46"/>
  <c r="E72" i="46"/>
  <c r="BF70" i="46"/>
  <c r="BE70" i="46"/>
  <c r="BA70" i="46"/>
  <c r="AZ70" i="46"/>
  <c r="AU70" i="46"/>
  <c r="AT70" i="46"/>
  <c r="F71" i="46"/>
  <c r="E71" i="46"/>
  <c r="BF69" i="46"/>
  <c r="BE69" i="46"/>
  <c r="BA69" i="46"/>
  <c r="AZ69" i="46"/>
  <c r="AU69" i="46"/>
  <c r="AT69" i="46"/>
  <c r="F70" i="46"/>
  <c r="E70" i="46"/>
  <c r="BF68" i="46"/>
  <c r="BE68" i="46"/>
  <c r="BA68" i="46"/>
  <c r="AZ68" i="46"/>
  <c r="AU68" i="46"/>
  <c r="AT68" i="46"/>
  <c r="F69" i="46"/>
  <c r="E69" i="46"/>
  <c r="BF67" i="46"/>
  <c r="BE67" i="46"/>
  <c r="BA67" i="46"/>
  <c r="AZ67" i="46"/>
  <c r="AU67" i="46"/>
  <c r="AT67" i="46"/>
  <c r="F68" i="46"/>
  <c r="E68" i="46"/>
  <c r="BF66" i="46"/>
  <c r="BE66" i="46"/>
  <c r="BA66" i="46"/>
  <c r="AZ66" i="46"/>
  <c r="AU66" i="46"/>
  <c r="AT66" i="46"/>
  <c r="F67" i="46"/>
  <c r="E67" i="46"/>
  <c r="BF65" i="46"/>
  <c r="BE65" i="46"/>
  <c r="BA65" i="46"/>
  <c r="AZ65" i="46"/>
  <c r="AU65" i="46"/>
  <c r="AT65" i="46"/>
  <c r="F66" i="46"/>
  <c r="E66" i="46"/>
  <c r="BF64" i="46"/>
  <c r="BE64" i="46"/>
  <c r="BA64" i="46"/>
  <c r="AZ64" i="46"/>
  <c r="AU64" i="46"/>
  <c r="AT64" i="46"/>
  <c r="F65" i="46"/>
  <c r="E65" i="46"/>
  <c r="BF63" i="46"/>
  <c r="BE63" i="46"/>
  <c r="BA63" i="46"/>
  <c r="AZ63" i="46"/>
  <c r="AU63" i="46"/>
  <c r="AT63" i="46"/>
  <c r="F64" i="46"/>
  <c r="E64" i="46"/>
  <c r="BF62" i="46"/>
  <c r="BE62" i="46"/>
  <c r="BA62" i="46"/>
  <c r="AZ62" i="46"/>
  <c r="AU62" i="46"/>
  <c r="AT62" i="46"/>
  <c r="F63" i="46"/>
  <c r="E63" i="46"/>
  <c r="BF61" i="46"/>
  <c r="BE61" i="46"/>
  <c r="BA61" i="46"/>
  <c r="AZ61" i="46"/>
  <c r="AU61" i="46"/>
  <c r="AT61" i="46"/>
  <c r="F62" i="46"/>
  <c r="E62" i="46"/>
  <c r="BF60" i="46"/>
  <c r="BE60" i="46"/>
  <c r="BA60" i="46"/>
  <c r="AZ60" i="46"/>
  <c r="AU60" i="46"/>
  <c r="AT60" i="46"/>
  <c r="F61" i="46"/>
  <c r="E61" i="46"/>
  <c r="BF59" i="46"/>
  <c r="BE59" i="46"/>
  <c r="BA59" i="46"/>
  <c r="AZ59" i="46"/>
  <c r="AU59" i="46"/>
  <c r="AT59" i="46"/>
  <c r="F60" i="46"/>
  <c r="E60" i="46"/>
  <c r="BF58" i="46"/>
  <c r="BE58" i="46"/>
  <c r="BA58" i="46"/>
  <c r="AZ58" i="46"/>
  <c r="AU58" i="46"/>
  <c r="AT58" i="46"/>
  <c r="F59" i="46"/>
  <c r="E59" i="46"/>
  <c r="BF57" i="46"/>
  <c r="BE57" i="46"/>
  <c r="BA57" i="46"/>
  <c r="AZ57" i="46"/>
  <c r="AU57" i="46"/>
  <c r="AT57" i="46"/>
  <c r="F58" i="46"/>
  <c r="E58" i="46"/>
  <c r="BF56" i="46"/>
  <c r="BE56" i="46"/>
  <c r="BA56" i="46"/>
  <c r="AZ56" i="46"/>
  <c r="AU56" i="46"/>
  <c r="AT56" i="46"/>
  <c r="F57" i="46"/>
  <c r="E57" i="46"/>
  <c r="BF55" i="46"/>
  <c r="BE55" i="46"/>
  <c r="BA55" i="46"/>
  <c r="AZ55" i="46"/>
  <c r="AU55" i="46"/>
  <c r="AT55" i="46"/>
  <c r="F38" i="46"/>
  <c r="E38" i="46"/>
  <c r="BF54" i="46"/>
  <c r="BE54" i="46"/>
  <c r="BA54" i="46"/>
  <c r="AZ54" i="46"/>
  <c r="AU54" i="46"/>
  <c r="AT54" i="46"/>
  <c r="F37" i="46"/>
  <c r="E37" i="46"/>
  <c r="BF53" i="46"/>
  <c r="BE53" i="46"/>
  <c r="BA53" i="46"/>
  <c r="AZ53" i="46"/>
  <c r="AU53" i="46"/>
  <c r="AT53" i="46"/>
  <c r="F36" i="46"/>
  <c r="E36" i="46"/>
  <c r="BF52" i="46"/>
  <c r="BE52" i="46"/>
  <c r="BA52" i="46"/>
  <c r="AZ52" i="46"/>
  <c r="AU52" i="46"/>
  <c r="AT52" i="46"/>
  <c r="F35" i="46"/>
  <c r="E35" i="46"/>
  <c r="BF51" i="46"/>
  <c r="BE51" i="46"/>
  <c r="AU51" i="46"/>
  <c r="AT51" i="46"/>
  <c r="F34" i="46"/>
  <c r="E34" i="46"/>
  <c r="BF50" i="46"/>
  <c r="BE50" i="46"/>
  <c r="AU50" i="46"/>
  <c r="AT50" i="46"/>
  <c r="F33" i="46"/>
  <c r="E33" i="46"/>
  <c r="BF49" i="46"/>
  <c r="BE49" i="46"/>
  <c r="AU49" i="46"/>
  <c r="AT49" i="46"/>
  <c r="F32" i="46"/>
  <c r="E32" i="46"/>
  <c r="BF48" i="46"/>
  <c r="BE48" i="46"/>
  <c r="AU48" i="46"/>
  <c r="AT48" i="46"/>
  <c r="F31" i="46"/>
  <c r="E31" i="46"/>
  <c r="BF47" i="46"/>
  <c r="BE47" i="46"/>
  <c r="AU47" i="46"/>
  <c r="AT47" i="46"/>
  <c r="F30" i="46"/>
  <c r="E30" i="46"/>
  <c r="BF46" i="46"/>
  <c r="BE46" i="46"/>
  <c r="AU46" i="46"/>
  <c r="AT46" i="46"/>
  <c r="F29" i="46"/>
  <c r="E29" i="46"/>
  <c r="BF45" i="46"/>
  <c r="BE45" i="46"/>
  <c r="AU45" i="46"/>
  <c r="AT45" i="46"/>
  <c r="F28" i="46"/>
  <c r="E28" i="46"/>
  <c r="BF44" i="46"/>
  <c r="BE44" i="46"/>
  <c r="AU44" i="46"/>
  <c r="AT44" i="46"/>
  <c r="F27" i="46"/>
  <c r="E27" i="46"/>
  <c r="BF43" i="46"/>
  <c r="BE43" i="46"/>
  <c r="AU43" i="46"/>
  <c r="AT43" i="46"/>
  <c r="O40" i="46"/>
  <c r="F26" i="46"/>
  <c r="E26" i="46"/>
  <c r="BF42" i="46"/>
  <c r="BE42" i="46"/>
  <c r="AU42" i="46"/>
  <c r="AT42" i="46"/>
  <c r="F25" i="46"/>
  <c r="E25" i="46"/>
  <c r="BF41" i="46"/>
  <c r="BE41" i="46"/>
  <c r="AU41" i="46"/>
  <c r="AT41" i="46"/>
  <c r="F24" i="46"/>
  <c r="E24" i="46"/>
  <c r="BF40" i="46"/>
  <c r="BE40" i="46"/>
  <c r="AU40" i="46"/>
  <c r="AT40" i="46"/>
  <c r="F23" i="46"/>
  <c r="E23" i="46"/>
  <c r="BF39" i="46"/>
  <c r="BE39" i="46"/>
  <c r="AU39" i="46"/>
  <c r="AT39" i="46"/>
  <c r="F22" i="46"/>
  <c r="E22" i="46"/>
  <c r="BF38" i="46"/>
  <c r="BE38" i="46"/>
  <c r="AU38" i="46"/>
  <c r="AT38" i="46"/>
  <c r="F21" i="46"/>
  <c r="E21" i="46"/>
  <c r="BF37" i="46"/>
  <c r="BE37" i="46"/>
  <c r="AU37" i="46"/>
  <c r="AT37" i="46"/>
  <c r="F56" i="46"/>
  <c r="E56" i="46"/>
  <c r="BF36" i="46"/>
  <c r="BE36" i="46"/>
  <c r="AU36" i="46"/>
  <c r="AT36" i="46"/>
  <c r="F54" i="46"/>
  <c r="E54" i="46"/>
  <c r="BF35" i="46"/>
  <c r="BE35" i="46"/>
  <c r="AU35" i="46"/>
  <c r="AT35" i="46"/>
  <c r="F53" i="46"/>
  <c r="E53" i="46"/>
  <c r="BF34" i="46"/>
  <c r="BE34" i="46"/>
  <c r="AU34" i="46"/>
  <c r="AT34" i="46"/>
  <c r="F52" i="46"/>
  <c r="E52" i="46"/>
  <c r="BF33" i="46"/>
  <c r="BE33" i="46"/>
  <c r="AU33" i="46"/>
  <c r="AT33" i="46"/>
  <c r="F51" i="46"/>
  <c r="E51" i="46"/>
  <c r="BF32" i="46"/>
  <c r="BE32" i="46"/>
  <c r="AU32" i="46"/>
  <c r="AT32" i="46"/>
  <c r="F50" i="46"/>
  <c r="E50" i="46"/>
  <c r="BF31" i="46"/>
  <c r="BE31" i="46"/>
  <c r="AU31" i="46"/>
  <c r="AT31" i="46"/>
  <c r="F49" i="46"/>
  <c r="E49" i="46"/>
  <c r="BF30" i="46"/>
  <c r="BE30" i="46"/>
  <c r="AU30" i="46"/>
  <c r="AT30" i="46"/>
  <c r="F48" i="46"/>
  <c r="E48" i="46"/>
  <c r="BF29" i="46"/>
  <c r="BE29" i="46"/>
  <c r="AU29" i="46"/>
  <c r="AT29" i="46"/>
  <c r="F47" i="46"/>
  <c r="E47" i="46"/>
  <c r="BF28" i="46"/>
  <c r="BE28" i="46"/>
  <c r="AU28" i="46"/>
  <c r="AT28" i="46"/>
  <c r="F46" i="46"/>
  <c r="E46" i="46"/>
  <c r="BF27" i="46"/>
  <c r="BE27" i="46"/>
  <c r="AU27" i="46"/>
  <c r="AT27" i="46"/>
  <c r="F45" i="46"/>
  <c r="E45" i="46"/>
  <c r="BF26" i="46"/>
  <c r="BE26" i="46"/>
  <c r="AU26" i="46"/>
  <c r="AT26" i="46"/>
  <c r="F44" i="46"/>
  <c r="E44" i="46"/>
  <c r="BF25" i="46"/>
  <c r="BE25" i="46"/>
  <c r="AU25" i="46"/>
  <c r="AT25" i="46"/>
  <c r="F43" i="46"/>
  <c r="E43" i="46"/>
  <c r="BF24" i="46"/>
  <c r="BE24" i="46"/>
  <c r="AU24" i="46"/>
  <c r="AT24" i="46"/>
  <c r="F42" i="46"/>
  <c r="E42" i="46"/>
  <c r="BF23" i="46"/>
  <c r="BE23" i="46"/>
  <c r="AU23" i="46"/>
  <c r="AT23" i="46"/>
  <c r="F41" i="46"/>
  <c r="E41" i="46"/>
  <c r="BF22" i="46"/>
  <c r="BE22" i="46"/>
  <c r="AU22" i="46"/>
  <c r="AT22" i="46"/>
  <c r="F40" i="46"/>
  <c r="E40" i="46"/>
  <c r="BF21" i="46"/>
  <c r="BE21" i="46"/>
  <c r="AU21" i="46"/>
  <c r="AT21" i="46"/>
  <c r="F39" i="46"/>
  <c r="E39" i="46"/>
  <c r="BF20" i="46"/>
  <c r="BE20" i="46"/>
  <c r="AU20" i="46"/>
  <c r="AT20" i="46"/>
  <c r="F20" i="46"/>
  <c r="E20" i="46"/>
  <c r="BF19" i="46"/>
  <c r="BE19" i="46"/>
  <c r="AU19" i="46"/>
  <c r="AT19" i="46"/>
  <c r="F19" i="46"/>
  <c r="E19" i="46"/>
  <c r="BF18" i="46"/>
  <c r="BE18" i="46"/>
  <c r="AU18" i="46"/>
  <c r="AT18" i="46"/>
  <c r="F18" i="46"/>
  <c r="E18" i="46"/>
  <c r="BF17" i="46"/>
  <c r="BE17" i="46"/>
  <c r="AU17" i="46"/>
  <c r="AT17" i="46"/>
  <c r="F17" i="46"/>
  <c r="E17" i="46"/>
  <c r="BF16" i="46"/>
  <c r="BE16" i="46"/>
  <c r="AU16" i="46"/>
  <c r="AT16" i="46"/>
  <c r="F16" i="46"/>
  <c r="E16" i="46"/>
  <c r="BF15" i="46"/>
  <c r="BE15" i="46"/>
  <c r="AU15" i="46"/>
  <c r="AT15" i="46"/>
  <c r="F15" i="46"/>
  <c r="E15" i="46"/>
  <c r="BF14" i="46"/>
  <c r="BE14" i="46"/>
  <c r="AU14" i="46"/>
  <c r="AT14" i="46"/>
  <c r="F14" i="46"/>
  <c r="E14" i="46"/>
  <c r="BF13" i="46"/>
  <c r="BE13" i="46"/>
  <c r="F13" i="46"/>
  <c r="E13" i="46"/>
  <c r="BF12" i="46"/>
  <c r="BE12" i="46"/>
  <c r="AU12" i="46"/>
  <c r="AT12" i="46"/>
  <c r="F12" i="46"/>
  <c r="E12" i="46"/>
  <c r="BF11" i="46"/>
  <c r="BE11" i="46"/>
  <c r="AU11" i="46"/>
  <c r="AT11" i="46"/>
  <c r="F11" i="46"/>
  <c r="E11" i="46"/>
  <c r="BF10" i="46"/>
  <c r="BE10" i="46"/>
  <c r="AU10" i="46"/>
  <c r="AT10" i="46"/>
  <c r="F10" i="46"/>
  <c r="E10" i="46"/>
  <c r="BF9" i="46"/>
  <c r="BE9" i="46"/>
  <c r="AU9" i="46"/>
  <c r="AT9" i="46"/>
  <c r="F9" i="46"/>
  <c r="E9" i="46"/>
  <c r="BF8" i="46"/>
  <c r="BE8" i="46"/>
  <c r="AU8" i="46"/>
  <c r="AT8" i="46"/>
  <c r="F8" i="46"/>
  <c r="E8" i="46"/>
  <c r="BF7" i="46"/>
  <c r="BE7" i="46"/>
  <c r="AU7" i="46"/>
  <c r="AT7" i="46"/>
  <c r="F7" i="46"/>
  <c r="E7" i="46"/>
  <c r="BF6" i="46"/>
  <c r="BE6" i="46"/>
  <c r="AU6" i="46"/>
  <c r="AT6" i="46"/>
  <c r="F6" i="46"/>
  <c r="E6" i="46"/>
  <c r="BF5" i="46"/>
  <c r="BE5" i="46"/>
  <c r="AU5" i="46"/>
  <c r="AT5" i="46"/>
  <c r="F5" i="46"/>
  <c r="E5" i="46"/>
  <c r="BF4" i="46"/>
  <c r="BE4" i="46"/>
  <c r="BA4" i="46"/>
  <c r="AZ4" i="46"/>
  <c r="AU4" i="46"/>
  <c r="AT4" i="46"/>
  <c r="F4" i="46"/>
  <c r="E4" i="46"/>
  <c r="BF3" i="46"/>
  <c r="BE3" i="46"/>
  <c r="BA3" i="46"/>
  <c r="AZ3" i="46"/>
  <c r="AU3" i="46"/>
  <c r="AT3" i="46"/>
  <c r="F3" i="46"/>
  <c r="E3" i="46"/>
  <c r="O54" i="46" l="1"/>
  <c r="U35" i="46"/>
  <c r="W35" i="46" s="1"/>
  <c r="G53" i="46" s="1"/>
  <c r="U34" i="46"/>
  <c r="W34" i="46" s="1"/>
  <c r="U18" i="46"/>
  <c r="W18" i="46" s="1"/>
  <c r="U29" i="46"/>
  <c r="W29" i="46" s="1"/>
  <c r="G47" i="46" s="1"/>
  <c r="U21" i="46"/>
  <c r="W21" i="46" s="1"/>
  <c r="G39" i="46" s="1"/>
  <c r="O51" i="46"/>
  <c r="AI21" i="46"/>
  <c r="AI19" i="46"/>
  <c r="AG14" i="46"/>
  <c r="AI14" i="46" s="1"/>
  <c r="AG17" i="46"/>
  <c r="AG13" i="46"/>
  <c r="AG16" i="46"/>
  <c r="AI16" i="46" s="1"/>
  <c r="AG15" i="46"/>
  <c r="W14" i="46"/>
  <c r="G14" i="46" s="1"/>
  <c r="W10" i="46"/>
  <c r="G10" i="46" s="1"/>
  <c r="W6" i="46"/>
  <c r="G6" i="46" s="1"/>
  <c r="W12" i="46"/>
  <c r="G12" i="46" s="1"/>
  <c r="W8" i="46"/>
  <c r="G8" i="46" s="1"/>
  <c r="W4" i="46"/>
  <c r="G4" i="46" s="1"/>
  <c r="W41" i="46"/>
  <c r="Z27" i="38"/>
  <c r="Z26" i="38"/>
  <c r="W27" i="46"/>
  <c r="G45" i="46" s="1"/>
  <c r="W20" i="46"/>
  <c r="W26" i="46"/>
  <c r="G44" i="46" s="1"/>
  <c r="W22" i="46"/>
  <c r="W16" i="46"/>
  <c r="G16" i="46" s="1"/>
  <c r="W17" i="46"/>
  <c r="G17" i="46" s="1"/>
  <c r="W30" i="46"/>
  <c r="G48" i="46" s="1"/>
  <c r="W13" i="46"/>
  <c r="G13" i="46" s="1"/>
  <c r="W19" i="46"/>
  <c r="W39" i="46"/>
  <c r="W23" i="46"/>
  <c r="W31" i="46"/>
  <c r="G49" i="46" s="1"/>
  <c r="W33" i="46"/>
  <c r="W25" i="46"/>
  <c r="Z172" i="38"/>
  <c r="Z136" i="38"/>
  <c r="W15" i="46"/>
  <c r="G15" i="46" s="1"/>
  <c r="AI3" i="46"/>
  <c r="AI42" i="46"/>
  <c r="AI40" i="46"/>
  <c r="AI38" i="46"/>
  <c r="AI36" i="46"/>
  <c r="AI34" i="46"/>
  <c r="AI32" i="46"/>
  <c r="AI30" i="46"/>
  <c r="AI28" i="46"/>
  <c r="AI26" i="46"/>
  <c r="AI24" i="46"/>
  <c r="AI9" i="46"/>
  <c r="AI5" i="46"/>
  <c r="W11" i="46"/>
  <c r="G11" i="46" s="1"/>
  <c r="W9" i="46"/>
  <c r="G9" i="46" s="1"/>
  <c r="W7" i="46"/>
  <c r="G7" i="46" s="1"/>
  <c r="W5" i="46"/>
  <c r="G5" i="46" s="1"/>
  <c r="AI12" i="46"/>
  <c r="AI8" i="46"/>
  <c r="AI4" i="46"/>
  <c r="AI41" i="46"/>
  <c r="AI39" i="46"/>
  <c r="AI37" i="46"/>
  <c r="AI35" i="46"/>
  <c r="AI33" i="46"/>
  <c r="AI31" i="46"/>
  <c r="AI29" i="46"/>
  <c r="AI27" i="46"/>
  <c r="AI25" i="46"/>
  <c r="AI23" i="46"/>
  <c r="AI11" i="46"/>
  <c r="AI7" i="46"/>
  <c r="W40" i="46"/>
  <c r="W36" i="46"/>
  <c r="W32" i="46"/>
  <c r="G50" i="46" s="1"/>
  <c r="W28" i="46"/>
  <c r="G46" i="46" s="1"/>
  <c r="W24" i="46"/>
  <c r="G42" i="46" s="1"/>
  <c r="AI22" i="46"/>
  <c r="AI20" i="46"/>
  <c r="AI18" i="46"/>
  <c r="Y195" i="38"/>
  <c r="Y207" i="38"/>
  <c r="Y219" i="38"/>
  <c r="Y201" i="38"/>
  <c r="Y213" i="38"/>
  <c r="Y225" i="38"/>
  <c r="Y105" i="38"/>
  <c r="Y117" i="38"/>
  <c r="Y129" i="38"/>
  <c r="Y141" i="38"/>
  <c r="Y153" i="38"/>
  <c r="Y165" i="38"/>
  <c r="Y177" i="38"/>
  <c r="Y189" i="38"/>
  <c r="Y99" i="38"/>
  <c r="Y111" i="38"/>
  <c r="Y123" i="38"/>
  <c r="Y135" i="38"/>
  <c r="Y147" i="38"/>
  <c r="Y159" i="38"/>
  <c r="Y171" i="38"/>
  <c r="Y183" i="38"/>
  <c r="Y91" i="38"/>
  <c r="O39" i="46"/>
  <c r="E78" i="46"/>
  <c r="F78" i="46"/>
  <c r="O59" i="46" l="1"/>
  <c r="O58" i="46"/>
  <c r="O50" i="46"/>
  <c r="O49" i="46"/>
  <c r="G63" i="46"/>
  <c r="G61" i="46"/>
  <c r="G62" i="46"/>
  <c r="G64" i="46"/>
  <c r="G30" i="46"/>
  <c r="G29" i="46"/>
  <c r="G32" i="46"/>
  <c r="G27" i="46"/>
  <c r="G28" i="46"/>
  <c r="G43" i="46"/>
  <c r="G51" i="46"/>
  <c r="G41" i="46"/>
  <c r="G40" i="46"/>
  <c r="G52" i="46"/>
  <c r="G70" i="46"/>
  <c r="G34" i="46"/>
  <c r="G59" i="46"/>
  <c r="G66" i="46"/>
  <c r="G57" i="46"/>
  <c r="G58" i="46"/>
  <c r="G67" i="46"/>
  <c r="G65" i="46"/>
  <c r="G60" i="46"/>
  <c r="G68" i="46"/>
  <c r="O62" i="46"/>
  <c r="G69" i="46"/>
  <c r="G71" i="46"/>
  <c r="Z137" i="38"/>
  <c r="Z143" i="38"/>
  <c r="Z167" i="38"/>
  <c r="Z131" i="38"/>
  <c r="Z166" i="38"/>
  <c r="Z124" i="38"/>
  <c r="Z155" i="38"/>
  <c r="AI13" i="46"/>
  <c r="AI15" i="46"/>
  <c r="AI17" i="46"/>
  <c r="Z160" i="38"/>
  <c r="Z179" i="38"/>
  <c r="Z115" i="38"/>
  <c r="Z154" i="38"/>
  <c r="Z107" i="38"/>
  <c r="Z142" i="38"/>
  <c r="Z119" i="38"/>
  <c r="Z114" i="38"/>
  <c r="Y2" i="38"/>
  <c r="Y10" i="38"/>
  <c r="Y14" i="38"/>
  <c r="Z22" i="38"/>
  <c r="Y23" i="38" s="1"/>
  <c r="Y24" i="38" s="1"/>
  <c r="Z24" i="38" s="1"/>
  <c r="Y25" i="38" s="1"/>
  <c r="Z18" i="38"/>
  <c r="Y19" i="38" s="1"/>
  <c r="Y20" i="38" s="1"/>
  <c r="Z20" i="38" s="1"/>
  <c r="Y6" i="38"/>
  <c r="Z125" i="38"/>
  <c r="Z173" i="38"/>
  <c r="Z161" i="38"/>
  <c r="Z112" i="38"/>
  <c r="Z118" i="38"/>
  <c r="Z168" i="38"/>
  <c r="Z130" i="38"/>
  <c r="Z187" i="38"/>
  <c r="Z175" i="38"/>
  <c r="Z174" i="38"/>
  <c r="Z186" i="38"/>
  <c r="Z148" i="38"/>
  <c r="Z109" i="38"/>
  <c r="Z192" i="38"/>
  <c r="Z191" i="38"/>
  <c r="Z190" i="38"/>
  <c r="Z162" i="38"/>
  <c r="Z163" i="38"/>
  <c r="Z139" i="38"/>
  <c r="Z94" i="38"/>
  <c r="Z103" i="38"/>
  <c r="Z132" i="38"/>
  <c r="Z108" i="38"/>
  <c r="Z101" i="38"/>
  <c r="Z95" i="38"/>
  <c r="Z181" i="38"/>
  <c r="Z157" i="38"/>
  <c r="Z133" i="38"/>
  <c r="Z156" i="38"/>
  <c r="Z120" i="38"/>
  <c r="Z106" i="38"/>
  <c r="Z96" i="38"/>
  <c r="Z151" i="38"/>
  <c r="Z127" i="38"/>
  <c r="Z180" i="38"/>
  <c r="Z150" i="38"/>
  <c r="Z102" i="38"/>
  <c r="Z193" i="38"/>
  <c r="Z169" i="38"/>
  <c r="Z145" i="38"/>
  <c r="Z121" i="38"/>
  <c r="Z144" i="38"/>
  <c r="Z100" i="38"/>
  <c r="Z126" i="38"/>
  <c r="Z138" i="38"/>
  <c r="Z97" i="38"/>
  <c r="Z149" i="38"/>
  <c r="O36" i="46"/>
  <c r="G23" i="46" l="1"/>
  <c r="G21" i="46"/>
  <c r="G25" i="46"/>
  <c r="G24" i="46"/>
  <c r="G26" i="46"/>
  <c r="G22" i="46"/>
  <c r="G31" i="46"/>
  <c r="G35" i="46"/>
  <c r="G33" i="46"/>
  <c r="Z19" i="38"/>
  <c r="AA18" i="38" s="1"/>
  <c r="Z23" i="38"/>
  <c r="AA22" i="38" s="1"/>
  <c r="Y21" i="38"/>
  <c r="Z21" i="38" s="1"/>
  <c r="AA20" i="38" s="1"/>
  <c r="Z25" i="38"/>
  <c r="AA24" i="38" s="1"/>
  <c r="GG3" i="46"/>
  <c r="EP3" i="46"/>
  <c r="Z2" i="38" l="1"/>
  <c r="Y3" i="38" s="1"/>
  <c r="Y4" i="38" l="1"/>
  <c r="Z4" i="38" s="1"/>
  <c r="Z3" i="38"/>
  <c r="AA2" i="38" s="1"/>
  <c r="Y5" i="38" l="1"/>
  <c r="Z5" i="38" s="1"/>
  <c r="AA4" i="38" s="1"/>
  <c r="I22" i="46"/>
  <c r="J22" i="46" s="1"/>
  <c r="M18" i="46"/>
  <c r="G75" i="46"/>
  <c r="I73" i="46" l="1"/>
  <c r="J73" i="46" s="1"/>
  <c r="O48" i="46"/>
  <c r="O47" i="46"/>
  <c r="I67" i="46"/>
  <c r="J67" i="46" s="1"/>
  <c r="I62" i="46"/>
  <c r="J62" i="46" s="1"/>
  <c r="I38" i="46"/>
  <c r="J38" i="46" s="1"/>
  <c r="I61" i="46"/>
  <c r="J61" i="46" s="1"/>
  <c r="I56" i="46"/>
  <c r="J56" i="46" s="1"/>
  <c r="I72" i="46"/>
  <c r="J72" i="46" s="1"/>
  <c r="I30" i="46"/>
  <c r="J30" i="46" s="1"/>
  <c r="I65" i="46"/>
  <c r="J65" i="46" s="1"/>
  <c r="I28" i="46"/>
  <c r="J28" i="46" s="1"/>
  <c r="I60" i="46"/>
  <c r="J60" i="46" s="1"/>
  <c r="I31" i="46"/>
  <c r="J31" i="46" s="1"/>
  <c r="I66" i="46"/>
  <c r="J66" i="46" s="1"/>
  <c r="I23" i="46"/>
  <c r="J23" i="46" s="1"/>
  <c r="I37" i="46"/>
  <c r="J37" i="46" s="1"/>
  <c r="I70" i="46"/>
  <c r="J70" i="46" s="1"/>
  <c r="I33" i="46"/>
  <c r="J33" i="46" s="1"/>
  <c r="I63" i="46"/>
  <c r="J63" i="46" s="1"/>
  <c r="I36" i="46"/>
  <c r="J36" i="46" s="1"/>
  <c r="I69" i="46"/>
  <c r="J69" i="46" s="1"/>
  <c r="I34" i="46"/>
  <c r="J34" i="46" s="1"/>
  <c r="I27" i="46"/>
  <c r="J27" i="46" s="1"/>
  <c r="I26" i="46"/>
  <c r="J26" i="46" s="1"/>
  <c r="I71" i="46"/>
  <c r="J71" i="46" s="1"/>
  <c r="I29" i="46"/>
  <c r="J29" i="46" s="1"/>
  <c r="I59" i="46"/>
  <c r="J59" i="46" s="1"/>
  <c r="I32" i="46"/>
  <c r="J32" i="46" s="1"/>
  <c r="I64" i="46"/>
  <c r="J64" i="46" s="1"/>
  <c r="I24" i="46"/>
  <c r="J24" i="46" s="1"/>
  <c r="I57" i="46"/>
  <c r="J57" i="46" s="1"/>
  <c r="I25" i="46"/>
  <c r="J25" i="46" s="1"/>
  <c r="I35" i="46"/>
  <c r="J35" i="46" s="1"/>
  <c r="I68" i="46"/>
  <c r="J68" i="46" s="1"/>
  <c r="I58" i="46"/>
  <c r="J58" i="46" s="1"/>
  <c r="ET18" i="46"/>
  <c r="M17" i="46"/>
  <c r="L17" i="46" s="1"/>
  <c r="M19" i="46"/>
  <c r="L19" i="46" s="1"/>
  <c r="DC18" i="46"/>
  <c r="I21" i="46"/>
  <c r="J21" i="46" s="1"/>
  <c r="G76" i="46"/>
  <c r="I75" i="46"/>
  <c r="J75" i="46" s="1"/>
  <c r="AM25" i="46" a="1"/>
  <c r="AM27" i="46" a="1"/>
  <c r="AM31" i="46" a="1"/>
  <c r="AM33" i="46" a="1"/>
  <c r="AM35" i="46" a="1"/>
  <c r="AM29" i="46" a="1"/>
  <c r="AM22" i="46" a="1"/>
  <c r="AM26" i="46" a="1"/>
  <c r="AM28" i="46" a="1"/>
  <c r="AM30" i="46" a="1"/>
  <c r="AM32" i="46" a="1"/>
  <c r="AM34" i="46" a="1"/>
  <c r="AM23" i="46" a="1"/>
  <c r="AM24" i="46" a="1"/>
  <c r="AM21" i="46" a="1"/>
  <c r="AK22" i="46" a="1"/>
  <c r="AK23" i="46" a="1"/>
  <c r="AK24" i="46" a="1"/>
  <c r="AK25" i="46" a="1"/>
  <c r="AK26" i="46" a="1"/>
  <c r="AK27" i="46" a="1"/>
  <c r="AK28" i="46" a="1"/>
  <c r="AK29" i="46" a="1"/>
  <c r="AK30" i="46" a="1"/>
  <c r="AK31" i="46" a="1"/>
  <c r="AK32" i="46" a="1"/>
  <c r="AK33" i="46" a="1"/>
  <c r="AK34" i="46" a="1"/>
  <c r="AK35" i="46" a="1"/>
  <c r="AL22" i="46" a="1"/>
  <c r="AL23" i="46" a="1"/>
  <c r="AL24" i="46" a="1"/>
  <c r="AL25" i="46" a="1"/>
  <c r="AL26" i="46" a="1"/>
  <c r="AL27" i="46" a="1"/>
  <c r="AL28" i="46" a="1"/>
  <c r="AL29" i="46" a="1"/>
  <c r="AL30" i="46" a="1"/>
  <c r="AL31" i="46" a="1"/>
  <c r="AL32" i="46" a="1"/>
  <c r="AL33" i="46" a="1"/>
  <c r="AL34" i="46" a="1"/>
  <c r="AL35" i="46" a="1"/>
  <c r="AL21" i="46" a="1"/>
  <c r="AK21" i="46" a="1"/>
  <c r="AM24" i="46" l="1"/>
  <c r="AM23" i="46"/>
  <c r="AM34" i="46"/>
  <c r="AM32" i="46"/>
  <c r="AM30" i="46"/>
  <c r="AM28" i="46"/>
  <c r="AM26" i="46"/>
  <c r="AM22" i="46"/>
  <c r="AM29" i="46"/>
  <c r="AM35" i="46"/>
  <c r="AM33" i="46"/>
  <c r="AM31" i="46"/>
  <c r="AM27" i="46"/>
  <c r="AM25" i="46"/>
  <c r="AM21" i="46"/>
  <c r="AL35" i="46"/>
  <c r="AL34" i="46"/>
  <c r="AL33" i="46"/>
  <c r="AL32" i="46"/>
  <c r="AL31" i="46"/>
  <c r="AL30" i="46"/>
  <c r="AL29" i="46"/>
  <c r="AL28" i="46"/>
  <c r="AL27" i="46"/>
  <c r="AL26" i="46"/>
  <c r="AL25" i="46"/>
  <c r="AL24" i="46"/>
  <c r="AL23" i="46"/>
  <c r="AL22" i="46"/>
  <c r="AK35" i="46"/>
  <c r="AK34" i="46"/>
  <c r="AK33" i="46"/>
  <c r="AK32" i="46"/>
  <c r="AK31" i="46"/>
  <c r="AK30" i="46"/>
  <c r="AK29" i="46"/>
  <c r="AK28" i="46"/>
  <c r="AK27" i="46"/>
  <c r="AK26" i="46"/>
  <c r="AK25" i="46"/>
  <c r="AK24" i="46"/>
  <c r="AK23" i="46"/>
  <c r="AK22" i="46"/>
  <c r="AL21" i="46"/>
  <c r="AK21" i="46"/>
  <c r="I74" i="46"/>
  <c r="J74" i="46" s="1"/>
  <c r="AS11" i="38"/>
  <c r="AS12" i="38" s="1"/>
  <c r="G77" i="46"/>
  <c r="I77" i="46" s="1"/>
  <c r="J77" i="46" s="1"/>
  <c r="I76" i="46"/>
  <c r="J76" i="46" s="1"/>
  <c r="EH18" i="46"/>
  <c r="DR18" i="46"/>
  <c r="DC51" i="46"/>
  <c r="DT18" i="46"/>
  <c r="EI18" i="46"/>
  <c r="DM18" i="46"/>
  <c r="EA18" i="46"/>
  <c r="DE18" i="46"/>
  <c r="DL18" i="46"/>
  <c r="DC85" i="46"/>
  <c r="DJ18" i="46"/>
  <c r="DI18" i="46"/>
  <c r="EK18" i="46"/>
  <c r="DG18" i="46"/>
  <c r="EL18" i="46"/>
  <c r="DC118" i="46"/>
  <c r="ED18" i="46"/>
  <c r="DN18" i="46"/>
  <c r="EJ18" i="46"/>
  <c r="DO18" i="46"/>
  <c r="EC18" i="46"/>
  <c r="DH18" i="46"/>
  <c r="DU18" i="46"/>
  <c r="DW18" i="46"/>
  <c r="EB18" i="46"/>
  <c r="DZ18" i="46"/>
  <c r="EE18" i="46"/>
  <c r="DX18" i="46"/>
  <c r="DP18" i="46"/>
  <c r="DQ18" i="46"/>
  <c r="DV18" i="46"/>
  <c r="DY18" i="46"/>
  <c r="DF18" i="46"/>
  <c r="DK18" i="46"/>
  <c r="EG18" i="46"/>
  <c r="EF18" i="46"/>
  <c r="DD18" i="46"/>
  <c r="DS18" i="46"/>
  <c r="ET118" i="46"/>
  <c r="ET85" i="46"/>
  <c r="ET51" i="46"/>
  <c r="M20" i="46"/>
  <c r="L20" i="46" s="1"/>
  <c r="DC19" i="46"/>
  <c r="ET19" i="46"/>
  <c r="DC17" i="46"/>
  <c r="ET17" i="46"/>
  <c r="M16" i="46"/>
  <c r="L16" i="46" s="1"/>
  <c r="AM4" i="46" a="1"/>
  <c r="AM12" i="46" a="1"/>
  <c r="AM6" i="46" a="1"/>
  <c r="AM10" i="46" a="1"/>
  <c r="AM14" i="46" a="1"/>
  <c r="AM5" i="46" a="1"/>
  <c r="AM7" i="46" a="1"/>
  <c r="AM9" i="46" a="1"/>
  <c r="AM11" i="46" a="1"/>
  <c r="AM15" i="46" a="1"/>
  <c r="AM17" i="46" a="1"/>
  <c r="AM8" i="46" a="1"/>
  <c r="AM16" i="46" a="1"/>
  <c r="AM13" i="46" a="1"/>
  <c r="AM3" i="46" a="1"/>
  <c r="AA23" i="46" a="1"/>
  <c r="AA25" i="46" a="1"/>
  <c r="AA27" i="46" a="1"/>
  <c r="AA29" i="46" a="1"/>
  <c r="AA31" i="46" a="1"/>
  <c r="AA33" i="46" a="1"/>
  <c r="AA35" i="46" a="1"/>
  <c r="AA24" i="46" a="1"/>
  <c r="AA28" i="46" a="1"/>
  <c r="AA32" i="46" a="1"/>
  <c r="AA22" i="46" a="1"/>
  <c r="AA26" i="46" a="1"/>
  <c r="AA30" i="46" a="1"/>
  <c r="AA34" i="46" a="1"/>
  <c r="AA21" i="46" a="1"/>
  <c r="AL5" i="46" a="1"/>
  <c r="AL7" i="46" a="1"/>
  <c r="AL9" i="46" a="1"/>
  <c r="AL11" i="46" a="1"/>
  <c r="AL13" i="46" a="1"/>
  <c r="AL15" i="46" a="1"/>
  <c r="AL17" i="46" a="1"/>
  <c r="AL4" i="46" a="1"/>
  <c r="AL6" i="46" a="1"/>
  <c r="AL8" i="46" a="1"/>
  <c r="AL10" i="46" a="1"/>
  <c r="AL14" i="46" a="1"/>
  <c r="AL16" i="46" a="1"/>
  <c r="AL12" i="46" a="1"/>
  <c r="AL3" i="46" a="1"/>
  <c r="AK3" i="46" a="1"/>
  <c r="AK5" i="46" a="1"/>
  <c r="AK7" i="46" a="1"/>
  <c r="AK11" i="46" a="1"/>
  <c r="AK13" i="46" a="1"/>
  <c r="AK15" i="46" a="1"/>
  <c r="AK17" i="46" a="1"/>
  <c r="AK4" i="46" a="1"/>
  <c r="AK6" i="46" a="1"/>
  <c r="AK8" i="46" a="1"/>
  <c r="AK10" i="46" a="1"/>
  <c r="AK12" i="46" a="1"/>
  <c r="AK16" i="46" a="1"/>
  <c r="AK9" i="46" a="1"/>
  <c r="AK14" i="46" a="1"/>
  <c r="Y22" i="46" a="1"/>
  <c r="Y23" i="46" a="1"/>
  <c r="Y24" i="46" a="1"/>
  <c r="Y25" i="46" a="1"/>
  <c r="Y26" i="46" a="1"/>
  <c r="Y27" i="46" a="1"/>
  <c r="Y28" i="46" a="1"/>
  <c r="Y29" i="46" a="1"/>
  <c r="Y30" i="46" a="1"/>
  <c r="Y31" i="46" a="1"/>
  <c r="Y32" i="46" a="1"/>
  <c r="Y33" i="46" a="1"/>
  <c r="Y34" i="46" a="1"/>
  <c r="Y35" i="46" a="1"/>
  <c r="Z23" i="46" a="1"/>
  <c r="Z24" i="46" a="1"/>
  <c r="Z26" i="46" a="1"/>
  <c r="Z28" i="46" a="1"/>
  <c r="Z30" i="46" a="1"/>
  <c r="Z32" i="46" a="1"/>
  <c r="Z34" i="46" a="1"/>
  <c r="Z22" i="46" a="1"/>
  <c r="Z25" i="46" a="1"/>
  <c r="Z27" i="46" a="1"/>
  <c r="Z29" i="46" a="1"/>
  <c r="Z31" i="46" a="1"/>
  <c r="Z33" i="46" a="1"/>
  <c r="Z35" i="46" a="1"/>
  <c r="Z21" i="46" a="1"/>
  <c r="Y21" i="46" a="1"/>
  <c r="AM13" i="46" l="1"/>
  <c r="AM16" i="46"/>
  <c r="AM8" i="46"/>
  <c r="AM17" i="46"/>
  <c r="AM15" i="46"/>
  <c r="AM11" i="46"/>
  <c r="AM9" i="46"/>
  <c r="AM7" i="46"/>
  <c r="AM5" i="46"/>
  <c r="AM14" i="46"/>
  <c r="AM10" i="46"/>
  <c r="AM6" i="46"/>
  <c r="AM12" i="46"/>
  <c r="AM4" i="46"/>
  <c r="AM3" i="46"/>
  <c r="AA34" i="46"/>
  <c r="AA30" i="46"/>
  <c r="AA26" i="46"/>
  <c r="AA22" i="46"/>
  <c r="AA32" i="46"/>
  <c r="AA28" i="46"/>
  <c r="AA24" i="46"/>
  <c r="AA35" i="46"/>
  <c r="AA33" i="46"/>
  <c r="AA31" i="46"/>
  <c r="AA29" i="46"/>
  <c r="AA27" i="46"/>
  <c r="AA25" i="46"/>
  <c r="AA23" i="46"/>
  <c r="AA21" i="46"/>
  <c r="AL12" i="46"/>
  <c r="AL16" i="46"/>
  <c r="AL14" i="46"/>
  <c r="AL10" i="46"/>
  <c r="AL8" i="46"/>
  <c r="AL6" i="46"/>
  <c r="AL4" i="46"/>
  <c r="AL17" i="46"/>
  <c r="AL15" i="46"/>
  <c r="AL13" i="46"/>
  <c r="AL11" i="46"/>
  <c r="AL9" i="46"/>
  <c r="AL7" i="46"/>
  <c r="AL5" i="46"/>
  <c r="AL3" i="46"/>
  <c r="AK3" i="46"/>
  <c r="AK14" i="46"/>
  <c r="AK9" i="46"/>
  <c r="AK16" i="46"/>
  <c r="AK12" i="46"/>
  <c r="AK10" i="46"/>
  <c r="AK8" i="46"/>
  <c r="AK6" i="46"/>
  <c r="AK4" i="46"/>
  <c r="AK17" i="46"/>
  <c r="AK15" i="46"/>
  <c r="AK13" i="46"/>
  <c r="AK11" i="46"/>
  <c r="AK7" i="46"/>
  <c r="AK5" i="46"/>
  <c r="Z35" i="46"/>
  <c r="Z33" i="46"/>
  <c r="Z31" i="46"/>
  <c r="Z29" i="46"/>
  <c r="Z27" i="46"/>
  <c r="Z25" i="46"/>
  <c r="Z22" i="46"/>
  <c r="Z34" i="46"/>
  <c r="Z32" i="46"/>
  <c r="Z30" i="46"/>
  <c r="Z28" i="46"/>
  <c r="Z26" i="46"/>
  <c r="Z24" i="46"/>
  <c r="Z23" i="46"/>
  <c r="Y35" i="46"/>
  <c r="Y34" i="46"/>
  <c r="Y33" i="46"/>
  <c r="Y32" i="46"/>
  <c r="Y31" i="46"/>
  <c r="Y30" i="46"/>
  <c r="Y29" i="46"/>
  <c r="Y28" i="46"/>
  <c r="Y27" i="46"/>
  <c r="Y26" i="46"/>
  <c r="Y25" i="46"/>
  <c r="Y24" i="46"/>
  <c r="Y23" i="46"/>
  <c r="Y22" i="46"/>
  <c r="Z21" i="46"/>
  <c r="Y21" i="46"/>
  <c r="AH42" i="46"/>
  <c r="AH38" i="46"/>
  <c r="AH34" i="46"/>
  <c r="Z43" i="38" s="1"/>
  <c r="AH30" i="46"/>
  <c r="Z39" i="38" s="1"/>
  <c r="AH26" i="46"/>
  <c r="Z35" i="38" s="1"/>
  <c r="AH22" i="46"/>
  <c r="Z31" i="38" s="1"/>
  <c r="AH41" i="46"/>
  <c r="AH37" i="46"/>
  <c r="AH33" i="46"/>
  <c r="Z42" i="38" s="1"/>
  <c r="AH29" i="46"/>
  <c r="Z38" i="38" s="1"/>
  <c r="AH25" i="46"/>
  <c r="Z34" i="38" s="1"/>
  <c r="AH40" i="46"/>
  <c r="AH36" i="46"/>
  <c r="AH32" i="46"/>
  <c r="Z41" i="38" s="1"/>
  <c r="AH28" i="46"/>
  <c r="Z37" i="38" s="1"/>
  <c r="AH24" i="46"/>
  <c r="Z33" i="38" s="1"/>
  <c r="AH39" i="46"/>
  <c r="AH35" i="46"/>
  <c r="Z44" i="38" s="1"/>
  <c r="AH31" i="46"/>
  <c r="Z40" i="38" s="1"/>
  <c r="AH27" i="46"/>
  <c r="Z36" i="38" s="1"/>
  <c r="AH23" i="46"/>
  <c r="Z32" i="38" s="1"/>
  <c r="AS9" i="38"/>
  <c r="AH21" i="46"/>
  <c r="Z30" i="38" s="1"/>
  <c r="V42" i="46"/>
  <c r="V38" i="46"/>
  <c r="V34" i="46"/>
  <c r="Z58" i="38" s="1"/>
  <c r="V30" i="46"/>
  <c r="Z54" i="38" s="1"/>
  <c r="V26" i="46"/>
  <c r="Z50" i="38" s="1"/>
  <c r="V22" i="46"/>
  <c r="Z46" i="38" s="1"/>
  <c r="V41" i="46"/>
  <c r="V37" i="46"/>
  <c r="V33" i="46"/>
  <c r="Z57" i="38" s="1"/>
  <c r="V29" i="46"/>
  <c r="Z53" i="38" s="1"/>
  <c r="V25" i="46"/>
  <c r="Z49" i="38" s="1"/>
  <c r="V40" i="46"/>
  <c r="V36" i="46"/>
  <c r="V32" i="46"/>
  <c r="Z56" i="38" s="1"/>
  <c r="V28" i="46"/>
  <c r="Z52" i="38" s="1"/>
  <c r="V24" i="46"/>
  <c r="Z48" i="38" s="1"/>
  <c r="V39" i="46"/>
  <c r="V35" i="46"/>
  <c r="Z59" i="38" s="1"/>
  <c r="V31" i="46"/>
  <c r="Z55" i="38" s="1"/>
  <c r="V27" i="46"/>
  <c r="Z51" i="38" s="1"/>
  <c r="V23" i="46"/>
  <c r="Z47" i="38" s="1"/>
  <c r="AS8" i="38"/>
  <c r="V21" i="46"/>
  <c r="Z45" i="38" s="1"/>
  <c r="AS4" i="38"/>
  <c r="AH9" i="46"/>
  <c r="Z66" i="38" s="1"/>
  <c r="AH12" i="46"/>
  <c r="Z69" i="38" s="1"/>
  <c r="AH4" i="46"/>
  <c r="Z61" i="38" s="1"/>
  <c r="AH5" i="46"/>
  <c r="Z62" i="38" s="1"/>
  <c r="AH13" i="46"/>
  <c r="Z70" i="38" s="1"/>
  <c r="AH14" i="46"/>
  <c r="Z71" i="38" s="1"/>
  <c r="AH8" i="46"/>
  <c r="Z65" i="38" s="1"/>
  <c r="AH17" i="46"/>
  <c r="Z74" i="38" s="1"/>
  <c r="AH16" i="46"/>
  <c r="Z73" i="38" s="1"/>
  <c r="AH6" i="46"/>
  <c r="Z63" i="38" s="1"/>
  <c r="AH19" i="46"/>
  <c r="AH11" i="46"/>
  <c r="Z68" i="38" s="1"/>
  <c r="AH3" i="46"/>
  <c r="Z60" i="38" s="1"/>
  <c r="AH10" i="46"/>
  <c r="Z67" i="38" s="1"/>
  <c r="AH20" i="46"/>
  <c r="AH18" i="46"/>
  <c r="AH7" i="46"/>
  <c r="Z64" i="38" s="1"/>
  <c r="AH15" i="46"/>
  <c r="Z72" i="38" s="1"/>
  <c r="DR118" i="46"/>
  <c r="DN118" i="46"/>
  <c r="DQ118" i="46"/>
  <c r="DM118" i="46"/>
  <c r="DP118" i="46"/>
  <c r="DK118" i="46"/>
  <c r="DG118" i="46"/>
  <c r="DO118" i="46"/>
  <c r="DJ118" i="46"/>
  <c r="DF118" i="46"/>
  <c r="DL118" i="46"/>
  <c r="DI118" i="46"/>
  <c r="DE118" i="46"/>
  <c r="DD118" i="46"/>
  <c r="EO118" i="46"/>
  <c r="EK118" i="46"/>
  <c r="EN118" i="46"/>
  <c r="EJ118" i="46"/>
  <c r="EQ118" i="46"/>
  <c r="EM118" i="46"/>
  <c r="EI118" i="46"/>
  <c r="DH118" i="46"/>
  <c r="EL118" i="46"/>
  <c r="EP118" i="46"/>
  <c r="DU118" i="46"/>
  <c r="DS118" i="46"/>
  <c r="DV118" i="46"/>
  <c r="EC118" i="46"/>
  <c r="DX118" i="46"/>
  <c r="DY118" i="46"/>
  <c r="EH118" i="46"/>
  <c r="DW118" i="46"/>
  <c r="EA118" i="46"/>
  <c r="EE118" i="46"/>
  <c r="EG118" i="46"/>
  <c r="DT118" i="46"/>
  <c r="EB118" i="46"/>
  <c r="ED118" i="46"/>
  <c r="DZ118" i="46"/>
  <c r="EF118" i="46"/>
  <c r="EN18" i="46"/>
  <c r="ET16" i="46"/>
  <c r="M15" i="46"/>
  <c r="L15" i="46" s="1"/>
  <c r="DC16" i="46"/>
  <c r="ET52" i="46"/>
  <c r="ET119" i="46"/>
  <c r="ET86" i="46"/>
  <c r="ET117" i="46"/>
  <c r="ET84" i="46"/>
  <c r="ET50" i="46"/>
  <c r="DC119" i="46"/>
  <c r="EH19" i="46"/>
  <c r="DR19" i="46"/>
  <c r="EI19" i="46"/>
  <c r="DM19" i="46"/>
  <c r="DW19" i="46"/>
  <c r="EJ19" i="46"/>
  <c r="DO19" i="46"/>
  <c r="EK19" i="46"/>
  <c r="EA19" i="46"/>
  <c r="ED19" i="46"/>
  <c r="EC19" i="46"/>
  <c r="DH19" i="46"/>
  <c r="EE19" i="46"/>
  <c r="DI19" i="46"/>
  <c r="DP19" i="46"/>
  <c r="DV19" i="46"/>
  <c r="DF19" i="46"/>
  <c r="EB19" i="46"/>
  <c r="DU19" i="46"/>
  <c r="DC86" i="46"/>
  <c r="DN19" i="46"/>
  <c r="DQ19" i="46"/>
  <c r="DE19" i="46"/>
  <c r="EL19" i="46"/>
  <c r="DS19" i="46"/>
  <c r="DG19" i="46"/>
  <c r="DK19" i="46"/>
  <c r="DC52" i="46"/>
  <c r="DZ19" i="46"/>
  <c r="DJ19" i="46"/>
  <c r="DX19" i="46"/>
  <c r="EG19" i="46"/>
  <c r="DL19" i="46"/>
  <c r="DY19" i="46"/>
  <c r="DD19" i="46"/>
  <c r="EF19" i="46"/>
  <c r="DT19" i="46"/>
  <c r="FX118" i="46"/>
  <c r="FH118" i="46"/>
  <c r="GD118" i="46"/>
  <c r="FI118" i="46"/>
  <c r="GC118" i="46"/>
  <c r="FG118" i="46"/>
  <c r="GA118" i="46"/>
  <c r="FF118" i="46"/>
  <c r="FJ118" i="46"/>
  <c r="EY118" i="46"/>
  <c r="FT118" i="46"/>
  <c r="FD118" i="46"/>
  <c r="FY118" i="46"/>
  <c r="FC118" i="46"/>
  <c r="FW118" i="46"/>
  <c r="FB118" i="46"/>
  <c r="FV118" i="46"/>
  <c r="FA118" i="46"/>
  <c r="FZ118" i="46"/>
  <c r="FO118" i="46"/>
  <c r="GF118" i="46"/>
  <c r="FP118" i="46"/>
  <c r="EZ118" i="46"/>
  <c r="FS118" i="46"/>
  <c r="EX118" i="46"/>
  <c r="FR118" i="46"/>
  <c r="EW118" i="46"/>
  <c r="FQ118" i="46"/>
  <c r="EU118" i="46"/>
  <c r="FE118" i="46"/>
  <c r="GB118" i="46"/>
  <c r="FL118" i="46"/>
  <c r="EV118" i="46"/>
  <c r="FN118" i="46"/>
  <c r="GH118" i="46"/>
  <c r="FM118" i="46"/>
  <c r="GG118" i="46"/>
  <c r="FK118" i="46"/>
  <c r="GE118" i="46"/>
  <c r="FU118" i="46"/>
  <c r="EL51" i="46"/>
  <c r="DV51" i="46"/>
  <c r="DF51" i="46"/>
  <c r="EC51" i="46"/>
  <c r="DM51" i="46"/>
  <c r="EJ51" i="46"/>
  <c r="DT51" i="46"/>
  <c r="DD51" i="46"/>
  <c r="DW51" i="46"/>
  <c r="EE51" i="46"/>
  <c r="EH51" i="46"/>
  <c r="DR51" i="46"/>
  <c r="EO51" i="46"/>
  <c r="DY51" i="46"/>
  <c r="DI51" i="46"/>
  <c r="EF51" i="46"/>
  <c r="DP51" i="46"/>
  <c r="EA51" i="46"/>
  <c r="DG51" i="46"/>
  <c r="DO51" i="46"/>
  <c r="ED51" i="46"/>
  <c r="DN51" i="46"/>
  <c r="EK51" i="46"/>
  <c r="DU51" i="46"/>
  <c r="DE51" i="46"/>
  <c r="EB51" i="46"/>
  <c r="DL51" i="46"/>
  <c r="DK51" i="46"/>
  <c r="EI51" i="46"/>
  <c r="EP51" i="46"/>
  <c r="DZ51" i="46"/>
  <c r="DJ51" i="46"/>
  <c r="EG51" i="46"/>
  <c r="DQ51" i="46"/>
  <c r="EN51" i="46"/>
  <c r="DX51" i="46"/>
  <c r="DH51" i="46"/>
  <c r="EM51" i="46"/>
  <c r="DS51" i="46"/>
  <c r="EK85" i="46"/>
  <c r="DU85" i="46"/>
  <c r="DE85" i="46"/>
  <c r="EB85" i="46"/>
  <c r="DL85" i="46"/>
  <c r="EM85" i="46"/>
  <c r="DW85" i="46"/>
  <c r="DG85" i="46"/>
  <c r="EL85" i="46"/>
  <c r="DR85" i="46"/>
  <c r="EG85" i="46"/>
  <c r="EN85" i="46"/>
  <c r="DX85" i="46"/>
  <c r="EI85" i="46"/>
  <c r="DS85" i="46"/>
  <c r="DV85" i="46"/>
  <c r="ED85" i="46"/>
  <c r="EF85" i="46"/>
  <c r="DJ85" i="46"/>
  <c r="DQ85" i="46"/>
  <c r="DH85" i="46"/>
  <c r="EP85" i="46"/>
  <c r="DP85" i="46"/>
  <c r="EC85" i="46"/>
  <c r="DM85" i="46"/>
  <c r="EJ85" i="46"/>
  <c r="DT85" i="46"/>
  <c r="EE85" i="46"/>
  <c r="DO85" i="46"/>
  <c r="DZ85" i="46"/>
  <c r="DF85" i="46"/>
  <c r="DN85" i="46"/>
  <c r="EO85" i="46"/>
  <c r="DY85" i="46"/>
  <c r="DI85" i="46"/>
  <c r="EQ85" i="46"/>
  <c r="EA85" i="46"/>
  <c r="DK85" i="46"/>
  <c r="EH85" i="46"/>
  <c r="DC50" i="46"/>
  <c r="DY17" i="46"/>
  <c r="DI17" i="46"/>
  <c r="DW17" i="46"/>
  <c r="EL17" i="46"/>
  <c r="DP17" i="46"/>
  <c r="DZ17" i="46"/>
  <c r="DX17" i="46"/>
  <c r="DJ17" i="46"/>
  <c r="EK17" i="46"/>
  <c r="DU17" i="46"/>
  <c r="DR17" i="46"/>
  <c r="EF17" i="46"/>
  <c r="DO17" i="46"/>
  <c r="DN17" i="46"/>
  <c r="DC84" i="46"/>
  <c r="DM17" i="46"/>
  <c r="DV17" i="46"/>
  <c r="EI17" i="46"/>
  <c r="DE17" i="46"/>
  <c r="DK17" i="46"/>
  <c r="ED17" i="46"/>
  <c r="EB17" i="46"/>
  <c r="DT17" i="46"/>
  <c r="DC117" i="46"/>
  <c r="EG17" i="46"/>
  <c r="DQ17" i="46"/>
  <c r="EH17" i="46"/>
  <c r="DL17" i="46"/>
  <c r="EA17" i="46"/>
  <c r="DF17" i="46"/>
  <c r="DD17" i="46"/>
  <c r="EE17" i="46"/>
  <c r="DS17" i="46"/>
  <c r="EC17" i="46"/>
  <c r="DG17" i="46"/>
  <c r="EJ17" i="46"/>
  <c r="DH17" i="46"/>
  <c r="ET20" i="46"/>
  <c r="DC20" i="46"/>
  <c r="M21" i="46"/>
  <c r="L21" i="46" s="1"/>
  <c r="GF51" i="46"/>
  <c r="FP51" i="46"/>
  <c r="EZ51" i="46"/>
  <c r="FW51" i="46"/>
  <c r="FG51" i="46"/>
  <c r="GD51" i="46"/>
  <c r="FN51" i="46"/>
  <c r="EX51" i="46"/>
  <c r="FE51" i="46"/>
  <c r="EW51" i="46"/>
  <c r="GB51" i="46"/>
  <c r="EV51" i="46"/>
  <c r="FC51" i="46"/>
  <c r="FZ51" i="46"/>
  <c r="FY51" i="46"/>
  <c r="GC51" i="46"/>
  <c r="FT51" i="46"/>
  <c r="FK51" i="46"/>
  <c r="FB51" i="46"/>
  <c r="FL51" i="46"/>
  <c r="FS51" i="46"/>
  <c r="FJ51" i="46"/>
  <c r="GG51" i="46"/>
  <c r="FD51" i="46"/>
  <c r="FR51" i="46"/>
  <c r="FX51" i="46"/>
  <c r="FH51" i="46"/>
  <c r="GE51" i="46"/>
  <c r="FO51" i="46"/>
  <c r="EY51" i="46"/>
  <c r="FV51" i="46"/>
  <c r="FF51" i="46"/>
  <c r="FI51" i="46"/>
  <c r="FQ51" i="46"/>
  <c r="FM51" i="46"/>
  <c r="GA51" i="46"/>
  <c r="EU51" i="46"/>
  <c r="FU51" i="46"/>
  <c r="FA51" i="46"/>
  <c r="AS7" i="38" l="1"/>
  <c r="DQ117" i="46"/>
  <c r="DM117" i="46"/>
  <c r="DP117" i="46"/>
  <c r="DL117" i="46"/>
  <c r="DO117" i="46"/>
  <c r="DK117" i="46"/>
  <c r="DG117" i="46"/>
  <c r="DN117" i="46"/>
  <c r="DJ117" i="46"/>
  <c r="DF117" i="46"/>
  <c r="DI117" i="46"/>
  <c r="DE117" i="46"/>
  <c r="DR117" i="46"/>
  <c r="EP117" i="46"/>
  <c r="EL117" i="46"/>
  <c r="DH117" i="46"/>
  <c r="EO117" i="46"/>
  <c r="EK117" i="46"/>
  <c r="DD117" i="46"/>
  <c r="EN117" i="46"/>
  <c r="EJ117" i="46"/>
  <c r="EI117" i="46"/>
  <c r="EQ117" i="46"/>
  <c r="EM117" i="46"/>
  <c r="DT117" i="46"/>
  <c r="DU117" i="46"/>
  <c r="DY117" i="46"/>
  <c r="EH117" i="46"/>
  <c r="DV117" i="46"/>
  <c r="ED117" i="46"/>
  <c r="DW117" i="46"/>
  <c r="EA117" i="46"/>
  <c r="EE117" i="46"/>
  <c r="EG117" i="46"/>
  <c r="DS117" i="46"/>
  <c r="EC117" i="46"/>
  <c r="DX117" i="46"/>
  <c r="DZ117" i="46"/>
  <c r="EF117" i="46"/>
  <c r="EB117" i="46"/>
  <c r="DR119" i="46"/>
  <c r="DN119" i="46"/>
  <c r="DQ119" i="46"/>
  <c r="DM119" i="46"/>
  <c r="DP119" i="46"/>
  <c r="DK119" i="46"/>
  <c r="DG119" i="46"/>
  <c r="DO119" i="46"/>
  <c r="DJ119" i="46"/>
  <c r="DF119" i="46"/>
  <c r="DL119" i="46"/>
  <c r="DI119" i="46"/>
  <c r="DE119" i="46"/>
  <c r="EN119" i="46"/>
  <c r="EJ119" i="46"/>
  <c r="DH119" i="46"/>
  <c r="EQ119" i="46"/>
  <c r="EM119" i="46"/>
  <c r="EI119" i="46"/>
  <c r="DD119" i="46"/>
  <c r="EP119" i="46"/>
  <c r="EL119" i="46"/>
  <c r="EO119" i="46"/>
  <c r="EK119" i="46"/>
  <c r="DY119" i="46"/>
  <c r="EH119" i="46"/>
  <c r="DV119" i="46"/>
  <c r="DW119" i="46"/>
  <c r="EA119" i="46"/>
  <c r="EE119" i="46"/>
  <c r="DT119" i="46"/>
  <c r="DU119" i="46"/>
  <c r="EG119" i="46"/>
  <c r="DS119" i="46"/>
  <c r="EC119" i="46"/>
  <c r="DX119" i="46"/>
  <c r="DZ119" i="46"/>
  <c r="EB119" i="46"/>
  <c r="EF119" i="46"/>
  <c r="ED119" i="46"/>
  <c r="ET21" i="46"/>
  <c r="DC21" i="46"/>
  <c r="M22" i="46"/>
  <c r="L22" i="46" s="1"/>
  <c r="GI118" i="46"/>
  <c r="EN19" i="46"/>
  <c r="GD50" i="46"/>
  <c r="FN50" i="46"/>
  <c r="EX50" i="46"/>
  <c r="FU50" i="46"/>
  <c r="FE50" i="46"/>
  <c r="GB50" i="46"/>
  <c r="FL50" i="46"/>
  <c r="EV50" i="46"/>
  <c r="GA50" i="46"/>
  <c r="FG50" i="46"/>
  <c r="FZ50" i="46"/>
  <c r="FJ50" i="46"/>
  <c r="GG50" i="46"/>
  <c r="FQ50" i="46"/>
  <c r="FA50" i="46"/>
  <c r="FX50" i="46"/>
  <c r="FH50" i="46"/>
  <c r="GE50" i="46"/>
  <c r="FK50" i="46"/>
  <c r="FC50" i="46"/>
  <c r="FV50" i="46"/>
  <c r="FF50" i="46"/>
  <c r="GC50" i="46"/>
  <c r="FM50" i="46"/>
  <c r="EW50" i="46"/>
  <c r="FT50" i="46"/>
  <c r="FD50" i="46"/>
  <c r="FO50" i="46"/>
  <c r="EU50" i="46"/>
  <c r="FS50" i="46"/>
  <c r="FR50" i="46"/>
  <c r="GF50" i="46"/>
  <c r="FW50" i="46"/>
  <c r="FY50" i="46"/>
  <c r="EY50" i="46"/>
  <c r="FB50" i="46"/>
  <c r="FP50" i="46"/>
  <c r="EZ50" i="46"/>
  <c r="FI50" i="46"/>
  <c r="GF117" i="46"/>
  <c r="FP117" i="46"/>
  <c r="EZ117" i="46"/>
  <c r="FW117" i="46"/>
  <c r="FG117" i="46"/>
  <c r="GH117" i="46"/>
  <c r="FR117" i="46"/>
  <c r="FB117" i="46"/>
  <c r="FU117" i="46"/>
  <c r="FA117" i="46"/>
  <c r="FL117" i="46"/>
  <c r="FS117" i="46"/>
  <c r="FC117" i="46"/>
  <c r="FN117" i="46"/>
  <c r="FE117" i="46"/>
  <c r="GB117" i="46"/>
  <c r="EV117" i="46"/>
  <c r="GD117" i="46"/>
  <c r="EX117" i="46"/>
  <c r="EW117" i="46"/>
  <c r="FX117" i="46"/>
  <c r="FH117" i="46"/>
  <c r="GE117" i="46"/>
  <c r="FO117" i="46"/>
  <c r="EY117" i="46"/>
  <c r="FZ117" i="46"/>
  <c r="FJ117" i="46"/>
  <c r="FY117" i="46"/>
  <c r="GG117" i="46"/>
  <c r="GC117" i="46"/>
  <c r="FK117" i="46"/>
  <c r="FI117" i="46"/>
  <c r="FD117" i="46"/>
  <c r="FF117" i="46"/>
  <c r="FT117" i="46"/>
  <c r="EU117" i="46"/>
  <c r="FQ117" i="46"/>
  <c r="FM117" i="46"/>
  <c r="FV117" i="46"/>
  <c r="GA117" i="46"/>
  <c r="EB50" i="46"/>
  <c r="DL50" i="46"/>
  <c r="EI50" i="46"/>
  <c r="DS50" i="46"/>
  <c r="EP50" i="46"/>
  <c r="DZ50" i="46"/>
  <c r="DJ50" i="46"/>
  <c r="EC50" i="46"/>
  <c r="DI50" i="46"/>
  <c r="EN50" i="46"/>
  <c r="DX50" i="46"/>
  <c r="DH50" i="46"/>
  <c r="EE50" i="46"/>
  <c r="DO50" i="46"/>
  <c r="EL50" i="46"/>
  <c r="DV50" i="46"/>
  <c r="DF50" i="46"/>
  <c r="DM50" i="46"/>
  <c r="EK50" i="46"/>
  <c r="EJ50" i="46"/>
  <c r="DT50" i="46"/>
  <c r="DD50" i="46"/>
  <c r="EA50" i="46"/>
  <c r="DK50" i="46"/>
  <c r="EH50" i="46"/>
  <c r="DR50" i="46"/>
  <c r="EG50" i="46"/>
  <c r="EO50" i="46"/>
  <c r="DU50" i="46"/>
  <c r="EF50" i="46"/>
  <c r="DG50" i="46"/>
  <c r="DY50" i="46"/>
  <c r="DW50" i="46"/>
  <c r="DP50" i="46"/>
  <c r="ED50" i="46"/>
  <c r="DE50" i="46"/>
  <c r="DQ50" i="46"/>
  <c r="EM50" i="46"/>
  <c r="DN50" i="46"/>
  <c r="ER51" i="46"/>
  <c r="GB119" i="46"/>
  <c r="FL119" i="46"/>
  <c r="EV119" i="46"/>
  <c r="FS119" i="46"/>
  <c r="FC119" i="46"/>
  <c r="GD119" i="46"/>
  <c r="FN119" i="46"/>
  <c r="EX119" i="46"/>
  <c r="FQ119" i="46"/>
  <c r="EW119" i="46"/>
  <c r="FY119" i="46"/>
  <c r="FX119" i="46"/>
  <c r="FH119" i="46"/>
  <c r="GE119" i="46"/>
  <c r="FO119" i="46"/>
  <c r="EY119" i="46"/>
  <c r="FZ119" i="46"/>
  <c r="FJ119" i="46"/>
  <c r="FU119" i="46"/>
  <c r="FA119" i="46"/>
  <c r="FT119" i="46"/>
  <c r="FD119" i="46"/>
  <c r="GA119" i="46"/>
  <c r="FK119" i="46"/>
  <c r="EU119" i="46"/>
  <c r="FV119" i="46"/>
  <c r="FF119" i="46"/>
  <c r="FE119" i="46"/>
  <c r="GC119" i="46"/>
  <c r="FI119" i="46"/>
  <c r="GF119" i="46"/>
  <c r="FG119" i="46"/>
  <c r="GG119" i="46"/>
  <c r="EZ119" i="46"/>
  <c r="FW119" i="46"/>
  <c r="FP119" i="46"/>
  <c r="GH119" i="46"/>
  <c r="FM119" i="46"/>
  <c r="FR119" i="46"/>
  <c r="FB119" i="46"/>
  <c r="EG16" i="46"/>
  <c r="DQ16" i="46"/>
  <c r="DC49" i="46"/>
  <c r="DV16" i="46"/>
  <c r="EJ16" i="46"/>
  <c r="DO16" i="46"/>
  <c r="DX16" i="46"/>
  <c r="DL16" i="46"/>
  <c r="EB16" i="46"/>
  <c r="DC116" i="46"/>
  <c r="EC16" i="46"/>
  <c r="DM16" i="46"/>
  <c r="EL16" i="46"/>
  <c r="DP16" i="46"/>
  <c r="EE16" i="46"/>
  <c r="DJ16" i="46"/>
  <c r="DN16" i="46"/>
  <c r="ED16" i="46"/>
  <c r="DR16" i="46"/>
  <c r="DC83" i="46"/>
  <c r="DY16" i="46"/>
  <c r="DI16" i="46"/>
  <c r="EF16" i="46"/>
  <c r="DK16" i="46"/>
  <c r="DZ16" i="46"/>
  <c r="DD16" i="46"/>
  <c r="EH16" i="46"/>
  <c r="DS16" i="46"/>
  <c r="DG16" i="46"/>
  <c r="DU16" i="46"/>
  <c r="DT16" i="46"/>
  <c r="EK16" i="46"/>
  <c r="DE16" i="46"/>
  <c r="EI16" i="46"/>
  <c r="DW16" i="46"/>
  <c r="DH16" i="46"/>
  <c r="EA16" i="46"/>
  <c r="DF16" i="46"/>
  <c r="EL20" i="46"/>
  <c r="DV20" i="46"/>
  <c r="DF20" i="46"/>
  <c r="DY20" i="46"/>
  <c r="DI20" i="46"/>
  <c r="DP20" i="46"/>
  <c r="DO20" i="46"/>
  <c r="DS20" i="46"/>
  <c r="EJ20" i="46"/>
  <c r="DC87" i="46"/>
  <c r="ED20" i="46"/>
  <c r="DN20" i="46"/>
  <c r="EG20" i="46"/>
  <c r="DQ20" i="46"/>
  <c r="EF20" i="46"/>
  <c r="EE20" i="46"/>
  <c r="EI20" i="46"/>
  <c r="DT20" i="46"/>
  <c r="EB20" i="46"/>
  <c r="DC120" i="46"/>
  <c r="DR20" i="46"/>
  <c r="DU20" i="46"/>
  <c r="DH20" i="46"/>
  <c r="DK20" i="46"/>
  <c r="DL20" i="46"/>
  <c r="EH20" i="46"/>
  <c r="DE20" i="46"/>
  <c r="DG20" i="46"/>
  <c r="DZ20" i="46"/>
  <c r="EA20" i="46"/>
  <c r="DC53" i="46"/>
  <c r="DJ20" i="46"/>
  <c r="DM20" i="46"/>
  <c r="DW20" i="46"/>
  <c r="EK20" i="46"/>
  <c r="DD20" i="46"/>
  <c r="DX20" i="46"/>
  <c r="EC20" i="46"/>
  <c r="EN17" i="46"/>
  <c r="EK84" i="46"/>
  <c r="DU84" i="46"/>
  <c r="DE84" i="46"/>
  <c r="EB84" i="46"/>
  <c r="DL84" i="46"/>
  <c r="EM84" i="46"/>
  <c r="DW84" i="46"/>
  <c r="DG84" i="46"/>
  <c r="DZ84" i="46"/>
  <c r="DF84" i="46"/>
  <c r="EG84" i="46"/>
  <c r="DQ84" i="46"/>
  <c r="EN84" i="46"/>
  <c r="DX84" i="46"/>
  <c r="DH84" i="46"/>
  <c r="EI84" i="46"/>
  <c r="DS84" i="46"/>
  <c r="ED84" i="46"/>
  <c r="DJ84" i="46"/>
  <c r="EH84" i="46"/>
  <c r="EC84" i="46"/>
  <c r="DM84" i="46"/>
  <c r="EJ84" i="46"/>
  <c r="DT84" i="46"/>
  <c r="EE84" i="46"/>
  <c r="DO84" i="46"/>
  <c r="DN84" i="46"/>
  <c r="EL84" i="46"/>
  <c r="DR84" i="46"/>
  <c r="EF84" i="46"/>
  <c r="DK84" i="46"/>
  <c r="EA84" i="46"/>
  <c r="EO84" i="46"/>
  <c r="DP84" i="46"/>
  <c r="EP84" i="46"/>
  <c r="DY84" i="46"/>
  <c r="EQ84" i="46"/>
  <c r="DV84" i="46"/>
  <c r="DI84" i="46"/>
  <c r="ET15" i="46"/>
  <c r="M14" i="46"/>
  <c r="L14" i="46" s="1"/>
  <c r="DC15" i="46"/>
  <c r="GI51" i="46"/>
  <c r="ET87" i="46"/>
  <c r="ET53" i="46"/>
  <c r="ET120" i="46"/>
  <c r="EC52" i="46"/>
  <c r="DM52" i="46"/>
  <c r="EJ52" i="46"/>
  <c r="DT52" i="46"/>
  <c r="DD52" i="46"/>
  <c r="EA52" i="46"/>
  <c r="DK52" i="46"/>
  <c r="DF52" i="46"/>
  <c r="DN52" i="46"/>
  <c r="EO52" i="46"/>
  <c r="DY52" i="46"/>
  <c r="DI52" i="46"/>
  <c r="EF52" i="46"/>
  <c r="DP52" i="46"/>
  <c r="EM52" i="46"/>
  <c r="DW52" i="46"/>
  <c r="DG52" i="46"/>
  <c r="EH52" i="46"/>
  <c r="DJ52" i="46"/>
  <c r="EK52" i="46"/>
  <c r="DU52" i="46"/>
  <c r="DE52" i="46"/>
  <c r="EB52" i="46"/>
  <c r="DL52" i="46"/>
  <c r="EI52" i="46"/>
  <c r="DS52" i="46"/>
  <c r="EL52" i="46"/>
  <c r="DR52" i="46"/>
  <c r="EP52" i="46"/>
  <c r="DQ52" i="46"/>
  <c r="EE52" i="46"/>
  <c r="DZ52" i="46"/>
  <c r="DX52" i="46"/>
  <c r="DH52" i="46"/>
  <c r="EN52" i="46"/>
  <c r="DO52" i="46"/>
  <c r="DV52" i="46"/>
  <c r="EG52" i="46"/>
  <c r="ED52" i="46"/>
  <c r="EQ86" i="46"/>
  <c r="EA86" i="46"/>
  <c r="EN86" i="46"/>
  <c r="DR86" i="46"/>
  <c r="EL86" i="46"/>
  <c r="DQ86" i="46"/>
  <c r="EP86" i="46"/>
  <c r="DU86" i="46"/>
  <c r="DY86" i="46"/>
  <c r="EJ86" i="46"/>
  <c r="DF86" i="46"/>
  <c r="EM86" i="46"/>
  <c r="DW86" i="46"/>
  <c r="EH86" i="46"/>
  <c r="DM86" i="46"/>
  <c r="EG86" i="46"/>
  <c r="DL86" i="46"/>
  <c r="EK86" i="46"/>
  <c r="DP86" i="46"/>
  <c r="DN86" i="46"/>
  <c r="EI86" i="46"/>
  <c r="DS86" i="46"/>
  <c r="EC86" i="46"/>
  <c r="DI86" i="46"/>
  <c r="EB86" i="46"/>
  <c r="DH86" i="46"/>
  <c r="EF86" i="46"/>
  <c r="DK86" i="46"/>
  <c r="EO86" i="46"/>
  <c r="ED86" i="46"/>
  <c r="DO86" i="46"/>
  <c r="DJ86" i="46"/>
  <c r="DV86" i="46"/>
  <c r="DX86" i="46"/>
  <c r="DZ86" i="46"/>
  <c r="DE86" i="46"/>
  <c r="DG86" i="46"/>
  <c r="DT86" i="46"/>
  <c r="EE86" i="46"/>
  <c r="ER118" i="46"/>
  <c r="GA52" i="46"/>
  <c r="FK52" i="46"/>
  <c r="EU52" i="46"/>
  <c r="FR52" i="46"/>
  <c r="FB52" i="46"/>
  <c r="FY52" i="46"/>
  <c r="FI52" i="46"/>
  <c r="FT52" i="46"/>
  <c r="EZ52" i="46"/>
  <c r="FX52" i="46"/>
  <c r="FW52" i="46"/>
  <c r="FG52" i="46"/>
  <c r="GD52" i="46"/>
  <c r="FN52" i="46"/>
  <c r="EX52" i="46"/>
  <c r="FU52" i="46"/>
  <c r="FE52" i="46"/>
  <c r="FD52" i="46"/>
  <c r="GB52" i="46"/>
  <c r="FH52" i="46"/>
  <c r="FS52" i="46"/>
  <c r="FC52" i="46"/>
  <c r="FZ52" i="46"/>
  <c r="FJ52" i="46"/>
  <c r="GG52" i="46"/>
  <c r="FQ52" i="46"/>
  <c r="FA52" i="46"/>
  <c r="GF52" i="46"/>
  <c r="FL52" i="46"/>
  <c r="FV52" i="46"/>
  <c r="EW52" i="46"/>
  <c r="EV52" i="46"/>
  <c r="GE52" i="46"/>
  <c r="FF52" i="46"/>
  <c r="FP52" i="46"/>
  <c r="GC52" i="46"/>
  <c r="FM52" i="46"/>
  <c r="FO52" i="46"/>
  <c r="EY52" i="46"/>
  <c r="ET116" i="46"/>
  <c r="ET83" i="46"/>
  <c r="ET49" i="46"/>
  <c r="DU120" i="46" l="1"/>
  <c r="DO120" i="46"/>
  <c r="DR120" i="46"/>
  <c r="DN120" i="46"/>
  <c r="DQ120" i="46"/>
  <c r="DK120" i="46"/>
  <c r="DG120" i="46"/>
  <c r="DP120" i="46"/>
  <c r="DJ120" i="46"/>
  <c r="DF120" i="46"/>
  <c r="DM120" i="46"/>
  <c r="DI120" i="46"/>
  <c r="DE120" i="46"/>
  <c r="DD120" i="46"/>
  <c r="EQ120" i="46"/>
  <c r="EM120" i="46"/>
  <c r="EI120" i="46"/>
  <c r="EP120" i="46"/>
  <c r="EL120" i="46"/>
  <c r="DL120" i="46"/>
  <c r="EO120" i="46"/>
  <c r="EK120" i="46"/>
  <c r="EJ120" i="46"/>
  <c r="EN120" i="46"/>
  <c r="DH120" i="46"/>
  <c r="EH120" i="46"/>
  <c r="EG120" i="46"/>
  <c r="DY120" i="46"/>
  <c r="DS120" i="46"/>
  <c r="DV120" i="46"/>
  <c r="EC120" i="46"/>
  <c r="EA120" i="46"/>
  <c r="DX120" i="46"/>
  <c r="DT120" i="46"/>
  <c r="DW120" i="46"/>
  <c r="EE120" i="46"/>
  <c r="EB120" i="46"/>
  <c r="DZ120" i="46"/>
  <c r="ED120" i="46"/>
  <c r="EF120" i="46"/>
  <c r="DQ116" i="46"/>
  <c r="DM116" i="46"/>
  <c r="DP116" i="46"/>
  <c r="DL116" i="46"/>
  <c r="DO116" i="46"/>
  <c r="DK116" i="46"/>
  <c r="DG116" i="46"/>
  <c r="DN116" i="46"/>
  <c r="DJ116" i="46"/>
  <c r="DF116" i="46"/>
  <c r="DU116" i="46"/>
  <c r="DI116" i="46"/>
  <c r="DE116" i="46"/>
  <c r="DD116" i="46"/>
  <c r="EQ116" i="46"/>
  <c r="EM116" i="46"/>
  <c r="EI116" i="46"/>
  <c r="DR116" i="46"/>
  <c r="EP116" i="46"/>
  <c r="EL116" i="46"/>
  <c r="EO116" i="46"/>
  <c r="EK116" i="46"/>
  <c r="EN116" i="46"/>
  <c r="DH116" i="46"/>
  <c r="EJ116" i="46"/>
  <c r="DT116" i="46"/>
  <c r="DS116" i="46"/>
  <c r="DV116" i="46"/>
  <c r="EH116" i="46"/>
  <c r="EC116" i="46"/>
  <c r="DY116" i="46"/>
  <c r="DW116" i="46"/>
  <c r="EE116" i="46"/>
  <c r="EG116" i="46"/>
  <c r="EA116" i="46"/>
  <c r="DZ116" i="46"/>
  <c r="EB116" i="46"/>
  <c r="EF116" i="46"/>
  <c r="ED116" i="46"/>
  <c r="DX116" i="46"/>
  <c r="ET82" i="46"/>
  <c r="ET115" i="46"/>
  <c r="ET48" i="46"/>
  <c r="EJ87" i="46"/>
  <c r="DT87" i="46"/>
  <c r="EE87" i="46"/>
  <c r="DO87" i="46"/>
  <c r="EG87" i="46"/>
  <c r="EL87" i="46"/>
  <c r="DF87" i="46"/>
  <c r="DM87" i="46"/>
  <c r="EP87" i="46"/>
  <c r="EN87" i="46"/>
  <c r="DH87" i="46"/>
  <c r="EO87" i="46"/>
  <c r="DU87" i="46"/>
  <c r="EF87" i="46"/>
  <c r="DP87" i="46"/>
  <c r="EQ87" i="46"/>
  <c r="EA87" i="46"/>
  <c r="DK87" i="46"/>
  <c r="DY87" i="46"/>
  <c r="ED87" i="46"/>
  <c r="EK87" i="46"/>
  <c r="DE87" i="46"/>
  <c r="DJ87" i="46"/>
  <c r="DS87" i="46"/>
  <c r="DR87" i="46"/>
  <c r="EB87" i="46"/>
  <c r="DL87" i="46"/>
  <c r="EM87" i="46"/>
  <c r="DW87" i="46"/>
  <c r="DG87" i="46"/>
  <c r="DQ87" i="46"/>
  <c r="DV87" i="46"/>
  <c r="EC87" i="46"/>
  <c r="DZ87" i="46"/>
  <c r="EH87" i="46"/>
  <c r="DX87" i="46"/>
  <c r="EI87" i="46"/>
  <c r="DI87" i="46"/>
  <c r="DN87" i="46"/>
  <c r="EK83" i="46"/>
  <c r="DU83" i="46"/>
  <c r="DE83" i="46"/>
  <c r="EB83" i="46"/>
  <c r="DL83" i="46"/>
  <c r="EM83" i="46"/>
  <c r="DW83" i="46"/>
  <c r="DG83" i="46"/>
  <c r="DN83" i="46"/>
  <c r="EL83" i="46"/>
  <c r="EO83" i="46"/>
  <c r="EF83" i="46"/>
  <c r="EA83" i="46"/>
  <c r="DJ83" i="46"/>
  <c r="EG83" i="46"/>
  <c r="DQ83" i="46"/>
  <c r="EN83" i="46"/>
  <c r="DX83" i="46"/>
  <c r="DH83" i="46"/>
  <c r="EI83" i="46"/>
  <c r="DS83" i="46"/>
  <c r="EH83" i="46"/>
  <c r="EP83" i="46"/>
  <c r="DV83" i="46"/>
  <c r="DI83" i="46"/>
  <c r="EC83" i="46"/>
  <c r="DM83" i="46"/>
  <c r="EJ83" i="46"/>
  <c r="DT83" i="46"/>
  <c r="EE83" i="46"/>
  <c r="DO83" i="46"/>
  <c r="DR83" i="46"/>
  <c r="DZ83" i="46"/>
  <c r="DF83" i="46"/>
  <c r="DY83" i="46"/>
  <c r="DP83" i="46"/>
  <c r="EQ83" i="46"/>
  <c r="ED83" i="46"/>
  <c r="DK83" i="46"/>
  <c r="M23" i="46"/>
  <c r="L23" i="46" s="1"/>
  <c r="ET22" i="46"/>
  <c r="DC22" i="46"/>
  <c r="FX49" i="46"/>
  <c r="FH49" i="46"/>
  <c r="GE49" i="46"/>
  <c r="FO49" i="46"/>
  <c r="EY49" i="46"/>
  <c r="FV49" i="46"/>
  <c r="FF49" i="46"/>
  <c r="FI49" i="46"/>
  <c r="FQ49" i="46"/>
  <c r="FM49" i="46"/>
  <c r="GB49" i="46"/>
  <c r="EV49" i="46"/>
  <c r="FZ49" i="46"/>
  <c r="FY49" i="46"/>
  <c r="FT49" i="46"/>
  <c r="FD49" i="46"/>
  <c r="GA49" i="46"/>
  <c r="FK49" i="46"/>
  <c r="EU49" i="46"/>
  <c r="FR49" i="46"/>
  <c r="FB49" i="46"/>
  <c r="FU49" i="46"/>
  <c r="FA49" i="46"/>
  <c r="FC49" i="46"/>
  <c r="GC49" i="46"/>
  <c r="GF49" i="46"/>
  <c r="FP49" i="46"/>
  <c r="EZ49" i="46"/>
  <c r="FW49" i="46"/>
  <c r="FG49" i="46"/>
  <c r="GD49" i="46"/>
  <c r="FN49" i="46"/>
  <c r="EX49" i="46"/>
  <c r="FE49" i="46"/>
  <c r="EW49" i="46"/>
  <c r="FL49" i="46"/>
  <c r="FS49" i="46"/>
  <c r="FJ49" i="46"/>
  <c r="GG49" i="46"/>
  <c r="FX116" i="46"/>
  <c r="FH116" i="46"/>
  <c r="GE116" i="46"/>
  <c r="FO116" i="46"/>
  <c r="EY116" i="46"/>
  <c r="FZ116" i="46"/>
  <c r="FJ116" i="46"/>
  <c r="GC116" i="46"/>
  <c r="FI116" i="46"/>
  <c r="FA116" i="46"/>
  <c r="FD116" i="46"/>
  <c r="FK116" i="46"/>
  <c r="FV116" i="46"/>
  <c r="FF116" i="46"/>
  <c r="FU116" i="46"/>
  <c r="FT116" i="46"/>
  <c r="GA116" i="46"/>
  <c r="EU116" i="46"/>
  <c r="FM116" i="46"/>
  <c r="GG116" i="46"/>
  <c r="GF116" i="46"/>
  <c r="FP116" i="46"/>
  <c r="EZ116" i="46"/>
  <c r="FW116" i="46"/>
  <c r="FG116" i="46"/>
  <c r="GH116" i="46"/>
  <c r="FR116" i="46"/>
  <c r="FB116" i="46"/>
  <c r="EW116" i="46"/>
  <c r="FE116" i="46"/>
  <c r="FL116" i="46"/>
  <c r="GD116" i="46"/>
  <c r="FQ116" i="46"/>
  <c r="EV116" i="46"/>
  <c r="FN116" i="46"/>
  <c r="EX116" i="46"/>
  <c r="FS116" i="46"/>
  <c r="GB116" i="46"/>
  <c r="FC116" i="46"/>
  <c r="FY116" i="46"/>
  <c r="ER52" i="46"/>
  <c r="FV53" i="46"/>
  <c r="FF53" i="46"/>
  <c r="GC53" i="46"/>
  <c r="FM53" i="46"/>
  <c r="EW53" i="46"/>
  <c r="FT53" i="46"/>
  <c r="FD53" i="46"/>
  <c r="FC53" i="46"/>
  <c r="GA53" i="46"/>
  <c r="FW53" i="46"/>
  <c r="FR53" i="46"/>
  <c r="FY53" i="46"/>
  <c r="FI53" i="46"/>
  <c r="GF53" i="46"/>
  <c r="EZ53" i="46"/>
  <c r="FK53" i="46"/>
  <c r="FB53" i="46"/>
  <c r="FP53" i="46"/>
  <c r="GE53" i="46"/>
  <c r="GD53" i="46"/>
  <c r="FN53" i="46"/>
  <c r="EX53" i="46"/>
  <c r="FU53" i="46"/>
  <c r="FE53" i="46"/>
  <c r="GB53" i="46"/>
  <c r="FL53" i="46"/>
  <c r="EV53" i="46"/>
  <c r="FO53" i="46"/>
  <c r="EU53" i="46"/>
  <c r="FQ53" i="46"/>
  <c r="FS53" i="46"/>
  <c r="FZ53" i="46"/>
  <c r="FA53" i="46"/>
  <c r="EY53" i="46"/>
  <c r="FJ53" i="46"/>
  <c r="FX53" i="46"/>
  <c r="FG53" i="46"/>
  <c r="GG53" i="46"/>
  <c r="FH53" i="46"/>
  <c r="ED49" i="46"/>
  <c r="DN49" i="46"/>
  <c r="EK49" i="46"/>
  <c r="DU49" i="46"/>
  <c r="DE49" i="46"/>
  <c r="EB49" i="46"/>
  <c r="DL49" i="46"/>
  <c r="DK49" i="46"/>
  <c r="EI49" i="46"/>
  <c r="DR49" i="46"/>
  <c r="EF49" i="46"/>
  <c r="DP49" i="46"/>
  <c r="DO49" i="46"/>
  <c r="EP49" i="46"/>
  <c r="DZ49" i="46"/>
  <c r="DJ49" i="46"/>
  <c r="EG49" i="46"/>
  <c r="DQ49" i="46"/>
  <c r="EN49" i="46"/>
  <c r="DX49" i="46"/>
  <c r="DH49" i="46"/>
  <c r="EM49" i="46"/>
  <c r="DS49" i="46"/>
  <c r="EH49" i="46"/>
  <c r="DY49" i="46"/>
  <c r="EA49" i="46"/>
  <c r="EL49" i="46"/>
  <c r="DV49" i="46"/>
  <c r="DF49" i="46"/>
  <c r="EC49" i="46"/>
  <c r="DM49" i="46"/>
  <c r="EJ49" i="46"/>
  <c r="DT49" i="46"/>
  <c r="DD49" i="46"/>
  <c r="DW49" i="46"/>
  <c r="EE49" i="46"/>
  <c r="EO49" i="46"/>
  <c r="DI49" i="46"/>
  <c r="DG49" i="46"/>
  <c r="ER117" i="46"/>
  <c r="GI117" i="46"/>
  <c r="DC88" i="46"/>
  <c r="ED21" i="46"/>
  <c r="DN21" i="46"/>
  <c r="EG21" i="46"/>
  <c r="DQ21" i="46"/>
  <c r="EE21" i="46"/>
  <c r="EJ21" i="46"/>
  <c r="DD21" i="46"/>
  <c r="DH21" i="46"/>
  <c r="DK21" i="46"/>
  <c r="EH21" i="46"/>
  <c r="DC54" i="46"/>
  <c r="DZ21" i="46"/>
  <c r="DJ21" i="46"/>
  <c r="EC21" i="46"/>
  <c r="DM21" i="46"/>
  <c r="DW21" i="46"/>
  <c r="EB21" i="46"/>
  <c r="EF21" i="46"/>
  <c r="EI21" i="46"/>
  <c r="EL21" i="46"/>
  <c r="DV21" i="46"/>
  <c r="DF21" i="46"/>
  <c r="DY21" i="46"/>
  <c r="DI21" i="46"/>
  <c r="DO21" i="46"/>
  <c r="DT21" i="46"/>
  <c r="DX21" i="46"/>
  <c r="EA21" i="46"/>
  <c r="DC121" i="46"/>
  <c r="DE21" i="46"/>
  <c r="DS21" i="46"/>
  <c r="DR21" i="46"/>
  <c r="DG21" i="46"/>
  <c r="EK21" i="46"/>
  <c r="DL21" i="46"/>
  <c r="DU21" i="46"/>
  <c r="DP21" i="46"/>
  <c r="ER119" i="46"/>
  <c r="DC82" i="46"/>
  <c r="ED15" i="46"/>
  <c r="DN15" i="46"/>
  <c r="EG15" i="46"/>
  <c r="DQ15" i="46"/>
  <c r="EI15" i="46"/>
  <c r="EF15" i="46"/>
  <c r="EE15" i="46"/>
  <c r="EJ15" i="46"/>
  <c r="DD15" i="46"/>
  <c r="EH15" i="46"/>
  <c r="DR15" i="46"/>
  <c r="DK15" i="46"/>
  <c r="DG15" i="46"/>
  <c r="DC48" i="46"/>
  <c r="DZ15" i="46"/>
  <c r="DJ15" i="46"/>
  <c r="EC15" i="46"/>
  <c r="DM15" i="46"/>
  <c r="EA15" i="46"/>
  <c r="DX15" i="46"/>
  <c r="DW15" i="46"/>
  <c r="EB15" i="46"/>
  <c r="DU15" i="46"/>
  <c r="DL15" i="46"/>
  <c r="EL15" i="46"/>
  <c r="DV15" i="46"/>
  <c r="DF15" i="46"/>
  <c r="DY15" i="46"/>
  <c r="DI15" i="46"/>
  <c r="DS15" i="46"/>
  <c r="DP15" i="46"/>
  <c r="DO15" i="46"/>
  <c r="DT15" i="46"/>
  <c r="DC115" i="46"/>
  <c r="EK15" i="46"/>
  <c r="DE15" i="46"/>
  <c r="DH15" i="46"/>
  <c r="EN20" i="46"/>
  <c r="EN16" i="46"/>
  <c r="GI52" i="46"/>
  <c r="FX120" i="46"/>
  <c r="FH120" i="46"/>
  <c r="GE120" i="46"/>
  <c r="FO120" i="46"/>
  <c r="EY120" i="46"/>
  <c r="FZ120" i="46"/>
  <c r="FJ120" i="46"/>
  <c r="GG120" i="46"/>
  <c r="FM120" i="46"/>
  <c r="FU120" i="46"/>
  <c r="GB120" i="46"/>
  <c r="EV120" i="46"/>
  <c r="GD120" i="46"/>
  <c r="EX120" i="46"/>
  <c r="FT120" i="46"/>
  <c r="FD120" i="46"/>
  <c r="GA120" i="46"/>
  <c r="FK120" i="46"/>
  <c r="EU120" i="46"/>
  <c r="FV120" i="46"/>
  <c r="FF120" i="46"/>
  <c r="FQ120" i="46"/>
  <c r="EW120" i="46"/>
  <c r="FE120" i="46"/>
  <c r="FC120" i="46"/>
  <c r="FI120" i="46"/>
  <c r="GF120" i="46"/>
  <c r="FP120" i="46"/>
  <c r="EZ120" i="46"/>
  <c r="FW120" i="46"/>
  <c r="FG120" i="46"/>
  <c r="GH120" i="46"/>
  <c r="FR120" i="46"/>
  <c r="FB120" i="46"/>
  <c r="FA120" i="46"/>
  <c r="FY120" i="46"/>
  <c r="FL120" i="46"/>
  <c r="FS120" i="46"/>
  <c r="FN120" i="46"/>
  <c r="GC120" i="46"/>
  <c r="DC14" i="46"/>
  <c r="ET14" i="46"/>
  <c r="M13" i="46"/>
  <c r="L13" i="46" s="1"/>
  <c r="EN53" i="46"/>
  <c r="DX53" i="46"/>
  <c r="DH53" i="46"/>
  <c r="EE53" i="46"/>
  <c r="DO53" i="46"/>
  <c r="EL53" i="46"/>
  <c r="DV53" i="46"/>
  <c r="DF53" i="46"/>
  <c r="EG53" i="46"/>
  <c r="EO53" i="46"/>
  <c r="EI53" i="46"/>
  <c r="EP53" i="46"/>
  <c r="DM53" i="46"/>
  <c r="EJ53" i="46"/>
  <c r="DT53" i="46"/>
  <c r="DD53" i="46"/>
  <c r="EA53" i="46"/>
  <c r="DK53" i="46"/>
  <c r="EH53" i="46"/>
  <c r="DR53" i="46"/>
  <c r="EK53" i="46"/>
  <c r="DQ53" i="46"/>
  <c r="DY53" i="46"/>
  <c r="EB53" i="46"/>
  <c r="DS53" i="46"/>
  <c r="DJ53" i="46"/>
  <c r="EF53" i="46"/>
  <c r="DP53" i="46"/>
  <c r="EM53" i="46"/>
  <c r="DW53" i="46"/>
  <c r="DG53" i="46"/>
  <c r="ED53" i="46"/>
  <c r="DN53" i="46"/>
  <c r="DU53" i="46"/>
  <c r="EC53" i="46"/>
  <c r="DI53" i="46"/>
  <c r="DL53" i="46"/>
  <c r="DZ53" i="46"/>
  <c r="DE53" i="46"/>
  <c r="GI119" i="46"/>
  <c r="ER50" i="46"/>
  <c r="GI50" i="46"/>
  <c r="ET121" i="46"/>
  <c r="ET88" i="46"/>
  <c r="ET54" i="46"/>
  <c r="DO121" i="46" l="1"/>
  <c r="DR121" i="46"/>
  <c r="DN121" i="46"/>
  <c r="DQ121" i="46"/>
  <c r="DK121" i="46"/>
  <c r="DG121" i="46"/>
  <c r="DP121" i="46"/>
  <c r="DJ121" i="46"/>
  <c r="DF121" i="46"/>
  <c r="DM121" i="46"/>
  <c r="DI121" i="46"/>
  <c r="DE121" i="46"/>
  <c r="EP121" i="46"/>
  <c r="EL121" i="46"/>
  <c r="DL121" i="46"/>
  <c r="DH121" i="46"/>
  <c r="EO121" i="46"/>
  <c r="EK121" i="46"/>
  <c r="DD121" i="46"/>
  <c r="EN121" i="46"/>
  <c r="EJ121" i="46"/>
  <c r="EQ121" i="46"/>
  <c r="EM121" i="46"/>
  <c r="EI121" i="46"/>
  <c r="EG121" i="46"/>
  <c r="DS121" i="46"/>
  <c r="DX121" i="46"/>
  <c r="EC121" i="46"/>
  <c r="EH121" i="46"/>
  <c r="DY121" i="46"/>
  <c r="DW121" i="46"/>
  <c r="EA121" i="46"/>
  <c r="EE121" i="46"/>
  <c r="DT121" i="46"/>
  <c r="DU121" i="46"/>
  <c r="DV121" i="46"/>
  <c r="DZ121" i="46"/>
  <c r="ED121" i="46"/>
  <c r="EF121" i="46"/>
  <c r="EB121" i="46"/>
  <c r="DP115" i="46"/>
  <c r="DL115" i="46"/>
  <c r="DO115" i="46"/>
  <c r="DN115" i="46"/>
  <c r="DK115" i="46"/>
  <c r="DG115" i="46"/>
  <c r="DM115" i="46"/>
  <c r="DJ115" i="46"/>
  <c r="DF115" i="46"/>
  <c r="DR115" i="46"/>
  <c r="DI115" i="46"/>
  <c r="DE115" i="46"/>
  <c r="EN115" i="46"/>
  <c r="EJ115" i="46"/>
  <c r="DH115" i="46"/>
  <c r="EQ115" i="46"/>
  <c r="EM115" i="46"/>
  <c r="EI115" i="46"/>
  <c r="DQ115" i="46"/>
  <c r="DD115" i="46"/>
  <c r="EP115" i="46"/>
  <c r="EL115" i="46"/>
  <c r="EK115" i="46"/>
  <c r="EO115" i="46"/>
  <c r="DS115" i="46"/>
  <c r="DW115" i="46"/>
  <c r="EA115" i="46"/>
  <c r="EE115" i="46"/>
  <c r="EG115" i="46"/>
  <c r="EC115" i="46"/>
  <c r="EH115" i="46"/>
  <c r="DV115" i="46"/>
  <c r="DY115" i="46"/>
  <c r="DT115" i="46"/>
  <c r="DU115" i="46"/>
  <c r="DZ115" i="46"/>
  <c r="DX115" i="46"/>
  <c r="EB115" i="46"/>
  <c r="EF115" i="46"/>
  <c r="ED115" i="46"/>
  <c r="GG54" i="46"/>
  <c r="FQ54" i="46"/>
  <c r="FA54" i="46"/>
  <c r="FX54" i="46"/>
  <c r="FH54" i="46"/>
  <c r="GE54" i="46"/>
  <c r="FO54" i="46"/>
  <c r="EY54" i="46"/>
  <c r="FR54" i="46"/>
  <c r="EX54" i="46"/>
  <c r="GC54" i="46"/>
  <c r="FM54" i="46"/>
  <c r="EW54" i="46"/>
  <c r="FT54" i="46"/>
  <c r="FD54" i="46"/>
  <c r="GA54" i="46"/>
  <c r="FK54" i="46"/>
  <c r="EU54" i="46"/>
  <c r="FB54" i="46"/>
  <c r="FJ54" i="46"/>
  <c r="FY54" i="46"/>
  <c r="FI54" i="46"/>
  <c r="GF54" i="46"/>
  <c r="FP54" i="46"/>
  <c r="EZ54" i="46"/>
  <c r="FW54" i="46"/>
  <c r="FG54" i="46"/>
  <c r="FV54" i="46"/>
  <c r="GD54" i="46"/>
  <c r="FZ54" i="46"/>
  <c r="FU54" i="46"/>
  <c r="FE54" i="46"/>
  <c r="GB54" i="46"/>
  <c r="FL54" i="46"/>
  <c r="EV54" i="46"/>
  <c r="FS54" i="46"/>
  <c r="FC54" i="46"/>
  <c r="FF54" i="46"/>
  <c r="FN54" i="46"/>
  <c r="FT121" i="46"/>
  <c r="FD121" i="46"/>
  <c r="GA121" i="46"/>
  <c r="FK121" i="46"/>
  <c r="EU121" i="46"/>
  <c r="FV121" i="46"/>
  <c r="FF121" i="46"/>
  <c r="FM121" i="46"/>
  <c r="FU121" i="46"/>
  <c r="GG121" i="46"/>
  <c r="GF121" i="46"/>
  <c r="FP121" i="46"/>
  <c r="EZ121" i="46"/>
  <c r="FW121" i="46"/>
  <c r="FG121" i="46"/>
  <c r="GH121" i="46"/>
  <c r="FR121" i="46"/>
  <c r="FB121" i="46"/>
  <c r="EW121" i="46"/>
  <c r="FE121" i="46"/>
  <c r="GB121" i="46"/>
  <c r="FL121" i="46"/>
  <c r="EV121" i="46"/>
  <c r="FS121" i="46"/>
  <c r="FC121" i="46"/>
  <c r="GD121" i="46"/>
  <c r="FN121" i="46"/>
  <c r="EX121" i="46"/>
  <c r="FY121" i="46"/>
  <c r="FQ121" i="46"/>
  <c r="FX121" i="46"/>
  <c r="FH121" i="46"/>
  <c r="GE121" i="46"/>
  <c r="FO121" i="46"/>
  <c r="EY121" i="46"/>
  <c r="FZ121" i="46"/>
  <c r="FJ121" i="46"/>
  <c r="GC121" i="46"/>
  <c r="FI121" i="46"/>
  <c r="FA121" i="46"/>
  <c r="DC81" i="46"/>
  <c r="ED14" i="46"/>
  <c r="DN14" i="46"/>
  <c r="EG14" i="46"/>
  <c r="DQ14" i="46"/>
  <c r="EF14" i="46"/>
  <c r="EE14" i="46"/>
  <c r="EJ14" i="46"/>
  <c r="DD14" i="46"/>
  <c r="DK14" i="46"/>
  <c r="DC47" i="46"/>
  <c r="DZ14" i="46"/>
  <c r="DJ14" i="46"/>
  <c r="EC14" i="46"/>
  <c r="DM14" i="46"/>
  <c r="DX14" i="46"/>
  <c r="DW14" i="46"/>
  <c r="EB14" i="46"/>
  <c r="EI14" i="46"/>
  <c r="EL14" i="46"/>
  <c r="DV14" i="46"/>
  <c r="DF14" i="46"/>
  <c r="DY14" i="46"/>
  <c r="DI14" i="46"/>
  <c r="DP14" i="46"/>
  <c r="DO14" i="46"/>
  <c r="DT14" i="46"/>
  <c r="EA14" i="46"/>
  <c r="DC114" i="46"/>
  <c r="EH14" i="46"/>
  <c r="DR14" i="46"/>
  <c r="EK14" i="46"/>
  <c r="DU14" i="46"/>
  <c r="DE14" i="46"/>
  <c r="DH14" i="46"/>
  <c r="DG14" i="46"/>
  <c r="DL14" i="46"/>
  <c r="DS14" i="46"/>
  <c r="EO82" i="46"/>
  <c r="DY82" i="46"/>
  <c r="DI82" i="46"/>
  <c r="EF82" i="46"/>
  <c r="DP82" i="46"/>
  <c r="EQ82" i="46"/>
  <c r="EA82" i="46"/>
  <c r="DK82" i="46"/>
  <c r="DF82" i="46"/>
  <c r="DN82" i="46"/>
  <c r="EK82" i="46"/>
  <c r="DU82" i="46"/>
  <c r="DE82" i="46"/>
  <c r="EB82" i="46"/>
  <c r="DL82" i="46"/>
  <c r="EM82" i="46"/>
  <c r="DW82" i="46"/>
  <c r="DG82" i="46"/>
  <c r="EH82" i="46"/>
  <c r="EP82" i="46"/>
  <c r="EG82" i="46"/>
  <c r="DQ82" i="46"/>
  <c r="EN82" i="46"/>
  <c r="DX82" i="46"/>
  <c r="DH82" i="46"/>
  <c r="EI82" i="46"/>
  <c r="DS82" i="46"/>
  <c r="EL82" i="46"/>
  <c r="DR82" i="46"/>
  <c r="DZ82" i="46"/>
  <c r="EC82" i="46"/>
  <c r="DM82" i="46"/>
  <c r="EJ82" i="46"/>
  <c r="DT82" i="46"/>
  <c r="EE82" i="46"/>
  <c r="DO82" i="46"/>
  <c r="DV82" i="46"/>
  <c r="ED82" i="46"/>
  <c r="DJ82" i="46"/>
  <c r="EJ88" i="46"/>
  <c r="DT88" i="46"/>
  <c r="EE88" i="46"/>
  <c r="DO88" i="46"/>
  <c r="EC88" i="46"/>
  <c r="EP88" i="46"/>
  <c r="DJ88" i="46"/>
  <c r="DQ88" i="46"/>
  <c r="ED88" i="46"/>
  <c r="EF88" i="46"/>
  <c r="DP88" i="46"/>
  <c r="EQ88" i="46"/>
  <c r="EA88" i="46"/>
  <c r="DK88" i="46"/>
  <c r="DU88" i="46"/>
  <c r="EH88" i="46"/>
  <c r="EO88" i="46"/>
  <c r="DI88" i="46"/>
  <c r="DV88" i="46"/>
  <c r="EB88" i="46"/>
  <c r="DL88" i="46"/>
  <c r="EM88" i="46"/>
  <c r="DW88" i="46"/>
  <c r="DG88" i="46"/>
  <c r="DM88" i="46"/>
  <c r="DZ88" i="46"/>
  <c r="EG88" i="46"/>
  <c r="EL88" i="46"/>
  <c r="DN88" i="46"/>
  <c r="EN88" i="46"/>
  <c r="DX88" i="46"/>
  <c r="DH88" i="46"/>
  <c r="EI88" i="46"/>
  <c r="DS88" i="46"/>
  <c r="EK88" i="46"/>
  <c r="DE88" i="46"/>
  <c r="DR88" i="46"/>
  <c r="DY88" i="46"/>
  <c r="DF88" i="46"/>
  <c r="DC89" i="46"/>
  <c r="ED22" i="46"/>
  <c r="DN22" i="46"/>
  <c r="EG22" i="46"/>
  <c r="DQ22" i="46"/>
  <c r="EJ22" i="46"/>
  <c r="DT22" i="46"/>
  <c r="DD22" i="46"/>
  <c r="DG22" i="46"/>
  <c r="DO22" i="46"/>
  <c r="DC55" i="46"/>
  <c r="DZ22" i="46"/>
  <c r="DJ22" i="46"/>
  <c r="EC22" i="46"/>
  <c r="DM22" i="46"/>
  <c r="EF22" i="46"/>
  <c r="DP22" i="46"/>
  <c r="EA22" i="46"/>
  <c r="EI22" i="46"/>
  <c r="EL22" i="46"/>
  <c r="DV22" i="46"/>
  <c r="DF22" i="46"/>
  <c r="DY22" i="46"/>
  <c r="DI22" i="46"/>
  <c r="EB22" i="46"/>
  <c r="DL22" i="46"/>
  <c r="DK22" i="46"/>
  <c r="DS22" i="46"/>
  <c r="DC122" i="46"/>
  <c r="EH22" i="46"/>
  <c r="DR22" i="46"/>
  <c r="EK22" i="46"/>
  <c r="DU22" i="46"/>
  <c r="DE22" i="46"/>
  <c r="DX22" i="46"/>
  <c r="DH22" i="46"/>
  <c r="DW22" i="46"/>
  <c r="EE22" i="46"/>
  <c r="FT115" i="46"/>
  <c r="FD115" i="46"/>
  <c r="GA115" i="46"/>
  <c r="GF115" i="46"/>
  <c r="FP115" i="46"/>
  <c r="EZ115" i="46"/>
  <c r="FW115" i="46"/>
  <c r="GB115" i="46"/>
  <c r="FL115" i="46"/>
  <c r="EV115" i="46"/>
  <c r="FX115" i="46"/>
  <c r="FH115" i="46"/>
  <c r="GE115" i="46"/>
  <c r="FS115" i="46"/>
  <c r="FC115" i="46"/>
  <c r="GD115" i="46"/>
  <c r="FN115" i="46"/>
  <c r="EX115" i="46"/>
  <c r="GC115" i="46"/>
  <c r="FI115" i="46"/>
  <c r="FO115" i="46"/>
  <c r="EY115" i="46"/>
  <c r="FZ115" i="46"/>
  <c r="FJ115" i="46"/>
  <c r="GG115" i="46"/>
  <c r="FM115" i="46"/>
  <c r="FU115" i="46"/>
  <c r="FK115" i="46"/>
  <c r="EU115" i="46"/>
  <c r="FV115" i="46"/>
  <c r="FF115" i="46"/>
  <c r="FQ115" i="46"/>
  <c r="EW115" i="46"/>
  <c r="FE115" i="46"/>
  <c r="FG115" i="46"/>
  <c r="GH115" i="46"/>
  <c r="FR115" i="46"/>
  <c r="FB115" i="46"/>
  <c r="FA115" i="46"/>
  <c r="FY115" i="46"/>
  <c r="ET13" i="46"/>
  <c r="DC13" i="46"/>
  <c r="M12" i="46"/>
  <c r="L12" i="46" s="1"/>
  <c r="EE54" i="46"/>
  <c r="DO54" i="46"/>
  <c r="EL54" i="46"/>
  <c r="DV54" i="46"/>
  <c r="DF54" i="46"/>
  <c r="EC54" i="46"/>
  <c r="DM54" i="46"/>
  <c r="DX54" i="46"/>
  <c r="DD54" i="46"/>
  <c r="DL54" i="46"/>
  <c r="EA54" i="46"/>
  <c r="DK54" i="46"/>
  <c r="EH54" i="46"/>
  <c r="DR54" i="46"/>
  <c r="EO54" i="46"/>
  <c r="DY54" i="46"/>
  <c r="DI54" i="46"/>
  <c r="DH54" i="46"/>
  <c r="EF54" i="46"/>
  <c r="EM54" i="46"/>
  <c r="DW54" i="46"/>
  <c r="DG54" i="46"/>
  <c r="ED54" i="46"/>
  <c r="DN54" i="46"/>
  <c r="EK54" i="46"/>
  <c r="DU54" i="46"/>
  <c r="DE54" i="46"/>
  <c r="EJ54" i="46"/>
  <c r="DP54" i="46"/>
  <c r="EI54" i="46"/>
  <c r="DS54" i="46"/>
  <c r="EP54" i="46"/>
  <c r="DZ54" i="46"/>
  <c r="DJ54" i="46"/>
  <c r="EG54" i="46"/>
  <c r="DQ54" i="46"/>
  <c r="EN54" i="46"/>
  <c r="DT54" i="46"/>
  <c r="EB54" i="46"/>
  <c r="EN21" i="46"/>
  <c r="GI49" i="46"/>
  <c r="ET55" i="46"/>
  <c r="ET122" i="46"/>
  <c r="ET89" i="46"/>
  <c r="GI120" i="46"/>
  <c r="ER116" i="46"/>
  <c r="ER120" i="46"/>
  <c r="EA48" i="46"/>
  <c r="DK48" i="46"/>
  <c r="EH48" i="46"/>
  <c r="DR48" i="46"/>
  <c r="EO48" i="46"/>
  <c r="DY48" i="46"/>
  <c r="DI48" i="46"/>
  <c r="EB48" i="46"/>
  <c r="DH48" i="46"/>
  <c r="EM48" i="46"/>
  <c r="DW48" i="46"/>
  <c r="DG48" i="46"/>
  <c r="ED48" i="46"/>
  <c r="DN48" i="46"/>
  <c r="EK48" i="46"/>
  <c r="DU48" i="46"/>
  <c r="DE48" i="46"/>
  <c r="DL48" i="46"/>
  <c r="DD48" i="46"/>
  <c r="EI48" i="46"/>
  <c r="DS48" i="46"/>
  <c r="EP48" i="46"/>
  <c r="DZ48" i="46"/>
  <c r="DJ48" i="46"/>
  <c r="EG48" i="46"/>
  <c r="DQ48" i="46"/>
  <c r="EF48" i="46"/>
  <c r="EN48" i="46"/>
  <c r="EJ48" i="46"/>
  <c r="EE48" i="46"/>
  <c r="DO48" i="46"/>
  <c r="EL48" i="46"/>
  <c r="DV48" i="46"/>
  <c r="DF48" i="46"/>
  <c r="EC48" i="46"/>
  <c r="DM48" i="46"/>
  <c r="DP48" i="46"/>
  <c r="DX48" i="46"/>
  <c r="DT48" i="46"/>
  <c r="ER49" i="46"/>
  <c r="DC23" i="46"/>
  <c r="M24" i="46"/>
  <c r="L24" i="46" s="1"/>
  <c r="ET23" i="46"/>
  <c r="ER53" i="46"/>
  <c r="ET114" i="46"/>
  <c r="ET81" i="46"/>
  <c r="ET47" i="46"/>
  <c r="EN15" i="46"/>
  <c r="GI53" i="46"/>
  <c r="GI116" i="46"/>
  <c r="GC48" i="46"/>
  <c r="FM48" i="46"/>
  <c r="EW48" i="46"/>
  <c r="FT48" i="46"/>
  <c r="FD48" i="46"/>
  <c r="GA48" i="46"/>
  <c r="FK48" i="46"/>
  <c r="EU48" i="46"/>
  <c r="FZ48" i="46"/>
  <c r="FR48" i="46"/>
  <c r="FY48" i="46"/>
  <c r="FI48" i="46"/>
  <c r="GF48" i="46"/>
  <c r="FP48" i="46"/>
  <c r="EZ48" i="46"/>
  <c r="FW48" i="46"/>
  <c r="FG48" i="46"/>
  <c r="GD48" i="46"/>
  <c r="FJ48" i="46"/>
  <c r="FB48" i="46"/>
  <c r="FU48" i="46"/>
  <c r="FE48" i="46"/>
  <c r="GB48" i="46"/>
  <c r="FL48" i="46"/>
  <c r="EV48" i="46"/>
  <c r="FS48" i="46"/>
  <c r="FC48" i="46"/>
  <c r="FN48" i="46"/>
  <c r="FV48" i="46"/>
  <c r="GG48" i="46"/>
  <c r="FQ48" i="46"/>
  <c r="FA48" i="46"/>
  <c r="FX48" i="46"/>
  <c r="FH48" i="46"/>
  <c r="GE48" i="46"/>
  <c r="FO48" i="46"/>
  <c r="EY48" i="46"/>
  <c r="EX48" i="46"/>
  <c r="FF48" i="46"/>
  <c r="DP122" i="46" l="1"/>
  <c r="DL122" i="46"/>
  <c r="DU122" i="46"/>
  <c r="DO122" i="46"/>
  <c r="DR122" i="46"/>
  <c r="DK122" i="46"/>
  <c r="DG122" i="46"/>
  <c r="DQ122" i="46"/>
  <c r="DJ122" i="46"/>
  <c r="DF122" i="46"/>
  <c r="DN122" i="46"/>
  <c r="DI122" i="46"/>
  <c r="DE122" i="46"/>
  <c r="DM122" i="46"/>
  <c r="DD122" i="46"/>
  <c r="EO122" i="46"/>
  <c r="EK122" i="46"/>
  <c r="EN122" i="46"/>
  <c r="EJ122" i="46"/>
  <c r="EQ122" i="46"/>
  <c r="EM122" i="46"/>
  <c r="EI122" i="46"/>
  <c r="EL122" i="46"/>
  <c r="DH122" i="46"/>
  <c r="EP122" i="46"/>
  <c r="DT122" i="46"/>
  <c r="EH122" i="46"/>
  <c r="DX122" i="46"/>
  <c r="DW122" i="46"/>
  <c r="EA122" i="46"/>
  <c r="EE122" i="46"/>
  <c r="DS122" i="46"/>
  <c r="DV122" i="46"/>
  <c r="EC122" i="46"/>
  <c r="EB122" i="46"/>
  <c r="DY122" i="46"/>
  <c r="EG122" i="46"/>
  <c r="EF122" i="46"/>
  <c r="DZ122" i="46"/>
  <c r="ED122" i="46"/>
  <c r="DP114" i="46"/>
  <c r="DL114" i="46"/>
  <c r="DU114" i="46"/>
  <c r="DO114" i="46"/>
  <c r="DN114" i="46"/>
  <c r="DK114" i="46"/>
  <c r="DG114" i="46"/>
  <c r="DM114" i="46"/>
  <c r="DJ114" i="46"/>
  <c r="DF114" i="46"/>
  <c r="DR114" i="46"/>
  <c r="DI114" i="46"/>
  <c r="DE114" i="46"/>
  <c r="DD114" i="46"/>
  <c r="EO114" i="46"/>
  <c r="EK114" i="46"/>
  <c r="EN114" i="46"/>
  <c r="EJ114" i="46"/>
  <c r="EQ114" i="46"/>
  <c r="EM114" i="46"/>
  <c r="EI114" i="46"/>
  <c r="DQ114" i="46"/>
  <c r="EP114" i="46"/>
  <c r="EL114" i="46"/>
  <c r="DH114" i="46"/>
  <c r="DT114" i="46"/>
  <c r="EB114" i="46"/>
  <c r="EG114" i="46"/>
  <c r="DZ114" i="46"/>
  <c r="DW114" i="46"/>
  <c r="EA114" i="46"/>
  <c r="EE114" i="46"/>
  <c r="DX114" i="46"/>
  <c r="DS114" i="46"/>
  <c r="DV114" i="46"/>
  <c r="EH114" i="46"/>
  <c r="EC114" i="46"/>
  <c r="DY114" i="46"/>
  <c r="EF114" i="46"/>
  <c r="ED114" i="46"/>
  <c r="GI48" i="46"/>
  <c r="DC56" i="46"/>
  <c r="DZ23" i="46"/>
  <c r="DJ23" i="46"/>
  <c r="EC23" i="46"/>
  <c r="DM23" i="46"/>
  <c r="EF23" i="46"/>
  <c r="DP23" i="46"/>
  <c r="DW23" i="46"/>
  <c r="EE23" i="46"/>
  <c r="EL23" i="46"/>
  <c r="DV23" i="46"/>
  <c r="DF23" i="46"/>
  <c r="DY23" i="46"/>
  <c r="DI23" i="46"/>
  <c r="EB23" i="46"/>
  <c r="DL23" i="46"/>
  <c r="DG23" i="46"/>
  <c r="DO23" i="46"/>
  <c r="DC123" i="46"/>
  <c r="EH23" i="46"/>
  <c r="DR23" i="46"/>
  <c r="EK23" i="46"/>
  <c r="DU23" i="46"/>
  <c r="DE23" i="46"/>
  <c r="DX23" i="46"/>
  <c r="DH23" i="46"/>
  <c r="EI23" i="46"/>
  <c r="EA23" i="46"/>
  <c r="DC90" i="46"/>
  <c r="ED23" i="46"/>
  <c r="DN23" i="46"/>
  <c r="EG23" i="46"/>
  <c r="DQ23" i="46"/>
  <c r="EJ23" i="46"/>
  <c r="DT23" i="46"/>
  <c r="DD23" i="46"/>
  <c r="DS23" i="46"/>
  <c r="DK23" i="46"/>
  <c r="ER54" i="46"/>
  <c r="DC113" i="46"/>
  <c r="EH13" i="46"/>
  <c r="DR13" i="46"/>
  <c r="EI13" i="46"/>
  <c r="DM13" i="46"/>
  <c r="DW13" i="46"/>
  <c r="EK13" i="46"/>
  <c r="DP13" i="46"/>
  <c r="EE13" i="46"/>
  <c r="DI13" i="46"/>
  <c r="DC80" i="46"/>
  <c r="ED13" i="46"/>
  <c r="DN13" i="46"/>
  <c r="EC13" i="46"/>
  <c r="DH13" i="46"/>
  <c r="DQ13" i="46"/>
  <c r="EF13" i="46"/>
  <c r="DK13" i="46"/>
  <c r="DY13" i="46"/>
  <c r="DD13" i="46"/>
  <c r="DC46" i="46"/>
  <c r="DZ13" i="46"/>
  <c r="DJ13" i="46"/>
  <c r="DX13" i="46"/>
  <c r="EG13" i="46"/>
  <c r="DL13" i="46"/>
  <c r="EA13" i="46"/>
  <c r="DE13" i="46"/>
  <c r="DT13" i="46"/>
  <c r="EL13" i="46"/>
  <c r="DV13" i="46"/>
  <c r="DF13" i="46"/>
  <c r="DS13" i="46"/>
  <c r="EB13" i="46"/>
  <c r="DG13" i="46"/>
  <c r="DU13" i="46"/>
  <c r="EJ13" i="46"/>
  <c r="DO13" i="46"/>
  <c r="EN14" i="46"/>
  <c r="EO81" i="46"/>
  <c r="DY81" i="46"/>
  <c r="DI81" i="46"/>
  <c r="EF81" i="46"/>
  <c r="DP81" i="46"/>
  <c r="EQ81" i="46"/>
  <c r="EA81" i="46"/>
  <c r="DK81" i="46"/>
  <c r="DJ81" i="46"/>
  <c r="EH81" i="46"/>
  <c r="EK81" i="46"/>
  <c r="DU81" i="46"/>
  <c r="DE81" i="46"/>
  <c r="EB81" i="46"/>
  <c r="DL81" i="46"/>
  <c r="EM81" i="46"/>
  <c r="DW81" i="46"/>
  <c r="DG81" i="46"/>
  <c r="EL81" i="46"/>
  <c r="DR81" i="46"/>
  <c r="EG81" i="46"/>
  <c r="DQ81" i="46"/>
  <c r="EN81" i="46"/>
  <c r="DX81" i="46"/>
  <c r="DH81" i="46"/>
  <c r="EI81" i="46"/>
  <c r="DS81" i="46"/>
  <c r="EP81" i="46"/>
  <c r="DV81" i="46"/>
  <c r="ED81" i="46"/>
  <c r="EC81" i="46"/>
  <c r="DM81" i="46"/>
  <c r="EJ81" i="46"/>
  <c r="DT81" i="46"/>
  <c r="EE81" i="46"/>
  <c r="DO81" i="46"/>
  <c r="DZ81" i="46"/>
  <c r="DF81" i="46"/>
  <c r="DN81" i="46"/>
  <c r="GI121" i="46"/>
  <c r="FT122" i="46"/>
  <c r="FD122" i="46"/>
  <c r="GA122" i="46"/>
  <c r="FK122" i="46"/>
  <c r="EU122" i="46"/>
  <c r="FV122" i="46"/>
  <c r="FF122" i="46"/>
  <c r="FI122" i="46"/>
  <c r="FQ122" i="46"/>
  <c r="FM122" i="46"/>
  <c r="GF122" i="46"/>
  <c r="FP122" i="46"/>
  <c r="EZ122" i="46"/>
  <c r="FW122" i="46"/>
  <c r="FG122" i="46"/>
  <c r="GH122" i="46"/>
  <c r="FR122" i="46"/>
  <c r="FB122" i="46"/>
  <c r="FU122" i="46"/>
  <c r="FA122" i="46"/>
  <c r="GB122" i="46"/>
  <c r="FL122" i="46"/>
  <c r="EV122" i="46"/>
  <c r="FS122" i="46"/>
  <c r="FC122" i="46"/>
  <c r="GD122" i="46"/>
  <c r="FN122" i="46"/>
  <c r="EX122" i="46"/>
  <c r="FE122" i="46"/>
  <c r="EW122" i="46"/>
  <c r="FX122" i="46"/>
  <c r="FH122" i="46"/>
  <c r="GE122" i="46"/>
  <c r="FO122" i="46"/>
  <c r="EY122" i="46"/>
  <c r="FZ122" i="46"/>
  <c r="FJ122" i="46"/>
  <c r="FY122" i="46"/>
  <c r="GG122" i="46"/>
  <c r="GC122" i="46"/>
  <c r="ET113" i="46"/>
  <c r="ET80" i="46"/>
  <c r="ET46" i="46"/>
  <c r="EK89" i="46"/>
  <c r="DU89" i="46"/>
  <c r="EF89" i="46"/>
  <c r="DP89" i="46"/>
  <c r="EQ89" i="46"/>
  <c r="EA89" i="46"/>
  <c r="DK89" i="46"/>
  <c r="DI89" i="46"/>
  <c r="EP89" i="46"/>
  <c r="DV89" i="46"/>
  <c r="EG89" i="46"/>
  <c r="DQ89" i="46"/>
  <c r="EB89" i="46"/>
  <c r="DL89" i="46"/>
  <c r="EM89" i="46"/>
  <c r="DW89" i="46"/>
  <c r="DG89" i="46"/>
  <c r="ED89" i="46"/>
  <c r="DZ89" i="46"/>
  <c r="DJ89" i="46"/>
  <c r="EC89" i="46"/>
  <c r="EN89" i="46"/>
  <c r="DX89" i="46"/>
  <c r="DH89" i="46"/>
  <c r="EI89" i="46"/>
  <c r="DS89" i="46"/>
  <c r="EH89" i="46"/>
  <c r="DN89" i="46"/>
  <c r="DM89" i="46"/>
  <c r="EL89" i="46"/>
  <c r="EO89" i="46"/>
  <c r="DY89" i="46"/>
  <c r="EJ89" i="46"/>
  <c r="DT89" i="46"/>
  <c r="EE89" i="46"/>
  <c r="DO89" i="46"/>
  <c r="DR89" i="46"/>
  <c r="DF89" i="46"/>
  <c r="DE89" i="46"/>
  <c r="ER121" i="46"/>
  <c r="ET123" i="46"/>
  <c r="ET90" i="46"/>
  <c r="ET56" i="46"/>
  <c r="EN22" i="46"/>
  <c r="EG47" i="46"/>
  <c r="DQ47" i="46"/>
  <c r="EN47" i="46"/>
  <c r="DX47" i="46"/>
  <c r="DH47" i="46"/>
  <c r="EE47" i="46"/>
  <c r="DO47" i="46"/>
  <c r="DR47" i="46"/>
  <c r="DZ47" i="46"/>
  <c r="EL47" i="46"/>
  <c r="EC47" i="46"/>
  <c r="DM47" i="46"/>
  <c r="EJ47" i="46"/>
  <c r="DT47" i="46"/>
  <c r="DD47" i="46"/>
  <c r="EA47" i="46"/>
  <c r="DK47" i="46"/>
  <c r="ED47" i="46"/>
  <c r="DJ47" i="46"/>
  <c r="EO47" i="46"/>
  <c r="DY47" i="46"/>
  <c r="DI47" i="46"/>
  <c r="EF47" i="46"/>
  <c r="DP47" i="46"/>
  <c r="EM47" i="46"/>
  <c r="DW47" i="46"/>
  <c r="DG47" i="46"/>
  <c r="DN47" i="46"/>
  <c r="DV47" i="46"/>
  <c r="EK47" i="46"/>
  <c r="DU47" i="46"/>
  <c r="DE47" i="46"/>
  <c r="EB47" i="46"/>
  <c r="DL47" i="46"/>
  <c r="EI47" i="46"/>
  <c r="DS47" i="46"/>
  <c r="EH47" i="46"/>
  <c r="EP47" i="46"/>
  <c r="DF47" i="46"/>
  <c r="GI54" i="46"/>
  <c r="GE47" i="46"/>
  <c r="FO47" i="46"/>
  <c r="EY47" i="46"/>
  <c r="FV47" i="46"/>
  <c r="FF47" i="46"/>
  <c r="GC47" i="46"/>
  <c r="FM47" i="46"/>
  <c r="EW47" i="46"/>
  <c r="GB47" i="46"/>
  <c r="FH47" i="46"/>
  <c r="GA47" i="46"/>
  <c r="FK47" i="46"/>
  <c r="EU47" i="46"/>
  <c r="FR47" i="46"/>
  <c r="FB47" i="46"/>
  <c r="FY47" i="46"/>
  <c r="FI47" i="46"/>
  <c r="GF47" i="46"/>
  <c r="FL47" i="46"/>
  <c r="FT47" i="46"/>
  <c r="FW47" i="46"/>
  <c r="FG47" i="46"/>
  <c r="GD47" i="46"/>
  <c r="FN47" i="46"/>
  <c r="EX47" i="46"/>
  <c r="FU47" i="46"/>
  <c r="FE47" i="46"/>
  <c r="FP47" i="46"/>
  <c r="EV47" i="46"/>
  <c r="FD47" i="46"/>
  <c r="FS47" i="46"/>
  <c r="FC47" i="46"/>
  <c r="FZ47" i="46"/>
  <c r="FJ47" i="46"/>
  <c r="GG47" i="46"/>
  <c r="FQ47" i="46"/>
  <c r="FA47" i="46"/>
  <c r="EZ47" i="46"/>
  <c r="FX47" i="46"/>
  <c r="GF114" i="46"/>
  <c r="FP114" i="46"/>
  <c r="EZ114" i="46"/>
  <c r="FW114" i="46"/>
  <c r="FG114" i="46"/>
  <c r="GH114" i="46"/>
  <c r="FR114" i="46"/>
  <c r="FB114" i="46"/>
  <c r="GG114" i="46"/>
  <c r="FM114" i="46"/>
  <c r="GB114" i="46"/>
  <c r="FL114" i="46"/>
  <c r="EV114" i="46"/>
  <c r="FS114" i="46"/>
  <c r="FC114" i="46"/>
  <c r="GD114" i="46"/>
  <c r="FN114" i="46"/>
  <c r="EX114" i="46"/>
  <c r="FQ114" i="46"/>
  <c r="EW114" i="46"/>
  <c r="FX114" i="46"/>
  <c r="FH114" i="46"/>
  <c r="GE114" i="46"/>
  <c r="FO114" i="46"/>
  <c r="EY114" i="46"/>
  <c r="FZ114" i="46"/>
  <c r="FJ114" i="46"/>
  <c r="FU114" i="46"/>
  <c r="FA114" i="46"/>
  <c r="FY114" i="46"/>
  <c r="FT114" i="46"/>
  <c r="FD114" i="46"/>
  <c r="GA114" i="46"/>
  <c r="FK114" i="46"/>
  <c r="EU114" i="46"/>
  <c r="FV114" i="46"/>
  <c r="FF114" i="46"/>
  <c r="FE114" i="46"/>
  <c r="GC114" i="46"/>
  <c r="FI114" i="46"/>
  <c r="ET24" i="46"/>
  <c r="M25" i="46"/>
  <c r="DC24" i="46"/>
  <c r="ER48" i="46"/>
  <c r="ER115" i="46"/>
  <c r="GF55" i="46"/>
  <c r="FP55" i="46"/>
  <c r="EZ55" i="46"/>
  <c r="FW55" i="46"/>
  <c r="FG55" i="46"/>
  <c r="GD55" i="46"/>
  <c r="FN55" i="46"/>
  <c r="EX55" i="46"/>
  <c r="GC55" i="46"/>
  <c r="FI55" i="46"/>
  <c r="GB55" i="46"/>
  <c r="FL55" i="46"/>
  <c r="EV55" i="46"/>
  <c r="FS55" i="46"/>
  <c r="FC55" i="46"/>
  <c r="FZ55" i="46"/>
  <c r="FJ55" i="46"/>
  <c r="GG55" i="46"/>
  <c r="FM55" i="46"/>
  <c r="FU55" i="46"/>
  <c r="FX55" i="46"/>
  <c r="FH55" i="46"/>
  <c r="GE55" i="46"/>
  <c r="FO55" i="46"/>
  <c r="EY55" i="46"/>
  <c r="FV55" i="46"/>
  <c r="FF55" i="46"/>
  <c r="FQ55" i="46"/>
  <c r="EW55" i="46"/>
  <c r="FE55" i="46"/>
  <c r="FT55" i="46"/>
  <c r="FD55" i="46"/>
  <c r="GA55" i="46"/>
  <c r="FK55" i="46"/>
  <c r="EU55" i="46"/>
  <c r="FR55" i="46"/>
  <c r="FB55" i="46"/>
  <c r="FA55" i="46"/>
  <c r="FY55" i="46"/>
  <c r="M11" i="46"/>
  <c r="L11" i="46" s="1"/>
  <c r="ET12" i="46"/>
  <c r="DC12" i="46"/>
  <c r="GI115" i="46"/>
  <c r="ED55" i="46"/>
  <c r="DN55" i="46"/>
  <c r="EK55" i="46"/>
  <c r="DU55" i="46"/>
  <c r="DE55" i="46"/>
  <c r="EB55" i="46"/>
  <c r="DL55" i="46"/>
  <c r="DS55" i="46"/>
  <c r="DK55" i="46"/>
  <c r="EP55" i="46"/>
  <c r="DZ55" i="46"/>
  <c r="DJ55" i="46"/>
  <c r="EG55" i="46"/>
  <c r="DQ55" i="46"/>
  <c r="EN55" i="46"/>
  <c r="DX55" i="46"/>
  <c r="DH55" i="46"/>
  <c r="EE55" i="46"/>
  <c r="EM55" i="46"/>
  <c r="EL55" i="46"/>
  <c r="DV55" i="46"/>
  <c r="DF55" i="46"/>
  <c r="EC55" i="46"/>
  <c r="DM55" i="46"/>
  <c r="EJ55" i="46"/>
  <c r="DT55" i="46"/>
  <c r="DD55" i="46"/>
  <c r="DO55" i="46"/>
  <c r="DW55" i="46"/>
  <c r="EH55" i="46"/>
  <c r="DR55" i="46"/>
  <c r="EO55" i="46"/>
  <c r="DY55" i="46"/>
  <c r="DI55" i="46"/>
  <c r="EF55" i="46"/>
  <c r="DP55" i="46"/>
  <c r="EI55" i="46"/>
  <c r="EA55" i="46"/>
  <c r="DG55" i="46"/>
  <c r="DO113" i="46" l="1"/>
  <c r="DR113" i="46"/>
  <c r="DN113" i="46"/>
  <c r="DM113" i="46"/>
  <c r="DK113" i="46"/>
  <c r="DG113" i="46"/>
  <c r="DL113" i="46"/>
  <c r="DJ113" i="46"/>
  <c r="DF113" i="46"/>
  <c r="DV113" i="46"/>
  <c r="DQ113" i="46"/>
  <c r="DI113" i="46"/>
  <c r="DE113" i="46"/>
  <c r="DP113" i="46"/>
  <c r="EP113" i="46"/>
  <c r="EL113" i="46"/>
  <c r="DH113" i="46"/>
  <c r="EO113" i="46"/>
  <c r="EK113" i="46"/>
  <c r="DD113" i="46"/>
  <c r="EN113" i="46"/>
  <c r="EJ113" i="46"/>
  <c r="EI113" i="46"/>
  <c r="EM113" i="46"/>
  <c r="EQ113" i="46"/>
  <c r="DS113" i="46"/>
  <c r="EH113" i="46"/>
  <c r="DY113" i="46"/>
  <c r="EC113" i="46"/>
  <c r="DW113" i="46"/>
  <c r="EA113" i="46"/>
  <c r="EE113" i="46"/>
  <c r="EG113" i="46"/>
  <c r="DX113" i="46"/>
  <c r="DT113" i="46"/>
  <c r="DU113" i="46"/>
  <c r="ED113" i="46"/>
  <c r="EB113" i="46"/>
  <c r="EF113" i="46"/>
  <c r="DZ113" i="46"/>
  <c r="DY123" i="46"/>
  <c r="DP123" i="46"/>
  <c r="DL123" i="46"/>
  <c r="DV123" i="46"/>
  <c r="DO123" i="46"/>
  <c r="DK123" i="46"/>
  <c r="DG123" i="46"/>
  <c r="DR123" i="46"/>
  <c r="DH123" i="46"/>
  <c r="DQ123" i="46"/>
  <c r="DF123" i="46"/>
  <c r="DN123" i="46"/>
  <c r="DJ123" i="46"/>
  <c r="DE123" i="46"/>
  <c r="EN123" i="46"/>
  <c r="EJ123" i="46"/>
  <c r="DI123" i="46"/>
  <c r="EQ123" i="46"/>
  <c r="EM123" i="46"/>
  <c r="EI123" i="46"/>
  <c r="DD123" i="46"/>
  <c r="EP123" i="46"/>
  <c r="EL123" i="46"/>
  <c r="EO123" i="46"/>
  <c r="EK123" i="46"/>
  <c r="DM123" i="46"/>
  <c r="DS123" i="46"/>
  <c r="DW123" i="46"/>
  <c r="EA123" i="46"/>
  <c r="EE123" i="46"/>
  <c r="EC123" i="46"/>
  <c r="DT123" i="46"/>
  <c r="EG123" i="46"/>
  <c r="EH123" i="46"/>
  <c r="DX123" i="46"/>
  <c r="DU123" i="46"/>
  <c r="DZ123" i="46"/>
  <c r="EF123" i="46"/>
  <c r="EB123" i="46"/>
  <c r="ED123" i="46"/>
  <c r="EN23" i="46"/>
  <c r="GI55" i="46"/>
  <c r="ET124" i="46"/>
  <c r="ET91" i="46"/>
  <c r="ET57" i="46"/>
  <c r="GI47" i="46"/>
  <c r="EN13" i="46"/>
  <c r="DC45" i="46"/>
  <c r="DZ12" i="46"/>
  <c r="DJ12" i="46"/>
  <c r="EA12" i="46"/>
  <c r="DE12" i="46"/>
  <c r="DT12" i="46"/>
  <c r="EI12" i="46"/>
  <c r="DM12" i="46"/>
  <c r="DW12" i="46"/>
  <c r="EL12" i="46"/>
  <c r="DV12" i="46"/>
  <c r="DF12" i="46"/>
  <c r="DU12" i="46"/>
  <c r="EJ12" i="46"/>
  <c r="DO12" i="46"/>
  <c r="EC12" i="46"/>
  <c r="DH12" i="46"/>
  <c r="DQ12" i="46"/>
  <c r="DC112" i="46"/>
  <c r="EH12" i="46"/>
  <c r="DR12" i="46"/>
  <c r="EK12" i="46"/>
  <c r="DP12" i="46"/>
  <c r="EE12" i="46"/>
  <c r="DI12" i="46"/>
  <c r="DX12" i="46"/>
  <c r="EG12" i="46"/>
  <c r="DL12" i="46"/>
  <c r="DC79" i="46"/>
  <c r="ED12" i="46"/>
  <c r="DN12" i="46"/>
  <c r="EF12" i="46"/>
  <c r="DK12" i="46"/>
  <c r="DY12" i="46"/>
  <c r="DD12" i="46"/>
  <c r="DS12" i="46"/>
  <c r="EB12" i="46"/>
  <c r="DG12" i="46"/>
  <c r="DC124" i="46"/>
  <c r="EH24" i="46"/>
  <c r="DR24" i="46"/>
  <c r="EK24" i="46"/>
  <c r="DU24" i="46"/>
  <c r="DE24" i="46"/>
  <c r="DX24" i="46"/>
  <c r="DH24" i="46"/>
  <c r="EE24" i="46"/>
  <c r="DW24" i="46"/>
  <c r="DC91" i="46"/>
  <c r="ED24" i="46"/>
  <c r="DN24" i="46"/>
  <c r="EG24" i="46"/>
  <c r="DQ24" i="46"/>
  <c r="EJ24" i="46"/>
  <c r="DT24" i="46"/>
  <c r="DD24" i="46"/>
  <c r="DO24" i="46"/>
  <c r="DG24" i="46"/>
  <c r="DC57" i="46"/>
  <c r="DZ24" i="46"/>
  <c r="DJ24" i="46"/>
  <c r="EC24" i="46"/>
  <c r="DM24" i="46"/>
  <c r="EF24" i="46"/>
  <c r="DP24" i="46"/>
  <c r="EI24" i="46"/>
  <c r="EA24" i="46"/>
  <c r="EL24" i="46"/>
  <c r="DV24" i="46"/>
  <c r="DF24" i="46"/>
  <c r="DY24" i="46"/>
  <c r="DI24" i="46"/>
  <c r="EB24" i="46"/>
  <c r="DL24" i="46"/>
  <c r="DS24" i="46"/>
  <c r="DK24" i="46"/>
  <c r="ER122" i="46"/>
  <c r="ER114" i="46"/>
  <c r="EC80" i="46"/>
  <c r="DM80" i="46"/>
  <c r="EJ80" i="46"/>
  <c r="DT80" i="46"/>
  <c r="EE80" i="46"/>
  <c r="DO80" i="46"/>
  <c r="DN80" i="46"/>
  <c r="EL80" i="46"/>
  <c r="DR80" i="46"/>
  <c r="EO80" i="46"/>
  <c r="DY80" i="46"/>
  <c r="DI80" i="46"/>
  <c r="EF80" i="46"/>
  <c r="DP80" i="46"/>
  <c r="EQ80" i="46"/>
  <c r="EA80" i="46"/>
  <c r="DK80" i="46"/>
  <c r="EP80" i="46"/>
  <c r="DV80" i="46"/>
  <c r="EK80" i="46"/>
  <c r="DU80" i="46"/>
  <c r="DE80" i="46"/>
  <c r="EB80" i="46"/>
  <c r="DL80" i="46"/>
  <c r="EM80" i="46"/>
  <c r="DW80" i="46"/>
  <c r="DG80" i="46"/>
  <c r="DZ80" i="46"/>
  <c r="DF80" i="46"/>
  <c r="EG80" i="46"/>
  <c r="DQ80" i="46"/>
  <c r="EN80" i="46"/>
  <c r="DX80" i="46"/>
  <c r="DH80" i="46"/>
  <c r="EI80" i="46"/>
  <c r="DS80" i="46"/>
  <c r="ED80" i="46"/>
  <c r="DJ80" i="46"/>
  <c r="EH80" i="46"/>
  <c r="ET11" i="46"/>
  <c r="DC11" i="46"/>
  <c r="M10" i="46"/>
  <c r="L10" i="46" s="1"/>
  <c r="ER55" i="46"/>
  <c r="ET112" i="46"/>
  <c r="ET79" i="46"/>
  <c r="ET45" i="46"/>
  <c r="ER47" i="46"/>
  <c r="GE56" i="46"/>
  <c r="FO56" i="46"/>
  <c r="EY56" i="46"/>
  <c r="FV56" i="46"/>
  <c r="FF56" i="46"/>
  <c r="GC56" i="46"/>
  <c r="FM56" i="46"/>
  <c r="EW56" i="46"/>
  <c r="FX56" i="46"/>
  <c r="GF56" i="46"/>
  <c r="GA56" i="46"/>
  <c r="FK56" i="46"/>
  <c r="EU56" i="46"/>
  <c r="FR56" i="46"/>
  <c r="FB56" i="46"/>
  <c r="FY56" i="46"/>
  <c r="FI56" i="46"/>
  <c r="GB56" i="46"/>
  <c r="FH56" i="46"/>
  <c r="FP56" i="46"/>
  <c r="FW56" i="46"/>
  <c r="FG56" i="46"/>
  <c r="GD56" i="46"/>
  <c r="FN56" i="46"/>
  <c r="EX56" i="46"/>
  <c r="FU56" i="46"/>
  <c r="FE56" i="46"/>
  <c r="FL56" i="46"/>
  <c r="FT56" i="46"/>
  <c r="EZ56" i="46"/>
  <c r="FS56" i="46"/>
  <c r="FC56" i="46"/>
  <c r="FZ56" i="46"/>
  <c r="FJ56" i="46"/>
  <c r="GG56" i="46"/>
  <c r="FQ56" i="46"/>
  <c r="FA56" i="46"/>
  <c r="EV56" i="46"/>
  <c r="FD56" i="46"/>
  <c r="GF123" i="46"/>
  <c r="FP123" i="46"/>
  <c r="EZ123" i="46"/>
  <c r="FW123" i="46"/>
  <c r="FG123" i="46"/>
  <c r="GH123" i="46"/>
  <c r="FR123" i="46"/>
  <c r="FB123" i="46"/>
  <c r="GG123" i="46"/>
  <c r="FM123" i="46"/>
  <c r="GB123" i="46"/>
  <c r="FL123" i="46"/>
  <c r="EV123" i="46"/>
  <c r="FS123" i="46"/>
  <c r="FC123" i="46"/>
  <c r="GD123" i="46"/>
  <c r="FN123" i="46"/>
  <c r="EX123" i="46"/>
  <c r="FQ123" i="46"/>
  <c r="EW123" i="46"/>
  <c r="FX123" i="46"/>
  <c r="FH123" i="46"/>
  <c r="GE123" i="46"/>
  <c r="FO123" i="46"/>
  <c r="EY123" i="46"/>
  <c r="FZ123" i="46"/>
  <c r="FJ123" i="46"/>
  <c r="FU123" i="46"/>
  <c r="FA123" i="46"/>
  <c r="FY123" i="46"/>
  <c r="FT123" i="46"/>
  <c r="FD123" i="46"/>
  <c r="GA123" i="46"/>
  <c r="FK123" i="46"/>
  <c r="EU123" i="46"/>
  <c r="FV123" i="46"/>
  <c r="FF123" i="46"/>
  <c r="FE123" i="46"/>
  <c r="GC123" i="46"/>
  <c r="FI123" i="46"/>
  <c r="FU46" i="46"/>
  <c r="FE46" i="46"/>
  <c r="GB46" i="46"/>
  <c r="FL46" i="46"/>
  <c r="EV46" i="46"/>
  <c r="FS46" i="46"/>
  <c r="FC46" i="46"/>
  <c r="FB46" i="46"/>
  <c r="FZ46" i="46"/>
  <c r="GG46" i="46"/>
  <c r="FQ46" i="46"/>
  <c r="FA46" i="46"/>
  <c r="FX46" i="46"/>
  <c r="FH46" i="46"/>
  <c r="GE46" i="46"/>
  <c r="FO46" i="46"/>
  <c r="EY46" i="46"/>
  <c r="GD46" i="46"/>
  <c r="FJ46" i="46"/>
  <c r="GC46" i="46"/>
  <c r="FM46" i="46"/>
  <c r="EW46" i="46"/>
  <c r="FT46" i="46"/>
  <c r="FD46" i="46"/>
  <c r="GA46" i="46"/>
  <c r="FK46" i="46"/>
  <c r="EU46" i="46"/>
  <c r="FN46" i="46"/>
  <c r="FV46" i="46"/>
  <c r="FY46" i="46"/>
  <c r="FI46" i="46"/>
  <c r="GF46" i="46"/>
  <c r="FP46" i="46"/>
  <c r="EZ46" i="46"/>
  <c r="FW46" i="46"/>
  <c r="FG46" i="46"/>
  <c r="FR46" i="46"/>
  <c r="EX46" i="46"/>
  <c r="FF46" i="46"/>
  <c r="GA113" i="46"/>
  <c r="FK113" i="46"/>
  <c r="EU113" i="46"/>
  <c r="FV113" i="46"/>
  <c r="FF113" i="46"/>
  <c r="FT113" i="46"/>
  <c r="GG113" i="46"/>
  <c r="FA113" i="46"/>
  <c r="FH113" i="46"/>
  <c r="GC113" i="46"/>
  <c r="FW113" i="46"/>
  <c r="FG113" i="46"/>
  <c r="GH113" i="46"/>
  <c r="FR113" i="46"/>
  <c r="FB113" i="46"/>
  <c r="FL113" i="46"/>
  <c r="FY113" i="46"/>
  <c r="GF113" i="46"/>
  <c r="EZ113" i="46"/>
  <c r="EW113" i="46"/>
  <c r="FS113" i="46"/>
  <c r="FC113" i="46"/>
  <c r="GD113" i="46"/>
  <c r="FN113" i="46"/>
  <c r="EX113" i="46"/>
  <c r="FD113" i="46"/>
  <c r="FQ113" i="46"/>
  <c r="FX113" i="46"/>
  <c r="FM113" i="46"/>
  <c r="FU113" i="46"/>
  <c r="GE113" i="46"/>
  <c r="FO113" i="46"/>
  <c r="EY113" i="46"/>
  <c r="FZ113" i="46"/>
  <c r="FJ113" i="46"/>
  <c r="GB113" i="46"/>
  <c r="EV113" i="46"/>
  <c r="FI113" i="46"/>
  <c r="FP113" i="46"/>
  <c r="FE113" i="46"/>
  <c r="DC25" i="46"/>
  <c r="ET25" i="46"/>
  <c r="M26" i="46"/>
  <c r="GI114" i="46"/>
  <c r="GI122" i="46"/>
  <c r="EI46" i="46"/>
  <c r="DS46" i="46"/>
  <c r="EP46" i="46"/>
  <c r="DZ46" i="46"/>
  <c r="DJ46" i="46"/>
  <c r="EG46" i="46"/>
  <c r="DQ46" i="46"/>
  <c r="EJ46" i="46"/>
  <c r="DP46" i="46"/>
  <c r="DH46" i="46"/>
  <c r="EE46" i="46"/>
  <c r="DO46" i="46"/>
  <c r="EL46" i="46"/>
  <c r="DV46" i="46"/>
  <c r="DF46" i="46"/>
  <c r="EC46" i="46"/>
  <c r="DM46" i="46"/>
  <c r="DT46" i="46"/>
  <c r="EB46" i="46"/>
  <c r="EN46" i="46"/>
  <c r="EA46" i="46"/>
  <c r="DK46" i="46"/>
  <c r="EH46" i="46"/>
  <c r="DR46" i="46"/>
  <c r="EO46" i="46"/>
  <c r="DY46" i="46"/>
  <c r="DI46" i="46"/>
  <c r="DD46" i="46"/>
  <c r="DL46" i="46"/>
  <c r="EM46" i="46"/>
  <c r="DW46" i="46"/>
  <c r="DG46" i="46"/>
  <c r="ED46" i="46"/>
  <c r="DN46" i="46"/>
  <c r="EK46" i="46"/>
  <c r="DU46" i="46"/>
  <c r="DE46" i="46"/>
  <c r="EF46" i="46"/>
  <c r="DX46" i="46"/>
  <c r="EO90" i="46"/>
  <c r="DY90" i="46"/>
  <c r="DI90" i="46"/>
  <c r="EF90" i="46"/>
  <c r="DP90" i="46"/>
  <c r="EQ90" i="46"/>
  <c r="EA90" i="46"/>
  <c r="DK90" i="46"/>
  <c r="EP90" i="46"/>
  <c r="DV90" i="46"/>
  <c r="EK90" i="46"/>
  <c r="DU90" i="46"/>
  <c r="DE90" i="46"/>
  <c r="EB90" i="46"/>
  <c r="DL90" i="46"/>
  <c r="EM90" i="46"/>
  <c r="DW90" i="46"/>
  <c r="DG90" i="46"/>
  <c r="DZ90" i="46"/>
  <c r="DF90" i="46"/>
  <c r="EG90" i="46"/>
  <c r="DQ90" i="46"/>
  <c r="EN90" i="46"/>
  <c r="DX90" i="46"/>
  <c r="DH90" i="46"/>
  <c r="EI90" i="46"/>
  <c r="DS90" i="46"/>
  <c r="ED90" i="46"/>
  <c r="DJ90" i="46"/>
  <c r="EH90" i="46"/>
  <c r="EC90" i="46"/>
  <c r="DM90" i="46"/>
  <c r="EJ90" i="46"/>
  <c r="DT90" i="46"/>
  <c r="EE90" i="46"/>
  <c r="DO90" i="46"/>
  <c r="DN90" i="46"/>
  <c r="EL90" i="46"/>
  <c r="DR90" i="46"/>
  <c r="EG56" i="46"/>
  <c r="DQ56" i="46"/>
  <c r="EN56" i="46"/>
  <c r="DX56" i="46"/>
  <c r="DH56" i="46"/>
  <c r="EE56" i="46"/>
  <c r="DO56" i="46"/>
  <c r="DN56" i="46"/>
  <c r="EL56" i="46"/>
  <c r="EH56" i="46"/>
  <c r="EC56" i="46"/>
  <c r="DM56" i="46"/>
  <c r="EJ56" i="46"/>
  <c r="DT56" i="46"/>
  <c r="DD56" i="46"/>
  <c r="EA56" i="46"/>
  <c r="DK56" i="46"/>
  <c r="EP56" i="46"/>
  <c r="DV56" i="46"/>
  <c r="EO56" i="46"/>
  <c r="DY56" i="46"/>
  <c r="DI56" i="46"/>
  <c r="EF56" i="46"/>
  <c r="DP56" i="46"/>
  <c r="EM56" i="46"/>
  <c r="DW56" i="46"/>
  <c r="DG56" i="46"/>
  <c r="DZ56" i="46"/>
  <c r="DF56" i="46"/>
  <c r="EK56" i="46"/>
  <c r="DU56" i="46"/>
  <c r="DE56" i="46"/>
  <c r="EB56" i="46"/>
  <c r="DL56" i="46"/>
  <c r="EI56" i="46"/>
  <c r="DS56" i="46"/>
  <c r="ED56" i="46"/>
  <c r="DJ56" i="46"/>
  <c r="DR56" i="46"/>
  <c r="DQ124" i="46" l="1"/>
  <c r="DM124" i="46"/>
  <c r="DH124" i="46"/>
  <c r="DD124" i="46"/>
  <c r="DP124" i="46"/>
  <c r="DL124" i="46"/>
  <c r="DK124" i="46"/>
  <c r="DG124" i="46"/>
  <c r="DU124" i="46"/>
  <c r="DF124" i="46"/>
  <c r="DR124" i="46"/>
  <c r="DE124" i="46"/>
  <c r="DO124" i="46"/>
  <c r="DJ124" i="46"/>
  <c r="DI124" i="46"/>
  <c r="EQ124" i="46"/>
  <c r="EM124" i="46"/>
  <c r="EI124" i="46"/>
  <c r="EP124" i="46"/>
  <c r="EL124" i="46"/>
  <c r="DN124" i="46"/>
  <c r="EO124" i="46"/>
  <c r="EK124" i="46"/>
  <c r="EJ124" i="46"/>
  <c r="EN124" i="46"/>
  <c r="DT124" i="46"/>
  <c r="DS124" i="46"/>
  <c r="DV124" i="46"/>
  <c r="EC124" i="46"/>
  <c r="DY124" i="46"/>
  <c r="DW124" i="46"/>
  <c r="EE124" i="46"/>
  <c r="DX124" i="46"/>
  <c r="EG124" i="46"/>
  <c r="EH124" i="46"/>
  <c r="DZ124" i="46"/>
  <c r="EA124" i="46"/>
  <c r="EF124" i="46"/>
  <c r="EB124" i="46"/>
  <c r="ED124" i="46"/>
  <c r="DU112" i="46"/>
  <c r="DO112" i="46"/>
  <c r="DR112" i="46"/>
  <c r="DN112" i="46"/>
  <c r="DM112" i="46"/>
  <c r="DK112" i="46"/>
  <c r="DG112" i="46"/>
  <c r="DL112" i="46"/>
  <c r="DJ112" i="46"/>
  <c r="DF112" i="46"/>
  <c r="DQ112" i="46"/>
  <c r="DI112" i="46"/>
  <c r="DE112" i="46"/>
  <c r="DD112" i="46"/>
  <c r="EQ112" i="46"/>
  <c r="EM112" i="46"/>
  <c r="EI112" i="46"/>
  <c r="DP112" i="46"/>
  <c r="EP112" i="46"/>
  <c r="EL112" i="46"/>
  <c r="EO112" i="46"/>
  <c r="EK112" i="46"/>
  <c r="EN112" i="46"/>
  <c r="DH112" i="46"/>
  <c r="EJ112" i="46"/>
  <c r="EG112" i="46"/>
  <c r="EC112" i="46"/>
  <c r="EA112" i="46"/>
  <c r="EH112" i="46"/>
  <c r="DT112" i="46"/>
  <c r="DS112" i="46"/>
  <c r="DV112" i="46"/>
  <c r="DW112" i="46"/>
  <c r="EE112" i="46"/>
  <c r="DY112" i="46"/>
  <c r="EF112" i="46"/>
  <c r="ED112" i="46"/>
  <c r="DX112" i="46"/>
  <c r="DZ112" i="46"/>
  <c r="EB112" i="46"/>
  <c r="ER46" i="46"/>
  <c r="ET125" i="46"/>
  <c r="ET92" i="46"/>
  <c r="ET58" i="46"/>
  <c r="GI46" i="46"/>
  <c r="ET10" i="46"/>
  <c r="DC10" i="46"/>
  <c r="M9" i="46"/>
  <c r="L9" i="46" s="1"/>
  <c r="EK91" i="46"/>
  <c r="DU91" i="46"/>
  <c r="DE91" i="46"/>
  <c r="EB91" i="46"/>
  <c r="DL91" i="46"/>
  <c r="EM91" i="46"/>
  <c r="DW91" i="46"/>
  <c r="DG91" i="46"/>
  <c r="EL91" i="46"/>
  <c r="DR91" i="46"/>
  <c r="EG91" i="46"/>
  <c r="DQ91" i="46"/>
  <c r="EN91" i="46"/>
  <c r="DX91" i="46"/>
  <c r="DH91" i="46"/>
  <c r="EI91" i="46"/>
  <c r="DS91" i="46"/>
  <c r="EP91" i="46"/>
  <c r="DV91" i="46"/>
  <c r="ED91" i="46"/>
  <c r="EC91" i="46"/>
  <c r="DM91" i="46"/>
  <c r="EJ91" i="46"/>
  <c r="DT91" i="46"/>
  <c r="EE91" i="46"/>
  <c r="DO91" i="46"/>
  <c r="DZ91" i="46"/>
  <c r="DF91" i="46"/>
  <c r="DN91" i="46"/>
  <c r="EO91" i="46"/>
  <c r="DY91" i="46"/>
  <c r="DI91" i="46"/>
  <c r="EF91" i="46"/>
  <c r="DP91" i="46"/>
  <c r="EQ91" i="46"/>
  <c r="EA91" i="46"/>
  <c r="DK91" i="46"/>
  <c r="DJ91" i="46"/>
  <c r="EH91" i="46"/>
  <c r="EC79" i="46"/>
  <c r="DM79" i="46"/>
  <c r="EJ79" i="46"/>
  <c r="DT79" i="46"/>
  <c r="EE79" i="46"/>
  <c r="DO79" i="46"/>
  <c r="DR79" i="46"/>
  <c r="DZ79" i="46"/>
  <c r="DF79" i="46"/>
  <c r="EO79" i="46"/>
  <c r="DY79" i="46"/>
  <c r="DI79" i="46"/>
  <c r="EF79" i="46"/>
  <c r="DP79" i="46"/>
  <c r="EQ79" i="46"/>
  <c r="EA79" i="46"/>
  <c r="DK79" i="46"/>
  <c r="ED79" i="46"/>
  <c r="DJ79" i="46"/>
  <c r="EK79" i="46"/>
  <c r="DU79" i="46"/>
  <c r="DE79" i="46"/>
  <c r="EB79" i="46"/>
  <c r="DL79" i="46"/>
  <c r="EM79" i="46"/>
  <c r="DW79" i="46"/>
  <c r="DG79" i="46"/>
  <c r="DN79" i="46"/>
  <c r="EL79" i="46"/>
  <c r="EG79" i="46"/>
  <c r="DQ79" i="46"/>
  <c r="EN79" i="46"/>
  <c r="DX79" i="46"/>
  <c r="DH79" i="46"/>
  <c r="EI79" i="46"/>
  <c r="DS79" i="46"/>
  <c r="EH79" i="46"/>
  <c r="EP79" i="46"/>
  <c r="DV79" i="46"/>
  <c r="EO45" i="46"/>
  <c r="DY45" i="46"/>
  <c r="DI45" i="46"/>
  <c r="EF45" i="46"/>
  <c r="DP45" i="46"/>
  <c r="EM45" i="46"/>
  <c r="DW45" i="46"/>
  <c r="DG45" i="46"/>
  <c r="EH45" i="46"/>
  <c r="EP45" i="46"/>
  <c r="EK45" i="46"/>
  <c r="DU45" i="46"/>
  <c r="DE45" i="46"/>
  <c r="EB45" i="46"/>
  <c r="DL45" i="46"/>
  <c r="EI45" i="46"/>
  <c r="DS45" i="46"/>
  <c r="EL45" i="46"/>
  <c r="DR45" i="46"/>
  <c r="DZ45" i="46"/>
  <c r="EG45" i="46"/>
  <c r="DQ45" i="46"/>
  <c r="EN45" i="46"/>
  <c r="DX45" i="46"/>
  <c r="DH45" i="46"/>
  <c r="EE45" i="46"/>
  <c r="DO45" i="46"/>
  <c r="DV45" i="46"/>
  <c r="ED45" i="46"/>
  <c r="DJ45" i="46"/>
  <c r="EC45" i="46"/>
  <c r="DM45" i="46"/>
  <c r="EJ45" i="46"/>
  <c r="DT45" i="46"/>
  <c r="DD45" i="46"/>
  <c r="EA45" i="46"/>
  <c r="DK45" i="46"/>
  <c r="DF45" i="46"/>
  <c r="DN45" i="46"/>
  <c r="GI113" i="46"/>
  <c r="GI123" i="46"/>
  <c r="FW45" i="46"/>
  <c r="FG45" i="46"/>
  <c r="GD45" i="46"/>
  <c r="FN45" i="46"/>
  <c r="EX45" i="46"/>
  <c r="FU45" i="46"/>
  <c r="FE45" i="46"/>
  <c r="FD45" i="46"/>
  <c r="GB45" i="46"/>
  <c r="FH45" i="46"/>
  <c r="FS45" i="46"/>
  <c r="FC45" i="46"/>
  <c r="FZ45" i="46"/>
  <c r="FJ45" i="46"/>
  <c r="GG45" i="46"/>
  <c r="FQ45" i="46"/>
  <c r="FA45" i="46"/>
  <c r="GF45" i="46"/>
  <c r="FL45" i="46"/>
  <c r="GE45" i="46"/>
  <c r="FO45" i="46"/>
  <c r="EY45" i="46"/>
  <c r="FV45" i="46"/>
  <c r="FF45" i="46"/>
  <c r="GC45" i="46"/>
  <c r="FM45" i="46"/>
  <c r="EW45" i="46"/>
  <c r="FP45" i="46"/>
  <c r="EV45" i="46"/>
  <c r="GA45" i="46"/>
  <c r="FK45" i="46"/>
  <c r="EU45" i="46"/>
  <c r="FR45" i="46"/>
  <c r="FB45" i="46"/>
  <c r="FY45" i="46"/>
  <c r="FI45" i="46"/>
  <c r="FT45" i="46"/>
  <c r="EZ45" i="46"/>
  <c r="FX45" i="46"/>
  <c r="FW112" i="46"/>
  <c r="GH112" i="46"/>
  <c r="FR112" i="46"/>
  <c r="FX112" i="46"/>
  <c r="EZ112" i="46"/>
  <c r="FM112" i="46"/>
  <c r="EU112" i="46"/>
  <c r="FF112" i="46"/>
  <c r="FE112" i="46"/>
  <c r="EW112" i="46"/>
  <c r="FS112" i="46"/>
  <c r="GD112" i="46"/>
  <c r="FN112" i="46"/>
  <c r="FP112" i="46"/>
  <c r="EV112" i="46"/>
  <c r="FG112" i="46"/>
  <c r="GB112" i="46"/>
  <c r="FB112" i="46"/>
  <c r="FY112" i="46"/>
  <c r="FI112" i="46"/>
  <c r="GE112" i="46"/>
  <c r="FO112" i="46"/>
  <c r="FZ112" i="46"/>
  <c r="FJ112" i="46"/>
  <c r="FH112" i="46"/>
  <c r="GC112" i="46"/>
  <c r="FC112" i="46"/>
  <c r="FT112" i="46"/>
  <c r="EX112" i="46"/>
  <c r="FA112" i="46"/>
  <c r="GA112" i="46"/>
  <c r="FK112" i="46"/>
  <c r="FV112" i="46"/>
  <c r="GF112" i="46"/>
  <c r="FD112" i="46"/>
  <c r="FU112" i="46"/>
  <c r="EY112" i="46"/>
  <c r="FL112" i="46"/>
  <c r="GG112" i="46"/>
  <c r="FQ112" i="46"/>
  <c r="DC44" i="46"/>
  <c r="DZ11" i="46"/>
  <c r="DJ11" i="46"/>
  <c r="DY11" i="46"/>
  <c r="DD11" i="46"/>
  <c r="EI11" i="46"/>
  <c r="DM11" i="46"/>
  <c r="DE11" i="46"/>
  <c r="DQ11" i="46"/>
  <c r="EL11" i="46"/>
  <c r="DV11" i="46"/>
  <c r="DF11" i="46"/>
  <c r="DT11" i="46"/>
  <c r="EK11" i="46"/>
  <c r="EC11" i="46"/>
  <c r="DH11" i="46"/>
  <c r="EG11" i="46"/>
  <c r="DL11" i="46"/>
  <c r="DC111" i="46"/>
  <c r="EH11" i="46"/>
  <c r="DR11" i="46"/>
  <c r="EJ11" i="46"/>
  <c r="DO11" i="46"/>
  <c r="DU11" i="46"/>
  <c r="DX11" i="46"/>
  <c r="EA11" i="46"/>
  <c r="EB11" i="46"/>
  <c r="DG11" i="46"/>
  <c r="DC78" i="46"/>
  <c r="ED11" i="46"/>
  <c r="DN11" i="46"/>
  <c r="EE11" i="46"/>
  <c r="DI11" i="46"/>
  <c r="DK11" i="46"/>
  <c r="DS11" i="46"/>
  <c r="DP11" i="46"/>
  <c r="DW11" i="46"/>
  <c r="EF11" i="46"/>
  <c r="EN24" i="46"/>
  <c r="DC125" i="46"/>
  <c r="EA25" i="46"/>
  <c r="DK25" i="46"/>
  <c r="ED25" i="46"/>
  <c r="DN25" i="46"/>
  <c r="EG25" i="46"/>
  <c r="DQ25" i="46"/>
  <c r="EJ25" i="46"/>
  <c r="EF25" i="46"/>
  <c r="DX25" i="46"/>
  <c r="DC92" i="46"/>
  <c r="DW25" i="46"/>
  <c r="DG25" i="46"/>
  <c r="DZ25" i="46"/>
  <c r="DJ25" i="46"/>
  <c r="EC25" i="46"/>
  <c r="DM25" i="46"/>
  <c r="DT25" i="46"/>
  <c r="DP25" i="46"/>
  <c r="DH25" i="46"/>
  <c r="EI25" i="46"/>
  <c r="DS25" i="46"/>
  <c r="EL25" i="46"/>
  <c r="DV25" i="46"/>
  <c r="DF25" i="46"/>
  <c r="DY25" i="46"/>
  <c r="DI25" i="46"/>
  <c r="DD25" i="46"/>
  <c r="EB25" i="46"/>
  <c r="EE25" i="46"/>
  <c r="DO25" i="46"/>
  <c r="EH25" i="46"/>
  <c r="DR25" i="46"/>
  <c r="EK25" i="46"/>
  <c r="DU25" i="46"/>
  <c r="DE25" i="46"/>
  <c r="DC58" i="46"/>
  <c r="DL25" i="46"/>
  <c r="ER56" i="46"/>
  <c r="ER113" i="46"/>
  <c r="GI56" i="46"/>
  <c r="ET111" i="46"/>
  <c r="ET78" i="46"/>
  <c r="ET44" i="46"/>
  <c r="ER123" i="46"/>
  <c r="EA57" i="46"/>
  <c r="EP57" i="46"/>
  <c r="DZ57" i="46"/>
  <c r="EG57" i="46"/>
  <c r="DH57" i="46"/>
  <c r="DX57" i="46"/>
  <c r="EK57" i="46"/>
  <c r="DJ57" i="46"/>
  <c r="DI57" i="46"/>
  <c r="EM57" i="46"/>
  <c r="DW57" i="46"/>
  <c r="EL57" i="46"/>
  <c r="DV57" i="46"/>
  <c r="DY57" i="46"/>
  <c r="DD57" i="46"/>
  <c r="DP57" i="46"/>
  <c r="EC57" i="46"/>
  <c r="DF57" i="46"/>
  <c r="EB57" i="46"/>
  <c r="EI57" i="46"/>
  <c r="DS57" i="46"/>
  <c r="EH57" i="46"/>
  <c r="DR57" i="46"/>
  <c r="DQ57" i="46"/>
  <c r="EN57" i="46"/>
  <c r="DK57" i="46"/>
  <c r="DU57" i="46"/>
  <c r="DM57" i="46"/>
  <c r="DE57" i="46"/>
  <c r="EE57" i="46"/>
  <c r="DO57" i="46"/>
  <c r="ED57" i="46"/>
  <c r="EO57" i="46"/>
  <c r="DL57" i="46"/>
  <c r="EF57" i="46"/>
  <c r="DG57" i="46"/>
  <c r="DN57" i="46"/>
  <c r="EJ57" i="46"/>
  <c r="DT57" i="46"/>
  <c r="EN12" i="46"/>
  <c r="GC57" i="46"/>
  <c r="FM57" i="46"/>
  <c r="EW57" i="46"/>
  <c r="FT57" i="46"/>
  <c r="FD57" i="46"/>
  <c r="FW57" i="46"/>
  <c r="GD57" i="46"/>
  <c r="EX57" i="46"/>
  <c r="FC57" i="46"/>
  <c r="FJ57" i="46"/>
  <c r="FY57" i="46"/>
  <c r="FI57" i="46"/>
  <c r="GF57" i="46"/>
  <c r="FP57" i="46"/>
  <c r="EZ57" i="46"/>
  <c r="FO57" i="46"/>
  <c r="FV57" i="46"/>
  <c r="GA57" i="46"/>
  <c r="EU57" i="46"/>
  <c r="FB57" i="46"/>
  <c r="FU57" i="46"/>
  <c r="FE57" i="46"/>
  <c r="GB57" i="46"/>
  <c r="FL57" i="46"/>
  <c r="EV57" i="46"/>
  <c r="FG57" i="46"/>
  <c r="FN57" i="46"/>
  <c r="FS57" i="46"/>
  <c r="FZ57" i="46"/>
  <c r="GG57" i="46"/>
  <c r="FQ57" i="46"/>
  <c r="FA57" i="46"/>
  <c r="FX57" i="46"/>
  <c r="FH57" i="46"/>
  <c r="GE57" i="46"/>
  <c r="EY57" i="46"/>
  <c r="FF57" i="46"/>
  <c r="FK57" i="46"/>
  <c r="FR57" i="46"/>
  <c r="GF124" i="46"/>
  <c r="FP124" i="46"/>
  <c r="EZ124" i="46"/>
  <c r="FW124" i="46"/>
  <c r="FG124" i="46"/>
  <c r="GH124" i="46"/>
  <c r="FR124" i="46"/>
  <c r="FB124" i="46"/>
  <c r="FA124" i="46"/>
  <c r="FY124" i="46"/>
  <c r="GB124" i="46"/>
  <c r="FL124" i="46"/>
  <c r="EV124" i="46"/>
  <c r="FS124" i="46"/>
  <c r="FC124" i="46"/>
  <c r="GD124" i="46"/>
  <c r="FN124" i="46"/>
  <c r="EX124" i="46"/>
  <c r="GC124" i="46"/>
  <c r="FI124" i="46"/>
  <c r="FX124" i="46"/>
  <c r="FH124" i="46"/>
  <c r="GE124" i="46"/>
  <c r="FO124" i="46"/>
  <c r="EY124" i="46"/>
  <c r="FZ124" i="46"/>
  <c r="FJ124" i="46"/>
  <c r="GG124" i="46"/>
  <c r="FM124" i="46"/>
  <c r="FU124" i="46"/>
  <c r="FT124" i="46"/>
  <c r="FD124" i="46"/>
  <c r="GA124" i="46"/>
  <c r="FK124" i="46"/>
  <c r="EU124" i="46"/>
  <c r="FV124" i="46"/>
  <c r="FF124" i="46"/>
  <c r="FQ124" i="46"/>
  <c r="EW124" i="46"/>
  <c r="FE124" i="46"/>
  <c r="M27" i="46"/>
  <c r="DC26" i="46"/>
  <c r="ET26" i="46"/>
  <c r="DR111" i="46" l="1"/>
  <c r="DN111" i="46"/>
  <c r="DQ111" i="46"/>
  <c r="DM111" i="46"/>
  <c r="DL111" i="46"/>
  <c r="DK111" i="46"/>
  <c r="DG111" i="46"/>
  <c r="DJ111" i="46"/>
  <c r="DF111" i="46"/>
  <c r="DP111" i="46"/>
  <c r="DI111" i="46"/>
  <c r="DE111" i="46"/>
  <c r="EN111" i="46"/>
  <c r="EJ111" i="46"/>
  <c r="DH111" i="46"/>
  <c r="EQ111" i="46"/>
  <c r="EM111" i="46"/>
  <c r="EI111" i="46"/>
  <c r="DO111" i="46"/>
  <c r="DD111" i="46"/>
  <c r="EP111" i="46"/>
  <c r="EL111" i="46"/>
  <c r="EK111" i="46"/>
  <c r="EO111" i="46"/>
  <c r="DW111" i="46"/>
  <c r="EA111" i="46"/>
  <c r="EE111" i="46"/>
  <c r="EG111" i="46"/>
  <c r="DT111" i="46"/>
  <c r="DU111" i="46"/>
  <c r="DY111" i="46"/>
  <c r="DS111" i="46"/>
  <c r="EH111" i="46"/>
  <c r="EC111" i="46"/>
  <c r="DV111" i="46"/>
  <c r="EB111" i="46"/>
  <c r="DX111" i="46"/>
  <c r="EF111" i="46"/>
  <c r="ED111" i="46"/>
  <c r="DZ111" i="46"/>
  <c r="DQ125" i="46"/>
  <c r="DM125" i="46"/>
  <c r="DH125" i="46"/>
  <c r="DD125" i="46"/>
  <c r="DP125" i="46"/>
  <c r="DL125" i="46"/>
  <c r="DK125" i="46"/>
  <c r="DG125" i="46"/>
  <c r="DF125" i="46"/>
  <c r="DR125" i="46"/>
  <c r="DE125" i="46"/>
  <c r="DO125" i="46"/>
  <c r="DJ125" i="46"/>
  <c r="EP125" i="46"/>
  <c r="EL125" i="46"/>
  <c r="DN125" i="46"/>
  <c r="EO125" i="46"/>
  <c r="EK125" i="46"/>
  <c r="EN125" i="46"/>
  <c r="EJ125" i="46"/>
  <c r="EM125" i="46"/>
  <c r="DI125" i="46"/>
  <c r="EI125" i="46"/>
  <c r="EQ125" i="46"/>
  <c r="DT125" i="46"/>
  <c r="DU125" i="46"/>
  <c r="EC125" i="46"/>
  <c r="EH125" i="46"/>
  <c r="DX125" i="46"/>
  <c r="DV125" i="46"/>
  <c r="DS125" i="46"/>
  <c r="DW125" i="46"/>
  <c r="EA125" i="46"/>
  <c r="EE125" i="46"/>
  <c r="EG125" i="46"/>
  <c r="DY125" i="46"/>
  <c r="DZ125" i="46"/>
  <c r="ED125" i="46"/>
  <c r="EB125" i="46"/>
  <c r="EF125" i="46"/>
  <c r="DC59" i="46"/>
  <c r="DX26" i="46"/>
  <c r="DH26" i="46"/>
  <c r="EA26" i="46"/>
  <c r="DK26" i="46"/>
  <c r="ED26" i="46"/>
  <c r="DN26" i="46"/>
  <c r="DU26" i="46"/>
  <c r="EC26" i="46"/>
  <c r="EJ26" i="46"/>
  <c r="DT26" i="46"/>
  <c r="DD26" i="46"/>
  <c r="DW26" i="46"/>
  <c r="DG26" i="46"/>
  <c r="DZ26" i="46"/>
  <c r="DJ26" i="46"/>
  <c r="DE26" i="46"/>
  <c r="DM26" i="46"/>
  <c r="DC126" i="46"/>
  <c r="EF26" i="46"/>
  <c r="DP26" i="46"/>
  <c r="EI26" i="46"/>
  <c r="DS26" i="46"/>
  <c r="EL26" i="46"/>
  <c r="DV26" i="46"/>
  <c r="DF26" i="46"/>
  <c r="EG26" i="46"/>
  <c r="DY26" i="46"/>
  <c r="DC93" i="46"/>
  <c r="EB26" i="46"/>
  <c r="DL26" i="46"/>
  <c r="EE26" i="46"/>
  <c r="DO26" i="46"/>
  <c r="EH26" i="46"/>
  <c r="DR26" i="46"/>
  <c r="EK26" i="46"/>
  <c r="DQ26" i="46"/>
  <c r="DI26" i="46"/>
  <c r="ET9" i="46"/>
  <c r="DC9" i="46"/>
  <c r="M8" i="46"/>
  <c r="L8" i="46" s="1"/>
  <c r="M28" i="46"/>
  <c r="DC27" i="46"/>
  <c r="ET27" i="46"/>
  <c r="ER124" i="46"/>
  <c r="EH58" i="46"/>
  <c r="DR58" i="46"/>
  <c r="EO58" i="46"/>
  <c r="DY58" i="46"/>
  <c r="DI58" i="46"/>
  <c r="DX58" i="46"/>
  <c r="EE58" i="46"/>
  <c r="EJ58" i="46"/>
  <c r="DD58" i="46"/>
  <c r="EI58" i="46"/>
  <c r="ED58" i="46"/>
  <c r="DN58" i="46"/>
  <c r="EK58" i="46"/>
  <c r="DU58" i="46"/>
  <c r="DE58" i="46"/>
  <c r="DP58" i="46"/>
  <c r="DW58" i="46"/>
  <c r="EB58" i="46"/>
  <c r="EA58" i="46"/>
  <c r="EP58" i="46"/>
  <c r="DZ58" i="46"/>
  <c r="DJ58" i="46"/>
  <c r="EG58" i="46"/>
  <c r="DQ58" i="46"/>
  <c r="EN58" i="46"/>
  <c r="DH58" i="46"/>
  <c r="DO58" i="46"/>
  <c r="DT58" i="46"/>
  <c r="DS58" i="46"/>
  <c r="EL58" i="46"/>
  <c r="DV58" i="46"/>
  <c r="DF58" i="46"/>
  <c r="EC58" i="46"/>
  <c r="DM58" i="46"/>
  <c r="EF58" i="46"/>
  <c r="EM58" i="46"/>
  <c r="DG58" i="46"/>
  <c r="DL58" i="46"/>
  <c r="DK58" i="46"/>
  <c r="GI112" i="46"/>
  <c r="ER45" i="46"/>
  <c r="DC43" i="46"/>
  <c r="DW10" i="46"/>
  <c r="DG10" i="46"/>
  <c r="DD10" i="46"/>
  <c r="DZ10" i="46"/>
  <c r="DJ10" i="46"/>
  <c r="DP10" i="46"/>
  <c r="EC10" i="46"/>
  <c r="DM10" i="46"/>
  <c r="EI10" i="46"/>
  <c r="DS10" i="46"/>
  <c r="EF10" i="46"/>
  <c r="EL10" i="46"/>
  <c r="DV10" i="46"/>
  <c r="DF10" i="46"/>
  <c r="DH10" i="46"/>
  <c r="DY10" i="46"/>
  <c r="DI10" i="46"/>
  <c r="DC110" i="46"/>
  <c r="EE10" i="46"/>
  <c r="DO10" i="46"/>
  <c r="DX10" i="46"/>
  <c r="EH10" i="46"/>
  <c r="DR10" i="46"/>
  <c r="EB10" i="46"/>
  <c r="EK10" i="46"/>
  <c r="DU10" i="46"/>
  <c r="DE10" i="46"/>
  <c r="DC77" i="46"/>
  <c r="EA10" i="46"/>
  <c r="DK10" i="46"/>
  <c r="DL10" i="46"/>
  <c r="ED10" i="46"/>
  <c r="DN10" i="46"/>
  <c r="DT10" i="46"/>
  <c r="EG10" i="46"/>
  <c r="DQ10" i="46"/>
  <c r="EJ10" i="46"/>
  <c r="GI57" i="46"/>
  <c r="ER112" i="46"/>
  <c r="ER57" i="46"/>
  <c r="EN25" i="46"/>
  <c r="ET43" i="46"/>
  <c r="ET110" i="46"/>
  <c r="ET77" i="46"/>
  <c r="FT58" i="46"/>
  <c r="FD58" i="46"/>
  <c r="GA58" i="46"/>
  <c r="FK58" i="46"/>
  <c r="EU58" i="46"/>
  <c r="FF58" i="46"/>
  <c r="FM58" i="46"/>
  <c r="FR58" i="46"/>
  <c r="GG58" i="46"/>
  <c r="GF58" i="46"/>
  <c r="FP58" i="46"/>
  <c r="EZ58" i="46"/>
  <c r="FW58" i="46"/>
  <c r="FG58" i="46"/>
  <c r="GD58" i="46"/>
  <c r="EX58" i="46"/>
  <c r="FE58" i="46"/>
  <c r="FJ58" i="46"/>
  <c r="FA58" i="46"/>
  <c r="GB58" i="46"/>
  <c r="FL58" i="46"/>
  <c r="EV58" i="46"/>
  <c r="FS58" i="46"/>
  <c r="FC58" i="46"/>
  <c r="FV58" i="46"/>
  <c r="GC58" i="46"/>
  <c r="EW58" i="46"/>
  <c r="FB58" i="46"/>
  <c r="FY58" i="46"/>
  <c r="FX58" i="46"/>
  <c r="FH58" i="46"/>
  <c r="GE58" i="46"/>
  <c r="FO58" i="46"/>
  <c r="EY58" i="46"/>
  <c r="FN58" i="46"/>
  <c r="FU58" i="46"/>
  <c r="FZ58" i="46"/>
  <c r="FI58" i="46"/>
  <c r="FQ58" i="46"/>
  <c r="FZ125" i="46"/>
  <c r="FJ125" i="46"/>
  <c r="GG125" i="46"/>
  <c r="FQ125" i="46"/>
  <c r="FA125" i="46"/>
  <c r="FK125" i="46"/>
  <c r="FX125" i="46"/>
  <c r="GE125" i="46"/>
  <c r="EY125" i="46"/>
  <c r="FL125" i="46"/>
  <c r="FV125" i="46"/>
  <c r="FF125" i="46"/>
  <c r="GC125" i="46"/>
  <c r="FM125" i="46"/>
  <c r="EW125" i="46"/>
  <c r="FC125" i="46"/>
  <c r="FP125" i="46"/>
  <c r="FW125" i="46"/>
  <c r="GB125" i="46"/>
  <c r="FD125" i="46"/>
  <c r="GH125" i="46"/>
  <c r="FR125" i="46"/>
  <c r="FB125" i="46"/>
  <c r="FY125" i="46"/>
  <c r="FI125" i="46"/>
  <c r="GA125" i="46"/>
  <c r="EU125" i="46"/>
  <c r="FH125" i="46"/>
  <c r="FO125" i="46"/>
  <c r="EV125" i="46"/>
  <c r="GD125" i="46"/>
  <c r="FN125" i="46"/>
  <c r="EX125" i="46"/>
  <c r="FU125" i="46"/>
  <c r="FE125" i="46"/>
  <c r="FS125" i="46"/>
  <c r="GF125" i="46"/>
  <c r="EZ125" i="46"/>
  <c r="FG125" i="46"/>
  <c r="FT125" i="46"/>
  <c r="ET126" i="46"/>
  <c r="ET93" i="46"/>
  <c r="ET59" i="46"/>
  <c r="GI124" i="46"/>
  <c r="GF44" i="46"/>
  <c r="FP44" i="46"/>
  <c r="EZ44" i="46"/>
  <c r="FW44" i="46"/>
  <c r="FG44" i="46"/>
  <c r="GD44" i="46"/>
  <c r="FN44" i="46"/>
  <c r="EX44" i="46"/>
  <c r="GC44" i="46"/>
  <c r="FI44" i="46"/>
  <c r="GB44" i="46"/>
  <c r="FL44" i="46"/>
  <c r="EV44" i="46"/>
  <c r="FS44" i="46"/>
  <c r="FC44" i="46"/>
  <c r="FZ44" i="46"/>
  <c r="FJ44" i="46"/>
  <c r="GG44" i="46"/>
  <c r="FM44" i="46"/>
  <c r="FU44" i="46"/>
  <c r="FX44" i="46"/>
  <c r="FH44" i="46"/>
  <c r="GE44" i="46"/>
  <c r="FO44" i="46"/>
  <c r="EY44" i="46"/>
  <c r="FV44" i="46"/>
  <c r="FF44" i="46"/>
  <c r="FQ44" i="46"/>
  <c r="EW44" i="46"/>
  <c r="FE44" i="46"/>
  <c r="FT44" i="46"/>
  <c r="FD44" i="46"/>
  <c r="GA44" i="46"/>
  <c r="FK44" i="46"/>
  <c r="EU44" i="46"/>
  <c r="FR44" i="46"/>
  <c r="FB44" i="46"/>
  <c r="FA44" i="46"/>
  <c r="FY44" i="46"/>
  <c r="FX111" i="46"/>
  <c r="FH111" i="46"/>
  <c r="GE111" i="46"/>
  <c r="FO111" i="46"/>
  <c r="EY111" i="46"/>
  <c r="FZ111" i="46"/>
  <c r="FJ111" i="46"/>
  <c r="FY111" i="46"/>
  <c r="GG111" i="46"/>
  <c r="FM111" i="46"/>
  <c r="FT111" i="46"/>
  <c r="FD111" i="46"/>
  <c r="GA111" i="46"/>
  <c r="FK111" i="46"/>
  <c r="EU111" i="46"/>
  <c r="FV111" i="46"/>
  <c r="FF111" i="46"/>
  <c r="FI111" i="46"/>
  <c r="FQ111" i="46"/>
  <c r="EW111" i="46"/>
  <c r="GF111" i="46"/>
  <c r="FP111" i="46"/>
  <c r="EZ111" i="46"/>
  <c r="FW111" i="46"/>
  <c r="FG111" i="46"/>
  <c r="GH111" i="46"/>
  <c r="FR111" i="46"/>
  <c r="FB111" i="46"/>
  <c r="FU111" i="46"/>
  <c r="FA111" i="46"/>
  <c r="GB111" i="46"/>
  <c r="FL111" i="46"/>
  <c r="EV111" i="46"/>
  <c r="FS111" i="46"/>
  <c r="FC111" i="46"/>
  <c r="GD111" i="46"/>
  <c r="FN111" i="46"/>
  <c r="EX111" i="46"/>
  <c r="FE111" i="46"/>
  <c r="GC111" i="46"/>
  <c r="EC92" i="46"/>
  <c r="DM92" i="46"/>
  <c r="EJ92" i="46"/>
  <c r="DT92" i="46"/>
  <c r="EE92" i="46"/>
  <c r="DO92" i="46"/>
  <c r="DV92" i="46"/>
  <c r="ED92" i="46"/>
  <c r="EP92" i="46"/>
  <c r="EO92" i="46"/>
  <c r="DY92" i="46"/>
  <c r="DI92" i="46"/>
  <c r="EF92" i="46"/>
  <c r="DP92" i="46"/>
  <c r="EQ92" i="46"/>
  <c r="EA92" i="46"/>
  <c r="DK92" i="46"/>
  <c r="DF92" i="46"/>
  <c r="DN92" i="46"/>
  <c r="EK92" i="46"/>
  <c r="DU92" i="46"/>
  <c r="DE92" i="46"/>
  <c r="EB92" i="46"/>
  <c r="DL92" i="46"/>
  <c r="EM92" i="46"/>
  <c r="DW92" i="46"/>
  <c r="DG92" i="46"/>
  <c r="EH92" i="46"/>
  <c r="DZ92" i="46"/>
  <c r="EG92" i="46"/>
  <c r="DQ92" i="46"/>
  <c r="EN92" i="46"/>
  <c r="DX92" i="46"/>
  <c r="DH92" i="46"/>
  <c r="EI92" i="46"/>
  <c r="DS92" i="46"/>
  <c r="EL92" i="46"/>
  <c r="DR92" i="46"/>
  <c r="DJ92" i="46"/>
  <c r="EK78" i="46"/>
  <c r="DU78" i="46"/>
  <c r="DE78" i="46"/>
  <c r="EB78" i="46"/>
  <c r="DL78" i="46"/>
  <c r="EM78" i="46"/>
  <c r="DW78" i="46"/>
  <c r="DG78" i="46"/>
  <c r="EH78" i="46"/>
  <c r="EP78" i="46"/>
  <c r="EG78" i="46"/>
  <c r="DQ78" i="46"/>
  <c r="EN78" i="46"/>
  <c r="DX78" i="46"/>
  <c r="DH78" i="46"/>
  <c r="EI78" i="46"/>
  <c r="DS78" i="46"/>
  <c r="EL78" i="46"/>
  <c r="DR78" i="46"/>
  <c r="DZ78" i="46"/>
  <c r="EC78" i="46"/>
  <c r="DM78" i="46"/>
  <c r="EJ78" i="46"/>
  <c r="DT78" i="46"/>
  <c r="EE78" i="46"/>
  <c r="DO78" i="46"/>
  <c r="DV78" i="46"/>
  <c r="ED78" i="46"/>
  <c r="DJ78" i="46"/>
  <c r="EO78" i="46"/>
  <c r="DY78" i="46"/>
  <c r="DI78" i="46"/>
  <c r="EF78" i="46"/>
  <c r="DP78" i="46"/>
  <c r="EQ78" i="46"/>
  <c r="EA78" i="46"/>
  <c r="DK78" i="46"/>
  <c r="DF78" i="46"/>
  <c r="DN78" i="46"/>
  <c r="EN11" i="46"/>
  <c r="EL44" i="46"/>
  <c r="DV44" i="46"/>
  <c r="DF44" i="46"/>
  <c r="EC44" i="46"/>
  <c r="DM44" i="46"/>
  <c r="EJ44" i="46"/>
  <c r="DT44" i="46"/>
  <c r="DD44" i="46"/>
  <c r="DO44" i="46"/>
  <c r="DW44" i="46"/>
  <c r="EH44" i="46"/>
  <c r="DR44" i="46"/>
  <c r="EO44" i="46"/>
  <c r="DY44" i="46"/>
  <c r="DI44" i="46"/>
  <c r="EF44" i="46"/>
  <c r="DP44" i="46"/>
  <c r="EI44" i="46"/>
  <c r="EA44" i="46"/>
  <c r="DG44" i="46"/>
  <c r="ED44" i="46"/>
  <c r="DN44" i="46"/>
  <c r="EK44" i="46"/>
  <c r="DU44" i="46"/>
  <c r="DE44" i="46"/>
  <c r="EB44" i="46"/>
  <c r="DL44" i="46"/>
  <c r="DS44" i="46"/>
  <c r="DK44" i="46"/>
  <c r="EP44" i="46"/>
  <c r="DZ44" i="46"/>
  <c r="DJ44" i="46"/>
  <c r="EG44" i="46"/>
  <c r="DQ44" i="46"/>
  <c r="EN44" i="46"/>
  <c r="DX44" i="46"/>
  <c r="DH44" i="46"/>
  <c r="EE44" i="46"/>
  <c r="EM44" i="46"/>
  <c r="GI45" i="46"/>
  <c r="DR110" i="46" l="1"/>
  <c r="DN110" i="46"/>
  <c r="DQ110" i="46"/>
  <c r="DM110" i="46"/>
  <c r="DL110" i="46"/>
  <c r="DK110" i="46"/>
  <c r="DG110" i="46"/>
  <c r="DU110" i="46"/>
  <c r="DJ110" i="46"/>
  <c r="DF110" i="46"/>
  <c r="DP110" i="46"/>
  <c r="DI110" i="46"/>
  <c r="DE110" i="46"/>
  <c r="DD110" i="46"/>
  <c r="EO110" i="46"/>
  <c r="EK110" i="46"/>
  <c r="EN110" i="46"/>
  <c r="EJ110" i="46"/>
  <c r="EQ110" i="46"/>
  <c r="EM110" i="46"/>
  <c r="EI110" i="46"/>
  <c r="DH110" i="46"/>
  <c r="DO110" i="46"/>
  <c r="EP110" i="46"/>
  <c r="EL110" i="46"/>
  <c r="DS110" i="46"/>
  <c r="EC110" i="46"/>
  <c r="DY110" i="46"/>
  <c r="DW110" i="46"/>
  <c r="EA110" i="46"/>
  <c r="EE110" i="46"/>
  <c r="EG110" i="46"/>
  <c r="EH110" i="46"/>
  <c r="DT110" i="46"/>
  <c r="DV110" i="46"/>
  <c r="EF110" i="46"/>
  <c r="DZ110" i="46"/>
  <c r="ED110" i="46"/>
  <c r="EB110" i="46"/>
  <c r="DX110" i="46"/>
  <c r="DR126" i="46"/>
  <c r="DN126" i="46"/>
  <c r="DH126" i="46"/>
  <c r="DD126" i="46"/>
  <c r="DQ126" i="46"/>
  <c r="DM126" i="46"/>
  <c r="DK126" i="46"/>
  <c r="DG126" i="46"/>
  <c r="DL126" i="46"/>
  <c r="DF126" i="46"/>
  <c r="DU126" i="46"/>
  <c r="DE126" i="46"/>
  <c r="DP126" i="46"/>
  <c r="DJ126" i="46"/>
  <c r="DO126" i="46"/>
  <c r="EO126" i="46"/>
  <c r="EK126" i="46"/>
  <c r="EN126" i="46"/>
  <c r="EJ126" i="46"/>
  <c r="DI126" i="46"/>
  <c r="EQ126" i="46"/>
  <c r="EM126" i="46"/>
  <c r="EI126" i="46"/>
  <c r="EP126" i="46"/>
  <c r="EL126" i="46"/>
  <c r="DS126" i="46"/>
  <c r="DV126" i="46"/>
  <c r="EC126" i="46"/>
  <c r="DZ126" i="46"/>
  <c r="DX126" i="46"/>
  <c r="DY126" i="46"/>
  <c r="DW126" i="46"/>
  <c r="EA126" i="46"/>
  <c r="EE126" i="46"/>
  <c r="EG126" i="46"/>
  <c r="DT126" i="46"/>
  <c r="EH126" i="46"/>
  <c r="EF126" i="46"/>
  <c r="EB126" i="46"/>
  <c r="ED126" i="46"/>
  <c r="ER111" i="46"/>
  <c r="ER44" i="46"/>
  <c r="EI43" i="46"/>
  <c r="DS43" i="46"/>
  <c r="EP43" i="46"/>
  <c r="DZ43" i="46"/>
  <c r="DJ43" i="46"/>
  <c r="EG43" i="46"/>
  <c r="DQ43" i="46"/>
  <c r="EF43" i="46"/>
  <c r="EN43" i="46"/>
  <c r="DT43" i="46"/>
  <c r="EE43" i="46"/>
  <c r="DO43" i="46"/>
  <c r="EL43" i="46"/>
  <c r="DV43" i="46"/>
  <c r="DF43" i="46"/>
  <c r="EC43" i="46"/>
  <c r="DM43" i="46"/>
  <c r="DP43" i="46"/>
  <c r="DX43" i="46"/>
  <c r="DD43" i="46"/>
  <c r="EA43" i="46"/>
  <c r="DK43" i="46"/>
  <c r="EH43" i="46"/>
  <c r="DR43" i="46"/>
  <c r="EO43" i="46"/>
  <c r="DY43" i="46"/>
  <c r="DI43" i="46"/>
  <c r="EB43" i="46"/>
  <c r="DH43" i="46"/>
  <c r="EM43" i="46"/>
  <c r="DW43" i="46"/>
  <c r="DG43" i="46"/>
  <c r="ED43" i="46"/>
  <c r="DN43" i="46"/>
  <c r="EK43" i="46"/>
  <c r="DU43" i="46"/>
  <c r="DE43" i="46"/>
  <c r="DL43" i="46"/>
  <c r="EJ43" i="46"/>
  <c r="GI58" i="46"/>
  <c r="GB110" i="46"/>
  <c r="FL110" i="46"/>
  <c r="EV110" i="46"/>
  <c r="FS110" i="46"/>
  <c r="FC110" i="46"/>
  <c r="GD110" i="46"/>
  <c r="FN110" i="46"/>
  <c r="EX110" i="46"/>
  <c r="FY110" i="46"/>
  <c r="GG110" i="46"/>
  <c r="FX110" i="46"/>
  <c r="FH110" i="46"/>
  <c r="GE110" i="46"/>
  <c r="FO110" i="46"/>
  <c r="EY110" i="46"/>
  <c r="FZ110" i="46"/>
  <c r="FJ110" i="46"/>
  <c r="GC110" i="46"/>
  <c r="FI110" i="46"/>
  <c r="FQ110" i="46"/>
  <c r="FT110" i="46"/>
  <c r="FD110" i="46"/>
  <c r="GA110" i="46"/>
  <c r="FK110" i="46"/>
  <c r="EU110" i="46"/>
  <c r="FV110" i="46"/>
  <c r="FF110" i="46"/>
  <c r="FM110" i="46"/>
  <c r="FU110" i="46"/>
  <c r="FA110" i="46"/>
  <c r="GF110" i="46"/>
  <c r="FP110" i="46"/>
  <c r="EZ110" i="46"/>
  <c r="FW110" i="46"/>
  <c r="FG110" i="46"/>
  <c r="GH110" i="46"/>
  <c r="FR110" i="46"/>
  <c r="FB110" i="46"/>
  <c r="EW110" i="46"/>
  <c r="FE110" i="46"/>
  <c r="ET127" i="46"/>
  <c r="ET94" i="46"/>
  <c r="ET60" i="46"/>
  <c r="EL9" i="46"/>
  <c r="DV9" i="46"/>
  <c r="DF9" i="46"/>
  <c r="DY9" i="46"/>
  <c r="DI9" i="46"/>
  <c r="EB9" i="46"/>
  <c r="DL9" i="46"/>
  <c r="DO9" i="46"/>
  <c r="EA9" i="46"/>
  <c r="DC109" i="46"/>
  <c r="EH9" i="46"/>
  <c r="DR9" i="46"/>
  <c r="EK9" i="46"/>
  <c r="DU9" i="46"/>
  <c r="DE9" i="46"/>
  <c r="DX9" i="46"/>
  <c r="DH9" i="46"/>
  <c r="DG9" i="46"/>
  <c r="DS9" i="46"/>
  <c r="DC76" i="46"/>
  <c r="ED9" i="46"/>
  <c r="DN9" i="46"/>
  <c r="EG9" i="46"/>
  <c r="DQ9" i="46"/>
  <c r="EJ9" i="46"/>
  <c r="DT9" i="46"/>
  <c r="DD9" i="46"/>
  <c r="EI9" i="46"/>
  <c r="DK9" i="46"/>
  <c r="DC42" i="46"/>
  <c r="DZ9" i="46"/>
  <c r="DJ9" i="46"/>
  <c r="EC9" i="46"/>
  <c r="DM9" i="46"/>
  <c r="EF9" i="46"/>
  <c r="DP9" i="46"/>
  <c r="DW9" i="46"/>
  <c r="EE9" i="46"/>
  <c r="EK93" i="46"/>
  <c r="DU93" i="46"/>
  <c r="DE93" i="46"/>
  <c r="EB93" i="46"/>
  <c r="DL93" i="46"/>
  <c r="EM93" i="46"/>
  <c r="DW93" i="46"/>
  <c r="DG93" i="46"/>
  <c r="DN93" i="46"/>
  <c r="DF93" i="46"/>
  <c r="EG93" i="46"/>
  <c r="DQ93" i="46"/>
  <c r="EN93" i="46"/>
  <c r="DX93" i="46"/>
  <c r="DH93" i="46"/>
  <c r="EI93" i="46"/>
  <c r="DS93" i="46"/>
  <c r="EH93" i="46"/>
  <c r="EP93" i="46"/>
  <c r="EL93" i="46"/>
  <c r="EC93" i="46"/>
  <c r="DM93" i="46"/>
  <c r="EJ93" i="46"/>
  <c r="DT93" i="46"/>
  <c r="EE93" i="46"/>
  <c r="DO93" i="46"/>
  <c r="DR93" i="46"/>
  <c r="DZ93" i="46"/>
  <c r="DV93" i="46"/>
  <c r="EO93" i="46"/>
  <c r="DY93" i="46"/>
  <c r="DI93" i="46"/>
  <c r="EF93" i="46"/>
  <c r="DP93" i="46"/>
  <c r="EQ93" i="46"/>
  <c r="EA93" i="46"/>
  <c r="DK93" i="46"/>
  <c r="ED93" i="46"/>
  <c r="DJ93" i="46"/>
  <c r="EG59" i="46"/>
  <c r="DQ59" i="46"/>
  <c r="EN59" i="46"/>
  <c r="DX59" i="46"/>
  <c r="DH59" i="46"/>
  <c r="DS59" i="46"/>
  <c r="DZ59" i="46"/>
  <c r="EE59" i="46"/>
  <c r="DN59" i="46"/>
  <c r="DV59" i="46"/>
  <c r="EC59" i="46"/>
  <c r="DM59" i="46"/>
  <c r="EJ59" i="46"/>
  <c r="DT59" i="46"/>
  <c r="DD59" i="46"/>
  <c r="DK59" i="46"/>
  <c r="DR59" i="46"/>
  <c r="DW59" i="46"/>
  <c r="EL59" i="46"/>
  <c r="EO59" i="46"/>
  <c r="DY59" i="46"/>
  <c r="DI59" i="46"/>
  <c r="EF59" i="46"/>
  <c r="DP59" i="46"/>
  <c r="EI59" i="46"/>
  <c r="EP59" i="46"/>
  <c r="DJ59" i="46"/>
  <c r="DO59" i="46"/>
  <c r="DF59" i="46"/>
  <c r="EK59" i="46"/>
  <c r="DU59" i="46"/>
  <c r="DE59" i="46"/>
  <c r="EB59" i="46"/>
  <c r="DL59" i="46"/>
  <c r="EA59" i="46"/>
  <c r="EH59" i="46"/>
  <c r="EM59" i="46"/>
  <c r="DG59" i="46"/>
  <c r="ED59" i="46"/>
  <c r="GC43" i="46"/>
  <c r="FM43" i="46"/>
  <c r="EW43" i="46"/>
  <c r="FT43" i="46"/>
  <c r="FD43" i="46"/>
  <c r="GA43" i="46"/>
  <c r="FK43" i="46"/>
  <c r="EU43" i="46"/>
  <c r="FZ43" i="46"/>
  <c r="FR43" i="46"/>
  <c r="FY43" i="46"/>
  <c r="FI43" i="46"/>
  <c r="GF43" i="46"/>
  <c r="FP43" i="46"/>
  <c r="EZ43" i="46"/>
  <c r="FW43" i="46"/>
  <c r="FG43" i="46"/>
  <c r="GD43" i="46"/>
  <c r="FJ43" i="46"/>
  <c r="FB43" i="46"/>
  <c r="FU43" i="46"/>
  <c r="FE43" i="46"/>
  <c r="GB43" i="46"/>
  <c r="FL43" i="46"/>
  <c r="EV43" i="46"/>
  <c r="FS43" i="46"/>
  <c r="FC43" i="46"/>
  <c r="FN43" i="46"/>
  <c r="FV43" i="46"/>
  <c r="GG43" i="46"/>
  <c r="FQ43" i="46"/>
  <c r="FA43" i="46"/>
  <c r="FX43" i="46"/>
  <c r="FH43" i="46"/>
  <c r="GE43" i="46"/>
  <c r="FO43" i="46"/>
  <c r="EY43" i="46"/>
  <c r="EX43" i="46"/>
  <c r="FF43" i="46"/>
  <c r="EC77" i="46"/>
  <c r="DM77" i="46"/>
  <c r="EJ77" i="46"/>
  <c r="DT77" i="46"/>
  <c r="EE77" i="46"/>
  <c r="DO77" i="46"/>
  <c r="DZ77" i="46"/>
  <c r="DF77" i="46"/>
  <c r="DN77" i="46"/>
  <c r="EO77" i="46"/>
  <c r="DY77" i="46"/>
  <c r="DI77" i="46"/>
  <c r="EF77" i="46"/>
  <c r="DP77" i="46"/>
  <c r="EQ77" i="46"/>
  <c r="EA77" i="46"/>
  <c r="DK77" i="46"/>
  <c r="DJ77" i="46"/>
  <c r="EH77" i="46"/>
  <c r="EK77" i="46"/>
  <c r="DU77" i="46"/>
  <c r="DE77" i="46"/>
  <c r="EB77" i="46"/>
  <c r="DL77" i="46"/>
  <c r="EM77" i="46"/>
  <c r="DW77" i="46"/>
  <c r="DG77" i="46"/>
  <c r="EL77" i="46"/>
  <c r="DR77" i="46"/>
  <c r="EG77" i="46"/>
  <c r="DQ77" i="46"/>
  <c r="EN77" i="46"/>
  <c r="DX77" i="46"/>
  <c r="DH77" i="46"/>
  <c r="EI77" i="46"/>
  <c r="DS77" i="46"/>
  <c r="EP77" i="46"/>
  <c r="DV77" i="46"/>
  <c r="ED77" i="46"/>
  <c r="ET28" i="46"/>
  <c r="DC28" i="46"/>
  <c r="M29" i="46"/>
  <c r="L29" i="46" s="1"/>
  <c r="GI125" i="46"/>
  <c r="EN10" i="46"/>
  <c r="DC8" i="46"/>
  <c r="M7" i="46"/>
  <c r="L7" i="46" s="1"/>
  <c r="ET8" i="46"/>
  <c r="GI44" i="46"/>
  <c r="GI111" i="46"/>
  <c r="GA59" i="46"/>
  <c r="FK59" i="46"/>
  <c r="EU59" i="46"/>
  <c r="FR59" i="46"/>
  <c r="FB59" i="46"/>
  <c r="FQ59" i="46"/>
  <c r="FX59" i="46"/>
  <c r="GC59" i="46"/>
  <c r="EW59" i="46"/>
  <c r="FL59" i="46"/>
  <c r="FW59" i="46"/>
  <c r="FG59" i="46"/>
  <c r="GD59" i="46"/>
  <c r="FN59" i="46"/>
  <c r="EX59" i="46"/>
  <c r="FI59" i="46"/>
  <c r="FP59" i="46"/>
  <c r="FU59" i="46"/>
  <c r="GB59" i="46"/>
  <c r="FD59" i="46"/>
  <c r="FS59" i="46"/>
  <c r="FC59" i="46"/>
  <c r="FZ59" i="46"/>
  <c r="FJ59" i="46"/>
  <c r="GG59" i="46"/>
  <c r="FA59" i="46"/>
  <c r="FH59" i="46"/>
  <c r="FM59" i="46"/>
  <c r="EV59" i="46"/>
  <c r="GE59" i="46"/>
  <c r="FO59" i="46"/>
  <c r="EY59" i="46"/>
  <c r="FV59" i="46"/>
  <c r="FF59" i="46"/>
  <c r="FY59" i="46"/>
  <c r="GF59" i="46"/>
  <c r="EZ59" i="46"/>
  <c r="FE59" i="46"/>
  <c r="FT59" i="46"/>
  <c r="FW126" i="46"/>
  <c r="FG126" i="46"/>
  <c r="GD126" i="46"/>
  <c r="FN126" i="46"/>
  <c r="EX126" i="46"/>
  <c r="FU126" i="46"/>
  <c r="FE126" i="46"/>
  <c r="FP126" i="46"/>
  <c r="EV126" i="46"/>
  <c r="FT126" i="46"/>
  <c r="FS126" i="46"/>
  <c r="FC126" i="46"/>
  <c r="FZ126" i="46"/>
  <c r="FJ126" i="46"/>
  <c r="GG126" i="46"/>
  <c r="FQ126" i="46"/>
  <c r="FA126" i="46"/>
  <c r="EZ126" i="46"/>
  <c r="FX126" i="46"/>
  <c r="FD126" i="46"/>
  <c r="GE126" i="46"/>
  <c r="FO126" i="46"/>
  <c r="EY126" i="46"/>
  <c r="FV126" i="46"/>
  <c r="FF126" i="46"/>
  <c r="GC126" i="46"/>
  <c r="FM126" i="46"/>
  <c r="EW126" i="46"/>
  <c r="GB126" i="46"/>
  <c r="FH126" i="46"/>
  <c r="GA126" i="46"/>
  <c r="FK126" i="46"/>
  <c r="GH126" i="46"/>
  <c r="FR126" i="46"/>
  <c r="FB126" i="46"/>
  <c r="FY126" i="46"/>
  <c r="FI126" i="46"/>
  <c r="GF126" i="46"/>
  <c r="FL126" i="46"/>
  <c r="EU126" i="46"/>
  <c r="ER125" i="46"/>
  <c r="ER58" i="46"/>
  <c r="DC127" i="46"/>
  <c r="EG27" i="46"/>
  <c r="DQ27" i="46"/>
  <c r="EJ27" i="46"/>
  <c r="DT27" i="46"/>
  <c r="DD27" i="46"/>
  <c r="DW27" i="46"/>
  <c r="DG27" i="46"/>
  <c r="DJ27" i="46"/>
  <c r="EH27" i="46"/>
  <c r="DC94" i="46"/>
  <c r="EC27" i="46"/>
  <c r="DM27" i="46"/>
  <c r="EF27" i="46"/>
  <c r="DP27" i="46"/>
  <c r="EI27" i="46"/>
  <c r="DS27" i="46"/>
  <c r="ED27" i="46"/>
  <c r="EL27" i="46"/>
  <c r="DR27" i="46"/>
  <c r="DC60" i="46"/>
  <c r="DY27" i="46"/>
  <c r="DI27" i="46"/>
  <c r="EB27" i="46"/>
  <c r="DL27" i="46"/>
  <c r="EE27" i="46"/>
  <c r="DO27" i="46"/>
  <c r="DN27" i="46"/>
  <c r="DV27" i="46"/>
  <c r="EK27" i="46"/>
  <c r="DU27" i="46"/>
  <c r="DE27" i="46"/>
  <c r="DX27" i="46"/>
  <c r="DH27" i="46"/>
  <c r="EA27" i="46"/>
  <c r="DK27" i="46"/>
  <c r="DZ27" i="46"/>
  <c r="DF27" i="46"/>
  <c r="ET109" i="46"/>
  <c r="ET76" i="46"/>
  <c r="ET42" i="46"/>
  <c r="EN26" i="46"/>
  <c r="DR127" i="46" l="1"/>
  <c r="DN127" i="46"/>
  <c r="DH127" i="46"/>
  <c r="DD127" i="46"/>
  <c r="DQ127" i="46"/>
  <c r="DM127" i="46"/>
  <c r="DK127" i="46"/>
  <c r="DG127" i="46"/>
  <c r="DY127" i="46"/>
  <c r="DL127" i="46"/>
  <c r="DF127" i="46"/>
  <c r="DV127" i="46"/>
  <c r="DE127" i="46"/>
  <c r="DP127" i="46"/>
  <c r="DJ127" i="46"/>
  <c r="EN127" i="46"/>
  <c r="EJ127" i="46"/>
  <c r="DI127" i="46"/>
  <c r="EQ127" i="46"/>
  <c r="EM127" i="46"/>
  <c r="EI127" i="46"/>
  <c r="EP127" i="46"/>
  <c r="EL127" i="46"/>
  <c r="EK127" i="46"/>
  <c r="EO127" i="46"/>
  <c r="DO127" i="46"/>
  <c r="DW127" i="46"/>
  <c r="EA127" i="46"/>
  <c r="EE127" i="46"/>
  <c r="EB127" i="46"/>
  <c r="DT127" i="46"/>
  <c r="DU127" i="46"/>
  <c r="DS127" i="46"/>
  <c r="DZ127" i="46"/>
  <c r="EH127" i="46"/>
  <c r="EC127" i="46"/>
  <c r="EG127" i="46"/>
  <c r="DX127" i="46"/>
  <c r="ED127" i="46"/>
  <c r="EF127" i="46"/>
  <c r="DQ109" i="46"/>
  <c r="DM109" i="46"/>
  <c r="DP109" i="46"/>
  <c r="DL109" i="46"/>
  <c r="DK109" i="46"/>
  <c r="DG109" i="46"/>
  <c r="DR109" i="46"/>
  <c r="DJ109" i="46"/>
  <c r="DF109" i="46"/>
  <c r="DO109" i="46"/>
  <c r="DI109" i="46"/>
  <c r="DE109" i="46"/>
  <c r="DN109" i="46"/>
  <c r="EP109" i="46"/>
  <c r="EL109" i="46"/>
  <c r="DH109" i="46"/>
  <c r="EO109" i="46"/>
  <c r="EK109" i="46"/>
  <c r="DD109" i="46"/>
  <c r="EN109" i="46"/>
  <c r="EJ109" i="46"/>
  <c r="EM109" i="46"/>
  <c r="EQ109" i="46"/>
  <c r="EI109" i="46"/>
  <c r="DV109" i="46"/>
  <c r="DT109" i="46"/>
  <c r="DU109" i="46"/>
  <c r="EH109" i="46"/>
  <c r="DY109" i="46"/>
  <c r="DS109" i="46"/>
  <c r="DW109" i="46"/>
  <c r="EA109" i="46"/>
  <c r="EE109" i="46"/>
  <c r="EG109" i="46"/>
  <c r="DX109" i="46"/>
  <c r="EC109" i="46"/>
  <c r="DZ109" i="46"/>
  <c r="EF109" i="46"/>
  <c r="ED109" i="46"/>
  <c r="EB109" i="46"/>
  <c r="EK94" i="46"/>
  <c r="DU94" i="46"/>
  <c r="DE94" i="46"/>
  <c r="EB94" i="46"/>
  <c r="DL94" i="46"/>
  <c r="EM94" i="46"/>
  <c r="DW94" i="46"/>
  <c r="DG94" i="46"/>
  <c r="DZ94" i="46"/>
  <c r="DF94" i="46"/>
  <c r="EG94" i="46"/>
  <c r="DQ94" i="46"/>
  <c r="EN94" i="46"/>
  <c r="DX94" i="46"/>
  <c r="DH94" i="46"/>
  <c r="EI94" i="46"/>
  <c r="DS94" i="46"/>
  <c r="ED94" i="46"/>
  <c r="DJ94" i="46"/>
  <c r="EH94" i="46"/>
  <c r="EC94" i="46"/>
  <c r="DM94" i="46"/>
  <c r="EJ94" i="46"/>
  <c r="DT94" i="46"/>
  <c r="EE94" i="46"/>
  <c r="DO94" i="46"/>
  <c r="DN94" i="46"/>
  <c r="EL94" i="46"/>
  <c r="DR94" i="46"/>
  <c r="EO94" i="46"/>
  <c r="DY94" i="46"/>
  <c r="DI94" i="46"/>
  <c r="EF94" i="46"/>
  <c r="DP94" i="46"/>
  <c r="EQ94" i="46"/>
  <c r="EA94" i="46"/>
  <c r="DK94" i="46"/>
  <c r="EP94" i="46"/>
  <c r="DV94" i="46"/>
  <c r="DC75" i="46"/>
  <c r="EC8" i="46"/>
  <c r="DM8" i="46"/>
  <c r="DZ8" i="46"/>
  <c r="EF8" i="46"/>
  <c r="DP8" i="46"/>
  <c r="ED8" i="46"/>
  <c r="EE8" i="46"/>
  <c r="DO8" i="46"/>
  <c r="DN8" i="46"/>
  <c r="DC41" i="46"/>
  <c r="DY8" i="46"/>
  <c r="DI8" i="46"/>
  <c r="DR8" i="46"/>
  <c r="EB8" i="46"/>
  <c r="DL8" i="46"/>
  <c r="DV8" i="46"/>
  <c r="EA8" i="46"/>
  <c r="DK8" i="46"/>
  <c r="EK8" i="46"/>
  <c r="DU8" i="46"/>
  <c r="DE8" i="46"/>
  <c r="DF8" i="46"/>
  <c r="DX8" i="46"/>
  <c r="DH8" i="46"/>
  <c r="DJ8" i="46"/>
  <c r="DW8" i="46"/>
  <c r="DG8" i="46"/>
  <c r="DC108" i="46"/>
  <c r="EG8" i="46"/>
  <c r="DQ8" i="46"/>
  <c r="EH8" i="46"/>
  <c r="EJ8" i="46"/>
  <c r="DT8" i="46"/>
  <c r="DD8" i="46"/>
  <c r="EI8" i="46"/>
  <c r="DS8" i="46"/>
  <c r="EL8" i="46"/>
  <c r="DC128" i="46"/>
  <c r="EH28" i="46"/>
  <c r="DR28" i="46"/>
  <c r="EK28" i="46"/>
  <c r="DU28" i="46"/>
  <c r="DE28" i="46"/>
  <c r="DX28" i="46"/>
  <c r="DH28" i="46"/>
  <c r="DW28" i="46"/>
  <c r="EE28" i="46"/>
  <c r="DC95" i="46"/>
  <c r="ED28" i="46"/>
  <c r="DN28" i="46"/>
  <c r="EG28" i="46"/>
  <c r="DQ28" i="46"/>
  <c r="EJ28" i="46"/>
  <c r="DT28" i="46"/>
  <c r="DD28" i="46"/>
  <c r="DG28" i="46"/>
  <c r="DO28" i="46"/>
  <c r="DC61" i="46"/>
  <c r="DZ28" i="46"/>
  <c r="DJ28" i="46"/>
  <c r="EC28" i="46"/>
  <c r="DM28" i="46"/>
  <c r="EF28" i="46"/>
  <c r="DP28" i="46"/>
  <c r="EA28" i="46"/>
  <c r="EI28" i="46"/>
  <c r="EL28" i="46"/>
  <c r="DV28" i="46"/>
  <c r="DF28" i="46"/>
  <c r="DY28" i="46"/>
  <c r="DI28" i="46"/>
  <c r="EB28" i="46"/>
  <c r="DL28" i="46"/>
  <c r="DK28" i="46"/>
  <c r="DS28" i="46"/>
  <c r="ER59" i="46"/>
  <c r="ER110" i="46"/>
  <c r="GI110" i="46"/>
  <c r="EJ60" i="46"/>
  <c r="DT60" i="46"/>
  <c r="DD60" i="46"/>
  <c r="EA60" i="46"/>
  <c r="DK60" i="46"/>
  <c r="DY60" i="46"/>
  <c r="ED60" i="46"/>
  <c r="EK60" i="46"/>
  <c r="DE60" i="46"/>
  <c r="DJ60" i="46"/>
  <c r="EF60" i="46"/>
  <c r="DP60" i="46"/>
  <c r="EM60" i="46"/>
  <c r="DW60" i="46"/>
  <c r="DG60" i="46"/>
  <c r="DQ60" i="46"/>
  <c r="DV60" i="46"/>
  <c r="EC60" i="46"/>
  <c r="DZ60" i="46"/>
  <c r="EH60" i="46"/>
  <c r="EB60" i="46"/>
  <c r="DL60" i="46"/>
  <c r="EI60" i="46"/>
  <c r="DS60" i="46"/>
  <c r="EO60" i="46"/>
  <c r="DI60" i="46"/>
  <c r="DN60" i="46"/>
  <c r="DU60" i="46"/>
  <c r="DR60" i="46"/>
  <c r="EN60" i="46"/>
  <c r="DX60" i="46"/>
  <c r="DH60" i="46"/>
  <c r="EE60" i="46"/>
  <c r="DO60" i="46"/>
  <c r="EG60" i="46"/>
  <c r="EL60" i="46"/>
  <c r="DF60" i="46"/>
  <c r="DM60" i="46"/>
  <c r="EP60" i="46"/>
  <c r="ET41" i="46"/>
  <c r="ET108" i="46"/>
  <c r="ET75" i="46"/>
  <c r="ER126" i="46"/>
  <c r="EN9" i="46"/>
  <c r="FS42" i="46"/>
  <c r="FC42" i="46"/>
  <c r="FZ42" i="46"/>
  <c r="FJ42" i="46"/>
  <c r="GG42" i="46"/>
  <c r="FQ42" i="46"/>
  <c r="FA42" i="46"/>
  <c r="GF42" i="46"/>
  <c r="FL42" i="46"/>
  <c r="GE42" i="46"/>
  <c r="FO42" i="46"/>
  <c r="EY42" i="46"/>
  <c r="FV42" i="46"/>
  <c r="FF42" i="46"/>
  <c r="GC42" i="46"/>
  <c r="FM42" i="46"/>
  <c r="EW42" i="46"/>
  <c r="FP42" i="46"/>
  <c r="EV42" i="46"/>
  <c r="GA42" i="46"/>
  <c r="FK42" i="46"/>
  <c r="EU42" i="46"/>
  <c r="FR42" i="46"/>
  <c r="FB42" i="46"/>
  <c r="FY42" i="46"/>
  <c r="FI42" i="46"/>
  <c r="FT42" i="46"/>
  <c r="EZ42" i="46"/>
  <c r="FX42" i="46"/>
  <c r="FW42" i="46"/>
  <c r="FG42" i="46"/>
  <c r="GD42" i="46"/>
  <c r="FN42" i="46"/>
  <c r="EX42" i="46"/>
  <c r="FU42" i="46"/>
  <c r="FE42" i="46"/>
  <c r="FD42" i="46"/>
  <c r="GB42" i="46"/>
  <c r="FH42" i="46"/>
  <c r="GB109" i="46"/>
  <c r="FL109" i="46"/>
  <c r="EV109" i="46"/>
  <c r="FS109" i="46"/>
  <c r="FC109" i="46"/>
  <c r="GD109" i="46"/>
  <c r="FN109" i="46"/>
  <c r="EX109" i="46"/>
  <c r="GC109" i="46"/>
  <c r="FI109" i="46"/>
  <c r="FX109" i="46"/>
  <c r="FH109" i="46"/>
  <c r="GE109" i="46"/>
  <c r="FO109" i="46"/>
  <c r="EY109" i="46"/>
  <c r="FZ109" i="46"/>
  <c r="FJ109" i="46"/>
  <c r="GG109" i="46"/>
  <c r="FM109" i="46"/>
  <c r="FE109" i="46"/>
  <c r="FT109" i="46"/>
  <c r="FD109" i="46"/>
  <c r="GA109" i="46"/>
  <c r="FK109" i="46"/>
  <c r="EU109" i="46"/>
  <c r="FV109" i="46"/>
  <c r="FF109" i="46"/>
  <c r="FQ109" i="46"/>
  <c r="EW109" i="46"/>
  <c r="FU109" i="46"/>
  <c r="GF109" i="46"/>
  <c r="FP109" i="46"/>
  <c r="EZ109" i="46"/>
  <c r="FW109" i="46"/>
  <c r="FG109" i="46"/>
  <c r="GH109" i="46"/>
  <c r="FR109" i="46"/>
  <c r="FB109" i="46"/>
  <c r="FA109" i="46"/>
  <c r="FY109" i="46"/>
  <c r="DC7" i="46"/>
  <c r="ET7" i="46"/>
  <c r="M6" i="46"/>
  <c r="L6" i="46" s="1"/>
  <c r="DC29" i="46"/>
  <c r="ET29" i="46"/>
  <c r="M30" i="46"/>
  <c r="EG42" i="46"/>
  <c r="DQ42" i="46"/>
  <c r="EN42" i="46"/>
  <c r="DX42" i="46"/>
  <c r="DH42" i="46"/>
  <c r="EE42" i="46"/>
  <c r="DO42" i="46"/>
  <c r="DV42" i="46"/>
  <c r="ED42" i="46"/>
  <c r="DZ42" i="46"/>
  <c r="EC42" i="46"/>
  <c r="DM42" i="46"/>
  <c r="EJ42" i="46"/>
  <c r="DT42" i="46"/>
  <c r="DD42" i="46"/>
  <c r="EA42" i="46"/>
  <c r="DK42" i="46"/>
  <c r="DF42" i="46"/>
  <c r="DN42" i="46"/>
  <c r="EO42" i="46"/>
  <c r="DY42" i="46"/>
  <c r="DI42" i="46"/>
  <c r="EF42" i="46"/>
  <c r="DP42" i="46"/>
  <c r="EM42" i="46"/>
  <c r="DW42" i="46"/>
  <c r="DG42" i="46"/>
  <c r="EH42" i="46"/>
  <c r="DJ42" i="46"/>
  <c r="EK42" i="46"/>
  <c r="DU42" i="46"/>
  <c r="DE42" i="46"/>
  <c r="EB42" i="46"/>
  <c r="DL42" i="46"/>
  <c r="EI42" i="46"/>
  <c r="DS42" i="46"/>
  <c r="EL42" i="46"/>
  <c r="DR42" i="46"/>
  <c r="EP42" i="46"/>
  <c r="EN27" i="46"/>
  <c r="GI126" i="46"/>
  <c r="GI59" i="46"/>
  <c r="ET128" i="46"/>
  <c r="ET95" i="46"/>
  <c r="ET61" i="46"/>
  <c r="GI43" i="46"/>
  <c r="EG76" i="46"/>
  <c r="DQ76" i="46"/>
  <c r="EN76" i="46"/>
  <c r="DX76" i="46"/>
  <c r="DH76" i="46"/>
  <c r="EI76" i="46"/>
  <c r="DS76" i="46"/>
  <c r="ED76" i="46"/>
  <c r="DJ76" i="46"/>
  <c r="EH76" i="46"/>
  <c r="EC76" i="46"/>
  <c r="DM76" i="46"/>
  <c r="EJ76" i="46"/>
  <c r="DT76" i="46"/>
  <c r="EE76" i="46"/>
  <c r="DO76" i="46"/>
  <c r="DN76" i="46"/>
  <c r="EL76" i="46"/>
  <c r="DR76" i="46"/>
  <c r="EO76" i="46"/>
  <c r="DY76" i="46"/>
  <c r="DI76" i="46"/>
  <c r="EF76" i="46"/>
  <c r="DP76" i="46"/>
  <c r="EQ76" i="46"/>
  <c r="EA76" i="46"/>
  <c r="DK76" i="46"/>
  <c r="EP76" i="46"/>
  <c r="DV76" i="46"/>
  <c r="EK76" i="46"/>
  <c r="DU76" i="46"/>
  <c r="DE76" i="46"/>
  <c r="EB76" i="46"/>
  <c r="DL76" i="46"/>
  <c r="EM76" i="46"/>
  <c r="DW76" i="46"/>
  <c r="DG76" i="46"/>
  <c r="DZ76" i="46"/>
  <c r="DF76" i="46"/>
  <c r="GD60" i="46"/>
  <c r="FN60" i="46"/>
  <c r="EX60" i="46"/>
  <c r="FU60" i="46"/>
  <c r="FE60" i="46"/>
  <c r="FW60" i="46"/>
  <c r="GB60" i="46"/>
  <c r="EV60" i="46"/>
  <c r="FC60" i="46"/>
  <c r="EZ60" i="46"/>
  <c r="FZ60" i="46"/>
  <c r="FJ60" i="46"/>
  <c r="GG60" i="46"/>
  <c r="FQ60" i="46"/>
  <c r="FA60" i="46"/>
  <c r="FO60" i="46"/>
  <c r="FT60" i="46"/>
  <c r="GA60" i="46"/>
  <c r="EU60" i="46"/>
  <c r="FX60" i="46"/>
  <c r="FV60" i="46"/>
  <c r="FF60" i="46"/>
  <c r="GC60" i="46"/>
  <c r="FM60" i="46"/>
  <c r="EW60" i="46"/>
  <c r="FG60" i="46"/>
  <c r="FL60" i="46"/>
  <c r="FS60" i="46"/>
  <c r="FH60" i="46"/>
  <c r="FP60" i="46"/>
  <c r="FR60" i="46"/>
  <c r="FB60" i="46"/>
  <c r="FY60" i="46"/>
  <c r="FI60" i="46"/>
  <c r="GE60" i="46"/>
  <c r="EY60" i="46"/>
  <c r="FD60" i="46"/>
  <c r="FK60" i="46"/>
  <c r="GF60" i="46"/>
  <c r="GE127" i="46"/>
  <c r="FO127" i="46"/>
  <c r="EY127" i="46"/>
  <c r="FZ127" i="46"/>
  <c r="FJ127" i="46"/>
  <c r="GG127" i="46"/>
  <c r="FQ127" i="46"/>
  <c r="FA127" i="46"/>
  <c r="EV127" i="46"/>
  <c r="FD127" i="46"/>
  <c r="GA127" i="46"/>
  <c r="FK127" i="46"/>
  <c r="EU127" i="46"/>
  <c r="FV127" i="46"/>
  <c r="FF127" i="46"/>
  <c r="GC127" i="46"/>
  <c r="FM127" i="46"/>
  <c r="EW127" i="46"/>
  <c r="FX127" i="46"/>
  <c r="EZ127" i="46"/>
  <c r="FW127" i="46"/>
  <c r="FG127" i="46"/>
  <c r="GH127" i="46"/>
  <c r="FR127" i="46"/>
  <c r="FB127" i="46"/>
  <c r="FY127" i="46"/>
  <c r="FI127" i="46"/>
  <c r="GB127" i="46"/>
  <c r="FH127" i="46"/>
  <c r="GF127" i="46"/>
  <c r="FS127" i="46"/>
  <c r="FC127" i="46"/>
  <c r="GD127" i="46"/>
  <c r="FN127" i="46"/>
  <c r="EX127" i="46"/>
  <c r="FU127" i="46"/>
  <c r="FE127" i="46"/>
  <c r="FL127" i="46"/>
  <c r="FT127" i="46"/>
  <c r="FP127" i="46"/>
  <c r="ER43" i="46"/>
  <c r="DQ108" i="46" l="1"/>
  <c r="DM108" i="46"/>
  <c r="DP108" i="46"/>
  <c r="DL108" i="46"/>
  <c r="DT108" i="46"/>
  <c r="DK108" i="46"/>
  <c r="DG108" i="46"/>
  <c r="DR108" i="46"/>
  <c r="DJ108" i="46"/>
  <c r="DF108" i="46"/>
  <c r="DO108" i="46"/>
  <c r="DI108" i="46"/>
  <c r="DE108" i="46"/>
  <c r="DD108" i="46"/>
  <c r="EQ108" i="46"/>
  <c r="EM108" i="46"/>
  <c r="EI108" i="46"/>
  <c r="DN108" i="46"/>
  <c r="EP108" i="46"/>
  <c r="EL108" i="46"/>
  <c r="EO108" i="46"/>
  <c r="EK108" i="46"/>
  <c r="DH108" i="46"/>
  <c r="EJ108" i="46"/>
  <c r="EN108" i="46"/>
  <c r="DS108" i="46"/>
  <c r="DU108" i="46"/>
  <c r="EC108" i="46"/>
  <c r="DY108" i="46"/>
  <c r="EH108" i="46"/>
  <c r="DW108" i="46"/>
  <c r="EE108" i="46"/>
  <c r="EG108" i="46"/>
  <c r="EA108" i="46"/>
  <c r="EF108" i="46"/>
  <c r="DX108" i="46"/>
  <c r="DZ108" i="46"/>
  <c r="ED108" i="46"/>
  <c r="EB108" i="46"/>
  <c r="DV108" i="46"/>
  <c r="DU128" i="46"/>
  <c r="DO128" i="46"/>
  <c r="DH128" i="46"/>
  <c r="DD128" i="46"/>
  <c r="DR128" i="46"/>
  <c r="DN128" i="46"/>
  <c r="DK128" i="46"/>
  <c r="DG128" i="46"/>
  <c r="DM128" i="46"/>
  <c r="DF128" i="46"/>
  <c r="DL128" i="46"/>
  <c r="DE128" i="46"/>
  <c r="DQ128" i="46"/>
  <c r="DJ128" i="46"/>
  <c r="DI128" i="46"/>
  <c r="EQ128" i="46"/>
  <c r="EM128" i="46"/>
  <c r="EI128" i="46"/>
  <c r="EP128" i="46"/>
  <c r="EL128" i="46"/>
  <c r="DP128" i="46"/>
  <c r="EO128" i="46"/>
  <c r="EK128" i="46"/>
  <c r="EN128" i="46"/>
  <c r="EJ128" i="46"/>
  <c r="EB128" i="46"/>
  <c r="EG128" i="46"/>
  <c r="EA128" i="46"/>
  <c r="DZ128" i="46"/>
  <c r="EH128" i="46"/>
  <c r="DX128" i="46"/>
  <c r="DT128" i="46"/>
  <c r="DS128" i="46"/>
  <c r="DV128" i="46"/>
  <c r="EC128" i="46"/>
  <c r="DW128" i="46"/>
  <c r="EE128" i="46"/>
  <c r="DY128" i="46"/>
  <c r="EF128" i="46"/>
  <c r="ED128" i="46"/>
  <c r="FX108" i="46"/>
  <c r="FH108" i="46"/>
  <c r="GE108" i="46"/>
  <c r="FO108" i="46"/>
  <c r="EY108" i="46"/>
  <c r="FZ108" i="46"/>
  <c r="FJ108" i="46"/>
  <c r="FU108" i="46"/>
  <c r="FA108" i="46"/>
  <c r="FY108" i="46"/>
  <c r="FT108" i="46"/>
  <c r="FD108" i="46"/>
  <c r="GA108" i="46"/>
  <c r="FK108" i="46"/>
  <c r="EU108" i="46"/>
  <c r="FV108" i="46"/>
  <c r="FF108" i="46"/>
  <c r="FE108" i="46"/>
  <c r="GC108" i="46"/>
  <c r="FI108" i="46"/>
  <c r="GF108" i="46"/>
  <c r="FP108" i="46"/>
  <c r="EZ108" i="46"/>
  <c r="FW108" i="46"/>
  <c r="FG108" i="46"/>
  <c r="GH108" i="46"/>
  <c r="FR108" i="46"/>
  <c r="FB108" i="46"/>
  <c r="GG108" i="46"/>
  <c r="FM108" i="46"/>
  <c r="GB108" i="46"/>
  <c r="FL108" i="46"/>
  <c r="EV108" i="46"/>
  <c r="FS108" i="46"/>
  <c r="FC108" i="46"/>
  <c r="GD108" i="46"/>
  <c r="FN108" i="46"/>
  <c r="EX108" i="46"/>
  <c r="FQ108" i="46"/>
  <c r="EW108" i="46"/>
  <c r="ER42" i="46"/>
  <c r="DC6" i="46"/>
  <c r="M5" i="46"/>
  <c r="L5" i="46" s="1"/>
  <c r="ET6" i="46"/>
  <c r="DC30" i="46"/>
  <c r="ET30" i="46"/>
  <c r="M31" i="46"/>
  <c r="ET107" i="46"/>
  <c r="ET74" i="46"/>
  <c r="ET40" i="46"/>
  <c r="GI42" i="46"/>
  <c r="EC95" i="46"/>
  <c r="DM95" i="46"/>
  <c r="EJ95" i="46"/>
  <c r="DT95" i="46"/>
  <c r="EE95" i="46"/>
  <c r="DO95" i="46"/>
  <c r="DZ95" i="46"/>
  <c r="DF95" i="46"/>
  <c r="DN95" i="46"/>
  <c r="EO95" i="46"/>
  <c r="DY95" i="46"/>
  <c r="DI95" i="46"/>
  <c r="EF95" i="46"/>
  <c r="DP95" i="46"/>
  <c r="EQ95" i="46"/>
  <c r="EA95" i="46"/>
  <c r="DK95" i="46"/>
  <c r="DJ95" i="46"/>
  <c r="EH95" i="46"/>
  <c r="EK95" i="46"/>
  <c r="DU95" i="46"/>
  <c r="DE95" i="46"/>
  <c r="EB95" i="46"/>
  <c r="DL95" i="46"/>
  <c r="EM95" i="46"/>
  <c r="DW95" i="46"/>
  <c r="DG95" i="46"/>
  <c r="EL95" i="46"/>
  <c r="DR95" i="46"/>
  <c r="EG95" i="46"/>
  <c r="DQ95" i="46"/>
  <c r="EN95" i="46"/>
  <c r="DX95" i="46"/>
  <c r="DH95" i="46"/>
  <c r="EI95" i="46"/>
  <c r="DS95" i="46"/>
  <c r="EP95" i="46"/>
  <c r="DV95" i="46"/>
  <c r="ED95" i="46"/>
  <c r="EM75" i="46"/>
  <c r="DW75" i="46"/>
  <c r="DG75" i="46"/>
  <c r="ED75" i="46"/>
  <c r="DN75" i="46"/>
  <c r="EK75" i="46"/>
  <c r="DU75" i="46"/>
  <c r="DE75" i="46"/>
  <c r="DL75" i="46"/>
  <c r="EJ75" i="46"/>
  <c r="EI75" i="46"/>
  <c r="DS75" i="46"/>
  <c r="EP75" i="46"/>
  <c r="DZ75" i="46"/>
  <c r="DJ75" i="46"/>
  <c r="EG75" i="46"/>
  <c r="DQ75" i="46"/>
  <c r="EF75" i="46"/>
  <c r="EN75" i="46"/>
  <c r="DT75" i="46"/>
  <c r="EE75" i="46"/>
  <c r="DO75" i="46"/>
  <c r="EL75" i="46"/>
  <c r="DV75" i="46"/>
  <c r="DF75" i="46"/>
  <c r="EC75" i="46"/>
  <c r="DM75" i="46"/>
  <c r="DP75" i="46"/>
  <c r="DX75" i="46"/>
  <c r="EQ75" i="46"/>
  <c r="EA75" i="46"/>
  <c r="DK75" i="46"/>
  <c r="EH75" i="46"/>
  <c r="DR75" i="46"/>
  <c r="EO75" i="46"/>
  <c r="DY75" i="46"/>
  <c r="DI75" i="46"/>
  <c r="EB75" i="46"/>
  <c r="DH75" i="46"/>
  <c r="GI127" i="46"/>
  <c r="GI60" i="46"/>
  <c r="ER109" i="46"/>
  <c r="ET62" i="46"/>
  <c r="ET129" i="46"/>
  <c r="ET96" i="46"/>
  <c r="EJ7" i="46"/>
  <c r="DT7" i="46"/>
  <c r="DD7" i="46"/>
  <c r="EA7" i="46"/>
  <c r="DK7" i="46"/>
  <c r="EH7" i="46"/>
  <c r="DR7" i="46"/>
  <c r="EG7" i="46"/>
  <c r="DY7" i="46"/>
  <c r="DC107" i="46"/>
  <c r="EF7" i="46"/>
  <c r="DP7" i="46"/>
  <c r="DM7" i="46"/>
  <c r="DW7" i="46"/>
  <c r="DG7" i="46"/>
  <c r="ED7" i="46"/>
  <c r="DN7" i="46"/>
  <c r="EC7" i="46"/>
  <c r="DQ7" i="46"/>
  <c r="DC74" i="46"/>
  <c r="EB7" i="46"/>
  <c r="DL7" i="46"/>
  <c r="EI7" i="46"/>
  <c r="DS7" i="46"/>
  <c r="EK7" i="46"/>
  <c r="DZ7" i="46"/>
  <c r="DJ7" i="46"/>
  <c r="DU7" i="46"/>
  <c r="DE7" i="46"/>
  <c r="DC40" i="46"/>
  <c r="DX7" i="46"/>
  <c r="DH7" i="46"/>
  <c r="EE7" i="46"/>
  <c r="DO7" i="46"/>
  <c r="EL7" i="46"/>
  <c r="DV7" i="46"/>
  <c r="DF7" i="46"/>
  <c r="DI7" i="46"/>
  <c r="FY41" i="46"/>
  <c r="FI41" i="46"/>
  <c r="GE41" i="46"/>
  <c r="FO41" i="46"/>
  <c r="EY41" i="46"/>
  <c r="FL41" i="46"/>
  <c r="FR41" i="46"/>
  <c r="FX41" i="46"/>
  <c r="FN41" i="46"/>
  <c r="FV41" i="46"/>
  <c r="FU41" i="46"/>
  <c r="FE41" i="46"/>
  <c r="GA41" i="46"/>
  <c r="FK41" i="46"/>
  <c r="EU41" i="46"/>
  <c r="FD41" i="46"/>
  <c r="FJ41" i="46"/>
  <c r="FP41" i="46"/>
  <c r="FF41" i="46"/>
  <c r="GG41" i="46"/>
  <c r="FQ41" i="46"/>
  <c r="FA41" i="46"/>
  <c r="FW41" i="46"/>
  <c r="FG41" i="46"/>
  <c r="GB41" i="46"/>
  <c r="EV41" i="46"/>
  <c r="FB41" i="46"/>
  <c r="FH41" i="46"/>
  <c r="GD41" i="46"/>
  <c r="GC41" i="46"/>
  <c r="FM41" i="46"/>
  <c r="EW41" i="46"/>
  <c r="FS41" i="46"/>
  <c r="FC41" i="46"/>
  <c r="FT41" i="46"/>
  <c r="FZ41" i="46"/>
  <c r="GF41" i="46"/>
  <c r="EZ41" i="46"/>
  <c r="EX41" i="46"/>
  <c r="EN28" i="46"/>
  <c r="FY61" i="46"/>
  <c r="FI61" i="46"/>
  <c r="GF61" i="46"/>
  <c r="FP61" i="46"/>
  <c r="EZ61" i="46"/>
  <c r="FN61" i="46"/>
  <c r="FS61" i="46"/>
  <c r="FZ61" i="46"/>
  <c r="GE61" i="46"/>
  <c r="FG61" i="46"/>
  <c r="FU61" i="46"/>
  <c r="FE61" i="46"/>
  <c r="GB61" i="46"/>
  <c r="FL61" i="46"/>
  <c r="EV61" i="46"/>
  <c r="FF61" i="46"/>
  <c r="FK61" i="46"/>
  <c r="FR61" i="46"/>
  <c r="EY61" i="46"/>
  <c r="GG61" i="46"/>
  <c r="FQ61" i="46"/>
  <c r="FA61" i="46"/>
  <c r="FX61" i="46"/>
  <c r="FH61" i="46"/>
  <c r="GD61" i="46"/>
  <c r="EX61" i="46"/>
  <c r="FC61" i="46"/>
  <c r="FJ61" i="46"/>
  <c r="FW61" i="46"/>
  <c r="GC61" i="46"/>
  <c r="FM61" i="46"/>
  <c r="EW61" i="46"/>
  <c r="FT61" i="46"/>
  <c r="FD61" i="46"/>
  <c r="FV61" i="46"/>
  <c r="GA61" i="46"/>
  <c r="EU61" i="46"/>
  <c r="FB61" i="46"/>
  <c r="FO61" i="46"/>
  <c r="GC128" i="46"/>
  <c r="FM128" i="46"/>
  <c r="EW128" i="46"/>
  <c r="FT128" i="46"/>
  <c r="FD128" i="46"/>
  <c r="GA128" i="46"/>
  <c r="FN128" i="46"/>
  <c r="FK128" i="46"/>
  <c r="FR128" i="46"/>
  <c r="FO128" i="46"/>
  <c r="FY128" i="46"/>
  <c r="FI128" i="46"/>
  <c r="GF128" i="46"/>
  <c r="FP128" i="46"/>
  <c r="EZ128" i="46"/>
  <c r="FW128" i="46"/>
  <c r="FF128" i="46"/>
  <c r="FC128" i="46"/>
  <c r="FJ128" i="46"/>
  <c r="FG128" i="46"/>
  <c r="FU128" i="46"/>
  <c r="FE128" i="46"/>
  <c r="GB128" i="46"/>
  <c r="FL128" i="46"/>
  <c r="EV128" i="46"/>
  <c r="FS128" i="46"/>
  <c r="EX128" i="46"/>
  <c r="EU128" i="46"/>
  <c r="FB128" i="46"/>
  <c r="EY128" i="46"/>
  <c r="GG128" i="46"/>
  <c r="FQ128" i="46"/>
  <c r="FA128" i="46"/>
  <c r="FX128" i="46"/>
  <c r="FH128" i="46"/>
  <c r="GE128" i="46"/>
  <c r="FZ128" i="46"/>
  <c r="FV128" i="46"/>
  <c r="GH128" i="46"/>
  <c r="GD128" i="46"/>
  <c r="EL29" i="46"/>
  <c r="DV29" i="46"/>
  <c r="DF29" i="46"/>
  <c r="DY29" i="46"/>
  <c r="DI29" i="46"/>
  <c r="EB29" i="46"/>
  <c r="DL29" i="46"/>
  <c r="DG29" i="46"/>
  <c r="DO29" i="46"/>
  <c r="DC129" i="46"/>
  <c r="EH29" i="46"/>
  <c r="DR29" i="46"/>
  <c r="EK29" i="46"/>
  <c r="DU29" i="46"/>
  <c r="DE29" i="46"/>
  <c r="DX29" i="46"/>
  <c r="DH29" i="46"/>
  <c r="EI29" i="46"/>
  <c r="EA29" i="46"/>
  <c r="DC96" i="46"/>
  <c r="ED29" i="46"/>
  <c r="DN29" i="46"/>
  <c r="EG29" i="46"/>
  <c r="DQ29" i="46"/>
  <c r="EJ29" i="46"/>
  <c r="DT29" i="46"/>
  <c r="DD29" i="46"/>
  <c r="DS29" i="46"/>
  <c r="DK29" i="46"/>
  <c r="DC62" i="46"/>
  <c r="DZ29" i="46"/>
  <c r="DJ29" i="46"/>
  <c r="EC29" i="46"/>
  <c r="DM29" i="46"/>
  <c r="EF29" i="46"/>
  <c r="DP29" i="46"/>
  <c r="DW29" i="46"/>
  <c r="EE29" i="46"/>
  <c r="GI109" i="46"/>
  <c r="ER127" i="46"/>
  <c r="ER60" i="46"/>
  <c r="EI61" i="46"/>
  <c r="DS61" i="46"/>
  <c r="EP61" i="46"/>
  <c r="DZ61" i="46"/>
  <c r="DJ61" i="46"/>
  <c r="DX61" i="46"/>
  <c r="EC61" i="46"/>
  <c r="EJ61" i="46"/>
  <c r="DD61" i="46"/>
  <c r="EG61" i="46"/>
  <c r="EE61" i="46"/>
  <c r="DO61" i="46"/>
  <c r="EL61" i="46"/>
  <c r="DV61" i="46"/>
  <c r="DF61" i="46"/>
  <c r="DP61" i="46"/>
  <c r="DU61" i="46"/>
  <c r="EB61" i="46"/>
  <c r="DQ61" i="46"/>
  <c r="DY61" i="46"/>
  <c r="EA61" i="46"/>
  <c r="DK61" i="46"/>
  <c r="EH61" i="46"/>
  <c r="DR61" i="46"/>
  <c r="EN61" i="46"/>
  <c r="DH61" i="46"/>
  <c r="DM61" i="46"/>
  <c r="DT61" i="46"/>
  <c r="EO61" i="46"/>
  <c r="EM61" i="46"/>
  <c r="DW61" i="46"/>
  <c r="DG61" i="46"/>
  <c r="ED61" i="46"/>
  <c r="DN61" i="46"/>
  <c r="EF61" i="46"/>
  <c r="EK61" i="46"/>
  <c r="DE61" i="46"/>
  <c r="DL61" i="46"/>
  <c r="DI61" i="46"/>
  <c r="EN8" i="46"/>
  <c r="EM41" i="46"/>
  <c r="DW41" i="46"/>
  <c r="DG41" i="46"/>
  <c r="EC41" i="46"/>
  <c r="DM41" i="46"/>
  <c r="ED41" i="46"/>
  <c r="EJ41" i="46"/>
  <c r="DD41" i="46"/>
  <c r="DR41" i="46"/>
  <c r="DP41" i="46"/>
  <c r="EI41" i="46"/>
  <c r="DS41" i="46"/>
  <c r="EO41" i="46"/>
  <c r="DY41" i="46"/>
  <c r="DI41" i="46"/>
  <c r="DV41" i="46"/>
  <c r="EB41" i="46"/>
  <c r="EP41" i="46"/>
  <c r="DJ41" i="46"/>
  <c r="EN41" i="46"/>
  <c r="EE41" i="46"/>
  <c r="DO41" i="46"/>
  <c r="EK41" i="46"/>
  <c r="DU41" i="46"/>
  <c r="DE41" i="46"/>
  <c r="DN41" i="46"/>
  <c r="DT41" i="46"/>
  <c r="EH41" i="46"/>
  <c r="EF41" i="46"/>
  <c r="DH41" i="46"/>
  <c r="EA41" i="46"/>
  <c r="DK41" i="46"/>
  <c r="EG41" i="46"/>
  <c r="DQ41" i="46"/>
  <c r="EL41" i="46"/>
  <c r="DF41" i="46"/>
  <c r="DL41" i="46"/>
  <c r="DZ41" i="46"/>
  <c r="DX41" i="46"/>
  <c r="DO129" i="46" l="1"/>
  <c r="DH129" i="46"/>
  <c r="DD129" i="46"/>
  <c r="DR129" i="46"/>
  <c r="DN129" i="46"/>
  <c r="DK129" i="46"/>
  <c r="DG129" i="46"/>
  <c r="DM129" i="46"/>
  <c r="DF129" i="46"/>
  <c r="DL129" i="46"/>
  <c r="DE129" i="46"/>
  <c r="DQ129" i="46"/>
  <c r="DJ129" i="46"/>
  <c r="EP129" i="46"/>
  <c r="EL129" i="46"/>
  <c r="DP129" i="46"/>
  <c r="EO129" i="46"/>
  <c r="EK129" i="46"/>
  <c r="EN129" i="46"/>
  <c r="EJ129" i="46"/>
  <c r="DI129" i="46"/>
  <c r="EI129" i="46"/>
  <c r="EM129" i="46"/>
  <c r="EQ129" i="46"/>
  <c r="DY129" i="46"/>
  <c r="DV129" i="46"/>
  <c r="EG129" i="46"/>
  <c r="DS129" i="46"/>
  <c r="DZ129" i="46"/>
  <c r="DX129" i="46"/>
  <c r="EC129" i="46"/>
  <c r="EH129" i="46"/>
  <c r="DW129" i="46"/>
  <c r="EA129" i="46"/>
  <c r="EE129" i="46"/>
  <c r="DT129" i="46"/>
  <c r="DU129" i="46"/>
  <c r="EB129" i="46"/>
  <c r="ED129" i="46"/>
  <c r="EF129" i="46"/>
  <c r="DP107" i="46"/>
  <c r="DL107" i="46"/>
  <c r="DO107" i="46"/>
  <c r="DR107" i="46"/>
  <c r="DK107" i="46"/>
  <c r="DG107" i="46"/>
  <c r="DQ107" i="46"/>
  <c r="DJ107" i="46"/>
  <c r="DF107" i="46"/>
  <c r="DN107" i="46"/>
  <c r="DI107" i="46"/>
  <c r="DE107" i="46"/>
  <c r="EN107" i="46"/>
  <c r="EJ107" i="46"/>
  <c r="DH107" i="46"/>
  <c r="EQ107" i="46"/>
  <c r="EM107" i="46"/>
  <c r="EI107" i="46"/>
  <c r="DM107" i="46"/>
  <c r="DD107" i="46"/>
  <c r="EP107" i="46"/>
  <c r="EL107" i="46"/>
  <c r="EO107" i="46"/>
  <c r="EK107" i="46"/>
  <c r="DV107" i="46"/>
  <c r="DW107" i="46"/>
  <c r="EA107" i="46"/>
  <c r="EE107" i="46"/>
  <c r="EG107" i="46"/>
  <c r="DX107" i="46"/>
  <c r="EC107" i="46"/>
  <c r="EH107" i="46"/>
  <c r="DS107" i="46"/>
  <c r="DY107" i="46"/>
  <c r="DT107" i="46"/>
  <c r="DU107" i="46"/>
  <c r="EF107" i="46"/>
  <c r="ED107" i="46"/>
  <c r="EB107" i="46"/>
  <c r="DZ107" i="46"/>
  <c r="EN29" i="46"/>
  <c r="EG40" i="46"/>
  <c r="DQ40" i="46"/>
  <c r="EM40" i="46"/>
  <c r="DW40" i="46"/>
  <c r="DG40" i="46"/>
  <c r="DR40" i="46"/>
  <c r="DX40" i="46"/>
  <c r="ED40" i="46"/>
  <c r="DL40" i="46"/>
  <c r="DT40" i="46"/>
  <c r="EC40" i="46"/>
  <c r="DM40" i="46"/>
  <c r="EI40" i="46"/>
  <c r="DS40" i="46"/>
  <c r="EP40" i="46"/>
  <c r="DJ40" i="46"/>
  <c r="DP40" i="46"/>
  <c r="DV40" i="46"/>
  <c r="EJ40" i="46"/>
  <c r="EO40" i="46"/>
  <c r="DY40" i="46"/>
  <c r="DI40" i="46"/>
  <c r="EE40" i="46"/>
  <c r="DO40" i="46"/>
  <c r="EH40" i="46"/>
  <c r="EN40" i="46"/>
  <c r="DH40" i="46"/>
  <c r="DN40" i="46"/>
  <c r="DD40" i="46"/>
  <c r="EK40" i="46"/>
  <c r="DU40" i="46"/>
  <c r="DE40" i="46"/>
  <c r="EA40" i="46"/>
  <c r="DK40" i="46"/>
  <c r="DZ40" i="46"/>
  <c r="EF40" i="46"/>
  <c r="EL40" i="46"/>
  <c r="DF40" i="46"/>
  <c r="EB40" i="46"/>
  <c r="ET31" i="46"/>
  <c r="M32" i="46"/>
  <c r="DC31" i="46"/>
  <c r="ET106" i="46"/>
  <c r="ET73" i="46"/>
  <c r="ET39" i="46"/>
  <c r="EL62" i="46"/>
  <c r="DV62" i="46"/>
  <c r="DF62" i="46"/>
  <c r="EC62" i="46"/>
  <c r="DM62" i="46"/>
  <c r="EE62" i="46"/>
  <c r="EJ62" i="46"/>
  <c r="DD62" i="46"/>
  <c r="DK62" i="46"/>
  <c r="DX62" i="46"/>
  <c r="DP62" i="46"/>
  <c r="EH62" i="46"/>
  <c r="DR62" i="46"/>
  <c r="EO62" i="46"/>
  <c r="DY62" i="46"/>
  <c r="DI62" i="46"/>
  <c r="DW62" i="46"/>
  <c r="EB62" i="46"/>
  <c r="EI62" i="46"/>
  <c r="EN62" i="46"/>
  <c r="ED62" i="46"/>
  <c r="DN62" i="46"/>
  <c r="EK62" i="46"/>
  <c r="DU62" i="46"/>
  <c r="DE62" i="46"/>
  <c r="DO62" i="46"/>
  <c r="DT62" i="46"/>
  <c r="EA62" i="46"/>
  <c r="DH62" i="46"/>
  <c r="EP62" i="46"/>
  <c r="DZ62" i="46"/>
  <c r="DJ62" i="46"/>
  <c r="EG62" i="46"/>
  <c r="DQ62" i="46"/>
  <c r="EM62" i="46"/>
  <c r="DG62" i="46"/>
  <c r="DL62" i="46"/>
  <c r="DS62" i="46"/>
  <c r="EF62" i="46"/>
  <c r="GI128" i="46"/>
  <c r="GI41" i="46"/>
  <c r="FY129" i="46"/>
  <c r="FI129" i="46"/>
  <c r="GF129" i="46"/>
  <c r="FP129" i="46"/>
  <c r="EZ129" i="46"/>
  <c r="FW129" i="46"/>
  <c r="FG129" i="46"/>
  <c r="FV129" i="46"/>
  <c r="FB129" i="46"/>
  <c r="FJ129" i="46"/>
  <c r="FU129" i="46"/>
  <c r="FE129" i="46"/>
  <c r="GB129" i="46"/>
  <c r="FL129" i="46"/>
  <c r="EV129" i="46"/>
  <c r="FS129" i="46"/>
  <c r="FC129" i="46"/>
  <c r="FF129" i="46"/>
  <c r="GD129" i="46"/>
  <c r="FZ129" i="46"/>
  <c r="GG129" i="46"/>
  <c r="FQ129" i="46"/>
  <c r="FA129" i="46"/>
  <c r="FX129" i="46"/>
  <c r="FH129" i="46"/>
  <c r="GE129" i="46"/>
  <c r="FO129" i="46"/>
  <c r="EY129" i="46"/>
  <c r="GH129" i="46"/>
  <c r="FN129" i="46"/>
  <c r="GC129" i="46"/>
  <c r="FM129" i="46"/>
  <c r="EW129" i="46"/>
  <c r="FT129" i="46"/>
  <c r="FD129" i="46"/>
  <c r="GA129" i="46"/>
  <c r="FK129" i="46"/>
  <c r="EU129" i="46"/>
  <c r="FR129" i="46"/>
  <c r="EX129" i="46"/>
  <c r="ER108" i="46"/>
  <c r="ET63" i="46"/>
  <c r="ET130" i="46"/>
  <c r="ET97" i="46"/>
  <c r="M4" i="46"/>
  <c r="L4" i="46" s="1"/>
  <c r="ET5" i="46"/>
  <c r="DC5" i="46"/>
  <c r="GI108" i="46"/>
  <c r="ER61" i="46"/>
  <c r="ER128" i="46"/>
  <c r="EL74" i="46"/>
  <c r="DV74" i="46"/>
  <c r="DF74" i="46"/>
  <c r="EC74" i="46"/>
  <c r="DM74" i="46"/>
  <c r="EJ74" i="46"/>
  <c r="DT74" i="46"/>
  <c r="EI74" i="46"/>
  <c r="EQ74" i="46"/>
  <c r="EH74" i="46"/>
  <c r="DR74" i="46"/>
  <c r="EO74" i="46"/>
  <c r="DY74" i="46"/>
  <c r="DI74" i="46"/>
  <c r="EF74" i="46"/>
  <c r="DP74" i="46"/>
  <c r="EM74" i="46"/>
  <c r="DS74" i="46"/>
  <c r="EA74" i="46"/>
  <c r="ED74" i="46"/>
  <c r="DN74" i="46"/>
  <c r="EK74" i="46"/>
  <c r="DU74" i="46"/>
  <c r="DE74" i="46"/>
  <c r="EB74" i="46"/>
  <c r="DL74" i="46"/>
  <c r="DW74" i="46"/>
  <c r="EE74" i="46"/>
  <c r="DK74" i="46"/>
  <c r="EP74" i="46"/>
  <c r="DZ74" i="46"/>
  <c r="DJ74" i="46"/>
  <c r="EG74" i="46"/>
  <c r="DQ74" i="46"/>
  <c r="EN74" i="46"/>
  <c r="DX74" i="46"/>
  <c r="DH74" i="46"/>
  <c r="DG74" i="46"/>
  <c r="DO74" i="46"/>
  <c r="FW40" i="46"/>
  <c r="FG40" i="46"/>
  <c r="GG40" i="46"/>
  <c r="FQ40" i="46"/>
  <c r="FA40" i="46"/>
  <c r="FP40" i="46"/>
  <c r="FV40" i="46"/>
  <c r="GB40" i="46"/>
  <c r="EV40" i="46"/>
  <c r="FB40" i="46"/>
  <c r="FS40" i="46"/>
  <c r="FC40" i="46"/>
  <c r="GC40" i="46"/>
  <c r="FM40" i="46"/>
  <c r="EW40" i="46"/>
  <c r="FH40" i="46"/>
  <c r="FN40" i="46"/>
  <c r="FT40" i="46"/>
  <c r="FZ40" i="46"/>
  <c r="GE40" i="46"/>
  <c r="FO40" i="46"/>
  <c r="EY40" i="46"/>
  <c r="FY40" i="46"/>
  <c r="FI40" i="46"/>
  <c r="GF40" i="46"/>
  <c r="EZ40" i="46"/>
  <c r="FF40" i="46"/>
  <c r="FL40" i="46"/>
  <c r="FR40" i="46"/>
  <c r="GA40" i="46"/>
  <c r="FK40" i="46"/>
  <c r="EU40" i="46"/>
  <c r="FU40" i="46"/>
  <c r="FE40" i="46"/>
  <c r="FX40" i="46"/>
  <c r="GD40" i="46"/>
  <c r="EX40" i="46"/>
  <c r="FD40" i="46"/>
  <c r="FJ40" i="46"/>
  <c r="GB107" i="46"/>
  <c r="FL107" i="46"/>
  <c r="EV107" i="46"/>
  <c r="FS107" i="46"/>
  <c r="FC107" i="46"/>
  <c r="GD107" i="46"/>
  <c r="FN107" i="46"/>
  <c r="EX107" i="46"/>
  <c r="FE107" i="46"/>
  <c r="GC107" i="46"/>
  <c r="FX107" i="46"/>
  <c r="FH107" i="46"/>
  <c r="GE107" i="46"/>
  <c r="FO107" i="46"/>
  <c r="EY107" i="46"/>
  <c r="FZ107" i="46"/>
  <c r="FJ107" i="46"/>
  <c r="FY107" i="46"/>
  <c r="GG107" i="46"/>
  <c r="FM107" i="46"/>
  <c r="FT107" i="46"/>
  <c r="FD107" i="46"/>
  <c r="GA107" i="46"/>
  <c r="FK107" i="46"/>
  <c r="EU107" i="46"/>
  <c r="FV107" i="46"/>
  <c r="FF107" i="46"/>
  <c r="FI107" i="46"/>
  <c r="FQ107" i="46"/>
  <c r="EW107" i="46"/>
  <c r="GF107" i="46"/>
  <c r="FP107" i="46"/>
  <c r="EZ107" i="46"/>
  <c r="FW107" i="46"/>
  <c r="FG107" i="46"/>
  <c r="GH107" i="46"/>
  <c r="FR107" i="46"/>
  <c r="FB107" i="46"/>
  <c r="FU107" i="46"/>
  <c r="FA107" i="46"/>
  <c r="DC97" i="46"/>
  <c r="EA30" i="46"/>
  <c r="DK30" i="46"/>
  <c r="ED30" i="46"/>
  <c r="DN30" i="46"/>
  <c r="EG30" i="46"/>
  <c r="DQ30" i="46"/>
  <c r="EB30" i="46"/>
  <c r="EJ30" i="46"/>
  <c r="DP30" i="46"/>
  <c r="DC63" i="46"/>
  <c r="DW30" i="46"/>
  <c r="DG30" i="46"/>
  <c r="DZ30" i="46"/>
  <c r="DJ30" i="46"/>
  <c r="EC30" i="46"/>
  <c r="DM30" i="46"/>
  <c r="DL30" i="46"/>
  <c r="DT30" i="46"/>
  <c r="EI30" i="46"/>
  <c r="DS30" i="46"/>
  <c r="EL30" i="46"/>
  <c r="DV30" i="46"/>
  <c r="DF30" i="46"/>
  <c r="DY30" i="46"/>
  <c r="DI30" i="46"/>
  <c r="DX30" i="46"/>
  <c r="DD30" i="46"/>
  <c r="DC130" i="46"/>
  <c r="EE30" i="46"/>
  <c r="DO30" i="46"/>
  <c r="EH30" i="46"/>
  <c r="DR30" i="46"/>
  <c r="EK30" i="46"/>
  <c r="DU30" i="46"/>
  <c r="DE30" i="46"/>
  <c r="DH30" i="46"/>
  <c r="EF30" i="46"/>
  <c r="DC106" i="46"/>
  <c r="EF6" i="46"/>
  <c r="DP6" i="46"/>
  <c r="EG6" i="46"/>
  <c r="DW6" i="46"/>
  <c r="DG6" i="46"/>
  <c r="DZ6" i="46"/>
  <c r="DJ6" i="46"/>
  <c r="DM6" i="46"/>
  <c r="DQ6" i="46"/>
  <c r="DC73" i="46"/>
  <c r="EB6" i="46"/>
  <c r="DL6" i="46"/>
  <c r="EI6" i="46"/>
  <c r="DS6" i="46"/>
  <c r="EL6" i="46"/>
  <c r="DV6" i="46"/>
  <c r="DF6" i="46"/>
  <c r="DE6" i="46"/>
  <c r="DI6" i="46"/>
  <c r="DC39" i="46"/>
  <c r="DX6" i="46"/>
  <c r="DH6" i="46"/>
  <c r="EE6" i="46"/>
  <c r="DO6" i="46"/>
  <c r="EH6" i="46"/>
  <c r="DR6" i="46"/>
  <c r="EC6" i="46"/>
  <c r="EK6" i="46"/>
  <c r="EJ6" i="46"/>
  <c r="DT6" i="46"/>
  <c r="DD6" i="46"/>
  <c r="EA6" i="46"/>
  <c r="DK6" i="46"/>
  <c r="ED6" i="46"/>
  <c r="DN6" i="46"/>
  <c r="DU6" i="46"/>
  <c r="DY6" i="46"/>
  <c r="ER41" i="46"/>
  <c r="EC96" i="46"/>
  <c r="DM96" i="46"/>
  <c r="EJ96" i="46"/>
  <c r="DT96" i="46"/>
  <c r="EE96" i="46"/>
  <c r="DO96" i="46"/>
  <c r="DV96" i="46"/>
  <c r="ED96" i="46"/>
  <c r="DZ96" i="46"/>
  <c r="EO96" i="46"/>
  <c r="DY96" i="46"/>
  <c r="DI96" i="46"/>
  <c r="EF96" i="46"/>
  <c r="DP96" i="46"/>
  <c r="EQ96" i="46"/>
  <c r="EA96" i="46"/>
  <c r="DK96" i="46"/>
  <c r="DF96" i="46"/>
  <c r="DN96" i="46"/>
  <c r="EK96" i="46"/>
  <c r="DU96" i="46"/>
  <c r="DE96" i="46"/>
  <c r="EB96" i="46"/>
  <c r="DL96" i="46"/>
  <c r="EM96" i="46"/>
  <c r="DW96" i="46"/>
  <c r="DG96" i="46"/>
  <c r="EH96" i="46"/>
  <c r="DJ96" i="46"/>
  <c r="EG96" i="46"/>
  <c r="DQ96" i="46"/>
  <c r="EN96" i="46"/>
  <c r="DX96" i="46"/>
  <c r="DH96" i="46"/>
  <c r="EI96" i="46"/>
  <c r="DS96" i="46"/>
  <c r="EL96" i="46"/>
  <c r="DR96" i="46"/>
  <c r="EP96" i="46"/>
  <c r="GI61" i="46"/>
  <c r="EN7" i="46"/>
  <c r="FT62" i="46"/>
  <c r="FD62" i="46"/>
  <c r="GA62" i="46"/>
  <c r="FK62" i="46"/>
  <c r="EU62" i="46"/>
  <c r="FR62" i="46"/>
  <c r="FB62" i="46"/>
  <c r="FA62" i="46"/>
  <c r="FY62" i="46"/>
  <c r="GF62" i="46"/>
  <c r="FP62" i="46"/>
  <c r="EZ62" i="46"/>
  <c r="FW62" i="46"/>
  <c r="FG62" i="46"/>
  <c r="GD62" i="46"/>
  <c r="FN62" i="46"/>
  <c r="EX62" i="46"/>
  <c r="GC62" i="46"/>
  <c r="FI62" i="46"/>
  <c r="GB62" i="46"/>
  <c r="FL62" i="46"/>
  <c r="EV62" i="46"/>
  <c r="FS62" i="46"/>
  <c r="FC62" i="46"/>
  <c r="FZ62" i="46"/>
  <c r="FJ62" i="46"/>
  <c r="GG62" i="46"/>
  <c r="FM62" i="46"/>
  <c r="FU62" i="46"/>
  <c r="FX62" i="46"/>
  <c r="FH62" i="46"/>
  <c r="GE62" i="46"/>
  <c r="FO62" i="46"/>
  <c r="EY62" i="46"/>
  <c r="FV62" i="46"/>
  <c r="FF62" i="46"/>
  <c r="FQ62" i="46"/>
  <c r="EW62" i="46"/>
  <c r="FE62" i="46"/>
  <c r="DP130" i="46" l="1"/>
  <c r="DL130" i="46"/>
  <c r="DH130" i="46"/>
  <c r="DD130" i="46"/>
  <c r="DU130" i="46"/>
  <c r="DO130" i="46"/>
  <c r="DK130" i="46"/>
  <c r="DG130" i="46"/>
  <c r="DN130" i="46"/>
  <c r="DF130" i="46"/>
  <c r="DM130" i="46"/>
  <c r="DE130" i="46"/>
  <c r="DR130" i="46"/>
  <c r="DJ130" i="46"/>
  <c r="DQ130" i="46"/>
  <c r="EO130" i="46"/>
  <c r="EK130" i="46"/>
  <c r="EN130" i="46"/>
  <c r="EJ130" i="46"/>
  <c r="DI130" i="46"/>
  <c r="EQ130" i="46"/>
  <c r="EM130" i="46"/>
  <c r="EI130" i="46"/>
  <c r="EP130" i="46"/>
  <c r="EL130" i="46"/>
  <c r="DT130" i="46"/>
  <c r="EC130" i="46"/>
  <c r="DX130" i="46"/>
  <c r="EG130" i="46"/>
  <c r="DW130" i="46"/>
  <c r="EA130" i="46"/>
  <c r="EE130" i="46"/>
  <c r="DS130" i="46"/>
  <c r="DV130" i="46"/>
  <c r="DZ130" i="46"/>
  <c r="EH130" i="46"/>
  <c r="EB130" i="46"/>
  <c r="DY130" i="46"/>
  <c r="EF130" i="46"/>
  <c r="ED130" i="46"/>
  <c r="DO106" i="46"/>
  <c r="DR106" i="46"/>
  <c r="DN106" i="46"/>
  <c r="DQ106" i="46"/>
  <c r="DK106" i="46"/>
  <c r="DG106" i="46"/>
  <c r="DP106" i="46"/>
  <c r="DJ106" i="46"/>
  <c r="DF106" i="46"/>
  <c r="DM106" i="46"/>
  <c r="DI106" i="46"/>
  <c r="DE106" i="46"/>
  <c r="DD106" i="46"/>
  <c r="EO106" i="46"/>
  <c r="EK106" i="46"/>
  <c r="EN106" i="46"/>
  <c r="EJ106" i="46"/>
  <c r="EQ106" i="46"/>
  <c r="EM106" i="46"/>
  <c r="EI106" i="46"/>
  <c r="EL106" i="46"/>
  <c r="DL106" i="46"/>
  <c r="DH106" i="46"/>
  <c r="EP106" i="46"/>
  <c r="DT106" i="46"/>
  <c r="DV106" i="46"/>
  <c r="EH106" i="46"/>
  <c r="EG106" i="46"/>
  <c r="DS106" i="46"/>
  <c r="EE106" i="46"/>
  <c r="DW106" i="46"/>
  <c r="EC106" i="46"/>
  <c r="DY106" i="46"/>
  <c r="EA106" i="46"/>
  <c r="DU106" i="46"/>
  <c r="ED106" i="46"/>
  <c r="DX106" i="46"/>
  <c r="EF106" i="46"/>
  <c r="EB106" i="46"/>
  <c r="DZ106" i="46"/>
  <c r="EB39" i="46"/>
  <c r="DL39" i="46"/>
  <c r="EL39" i="46"/>
  <c r="DV39" i="46"/>
  <c r="DF39" i="46"/>
  <c r="DK39" i="46"/>
  <c r="DQ39" i="46"/>
  <c r="DW39" i="46"/>
  <c r="DM39" i="46"/>
  <c r="EN39" i="46"/>
  <c r="DX39" i="46"/>
  <c r="DH39" i="46"/>
  <c r="EH39" i="46"/>
  <c r="DR39" i="46"/>
  <c r="EI39" i="46"/>
  <c r="EO39" i="46"/>
  <c r="DI39" i="46"/>
  <c r="DO39" i="46"/>
  <c r="EK39" i="46"/>
  <c r="EJ39" i="46"/>
  <c r="DT39" i="46"/>
  <c r="DD39" i="46"/>
  <c r="ED39" i="46"/>
  <c r="DN39" i="46"/>
  <c r="EA39" i="46"/>
  <c r="EG39" i="46"/>
  <c r="EM39" i="46"/>
  <c r="DG39" i="46"/>
  <c r="DE39" i="46"/>
  <c r="EF39" i="46"/>
  <c r="DP39" i="46"/>
  <c r="EP39" i="46"/>
  <c r="DZ39" i="46"/>
  <c r="DJ39" i="46"/>
  <c r="DS39" i="46"/>
  <c r="DY39" i="46"/>
  <c r="EE39" i="46"/>
  <c r="DU39" i="46"/>
  <c r="EC39" i="46"/>
  <c r="EG63" i="46"/>
  <c r="DQ63" i="46"/>
  <c r="EN63" i="46"/>
  <c r="DX63" i="46"/>
  <c r="DH63" i="46"/>
  <c r="EE63" i="46"/>
  <c r="DO63" i="46"/>
  <c r="DV63" i="46"/>
  <c r="ED63" i="46"/>
  <c r="DJ63" i="46"/>
  <c r="EC63" i="46"/>
  <c r="DM63" i="46"/>
  <c r="EJ63" i="46"/>
  <c r="DT63" i="46"/>
  <c r="DD63" i="46"/>
  <c r="EA63" i="46"/>
  <c r="DK63" i="46"/>
  <c r="DF63" i="46"/>
  <c r="DN63" i="46"/>
  <c r="EO63" i="46"/>
  <c r="DY63" i="46"/>
  <c r="DI63" i="46"/>
  <c r="EF63" i="46"/>
  <c r="DP63" i="46"/>
  <c r="EM63" i="46"/>
  <c r="DW63" i="46"/>
  <c r="DG63" i="46"/>
  <c r="EH63" i="46"/>
  <c r="EP63" i="46"/>
  <c r="EK63" i="46"/>
  <c r="DU63" i="46"/>
  <c r="DE63" i="46"/>
  <c r="EB63" i="46"/>
  <c r="DL63" i="46"/>
  <c r="EI63" i="46"/>
  <c r="DS63" i="46"/>
  <c r="EL63" i="46"/>
  <c r="DR63" i="46"/>
  <c r="DZ63" i="46"/>
  <c r="ET4" i="46"/>
  <c r="M3" i="46"/>
  <c r="L3" i="46" s="1"/>
  <c r="DC4" i="46"/>
  <c r="GF130" i="46"/>
  <c r="FQ130" i="46"/>
  <c r="FA130" i="46"/>
  <c r="FX130" i="46"/>
  <c r="FH130" i="46"/>
  <c r="GE130" i="46"/>
  <c r="FO130" i="46"/>
  <c r="EY130" i="46"/>
  <c r="GD130" i="46"/>
  <c r="FJ130" i="46"/>
  <c r="GC130" i="46"/>
  <c r="FM130" i="46"/>
  <c r="EW130" i="46"/>
  <c r="FT130" i="46"/>
  <c r="FD130" i="46"/>
  <c r="GA130" i="46"/>
  <c r="FK130" i="46"/>
  <c r="EU130" i="46"/>
  <c r="FN130" i="46"/>
  <c r="FV130" i="46"/>
  <c r="FY130" i="46"/>
  <c r="FI130" i="46"/>
  <c r="GG130" i="46"/>
  <c r="FP130" i="46"/>
  <c r="EZ130" i="46"/>
  <c r="FW130" i="46"/>
  <c r="FG130" i="46"/>
  <c r="FR130" i="46"/>
  <c r="EX130" i="46"/>
  <c r="FF130" i="46"/>
  <c r="GH130" i="46"/>
  <c r="FU130" i="46"/>
  <c r="FE130" i="46"/>
  <c r="GB130" i="46"/>
  <c r="FL130" i="46"/>
  <c r="EV130" i="46"/>
  <c r="FS130" i="46"/>
  <c r="FC130" i="46"/>
  <c r="FB130" i="46"/>
  <c r="FZ130" i="46"/>
  <c r="GI129" i="46"/>
  <c r="ET98" i="46"/>
  <c r="ET64" i="46"/>
  <c r="ET131" i="46"/>
  <c r="ER107" i="46"/>
  <c r="EN6" i="46"/>
  <c r="ER129" i="46"/>
  <c r="FZ39" i="46"/>
  <c r="FJ39" i="46"/>
  <c r="GF39" i="46"/>
  <c r="FP39" i="46"/>
  <c r="EZ39" i="46"/>
  <c r="FQ39" i="46"/>
  <c r="FW39" i="46"/>
  <c r="GC39" i="46"/>
  <c r="EW39" i="46"/>
  <c r="FS39" i="46"/>
  <c r="FV39" i="46"/>
  <c r="FF39" i="46"/>
  <c r="GB39" i="46"/>
  <c r="FL39" i="46"/>
  <c r="EV39" i="46"/>
  <c r="FI39" i="46"/>
  <c r="FO39" i="46"/>
  <c r="FU39" i="46"/>
  <c r="FC39" i="46"/>
  <c r="FK39" i="46"/>
  <c r="FR39" i="46"/>
  <c r="FB39" i="46"/>
  <c r="FX39" i="46"/>
  <c r="FH39" i="46"/>
  <c r="GG39" i="46"/>
  <c r="FA39" i="46"/>
  <c r="FG39" i="46"/>
  <c r="FM39" i="46"/>
  <c r="GA39" i="46"/>
  <c r="GD39" i="46"/>
  <c r="FN39" i="46"/>
  <c r="EX39" i="46"/>
  <c r="FT39" i="46"/>
  <c r="FD39" i="46"/>
  <c r="FY39" i="46"/>
  <c r="GE39" i="46"/>
  <c r="EY39" i="46"/>
  <c r="FE39" i="46"/>
  <c r="EU39" i="46"/>
  <c r="GB106" i="46"/>
  <c r="FL106" i="46"/>
  <c r="EV106" i="46"/>
  <c r="FS106" i="46"/>
  <c r="FC106" i="46"/>
  <c r="GD106" i="46"/>
  <c r="FN106" i="46"/>
  <c r="EX106" i="46"/>
  <c r="FY106" i="46"/>
  <c r="FA106" i="46"/>
  <c r="FX106" i="46"/>
  <c r="FH106" i="46"/>
  <c r="GE106" i="46"/>
  <c r="FO106" i="46"/>
  <c r="EY106" i="46"/>
  <c r="FZ106" i="46"/>
  <c r="FJ106" i="46"/>
  <c r="GC106" i="46"/>
  <c r="FI106" i="46"/>
  <c r="GG106" i="46"/>
  <c r="FT106" i="46"/>
  <c r="FD106" i="46"/>
  <c r="GA106" i="46"/>
  <c r="FK106" i="46"/>
  <c r="EU106" i="46"/>
  <c r="FV106" i="46"/>
  <c r="FF106" i="46"/>
  <c r="FM106" i="46"/>
  <c r="FU106" i="46"/>
  <c r="FQ106" i="46"/>
  <c r="GF106" i="46"/>
  <c r="FP106" i="46"/>
  <c r="EZ106" i="46"/>
  <c r="FW106" i="46"/>
  <c r="FG106" i="46"/>
  <c r="GH106" i="46"/>
  <c r="FR106" i="46"/>
  <c r="FB106" i="46"/>
  <c r="EW106" i="46"/>
  <c r="FE106" i="46"/>
  <c r="GI62" i="46"/>
  <c r="EC73" i="46"/>
  <c r="DM73" i="46"/>
  <c r="EJ73" i="46"/>
  <c r="DT73" i="46"/>
  <c r="EE73" i="46"/>
  <c r="DO73" i="46"/>
  <c r="DR73" i="46"/>
  <c r="DZ73" i="46"/>
  <c r="DF73" i="46"/>
  <c r="EO73" i="46"/>
  <c r="DY73" i="46"/>
  <c r="DI73" i="46"/>
  <c r="EF73" i="46"/>
  <c r="DP73" i="46"/>
  <c r="EQ73" i="46"/>
  <c r="EA73" i="46"/>
  <c r="DK73" i="46"/>
  <c r="ED73" i="46"/>
  <c r="DJ73" i="46"/>
  <c r="EK73" i="46"/>
  <c r="DU73" i="46"/>
  <c r="DE73" i="46"/>
  <c r="EB73" i="46"/>
  <c r="DL73" i="46"/>
  <c r="EM73" i="46"/>
  <c r="DW73" i="46"/>
  <c r="DG73" i="46"/>
  <c r="DN73" i="46"/>
  <c r="EL73" i="46"/>
  <c r="EG73" i="46"/>
  <c r="DQ73" i="46"/>
  <c r="EN73" i="46"/>
  <c r="DX73" i="46"/>
  <c r="DH73" i="46"/>
  <c r="EI73" i="46"/>
  <c r="DS73" i="46"/>
  <c r="EH73" i="46"/>
  <c r="EP73" i="46"/>
  <c r="DV73" i="46"/>
  <c r="EK97" i="46"/>
  <c r="DU97" i="46"/>
  <c r="DE97" i="46"/>
  <c r="EB97" i="46"/>
  <c r="DL97" i="46"/>
  <c r="EM97" i="46"/>
  <c r="DW97" i="46"/>
  <c r="DG97" i="46"/>
  <c r="DN97" i="46"/>
  <c r="EL97" i="46"/>
  <c r="EG97" i="46"/>
  <c r="DQ97" i="46"/>
  <c r="EN97" i="46"/>
  <c r="DX97" i="46"/>
  <c r="DH97" i="46"/>
  <c r="EI97" i="46"/>
  <c r="DS97" i="46"/>
  <c r="EH97" i="46"/>
  <c r="EP97" i="46"/>
  <c r="DV97" i="46"/>
  <c r="EC97" i="46"/>
  <c r="DM97" i="46"/>
  <c r="EJ97" i="46"/>
  <c r="DT97" i="46"/>
  <c r="EE97" i="46"/>
  <c r="DO97" i="46"/>
  <c r="DR97" i="46"/>
  <c r="DZ97" i="46"/>
  <c r="DF97" i="46"/>
  <c r="EO97" i="46"/>
  <c r="DY97" i="46"/>
  <c r="DI97" i="46"/>
  <c r="EF97" i="46"/>
  <c r="DP97" i="46"/>
  <c r="EQ97" i="46"/>
  <c r="EA97" i="46"/>
  <c r="DK97" i="46"/>
  <c r="ED97" i="46"/>
  <c r="DJ97" i="46"/>
  <c r="GI107" i="46"/>
  <c r="GI40" i="46"/>
  <c r="DC38" i="46"/>
  <c r="DW5" i="46"/>
  <c r="DG5" i="46"/>
  <c r="DH5" i="46"/>
  <c r="DZ5" i="46"/>
  <c r="DJ5" i="46"/>
  <c r="DL5" i="46"/>
  <c r="DY5" i="46"/>
  <c r="DI5" i="46"/>
  <c r="EI5" i="46"/>
  <c r="DS5" i="46"/>
  <c r="EF5" i="46"/>
  <c r="EL5" i="46"/>
  <c r="DV5" i="46"/>
  <c r="DF5" i="46"/>
  <c r="EK5" i="46"/>
  <c r="DU5" i="46"/>
  <c r="DE5" i="46"/>
  <c r="DC105" i="46"/>
  <c r="EE5" i="46"/>
  <c r="DO5" i="46"/>
  <c r="DT5" i="46"/>
  <c r="EH5" i="46"/>
  <c r="DR5" i="46"/>
  <c r="EJ5" i="46"/>
  <c r="EG5" i="46"/>
  <c r="DQ5" i="46"/>
  <c r="EB5" i="46"/>
  <c r="DC72" i="46"/>
  <c r="EA5" i="46"/>
  <c r="DK5" i="46"/>
  <c r="DP5" i="46"/>
  <c r="ED5" i="46"/>
  <c r="DN5" i="46"/>
  <c r="DX5" i="46"/>
  <c r="EC5" i="46"/>
  <c r="DM5" i="46"/>
  <c r="DD5" i="46"/>
  <c r="GA63" i="46"/>
  <c r="FK63" i="46"/>
  <c r="EU63" i="46"/>
  <c r="FR63" i="46"/>
  <c r="FB63" i="46"/>
  <c r="FY63" i="46"/>
  <c r="FI63" i="46"/>
  <c r="FT63" i="46"/>
  <c r="EZ63" i="46"/>
  <c r="FX63" i="46"/>
  <c r="FW63" i="46"/>
  <c r="FG63" i="46"/>
  <c r="GD63" i="46"/>
  <c r="FN63" i="46"/>
  <c r="EX63" i="46"/>
  <c r="FU63" i="46"/>
  <c r="FE63" i="46"/>
  <c r="FD63" i="46"/>
  <c r="GB63" i="46"/>
  <c r="FH63" i="46"/>
  <c r="FS63" i="46"/>
  <c r="FC63" i="46"/>
  <c r="FZ63" i="46"/>
  <c r="FJ63" i="46"/>
  <c r="GG63" i="46"/>
  <c r="FQ63" i="46"/>
  <c r="FA63" i="46"/>
  <c r="GF63" i="46"/>
  <c r="FL63" i="46"/>
  <c r="GE63" i="46"/>
  <c r="FO63" i="46"/>
  <c r="EY63" i="46"/>
  <c r="FV63" i="46"/>
  <c r="FF63" i="46"/>
  <c r="GC63" i="46"/>
  <c r="FM63" i="46"/>
  <c r="EW63" i="46"/>
  <c r="FP63" i="46"/>
  <c r="EV63" i="46"/>
  <c r="EJ31" i="46"/>
  <c r="DT31" i="46"/>
  <c r="DD31" i="46"/>
  <c r="DW31" i="46"/>
  <c r="DG31" i="46"/>
  <c r="DZ31" i="46"/>
  <c r="DJ31" i="46"/>
  <c r="DE31" i="46"/>
  <c r="DM31" i="46"/>
  <c r="DC131" i="46"/>
  <c r="EF31" i="46"/>
  <c r="DP31" i="46"/>
  <c r="EI31" i="46"/>
  <c r="DS31" i="46"/>
  <c r="EL31" i="46"/>
  <c r="DV31" i="46"/>
  <c r="DF31" i="46"/>
  <c r="EG31" i="46"/>
  <c r="DY31" i="46"/>
  <c r="DC98" i="46"/>
  <c r="EB31" i="46"/>
  <c r="DL31" i="46"/>
  <c r="EE31" i="46"/>
  <c r="DO31" i="46"/>
  <c r="EH31" i="46"/>
  <c r="DR31" i="46"/>
  <c r="EK31" i="46"/>
  <c r="DQ31" i="46"/>
  <c r="DI31" i="46"/>
  <c r="DC64" i="46"/>
  <c r="DX31" i="46"/>
  <c r="DH31" i="46"/>
  <c r="EA31" i="46"/>
  <c r="DK31" i="46"/>
  <c r="ED31" i="46"/>
  <c r="DN31" i="46"/>
  <c r="DU31" i="46"/>
  <c r="EC31" i="46"/>
  <c r="ER40" i="46"/>
  <c r="EN30" i="46"/>
  <c r="ET72" i="46"/>
  <c r="ET38" i="46"/>
  <c r="ET105" i="46"/>
  <c r="ER62" i="46"/>
  <c r="ET32" i="46"/>
  <c r="M33" i="46"/>
  <c r="DC32" i="46"/>
  <c r="DR105" i="46" l="1"/>
  <c r="DN105" i="46"/>
  <c r="DQ105" i="46"/>
  <c r="DM105" i="46"/>
  <c r="DP105" i="46"/>
  <c r="DK105" i="46"/>
  <c r="DG105" i="46"/>
  <c r="DO105" i="46"/>
  <c r="DJ105" i="46"/>
  <c r="DF105" i="46"/>
  <c r="DL105" i="46"/>
  <c r="DI105" i="46"/>
  <c r="DE105" i="46"/>
  <c r="EP105" i="46"/>
  <c r="EL105" i="46"/>
  <c r="DH105" i="46"/>
  <c r="EO105" i="46"/>
  <c r="DD105" i="46"/>
  <c r="EQ105" i="46"/>
  <c r="EJ105" i="46"/>
  <c r="EN105" i="46"/>
  <c r="EI105" i="46"/>
  <c r="EK105" i="46"/>
  <c r="EM105" i="46"/>
  <c r="DS105" i="46"/>
  <c r="DY105" i="46"/>
  <c r="EE105" i="46"/>
  <c r="DV105" i="46"/>
  <c r="EG105" i="46"/>
  <c r="EH105" i="46"/>
  <c r="DT105" i="46"/>
  <c r="DU105" i="46"/>
  <c r="DW105" i="46"/>
  <c r="EC105" i="46"/>
  <c r="EA105" i="46"/>
  <c r="DX105" i="46"/>
  <c r="ED105" i="46"/>
  <c r="EB105" i="46"/>
  <c r="DZ105" i="46"/>
  <c r="EF105" i="46"/>
  <c r="DP131" i="46"/>
  <c r="DL131" i="46"/>
  <c r="DH131" i="46"/>
  <c r="DD131" i="46"/>
  <c r="DY131" i="46"/>
  <c r="DO131" i="46"/>
  <c r="DK131" i="46"/>
  <c r="DG131" i="46"/>
  <c r="DN131" i="46"/>
  <c r="DF131" i="46"/>
  <c r="DM131" i="46"/>
  <c r="DE131" i="46"/>
  <c r="DR131" i="46"/>
  <c r="DJ131" i="46"/>
  <c r="EN131" i="46"/>
  <c r="EJ131" i="46"/>
  <c r="DI131" i="46"/>
  <c r="EQ131" i="46"/>
  <c r="EM131" i="46"/>
  <c r="EI131" i="46"/>
  <c r="EP131" i="46"/>
  <c r="EL131" i="46"/>
  <c r="DQ131" i="46"/>
  <c r="EK131" i="46"/>
  <c r="EO131" i="46"/>
  <c r="DS131" i="46"/>
  <c r="DZ131" i="46"/>
  <c r="ED131" i="46"/>
  <c r="DW131" i="46"/>
  <c r="EA131" i="46"/>
  <c r="EE131" i="46"/>
  <c r="EC131" i="46"/>
  <c r="EH131" i="46"/>
  <c r="EG131" i="46"/>
  <c r="EB131" i="46"/>
  <c r="DV131" i="46"/>
  <c r="DX131" i="46"/>
  <c r="DT131" i="46"/>
  <c r="DU131" i="46"/>
  <c r="EF131" i="46"/>
  <c r="ER106" i="46"/>
  <c r="GI39" i="46"/>
  <c r="M34" i="46"/>
  <c r="DC33" i="46"/>
  <c r="ET33" i="46"/>
  <c r="GC38" i="46"/>
  <c r="FM38" i="46"/>
  <c r="EW38" i="46"/>
  <c r="FS38" i="46"/>
  <c r="FC38" i="46"/>
  <c r="FV38" i="46"/>
  <c r="GB38" i="46"/>
  <c r="EV38" i="46"/>
  <c r="FB38" i="46"/>
  <c r="FP38" i="46"/>
  <c r="FY38" i="46"/>
  <c r="FI38" i="46"/>
  <c r="GE38" i="46"/>
  <c r="FO38" i="46"/>
  <c r="EY38" i="46"/>
  <c r="FN38" i="46"/>
  <c r="FT38" i="46"/>
  <c r="FZ38" i="46"/>
  <c r="GF38" i="46"/>
  <c r="FH38" i="46"/>
  <c r="FU38" i="46"/>
  <c r="FE38" i="46"/>
  <c r="GA38" i="46"/>
  <c r="FK38" i="46"/>
  <c r="EU38" i="46"/>
  <c r="FF38" i="46"/>
  <c r="FL38" i="46"/>
  <c r="FR38" i="46"/>
  <c r="EZ38" i="46"/>
  <c r="GG38" i="46"/>
  <c r="FQ38" i="46"/>
  <c r="FA38" i="46"/>
  <c r="FW38" i="46"/>
  <c r="FG38" i="46"/>
  <c r="GD38" i="46"/>
  <c r="EX38" i="46"/>
  <c r="FD38" i="46"/>
  <c r="FJ38" i="46"/>
  <c r="FX38" i="46"/>
  <c r="EN5" i="46"/>
  <c r="ET3" i="46"/>
  <c r="DC3" i="46"/>
  <c r="ET65" i="46"/>
  <c r="ET132" i="46"/>
  <c r="ET99" i="46"/>
  <c r="EI98" i="46"/>
  <c r="DS98" i="46"/>
  <c r="EP98" i="46"/>
  <c r="DZ98" i="46"/>
  <c r="DJ98" i="46"/>
  <c r="DU98" i="46"/>
  <c r="EB98" i="46"/>
  <c r="EO98" i="46"/>
  <c r="DI98" i="46"/>
  <c r="EN98" i="46"/>
  <c r="EE98" i="46"/>
  <c r="DO98" i="46"/>
  <c r="EL98" i="46"/>
  <c r="DV98" i="46"/>
  <c r="DF98" i="46"/>
  <c r="DM98" i="46"/>
  <c r="DT98" i="46"/>
  <c r="EG98" i="46"/>
  <c r="EF98" i="46"/>
  <c r="DH98" i="46"/>
  <c r="DK98" i="46"/>
  <c r="EQ98" i="46"/>
  <c r="EA98" i="46"/>
  <c r="EH98" i="46"/>
  <c r="DR98" i="46"/>
  <c r="EK98" i="46"/>
  <c r="DE98" i="46"/>
  <c r="DL98" i="46"/>
  <c r="DY98" i="46"/>
  <c r="DX98" i="46"/>
  <c r="EM98" i="46"/>
  <c r="DW98" i="46"/>
  <c r="DG98" i="46"/>
  <c r="ED98" i="46"/>
  <c r="DN98" i="46"/>
  <c r="EC98" i="46"/>
  <c r="EJ98" i="46"/>
  <c r="DQ98" i="46"/>
  <c r="DP98" i="46"/>
  <c r="GI63" i="46"/>
  <c r="EN72" i="46"/>
  <c r="DX72" i="46"/>
  <c r="DH72" i="46"/>
  <c r="EI72" i="46"/>
  <c r="DS72" i="46"/>
  <c r="EP72" i="46"/>
  <c r="DZ72" i="46"/>
  <c r="DJ72" i="46"/>
  <c r="DI72" i="46"/>
  <c r="EG72" i="46"/>
  <c r="EJ72" i="46"/>
  <c r="DT72" i="46"/>
  <c r="EE72" i="46"/>
  <c r="DO72" i="46"/>
  <c r="EL72" i="46"/>
  <c r="DV72" i="46"/>
  <c r="DF72" i="46"/>
  <c r="EK72" i="46"/>
  <c r="DQ72" i="46"/>
  <c r="EF72" i="46"/>
  <c r="DP72" i="46"/>
  <c r="EQ72" i="46"/>
  <c r="EA72" i="46"/>
  <c r="DK72" i="46"/>
  <c r="EH72" i="46"/>
  <c r="DR72" i="46"/>
  <c r="EO72" i="46"/>
  <c r="DU72" i="46"/>
  <c r="EC72" i="46"/>
  <c r="EB72" i="46"/>
  <c r="DL72" i="46"/>
  <c r="EM72" i="46"/>
  <c r="DW72" i="46"/>
  <c r="DG72" i="46"/>
  <c r="ED72" i="46"/>
  <c r="DN72" i="46"/>
  <c r="DY72" i="46"/>
  <c r="DE72" i="46"/>
  <c r="DM72" i="46"/>
  <c r="EM38" i="46"/>
  <c r="DW38" i="46"/>
  <c r="DG38" i="46"/>
  <c r="EC38" i="46"/>
  <c r="DM38" i="46"/>
  <c r="EF38" i="46"/>
  <c r="EL38" i="46"/>
  <c r="DF38" i="46"/>
  <c r="DL38" i="46"/>
  <c r="DJ38" i="46"/>
  <c r="EI38" i="46"/>
  <c r="DS38" i="46"/>
  <c r="EO38" i="46"/>
  <c r="DY38" i="46"/>
  <c r="DI38" i="46"/>
  <c r="DX38" i="46"/>
  <c r="ED38" i="46"/>
  <c r="EJ38" i="46"/>
  <c r="DD38" i="46"/>
  <c r="EH38" i="46"/>
  <c r="EE38" i="46"/>
  <c r="DO38" i="46"/>
  <c r="EK38" i="46"/>
  <c r="DU38" i="46"/>
  <c r="DE38" i="46"/>
  <c r="DP38" i="46"/>
  <c r="DV38" i="46"/>
  <c r="EB38" i="46"/>
  <c r="DR38" i="46"/>
  <c r="DZ38" i="46"/>
  <c r="EA38" i="46"/>
  <c r="DK38" i="46"/>
  <c r="EG38" i="46"/>
  <c r="DQ38" i="46"/>
  <c r="EN38" i="46"/>
  <c r="DH38" i="46"/>
  <c r="DN38" i="46"/>
  <c r="DT38" i="46"/>
  <c r="EP38" i="46"/>
  <c r="ER130" i="46"/>
  <c r="GI106" i="46"/>
  <c r="FV64" i="46"/>
  <c r="FF64" i="46"/>
  <c r="GC64" i="46"/>
  <c r="FM64" i="46"/>
  <c r="EW64" i="46"/>
  <c r="FT64" i="46"/>
  <c r="FD64" i="46"/>
  <c r="FO64" i="46"/>
  <c r="EU64" i="46"/>
  <c r="FC64" i="46"/>
  <c r="FR64" i="46"/>
  <c r="FB64" i="46"/>
  <c r="FY64" i="46"/>
  <c r="FI64" i="46"/>
  <c r="GF64" i="46"/>
  <c r="FP64" i="46"/>
  <c r="EZ64" i="46"/>
  <c r="EY64" i="46"/>
  <c r="FW64" i="46"/>
  <c r="GD64" i="46"/>
  <c r="FN64" i="46"/>
  <c r="EX64" i="46"/>
  <c r="FU64" i="46"/>
  <c r="FE64" i="46"/>
  <c r="GB64" i="46"/>
  <c r="FL64" i="46"/>
  <c r="EV64" i="46"/>
  <c r="GA64" i="46"/>
  <c r="FG64" i="46"/>
  <c r="FZ64" i="46"/>
  <c r="FJ64" i="46"/>
  <c r="GG64" i="46"/>
  <c r="FQ64" i="46"/>
  <c r="FA64" i="46"/>
  <c r="FX64" i="46"/>
  <c r="FH64" i="46"/>
  <c r="GE64" i="46"/>
  <c r="FK64" i="46"/>
  <c r="FS64" i="46"/>
  <c r="GI130" i="46"/>
  <c r="ET104" i="46"/>
  <c r="ET71" i="46"/>
  <c r="ET37" i="46"/>
  <c r="FT105" i="46"/>
  <c r="FD105" i="46"/>
  <c r="GA105" i="46"/>
  <c r="FK105" i="46"/>
  <c r="EU105" i="46"/>
  <c r="FV105" i="46"/>
  <c r="FF105" i="46"/>
  <c r="FQ105" i="46"/>
  <c r="EW105" i="46"/>
  <c r="FE105" i="46"/>
  <c r="GF105" i="46"/>
  <c r="FP105" i="46"/>
  <c r="EZ105" i="46"/>
  <c r="FW105" i="46"/>
  <c r="FG105" i="46"/>
  <c r="GH105" i="46"/>
  <c r="FR105" i="46"/>
  <c r="FB105" i="46"/>
  <c r="FA105" i="46"/>
  <c r="FY105" i="46"/>
  <c r="GB105" i="46"/>
  <c r="FL105" i="46"/>
  <c r="EV105" i="46"/>
  <c r="FS105" i="46"/>
  <c r="FC105" i="46"/>
  <c r="GD105" i="46"/>
  <c r="FN105" i="46"/>
  <c r="EX105" i="46"/>
  <c r="GC105" i="46"/>
  <c r="FI105" i="46"/>
  <c r="FX105" i="46"/>
  <c r="FH105" i="46"/>
  <c r="GE105" i="46"/>
  <c r="FO105" i="46"/>
  <c r="EY105" i="46"/>
  <c r="FZ105" i="46"/>
  <c r="FJ105" i="46"/>
  <c r="GG105" i="46"/>
  <c r="FM105" i="46"/>
  <c r="FU105" i="46"/>
  <c r="EN31" i="46"/>
  <c r="ER63" i="46"/>
  <c r="ER39" i="46"/>
  <c r="EK32" i="46"/>
  <c r="DU32" i="46"/>
  <c r="DE32" i="46"/>
  <c r="DX32" i="46"/>
  <c r="DH32" i="46"/>
  <c r="EA32" i="46"/>
  <c r="DK32" i="46"/>
  <c r="DZ32" i="46"/>
  <c r="DF32" i="46"/>
  <c r="DC132" i="46"/>
  <c r="EG32" i="46"/>
  <c r="DQ32" i="46"/>
  <c r="EJ32" i="46"/>
  <c r="DT32" i="46"/>
  <c r="DD32" i="46"/>
  <c r="DW32" i="46"/>
  <c r="DG32" i="46"/>
  <c r="DJ32" i="46"/>
  <c r="EH32" i="46"/>
  <c r="DC99" i="46"/>
  <c r="EC32" i="46"/>
  <c r="DM32" i="46"/>
  <c r="EF32" i="46"/>
  <c r="DP32" i="46"/>
  <c r="EI32" i="46"/>
  <c r="DS32" i="46"/>
  <c r="ED32" i="46"/>
  <c r="EL32" i="46"/>
  <c r="DR32" i="46"/>
  <c r="DC65" i="46"/>
  <c r="DY32" i="46"/>
  <c r="DI32" i="46"/>
  <c r="EB32" i="46"/>
  <c r="DL32" i="46"/>
  <c r="EE32" i="46"/>
  <c r="DO32" i="46"/>
  <c r="DN32" i="46"/>
  <c r="DV32" i="46"/>
  <c r="EN64" i="46"/>
  <c r="DX64" i="46"/>
  <c r="DH64" i="46"/>
  <c r="EE64" i="46"/>
  <c r="DO64" i="46"/>
  <c r="EL64" i="46"/>
  <c r="DV64" i="46"/>
  <c r="DF64" i="46"/>
  <c r="DM64" i="46"/>
  <c r="DE64" i="46"/>
  <c r="EJ64" i="46"/>
  <c r="DT64" i="46"/>
  <c r="DD64" i="46"/>
  <c r="EA64" i="46"/>
  <c r="DK64" i="46"/>
  <c r="EH64" i="46"/>
  <c r="DR64" i="46"/>
  <c r="EG64" i="46"/>
  <c r="EO64" i="46"/>
  <c r="EK64" i="46"/>
  <c r="EF64" i="46"/>
  <c r="DP64" i="46"/>
  <c r="EM64" i="46"/>
  <c r="DW64" i="46"/>
  <c r="DG64" i="46"/>
  <c r="ED64" i="46"/>
  <c r="DN64" i="46"/>
  <c r="DQ64" i="46"/>
  <c r="DY64" i="46"/>
  <c r="DU64" i="46"/>
  <c r="EB64" i="46"/>
  <c r="DL64" i="46"/>
  <c r="EI64" i="46"/>
  <c r="DS64" i="46"/>
  <c r="EP64" i="46"/>
  <c r="DZ64" i="46"/>
  <c r="DJ64" i="46"/>
  <c r="EC64" i="46"/>
  <c r="DI64" i="46"/>
  <c r="GE131" i="46"/>
  <c r="GD131" i="46"/>
  <c r="FN131" i="46"/>
  <c r="EX131" i="46"/>
  <c r="FT131" i="46"/>
  <c r="FD131" i="46"/>
  <c r="FO131" i="46"/>
  <c r="FM131" i="46"/>
  <c r="FS131" i="46"/>
  <c r="FQ131" i="46"/>
  <c r="GA131" i="46"/>
  <c r="FZ131" i="46"/>
  <c r="FJ131" i="46"/>
  <c r="GF131" i="46"/>
  <c r="FP131" i="46"/>
  <c r="EZ131" i="46"/>
  <c r="FG131" i="46"/>
  <c r="FE131" i="46"/>
  <c r="FK131" i="46"/>
  <c r="FI131" i="46"/>
  <c r="GH131" i="46"/>
  <c r="FR131" i="46"/>
  <c r="FB131" i="46"/>
  <c r="FX131" i="46"/>
  <c r="FH131" i="46"/>
  <c r="FY131" i="46"/>
  <c r="FU131" i="46"/>
  <c r="GG131" i="46"/>
  <c r="EU131" i="46"/>
  <c r="GC131" i="46"/>
  <c r="FV131" i="46"/>
  <c r="EV131" i="46"/>
  <c r="FA131" i="46"/>
  <c r="FF131" i="46"/>
  <c r="EY131" i="46"/>
  <c r="GB131" i="46"/>
  <c r="EW131" i="46"/>
  <c r="FW131" i="46"/>
  <c r="FL131" i="46"/>
  <c r="FC131" i="46"/>
  <c r="DC37" i="46"/>
  <c r="DZ4" i="46"/>
  <c r="DJ4" i="46"/>
  <c r="EC4" i="46"/>
  <c r="DM4" i="46"/>
  <c r="EF4" i="46"/>
  <c r="DP4" i="46"/>
  <c r="EA4" i="46"/>
  <c r="EI4" i="46"/>
  <c r="EL4" i="46"/>
  <c r="DV4" i="46"/>
  <c r="DF4" i="46"/>
  <c r="DY4" i="46"/>
  <c r="DI4" i="46"/>
  <c r="EB4" i="46"/>
  <c r="DL4" i="46"/>
  <c r="DW4" i="46"/>
  <c r="EE4" i="46"/>
  <c r="DR4" i="46"/>
  <c r="DH4" i="46"/>
  <c r="DC104" i="46"/>
  <c r="EH4" i="46"/>
  <c r="EK4" i="46"/>
  <c r="DE4" i="46"/>
  <c r="DO4" i="46"/>
  <c r="DC71" i="46"/>
  <c r="ED4" i="46"/>
  <c r="DN4" i="46"/>
  <c r="EG4" i="46"/>
  <c r="DQ4" i="46"/>
  <c r="EJ4" i="46"/>
  <c r="DT4" i="46"/>
  <c r="DD4" i="46"/>
  <c r="DG4" i="46"/>
  <c r="DK4" i="46"/>
  <c r="DU4" i="46"/>
  <c r="DX4" i="46"/>
  <c r="DS4" i="46"/>
  <c r="EC132" i="46" l="1"/>
  <c r="DQ132" i="46"/>
  <c r="DM132" i="46"/>
  <c r="DH132" i="46"/>
  <c r="DD132" i="46"/>
  <c r="DP132" i="46"/>
  <c r="DL132" i="46"/>
  <c r="DK132" i="46"/>
  <c r="DG132" i="46"/>
  <c r="DO132" i="46"/>
  <c r="DF132" i="46"/>
  <c r="DN132" i="46"/>
  <c r="DE132" i="46"/>
  <c r="DU132" i="46"/>
  <c r="DJ132" i="46"/>
  <c r="DI132" i="46"/>
  <c r="EQ132" i="46"/>
  <c r="EM132" i="46"/>
  <c r="EI132" i="46"/>
  <c r="EP132" i="46"/>
  <c r="EL132" i="46"/>
  <c r="DR132" i="46"/>
  <c r="EO132" i="46"/>
  <c r="EK132" i="46"/>
  <c r="EN132" i="46"/>
  <c r="EJ132" i="46"/>
  <c r="EB132" i="46"/>
  <c r="DT132" i="46"/>
  <c r="DS132" i="46"/>
  <c r="DV132" i="46"/>
  <c r="DZ132" i="46"/>
  <c r="EH132" i="46"/>
  <c r="DY132" i="46"/>
  <c r="DW132" i="46"/>
  <c r="EE132" i="46"/>
  <c r="ED132" i="46"/>
  <c r="DX132" i="46"/>
  <c r="EG132" i="46"/>
  <c r="EA132" i="46"/>
  <c r="EF132" i="46"/>
  <c r="DQ104" i="46"/>
  <c r="DM104" i="46"/>
  <c r="DP104" i="46"/>
  <c r="DL104" i="46"/>
  <c r="DO104" i="46"/>
  <c r="DK104" i="46"/>
  <c r="DG104" i="46"/>
  <c r="DN104" i="46"/>
  <c r="DJ104" i="46"/>
  <c r="DF104" i="46"/>
  <c r="DI104" i="46"/>
  <c r="DE104" i="46"/>
  <c r="DR104" i="46"/>
  <c r="DD104" i="46"/>
  <c r="EQ104" i="46"/>
  <c r="EM104" i="46"/>
  <c r="EI104" i="46"/>
  <c r="EN104" i="46"/>
  <c r="DH104" i="46"/>
  <c r="EO104" i="46"/>
  <c r="EL104" i="46"/>
  <c r="EJ104" i="46"/>
  <c r="EP104" i="46"/>
  <c r="EK104" i="46"/>
  <c r="EH104" i="46"/>
  <c r="EC104" i="46"/>
  <c r="EA104" i="46"/>
  <c r="DW104" i="46"/>
  <c r="EE104" i="46"/>
  <c r="DS104" i="46"/>
  <c r="EG104" i="46"/>
  <c r="DU104" i="46"/>
  <c r="DY104" i="46"/>
  <c r="EF104" i="46"/>
  <c r="EB104" i="46"/>
  <c r="ED104" i="46"/>
  <c r="DV104" i="46"/>
  <c r="DZ104" i="46"/>
  <c r="DX104" i="46"/>
  <c r="DT104" i="46"/>
  <c r="ER105" i="46"/>
  <c r="ER64" i="46"/>
  <c r="EN32" i="46"/>
  <c r="GD37" i="46"/>
  <c r="FN37" i="46"/>
  <c r="EX37" i="46"/>
  <c r="FM37" i="46"/>
  <c r="GG37" i="46"/>
  <c r="FL37" i="46"/>
  <c r="GF37" i="46"/>
  <c r="FK37" i="46"/>
  <c r="GE37" i="46"/>
  <c r="FT37" i="46"/>
  <c r="FZ37" i="46"/>
  <c r="FJ37" i="46"/>
  <c r="GC37" i="46"/>
  <c r="FH37" i="46"/>
  <c r="GB37" i="46"/>
  <c r="FG37" i="46"/>
  <c r="GA37" i="46"/>
  <c r="FE37" i="46"/>
  <c r="FI37" i="46"/>
  <c r="EY37" i="46"/>
  <c r="FV37" i="46"/>
  <c r="FF37" i="46"/>
  <c r="FX37" i="46"/>
  <c r="FC37" i="46"/>
  <c r="FW37" i="46"/>
  <c r="FA37" i="46"/>
  <c r="FU37" i="46"/>
  <c r="EZ37" i="46"/>
  <c r="FY37" i="46"/>
  <c r="FO37" i="46"/>
  <c r="FR37" i="46"/>
  <c r="FB37" i="46"/>
  <c r="FS37" i="46"/>
  <c r="EW37" i="46"/>
  <c r="FQ37" i="46"/>
  <c r="EV37" i="46"/>
  <c r="FP37" i="46"/>
  <c r="EU37" i="46"/>
  <c r="FD37" i="46"/>
  <c r="FT104" i="46"/>
  <c r="FD104" i="46"/>
  <c r="GA104" i="46"/>
  <c r="FK104" i="46"/>
  <c r="EU104" i="46"/>
  <c r="FV104" i="46"/>
  <c r="FF104" i="46"/>
  <c r="FE104" i="46"/>
  <c r="GC104" i="46"/>
  <c r="FI104" i="46"/>
  <c r="GF104" i="46"/>
  <c r="FP104" i="46"/>
  <c r="EZ104" i="46"/>
  <c r="FW104" i="46"/>
  <c r="FG104" i="46"/>
  <c r="GH104" i="46"/>
  <c r="FR104" i="46"/>
  <c r="FB104" i="46"/>
  <c r="GG104" i="46"/>
  <c r="FM104" i="46"/>
  <c r="GB104" i="46"/>
  <c r="FL104" i="46"/>
  <c r="EV104" i="46"/>
  <c r="FS104" i="46"/>
  <c r="FC104" i="46"/>
  <c r="GD104" i="46"/>
  <c r="FN104" i="46"/>
  <c r="EX104" i="46"/>
  <c r="FQ104" i="46"/>
  <c r="EW104" i="46"/>
  <c r="FX104" i="46"/>
  <c r="FH104" i="46"/>
  <c r="GE104" i="46"/>
  <c r="FO104" i="46"/>
  <c r="EY104" i="46"/>
  <c r="FZ104" i="46"/>
  <c r="FJ104" i="46"/>
  <c r="FU104" i="46"/>
  <c r="FA104" i="46"/>
  <c r="FY104" i="46"/>
  <c r="GI64" i="46"/>
  <c r="ET66" i="46"/>
  <c r="ET133" i="46"/>
  <c r="ET100" i="46"/>
  <c r="ER131" i="46"/>
  <c r="EM65" i="46"/>
  <c r="DW65" i="46"/>
  <c r="DG65" i="46"/>
  <c r="ED65" i="46"/>
  <c r="DN65" i="46"/>
  <c r="EK65" i="46"/>
  <c r="DU65" i="46"/>
  <c r="DE65" i="46"/>
  <c r="DL65" i="46"/>
  <c r="DD65" i="46"/>
  <c r="EI65" i="46"/>
  <c r="DS65" i="46"/>
  <c r="EP65" i="46"/>
  <c r="DZ65" i="46"/>
  <c r="DJ65" i="46"/>
  <c r="EG65" i="46"/>
  <c r="DQ65" i="46"/>
  <c r="EF65" i="46"/>
  <c r="EN65" i="46"/>
  <c r="EJ65" i="46"/>
  <c r="EE65" i="46"/>
  <c r="DO65" i="46"/>
  <c r="EL65" i="46"/>
  <c r="DV65" i="46"/>
  <c r="DF65" i="46"/>
  <c r="EC65" i="46"/>
  <c r="DM65" i="46"/>
  <c r="DP65" i="46"/>
  <c r="DX65" i="46"/>
  <c r="DT65" i="46"/>
  <c r="EA65" i="46"/>
  <c r="DK65" i="46"/>
  <c r="EH65" i="46"/>
  <c r="DR65" i="46"/>
  <c r="EO65" i="46"/>
  <c r="DY65" i="46"/>
  <c r="DI65" i="46"/>
  <c r="EB65" i="46"/>
  <c r="DH65" i="46"/>
  <c r="GG65" i="46"/>
  <c r="FQ65" i="46"/>
  <c r="FA65" i="46"/>
  <c r="FX65" i="46"/>
  <c r="FH65" i="46"/>
  <c r="GE65" i="46"/>
  <c r="FO65" i="46"/>
  <c r="EY65" i="46"/>
  <c r="EX65" i="46"/>
  <c r="FF65" i="46"/>
  <c r="GC65" i="46"/>
  <c r="FM65" i="46"/>
  <c r="EW65" i="46"/>
  <c r="FT65" i="46"/>
  <c r="FD65" i="46"/>
  <c r="GA65" i="46"/>
  <c r="FK65" i="46"/>
  <c r="EU65" i="46"/>
  <c r="FZ65" i="46"/>
  <c r="FR65" i="46"/>
  <c r="FY65" i="46"/>
  <c r="FI65" i="46"/>
  <c r="GF65" i="46"/>
  <c r="FP65" i="46"/>
  <c r="EZ65" i="46"/>
  <c r="FW65" i="46"/>
  <c r="FG65" i="46"/>
  <c r="GD65" i="46"/>
  <c r="FJ65" i="46"/>
  <c r="FB65" i="46"/>
  <c r="FU65" i="46"/>
  <c r="FE65" i="46"/>
  <c r="GB65" i="46"/>
  <c r="FL65" i="46"/>
  <c r="EV65" i="46"/>
  <c r="FS65" i="46"/>
  <c r="FC65" i="46"/>
  <c r="FN65" i="46"/>
  <c r="FV65" i="46"/>
  <c r="DC66" i="46"/>
  <c r="DZ33" i="46"/>
  <c r="DJ33" i="46"/>
  <c r="EC33" i="46"/>
  <c r="DM33" i="46"/>
  <c r="EF33" i="46"/>
  <c r="DP33" i="46"/>
  <c r="EI33" i="46"/>
  <c r="EA33" i="46"/>
  <c r="EL33" i="46"/>
  <c r="DV33" i="46"/>
  <c r="DF33" i="46"/>
  <c r="DY33" i="46"/>
  <c r="DI33" i="46"/>
  <c r="EB33" i="46"/>
  <c r="DL33" i="46"/>
  <c r="DS33" i="46"/>
  <c r="DK33" i="46"/>
  <c r="DC133" i="46"/>
  <c r="EH33" i="46"/>
  <c r="DR33" i="46"/>
  <c r="EK33" i="46"/>
  <c r="DU33" i="46"/>
  <c r="DE33" i="46"/>
  <c r="DX33" i="46"/>
  <c r="DH33" i="46"/>
  <c r="EE33" i="46"/>
  <c r="DW33" i="46"/>
  <c r="DC100" i="46"/>
  <c r="ED33" i="46"/>
  <c r="DN33" i="46"/>
  <c r="EG33" i="46"/>
  <c r="DQ33" i="46"/>
  <c r="EJ33" i="46"/>
  <c r="DT33" i="46"/>
  <c r="DD33" i="46"/>
  <c r="DO33" i="46"/>
  <c r="DG33" i="46"/>
  <c r="EE71" i="46"/>
  <c r="DO71" i="46"/>
  <c r="EL71" i="46"/>
  <c r="DV71" i="46"/>
  <c r="DF71" i="46"/>
  <c r="EC71" i="46"/>
  <c r="DM71" i="46"/>
  <c r="DP71" i="46"/>
  <c r="DX71" i="46"/>
  <c r="EQ71" i="46"/>
  <c r="EA71" i="46"/>
  <c r="DK71" i="46"/>
  <c r="EH71" i="46"/>
  <c r="DR71" i="46"/>
  <c r="EO71" i="46"/>
  <c r="DY71" i="46"/>
  <c r="DI71" i="46"/>
  <c r="EB71" i="46"/>
  <c r="DH71" i="46"/>
  <c r="EM71" i="46"/>
  <c r="DW71" i="46"/>
  <c r="DG71" i="46"/>
  <c r="ED71" i="46"/>
  <c r="DN71" i="46"/>
  <c r="EK71" i="46"/>
  <c r="DU71" i="46"/>
  <c r="DE71" i="46"/>
  <c r="DL71" i="46"/>
  <c r="EJ71" i="46"/>
  <c r="EI71" i="46"/>
  <c r="DS71" i="46"/>
  <c r="EP71" i="46"/>
  <c r="DZ71" i="46"/>
  <c r="DJ71" i="46"/>
  <c r="EG71" i="46"/>
  <c r="DQ71" i="46"/>
  <c r="EF71" i="46"/>
  <c r="EN71" i="46"/>
  <c r="DT71" i="46"/>
  <c r="EN4" i="46"/>
  <c r="EB37" i="46"/>
  <c r="DL37" i="46"/>
  <c r="EK37" i="46"/>
  <c r="DO37" i="46"/>
  <c r="EI37" i="46"/>
  <c r="DN37" i="46"/>
  <c r="EC37" i="46"/>
  <c r="DG37" i="46"/>
  <c r="DK37" i="46"/>
  <c r="EN37" i="46"/>
  <c r="DX37" i="46"/>
  <c r="DH37" i="46"/>
  <c r="EE37" i="46"/>
  <c r="DJ37" i="46"/>
  <c r="ED37" i="46"/>
  <c r="DI37" i="46"/>
  <c r="DW37" i="46"/>
  <c r="EL37" i="46"/>
  <c r="EA37" i="46"/>
  <c r="EJ37" i="46"/>
  <c r="DT37" i="46"/>
  <c r="DD37" i="46"/>
  <c r="DZ37" i="46"/>
  <c r="DE37" i="46"/>
  <c r="DY37" i="46"/>
  <c r="EM37" i="46"/>
  <c r="DR37" i="46"/>
  <c r="DQ37" i="46"/>
  <c r="DF37" i="46"/>
  <c r="EF37" i="46"/>
  <c r="DP37" i="46"/>
  <c r="EP37" i="46"/>
  <c r="DU37" i="46"/>
  <c r="EO37" i="46"/>
  <c r="DS37" i="46"/>
  <c r="EH37" i="46"/>
  <c r="DM37" i="46"/>
  <c r="EG37" i="46"/>
  <c r="DV37" i="46"/>
  <c r="GI131" i="46"/>
  <c r="GI105" i="46"/>
  <c r="DC70" i="46"/>
  <c r="EA3" i="46"/>
  <c r="DK3" i="46"/>
  <c r="DM3" i="46"/>
  <c r="DP3" i="46"/>
  <c r="DZ3" i="46"/>
  <c r="DJ3" i="46"/>
  <c r="DE3" i="46"/>
  <c r="DQ3" i="46"/>
  <c r="DD3" i="46"/>
  <c r="DC36" i="46"/>
  <c r="DW3" i="46"/>
  <c r="DG3" i="46"/>
  <c r="DI3" i="46"/>
  <c r="EL3" i="46"/>
  <c r="DV3" i="46"/>
  <c r="DF3" i="46"/>
  <c r="DX3" i="46"/>
  <c r="DT3" i="46"/>
  <c r="EI3" i="46"/>
  <c r="DS3" i="46"/>
  <c r="EC3" i="46"/>
  <c r="EF3" i="46"/>
  <c r="EH3" i="46"/>
  <c r="DR3" i="46"/>
  <c r="EK3" i="46"/>
  <c r="DL3" i="46"/>
  <c r="DH3" i="46"/>
  <c r="DC103" i="46"/>
  <c r="EE3" i="46"/>
  <c r="DO3" i="46"/>
  <c r="DY3" i="46"/>
  <c r="EB3" i="46"/>
  <c r="ED3" i="46"/>
  <c r="DN3" i="46"/>
  <c r="DU3" i="46"/>
  <c r="EG3" i="46"/>
  <c r="EJ3" i="46"/>
  <c r="GI38" i="46"/>
  <c r="ET34" i="46"/>
  <c r="DC34" i="46"/>
  <c r="EM99" i="46"/>
  <c r="DW99" i="46"/>
  <c r="DG99" i="46"/>
  <c r="ED99" i="46"/>
  <c r="DN99" i="46"/>
  <c r="EG99" i="46"/>
  <c r="EN99" i="46"/>
  <c r="DH99" i="46"/>
  <c r="DM99" i="46"/>
  <c r="EI99" i="46"/>
  <c r="DS99" i="46"/>
  <c r="EP99" i="46"/>
  <c r="DZ99" i="46"/>
  <c r="DJ99" i="46"/>
  <c r="DY99" i="46"/>
  <c r="EF99" i="46"/>
  <c r="EK99" i="46"/>
  <c r="DE99" i="46"/>
  <c r="EB99" i="46"/>
  <c r="EE99" i="46"/>
  <c r="DO99" i="46"/>
  <c r="EL99" i="46"/>
  <c r="DV99" i="46"/>
  <c r="DF99" i="46"/>
  <c r="DQ99" i="46"/>
  <c r="DX99" i="46"/>
  <c r="EC99" i="46"/>
  <c r="DL99" i="46"/>
  <c r="DT99" i="46"/>
  <c r="EQ99" i="46"/>
  <c r="EA99" i="46"/>
  <c r="DK99" i="46"/>
  <c r="EH99" i="46"/>
  <c r="DR99" i="46"/>
  <c r="EO99" i="46"/>
  <c r="DI99" i="46"/>
  <c r="DP99" i="46"/>
  <c r="DU99" i="46"/>
  <c r="EJ99" i="46"/>
  <c r="ER38" i="46"/>
  <c r="FS132" i="46"/>
  <c r="FC132" i="46"/>
  <c r="GD132" i="46"/>
  <c r="FN132" i="46"/>
  <c r="EX132" i="46"/>
  <c r="FT132" i="46"/>
  <c r="FD132" i="46"/>
  <c r="FE132" i="46"/>
  <c r="GC132" i="46"/>
  <c r="FI132" i="46"/>
  <c r="GE132" i="46"/>
  <c r="FO132" i="46"/>
  <c r="EY132" i="46"/>
  <c r="FZ132" i="46"/>
  <c r="FJ132" i="46"/>
  <c r="GF132" i="46"/>
  <c r="FP132" i="46"/>
  <c r="EZ132" i="46"/>
  <c r="GG132" i="46"/>
  <c r="FM132" i="46"/>
  <c r="GA132" i="46"/>
  <c r="FK132" i="46"/>
  <c r="EU132" i="46"/>
  <c r="FV132" i="46"/>
  <c r="FF132" i="46"/>
  <c r="GB132" i="46"/>
  <c r="FL132" i="46"/>
  <c r="EV132" i="46"/>
  <c r="FQ132" i="46"/>
  <c r="EW132" i="46"/>
  <c r="FW132" i="46"/>
  <c r="FG132" i="46"/>
  <c r="GH132" i="46"/>
  <c r="FR132" i="46"/>
  <c r="FB132" i="46"/>
  <c r="FX132" i="46"/>
  <c r="FH132" i="46"/>
  <c r="FU132" i="46"/>
  <c r="FA132" i="46"/>
  <c r="FY132" i="46"/>
  <c r="ET103" i="46"/>
  <c r="ET70" i="46"/>
  <c r="ET36" i="46"/>
  <c r="DP103" i="46" l="1"/>
  <c r="DL103" i="46"/>
  <c r="DO103" i="46"/>
  <c r="DN103" i="46"/>
  <c r="DK103" i="46"/>
  <c r="DG103" i="46"/>
  <c r="DM103" i="46"/>
  <c r="DJ103" i="46"/>
  <c r="DF103" i="46"/>
  <c r="DR103" i="46"/>
  <c r="DI103" i="46"/>
  <c r="DE103" i="46"/>
  <c r="EN103" i="46"/>
  <c r="DQ103" i="46"/>
  <c r="DH103" i="46"/>
  <c r="DD103" i="46"/>
  <c r="EQ103" i="46"/>
  <c r="EL103" i="46"/>
  <c r="EM103" i="46"/>
  <c r="EP103" i="46"/>
  <c r="EK103" i="46"/>
  <c r="EI103" i="46"/>
  <c r="EO103" i="46"/>
  <c r="EJ103" i="46"/>
  <c r="EH103" i="46"/>
  <c r="DY103" i="46"/>
  <c r="DW103" i="46"/>
  <c r="EC103" i="46"/>
  <c r="EG103" i="46"/>
  <c r="DU103" i="46"/>
  <c r="EA103" i="46"/>
  <c r="DS103" i="46"/>
  <c r="DV103" i="46"/>
  <c r="EE103" i="46"/>
  <c r="EB103" i="46"/>
  <c r="DX103" i="46"/>
  <c r="ED103" i="46"/>
  <c r="DT103" i="46"/>
  <c r="EF103" i="46"/>
  <c r="DZ103" i="46"/>
  <c r="DQ133" i="46"/>
  <c r="DM133" i="46"/>
  <c r="DH133" i="46"/>
  <c r="DD133" i="46"/>
  <c r="DP133" i="46"/>
  <c r="DL133" i="46"/>
  <c r="DK133" i="46"/>
  <c r="DG133" i="46"/>
  <c r="DO133" i="46"/>
  <c r="DF133" i="46"/>
  <c r="DN133" i="46"/>
  <c r="DE133" i="46"/>
  <c r="EQ133" i="46"/>
  <c r="DJ133" i="46"/>
  <c r="EP133" i="46"/>
  <c r="EL133" i="46"/>
  <c r="DR133" i="46"/>
  <c r="EO133" i="46"/>
  <c r="EK133" i="46"/>
  <c r="EN133" i="46"/>
  <c r="EJ133" i="46"/>
  <c r="DI133" i="46"/>
  <c r="EI133" i="46"/>
  <c r="EM133" i="46"/>
  <c r="DT133" i="46"/>
  <c r="DU133" i="46"/>
  <c r="DY133" i="46"/>
  <c r="DX133" i="46"/>
  <c r="EH133" i="46"/>
  <c r="EG133" i="46"/>
  <c r="DV133" i="46"/>
  <c r="DW133" i="46"/>
  <c r="EA133" i="46"/>
  <c r="EE133" i="46"/>
  <c r="EC133" i="46"/>
  <c r="DS133" i="46"/>
  <c r="DZ133" i="46"/>
  <c r="ED133" i="46"/>
  <c r="EB133" i="46"/>
  <c r="EF133" i="46"/>
  <c r="GI37" i="46"/>
  <c r="ER104" i="46"/>
  <c r="GI65" i="46"/>
  <c r="ER65" i="46"/>
  <c r="FT66" i="46"/>
  <c r="FD66" i="46"/>
  <c r="GA66" i="46"/>
  <c r="FK66" i="46"/>
  <c r="EU66" i="46"/>
  <c r="FR66" i="46"/>
  <c r="FB66" i="46"/>
  <c r="EW66" i="46"/>
  <c r="FE66" i="46"/>
  <c r="GF66" i="46"/>
  <c r="FP66" i="46"/>
  <c r="EZ66" i="46"/>
  <c r="FW66" i="46"/>
  <c r="FG66" i="46"/>
  <c r="GD66" i="46"/>
  <c r="FN66" i="46"/>
  <c r="EX66" i="46"/>
  <c r="FY66" i="46"/>
  <c r="GG66" i="46"/>
  <c r="GB66" i="46"/>
  <c r="FL66" i="46"/>
  <c r="EV66" i="46"/>
  <c r="FS66" i="46"/>
  <c r="FC66" i="46"/>
  <c r="FZ66" i="46"/>
  <c r="FJ66" i="46"/>
  <c r="GC66" i="46"/>
  <c r="FI66" i="46"/>
  <c r="FQ66" i="46"/>
  <c r="FX66" i="46"/>
  <c r="FH66" i="46"/>
  <c r="GE66" i="46"/>
  <c r="FO66" i="46"/>
  <c r="EY66" i="46"/>
  <c r="FV66" i="46"/>
  <c r="FF66" i="46"/>
  <c r="FM66" i="46"/>
  <c r="FU66" i="46"/>
  <c r="FA66" i="46"/>
  <c r="GI132" i="46"/>
  <c r="EI36" i="46"/>
  <c r="DS36" i="46"/>
  <c r="EN36" i="46"/>
  <c r="DR36" i="46"/>
  <c r="EG36" i="46"/>
  <c r="DL36" i="46"/>
  <c r="EF36" i="46"/>
  <c r="DJ36" i="46"/>
  <c r="EO36" i="46"/>
  <c r="ED36" i="46"/>
  <c r="EE36" i="46"/>
  <c r="DO36" i="46"/>
  <c r="EH36" i="46"/>
  <c r="DM36" i="46"/>
  <c r="EB36" i="46"/>
  <c r="DF36" i="46"/>
  <c r="DZ36" i="46"/>
  <c r="DE36" i="46"/>
  <c r="DT36" i="46"/>
  <c r="DI36" i="46"/>
  <c r="EA36" i="46"/>
  <c r="DK36" i="46"/>
  <c r="EC36" i="46"/>
  <c r="DH36" i="46"/>
  <c r="DV36" i="46"/>
  <c r="EP36" i="46"/>
  <c r="DU36" i="46"/>
  <c r="DY36" i="46"/>
  <c r="EJ36" i="46"/>
  <c r="EM36" i="46"/>
  <c r="DW36" i="46"/>
  <c r="DG36" i="46"/>
  <c r="DX36" i="46"/>
  <c r="EL36" i="46"/>
  <c r="DQ36" i="46"/>
  <c r="EK36" i="46"/>
  <c r="DP36" i="46"/>
  <c r="DD36" i="46"/>
  <c r="DN36" i="46"/>
  <c r="ER37" i="46"/>
  <c r="EI100" i="46"/>
  <c r="DS100" i="46"/>
  <c r="EP100" i="46"/>
  <c r="DZ100" i="46"/>
  <c r="DJ100" i="46"/>
  <c r="EG100" i="46"/>
  <c r="DQ100" i="46"/>
  <c r="EJ100" i="46"/>
  <c r="DP100" i="46"/>
  <c r="DH100" i="46"/>
  <c r="EE100" i="46"/>
  <c r="DO100" i="46"/>
  <c r="EL100" i="46"/>
  <c r="DV100" i="46"/>
  <c r="DF100" i="46"/>
  <c r="EC100" i="46"/>
  <c r="DM100" i="46"/>
  <c r="DT100" i="46"/>
  <c r="EB100" i="46"/>
  <c r="EN100" i="46"/>
  <c r="EQ100" i="46"/>
  <c r="EA100" i="46"/>
  <c r="DK100" i="46"/>
  <c r="EH100" i="46"/>
  <c r="DR100" i="46"/>
  <c r="EO100" i="46"/>
  <c r="DY100" i="46"/>
  <c r="DI100" i="46"/>
  <c r="DL100" i="46"/>
  <c r="EM100" i="46"/>
  <c r="DW100" i="46"/>
  <c r="DG100" i="46"/>
  <c r="ED100" i="46"/>
  <c r="DN100" i="46"/>
  <c r="EK100" i="46"/>
  <c r="DU100" i="46"/>
  <c r="DE100" i="46"/>
  <c r="EF100" i="46"/>
  <c r="DX100" i="46"/>
  <c r="EL66" i="46"/>
  <c r="DV66" i="46"/>
  <c r="DF66" i="46"/>
  <c r="EC66" i="46"/>
  <c r="DM66" i="46"/>
  <c r="EJ66" i="46"/>
  <c r="DT66" i="46"/>
  <c r="DD66" i="46"/>
  <c r="DK66" i="46"/>
  <c r="EI66" i="46"/>
  <c r="EH66" i="46"/>
  <c r="DR66" i="46"/>
  <c r="EO66" i="46"/>
  <c r="DY66" i="46"/>
  <c r="DI66" i="46"/>
  <c r="EF66" i="46"/>
  <c r="DP66" i="46"/>
  <c r="EE66" i="46"/>
  <c r="EM66" i="46"/>
  <c r="DS66" i="46"/>
  <c r="ED66" i="46"/>
  <c r="DN66" i="46"/>
  <c r="EK66" i="46"/>
  <c r="DU66" i="46"/>
  <c r="DE66" i="46"/>
  <c r="EB66" i="46"/>
  <c r="DL66" i="46"/>
  <c r="DO66" i="46"/>
  <c r="DW66" i="46"/>
  <c r="EP66" i="46"/>
  <c r="DZ66" i="46"/>
  <c r="DJ66" i="46"/>
  <c r="EG66" i="46"/>
  <c r="DQ66" i="46"/>
  <c r="EN66" i="46"/>
  <c r="DX66" i="46"/>
  <c r="DH66" i="46"/>
  <c r="EA66" i="46"/>
  <c r="DG66" i="46"/>
  <c r="GI104" i="46"/>
  <c r="DC67" i="46"/>
  <c r="DW34" i="46"/>
  <c r="DG34" i="46"/>
  <c r="DZ34" i="46"/>
  <c r="DJ34" i="46"/>
  <c r="EC34" i="46"/>
  <c r="DM34" i="46"/>
  <c r="DP34" i="46"/>
  <c r="DH34" i="46"/>
  <c r="EI34" i="46"/>
  <c r="DS34" i="46"/>
  <c r="EL34" i="46"/>
  <c r="DV34" i="46"/>
  <c r="DF34" i="46"/>
  <c r="DY34" i="46"/>
  <c r="DI34" i="46"/>
  <c r="EB34" i="46"/>
  <c r="EJ34" i="46"/>
  <c r="DC134" i="46"/>
  <c r="EE34" i="46"/>
  <c r="DO34" i="46"/>
  <c r="EH34" i="46"/>
  <c r="DR34" i="46"/>
  <c r="EK34" i="46"/>
  <c r="DU34" i="46"/>
  <c r="DE34" i="46"/>
  <c r="DL34" i="46"/>
  <c r="DT34" i="46"/>
  <c r="DC101" i="46"/>
  <c r="EA34" i="46"/>
  <c r="DK34" i="46"/>
  <c r="ED34" i="46"/>
  <c r="DN34" i="46"/>
  <c r="EG34" i="46"/>
  <c r="DQ34" i="46"/>
  <c r="EF34" i="46"/>
  <c r="DX34" i="46"/>
  <c r="DD34" i="46"/>
  <c r="EN3" i="46"/>
  <c r="EN33" i="46"/>
  <c r="ER132" i="46"/>
  <c r="FS133" i="46"/>
  <c r="FC133" i="46"/>
  <c r="GD133" i="46"/>
  <c r="FN133" i="46"/>
  <c r="EX133" i="46"/>
  <c r="FT133" i="46"/>
  <c r="FD133" i="46"/>
  <c r="FQ133" i="46"/>
  <c r="EW133" i="46"/>
  <c r="FE133" i="46"/>
  <c r="GE133" i="46"/>
  <c r="FO133" i="46"/>
  <c r="EY133" i="46"/>
  <c r="FZ133" i="46"/>
  <c r="FJ133" i="46"/>
  <c r="GF133" i="46"/>
  <c r="FP133" i="46"/>
  <c r="EZ133" i="46"/>
  <c r="FA133" i="46"/>
  <c r="FY133" i="46"/>
  <c r="GA133" i="46"/>
  <c r="FK133" i="46"/>
  <c r="EU133" i="46"/>
  <c r="FV133" i="46"/>
  <c r="FF133" i="46"/>
  <c r="GB133" i="46"/>
  <c r="FL133" i="46"/>
  <c r="EV133" i="46"/>
  <c r="GC133" i="46"/>
  <c r="FI133" i="46"/>
  <c r="FW133" i="46"/>
  <c r="FG133" i="46"/>
  <c r="GH133" i="46"/>
  <c r="FR133" i="46"/>
  <c r="FB133" i="46"/>
  <c r="FX133" i="46"/>
  <c r="FH133" i="46"/>
  <c r="GG133" i="46"/>
  <c r="FM133" i="46"/>
  <c r="FU133" i="46"/>
  <c r="FY36" i="46"/>
  <c r="FI36" i="46"/>
  <c r="GF36" i="46"/>
  <c r="FK36" i="46"/>
  <c r="GE36" i="46"/>
  <c r="FJ36" i="46"/>
  <c r="FX36" i="46"/>
  <c r="FC36" i="46"/>
  <c r="FL36" i="46"/>
  <c r="FB36" i="46"/>
  <c r="FU36" i="46"/>
  <c r="FE36" i="46"/>
  <c r="GA36" i="46"/>
  <c r="FF36" i="46"/>
  <c r="FZ36" i="46"/>
  <c r="FD36" i="46"/>
  <c r="FS36" i="46"/>
  <c r="EX36" i="46"/>
  <c r="GB36" i="46"/>
  <c r="GG36" i="46"/>
  <c r="FQ36" i="46"/>
  <c r="FA36" i="46"/>
  <c r="FV36" i="46"/>
  <c r="EZ36" i="46"/>
  <c r="FT36" i="46"/>
  <c r="EY36" i="46"/>
  <c r="FN36" i="46"/>
  <c r="FR36" i="46"/>
  <c r="FG36" i="46"/>
  <c r="GC36" i="46"/>
  <c r="FM36" i="46"/>
  <c r="EW36" i="46"/>
  <c r="FP36" i="46"/>
  <c r="EU36" i="46"/>
  <c r="FO36" i="46"/>
  <c r="GD36" i="46"/>
  <c r="FH36" i="46"/>
  <c r="EV36" i="46"/>
  <c r="FW36" i="46"/>
  <c r="GF103" i="46"/>
  <c r="FP103" i="46"/>
  <c r="EZ103" i="46"/>
  <c r="FW103" i="46"/>
  <c r="FG103" i="46"/>
  <c r="GH103" i="46"/>
  <c r="FR103" i="46"/>
  <c r="FB103" i="46"/>
  <c r="FU103" i="46"/>
  <c r="FA103" i="46"/>
  <c r="GB103" i="46"/>
  <c r="FL103" i="46"/>
  <c r="EV103" i="46"/>
  <c r="FS103" i="46"/>
  <c r="FC103" i="46"/>
  <c r="GD103" i="46"/>
  <c r="FN103" i="46"/>
  <c r="EX103" i="46"/>
  <c r="FE103" i="46"/>
  <c r="EW103" i="46"/>
  <c r="FX103" i="46"/>
  <c r="FH103" i="46"/>
  <c r="GE103" i="46"/>
  <c r="FO103" i="46"/>
  <c r="EY103" i="46"/>
  <c r="FZ103" i="46"/>
  <c r="FJ103" i="46"/>
  <c r="FY103" i="46"/>
  <c r="GG103" i="46"/>
  <c r="GC103" i="46"/>
  <c r="FT103" i="46"/>
  <c r="FD103" i="46"/>
  <c r="GA103" i="46"/>
  <c r="FK103" i="46"/>
  <c r="EU103" i="46"/>
  <c r="FV103" i="46"/>
  <c r="FF103" i="46"/>
  <c r="FI103" i="46"/>
  <c r="FQ103" i="46"/>
  <c r="FM103" i="46"/>
  <c r="ET101" i="46"/>
  <c r="ET67" i="46"/>
  <c r="ET134" i="46"/>
  <c r="EL70" i="46"/>
  <c r="DV70" i="46"/>
  <c r="DF70" i="46"/>
  <c r="EC70" i="46"/>
  <c r="DM70" i="46"/>
  <c r="EJ70" i="46"/>
  <c r="DT70" i="46"/>
  <c r="DO70" i="46"/>
  <c r="EM70" i="46"/>
  <c r="EH70" i="46"/>
  <c r="DR70" i="46"/>
  <c r="EO70" i="46"/>
  <c r="DY70" i="46"/>
  <c r="DI70" i="46"/>
  <c r="EF70" i="46"/>
  <c r="DP70" i="46"/>
  <c r="EI70" i="46"/>
  <c r="EQ70" i="46"/>
  <c r="DW70" i="46"/>
  <c r="ED70" i="46"/>
  <c r="DN70" i="46"/>
  <c r="EK70" i="46"/>
  <c r="DU70" i="46"/>
  <c r="DE70" i="46"/>
  <c r="EB70" i="46"/>
  <c r="DL70" i="46"/>
  <c r="DS70" i="46"/>
  <c r="EA70" i="46"/>
  <c r="DG70" i="46"/>
  <c r="EP70" i="46"/>
  <c r="DZ70" i="46"/>
  <c r="DJ70" i="46"/>
  <c r="EG70" i="46"/>
  <c r="DQ70" i="46"/>
  <c r="EN70" i="46"/>
  <c r="DX70" i="46"/>
  <c r="DH70" i="46"/>
  <c r="EE70" i="46"/>
  <c r="DK70" i="46"/>
  <c r="DR134" i="46" l="1"/>
  <c r="DN134" i="46"/>
  <c r="DH134" i="46"/>
  <c r="DD134" i="46"/>
  <c r="DQ134" i="46"/>
  <c r="DM134" i="46"/>
  <c r="DK134" i="46"/>
  <c r="DG134" i="46"/>
  <c r="DP134" i="46"/>
  <c r="DF134" i="46"/>
  <c r="EQ134" i="46"/>
  <c r="EM134" i="46"/>
  <c r="DO134" i="46"/>
  <c r="DE134" i="46"/>
  <c r="EP134" i="46"/>
  <c r="EL134" i="46"/>
  <c r="DL134" i="46"/>
  <c r="DJ134" i="46"/>
  <c r="DU134" i="46"/>
  <c r="EN134" i="46"/>
  <c r="EK134" i="46"/>
  <c r="DI134" i="46"/>
  <c r="EJ134" i="46"/>
  <c r="EO134" i="46"/>
  <c r="EI134" i="46"/>
  <c r="DT134" i="46"/>
  <c r="DV134" i="46"/>
  <c r="DX134" i="46"/>
  <c r="EC134" i="46"/>
  <c r="ED134" i="46"/>
  <c r="EH134" i="46"/>
  <c r="DW134" i="46"/>
  <c r="EA134" i="46"/>
  <c r="EE134" i="46"/>
  <c r="DY134" i="46"/>
  <c r="DS134" i="46"/>
  <c r="EG134" i="46"/>
  <c r="EB134" i="46"/>
  <c r="DZ134" i="46"/>
  <c r="EF134" i="46"/>
  <c r="ER133" i="46"/>
  <c r="GA134" i="46"/>
  <c r="FK134" i="46"/>
  <c r="EU134" i="46"/>
  <c r="FV134" i="46"/>
  <c r="FF134" i="46"/>
  <c r="GF134" i="46"/>
  <c r="FP134" i="46"/>
  <c r="EZ134" i="46"/>
  <c r="EW134" i="46"/>
  <c r="FE134" i="46"/>
  <c r="FW134" i="46"/>
  <c r="FG134" i="46"/>
  <c r="GH134" i="46"/>
  <c r="FR134" i="46"/>
  <c r="FB134" i="46"/>
  <c r="GB134" i="46"/>
  <c r="FL134" i="46"/>
  <c r="EV134" i="46"/>
  <c r="FY134" i="46"/>
  <c r="FQ134" i="46"/>
  <c r="FA134" i="46"/>
  <c r="FS134" i="46"/>
  <c r="FC134" i="46"/>
  <c r="GD134" i="46"/>
  <c r="FN134" i="46"/>
  <c r="EX134" i="46"/>
  <c r="FX134" i="46"/>
  <c r="FH134" i="46"/>
  <c r="GC134" i="46"/>
  <c r="FI134" i="46"/>
  <c r="GE134" i="46"/>
  <c r="FO134" i="46"/>
  <c r="EY134" i="46"/>
  <c r="FZ134" i="46"/>
  <c r="FJ134" i="46"/>
  <c r="GG134" i="46"/>
  <c r="FT134" i="46"/>
  <c r="FD134" i="46"/>
  <c r="FM134" i="46"/>
  <c r="FU134" i="46"/>
  <c r="GI133" i="46"/>
  <c r="EN34" i="46"/>
  <c r="ER36" i="46"/>
  <c r="GA67" i="46"/>
  <c r="FK67" i="46"/>
  <c r="EU67" i="46"/>
  <c r="FR67" i="46"/>
  <c r="FB67" i="46"/>
  <c r="FY67" i="46"/>
  <c r="FI67" i="46"/>
  <c r="GF67" i="46"/>
  <c r="FL67" i="46"/>
  <c r="FT67" i="46"/>
  <c r="FW67" i="46"/>
  <c r="FG67" i="46"/>
  <c r="GD67" i="46"/>
  <c r="FN67" i="46"/>
  <c r="EX67" i="46"/>
  <c r="FU67" i="46"/>
  <c r="FE67" i="46"/>
  <c r="FP67" i="46"/>
  <c r="EV67" i="46"/>
  <c r="FD67" i="46"/>
  <c r="FS67" i="46"/>
  <c r="FC67" i="46"/>
  <c r="FZ67" i="46"/>
  <c r="FJ67" i="46"/>
  <c r="GG67" i="46"/>
  <c r="FQ67" i="46"/>
  <c r="FA67" i="46"/>
  <c r="EZ67" i="46"/>
  <c r="FX67" i="46"/>
  <c r="GE67" i="46"/>
  <c r="FO67" i="46"/>
  <c r="EY67" i="46"/>
  <c r="FV67" i="46"/>
  <c r="FF67" i="46"/>
  <c r="GC67" i="46"/>
  <c r="FM67" i="46"/>
  <c r="EW67" i="46"/>
  <c r="GB67" i="46"/>
  <c r="FH67" i="46"/>
  <c r="GI103" i="46"/>
  <c r="GI36" i="46"/>
  <c r="EE101" i="46"/>
  <c r="DO101" i="46"/>
  <c r="EL101" i="46"/>
  <c r="DV101" i="46"/>
  <c r="DF101" i="46"/>
  <c r="EC101" i="46"/>
  <c r="DM101" i="46"/>
  <c r="DP101" i="46"/>
  <c r="DX101" i="46"/>
  <c r="DT101" i="46"/>
  <c r="EQ101" i="46"/>
  <c r="EA101" i="46"/>
  <c r="DK101" i="46"/>
  <c r="EH101" i="46"/>
  <c r="DR101" i="46"/>
  <c r="EO101" i="46"/>
  <c r="DY101" i="46"/>
  <c r="DI101" i="46"/>
  <c r="EB101" i="46"/>
  <c r="DH101" i="46"/>
  <c r="EM101" i="46"/>
  <c r="DW101" i="46"/>
  <c r="DG101" i="46"/>
  <c r="ED101" i="46"/>
  <c r="DN101" i="46"/>
  <c r="EK101" i="46"/>
  <c r="DU101" i="46"/>
  <c r="DE101" i="46"/>
  <c r="DL101" i="46"/>
  <c r="EI101" i="46"/>
  <c r="DS101" i="46"/>
  <c r="EP101" i="46"/>
  <c r="DZ101" i="46"/>
  <c r="DJ101" i="46"/>
  <c r="EG101" i="46"/>
  <c r="DQ101" i="46"/>
  <c r="EF101" i="46"/>
  <c r="EN101" i="46"/>
  <c r="EJ101" i="46"/>
  <c r="EK67" i="46"/>
  <c r="DU67" i="46"/>
  <c r="DE67" i="46"/>
  <c r="EB67" i="46"/>
  <c r="DL67" i="46"/>
  <c r="EI67" i="46"/>
  <c r="DS67" i="46"/>
  <c r="EH67" i="46"/>
  <c r="EP67" i="46"/>
  <c r="DV67" i="46"/>
  <c r="EG67" i="46"/>
  <c r="DQ67" i="46"/>
  <c r="EN67" i="46"/>
  <c r="DX67" i="46"/>
  <c r="DH67" i="46"/>
  <c r="EE67" i="46"/>
  <c r="DO67" i="46"/>
  <c r="DR67" i="46"/>
  <c r="DZ67" i="46"/>
  <c r="DF67" i="46"/>
  <c r="EC67" i="46"/>
  <c r="DM67" i="46"/>
  <c r="EJ67" i="46"/>
  <c r="DT67" i="46"/>
  <c r="DD67" i="46"/>
  <c r="EA67" i="46"/>
  <c r="DK67" i="46"/>
  <c r="ED67" i="46"/>
  <c r="DJ67" i="46"/>
  <c r="EO67" i="46"/>
  <c r="DY67" i="46"/>
  <c r="DI67" i="46"/>
  <c r="EF67" i="46"/>
  <c r="DP67" i="46"/>
  <c r="EM67" i="46"/>
  <c r="DW67" i="46"/>
  <c r="DG67" i="46"/>
  <c r="DN67" i="46"/>
  <c r="EL67" i="46"/>
  <c r="GI66" i="46"/>
  <c r="ER103" i="46"/>
  <c r="ER66" i="46"/>
  <c r="ER134" i="46" l="1"/>
  <c r="GI134" i="46"/>
  <c r="ER67" i="46"/>
  <c r="GI67" i="46"/>
  <c r="Z6" i="38" l="1"/>
  <c r="Y7" i="38" s="1"/>
  <c r="Y8" i="38" s="1"/>
  <c r="Z10" i="38"/>
  <c r="Y11" i="38" s="1"/>
  <c r="Y12" i="38" s="1"/>
  <c r="Z8" i="38" l="1"/>
  <c r="Y9" i="38" s="1"/>
  <c r="Z7" i="38"/>
  <c r="AA6" i="38" s="1"/>
  <c r="Z12" i="38"/>
  <c r="Y13" i="38" s="1"/>
  <c r="Z11" i="38"/>
  <c r="AA10" i="38" s="1"/>
  <c r="Z14" i="38"/>
  <c r="Y15" i="38" s="1"/>
  <c r="Y16" i="38" s="1"/>
  <c r="Z13" i="38" l="1"/>
  <c r="AA12" i="38" s="1"/>
  <c r="Z9" i="38"/>
  <c r="AA8" i="38" s="1"/>
  <c r="Z16" i="38"/>
  <c r="Y17" i="38" s="1"/>
  <c r="Z15" i="38"/>
  <c r="AA14" i="38" s="1"/>
  <c r="Z17" i="38" l="1"/>
  <c r="AA16" i="38" s="1"/>
  <c r="I15" i="46"/>
  <c r="I11" i="46"/>
  <c r="I17" i="46"/>
  <c r="J17" i="46" s="1"/>
  <c r="I13" i="46"/>
  <c r="I14" i="46"/>
  <c r="I4" i="46"/>
  <c r="I16" i="46"/>
  <c r="I12" i="46"/>
  <c r="J12" i="46" s="1"/>
  <c r="I8" i="46"/>
  <c r="I9" i="46"/>
  <c r="I6" i="46"/>
  <c r="I7" i="46"/>
  <c r="J7" i="46" s="1"/>
  <c r="I10" i="46"/>
  <c r="T3" i="46"/>
  <c r="U3" i="46" s="1"/>
  <c r="DD89" i="46" l="1"/>
  <c r="ER89" i="46" s="1"/>
  <c r="DD76" i="46"/>
  <c r="ER76" i="46" s="1"/>
  <c r="DD94" i="46"/>
  <c r="ER94" i="46" s="1"/>
  <c r="DD78" i="46"/>
  <c r="ER78" i="46" s="1"/>
  <c r="DD80" i="46"/>
  <c r="ER80" i="46" s="1"/>
  <c r="DD85" i="46"/>
  <c r="ER85" i="46" s="1"/>
  <c r="DD90" i="46"/>
  <c r="ER90" i="46" s="1"/>
  <c r="DD97" i="46"/>
  <c r="ER97" i="46" s="1"/>
  <c r="DD72" i="46"/>
  <c r="ER72" i="46" s="1"/>
  <c r="J6" i="46"/>
  <c r="J8" i="46"/>
  <c r="J16" i="46"/>
  <c r="J11" i="46"/>
  <c r="J4" i="46"/>
  <c r="J14" i="46"/>
  <c r="W3" i="46"/>
  <c r="DD88" i="46"/>
  <c r="ER88" i="46" s="1"/>
  <c r="DD99" i="46"/>
  <c r="ER99" i="46" s="1"/>
  <c r="DD92" i="46"/>
  <c r="ER92" i="46" s="1"/>
  <c r="DD82" i="46"/>
  <c r="ER82" i="46" s="1"/>
  <c r="DD100" i="46"/>
  <c r="ER100" i="46" s="1"/>
  <c r="DD83" i="46"/>
  <c r="ER83" i="46" s="1"/>
  <c r="DD81" i="46"/>
  <c r="ER81" i="46" s="1"/>
  <c r="DD71" i="46"/>
  <c r="ER71" i="46" s="1"/>
  <c r="DD86" i="46"/>
  <c r="ER86" i="46" s="1"/>
  <c r="J15" i="46"/>
  <c r="J10" i="46"/>
  <c r="J9" i="46"/>
  <c r="DD98" i="46"/>
  <c r="ER98" i="46" s="1"/>
  <c r="DD93" i="46"/>
  <c r="ER93" i="46" s="1"/>
  <c r="DD96" i="46"/>
  <c r="ER96" i="46" s="1"/>
  <c r="DD91" i="46"/>
  <c r="ER91" i="46" s="1"/>
  <c r="DD73" i="46"/>
  <c r="ER73" i="46" s="1"/>
  <c r="J13" i="46"/>
  <c r="DD77" i="46"/>
  <c r="ER77" i="46" s="1"/>
  <c r="DD74" i="46"/>
  <c r="ER74" i="46" s="1"/>
  <c r="DD87" i="46"/>
  <c r="ER87" i="46" s="1"/>
  <c r="DD84" i="46"/>
  <c r="ER84" i="46" s="1"/>
  <c r="DD95" i="46"/>
  <c r="ER95" i="46" s="1"/>
  <c r="O38" i="46"/>
  <c r="DD75" i="46"/>
  <c r="ER75" i="46" s="1"/>
  <c r="DD70" i="46"/>
  <c r="ER70" i="46" s="1"/>
  <c r="DD101" i="46"/>
  <c r="ER101" i="46" s="1"/>
  <c r="DD79" i="46"/>
  <c r="ER79" i="46" s="1"/>
  <c r="G3" i="46" l="1"/>
  <c r="ER24" i="46"/>
  <c r="N24" i="46" s="1"/>
  <c r="ER15" i="46"/>
  <c r="N15" i="46" s="1"/>
  <c r="ER4" i="46"/>
  <c r="N4" i="46" s="1"/>
  <c r="ER30" i="46"/>
  <c r="N30" i="46" s="1"/>
  <c r="ER18" i="46"/>
  <c r="N18" i="46" s="1"/>
  <c r="ER11" i="46"/>
  <c r="N11" i="46" s="1"/>
  <c r="ER9" i="46"/>
  <c r="N9" i="46" s="1"/>
  <c r="ER27" i="46"/>
  <c r="N27" i="46" s="1"/>
  <c r="ER29" i="46"/>
  <c r="N29" i="46" s="1"/>
  <c r="ER25" i="46"/>
  <c r="N25" i="46" s="1"/>
  <c r="ER8" i="46"/>
  <c r="N8" i="46" s="1"/>
  <c r="ER7" i="46"/>
  <c r="N7" i="46" s="1"/>
  <c r="ER26" i="46"/>
  <c r="N26" i="46" s="1"/>
  <c r="ER14" i="46"/>
  <c r="N14" i="46" s="1"/>
  <c r="ER16" i="46"/>
  <c r="N16" i="46" s="1"/>
  <c r="ER32" i="46"/>
  <c r="N32" i="46" s="1"/>
  <c r="ER23" i="46"/>
  <c r="N23" i="46" s="1"/>
  <c r="ER13" i="46"/>
  <c r="N13" i="46" s="1"/>
  <c r="ER22" i="46"/>
  <c r="N22" i="46" s="1"/>
  <c r="ER34" i="46"/>
  <c r="N34" i="46" s="1"/>
  <c r="ER28" i="46"/>
  <c r="N28" i="46" s="1"/>
  <c r="ER5" i="46"/>
  <c r="N5" i="46" s="1"/>
  <c r="ER3" i="46"/>
  <c r="N3" i="46" s="1"/>
  <c r="ER17" i="46"/>
  <c r="N17" i="46" s="1"/>
  <c r="ER33" i="46"/>
  <c r="N33" i="46" s="1"/>
  <c r="ER20" i="46"/>
  <c r="N20" i="46" s="1"/>
  <c r="ER12" i="46"/>
  <c r="N12" i="46" s="1"/>
  <c r="ER10" i="46"/>
  <c r="N10" i="46" s="1"/>
  <c r="ER6" i="46"/>
  <c r="N6" i="46" s="1"/>
  <c r="ER31" i="46"/>
  <c r="N31" i="46" s="1"/>
  <c r="ER19" i="46"/>
  <c r="N19" i="46" s="1"/>
  <c r="ER21" i="46"/>
  <c r="N21" i="46" s="1"/>
  <c r="I39" i="46"/>
  <c r="J39" i="46" s="1"/>
  <c r="I5" i="46"/>
  <c r="J5" i="46" s="1"/>
  <c r="I43" i="46" l="1"/>
  <c r="J43" i="46" s="1"/>
  <c r="I40" i="46"/>
  <c r="J40" i="46" s="1"/>
  <c r="I41" i="46"/>
  <c r="J41" i="46" s="1"/>
  <c r="I20" i="46"/>
  <c r="J20" i="46" s="1"/>
  <c r="I50" i="46"/>
  <c r="J50" i="46" s="1"/>
  <c r="I47" i="46"/>
  <c r="J47" i="46" s="1"/>
  <c r="I44" i="46"/>
  <c r="J44" i="46" s="1"/>
  <c r="I45" i="46"/>
  <c r="J45" i="46" s="1"/>
  <c r="I19" i="46"/>
  <c r="J19" i="46" s="1"/>
  <c r="I49" i="46"/>
  <c r="J49" i="46" s="1"/>
  <c r="J54" i="46"/>
  <c r="I54" i="46"/>
  <c r="I51" i="46"/>
  <c r="J51" i="46" s="1"/>
  <c r="I48" i="46"/>
  <c r="J48" i="46" s="1"/>
  <c r="I42" i="46"/>
  <c r="J42" i="46" s="1"/>
  <c r="I18" i="46"/>
  <c r="J18" i="46" s="1"/>
  <c r="J55" i="46"/>
  <c r="I55" i="46"/>
  <c r="I52" i="46"/>
  <c r="J52" i="46" s="1"/>
  <c r="I53" i="46"/>
  <c r="J53" i="46" s="1"/>
  <c r="I46" i="46"/>
  <c r="J46" i="46" s="1"/>
  <c r="I3" i="46"/>
  <c r="J3" i="46" s="1"/>
  <c r="AA8" i="46" a="1"/>
  <c r="AA12" i="46" a="1"/>
  <c r="AA16" i="46" a="1"/>
  <c r="AA5" i="46" a="1"/>
  <c r="AA7" i="46" a="1"/>
  <c r="AA11" i="46" a="1"/>
  <c r="AA13" i="46" a="1"/>
  <c r="AA15" i="46" a="1"/>
  <c r="AA17" i="46" a="1"/>
  <c r="AA4" i="46" a="1"/>
  <c r="AA6" i="46" a="1"/>
  <c r="AA10" i="46" a="1"/>
  <c r="AA14" i="46" a="1"/>
  <c r="AA9" i="46" a="1"/>
  <c r="AA3" i="46" a="1"/>
  <c r="Z5" i="46" a="1"/>
  <c r="Z7" i="46" a="1"/>
  <c r="Z9" i="46" a="1"/>
  <c r="Z11" i="46" a="1"/>
  <c r="Z13" i="46" a="1"/>
  <c r="Z15" i="46" a="1"/>
  <c r="Z17" i="46" a="1"/>
  <c r="Z4" i="46" a="1"/>
  <c r="Z6" i="46" a="1"/>
  <c r="Z8" i="46" a="1"/>
  <c r="Z10" i="46" a="1"/>
  <c r="Z12" i="46" a="1"/>
  <c r="Z14" i="46" a="1"/>
  <c r="Z16" i="46" a="1"/>
  <c r="Z3" i="46" a="1"/>
  <c r="Y5" i="46" a="1"/>
  <c r="Y7" i="46" a="1"/>
  <c r="Y9" i="46" a="1"/>
  <c r="Y11" i="46" a="1"/>
  <c r="Y13" i="46" a="1"/>
  <c r="Y15" i="46" a="1"/>
  <c r="Y17" i="46" a="1"/>
  <c r="Y4" i="46" a="1"/>
  <c r="Y6" i="46" a="1"/>
  <c r="Y12" i="46" a="1"/>
  <c r="Y16" i="46" a="1"/>
  <c r="Y8" i="46" a="1"/>
  <c r="Y10" i="46" a="1"/>
  <c r="Y14" i="46" a="1"/>
  <c r="Y3" i="46" a="1"/>
  <c r="AA9" i="46" l="1"/>
  <c r="AA14" i="46"/>
  <c r="AA10" i="46"/>
  <c r="AA6" i="46"/>
  <c r="AA4" i="46"/>
  <c r="AA17" i="46"/>
  <c r="AA15" i="46"/>
  <c r="AA13" i="46"/>
  <c r="AA11" i="46"/>
  <c r="AA7" i="46"/>
  <c r="AA5" i="46"/>
  <c r="AA16" i="46"/>
  <c r="AA12" i="46"/>
  <c r="AA8" i="46"/>
  <c r="AA3" i="46"/>
  <c r="Z16" i="46"/>
  <c r="Z14" i="46"/>
  <c r="Z12" i="46"/>
  <c r="Z10" i="46"/>
  <c r="Z8" i="46"/>
  <c r="Z6" i="46"/>
  <c r="Z4" i="46"/>
  <c r="Z17" i="46"/>
  <c r="Z15" i="46"/>
  <c r="Z13" i="46"/>
  <c r="Z11" i="46"/>
  <c r="Z9" i="46"/>
  <c r="Z7" i="46"/>
  <c r="Z5" i="46"/>
  <c r="Z3" i="46"/>
  <c r="Y14" i="46"/>
  <c r="Y10" i="46"/>
  <c r="Y8" i="46"/>
  <c r="Y16" i="46"/>
  <c r="Y12" i="46"/>
  <c r="Y6" i="46"/>
  <c r="Y4" i="46"/>
  <c r="Y17" i="46"/>
  <c r="Y15" i="46"/>
  <c r="Y13" i="46"/>
  <c r="Y11" i="46"/>
  <c r="Y9" i="46"/>
  <c r="Y7" i="46"/>
  <c r="Y5" i="46"/>
  <c r="Y3" i="46"/>
  <c r="FL18" i="46"/>
  <c r="EU95" i="46"/>
  <c r="EU92" i="46"/>
  <c r="EU87" i="46"/>
  <c r="EY101" i="46"/>
  <c r="FU34" i="46"/>
  <c r="FK70" i="46"/>
  <c r="GG100" i="46"/>
  <c r="FI33" i="46"/>
  <c r="EU81" i="46"/>
  <c r="EU75" i="46"/>
  <c r="EU100" i="46"/>
  <c r="EU83" i="46"/>
  <c r="EU98" i="46"/>
  <c r="EU84" i="46"/>
  <c r="EU85" i="46"/>
  <c r="FP101" i="46"/>
  <c r="FX101" i="46"/>
  <c r="FF101" i="46"/>
  <c r="GB101" i="46"/>
  <c r="FA34" i="46"/>
  <c r="FY70" i="46"/>
  <c r="GE100" i="46"/>
  <c r="FC100" i="46"/>
  <c r="FJ34" i="46"/>
  <c r="FQ100" i="46"/>
  <c r="EU3" i="46"/>
  <c r="FY99" i="46"/>
  <c r="GG71" i="46"/>
  <c r="EU91" i="46"/>
  <c r="EU80" i="46"/>
  <c r="EU97" i="46"/>
  <c r="FJ101" i="46"/>
  <c r="FG34" i="46"/>
  <c r="GC34" i="46"/>
  <c r="EX100" i="46"/>
  <c r="FB33" i="46"/>
  <c r="EU78" i="46"/>
  <c r="EU88" i="46"/>
  <c r="EU96" i="46"/>
  <c r="EU77" i="46"/>
  <c r="EU101" i="46"/>
  <c r="EU71" i="46"/>
  <c r="EU99" i="46"/>
  <c r="EU86" i="46"/>
  <c r="FM101" i="46"/>
  <c r="EV101" i="46"/>
  <c r="FQ101" i="46"/>
  <c r="FK101" i="46"/>
  <c r="FT34" i="46"/>
  <c r="EZ70" i="46"/>
  <c r="FQ34" i="46"/>
  <c r="EW100" i="46"/>
  <c r="FC70" i="46"/>
  <c r="EX70" i="46"/>
  <c r="FJ71" i="46"/>
  <c r="FJ3" i="46"/>
  <c r="FV72" i="46"/>
  <c r="EU93" i="46"/>
  <c r="GH101" i="46"/>
  <c r="FG101" i="46"/>
  <c r="FE100" i="46"/>
  <c r="EU73" i="46"/>
  <c r="EU82" i="46"/>
  <c r="EU90" i="46"/>
  <c r="EU74" i="46"/>
  <c r="EU94" i="46"/>
  <c r="EU79" i="46"/>
  <c r="EU89" i="46"/>
  <c r="EU76" i="46"/>
  <c r="FI101" i="46"/>
  <c r="EW101" i="46"/>
  <c r="FW101" i="46"/>
  <c r="EX101" i="46"/>
  <c r="FL34" i="46"/>
  <c r="GD100" i="46"/>
  <c r="FL70" i="46"/>
  <c r="FH100" i="46"/>
  <c r="GC70" i="46"/>
  <c r="FO70" i="46"/>
  <c r="FW99" i="46"/>
  <c r="EV71" i="46"/>
  <c r="FX98" i="46"/>
  <c r="FD101" i="46"/>
  <c r="GD101" i="46"/>
  <c r="GG101" i="46"/>
  <c r="GE101" i="46"/>
  <c r="FR101" i="46"/>
  <c r="FA101" i="46"/>
  <c r="FS101" i="46"/>
  <c r="FX34" i="46"/>
  <c r="FS34" i="46"/>
  <c r="FM34" i="46"/>
  <c r="FF34" i="46"/>
  <c r="FP70" i="46"/>
  <c r="FG70" i="46"/>
  <c r="FJ70" i="46"/>
  <c r="FL100" i="46"/>
  <c r="FV100" i="46"/>
  <c r="FI34" i="46"/>
  <c r="FW34" i="46"/>
  <c r="FB70" i="46"/>
  <c r="FA70" i="46"/>
  <c r="GB100" i="46"/>
  <c r="FK100" i="46"/>
  <c r="EY34" i="46"/>
  <c r="FO34" i="46"/>
  <c r="FD34" i="46"/>
  <c r="GF70" i="46"/>
  <c r="GA70" i="46"/>
  <c r="FS100" i="46"/>
  <c r="FM100" i="46"/>
  <c r="FI70" i="46"/>
  <c r="EV100" i="46"/>
  <c r="FK3" i="46"/>
  <c r="FM3" i="46"/>
  <c r="FY71" i="46"/>
  <c r="FJ99" i="46"/>
  <c r="FH71" i="46"/>
  <c r="FS99" i="46"/>
  <c r="GA3" i="46"/>
  <c r="FF71" i="46"/>
  <c r="FQ33" i="46"/>
  <c r="FA71" i="46"/>
  <c r="FO32" i="46"/>
  <c r="FH72" i="46"/>
  <c r="GC101" i="46"/>
  <c r="FL101" i="46"/>
  <c r="FV101" i="46"/>
  <c r="FY101" i="46"/>
  <c r="EZ101" i="46"/>
  <c r="FZ101" i="46"/>
  <c r="EX34" i="46"/>
  <c r="FB34" i="46"/>
  <c r="FE34" i="46"/>
  <c r="FK34" i="46"/>
  <c r="EZ34" i="46"/>
  <c r="FN70" i="46"/>
  <c r="EW70" i="46"/>
  <c r="GE70" i="46"/>
  <c r="FB100" i="46"/>
  <c r="FT100" i="46"/>
  <c r="FV34" i="46"/>
  <c r="FE70" i="46"/>
  <c r="FW70" i="46"/>
  <c r="FZ70" i="46"/>
  <c r="FR100" i="46"/>
  <c r="FU100" i="46"/>
  <c r="FN34" i="46"/>
  <c r="FY34" i="46"/>
  <c r="FD70" i="46"/>
  <c r="FR70" i="46"/>
  <c r="FQ70" i="46"/>
  <c r="GH100" i="46"/>
  <c r="FX100" i="46"/>
  <c r="GB70" i="46"/>
  <c r="FG100" i="46"/>
  <c r="FE3" i="46"/>
  <c r="FV3" i="46"/>
  <c r="GB71" i="46"/>
  <c r="GB99" i="46"/>
  <c r="GH71" i="46"/>
  <c r="GC33" i="46"/>
  <c r="FQ3" i="46"/>
  <c r="FP99" i="46"/>
  <c r="EY3" i="46"/>
  <c r="FF99" i="46"/>
  <c r="FP98" i="46"/>
  <c r="EW32" i="46"/>
  <c r="EU70" i="46"/>
  <c r="EU72" i="46"/>
  <c r="FE101" i="46"/>
  <c r="GA101" i="46"/>
  <c r="FN101" i="46"/>
  <c r="GF101" i="46"/>
  <c r="FO101" i="46"/>
  <c r="FB101" i="46"/>
  <c r="FT101" i="46"/>
  <c r="FC101" i="46"/>
  <c r="FU101" i="46"/>
  <c r="FH101" i="46"/>
  <c r="GB34" i="46"/>
  <c r="EV34" i="46"/>
  <c r="FZ34" i="46"/>
  <c r="FR34" i="46"/>
  <c r="EW34" i="46"/>
  <c r="FT70" i="46"/>
  <c r="FV70" i="46"/>
  <c r="FI100" i="46"/>
  <c r="FW100" i="46"/>
  <c r="FJ100" i="46"/>
  <c r="FP34" i="46"/>
  <c r="GD70" i="46"/>
  <c r="FM70" i="46"/>
  <c r="GC100" i="46"/>
  <c r="EZ100" i="46"/>
  <c r="FZ100" i="46"/>
  <c r="FH34" i="46"/>
  <c r="FC34" i="46"/>
  <c r="FU70" i="46"/>
  <c r="FH70" i="46"/>
  <c r="EY70" i="46"/>
  <c r="FP100" i="46"/>
  <c r="EU34" i="46"/>
  <c r="FX70" i="46"/>
  <c r="FF100" i="46"/>
  <c r="FF3" i="46"/>
  <c r="FD3" i="46"/>
  <c r="EZ71" i="46"/>
  <c r="FG33" i="46"/>
  <c r="FR99" i="46"/>
  <c r="FD33" i="46"/>
  <c r="FI71" i="46"/>
  <c r="EY99" i="46"/>
  <c r="FI3" i="46"/>
  <c r="EV33" i="46"/>
  <c r="FR4" i="46"/>
  <c r="FE5" i="46"/>
  <c r="EY100" i="46"/>
  <c r="EV70" i="46"/>
  <c r="GH70" i="46"/>
  <c r="GG70" i="46"/>
  <c r="FA100" i="46"/>
  <c r="FD100" i="46"/>
  <c r="EW3" i="46"/>
  <c r="EX3" i="46"/>
  <c r="FH3" i="46"/>
  <c r="FY3" i="46"/>
  <c r="FC71" i="46"/>
  <c r="FU71" i="46"/>
  <c r="FI99" i="46"/>
  <c r="GE99" i="46"/>
  <c r="GB33" i="46"/>
  <c r="FP33" i="46"/>
  <c r="FB3" i="46"/>
  <c r="EX71" i="46"/>
  <c r="FP71" i="46"/>
  <c r="EZ99" i="46"/>
  <c r="FZ99" i="46"/>
  <c r="FT33" i="46"/>
  <c r="FW33" i="46"/>
  <c r="FR33" i="46"/>
  <c r="FG3" i="46"/>
  <c r="FR3" i="46"/>
  <c r="FL3" i="46"/>
  <c r="EY71" i="46"/>
  <c r="EW71" i="46"/>
  <c r="FD71" i="46"/>
  <c r="FE99" i="46"/>
  <c r="FX99" i="46"/>
  <c r="FC33" i="46"/>
  <c r="FK33" i="46"/>
  <c r="FU3" i="46"/>
  <c r="FA3" i="46"/>
  <c r="GD71" i="46"/>
  <c r="FV71" i="46"/>
  <c r="FU99" i="46"/>
  <c r="FO33" i="46"/>
  <c r="FD72" i="46"/>
  <c r="FV32" i="46"/>
  <c r="FB72" i="46"/>
  <c r="FA4" i="46"/>
  <c r="FG98" i="46"/>
  <c r="FI4" i="46"/>
  <c r="GC98" i="46"/>
  <c r="FS31" i="46"/>
  <c r="FK71" i="46"/>
  <c r="FV99" i="46"/>
  <c r="FQ99" i="46"/>
  <c r="FF33" i="46"/>
  <c r="FN33" i="46"/>
  <c r="FQ71" i="46"/>
  <c r="FS71" i="46"/>
  <c r="FM71" i="46"/>
  <c r="GC99" i="46"/>
  <c r="FH99" i="46"/>
  <c r="FV33" i="46"/>
  <c r="FA33" i="46"/>
  <c r="FN3" i="46"/>
  <c r="FT3" i="46"/>
  <c r="FO3" i="46"/>
  <c r="FZ3" i="46"/>
  <c r="FX71" i="46"/>
  <c r="FG71" i="46"/>
  <c r="FM99" i="46"/>
  <c r="GA99" i="46"/>
  <c r="FN99" i="46"/>
  <c r="EZ33" i="46"/>
  <c r="FE33" i="46"/>
  <c r="FP3" i="46"/>
  <c r="GC71" i="46"/>
  <c r="FL71" i="46"/>
  <c r="FT71" i="46"/>
  <c r="EW99" i="46"/>
  <c r="FC98" i="46"/>
  <c r="FT4" i="46"/>
  <c r="FQ32" i="46"/>
  <c r="FR72" i="46"/>
  <c r="FK32" i="46"/>
  <c r="FZ72" i="46"/>
  <c r="FQ4" i="46"/>
  <c r="FM72" i="46"/>
  <c r="FW31" i="46"/>
  <c r="FY100" i="46"/>
  <c r="GA100" i="46"/>
  <c r="GA34" i="46"/>
  <c r="FS70" i="46"/>
  <c r="FF70" i="46"/>
  <c r="FN100" i="46"/>
  <c r="GF100" i="46"/>
  <c r="FO100" i="46"/>
  <c r="FX3" i="46"/>
  <c r="GC3" i="46"/>
  <c r="FS3" i="46"/>
  <c r="GE71" i="46"/>
  <c r="FR71" i="46"/>
  <c r="FB99" i="46"/>
  <c r="FT99" i="46"/>
  <c r="FC99" i="46"/>
  <c r="FM33" i="46"/>
  <c r="FL33" i="46"/>
  <c r="FZ71" i="46"/>
  <c r="FE71" i="46"/>
  <c r="GA71" i="46"/>
  <c r="FK99" i="46"/>
  <c r="EX99" i="46"/>
  <c r="FX33" i="46"/>
  <c r="EU33" i="46"/>
  <c r="GB3" i="46"/>
  <c r="EZ3" i="46"/>
  <c r="EV3" i="46"/>
  <c r="FW3" i="46"/>
  <c r="FN71" i="46"/>
  <c r="GF71" i="46"/>
  <c r="GH99" i="46"/>
  <c r="FA99" i="46"/>
  <c r="EV99" i="46"/>
  <c r="FJ33" i="46"/>
  <c r="EY33" i="46"/>
  <c r="FC3" i="46"/>
  <c r="FO71" i="46"/>
  <c r="FB71" i="46"/>
  <c r="FG99" i="46"/>
  <c r="FY33" i="46"/>
  <c r="FM98" i="46"/>
  <c r="FM4" i="46"/>
  <c r="FA98" i="46"/>
  <c r="FQ72" i="46"/>
  <c r="FD32" i="46"/>
  <c r="FE72" i="46"/>
  <c r="FR32" i="46"/>
  <c r="FF32" i="46"/>
  <c r="FL5" i="46"/>
  <c r="FW71" i="46"/>
  <c r="GG99" i="46"/>
  <c r="FD99" i="46"/>
  <c r="GD99" i="46"/>
  <c r="FS33" i="46"/>
  <c r="EX33" i="46"/>
  <c r="FY98" i="46"/>
  <c r="GB98" i="46"/>
  <c r="FK98" i="46"/>
  <c r="FF72" i="46"/>
  <c r="GC72" i="46"/>
  <c r="FN4" i="46"/>
  <c r="FC4" i="46"/>
  <c r="FU32" i="46"/>
  <c r="EZ32" i="46"/>
  <c r="EW98" i="46"/>
  <c r="FS98" i="46"/>
  <c r="FV98" i="46"/>
  <c r="FP72" i="46"/>
  <c r="FT72" i="46"/>
  <c r="FE4" i="46"/>
  <c r="EV4" i="46"/>
  <c r="FZ4" i="46"/>
  <c r="FI32" i="46"/>
  <c r="EX32" i="46"/>
  <c r="GG98" i="46"/>
  <c r="GF98" i="46"/>
  <c r="EZ72" i="46"/>
  <c r="FK72" i="46"/>
  <c r="GG72" i="46"/>
  <c r="EY4" i="46"/>
  <c r="FG4" i="46"/>
  <c r="EV32" i="46"/>
  <c r="FT32" i="46"/>
  <c r="FL98" i="46"/>
  <c r="EX4" i="46"/>
  <c r="FA32" i="46"/>
  <c r="FK97" i="46"/>
  <c r="FB31" i="46"/>
  <c r="FQ73" i="46"/>
  <c r="EV31" i="46"/>
  <c r="FL99" i="46"/>
  <c r="EW33" i="46"/>
  <c r="GA33" i="46"/>
  <c r="GE98" i="46"/>
  <c r="FB98" i="46"/>
  <c r="FG72" i="46"/>
  <c r="FL72" i="46"/>
  <c r="FO72" i="46"/>
  <c r="FX4" i="46"/>
  <c r="FL4" i="46"/>
  <c r="FS32" i="46"/>
  <c r="GC32" i="46"/>
  <c r="FR98" i="46"/>
  <c r="FE98" i="46"/>
  <c r="GA98" i="46"/>
  <c r="FC72" i="46"/>
  <c r="FN72" i="46"/>
  <c r="EU4" i="46"/>
  <c r="GC4" i="46"/>
  <c r="FH32" i="46"/>
  <c r="FP32" i="46"/>
  <c r="EX98" i="46"/>
  <c r="EV98" i="46"/>
  <c r="FQ98" i="46"/>
  <c r="FJ72" i="46"/>
  <c r="EW72" i="46"/>
  <c r="FU4" i="46"/>
  <c r="EZ4" i="46"/>
  <c r="FC32" i="46"/>
  <c r="FY32" i="46"/>
  <c r="FN32" i="46"/>
  <c r="FJ98" i="46"/>
  <c r="EW4" i="46"/>
  <c r="FJ73" i="46"/>
  <c r="FB97" i="46"/>
  <c r="FD73" i="46"/>
  <c r="GA97" i="46"/>
  <c r="GF96" i="46"/>
  <c r="GF99" i="46"/>
  <c r="FO99" i="46"/>
  <c r="FH33" i="46"/>
  <c r="FZ33" i="46"/>
  <c r="FU33" i="46"/>
  <c r="FF98" i="46"/>
  <c r="EZ98" i="46"/>
  <c r="FI72" i="46"/>
  <c r="EX72" i="46"/>
  <c r="FA72" i="46"/>
  <c r="FB4" i="46"/>
  <c r="FJ4" i="46"/>
  <c r="GB32" i="46"/>
  <c r="EY32" i="46"/>
  <c r="FH98" i="46"/>
  <c r="GH98" i="46"/>
  <c r="GF72" i="46"/>
  <c r="GB72" i="46"/>
  <c r="GE72" i="46"/>
  <c r="GB4" i="46"/>
  <c r="FS4" i="46"/>
  <c r="FB32" i="46"/>
  <c r="FJ32" i="46"/>
  <c r="EY98" i="46"/>
  <c r="FN98" i="46"/>
  <c r="FD98" i="46"/>
  <c r="FS72" i="46"/>
  <c r="GH72" i="46"/>
  <c r="FK4" i="46"/>
  <c r="FF4" i="46"/>
  <c r="FX32" i="46"/>
  <c r="FG32" i="46"/>
  <c r="GD98" i="46"/>
  <c r="GD72" i="46"/>
  <c r="FW4" i="46"/>
  <c r="GA5" i="46"/>
  <c r="FT97" i="46"/>
  <c r="FD5" i="46"/>
  <c r="FS73" i="46"/>
  <c r="FM74" i="46"/>
  <c r="FZ32" i="46"/>
  <c r="FO98" i="46"/>
  <c r="FI98" i="46"/>
  <c r="FT98" i="46"/>
  <c r="EV72" i="46"/>
  <c r="EY72" i="46"/>
  <c r="GA4" i="46"/>
  <c r="FV4" i="46"/>
  <c r="EU32" i="46"/>
  <c r="GA32" i="46"/>
  <c r="FP73" i="46"/>
  <c r="EV73" i="46"/>
  <c r="FM5" i="46"/>
  <c r="FP5" i="46"/>
  <c r="FA97" i="46"/>
  <c r="EY97" i="46"/>
  <c r="FJ97" i="46"/>
  <c r="FM31" i="46"/>
  <c r="FH31" i="46"/>
  <c r="FZ73" i="46"/>
  <c r="GB97" i="46"/>
  <c r="GF73" i="46"/>
  <c r="FI5" i="46"/>
  <c r="FF97" i="46"/>
  <c r="FY73" i="46"/>
  <c r="FG5" i="46"/>
  <c r="FV31" i="46"/>
  <c r="EZ30" i="46"/>
  <c r="FP95" i="46"/>
  <c r="FW98" i="46"/>
  <c r="FW72" i="46"/>
  <c r="FU72" i="46"/>
  <c r="FX72" i="46"/>
  <c r="FY4" i="46"/>
  <c r="FH4" i="46"/>
  <c r="FE32" i="46"/>
  <c r="FM32" i="46"/>
  <c r="FM73" i="46"/>
  <c r="FU73" i="46"/>
  <c r="EY5" i="46"/>
  <c r="FF5" i="46"/>
  <c r="GD97" i="46"/>
  <c r="FI97" i="46"/>
  <c r="FR31" i="46"/>
  <c r="FG31" i="46"/>
  <c r="FO73" i="46"/>
  <c r="FH5" i="46"/>
  <c r="FS97" i="46"/>
  <c r="EX5" i="46"/>
  <c r="EV5" i="46"/>
  <c r="FI31" i="46"/>
  <c r="FH73" i="46"/>
  <c r="EV97" i="46"/>
  <c r="FH96" i="46"/>
  <c r="GH96" i="46"/>
  <c r="FK95" i="46"/>
  <c r="FZ98" i="46"/>
  <c r="FU98" i="46"/>
  <c r="FY72" i="46"/>
  <c r="GA72" i="46"/>
  <c r="FP4" i="46"/>
  <c r="FO4" i="46"/>
  <c r="FD4" i="46"/>
  <c r="FL32" i="46"/>
  <c r="FW32" i="46"/>
  <c r="FX73" i="46"/>
  <c r="FJ5" i="46"/>
  <c r="GB5" i="46"/>
  <c r="FW5" i="46"/>
  <c r="FL97" i="46"/>
  <c r="GF97" i="46"/>
  <c r="FL31" i="46"/>
  <c r="FA31" i="46"/>
  <c r="FR73" i="46"/>
  <c r="FC5" i="46"/>
  <c r="GB31" i="46"/>
  <c r="GH73" i="46"/>
  <c r="FQ5" i="46"/>
  <c r="FD31" i="46"/>
  <c r="GD73" i="46"/>
  <c r="FV97" i="46"/>
  <c r="FD6" i="46"/>
  <c r="GD74" i="46"/>
  <c r="FP29" i="46"/>
  <c r="FO5" i="46"/>
  <c r="GG97" i="46"/>
  <c r="FR97" i="46"/>
  <c r="EW97" i="46"/>
  <c r="EX31" i="46"/>
  <c r="FQ31" i="46"/>
  <c r="FK73" i="46"/>
  <c r="FU5" i="46"/>
  <c r="FT73" i="46"/>
  <c r="FG73" i="46"/>
  <c r="EU5" i="46"/>
  <c r="FB5" i="46"/>
  <c r="FT5" i="46"/>
  <c r="FE97" i="46"/>
  <c r="FO97" i="46"/>
  <c r="FF31" i="46"/>
  <c r="FK31" i="46"/>
  <c r="GC73" i="46"/>
  <c r="FC73" i="46"/>
  <c r="GG73" i="46"/>
  <c r="GC5" i="46"/>
  <c r="FR5" i="46"/>
  <c r="FC97" i="46"/>
  <c r="FU97" i="46"/>
  <c r="FD97" i="46"/>
  <c r="FY31" i="46"/>
  <c r="FT31" i="46"/>
  <c r="GC30" i="46"/>
  <c r="FL6" i="46"/>
  <c r="FW96" i="46"/>
  <c r="FT6" i="46"/>
  <c r="FA30" i="46"/>
  <c r="FF96" i="46"/>
  <c r="FR74" i="46"/>
  <c r="FU7" i="46"/>
  <c r="GC95" i="46"/>
  <c r="FS28" i="46"/>
  <c r="FQ97" i="46"/>
  <c r="EZ97" i="46"/>
  <c r="FZ97" i="46"/>
  <c r="EZ31" i="46"/>
  <c r="EU31" i="46"/>
  <c r="FL73" i="46"/>
  <c r="EY73" i="46"/>
  <c r="FF73" i="46"/>
  <c r="GB73" i="46"/>
  <c r="FX5" i="46"/>
  <c r="FS5" i="46"/>
  <c r="FH97" i="46"/>
  <c r="GE97" i="46"/>
  <c r="FM97" i="46"/>
  <c r="FP31" i="46"/>
  <c r="FE31" i="46"/>
  <c r="FA73" i="46"/>
  <c r="EW73" i="46"/>
  <c r="GA73" i="46"/>
  <c r="FK5" i="46"/>
  <c r="EZ5" i="46"/>
  <c r="FX97" i="46"/>
  <c r="FW97" i="46"/>
  <c r="GC97" i="46"/>
  <c r="FC31" i="46"/>
  <c r="FJ31" i="46"/>
  <c r="FX30" i="46"/>
  <c r="FQ74" i="46"/>
  <c r="EX96" i="46"/>
  <c r="EY6" i="46"/>
  <c r="FV30" i="46"/>
  <c r="FN30" i="46"/>
  <c r="FU75" i="46"/>
  <c r="FH75" i="46"/>
  <c r="EY75" i="46"/>
  <c r="FK28" i="46"/>
  <c r="FW73" i="46"/>
  <c r="EX73" i="46"/>
  <c r="FV5" i="46"/>
  <c r="FG97" i="46"/>
  <c r="FY97" i="46"/>
  <c r="EY31" i="46"/>
  <c r="GC31" i="46"/>
  <c r="FX31" i="46"/>
  <c r="FZ5" i="46"/>
  <c r="FI73" i="46"/>
  <c r="GE73" i="46"/>
  <c r="FN73" i="46"/>
  <c r="FN5" i="46"/>
  <c r="FA5" i="46"/>
  <c r="EX97" i="46"/>
  <c r="FP97" i="46"/>
  <c r="FO31" i="46"/>
  <c r="FN31" i="46"/>
  <c r="FB73" i="46"/>
  <c r="EZ73" i="46"/>
  <c r="FV73" i="46"/>
  <c r="FE73" i="46"/>
  <c r="EW5" i="46"/>
  <c r="FY5" i="46"/>
  <c r="FN97" i="46"/>
  <c r="GH97" i="46"/>
  <c r="FZ31" i="46"/>
  <c r="EW31" i="46"/>
  <c r="FB96" i="46"/>
  <c r="FS30" i="46"/>
  <c r="FS74" i="46"/>
  <c r="FK30" i="46"/>
  <c r="FO74" i="46"/>
  <c r="FO6" i="46"/>
  <c r="GC6" i="46"/>
  <c r="EU29" i="46"/>
  <c r="FI29" i="46"/>
  <c r="GA29" i="46"/>
  <c r="GB28" i="46"/>
  <c r="GA31" i="46"/>
  <c r="GA96" i="46"/>
  <c r="GG96" i="46"/>
  <c r="FW30" i="46"/>
  <c r="FB30" i="46"/>
  <c r="FV6" i="46"/>
  <c r="FK6" i="46"/>
  <c r="EV74" i="46"/>
  <c r="EY74" i="46"/>
  <c r="FI74" i="46"/>
  <c r="FR96" i="46"/>
  <c r="FX96" i="46"/>
  <c r="FJ30" i="46"/>
  <c r="FR30" i="46"/>
  <c r="FC6" i="46"/>
  <c r="EX6" i="46"/>
  <c r="FP74" i="46"/>
  <c r="FD74" i="46"/>
  <c r="FD96" i="46"/>
  <c r="FZ30" i="46"/>
  <c r="FP30" i="46"/>
  <c r="FI6" i="46"/>
  <c r="EZ74" i="46"/>
  <c r="FS96" i="46"/>
  <c r="FH30" i="46"/>
  <c r="FW6" i="46"/>
  <c r="FK74" i="46"/>
  <c r="FJ75" i="46"/>
  <c r="FK75" i="46"/>
  <c r="FH29" i="46"/>
  <c r="FB95" i="46"/>
  <c r="EY7" i="46"/>
  <c r="EX75" i="46"/>
  <c r="FC29" i="46"/>
  <c r="FX95" i="46"/>
  <c r="FG7" i="46"/>
  <c r="FN75" i="46"/>
  <c r="FA95" i="46"/>
  <c r="FT29" i="46"/>
  <c r="FY76" i="46"/>
  <c r="FF28" i="46"/>
  <c r="FW28" i="46"/>
  <c r="FU31" i="46"/>
  <c r="EW96" i="46"/>
  <c r="EV96" i="46"/>
  <c r="FQ30" i="46"/>
  <c r="EV30" i="46"/>
  <c r="FP6" i="46"/>
  <c r="FE6" i="46"/>
  <c r="GC74" i="46"/>
  <c r="GB74" i="46"/>
  <c r="GH74" i="46"/>
  <c r="FC96" i="46"/>
  <c r="FJ96" i="46"/>
  <c r="FD30" i="46"/>
  <c r="FL30" i="46"/>
  <c r="EW6" i="46"/>
  <c r="GA6" i="46"/>
  <c r="FF74" i="46"/>
  <c r="FY74" i="46"/>
  <c r="FA96" i="46"/>
  <c r="GA30" i="46"/>
  <c r="FG6" i="46"/>
  <c r="GF74" i="46"/>
  <c r="EZ96" i="46"/>
  <c r="FE96" i="46"/>
  <c r="FU30" i="46"/>
  <c r="FX6" i="46"/>
  <c r="FH74" i="46"/>
  <c r="FC75" i="46"/>
  <c r="FL29" i="46"/>
  <c r="GG95" i="46"/>
  <c r="FZ7" i="46"/>
  <c r="EZ7" i="46"/>
  <c r="GH75" i="46"/>
  <c r="FQ29" i="46"/>
  <c r="FU95" i="46"/>
  <c r="FO7" i="46"/>
  <c r="GF75" i="46"/>
  <c r="FX7" i="46"/>
  <c r="EW95" i="46"/>
  <c r="FL94" i="46"/>
  <c r="GD76" i="46"/>
  <c r="EZ8" i="46"/>
  <c r="FP96" i="46"/>
  <c r="FV96" i="46"/>
  <c r="FU96" i="46"/>
  <c r="EU30" i="46"/>
  <c r="FM30" i="46"/>
  <c r="FJ6" i="46"/>
  <c r="FR6" i="46"/>
  <c r="GA74" i="46"/>
  <c r="EX74" i="46"/>
  <c r="FK96" i="46"/>
  <c r="FM96" i="46"/>
  <c r="FL96" i="46"/>
  <c r="FY30" i="46"/>
  <c r="FF30" i="46"/>
  <c r="FZ6" i="46"/>
  <c r="FU6" i="46"/>
  <c r="FL74" i="46"/>
  <c r="FG74" i="46"/>
  <c r="FZ96" i="46"/>
  <c r="FE30" i="46"/>
  <c r="FA6" i="46"/>
  <c r="FJ74" i="46"/>
  <c r="FY96" i="46"/>
  <c r="GD96" i="46"/>
  <c r="FC30" i="46"/>
  <c r="FF6" i="46"/>
  <c r="FU74" i="46"/>
  <c r="GB75" i="46"/>
  <c r="GC29" i="46"/>
  <c r="FC95" i="46"/>
  <c r="FT7" i="46"/>
  <c r="GC7" i="46"/>
  <c r="FP75" i="46"/>
  <c r="FK29" i="46"/>
  <c r="EY95" i="46"/>
  <c r="FI7" i="46"/>
  <c r="FD75" i="46"/>
  <c r="FC7" i="46"/>
  <c r="FK7" i="46"/>
  <c r="FO94" i="46"/>
  <c r="GB94" i="46"/>
  <c r="FZ93" i="46"/>
  <c r="FN74" i="46"/>
  <c r="GE96" i="46"/>
  <c r="GC96" i="46"/>
  <c r="GB96" i="46"/>
  <c r="FT30" i="46"/>
  <c r="EY30" i="46"/>
  <c r="FS6" i="46"/>
  <c r="FN6" i="46"/>
  <c r="EW74" i="46"/>
  <c r="GE74" i="46"/>
  <c r="FB74" i="46"/>
  <c r="FG96" i="46"/>
  <c r="FQ96" i="46"/>
  <c r="FI30" i="46"/>
  <c r="EW30" i="46"/>
  <c r="FB6" i="46"/>
  <c r="FQ6" i="46"/>
  <c r="EV6" i="46"/>
  <c r="FA74" i="46"/>
  <c r="FC74" i="46"/>
  <c r="GE75" i="46"/>
  <c r="FR75" i="46"/>
  <c r="FX29" i="46"/>
  <c r="FW29" i="46"/>
  <c r="FR29" i="46"/>
  <c r="FE95" i="46"/>
  <c r="FG95" i="46"/>
  <c r="EX7" i="46"/>
  <c r="GB7" i="46"/>
  <c r="FQ75" i="46"/>
  <c r="FS75" i="46"/>
  <c r="FM75" i="46"/>
  <c r="FD29" i="46"/>
  <c r="FE29" i="46"/>
  <c r="FJ95" i="46"/>
  <c r="GF95" i="46"/>
  <c r="FA7" i="46"/>
  <c r="FP7" i="46"/>
  <c r="EV75" i="46"/>
  <c r="FY29" i="46"/>
  <c r="FS95" i="46"/>
  <c r="GG75" i="46"/>
  <c r="FW95" i="46"/>
  <c r="FS7" i="46"/>
  <c r="GA76" i="46"/>
  <c r="FB8" i="46"/>
  <c r="FB76" i="46"/>
  <c r="EW94" i="46"/>
  <c r="FK94" i="46"/>
  <c r="FP27" i="46"/>
  <c r="GB6" i="46"/>
  <c r="GG74" i="46"/>
  <c r="FX74" i="46"/>
  <c r="FI96" i="46"/>
  <c r="EY96" i="46"/>
  <c r="FN96" i="46"/>
  <c r="EX30" i="46"/>
  <c r="GB30" i="46"/>
  <c r="FM6" i="46"/>
  <c r="FH6" i="46"/>
  <c r="FV74" i="46"/>
  <c r="FE74" i="46"/>
  <c r="FW74" i="46"/>
  <c r="FT96" i="46"/>
  <c r="FO96" i="46"/>
  <c r="FG30" i="46"/>
  <c r="FO30" i="46"/>
  <c r="EZ6" i="46"/>
  <c r="EU6" i="46"/>
  <c r="FY6" i="46"/>
  <c r="FZ74" i="46"/>
  <c r="FT74" i="46"/>
  <c r="FY75" i="46"/>
  <c r="EZ75" i="46"/>
  <c r="FV29" i="46"/>
  <c r="FA29" i="46"/>
  <c r="FH95" i="46"/>
  <c r="GD95" i="46"/>
  <c r="FM95" i="46"/>
  <c r="GA7" i="46"/>
  <c r="FF7" i="46"/>
  <c r="FZ75" i="46"/>
  <c r="FE75" i="46"/>
  <c r="GA75" i="46"/>
  <c r="FJ29" i="46"/>
  <c r="EY29" i="46"/>
  <c r="EV95" i="46"/>
  <c r="FR95" i="46"/>
  <c r="FH7" i="46"/>
  <c r="FI75" i="46"/>
  <c r="EW75" i="46"/>
  <c r="EW29" i="46"/>
  <c r="FF95" i="46"/>
  <c r="FW75" i="46"/>
  <c r="FN95" i="46"/>
  <c r="FL28" i="46"/>
  <c r="FN76" i="46"/>
  <c r="FJ8" i="46"/>
  <c r="FH76" i="46"/>
  <c r="EU8" i="46"/>
  <c r="FA76" i="46"/>
  <c r="FS26" i="46"/>
  <c r="FD95" i="46"/>
  <c r="FN7" i="46"/>
  <c r="FV7" i="46"/>
  <c r="FX75" i="46"/>
  <c r="FG75" i="46"/>
  <c r="EV29" i="46"/>
  <c r="FZ29" i="46"/>
  <c r="FU29" i="46"/>
  <c r="FZ95" i="46"/>
  <c r="FI95" i="46"/>
  <c r="FW7" i="46"/>
  <c r="FB7" i="46"/>
  <c r="EW7" i="46"/>
  <c r="GD75" i="46"/>
  <c r="FA75" i="46"/>
  <c r="FF29" i="46"/>
  <c r="FN29" i="46"/>
  <c r="FQ95" i="46"/>
  <c r="EZ95" i="46"/>
  <c r="FV95" i="46"/>
  <c r="FE7" i="46"/>
  <c r="FM7" i="46"/>
  <c r="FR28" i="46"/>
  <c r="EW28" i="46"/>
  <c r="EY76" i="46"/>
  <c r="FQ76" i="46"/>
  <c r="FG94" i="46"/>
  <c r="EX94" i="46"/>
  <c r="FT94" i="46"/>
  <c r="FP8" i="46"/>
  <c r="FK8" i="46"/>
  <c r="FE28" i="46"/>
  <c r="FM28" i="46"/>
  <c r="FS76" i="46"/>
  <c r="GG76" i="46"/>
  <c r="GA94" i="46"/>
  <c r="FN94" i="46"/>
  <c r="FV94" i="46"/>
  <c r="FG8" i="46"/>
  <c r="FQ8" i="46"/>
  <c r="FO76" i="46"/>
  <c r="FT28" i="46"/>
  <c r="GE94" i="46"/>
  <c r="FL9" i="46"/>
  <c r="FT27" i="46"/>
  <c r="FE9" i="46"/>
  <c r="FY92" i="46"/>
  <c r="GB29" i="46"/>
  <c r="FO29" i="46"/>
  <c r="FL95" i="46"/>
  <c r="GH95" i="46"/>
  <c r="FQ7" i="46"/>
  <c r="EV7" i="46"/>
  <c r="GC75" i="46"/>
  <c r="FL75" i="46"/>
  <c r="FV75" i="46"/>
  <c r="FM29" i="46"/>
  <c r="EZ29" i="46"/>
  <c r="GA95" i="46"/>
  <c r="FY95" i="46"/>
  <c r="FJ7" i="46"/>
  <c r="FR7" i="46"/>
  <c r="FA28" i="46"/>
  <c r="EZ28" i="46"/>
  <c r="FZ28" i="46"/>
  <c r="FT76" i="46"/>
  <c r="GE76" i="46"/>
  <c r="FA94" i="46"/>
  <c r="EZ94" i="46"/>
  <c r="FF94" i="46"/>
  <c r="FU8" i="46"/>
  <c r="EX8" i="46"/>
  <c r="EY28" i="46"/>
  <c r="FG28" i="46"/>
  <c r="EW76" i="46"/>
  <c r="FW76" i="46"/>
  <c r="FQ94" i="46"/>
  <c r="FP94" i="46"/>
  <c r="EV8" i="46"/>
  <c r="FI8" i="46"/>
  <c r="FY8" i="46"/>
  <c r="FU76" i="46"/>
  <c r="FX28" i="46"/>
  <c r="FU94" i="46"/>
  <c r="FN77" i="46"/>
  <c r="FT77" i="46"/>
  <c r="FV93" i="46"/>
  <c r="FL26" i="46"/>
  <c r="FF75" i="46"/>
  <c r="FS29" i="46"/>
  <c r="EX29" i="46"/>
  <c r="GE95" i="46"/>
  <c r="EX95" i="46"/>
  <c r="FT95" i="46"/>
  <c r="EU7" i="46"/>
  <c r="FY7" i="46"/>
  <c r="FO75" i="46"/>
  <c r="FB75" i="46"/>
  <c r="FT75" i="46"/>
  <c r="FG29" i="46"/>
  <c r="FB29" i="46"/>
  <c r="GB95" i="46"/>
  <c r="FO95" i="46"/>
  <c r="FD7" i="46"/>
  <c r="FL7" i="46"/>
  <c r="EU28" i="46"/>
  <c r="FY28" i="46"/>
  <c r="EZ76" i="46"/>
  <c r="FF76" i="46"/>
  <c r="GB76" i="46"/>
  <c r="FZ94" i="46"/>
  <c r="FY94" i="46"/>
  <c r="FS8" i="46"/>
  <c r="GA8" i="46"/>
  <c r="FQ28" i="46"/>
  <c r="FH28" i="46"/>
  <c r="FP76" i="46"/>
  <c r="FV76" i="46"/>
  <c r="FE76" i="46"/>
  <c r="EY94" i="46"/>
  <c r="FB94" i="46"/>
  <c r="FR8" i="46"/>
  <c r="EW8" i="46"/>
  <c r="GA28" i="46"/>
  <c r="FE94" i="46"/>
  <c r="GH76" i="46"/>
  <c r="FD94" i="46"/>
  <c r="FM27" i="46"/>
  <c r="FY93" i="46"/>
  <c r="FL77" i="46"/>
  <c r="FY26" i="46"/>
  <c r="FS94" i="46"/>
  <c r="FA8" i="46"/>
  <c r="FD8" i="46"/>
  <c r="FN8" i="46"/>
  <c r="FP28" i="46"/>
  <c r="FW8" i="46"/>
  <c r="FH8" i="46"/>
  <c r="FO28" i="46"/>
  <c r="GF76" i="46"/>
  <c r="FX76" i="46"/>
  <c r="FH94" i="46"/>
  <c r="GD94" i="46"/>
  <c r="FM94" i="46"/>
  <c r="FB28" i="46"/>
  <c r="FJ28" i="46"/>
  <c r="FD76" i="46"/>
  <c r="FZ76" i="46"/>
  <c r="FX94" i="46"/>
  <c r="FC94" i="46"/>
  <c r="GC94" i="46"/>
  <c r="FV8" i="46"/>
  <c r="FJ93" i="46"/>
  <c r="EU27" i="46"/>
  <c r="EW9" i="46"/>
  <c r="FI93" i="46"/>
  <c r="FS27" i="46"/>
  <c r="FS9" i="46"/>
  <c r="FM77" i="46"/>
  <c r="FD9" i="46"/>
  <c r="FP9" i="46"/>
  <c r="FE93" i="46"/>
  <c r="FC27" i="46"/>
  <c r="FO26" i="46"/>
  <c r="FQ26" i="46"/>
  <c r="GB10" i="46"/>
  <c r="GA26" i="46"/>
  <c r="EX28" i="46"/>
  <c r="FM76" i="46"/>
  <c r="FF8" i="46"/>
  <c r="FM8" i="46"/>
  <c r="FV28" i="46"/>
  <c r="FR76" i="46"/>
  <c r="FJ76" i="46"/>
  <c r="GG94" i="46"/>
  <c r="GF94" i="46"/>
  <c r="EV28" i="46"/>
  <c r="FI28" i="46"/>
  <c r="FC76" i="46"/>
  <c r="GC76" i="46"/>
  <c r="FL76" i="46"/>
  <c r="FJ94" i="46"/>
  <c r="FI94" i="46"/>
  <c r="GB8" i="46"/>
  <c r="FC8" i="46"/>
  <c r="FW93" i="46"/>
  <c r="FE27" i="46"/>
  <c r="FD93" i="46"/>
  <c r="FO77" i="46"/>
  <c r="GC27" i="46"/>
  <c r="FT93" i="46"/>
  <c r="EV77" i="46"/>
  <c r="FR93" i="46"/>
  <c r="FO9" i="46"/>
  <c r="EY77" i="46"/>
  <c r="FY27" i="46"/>
  <c r="EV10" i="46"/>
  <c r="FZ78" i="46"/>
  <c r="FB78" i="46"/>
  <c r="EV11" i="46"/>
  <c r="FZ8" i="46"/>
  <c r="FU28" i="46"/>
  <c r="FL8" i="46"/>
  <c r="FT8" i="46"/>
  <c r="FD28" i="46"/>
  <c r="GC28" i="46"/>
  <c r="FK76" i="46"/>
  <c r="EV76" i="46"/>
  <c r="FW94" i="46"/>
  <c r="FR94" i="46"/>
  <c r="FN28" i="46"/>
  <c r="FC28" i="46"/>
  <c r="FI76" i="46"/>
  <c r="FG76" i="46"/>
  <c r="EX76" i="46"/>
  <c r="EV94" i="46"/>
  <c r="GH94" i="46"/>
  <c r="EY8" i="46"/>
  <c r="GC8" i="46"/>
  <c r="FQ77" i="46"/>
  <c r="GA27" i="46"/>
  <c r="FA93" i="46"/>
  <c r="GG77" i="46"/>
  <c r="FS93" i="46"/>
  <c r="FG93" i="46"/>
  <c r="FH27" i="46"/>
  <c r="FX9" i="46"/>
  <c r="GC9" i="46"/>
  <c r="GC77" i="46"/>
  <c r="FD10" i="46"/>
  <c r="GE78" i="46"/>
  <c r="EW92" i="46"/>
  <c r="FY10" i="46"/>
  <c r="FJ11" i="46"/>
  <c r="FO8" i="46"/>
  <c r="FI9" i="46"/>
  <c r="GH77" i="46"/>
  <c r="FD27" i="46"/>
  <c r="FL27" i="46"/>
  <c r="FA9" i="46"/>
  <c r="GC93" i="46"/>
  <c r="FL93" i="46"/>
  <c r="GH93" i="46"/>
  <c r="EW77" i="46"/>
  <c r="FC77" i="46"/>
  <c r="FN27" i="46"/>
  <c r="GB27" i="46"/>
  <c r="FB9" i="46"/>
  <c r="EV93" i="46"/>
  <c r="GB77" i="46"/>
  <c r="FK9" i="46"/>
  <c r="FF93" i="46"/>
  <c r="GB93" i="46"/>
  <c r="FP77" i="46"/>
  <c r="FK77" i="46"/>
  <c r="FU77" i="46"/>
  <c r="FB27" i="46"/>
  <c r="FJ27" i="46"/>
  <c r="FM93" i="46"/>
  <c r="FI77" i="46"/>
  <c r="FY9" i="46"/>
  <c r="EY9" i="46"/>
  <c r="EX9" i="46"/>
  <c r="GB9" i="46"/>
  <c r="FW9" i="46"/>
  <c r="FH93" i="46"/>
  <c r="GD93" i="46"/>
  <c r="GF77" i="46"/>
  <c r="GE77" i="46"/>
  <c r="EX77" i="46"/>
  <c r="FX27" i="46"/>
  <c r="FG27" i="46"/>
  <c r="EY10" i="46"/>
  <c r="FM26" i="46"/>
  <c r="FZ10" i="46"/>
  <c r="FU10" i="46"/>
  <c r="GC78" i="46"/>
  <c r="FG92" i="46"/>
  <c r="FX26" i="46"/>
  <c r="FN78" i="46"/>
  <c r="FF26" i="46"/>
  <c r="FM10" i="46"/>
  <c r="FO10" i="46"/>
  <c r="FH92" i="46"/>
  <c r="FW78" i="46"/>
  <c r="GB78" i="46"/>
  <c r="FE10" i="46"/>
  <c r="EW79" i="46"/>
  <c r="GH91" i="46"/>
  <c r="FE8" i="46"/>
  <c r="FX8" i="46"/>
  <c r="FJ9" i="46"/>
  <c r="FW77" i="46"/>
  <c r="EX27" i="46"/>
  <c r="FF27" i="46"/>
  <c r="EZ9" i="46"/>
  <c r="FK93" i="46"/>
  <c r="EX93" i="46"/>
  <c r="EZ77" i="46"/>
  <c r="FV77" i="46"/>
  <c r="FE77" i="46"/>
  <c r="FO27" i="46"/>
  <c r="FV27" i="46"/>
  <c r="FC9" i="46"/>
  <c r="GF93" i="46"/>
  <c r="EU9" i="46"/>
  <c r="EV9" i="46"/>
  <c r="GE93" i="46"/>
  <c r="FN93" i="46"/>
  <c r="FB77" i="46"/>
  <c r="FX77" i="46"/>
  <c r="FW27" i="46"/>
  <c r="FK27" i="46"/>
  <c r="FN9" i="46"/>
  <c r="FX93" i="46"/>
  <c r="FF77" i="46"/>
  <c r="FZ9" i="46"/>
  <c r="FF9" i="46"/>
  <c r="GA9" i="46"/>
  <c r="FV9" i="46"/>
  <c r="FC93" i="46"/>
  <c r="GG93" i="46"/>
  <c r="FP93" i="46"/>
  <c r="FR77" i="46"/>
  <c r="FA77" i="46"/>
  <c r="EY27" i="46"/>
  <c r="FR27" i="46"/>
  <c r="EW27" i="46"/>
  <c r="EZ78" i="46"/>
  <c r="FA26" i="46"/>
  <c r="EX10" i="46"/>
  <c r="FL78" i="46"/>
  <c r="EY92" i="46"/>
  <c r="FF92" i="46"/>
  <c r="FI10" i="46"/>
  <c r="FQ92" i="46"/>
  <c r="FD26" i="46"/>
  <c r="FA10" i="46"/>
  <c r="FQ78" i="46"/>
  <c r="FK92" i="46"/>
  <c r="FA92" i="46"/>
  <c r="GD92" i="46"/>
  <c r="FH78" i="46"/>
  <c r="FW11" i="46"/>
  <c r="FQ91" i="46"/>
  <c r="EY93" i="46"/>
  <c r="FY77" i="46"/>
  <c r="FH77" i="46"/>
  <c r="GD77" i="46"/>
  <c r="FU27" i="46"/>
  <c r="EZ27" i="46"/>
  <c r="FO93" i="46"/>
  <c r="FS77" i="46"/>
  <c r="FR9" i="46"/>
  <c r="FM9" i="46"/>
  <c r="FQ93" i="46"/>
  <c r="EZ93" i="46"/>
  <c r="FG77" i="46"/>
  <c r="FJ77" i="46"/>
  <c r="FA27" i="46"/>
  <c r="FI27" i="46"/>
  <c r="FT9" i="46"/>
  <c r="FU93" i="46"/>
  <c r="GA77" i="46"/>
  <c r="FQ9" i="46"/>
  <c r="FG9" i="46"/>
  <c r="FU9" i="46"/>
  <c r="FH9" i="46"/>
  <c r="EW93" i="46"/>
  <c r="GA93" i="46"/>
  <c r="FB93" i="46"/>
  <c r="FD77" i="46"/>
  <c r="FZ77" i="46"/>
  <c r="FQ27" i="46"/>
  <c r="EV27" i="46"/>
  <c r="FZ27" i="46"/>
  <c r="FV92" i="46"/>
  <c r="FB26" i="46"/>
  <c r="FX10" i="46"/>
  <c r="EX78" i="46"/>
  <c r="GB92" i="46"/>
  <c r="GC26" i="46"/>
  <c r="FK10" i="46"/>
  <c r="FO92" i="46"/>
  <c r="FK26" i="46"/>
  <c r="GC10" i="46"/>
  <c r="FO78" i="46"/>
  <c r="FM92" i="46"/>
  <c r="EZ26" i="46"/>
  <c r="EW26" i="46"/>
  <c r="FL92" i="46"/>
  <c r="FU25" i="46"/>
  <c r="EZ12" i="46"/>
  <c r="FJ78" i="46"/>
  <c r="FI78" i="46"/>
  <c r="EZ92" i="46"/>
  <c r="EX26" i="46"/>
  <c r="EV26" i="46"/>
  <c r="EZ10" i="46"/>
  <c r="FG78" i="46"/>
  <c r="FE92" i="46"/>
  <c r="FP26" i="46"/>
  <c r="FE26" i="46"/>
  <c r="FS10" i="46"/>
  <c r="FB10" i="46"/>
  <c r="FP10" i="46"/>
  <c r="FE78" i="46"/>
  <c r="GA78" i="46"/>
  <c r="GG92" i="46"/>
  <c r="GF92" i="46"/>
  <c r="FG26" i="46"/>
  <c r="FW10" i="46"/>
  <c r="FX78" i="46"/>
  <c r="FZ92" i="46"/>
  <c r="FW26" i="46"/>
  <c r="FN10" i="46"/>
  <c r="FY78" i="46"/>
  <c r="FB92" i="46"/>
  <c r="FV26" i="46"/>
  <c r="FU26" i="46"/>
  <c r="FH10" i="46"/>
  <c r="GG78" i="46"/>
  <c r="GH92" i="46"/>
  <c r="FP91" i="46"/>
  <c r="GA79" i="46"/>
  <c r="FH91" i="46"/>
  <c r="FX25" i="46"/>
  <c r="FC11" i="46"/>
  <c r="FC25" i="46"/>
  <c r="FM79" i="46"/>
  <c r="FQ12" i="46"/>
  <c r="FC10" i="46"/>
  <c r="FA78" i="46"/>
  <c r="FF78" i="46"/>
  <c r="FP92" i="46"/>
  <c r="FN26" i="46"/>
  <c r="FR26" i="46"/>
  <c r="FT10" i="46"/>
  <c r="GA10" i="46"/>
  <c r="FS78" i="46"/>
  <c r="GD78" i="46"/>
  <c r="EW78" i="46"/>
  <c r="EV92" i="46"/>
  <c r="FR92" i="46"/>
  <c r="FH26" i="46"/>
  <c r="EU10" i="46"/>
  <c r="GH78" i="46"/>
  <c r="FN92" i="46"/>
  <c r="EU26" i="46"/>
  <c r="FL10" i="46"/>
  <c r="FT78" i="46"/>
  <c r="GA92" i="46"/>
  <c r="FT26" i="46"/>
  <c r="GB26" i="46"/>
  <c r="FR10" i="46"/>
  <c r="FK78" i="46"/>
  <c r="FT79" i="46"/>
  <c r="EZ25" i="46"/>
  <c r="FV11" i="46"/>
  <c r="EY91" i="46"/>
  <c r="FC91" i="46"/>
  <c r="FM91" i="46"/>
  <c r="FK25" i="46"/>
  <c r="FK79" i="46"/>
  <c r="EV90" i="46"/>
  <c r="FP78" i="46"/>
  <c r="FV78" i="46"/>
  <c r="FU92" i="46"/>
  <c r="FC92" i="46"/>
  <c r="FI26" i="46"/>
  <c r="FV10" i="46"/>
  <c r="FD78" i="46"/>
  <c r="FT92" i="46"/>
  <c r="FZ26" i="46"/>
  <c r="EY78" i="46"/>
  <c r="FS92" i="46"/>
  <c r="FC26" i="46"/>
  <c r="FJ26" i="46"/>
  <c r="FJ10" i="46"/>
  <c r="FQ10" i="46"/>
  <c r="FM78" i="46"/>
  <c r="GB79" i="46"/>
  <c r="FH25" i="46"/>
  <c r="FD11" i="46"/>
  <c r="EY25" i="46"/>
  <c r="FJ79" i="46"/>
  <c r="FL91" i="46"/>
  <c r="EY11" i="46"/>
  <c r="GE91" i="46"/>
  <c r="GG90" i="46"/>
  <c r="GF78" i="46"/>
  <c r="FW92" i="46"/>
  <c r="EX92" i="46"/>
  <c r="FD92" i="46"/>
  <c r="FF79" i="46"/>
  <c r="FN79" i="46"/>
  <c r="FF91" i="46"/>
  <c r="FR25" i="46"/>
  <c r="GC25" i="46"/>
  <c r="EZ79" i="46"/>
  <c r="FV79" i="46"/>
  <c r="FE79" i="46"/>
  <c r="GA11" i="46"/>
  <c r="FU11" i="46"/>
  <c r="FO91" i="46"/>
  <c r="GG91" i="46"/>
  <c r="GF91" i="46"/>
  <c r="GB25" i="46"/>
  <c r="FW25" i="46"/>
  <c r="GH79" i="46"/>
  <c r="FP79" i="46"/>
  <c r="EV79" i="46"/>
  <c r="FM11" i="46"/>
  <c r="FX11" i="46"/>
  <c r="GA91" i="46"/>
  <c r="EX91" i="46"/>
  <c r="FQ25" i="46"/>
  <c r="FJ25" i="46"/>
  <c r="FI79" i="46"/>
  <c r="EZ11" i="46"/>
  <c r="GD91" i="46"/>
  <c r="FW79" i="46"/>
  <c r="EX79" i="46"/>
  <c r="FN91" i="46"/>
  <c r="GD80" i="46"/>
  <c r="FH12" i="46"/>
  <c r="EX80" i="46"/>
  <c r="GB89" i="46"/>
  <c r="EY26" i="46"/>
  <c r="FG10" i="46"/>
  <c r="FF10" i="46"/>
  <c r="EV78" i="46"/>
  <c r="FR78" i="46"/>
  <c r="FX92" i="46"/>
  <c r="GE92" i="46"/>
  <c r="GC92" i="46"/>
  <c r="FQ79" i="46"/>
  <c r="FK11" i="46"/>
  <c r="FW91" i="46"/>
  <c r="FL25" i="46"/>
  <c r="FG25" i="46"/>
  <c r="FY79" i="46"/>
  <c r="FH79" i="46"/>
  <c r="GD79" i="46"/>
  <c r="FF11" i="46"/>
  <c r="FB11" i="46"/>
  <c r="EW91" i="46"/>
  <c r="EV91" i="46"/>
  <c r="FR91" i="46"/>
  <c r="FV25" i="46"/>
  <c r="FY25" i="46"/>
  <c r="FT11" i="46"/>
  <c r="FO79" i="46"/>
  <c r="FU79" i="46"/>
  <c r="GB11" i="46"/>
  <c r="FE11" i="46"/>
  <c r="FX91" i="46"/>
  <c r="FS91" i="46"/>
  <c r="FO25" i="46"/>
  <c r="FD25" i="46"/>
  <c r="GE79" i="46"/>
  <c r="FG11" i="46"/>
  <c r="FB91" i="46"/>
  <c r="GF79" i="46"/>
  <c r="FP11" i="46"/>
  <c r="EV25" i="46"/>
  <c r="FU90" i="46"/>
  <c r="FC80" i="46"/>
  <c r="FA24" i="46"/>
  <c r="FV89" i="46"/>
  <c r="EW10" i="46"/>
  <c r="FU78" i="46"/>
  <c r="FC78" i="46"/>
  <c r="FJ92" i="46"/>
  <c r="FI92" i="46"/>
  <c r="EY79" i="46"/>
  <c r="FG79" i="46"/>
  <c r="FR11" i="46"/>
  <c r="FE91" i="46"/>
  <c r="FF25" i="46"/>
  <c r="FN25" i="46"/>
  <c r="FC79" i="46"/>
  <c r="GG79" i="46"/>
  <c r="FH11" i="46"/>
  <c r="FO11" i="46"/>
  <c r="FQ11" i="46"/>
  <c r="FV91" i="46"/>
  <c r="FU91" i="46"/>
  <c r="EW25" i="46"/>
  <c r="FP25" i="46"/>
  <c r="EU25" i="46"/>
  <c r="FK91" i="46"/>
  <c r="FS79" i="46"/>
  <c r="GC11" i="46"/>
  <c r="FY11" i="46"/>
  <c r="FG91" i="46"/>
  <c r="FJ91" i="46"/>
  <c r="FI91" i="46"/>
  <c r="FM25" i="46"/>
  <c r="FA25" i="46"/>
  <c r="FA11" i="46"/>
  <c r="FT91" i="46"/>
  <c r="FB79" i="46"/>
  <c r="GC79" i="46"/>
  <c r="FI11" i="46"/>
  <c r="FZ25" i="46"/>
  <c r="FU24" i="46"/>
  <c r="GE90" i="46"/>
  <c r="GC90" i="46"/>
  <c r="EX82" i="46"/>
  <c r="FR79" i="46"/>
  <c r="FA79" i="46"/>
  <c r="FN11" i="46"/>
  <c r="EW11" i="46"/>
  <c r="FZ11" i="46"/>
  <c r="FA91" i="46"/>
  <c r="EZ91" i="46"/>
  <c r="FE25" i="46"/>
  <c r="FT25" i="46"/>
  <c r="FF12" i="46"/>
  <c r="FR80" i="46"/>
  <c r="FI90" i="46"/>
  <c r="FV24" i="46"/>
  <c r="EW12" i="46"/>
  <c r="FO80" i="46"/>
  <c r="FD80" i="46"/>
  <c r="FN24" i="46"/>
  <c r="FX12" i="46"/>
  <c r="FT80" i="46"/>
  <c r="FH24" i="46"/>
  <c r="FP12" i="46"/>
  <c r="FQ24" i="46"/>
  <c r="EX23" i="46"/>
  <c r="FJ13" i="46"/>
  <c r="GA22" i="46"/>
  <c r="FX79" i="46"/>
  <c r="FD79" i="46"/>
  <c r="FZ79" i="46"/>
  <c r="EU11" i="46"/>
  <c r="FL11" i="46"/>
  <c r="FD91" i="46"/>
  <c r="FZ91" i="46"/>
  <c r="FY91" i="46"/>
  <c r="FS25" i="46"/>
  <c r="EX25" i="46"/>
  <c r="FK12" i="46"/>
  <c r="EY90" i="46"/>
  <c r="FD90" i="46"/>
  <c r="FW24" i="46"/>
  <c r="FU12" i="46"/>
  <c r="FX80" i="46"/>
  <c r="GC80" i="46"/>
  <c r="FC24" i="46"/>
  <c r="FE12" i="46"/>
  <c r="FO90" i="46"/>
  <c r="FZ24" i="46"/>
  <c r="FW12" i="46"/>
  <c r="FW89" i="46"/>
  <c r="FA81" i="46"/>
  <c r="FY81" i="46"/>
  <c r="FB14" i="46"/>
  <c r="FL79" i="46"/>
  <c r="EX11" i="46"/>
  <c r="FS11" i="46"/>
  <c r="GC91" i="46"/>
  <c r="GB91" i="46"/>
  <c r="FB25" i="46"/>
  <c r="FI25" i="46"/>
  <c r="GA25" i="46"/>
  <c r="FH80" i="46"/>
  <c r="FX90" i="46"/>
  <c r="EV24" i="46"/>
  <c r="FI12" i="46"/>
  <c r="GB12" i="46"/>
  <c r="FU80" i="46"/>
  <c r="FL90" i="46"/>
  <c r="FC12" i="46"/>
  <c r="FG80" i="46"/>
  <c r="FB90" i="46"/>
  <c r="GG80" i="46"/>
  <c r="GB80" i="46"/>
  <c r="EV81" i="46"/>
  <c r="FZ89" i="46"/>
  <c r="FJ89" i="46"/>
  <c r="FM14" i="46"/>
  <c r="FS12" i="46"/>
  <c r="FR12" i="46"/>
  <c r="FJ80" i="46"/>
  <c r="FI80" i="46"/>
  <c r="FG90" i="46"/>
  <c r="EX90" i="46"/>
  <c r="FT90" i="46"/>
  <c r="FL24" i="46"/>
  <c r="EZ24" i="46"/>
  <c r="FW80" i="46"/>
  <c r="GH90" i="46"/>
  <c r="EY12" i="46"/>
  <c r="FG12" i="46"/>
  <c r="FA80" i="46"/>
  <c r="EZ80" i="46"/>
  <c r="FF80" i="46"/>
  <c r="GB90" i="46"/>
  <c r="FS90" i="46"/>
  <c r="EU24" i="46"/>
  <c r="FY24" i="46"/>
  <c r="EV12" i="46"/>
  <c r="FE80" i="46"/>
  <c r="GA24" i="46"/>
  <c r="FN12" i="46"/>
  <c r="FY12" i="46"/>
  <c r="FP80" i="46"/>
  <c r="FE90" i="46"/>
  <c r="FE24" i="46"/>
  <c r="FL89" i="46"/>
  <c r="EY89" i="46"/>
  <c r="FH23" i="46"/>
  <c r="FK13" i="46"/>
  <c r="EX81" i="46"/>
  <c r="FD23" i="46"/>
  <c r="GA89" i="46"/>
  <c r="FO13" i="46"/>
  <c r="GF89" i="46"/>
  <c r="GC23" i="46"/>
  <c r="FI14" i="46"/>
  <c r="FO88" i="46"/>
  <c r="FE82" i="46"/>
  <c r="FU88" i="46"/>
  <c r="FT12" i="46"/>
  <c r="GA12" i="46"/>
  <c r="EV80" i="46"/>
  <c r="GH80" i="46"/>
  <c r="FA90" i="46"/>
  <c r="EZ90" i="46"/>
  <c r="FF90" i="46"/>
  <c r="FB24" i="46"/>
  <c r="FJ24" i="46"/>
  <c r="GF80" i="46"/>
  <c r="EX24" i="46"/>
  <c r="GC12" i="46"/>
  <c r="FD12" i="46"/>
  <c r="FZ80" i="46"/>
  <c r="FY80" i="46"/>
  <c r="GA90" i="46"/>
  <c r="FN90" i="46"/>
  <c r="EW90" i="46"/>
  <c r="FD24" i="46"/>
  <c r="FS24" i="46"/>
  <c r="EX12" i="46"/>
  <c r="FK80" i="46"/>
  <c r="FT24" i="46"/>
  <c r="FV12" i="46"/>
  <c r="EU12" i="46"/>
  <c r="FS80" i="46"/>
  <c r="GF90" i="46"/>
  <c r="GB24" i="46"/>
  <c r="FK23" i="46"/>
  <c r="GH89" i="46"/>
  <c r="FY23" i="46"/>
  <c r="FY13" i="46"/>
  <c r="FI81" i="46"/>
  <c r="FD81" i="46"/>
  <c r="FE23" i="46"/>
  <c r="EX13" i="46"/>
  <c r="FQ23" i="46"/>
  <c r="FB13" i="46"/>
  <c r="FA82" i="46"/>
  <c r="FX82" i="46"/>
  <c r="FF22" i="46"/>
  <c r="FW15" i="46"/>
  <c r="FZ90" i="46"/>
  <c r="FY90" i="46"/>
  <c r="FP24" i="46"/>
  <c r="FI24" i="46"/>
  <c r="FM12" i="46"/>
  <c r="FM80" i="46"/>
  <c r="FX24" i="46"/>
  <c r="FA12" i="46"/>
  <c r="FL12" i="46"/>
  <c r="FL80" i="46"/>
  <c r="EY80" i="46"/>
  <c r="FQ90" i="46"/>
  <c r="FP90" i="46"/>
  <c r="FV90" i="46"/>
  <c r="FR24" i="46"/>
  <c r="EW24" i="46"/>
  <c r="FJ12" i="46"/>
  <c r="FC90" i="46"/>
  <c r="GC24" i="46"/>
  <c r="FB12" i="46"/>
  <c r="FQ80" i="46"/>
  <c r="FV80" i="46"/>
  <c r="FK90" i="46"/>
  <c r="FM24" i="46"/>
  <c r="FF13" i="46"/>
  <c r="GE89" i="46"/>
  <c r="FZ23" i="46"/>
  <c r="FH13" i="46"/>
  <c r="FF81" i="46"/>
  <c r="FC89" i="46"/>
  <c r="FM23" i="46"/>
  <c r="GA81" i="46"/>
  <c r="FU81" i="46"/>
  <c r="GD81" i="46"/>
  <c r="FF82" i="46"/>
  <c r="FA88" i="46"/>
  <c r="FN88" i="46"/>
  <c r="FQ21" i="46"/>
  <c r="FJ90" i="46"/>
  <c r="FO24" i="46"/>
  <c r="FO12" i="46"/>
  <c r="FZ12" i="46"/>
  <c r="GA80" i="46"/>
  <c r="FN80" i="46"/>
  <c r="EW80" i="46"/>
  <c r="FW90" i="46"/>
  <c r="FR90" i="46"/>
  <c r="FK24" i="46"/>
  <c r="FF24" i="46"/>
  <c r="GC89" i="46"/>
  <c r="GB13" i="46"/>
  <c r="EY81" i="46"/>
  <c r="FF89" i="46"/>
  <c r="FN89" i="46"/>
  <c r="FS23" i="46"/>
  <c r="FM13" i="46"/>
  <c r="FP13" i="46"/>
  <c r="FZ81" i="46"/>
  <c r="FT81" i="46"/>
  <c r="FB23" i="46"/>
  <c r="EZ89" i="46"/>
  <c r="GG89" i="46"/>
  <c r="EY23" i="46"/>
  <c r="FD13" i="46"/>
  <c r="FW13" i="46"/>
  <c r="FO81" i="46"/>
  <c r="EU13" i="46"/>
  <c r="EV89" i="46"/>
  <c r="FC13" i="46"/>
  <c r="FI82" i="46"/>
  <c r="FZ82" i="46"/>
  <c r="FU22" i="46"/>
  <c r="GE82" i="46"/>
  <c r="FP14" i="46"/>
  <c r="FM22" i="46"/>
  <c r="FS14" i="46"/>
  <c r="FR15" i="46"/>
  <c r="GE80" i="46"/>
  <c r="FB80" i="46"/>
  <c r="FH90" i="46"/>
  <c r="GD90" i="46"/>
  <c r="FM90" i="46"/>
  <c r="EY24" i="46"/>
  <c r="FG24" i="46"/>
  <c r="FI23" i="46"/>
  <c r="FX81" i="46"/>
  <c r="FI89" i="46"/>
  <c r="FQ89" i="46"/>
  <c r="EV23" i="46"/>
  <c r="GB23" i="46"/>
  <c r="EW13" i="46"/>
  <c r="GE81" i="46"/>
  <c r="FS81" i="46"/>
  <c r="FR89" i="46"/>
  <c r="GF81" i="46"/>
  <c r="EW89" i="46"/>
  <c r="FE89" i="46"/>
  <c r="FG23" i="46"/>
  <c r="FL13" i="46"/>
  <c r="GB81" i="46"/>
  <c r="FK89" i="46"/>
  <c r="FR81" i="46"/>
  <c r="FW23" i="46"/>
  <c r="FP81" i="46"/>
  <c r="FO14" i="46"/>
  <c r="EZ22" i="46"/>
  <c r="GB88" i="46"/>
  <c r="FV88" i="46"/>
  <c r="GD82" i="46"/>
  <c r="FH88" i="46"/>
  <c r="FI15" i="46"/>
  <c r="EZ87" i="46"/>
  <c r="FP23" i="46"/>
  <c r="FT23" i="46"/>
  <c r="GA13" i="46"/>
  <c r="FV13" i="46"/>
  <c r="FW81" i="46"/>
  <c r="FN81" i="46"/>
  <c r="EW81" i="46"/>
  <c r="FA89" i="46"/>
  <c r="FS13" i="46"/>
  <c r="FO89" i="46"/>
  <c r="FO23" i="46"/>
  <c r="FA13" i="46"/>
  <c r="FH81" i="46"/>
  <c r="FM81" i="46"/>
  <c r="FF88" i="46"/>
  <c r="FD14" i="46"/>
  <c r="EZ82" i="46"/>
  <c r="EW22" i="46"/>
  <c r="FT88" i="46"/>
  <c r="FY88" i="46"/>
  <c r="FJ22" i="46"/>
  <c r="FI88" i="46"/>
  <c r="FJ14" i="46"/>
  <c r="GA82" i="46"/>
  <c r="FN22" i="46"/>
  <c r="GD88" i="46"/>
  <c r="GB22" i="46"/>
  <c r="FE87" i="46"/>
  <c r="GA21" i="46"/>
  <c r="GH84" i="46"/>
  <c r="FJ23" i="46"/>
  <c r="GC13" i="46"/>
  <c r="GC81" i="46"/>
  <c r="FT89" i="46"/>
  <c r="FG89" i="46"/>
  <c r="FR23" i="46"/>
  <c r="EW23" i="46"/>
  <c r="GA23" i="46"/>
  <c r="EY13" i="46"/>
  <c r="FG13" i="46"/>
  <c r="FL81" i="46"/>
  <c r="GH81" i="46"/>
  <c r="FD89" i="46"/>
  <c r="FK81" i="46"/>
  <c r="FY89" i="46"/>
  <c r="FH89" i="46"/>
  <c r="GD89" i="46"/>
  <c r="FF23" i="46"/>
  <c r="FN23" i="46"/>
  <c r="FU13" i="46"/>
  <c r="FE13" i="46"/>
  <c r="FQ81" i="46"/>
  <c r="EZ81" i="46"/>
  <c r="FV81" i="46"/>
  <c r="EX89" i="46"/>
  <c r="FT13" i="46"/>
  <c r="FM89" i="46"/>
  <c r="FX23" i="46"/>
  <c r="FN13" i="46"/>
  <c r="GG81" i="46"/>
  <c r="FK14" i="46"/>
  <c r="FL14" i="46"/>
  <c r="FY14" i="46"/>
  <c r="FY82" i="46"/>
  <c r="FZ22" i="46"/>
  <c r="FK88" i="46"/>
  <c r="FH14" i="46"/>
  <c r="FK22" i="46"/>
  <c r="FE14" i="46"/>
  <c r="FS82" i="46"/>
  <c r="EW82" i="46"/>
  <c r="FT22" i="46"/>
  <c r="FF14" i="46"/>
  <c r="FW22" i="46"/>
  <c r="EY83" i="46"/>
  <c r="FR87" i="46"/>
  <c r="FU86" i="46"/>
  <c r="EZ23" i="46"/>
  <c r="FR13" i="46"/>
  <c r="FZ13" i="46"/>
  <c r="FP89" i="46"/>
  <c r="FS89" i="46"/>
  <c r="FU89" i="46"/>
  <c r="FV23" i="46"/>
  <c r="FA23" i="46"/>
  <c r="FQ13" i="46"/>
  <c r="EV13" i="46"/>
  <c r="FC81" i="46"/>
  <c r="FB81" i="46"/>
  <c r="GB14" i="46"/>
  <c r="FX22" i="46"/>
  <c r="EX14" i="46"/>
  <c r="FU14" i="46"/>
  <c r="FW14" i="46"/>
  <c r="GB82" i="46"/>
  <c r="FG82" i="46"/>
  <c r="FY22" i="46"/>
  <c r="FD22" i="46"/>
  <c r="FO22" i="46"/>
  <c r="GH88" i="46"/>
  <c r="EX88" i="46"/>
  <c r="FX14" i="46"/>
  <c r="GC82" i="46"/>
  <c r="FD88" i="46"/>
  <c r="GA88" i="46"/>
  <c r="FN14" i="46"/>
  <c r="FC14" i="46"/>
  <c r="FQ82" i="46"/>
  <c r="FP82" i="46"/>
  <c r="FV82" i="46"/>
  <c r="FG22" i="46"/>
  <c r="FB22" i="46"/>
  <c r="FJ88" i="46"/>
  <c r="FD82" i="46"/>
  <c r="GG82" i="46"/>
  <c r="FR22" i="46"/>
  <c r="FG15" i="46"/>
  <c r="FD83" i="46"/>
  <c r="GC87" i="46"/>
  <c r="EV83" i="46"/>
  <c r="FL15" i="46"/>
  <c r="FE16" i="46"/>
  <c r="FC23" i="46"/>
  <c r="EZ13" i="46"/>
  <c r="FJ81" i="46"/>
  <c r="FB89" i="46"/>
  <c r="FX89" i="46"/>
  <c r="FU23" i="46"/>
  <c r="FL23" i="46"/>
  <c r="EU23" i="46"/>
  <c r="FI13" i="46"/>
  <c r="FX13" i="46"/>
  <c r="FE81" i="46"/>
  <c r="FG81" i="46"/>
  <c r="FJ82" i="46"/>
  <c r="FE22" i="46"/>
  <c r="GA14" i="46"/>
  <c r="FV14" i="46"/>
  <c r="EY82" i="46"/>
  <c r="FN82" i="46"/>
  <c r="FT82" i="46"/>
  <c r="FS22" i="46"/>
  <c r="EX22" i="46"/>
  <c r="EY88" i="46"/>
  <c r="FQ88" i="46"/>
  <c r="EZ88" i="46"/>
  <c r="FW82" i="46"/>
  <c r="FI22" i="46"/>
  <c r="FB88" i="46"/>
  <c r="FR88" i="46"/>
  <c r="FT14" i="46"/>
  <c r="EW14" i="46"/>
  <c r="FO82" i="46"/>
  <c r="FB82" i="46"/>
  <c r="FH22" i="46"/>
  <c r="EV22" i="46"/>
  <c r="EW88" i="46"/>
  <c r="FE88" i="46"/>
  <c r="GC88" i="46"/>
  <c r="GF82" i="46"/>
  <c r="FG88" i="46"/>
  <c r="FB21" i="46"/>
  <c r="FE83" i="46"/>
  <c r="FI83" i="46"/>
  <c r="FF83" i="46"/>
  <c r="FM86" i="46"/>
  <c r="FI20" i="46"/>
  <c r="GE88" i="46"/>
  <c r="GG88" i="46"/>
  <c r="FP88" i="46"/>
  <c r="FG14" i="46"/>
  <c r="FC22" i="46"/>
  <c r="FL88" i="46"/>
  <c r="FR14" i="46"/>
  <c r="GC14" i="46"/>
  <c r="EV82" i="46"/>
  <c r="FR82" i="46"/>
  <c r="FV22" i="46"/>
  <c r="FA22" i="46"/>
  <c r="FC88" i="46"/>
  <c r="FX88" i="46"/>
  <c r="FW88" i="46"/>
  <c r="EU15" i="46"/>
  <c r="FX15" i="46"/>
  <c r="EW21" i="46"/>
  <c r="FT87" i="46"/>
  <c r="FR21" i="46"/>
  <c r="GE83" i="46"/>
  <c r="GD83" i="46"/>
  <c r="FD15" i="46"/>
  <c r="FY15" i="46"/>
  <c r="FF87" i="46"/>
  <c r="FY21" i="46"/>
  <c r="EY21" i="46"/>
  <c r="GG87" i="46"/>
  <c r="FB83" i="46"/>
  <c r="FK21" i="46"/>
  <c r="FO21" i="46"/>
  <c r="FS83" i="46"/>
  <c r="FF15" i="46"/>
  <c r="FN20" i="46"/>
  <c r="FF16" i="46"/>
  <c r="FD86" i="46"/>
  <c r="FJ16" i="46"/>
  <c r="GA19" i="46"/>
  <c r="FA14" i="46"/>
  <c r="FL82" i="46"/>
  <c r="FQ22" i="46"/>
  <c r="EZ14" i="46"/>
  <c r="EV14" i="46"/>
  <c r="FZ14" i="46"/>
  <c r="FU82" i="46"/>
  <c r="FC82" i="46"/>
  <c r="FP22" i="46"/>
  <c r="EU22" i="46"/>
  <c r="FZ88" i="46"/>
  <c r="FS88" i="46"/>
  <c r="GF88" i="46"/>
  <c r="FU15" i="46"/>
  <c r="FV15" i="46"/>
  <c r="EX87" i="46"/>
  <c r="FK83" i="46"/>
  <c r="FQ87" i="46"/>
  <c r="FQ83" i="46"/>
  <c r="EZ83" i="46"/>
  <c r="FK15" i="46"/>
  <c r="FM21" i="46"/>
  <c r="FP87" i="46"/>
  <c r="FC21" i="46"/>
  <c r="GB21" i="46"/>
  <c r="FW87" i="46"/>
  <c r="GA15" i="46"/>
  <c r="GD87" i="46"/>
  <c r="EW87" i="46"/>
  <c r="EX83" i="46"/>
  <c r="FB86" i="46"/>
  <c r="FC20" i="46"/>
  <c r="FP16" i="46"/>
  <c r="FL20" i="46"/>
  <c r="FK20" i="46"/>
  <c r="FL85" i="46"/>
  <c r="EY14" i="46"/>
  <c r="GH82" i="46"/>
  <c r="EY22" i="46"/>
  <c r="EU14" i="46"/>
  <c r="FQ14" i="46"/>
  <c r="FH82" i="46"/>
  <c r="FK82" i="46"/>
  <c r="FM82" i="46"/>
  <c r="GC22" i="46"/>
  <c r="FL22" i="46"/>
  <c r="FM88" i="46"/>
  <c r="EV88" i="46"/>
  <c r="FZ15" i="46"/>
  <c r="FB15" i="46"/>
  <c r="FJ21" i="46"/>
  <c r="FO87" i="46"/>
  <c r="FZ83" i="46"/>
  <c r="EW83" i="46"/>
  <c r="GA83" i="46"/>
  <c r="FY83" i="46"/>
  <c r="FP15" i="46"/>
  <c r="FZ21" i="46"/>
  <c r="FA83" i="46"/>
  <c r="FL21" i="46"/>
  <c r="FS21" i="46"/>
  <c r="FV83" i="46"/>
  <c r="EW15" i="46"/>
  <c r="FM87" i="46"/>
  <c r="FK87" i="46"/>
  <c r="EV15" i="46"/>
  <c r="GD86" i="46"/>
  <c r="EV84" i="46"/>
  <c r="FN86" i="46"/>
  <c r="FL84" i="46"/>
  <c r="EU16" i="46"/>
  <c r="FX85" i="46"/>
  <c r="FC15" i="46"/>
  <c r="FV21" i="46"/>
  <c r="GH87" i="46"/>
  <c r="FN83" i="46"/>
  <c r="FW21" i="46"/>
  <c r="EX21" i="46"/>
  <c r="FE21" i="46"/>
  <c r="FD87" i="46"/>
  <c r="FZ87" i="46"/>
  <c r="FN87" i="46"/>
  <c r="GC83" i="46"/>
  <c r="FU83" i="46"/>
  <c r="FE15" i="46"/>
  <c r="FQ15" i="46"/>
  <c r="FT15" i="46"/>
  <c r="GB83" i="46"/>
  <c r="FD21" i="46"/>
  <c r="FG87" i="46"/>
  <c r="FS87" i="46"/>
  <c r="FN21" i="46"/>
  <c r="FX21" i="46"/>
  <c r="FC87" i="46"/>
  <c r="GB87" i="46"/>
  <c r="FY87" i="46"/>
  <c r="FX83" i="46"/>
  <c r="FW83" i="46"/>
  <c r="FH15" i="46"/>
  <c r="FO15" i="46"/>
  <c r="EV16" i="46"/>
  <c r="FC86" i="46"/>
  <c r="FP86" i="46"/>
  <c r="FG20" i="46"/>
  <c r="GC20" i="46"/>
  <c r="FH84" i="46"/>
  <c r="FU84" i="46"/>
  <c r="FD84" i="46"/>
  <c r="FS16" i="46"/>
  <c r="FV16" i="46"/>
  <c r="FQ86" i="46"/>
  <c r="FW86" i="46"/>
  <c r="GC86" i="46"/>
  <c r="FR20" i="46"/>
  <c r="EX84" i="46"/>
  <c r="FI16" i="46"/>
  <c r="FH86" i="46"/>
  <c r="FF20" i="46"/>
  <c r="FH16" i="46"/>
  <c r="GD84" i="46"/>
  <c r="FN85" i="46"/>
  <c r="FB85" i="46"/>
  <c r="GC85" i="46"/>
  <c r="FL87" i="46"/>
  <c r="FI87" i="46"/>
  <c r="FH83" i="46"/>
  <c r="FG83" i="46"/>
  <c r="FM15" i="46"/>
  <c r="EY15" i="46"/>
  <c r="FS15" i="46"/>
  <c r="GH83" i="46"/>
  <c r="GC21" i="46"/>
  <c r="EV87" i="46"/>
  <c r="GF87" i="46"/>
  <c r="EV21" i="46"/>
  <c r="FA21" i="46"/>
  <c r="FX87" i="46"/>
  <c r="GA87" i="46"/>
  <c r="FT83" i="46"/>
  <c r="FJ83" i="46"/>
  <c r="GF83" i="46"/>
  <c r="FN15" i="46"/>
  <c r="FJ15" i="46"/>
  <c r="EW16" i="46"/>
  <c r="FJ86" i="46"/>
  <c r="FS86" i="46"/>
  <c r="FU20" i="46"/>
  <c r="FB20" i="46"/>
  <c r="FZ84" i="46"/>
  <c r="FC84" i="46"/>
  <c r="GC84" i="46"/>
  <c r="FQ16" i="46"/>
  <c r="EY16" i="46"/>
  <c r="GA86" i="46"/>
  <c r="GF86" i="46"/>
  <c r="FJ20" i="46"/>
  <c r="FS20" i="46"/>
  <c r="EY84" i="46"/>
  <c r="FB16" i="46"/>
  <c r="FK86" i="46"/>
  <c r="GB84" i="46"/>
  <c r="FZ16" i="46"/>
  <c r="GH85" i="46"/>
  <c r="FD17" i="46"/>
  <c r="FF17" i="46"/>
  <c r="FB19" i="46"/>
  <c r="EZ15" i="46"/>
  <c r="FT21" i="46"/>
  <c r="FA87" i="46"/>
  <c r="FM83" i="46"/>
  <c r="EZ21" i="46"/>
  <c r="EY87" i="46"/>
  <c r="FU21" i="46"/>
  <c r="FP21" i="46"/>
  <c r="FH87" i="46"/>
  <c r="FJ87" i="46"/>
  <c r="FC83" i="46"/>
  <c r="GG83" i="46"/>
  <c r="FP83" i="46"/>
  <c r="EX15" i="46"/>
  <c r="FA15" i="46"/>
  <c r="EU21" i="46"/>
  <c r="FG21" i="46"/>
  <c r="GE87" i="46"/>
  <c r="FU87" i="46"/>
  <c r="FI21" i="46"/>
  <c r="FH21" i="46"/>
  <c r="FF21" i="46"/>
  <c r="FV87" i="46"/>
  <c r="FB87" i="46"/>
  <c r="FO83" i="46"/>
  <c r="FL83" i="46"/>
  <c r="FR83" i="46"/>
  <c r="GB15" i="46"/>
  <c r="GC15" i="46"/>
  <c r="GH86" i="46"/>
  <c r="FE86" i="46"/>
  <c r="FZ86" i="46"/>
  <c r="FD20" i="46"/>
  <c r="FP20" i="46"/>
  <c r="GA84" i="46"/>
  <c r="FI84" i="46"/>
  <c r="FD16" i="46"/>
  <c r="FM16" i="46"/>
  <c r="GB16" i="46"/>
  <c r="EV86" i="46"/>
  <c r="FF86" i="46"/>
  <c r="FY20" i="46"/>
  <c r="FX84" i="46"/>
  <c r="FT84" i="46"/>
  <c r="FY16" i="46"/>
  <c r="FT86" i="46"/>
  <c r="FS84" i="46"/>
  <c r="FY86" i="46"/>
  <c r="FA17" i="46"/>
  <c r="FZ19" i="46"/>
  <c r="FP19" i="46"/>
  <c r="EV18" i="46"/>
  <c r="V3" i="46"/>
  <c r="Z75" i="38" s="1"/>
  <c r="EZ20" i="46"/>
  <c r="FM20" i="46"/>
  <c r="GG84" i="46"/>
  <c r="EZ84" i="46"/>
  <c r="FF84" i="46"/>
  <c r="FN16" i="46"/>
  <c r="FA16" i="46"/>
  <c r="FG86" i="46"/>
  <c r="FR86" i="46"/>
  <c r="EV20" i="46"/>
  <c r="FH20" i="46"/>
  <c r="FG84" i="46"/>
  <c r="FN84" i="46"/>
  <c r="EW84" i="46"/>
  <c r="FG16" i="46"/>
  <c r="FR16" i="46"/>
  <c r="FX86" i="46"/>
  <c r="FX20" i="46"/>
  <c r="FV20" i="46"/>
  <c r="FK84" i="46"/>
  <c r="GB17" i="46"/>
  <c r="FT19" i="46"/>
  <c r="FI85" i="46"/>
  <c r="FO85" i="46"/>
  <c r="FP17" i="46"/>
  <c r="FD19" i="46"/>
  <c r="GG85" i="46"/>
  <c r="FK17" i="46"/>
  <c r="FA19" i="46"/>
  <c r="FH19" i="46"/>
  <c r="FU85" i="46"/>
  <c r="FI17" i="46"/>
  <c r="GA18" i="46"/>
  <c r="FZ20" i="46"/>
  <c r="EU20" i="46"/>
  <c r="FQ20" i="46"/>
  <c r="FQ84" i="46"/>
  <c r="FY84" i="46"/>
  <c r="FO16" i="46"/>
  <c r="FT16" i="46"/>
  <c r="EZ16" i="46"/>
  <c r="FV86" i="46"/>
  <c r="FI86" i="46"/>
  <c r="FW20" i="46"/>
  <c r="EY20" i="46"/>
  <c r="FO84" i="46"/>
  <c r="FP84" i="46"/>
  <c r="FV84" i="46"/>
  <c r="GA16" i="46"/>
  <c r="GC16" i="46"/>
  <c r="FO86" i="46"/>
  <c r="GB20" i="46"/>
  <c r="FA84" i="46"/>
  <c r="FM84" i="46"/>
  <c r="FU17" i="46"/>
  <c r="FV19" i="46"/>
  <c r="FW85" i="46"/>
  <c r="EW85" i="46"/>
  <c r="FX17" i="46"/>
  <c r="FI19" i="46"/>
  <c r="FC85" i="46"/>
  <c r="EX17" i="46"/>
  <c r="FM19" i="46"/>
  <c r="FO19" i="46"/>
  <c r="FS85" i="46"/>
  <c r="FS17" i="46"/>
  <c r="GB18" i="46"/>
  <c r="FL86" i="46"/>
  <c r="EY86" i="46"/>
  <c r="FA20" i="46"/>
  <c r="FE20" i="46"/>
  <c r="GE84" i="46"/>
  <c r="FB84" i="46"/>
  <c r="FL16" i="46"/>
  <c r="EX16" i="46"/>
  <c r="FU16" i="46"/>
  <c r="EZ86" i="46"/>
  <c r="GA20" i="46"/>
  <c r="FE84" i="46"/>
  <c r="EX85" i="46"/>
  <c r="FC17" i="46"/>
  <c r="FX19" i="46"/>
  <c r="GB85" i="46"/>
  <c r="FM17" i="46"/>
  <c r="FZ17" i="46"/>
  <c r="EY19" i="46"/>
  <c r="FP85" i="46"/>
  <c r="FT17" i="46"/>
  <c r="FY19" i="46"/>
  <c r="FK85" i="46"/>
  <c r="FD85" i="46"/>
  <c r="FL19" i="46"/>
  <c r="AS3" i="38"/>
  <c r="V4" i="46"/>
  <c r="Z76" i="38" s="1"/>
  <c r="V8" i="46"/>
  <c r="Z80" i="38" s="1"/>
  <c r="V12" i="46"/>
  <c r="Z84" i="38" s="1"/>
  <c r="V16" i="46"/>
  <c r="Z88" i="38" s="1"/>
  <c r="V5" i="46"/>
  <c r="Z77" i="38" s="1"/>
  <c r="V9" i="46"/>
  <c r="Z81" i="38" s="1"/>
  <c r="V13" i="46"/>
  <c r="Z85" i="38" s="1"/>
  <c r="V17" i="46"/>
  <c r="Z89" i="38" s="1"/>
  <c r="V11" i="46"/>
  <c r="Z83" i="38" s="1"/>
  <c r="V15" i="46"/>
  <c r="Z87" i="38" s="1"/>
  <c r="V20" i="46"/>
  <c r="V6" i="46"/>
  <c r="Z78" i="38" s="1"/>
  <c r="V10" i="46"/>
  <c r="Z82" i="38" s="1"/>
  <c r="V14" i="46"/>
  <c r="Z86" i="38" s="1"/>
  <c r="V18" i="46"/>
  <c r="V7" i="46"/>
  <c r="Z79" i="38" s="1"/>
  <c r="V19" i="46"/>
  <c r="FC16" i="46"/>
  <c r="FW16" i="46"/>
  <c r="FA86" i="46"/>
  <c r="GB86" i="46"/>
  <c r="GE86" i="46"/>
  <c r="EW20" i="46"/>
  <c r="FO20" i="46"/>
  <c r="FJ84" i="46"/>
  <c r="GF84" i="46"/>
  <c r="FA85" i="46"/>
  <c r="FF85" i="46"/>
  <c r="FB17" i="46"/>
  <c r="FJ17" i="46"/>
  <c r="FR19" i="46"/>
  <c r="EZ19" i="46"/>
  <c r="FQ85" i="46"/>
  <c r="EZ85" i="46"/>
  <c r="FV85" i="46"/>
  <c r="FL17" i="46"/>
  <c r="FY17" i="46"/>
  <c r="FC19" i="46"/>
  <c r="FF19" i="46"/>
  <c r="FT85" i="46"/>
  <c r="FE85" i="46"/>
  <c r="FG85" i="46"/>
  <c r="FE17" i="46"/>
  <c r="GA17" i="46"/>
  <c r="FS19" i="46"/>
  <c r="EU19" i="46"/>
  <c r="GE85" i="46"/>
  <c r="FJ85" i="46"/>
  <c r="GF85" i="46"/>
  <c r="FG17" i="46"/>
  <c r="FQ17" i="46"/>
  <c r="FZ18" i="46"/>
  <c r="FJ18" i="46"/>
  <c r="EU18" i="46"/>
  <c r="FK16" i="46"/>
  <c r="FX16" i="46"/>
  <c r="GG86" i="46"/>
  <c r="EX86" i="46"/>
  <c r="EW86" i="46"/>
  <c r="EX20" i="46"/>
  <c r="FT20" i="46"/>
  <c r="FW84" i="46"/>
  <c r="FR84" i="46"/>
  <c r="FZ85" i="46"/>
  <c r="EU17" i="46"/>
  <c r="FO17" i="46"/>
  <c r="FE19" i="46"/>
  <c r="FW19" i="46"/>
  <c r="FN19" i="46"/>
  <c r="GA85" i="46"/>
  <c r="FY85" i="46"/>
  <c r="EY17" i="46"/>
  <c r="FR17" i="46"/>
  <c r="FW17" i="46"/>
  <c r="EV19" i="46"/>
  <c r="FU19" i="46"/>
  <c r="FH85" i="46"/>
  <c r="GD85" i="46"/>
  <c r="FM85" i="46"/>
  <c r="EW17" i="46"/>
  <c r="FH17" i="46"/>
  <c r="FJ19" i="46"/>
  <c r="FQ19" i="46"/>
  <c r="EY85" i="46"/>
  <c r="EV85" i="46"/>
  <c r="FR85" i="46"/>
  <c r="FN17" i="46"/>
  <c r="EZ17" i="46"/>
  <c r="GC18" i="46"/>
  <c r="FD18" i="46"/>
  <c r="FV17" i="46"/>
  <c r="EX19" i="46"/>
  <c r="FK19" i="46"/>
  <c r="FO18" i="46"/>
  <c r="FY18" i="46"/>
  <c r="FV18" i="46"/>
  <c r="FU18" i="46"/>
  <c r="FB18" i="46"/>
  <c r="FR18" i="46"/>
  <c r="FP18" i="46"/>
  <c r="FQ18" i="46"/>
  <c r="FM18" i="46"/>
  <c r="EW19" i="46"/>
  <c r="GB19" i="46"/>
  <c r="FK18" i="46"/>
  <c r="FE18" i="46"/>
  <c r="FC18" i="46"/>
  <c r="FH18" i="46"/>
  <c r="FI18" i="46"/>
  <c r="FA18" i="46"/>
  <c r="FG18" i="46"/>
  <c r="EY18" i="46"/>
  <c r="EZ18" i="46"/>
  <c r="EV17" i="46"/>
  <c r="GC17" i="46"/>
  <c r="FG19" i="46"/>
  <c r="GC19" i="46"/>
  <c r="FW18" i="46"/>
  <c r="EX18" i="46"/>
  <c r="FT18" i="46"/>
  <c r="FX18" i="46"/>
  <c r="FS18" i="46"/>
  <c r="EW18" i="46"/>
  <c r="FN18" i="46"/>
  <c r="FF18" i="46"/>
  <c r="J78" i="46"/>
  <c r="O37" i="46" s="1"/>
  <c r="GI70" i="46" l="1"/>
  <c r="GI100" i="46"/>
  <c r="GE7" i="46"/>
  <c r="GI73" i="46"/>
  <c r="GE33" i="46"/>
  <c r="GE3" i="46"/>
  <c r="GI71" i="46"/>
  <c r="GE34" i="46"/>
  <c r="GI101" i="46"/>
  <c r="GE30" i="46"/>
  <c r="GI97" i="46"/>
  <c r="GI94" i="46"/>
  <c r="GE12" i="46"/>
  <c r="GI78" i="46"/>
  <c r="GE9" i="46"/>
  <c r="GI76" i="46"/>
  <c r="GE29" i="46"/>
  <c r="GE6" i="46"/>
  <c r="GI96" i="46"/>
  <c r="GE31" i="46"/>
  <c r="GE5" i="46"/>
  <c r="GI72" i="46"/>
  <c r="GI98" i="46"/>
  <c r="GE32" i="46"/>
  <c r="GI99" i="46"/>
  <c r="GE4" i="46"/>
  <c r="GE21" i="46"/>
  <c r="GE15" i="46"/>
  <c r="GE13" i="46"/>
  <c r="GE24" i="46"/>
  <c r="GI90" i="46"/>
  <c r="GI80" i="46"/>
  <c r="GI81" i="46"/>
  <c r="GE10" i="46"/>
  <c r="GI92" i="46"/>
  <c r="GE26" i="46"/>
  <c r="GI93" i="46"/>
  <c r="GI77" i="46"/>
  <c r="GE8" i="46"/>
  <c r="GE27" i="46"/>
  <c r="GI27" i="46" s="1"/>
  <c r="O27" i="46" s="1"/>
  <c r="GE28" i="46"/>
  <c r="GI75" i="46"/>
  <c r="GI74" i="46"/>
  <c r="GI7" i="46" s="1"/>
  <c r="O7" i="46" s="1"/>
  <c r="GI95" i="46"/>
  <c r="GI87" i="46"/>
  <c r="GI88" i="46"/>
  <c r="GE14" i="46"/>
  <c r="GI83" i="46"/>
  <c r="GE22" i="46"/>
  <c r="GI82" i="46"/>
  <c r="GE23" i="46"/>
  <c r="GI89" i="46"/>
  <c r="GI79" i="46"/>
  <c r="GI91" i="46"/>
  <c r="GE25" i="46"/>
  <c r="GE11" i="46"/>
  <c r="GI84" i="46"/>
  <c r="GI86" i="46"/>
  <c r="GE16" i="46"/>
  <c r="GE17" i="46"/>
  <c r="GE20" i="46"/>
  <c r="GE19" i="46"/>
  <c r="GI19" i="46" s="1"/>
  <c r="O19" i="46" s="1"/>
  <c r="GI85" i="46"/>
  <c r="GE18" i="46"/>
  <c r="GI34" i="46" l="1"/>
  <c r="O34" i="46" s="1"/>
  <c r="GI21" i="46"/>
  <c r="O21" i="46" s="1"/>
  <c r="GI17" i="46"/>
  <c r="O17" i="46" s="1"/>
  <c r="GI3" i="46"/>
  <c r="O3" i="46" s="1"/>
  <c r="GI33" i="46"/>
  <c r="O33" i="46" s="1"/>
  <c r="GI11" i="46"/>
  <c r="O11" i="46" s="1"/>
  <c r="GI4" i="46"/>
  <c r="O4" i="46" s="1"/>
  <c r="GI23" i="46"/>
  <c r="O23" i="46" s="1"/>
  <c r="GI6" i="46"/>
  <c r="O6" i="46" s="1"/>
  <c r="GI30" i="46"/>
  <c r="O30" i="46" s="1"/>
  <c r="GI28" i="46"/>
  <c r="O28" i="46" s="1"/>
  <c r="GI13" i="46"/>
  <c r="O13" i="46" s="1"/>
  <c r="GI5" i="46"/>
  <c r="O5" i="46" s="1"/>
  <c r="GI15" i="46"/>
  <c r="O15" i="46" s="1"/>
  <c r="GI12" i="46"/>
  <c r="O12" i="46" s="1"/>
  <c r="GI20" i="46"/>
  <c r="O20" i="46" s="1"/>
  <c r="GI29" i="46"/>
  <c r="O29" i="46" s="1"/>
  <c r="GI10" i="46"/>
  <c r="O10" i="46" s="1"/>
  <c r="GI24" i="46"/>
  <c r="O24" i="46" s="1"/>
  <c r="GI25" i="46"/>
  <c r="O25" i="46" s="1"/>
  <c r="GI32" i="46"/>
  <c r="O32" i="46" s="1"/>
  <c r="GI31" i="46"/>
  <c r="O31" i="46" s="1"/>
  <c r="GI9" i="46"/>
  <c r="O9" i="46" s="1"/>
  <c r="GI14" i="46"/>
  <c r="O14" i="46" s="1"/>
  <c r="GI26" i="46"/>
  <c r="O26" i="46" s="1"/>
  <c r="GI8" i="46"/>
  <c r="O8" i="46" s="1"/>
  <c r="GI16" i="46"/>
  <c r="O16" i="46" s="1"/>
  <c r="GI22" i="46"/>
  <c r="O22" i="46" s="1"/>
  <c r="GI18" i="46"/>
  <c r="O18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<sst xmlns="http://schemas.openxmlformats.org/spreadsheetml/2006/main" count="1482" uniqueCount="542">
  <si>
    <t>Acciones</t>
  </si>
  <si>
    <t>Opciones</t>
  </si>
  <si>
    <t>Bonos</t>
  </si>
  <si>
    <t>Letras</t>
  </si>
  <si>
    <t>CEDEARS</t>
  </si>
  <si>
    <t>ONs.</t>
  </si>
  <si>
    <t>Panel General</t>
  </si>
  <si>
    <t>AL30 - spot</t>
  </si>
  <si>
    <t>AL30D - spot</t>
  </si>
  <si>
    <t>AL30C - spot</t>
  </si>
  <si>
    <t>GD30 - spot</t>
  </si>
  <si>
    <t>GD30C - spot</t>
  </si>
  <si>
    <t>GD30D - spot</t>
  </si>
  <si>
    <t>CAUCION</t>
  </si>
  <si>
    <t>Tickers</t>
  </si>
  <si>
    <t>Base</t>
  </si>
  <si>
    <t>Symbol</t>
  </si>
  <si>
    <t>Cedears</t>
  </si>
  <si>
    <t>MERV - XMEV - PESOS - 1D</t>
  </si>
  <si>
    <t>1D Pesos</t>
  </si>
  <si>
    <t>MERV - XMEV - PESOS - 2D</t>
  </si>
  <si>
    <t>2D Pesos</t>
  </si>
  <si>
    <t>AL30 - CI</t>
  </si>
  <si>
    <t>MERV - XMEV - PESOS - 3D</t>
  </si>
  <si>
    <t>3D Pesos</t>
  </si>
  <si>
    <t>MERV - XMEV - PESOS - 4D</t>
  </si>
  <si>
    <t>4D Pesos</t>
  </si>
  <si>
    <t>MERV - XMEV - PESOS - 5D</t>
  </si>
  <si>
    <t>5D Pesos</t>
  </si>
  <si>
    <t>AL30C - CI</t>
  </si>
  <si>
    <t>MERV - XMEV - PESOS - 6D</t>
  </si>
  <si>
    <t>6D Pesos</t>
  </si>
  <si>
    <t>MERV - XMEV - PESOS - 7D</t>
  </si>
  <si>
    <t>7D Pesos</t>
  </si>
  <si>
    <t>MERV - XMEV - PESOS - 8D</t>
  </si>
  <si>
    <t>8D Pesos</t>
  </si>
  <si>
    <t>AL30D - CI</t>
  </si>
  <si>
    <t>MERV - XMEV - PESOS - 9D</t>
  </si>
  <si>
    <t>9D Pesos</t>
  </si>
  <si>
    <t>MERV - XMEV - PESOS - 10D</t>
  </si>
  <si>
    <t>10D Pesos</t>
  </si>
  <si>
    <t>MERV - XMEV - PESOS - 11D</t>
  </si>
  <si>
    <t>11D Pesos</t>
  </si>
  <si>
    <t>GD30 - CI</t>
  </si>
  <si>
    <t>MERV - XMEV - PESOS - 12D</t>
  </si>
  <si>
    <t>12D Pesos</t>
  </si>
  <si>
    <t>MERV - XMEV - PESOS - 13D</t>
  </si>
  <si>
    <t>13D Pesos</t>
  </si>
  <si>
    <t>MERV - XMEV - PESOS - 14D</t>
  </si>
  <si>
    <t>14D Pesos</t>
  </si>
  <si>
    <t>GD30C - CI</t>
  </si>
  <si>
    <t>MERV - XMEV - PESOS - 15D</t>
  </si>
  <si>
    <t>15D Pesos</t>
  </si>
  <si>
    <t>MERV - XMEV - PESOS - 16D</t>
  </si>
  <si>
    <t>16D Pesos</t>
  </si>
  <si>
    <t>MERV - XMEV - PESOS - 17D</t>
  </si>
  <si>
    <t>17D Pesos</t>
  </si>
  <si>
    <t>GD30D - CI</t>
  </si>
  <si>
    <t>MERV - XMEV - PESOS - 18D</t>
  </si>
  <si>
    <t>18D Pesos</t>
  </si>
  <si>
    <t>MERV - XMEV - PESOS - 19D</t>
  </si>
  <si>
    <t>19D Pesos</t>
  </si>
  <si>
    <t>MERV - XMEV - PESOS - 20D</t>
  </si>
  <si>
    <t>20D Pesos</t>
  </si>
  <si>
    <t>MERV - XMEV - PESOS - 21D</t>
  </si>
  <si>
    <t>21D Pesos</t>
  </si>
  <si>
    <t>MERV - XMEV - PESOS - 22D</t>
  </si>
  <si>
    <t>22D Pesos</t>
  </si>
  <si>
    <t>MERV - XMEV - PESOS - 23D</t>
  </si>
  <si>
    <t>23D Pesos</t>
  </si>
  <si>
    <t>MERV - XMEV - PESOS - 24D</t>
  </si>
  <si>
    <t>24D Pesos</t>
  </si>
  <si>
    <t>MERV - XMEV - PESOS - 25D</t>
  </si>
  <si>
    <t>25D Pesos</t>
  </si>
  <si>
    <t>MERV - XMEV - PESOS - 26D</t>
  </si>
  <si>
    <t>26D Pesos</t>
  </si>
  <si>
    <t>MERV - XMEV - PESOS - 27D</t>
  </si>
  <si>
    <t>27D Pesos</t>
  </si>
  <si>
    <t>MERV - XMEV - PESOS - 28D</t>
  </si>
  <si>
    <t>28D Pesos</t>
  </si>
  <si>
    <t>MERV - XMEV - PESOS - 29D</t>
  </si>
  <si>
    <t>29D Pesos</t>
  </si>
  <si>
    <t>MERV - XMEV - PESOS - 30D</t>
  </si>
  <si>
    <t>30D Pesos</t>
  </si>
  <si>
    <t>MERV - XMEV - PESOS - 45D</t>
  </si>
  <si>
    <t>45D Pesos</t>
  </si>
  <si>
    <t>MERV - XMEV - PESOS - 60D</t>
  </si>
  <si>
    <t>60D Pesos</t>
  </si>
  <si>
    <t>OPCIONES</t>
  </si>
  <si>
    <t>ACCIONES</t>
  </si>
  <si>
    <t>BONOS</t>
  </si>
  <si>
    <t>LETRAS</t>
  </si>
  <si>
    <t>symbol</t>
  </si>
  <si>
    <t>last</t>
  </si>
  <si>
    <t>open</t>
  </si>
  <si>
    <t>high</t>
  </si>
  <si>
    <t>low</t>
  </si>
  <si>
    <t>operations</t>
  </si>
  <si>
    <t>datetime</t>
  </si>
  <si>
    <t>GD29 - CI</t>
  </si>
  <si>
    <t>GD38 - CI</t>
  </si>
  <si>
    <t>GD41 - CI</t>
  </si>
  <si>
    <t>GD46 - CI</t>
  </si>
  <si>
    <t>AL29 - CI</t>
  </si>
  <si>
    <t>AE38 - CI</t>
  </si>
  <si>
    <t>AL35 - CI</t>
  </si>
  <si>
    <t>AL41 - CI</t>
  </si>
  <si>
    <t>GD35C - CI</t>
  </si>
  <si>
    <t>GD35D - CI</t>
  </si>
  <si>
    <t>AL29C - CI</t>
  </si>
  <si>
    <t>AL29D - CI</t>
  </si>
  <si>
    <t>AE38D - CI</t>
  </si>
  <si>
    <t>AE38C - CI</t>
  </si>
  <si>
    <t>AL35C - CI</t>
  </si>
  <si>
    <t>AL35D - CI</t>
  </si>
  <si>
    <t>AL41C - CI</t>
  </si>
  <si>
    <t>AL41D - CI</t>
  </si>
  <si>
    <t>GD29C - CI</t>
  </si>
  <si>
    <t>GD29D - CI</t>
  </si>
  <si>
    <t>GD38C - CI</t>
  </si>
  <si>
    <t>GD38D - CI</t>
  </si>
  <si>
    <t>GD41C - CI</t>
  </si>
  <si>
    <t>GD41D - CI</t>
  </si>
  <si>
    <t>GD46C - CI</t>
  </si>
  <si>
    <t>GD46D - CI</t>
  </si>
  <si>
    <t>GD35 - CI</t>
  </si>
  <si>
    <t>change</t>
  </si>
  <si>
    <t>turnover</t>
  </si>
  <si>
    <t>bid</t>
  </si>
  <si>
    <t>ask</t>
  </si>
  <si>
    <t>previous_close</t>
  </si>
  <si>
    <t>&lt;&gt;</t>
  </si>
  <si>
    <t>Tasa</t>
  </si>
  <si>
    <t>Monto $</t>
  </si>
  <si>
    <t>M Tomador</t>
  </si>
  <si>
    <t>T Toma</t>
  </si>
  <si>
    <t>T Coloc</t>
  </si>
  <si>
    <t>M Colocad</t>
  </si>
  <si>
    <t>1 días</t>
  </si>
  <si>
    <t>2 días</t>
  </si>
  <si>
    <t>3 días</t>
  </si>
  <si>
    <t>4 días</t>
  </si>
  <si>
    <t>5 días</t>
  </si>
  <si>
    <t>6 días</t>
  </si>
  <si>
    <t>7 días</t>
  </si>
  <si>
    <t>GGAL - spot</t>
  </si>
  <si>
    <t>ask_size</t>
  </si>
  <si>
    <t>TIPO</t>
  </si>
  <si>
    <t>CANT</t>
  </si>
  <si>
    <t>BASE</t>
  </si>
  <si>
    <t>PRIMA</t>
  </si>
  <si>
    <t>BRUTO</t>
  </si>
  <si>
    <t>NETO</t>
  </si>
  <si>
    <t>PCIO HOY</t>
  </si>
  <si>
    <t>$ HOY</t>
  </si>
  <si>
    <t>DIF. CPRA.</t>
  </si>
  <si>
    <t>%</t>
  </si>
  <si>
    <t>Precio</t>
  </si>
  <si>
    <t>Finish</t>
  </si>
  <si>
    <t>Teórico</t>
  </si>
  <si>
    <t>CALL</t>
  </si>
  <si>
    <t>TEO</t>
  </si>
  <si>
    <t>SIMBOLO</t>
  </si>
  <si>
    <t>HOY</t>
  </si>
  <si>
    <t>PUT</t>
  </si>
  <si>
    <t>TEÓ</t>
  </si>
  <si>
    <t>FECHA</t>
  </si>
  <si>
    <t>PRECIO</t>
  </si>
  <si>
    <t>reng 3</t>
  </si>
  <si>
    <t>reng 4</t>
  </si>
  <si>
    <t>reng 5</t>
  </si>
  <si>
    <t>reng 6</t>
  </si>
  <si>
    <t>reng 7</t>
  </si>
  <si>
    <t>reng 8</t>
  </si>
  <si>
    <t>reng 9</t>
  </si>
  <si>
    <t>reng 10</t>
  </si>
  <si>
    <t>reng 11</t>
  </si>
  <si>
    <t>reng 12</t>
  </si>
  <si>
    <t>reng 13</t>
  </si>
  <si>
    <t>reng 14</t>
  </si>
  <si>
    <t>reng 15</t>
  </si>
  <si>
    <t>reng 16</t>
  </si>
  <si>
    <t>reng 17</t>
  </si>
  <si>
    <t>reng 18</t>
  </si>
  <si>
    <t>reng 19</t>
  </si>
  <si>
    <t>reng 20</t>
  </si>
  <si>
    <t>reng 21</t>
  </si>
  <si>
    <t>reng 22</t>
  </si>
  <si>
    <t>reng 23</t>
  </si>
  <si>
    <t>reng 24</t>
  </si>
  <si>
    <t>reng 25</t>
  </si>
  <si>
    <t>reng 26</t>
  </si>
  <si>
    <t>reng 27</t>
  </si>
  <si>
    <t>reng 28</t>
  </si>
  <si>
    <t>reng 29</t>
  </si>
  <si>
    <t>reng 30</t>
  </si>
  <si>
    <t>reng 31</t>
  </si>
  <si>
    <t>reng 32</t>
  </si>
  <si>
    <t>reng 33</t>
  </si>
  <si>
    <t>reng 34</t>
  </si>
  <si>
    <t>reng 35</t>
  </si>
  <si>
    <t>reng 36</t>
  </si>
  <si>
    <t>reng 37</t>
  </si>
  <si>
    <t>Total</t>
  </si>
  <si>
    <t>Neto</t>
  </si>
  <si>
    <t>BUY</t>
  </si>
  <si>
    <t xml:space="preserve">PUT </t>
  </si>
  <si>
    <t>ACC</t>
  </si>
  <si>
    <t>reng 38</t>
  </si>
  <si>
    <t>reng 39</t>
  </si>
  <si>
    <t>reng 40</t>
  </si>
  <si>
    <t>reng 41</t>
  </si>
  <si>
    <t>reng 42</t>
  </si>
  <si>
    <t>reng 43</t>
  </si>
  <si>
    <t>reng 44</t>
  </si>
  <si>
    <t>reng 45</t>
  </si>
  <si>
    <t>reng 46</t>
  </si>
  <si>
    <t>reng 47</t>
  </si>
  <si>
    <t>reng 48</t>
  </si>
  <si>
    <t>reng 49</t>
  </si>
  <si>
    <t>reng 50</t>
  </si>
  <si>
    <t>reng 51</t>
  </si>
  <si>
    <t>reng 52</t>
  </si>
  <si>
    <t>reng 53</t>
  </si>
  <si>
    <t>reng 54</t>
  </si>
  <si>
    <t>reng 55</t>
  </si>
  <si>
    <t>reng 56</t>
  </si>
  <si>
    <t>reng 57</t>
  </si>
  <si>
    <t>reng 58</t>
  </si>
  <si>
    <t>reng 59</t>
  </si>
  <si>
    <t>reng 60</t>
  </si>
  <si>
    <t>reng 61</t>
  </si>
  <si>
    <t>reng 62</t>
  </si>
  <si>
    <t>reng 63</t>
  </si>
  <si>
    <t>reng 64</t>
  </si>
  <si>
    <t>reng 65</t>
  </si>
  <si>
    <t>reng 66</t>
  </si>
  <si>
    <t>reng 67</t>
  </si>
  <si>
    <t>reng 68</t>
  </si>
  <si>
    <t>reng 69</t>
  </si>
  <si>
    <t>reng 70</t>
  </si>
  <si>
    <t>reng 71</t>
  </si>
  <si>
    <t>reng 72</t>
  </si>
  <si>
    <t>reng 73</t>
  </si>
  <si>
    <t>reng 74</t>
  </si>
  <si>
    <t>reng 75</t>
  </si>
  <si>
    <t>Resultado Acumulado</t>
  </si>
  <si>
    <t>Resultado Hoy</t>
  </si>
  <si>
    <t>Neto CALLS</t>
  </si>
  <si>
    <t>Neto PUTS</t>
  </si>
  <si>
    <t>Separación en escala</t>
  </si>
  <si>
    <t>ticker</t>
  </si>
  <si>
    <t>GFG</t>
  </si>
  <si>
    <t>opex</t>
  </si>
  <si>
    <t>Adelanto de días</t>
  </si>
  <si>
    <t>Tasa libre de riesgo</t>
  </si>
  <si>
    <t>Vencimiento (OPEX)</t>
  </si>
  <si>
    <t>Plazo al Vto. (días)</t>
  </si>
  <si>
    <t>Plazo al Vto. (años)</t>
  </si>
  <si>
    <t>$</t>
  </si>
  <si>
    <t>TOTAL</t>
  </si>
  <si>
    <t>GGAL - CI</t>
  </si>
  <si>
    <t>BA37D - spot</t>
  </si>
  <si>
    <t>BA7DC - spot</t>
  </si>
  <si>
    <t>BA7DD - spot</t>
  </si>
  <si>
    <t>AL29 - spot</t>
  </si>
  <si>
    <t>AL29C - spot</t>
  </si>
  <si>
    <t>AL29D - spot</t>
  </si>
  <si>
    <t>AL35 - spot</t>
  </si>
  <si>
    <t>AL35C - spot</t>
  </si>
  <si>
    <t>AL35D - spot</t>
  </si>
  <si>
    <t>AE38 - spot</t>
  </si>
  <si>
    <t>AE38C - spot</t>
  </si>
  <si>
    <t>AE38D - spot</t>
  </si>
  <si>
    <t>AL41 - spot</t>
  </si>
  <si>
    <t>AL41C - spot</t>
  </si>
  <si>
    <t>AL41D - spot</t>
  </si>
  <si>
    <t>GD29 - spot</t>
  </si>
  <si>
    <t>GD29C - spot</t>
  </si>
  <si>
    <t>GD29D - spot</t>
  </si>
  <si>
    <t>GD35 - spot</t>
  </si>
  <si>
    <t>GD35C - spot</t>
  </si>
  <si>
    <t>GD35D - spot</t>
  </si>
  <si>
    <t>GD41 - spot</t>
  </si>
  <si>
    <t>GD41C - spot</t>
  </si>
  <si>
    <t>GD41D - spot</t>
  </si>
  <si>
    <t>GD38 - spot</t>
  </si>
  <si>
    <t>GD38C - spot</t>
  </si>
  <si>
    <t>GD38D - spot</t>
  </si>
  <si>
    <t>GD46 - spot</t>
  </si>
  <si>
    <t>GD46C - spot</t>
  </si>
  <si>
    <t>GD46D - spot</t>
  </si>
  <si>
    <t>MRCAO - spot</t>
  </si>
  <si>
    <t>MRCAC - spot</t>
  </si>
  <si>
    <t>MRCAD - spot</t>
  </si>
  <si>
    <t>CLSIO - spot</t>
  </si>
  <si>
    <t>CLSIC - spot</t>
  </si>
  <si>
    <t>CLSID - spot</t>
  </si>
  <si>
    <t>BPOA7 - spot</t>
  </si>
  <si>
    <t>BPA7C - spot</t>
  </si>
  <si>
    <t>BPA7D - spot</t>
  </si>
  <si>
    <t>8 días</t>
  </si>
  <si>
    <t>9 días</t>
  </si>
  <si>
    <t>10 días</t>
  </si>
  <si>
    <t>AAPL - spot</t>
  </si>
  <si>
    <t>AAPLC - spot</t>
  </si>
  <si>
    <t>AAPLD - spot</t>
  </si>
  <si>
    <t>AMZN - spot</t>
  </si>
  <si>
    <t>AMZNC - spot</t>
  </si>
  <si>
    <t>AMZND - spot</t>
  </si>
  <si>
    <t>KO - spot</t>
  </si>
  <si>
    <t>KOC - spot</t>
  </si>
  <si>
    <t>KOD - spot</t>
  </si>
  <si>
    <t>GOOGL - spot</t>
  </si>
  <si>
    <t>GOGLC - spot</t>
  </si>
  <si>
    <t>GOGLD - spot</t>
  </si>
  <si>
    <t>MELI - spot</t>
  </si>
  <si>
    <t>MELIC - spot</t>
  </si>
  <si>
    <t>MELID - spot</t>
  </si>
  <si>
    <t>TSLA - spot</t>
  </si>
  <si>
    <t>TSLAD - spot</t>
  </si>
  <si>
    <t>TSLAC - spot</t>
  </si>
  <si>
    <t>GGAL - 24hs</t>
  </si>
  <si>
    <t>AL30 - 24hs</t>
  </si>
  <si>
    <t>AL30C - 24hs</t>
  </si>
  <si>
    <t>AL30D - 24hs</t>
  </si>
  <si>
    <t>GD30 - 24hs</t>
  </si>
  <si>
    <t>GD30C - 24hs</t>
  </si>
  <si>
    <t>GD30D - 24hs</t>
  </si>
  <si>
    <t>AE38 - 24hs</t>
  </si>
  <si>
    <t>AE38C - 24hs</t>
  </si>
  <si>
    <t>AE38D - 24hs</t>
  </si>
  <si>
    <t>AL29 - 24hs</t>
  </si>
  <si>
    <t>AL29C - 24hs</t>
  </si>
  <si>
    <t>AL29D - 24hs</t>
  </si>
  <si>
    <t>AL35 - 24hs</t>
  </si>
  <si>
    <t>AL35C - 24hs</t>
  </si>
  <si>
    <t>AL35D - 24hs</t>
  </si>
  <si>
    <t>AL41 - 24hs</t>
  </si>
  <si>
    <t>AL41C - 24hs</t>
  </si>
  <si>
    <t>AL41D - 24hs</t>
  </si>
  <si>
    <t>GD29 - 24hs</t>
  </si>
  <si>
    <t>GD29C - 24hs</t>
  </si>
  <si>
    <t>GD29D - 24hs</t>
  </si>
  <si>
    <t>GD35 - 24hs</t>
  </si>
  <si>
    <t>GD35C - 24hs</t>
  </si>
  <si>
    <t>GD35D - 24hs</t>
  </si>
  <si>
    <t>GD38 - 24hs</t>
  </si>
  <si>
    <t>GD38C - 24hs</t>
  </si>
  <si>
    <t>GD38D - 24hs</t>
  </si>
  <si>
    <t>GD41 - 24hs</t>
  </si>
  <si>
    <t>GD41C - 24hs</t>
  </si>
  <si>
    <t>GD41D - 24hs</t>
  </si>
  <si>
    <t>GD46 - 24hs</t>
  </si>
  <si>
    <t>GD46C - 24hs</t>
  </si>
  <si>
    <t>GD46D - 24hs</t>
  </si>
  <si>
    <t>MRCAO - 24hs</t>
  </si>
  <si>
    <t>MRCAC - 24hs</t>
  </si>
  <si>
    <t>MRCAD - 24hs</t>
  </si>
  <si>
    <t>BA37D - 24hs</t>
  </si>
  <si>
    <t>BA7DC - 24hs</t>
  </si>
  <si>
    <t>BA7DD - 24hs</t>
  </si>
  <si>
    <t>CLSIO - 24hs</t>
  </si>
  <si>
    <t>CLSIC - 24hs</t>
  </si>
  <si>
    <t>CLSID - 24hs</t>
  </si>
  <si>
    <t>BPOA7 - 24hs</t>
  </si>
  <si>
    <t>BPA7C - 24hs</t>
  </si>
  <si>
    <t>BPA7D - 24hs</t>
  </si>
  <si>
    <t>AAPL - 24hs</t>
  </si>
  <si>
    <t>AAPLC - 24hs</t>
  </si>
  <si>
    <t>AAPLD - 24hs</t>
  </si>
  <si>
    <t>AMZN - 24hs</t>
  </si>
  <si>
    <t>AMZNC - 24hs</t>
  </si>
  <si>
    <t>AMZND - 24hs</t>
  </si>
  <si>
    <t>KO - 24hs</t>
  </si>
  <si>
    <t>KOC - 24hs</t>
  </si>
  <si>
    <t>KOD - 24hs</t>
  </si>
  <si>
    <t>GOOGL - 24hs</t>
  </si>
  <si>
    <t>GOGLC - 24hs</t>
  </si>
  <si>
    <t>GOGLD - 24hs</t>
  </si>
  <si>
    <t>MELI - 24hs</t>
  </si>
  <si>
    <t>MELIC - 24hs</t>
  </si>
  <si>
    <t>MELID - 24hs</t>
  </si>
  <si>
    <t>TSLA - 24hs</t>
  </si>
  <si>
    <t>TSLAC - 24hs</t>
  </si>
  <si>
    <t>TSLAD - 24hs</t>
  </si>
  <si>
    <t>TRAILING</t>
  </si>
  <si>
    <t>volume</t>
  </si>
  <si>
    <t>S30G4 - spot</t>
  </si>
  <si>
    <t>S30G4 - 24hs</t>
  </si>
  <si>
    <t>SG4C - spot</t>
  </si>
  <si>
    <t>SG4C - 24hs</t>
  </si>
  <si>
    <t>SG4D - spot</t>
  </si>
  <si>
    <t>SG4D - 24hs</t>
  </si>
  <si>
    <t>AG</t>
  </si>
  <si>
    <t>STOP</t>
  </si>
  <si>
    <t>GFGV36617G</t>
  </si>
  <si>
    <t>GFGV38117G</t>
  </si>
  <si>
    <t>GFGV39617G</t>
  </si>
  <si>
    <t>GFGV41617G</t>
  </si>
  <si>
    <t>GFGV43617G</t>
  </si>
  <si>
    <t>GFGV47009G</t>
  </si>
  <si>
    <t>GFGV49009G</t>
  </si>
  <si>
    <t>GFGV50058G</t>
  </si>
  <si>
    <t>GFGV35117G</t>
  </si>
  <si>
    <t>DIVIDENDO</t>
  </si>
  <si>
    <t>GFGV27617G</t>
  </si>
  <si>
    <t>GFGV29117G</t>
  </si>
  <si>
    <t>GFGV30617G</t>
  </si>
  <si>
    <t>GFGV32117G</t>
  </si>
  <si>
    <t>GFGV33617G</t>
  </si>
  <si>
    <t>Comision Opciones</t>
  </si>
  <si>
    <t>Comision Acciones</t>
  </si>
  <si>
    <t>GFGV28009G</t>
  </si>
  <si>
    <t>S14O4 - spot</t>
  </si>
  <si>
    <t>S14O4 - 24hs</t>
  </si>
  <si>
    <t>SO4C - spot</t>
  </si>
  <si>
    <t>SO4C - 24hs</t>
  </si>
  <si>
    <t>SO4D - spot</t>
  </si>
  <si>
    <t>SO4D - 24hs</t>
  </si>
  <si>
    <t>Subo precio GGAL</t>
  </si>
  <si>
    <t>MERV - XMEV - GFGV27617G - 24hs</t>
  </si>
  <si>
    <t>MERV - XMEV - GFGV28009G - 24hs</t>
  </si>
  <si>
    <t>MERV - XMEV - GFGV29117G - 24hs</t>
  </si>
  <si>
    <t>MERV - XMEV - GFGV30617G - 24hs</t>
  </si>
  <si>
    <t>MERV - XMEV - GFGV32117G - 24hs</t>
  </si>
  <si>
    <t>MERV - XMEV - GFGV33617G - 24hs</t>
  </si>
  <si>
    <t>MERV - XMEV - GFGV35117G - 24hs</t>
  </si>
  <si>
    <t>MERV - XMEV - GFGV36617G - 24hs</t>
  </si>
  <si>
    <t>MERV - XMEV - GFGV38117G - 24hs</t>
  </si>
  <si>
    <t>MERV - XMEV - GFGV39617G - 24hs</t>
  </si>
  <si>
    <t>MERV - XMEV - GFGV41617G - 24hs</t>
  </si>
  <si>
    <t>MERV - XMEV - GFGV43617G - 24hs</t>
  </si>
  <si>
    <t>MERV - XMEV - GFGV47009G - 24hs</t>
  </si>
  <si>
    <t>MERV - XMEV - GFGV49009G - 24hs</t>
  </si>
  <si>
    <t>MERV - XMEV - GFGV50058G - 24hs</t>
  </si>
  <si>
    <t>S30G4 - CI</t>
  </si>
  <si>
    <t>SG4C - CI</t>
  </si>
  <si>
    <t>SG4D - CI</t>
  </si>
  <si>
    <t>S14O4 - CI</t>
  </si>
  <si>
    <t>SO4C - CI</t>
  </si>
  <si>
    <t>SO4D - CI</t>
  </si>
  <si>
    <t>ONs</t>
  </si>
  <si>
    <t>MRCAO - CI</t>
  </si>
  <si>
    <t>MRCAC - CI</t>
  </si>
  <si>
    <t>MRCAD - CI</t>
  </si>
  <si>
    <t>BA37D - CI</t>
  </si>
  <si>
    <t>BA7DC - CI</t>
  </si>
  <si>
    <t>BA7DD - CI</t>
  </si>
  <si>
    <t>CLSIO - CI</t>
  </si>
  <si>
    <t>CLSIC - CI</t>
  </si>
  <si>
    <t>CLSID - CI</t>
  </si>
  <si>
    <t>BPOA7 - CI</t>
  </si>
  <si>
    <t>BPA7C - CI</t>
  </si>
  <si>
    <t>BPA7D - CI</t>
  </si>
  <si>
    <t>AAPL - CI</t>
  </si>
  <si>
    <t>AAPLC - CI</t>
  </si>
  <si>
    <t>AAPLD - CI</t>
  </si>
  <si>
    <t>AMZN - CI</t>
  </si>
  <si>
    <t>AMZNC - CI</t>
  </si>
  <si>
    <t>AMZND - CI</t>
  </si>
  <si>
    <t>KO - CI</t>
  </si>
  <si>
    <t>KOC - CI</t>
  </si>
  <si>
    <t>KOD - CI</t>
  </si>
  <si>
    <t>GOOGL - CI</t>
  </si>
  <si>
    <t>GOGLC - CI</t>
  </si>
  <si>
    <t>GOGLD - CI</t>
  </si>
  <si>
    <t>MELI - CI</t>
  </si>
  <si>
    <t>MELIC - CI</t>
  </si>
  <si>
    <t>MELID - CI</t>
  </si>
  <si>
    <t>TSLA - CI</t>
  </si>
  <si>
    <t>TSLAC - CI</t>
  </si>
  <si>
    <t>TSLAD - CI</t>
  </si>
  <si>
    <t>GFGV26581G</t>
  </si>
  <si>
    <t>GFGV26973G</t>
  </si>
  <si>
    <t>GFGV28081G</t>
  </si>
  <si>
    <t>GFGV29581G</t>
  </si>
  <si>
    <t>GFGV31081G</t>
  </si>
  <si>
    <t>GFGV32581G</t>
  </si>
  <si>
    <t>GFGV34081G</t>
  </si>
  <si>
    <t>GFGV35581G</t>
  </si>
  <si>
    <t>GFGV37081G</t>
  </si>
  <si>
    <t>GFGV38581G</t>
  </si>
  <si>
    <t>GFGV40581G</t>
  </si>
  <si>
    <t>GFGV42581G</t>
  </si>
  <si>
    <t>GFGV45973G</t>
  </si>
  <si>
    <t>GFGV47973G</t>
  </si>
  <si>
    <t>GFGV49022G</t>
  </si>
  <si>
    <t>GFGC32581G</t>
  </si>
  <si>
    <t>GFGC34081G</t>
  </si>
  <si>
    <t>GFGC35581G</t>
  </si>
  <si>
    <t>GFGC37081G</t>
  </si>
  <si>
    <t>GFGC38581G</t>
  </si>
  <si>
    <t>GFGC40581G</t>
  </si>
  <si>
    <t>GFGC42581G</t>
  </si>
  <si>
    <t>GFGC45973G</t>
  </si>
  <si>
    <t>GFGC47973G</t>
  </si>
  <si>
    <t>GFGC49022G</t>
  </si>
  <si>
    <t>GFGC51022G</t>
  </si>
  <si>
    <t>GFGC53973G</t>
  </si>
  <si>
    <t>GFGC55973G</t>
  </si>
  <si>
    <t>GFGC57973G</t>
  </si>
  <si>
    <t>GFGC59973G</t>
  </si>
  <si>
    <t>ROLLER</t>
  </si>
  <si>
    <t>MANUAL</t>
  </si>
  <si>
    <t>OC</t>
  </si>
  <si>
    <t>GFGC29581O</t>
  </si>
  <si>
    <t>GFGC31081O</t>
  </si>
  <si>
    <t>GFGC32581O</t>
  </si>
  <si>
    <t>GFGC35581O</t>
  </si>
  <si>
    <t>GFGC37522O</t>
  </si>
  <si>
    <t>GFGC38581O</t>
  </si>
  <si>
    <t>GFGC41973O</t>
  </si>
  <si>
    <t>GFGC42581O</t>
  </si>
  <si>
    <t>GFGC44581O</t>
  </si>
  <si>
    <t>GFGC46581O</t>
  </si>
  <si>
    <t>GFGC48581O</t>
  </si>
  <si>
    <t>GFGC51973O</t>
  </si>
  <si>
    <t>GFGC53973O</t>
  </si>
  <si>
    <t>GFGC56964O</t>
  </si>
  <si>
    <t>GFGC60964O</t>
  </si>
  <si>
    <t>GFGV29581O</t>
  </si>
  <si>
    <t>GFGV31081O</t>
  </si>
  <si>
    <t>GFGV32581O</t>
  </si>
  <si>
    <t>GFGV35581O</t>
  </si>
  <si>
    <t>GFGV37522O</t>
  </si>
  <si>
    <t>GFGV38581O</t>
  </si>
  <si>
    <t>GFGV41973O</t>
  </si>
  <si>
    <t>GFGV42581O</t>
  </si>
  <si>
    <t>GFGV44581O</t>
  </si>
  <si>
    <t>GFGV46581O</t>
  </si>
  <si>
    <t>GFGV48581O</t>
  </si>
  <si>
    <t>GFGV51973O</t>
  </si>
  <si>
    <t>GFGV53973O</t>
  </si>
  <si>
    <t>GFGV56964O</t>
  </si>
  <si>
    <t>GFGV60964O</t>
  </si>
  <si>
    <t>bid_size</t>
  </si>
  <si>
    <t>VI</t>
  </si>
  <si>
    <t>VI Auto GGAL</t>
  </si>
  <si>
    <t>Δ</t>
  </si>
  <si>
    <t>Θ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</si>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</sst>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[$-F400]h:mm:ss\ AM/PM"/>
    <numFmt numFmtId="166" formatCode="_-* #,##0_-;\-* #,##0_-;_-* &quot;-&quot;??_-;_-@_-"/>
    <numFmt numFmtId="167" formatCode="#,##0.0000"/>
    <numFmt numFmtId="168" formatCode="0.000"/>
    <numFmt numFmtId="169" formatCode="0.000%"/>
    <numFmt numFmtId="170" formatCode="#,##0.000"/>
    <numFmt numFmtId="171" formatCode="d\-m"/>
  </numFmts>
  <fonts count="122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8"/>
      <color theme="0"/>
      <name val="Calibri"/>
      <family val="2"/>
      <scheme val="minor"/>
    </font>
    <font>
      <u/>
      <sz val="8"/>
      <color rgb="FF000000"/>
      <name val="Arial"/>
      <family val="2"/>
    </font>
    <font>
      <sz val="10"/>
      <color theme="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6100"/>
      <name val="Calibri"/>
      <family val="2"/>
      <scheme val="minor"/>
    </font>
    <font>
      <sz val="7"/>
      <color theme="0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&quot;Quattrocento Sans&quot;"/>
    </font>
    <font>
      <b/>
      <sz val="7"/>
      <color rgb="FF000000"/>
      <name val="Arial"/>
      <family val="2"/>
    </font>
    <font>
      <sz val="8"/>
      <color rgb="FF00B05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7"/>
      <color theme="0"/>
      <name val="Arial"/>
      <family val="2"/>
    </font>
    <font>
      <u/>
      <sz val="11"/>
      <name val="Calibri"/>
      <family val="2"/>
      <scheme val="minor"/>
    </font>
    <font>
      <sz val="10"/>
      <color rgb="FF000000"/>
      <name val="Arial"/>
      <family val="2"/>
    </font>
    <font>
      <sz val="8"/>
      <color theme="1" tint="0.34998626667073579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9C0006"/>
      <name val="Calibri"/>
      <family val="2"/>
      <scheme val="minor"/>
    </font>
    <font>
      <sz val="7"/>
      <color theme="1" tint="0.14999847407452621"/>
      <name val="Calibri"/>
      <family val="2"/>
      <scheme val="minor"/>
    </font>
    <font>
      <sz val="7"/>
      <color theme="3" tint="0.1499984740745262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10"/>
      <color rgb="FF000000"/>
      <name val="Verdana"/>
      <family val="2"/>
    </font>
    <font>
      <sz val="9"/>
      <color theme="1"/>
      <name val="Verdana"/>
      <family val="2"/>
    </font>
    <font>
      <sz val="7"/>
      <color theme="0"/>
      <name val="Verdana"/>
      <family val="2"/>
    </font>
    <font>
      <sz val="7"/>
      <color rgb="FFFFFFFF"/>
      <name val="Verdana"/>
      <family val="2"/>
    </font>
    <font>
      <sz val="7"/>
      <color theme="1"/>
      <name val="Verdana"/>
      <family val="2"/>
    </font>
    <font>
      <sz val="7"/>
      <color rgb="FF000000"/>
      <name val="Verdana"/>
      <family val="2"/>
    </font>
    <font>
      <b/>
      <sz val="8"/>
      <color rgb="FF000000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b/>
      <sz val="10"/>
      <name val="Verdana"/>
      <family val="2"/>
    </font>
    <font>
      <u/>
      <sz val="10"/>
      <color theme="1"/>
      <name val="Verdana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rgb="FF000000"/>
      <name val="Verdana"/>
      <family val="2"/>
    </font>
    <font>
      <sz val="8"/>
      <color theme="1" tint="0.249977111117893"/>
      <name val="Calibri"/>
      <family val="2"/>
      <scheme val="minor"/>
    </font>
    <font>
      <sz val="7"/>
      <color theme="1" tint="0.249977111117893"/>
      <name val="Calibri"/>
      <family val="2"/>
      <scheme val="minor"/>
    </font>
    <font>
      <sz val="8"/>
      <color theme="1" tint="0.249977111117893"/>
      <name val="Arial"/>
      <family val="2"/>
    </font>
    <font>
      <b/>
      <sz val="8"/>
      <color rgb="FF00B0F0"/>
      <name val="Calibri"/>
      <family val="2"/>
      <scheme val="minor"/>
    </font>
    <font>
      <sz val="7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sz val="7"/>
      <color theme="1" tint="0.249977111117893"/>
      <name val="Arial"/>
      <family val="2"/>
    </font>
    <font>
      <sz val="7"/>
      <color theme="1" tint="0.34998626667073579"/>
      <name val="Arial"/>
      <family val="2"/>
    </font>
    <font>
      <sz val="7"/>
      <color theme="0" tint="-0.249977111117893"/>
      <name val="Arial"/>
      <family val="2"/>
    </font>
    <font>
      <sz val="7"/>
      <color rgb="FF000000"/>
      <name val="Arial"/>
      <family val="2"/>
    </font>
    <font>
      <sz val="7"/>
      <color theme="3" tint="0.14999847407452621"/>
      <name val="Bookman Old Style"/>
      <family val="1"/>
    </font>
    <font>
      <sz val="7"/>
      <color theme="1" tint="0.14999847407452621"/>
      <name val="Bookman Old Style"/>
      <family val="1"/>
    </font>
    <font>
      <sz val="7"/>
      <color rgb="FF12782D"/>
      <name val="Arial"/>
      <family val="2"/>
    </font>
    <font>
      <sz val="7"/>
      <color theme="4" tint="-0.249977111117893"/>
      <name val="Arial"/>
      <family val="2"/>
    </font>
    <font>
      <b/>
      <sz val="8"/>
      <color theme="0" tint="-0.249977111117893"/>
      <name val="Arial"/>
      <family val="2"/>
    </font>
    <font>
      <sz val="10"/>
      <color rgb="FF12782D"/>
      <name val="Arial"/>
      <family val="2"/>
    </font>
    <font>
      <sz val="7"/>
      <color theme="0" tint="-0.499984740745262"/>
      <name val="Arial"/>
      <family val="2"/>
    </font>
    <font>
      <b/>
      <sz val="7"/>
      <color theme="1"/>
      <name val="Verdana"/>
      <family val="2"/>
    </font>
    <font>
      <sz val="8"/>
      <color rgb="FF970E03"/>
      <name val="Verdana"/>
      <family val="2"/>
    </font>
    <font>
      <sz val="8"/>
      <color rgb="FF12782D"/>
      <name val="Verdana"/>
      <family val="2"/>
    </font>
    <font>
      <b/>
      <sz val="9"/>
      <color theme="1"/>
      <name val="Verdana"/>
      <family val="2"/>
    </font>
    <font>
      <sz val="8"/>
      <color rgb="FF0000FF"/>
      <name val="Verdana"/>
      <family val="2"/>
    </font>
    <font>
      <sz val="7"/>
      <color theme="1" tint="0.14999847407452621"/>
      <name val="Arial"/>
      <family val="2"/>
    </font>
    <font>
      <b/>
      <sz val="8"/>
      <color theme="4" tint="-0.499984740745262"/>
      <name val="Arial"/>
      <family val="2"/>
    </font>
    <font>
      <b/>
      <sz val="7"/>
      <color theme="0"/>
      <name val="Calibri"/>
      <family val="2"/>
      <scheme val="minor"/>
    </font>
    <font>
      <sz val="6"/>
      <color theme="0" tint="-0.249977111117893"/>
      <name val="Arial"/>
      <family val="2"/>
    </font>
    <font>
      <sz val="6"/>
      <color theme="1" tint="0.14999847407452621"/>
      <name val="Calibri"/>
      <family val="2"/>
      <scheme val="minor"/>
    </font>
    <font>
      <sz val="7"/>
      <color theme="1" tint="0.34998626667073579"/>
      <name val="Calibri"/>
      <family val="2"/>
      <scheme val="minor"/>
    </font>
    <font>
      <sz val="7"/>
      <color theme="9" tint="-0.499984740745262"/>
      <name val="Arial"/>
      <family val="2"/>
    </font>
    <font>
      <vertAlign val="superscript"/>
      <sz val="7"/>
      <color theme="9" tint="-0.499984740745262"/>
      <name val="Arial"/>
      <family val="2"/>
    </font>
    <font>
      <vertAlign val="superscript"/>
      <sz val="7"/>
      <color theme="1" tint="0.249977111117893"/>
      <name val="Arial"/>
      <family val="2"/>
    </font>
    <font>
      <b/>
      <sz val="6"/>
      <color rgb="FF970E03"/>
      <name val="Calibri"/>
      <family val="2"/>
      <scheme val="minor"/>
    </font>
    <font>
      <sz val="7"/>
      <color rgb="FF970E03"/>
      <name val="Arial"/>
      <family val="2"/>
    </font>
    <font>
      <b/>
      <sz val="7"/>
      <color rgb="FF970E03"/>
      <name val="Calibri"/>
      <family val="2"/>
      <scheme val="minor"/>
    </font>
    <font>
      <b/>
      <sz val="8"/>
      <color rgb="FF0A4219"/>
      <name val="Arial"/>
      <family val="2"/>
    </font>
    <font>
      <b/>
      <sz val="7"/>
      <color theme="1" tint="0.499984740745262"/>
      <name val="Arial"/>
      <family val="2"/>
    </font>
    <font>
      <b/>
      <sz val="7"/>
      <color rgb="FF00B050"/>
      <name val="Arial"/>
      <family val="2"/>
    </font>
    <font>
      <b/>
      <sz val="7"/>
      <color rgb="FF0A4219"/>
      <name val="Calibri"/>
      <family val="2"/>
      <scheme val="minor"/>
    </font>
    <font>
      <sz val="7"/>
      <color theme="9" tint="-0.499984740745262"/>
      <name val="Calibri"/>
      <family val="2"/>
      <scheme val="minor"/>
    </font>
    <font>
      <sz val="8"/>
      <color theme="4" tint="-0.499984740745262"/>
      <name val="Arial"/>
      <family val="2"/>
    </font>
    <font>
      <sz val="7"/>
      <color rgb="FF0A4219"/>
      <name val="Arial"/>
      <family val="2"/>
    </font>
    <font>
      <sz val="7"/>
      <color rgb="FF600000"/>
      <name val="Arial"/>
      <family val="2"/>
    </font>
    <font>
      <b/>
      <sz val="11"/>
      <color theme="0"/>
      <name val="Consolas"/>
      <family val="3"/>
    </font>
    <font>
      <sz val="7"/>
      <color theme="4" tint="-0.499984740745262"/>
      <name val="Arial"/>
      <family val="2"/>
    </font>
    <font>
      <sz val="8"/>
      <color rgb="FF002060"/>
      <name val="Arial"/>
      <family val="2"/>
    </font>
    <font>
      <b/>
      <sz val="7"/>
      <color theme="9" tint="-0.499984740745262"/>
      <name val="Calibri"/>
      <family val="2"/>
      <scheme val="minor"/>
    </font>
    <font>
      <sz val="7"/>
      <color theme="2" tint="-0.499984740745262"/>
      <name val="Arial"/>
      <family val="2"/>
    </font>
    <font>
      <b/>
      <sz val="8"/>
      <color rgb="FFFF0000"/>
      <name val="Verdana"/>
      <family val="2"/>
    </font>
    <font>
      <b/>
      <sz val="10"/>
      <color rgb="FFFF0000"/>
      <name val="Verdana"/>
      <family val="2"/>
    </font>
    <font>
      <b/>
      <sz val="9"/>
      <color rgb="FFFF0000"/>
      <name val="Verdana"/>
      <family val="2"/>
    </font>
    <font>
      <sz val="8"/>
      <color theme="1" tint="4.9989318521683403E-2"/>
      <name val="Arial"/>
      <family val="2"/>
    </font>
    <font>
      <sz val="8"/>
      <color theme="1" tint="0.499984740745262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10"/>
      <color theme="4" tint="-0.499984740745262"/>
      <name val="Verdana"/>
      <family val="2"/>
    </font>
    <font>
      <sz val="8"/>
      <color theme="0" tint="-0.499984740745262"/>
      <name val="Verdana"/>
      <family val="2"/>
    </font>
    <font>
      <sz val="8"/>
      <color theme="4" tint="-0.249977111117893"/>
      <name val="Verdana"/>
      <family val="2"/>
    </font>
    <font>
      <b/>
      <sz val="8"/>
      <color theme="4" tint="-0.249977111117893"/>
      <name val="Verdana"/>
      <family val="2"/>
    </font>
    <font>
      <b/>
      <sz val="8"/>
      <color theme="3" tint="0.249977111117893"/>
      <name val="Verdana"/>
      <family val="2"/>
    </font>
    <font>
      <sz val="7"/>
      <color rgb="FF007E39"/>
      <name val="Arial"/>
      <family val="2"/>
    </font>
    <font>
      <sz val="8"/>
      <color theme="1" tint="0.249977111117893"/>
      <name val="Verdana"/>
      <family val="2"/>
    </font>
    <font>
      <b/>
      <sz val="8"/>
      <color rgb="FF00B050"/>
      <name val="Verdana"/>
      <family val="2"/>
    </font>
    <font>
      <b/>
      <sz val="8"/>
      <color theme="1" tint="0.249977111117893"/>
      <name val="Calibri"/>
      <family val="2"/>
      <scheme val="minor"/>
    </font>
    <font>
      <sz val="8"/>
      <name val="Verdana"/>
      <family val="2"/>
    </font>
    <font>
      <sz val="10"/>
      <color rgb="FFFF0000"/>
      <name val="Arial"/>
      <family val="2"/>
    </font>
    <font>
      <sz val="8"/>
      <color theme="0" tint="-0.499984740745262"/>
      <name val="Arial"/>
      <family val="2"/>
    </font>
    <font>
      <b/>
      <sz val="10"/>
      <color rgb="FFFFFFFF"/>
      <name val="Verdana"/>
      <family val="2"/>
    </font>
    <font>
      <b/>
      <sz val="10"/>
      <color theme="0"/>
      <name val="Calibri"/>
      <family val="2"/>
    </font>
    <font>
      <sz val="10"/>
      <color theme="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theme="9" tint="0.59999389629810485"/>
      </patternFill>
    </fill>
    <fill>
      <patternFill patternType="solid">
        <fgColor theme="7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4.9989318521683403E-2"/>
        <bgColor theme="9" tint="0.59999389629810485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1" tint="0.14999847407452621"/>
        <bgColor theme="9" tint="0.79998168889431442"/>
      </patternFill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00B050"/>
        <bgColor rgb="FF366092"/>
      </patternFill>
    </fill>
    <fill>
      <patternFill patternType="solid">
        <fgColor theme="1"/>
        <bgColor rgb="FF366092"/>
      </patternFill>
    </fill>
    <fill>
      <patternFill patternType="solid">
        <fgColor rgb="FFFF0000"/>
        <bgColor rgb="FF366092"/>
      </patternFill>
    </fill>
    <fill>
      <patternFill patternType="solid">
        <fgColor rgb="FFFFFFB3"/>
        <bgColor rgb="FFFFFFB3"/>
      </patternFill>
    </fill>
    <fill>
      <patternFill patternType="solid">
        <fgColor rgb="FFE4E4E4"/>
        <bgColor rgb="FFE4E4E4"/>
      </patternFill>
    </fill>
    <fill>
      <patternFill patternType="solid">
        <fgColor rgb="FFB7B7B7"/>
        <bgColor rgb="FFB7B7B7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B7DEE8"/>
      </patternFill>
    </fill>
    <fill>
      <patternFill patternType="solid">
        <fgColor rgb="FFF19999"/>
        <bgColor rgb="FFF19999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rgb="FFBFBFBF"/>
        <bgColor rgb="FFBFBFBF"/>
      </patternFill>
    </fill>
    <fill>
      <patternFill patternType="solid">
        <fgColor rgb="FFECCBF9"/>
        <bgColor rgb="FFECCBF9"/>
      </patternFill>
    </fill>
    <fill>
      <patternFill patternType="solid">
        <fgColor rgb="FF90C2A4"/>
        <bgColor rgb="FF90C2A4"/>
      </patternFill>
    </fill>
    <fill>
      <patternFill patternType="solid">
        <fgColor rgb="FFC3E3C5"/>
        <bgColor rgb="FFC3E3C5"/>
      </patternFill>
    </fill>
    <fill>
      <patternFill patternType="solid">
        <fgColor rgb="FFBED8FE"/>
        <bgColor rgb="FFBED8FE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1C32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15263B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rgb="FFB6DDE8"/>
      </patternFill>
    </fill>
    <fill>
      <patternFill patternType="solid">
        <fgColor theme="8" tint="0.59999389629810485"/>
        <bgColor rgb="FFF2F2F2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rgb="FFB6DDE8"/>
      </patternFill>
    </fill>
    <fill>
      <patternFill patternType="solid">
        <fgColor theme="1" tint="4.9989318521683403E-2"/>
        <bgColor theme="0"/>
      </patternFill>
    </fill>
  </fills>
  <borders count="34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double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/>
      <top style="thin">
        <color theme="1" tint="0.14999847407452621"/>
      </top>
      <bottom style="thin">
        <color indexed="64"/>
      </bottom>
      <diagonal/>
    </border>
    <border>
      <left/>
      <right/>
      <top style="thin">
        <color theme="1" tint="0.1499984740745262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/>
      <top/>
      <bottom style="thin">
        <color theme="1" tint="0.249977111117893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1" tint="4.9989318521683403E-2"/>
      </left>
      <right/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1" tint="0.249977111117893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7" tint="0.39997558519241921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theme="1" tint="0.249977111117893"/>
      </right>
      <top/>
      <bottom/>
      <diagonal/>
    </border>
    <border>
      <left/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/>
      <right style="thin">
        <color theme="1" tint="4.9989318521683403E-2"/>
      </right>
      <top/>
      <bottom style="thin">
        <color theme="1"/>
      </bottom>
      <diagonal/>
    </border>
    <border>
      <left/>
      <right style="thin">
        <color theme="1" tint="4.9989318521683403E-2"/>
      </right>
      <top style="thin">
        <color theme="1" tint="0.14999847407452621"/>
      </top>
      <bottom/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/>
      <right/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rgb="FFFF0000"/>
      </top>
      <bottom style="thin">
        <color rgb="FFFF0000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theme="1" tint="0.499984740745262"/>
      </bottom>
      <diagonal/>
    </border>
    <border>
      <left/>
      <right style="thin">
        <color theme="1" tint="4.9989318521683403E-2"/>
      </right>
      <top/>
      <bottom style="thin">
        <color theme="1" tint="0.499984740745262"/>
      </bottom>
      <diagonal/>
    </border>
    <border>
      <left/>
      <right style="thin">
        <color theme="1" tint="4.9989318521683403E-2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theme="1" tint="0.14999847407452621"/>
      </top>
      <bottom style="thin">
        <color indexed="64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theme="0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14999847407452621"/>
      </top>
      <bottom/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14999847407452621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/>
      <right/>
      <top/>
      <bottom style="thin">
        <color rgb="FFFFC00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rgb="FFFFC000"/>
      </top>
      <bottom style="thin">
        <color indexed="64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4.9989318521683403E-2"/>
      </left>
      <right/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34998626667073579"/>
      </bottom>
      <diagonal/>
    </border>
    <border>
      <left/>
      <right style="thin">
        <color theme="1" tint="4.9989318521683403E-2"/>
      </right>
      <top/>
      <bottom style="thin">
        <color theme="1" tint="0.34998626667073579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34998626667073579"/>
      </bottom>
      <diagonal/>
    </border>
    <border>
      <left style="thin">
        <color theme="4" tint="-0.499984740745262"/>
      </left>
      <right/>
      <top style="thin">
        <color theme="0"/>
      </top>
      <bottom style="thin">
        <color theme="1" tint="0.249977111117893"/>
      </bottom>
      <diagonal/>
    </border>
    <border>
      <left style="thin">
        <color theme="4" tint="-0.499984740745262"/>
      </left>
      <right/>
      <top style="thin">
        <color theme="1" tint="0.249977111117893"/>
      </top>
      <bottom style="thin">
        <color theme="0" tint="-0.34998626667073579"/>
      </bottom>
      <diagonal/>
    </border>
    <border>
      <left style="thin">
        <color theme="4" tint="-0.499984740745262"/>
      </left>
      <right/>
      <top/>
      <bottom style="thin">
        <color theme="0" tint="-0.34998626667073579"/>
      </bottom>
      <diagonal/>
    </border>
    <border>
      <left style="thin">
        <color theme="4" tint="-0.499984740745262"/>
      </left>
      <right/>
      <top style="thin">
        <color theme="0" tint="-0.34998626667073579"/>
      </top>
      <bottom style="thin">
        <color theme="1" tint="0.34998626667073579"/>
      </bottom>
      <diagonal/>
    </border>
    <border>
      <left style="thin">
        <color theme="3" tint="0.14999847407452621"/>
      </left>
      <right style="thin">
        <color rgb="FF1C324C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theme="3" tint="0.14999847407452621"/>
      </left>
      <right style="thin">
        <color rgb="FF1C324C"/>
      </right>
      <top/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4" tint="-0.499984740745262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249977111117893"/>
      </bottom>
      <diagonal/>
    </border>
    <border>
      <left style="thin">
        <color theme="4" tint="-0.499984740745262"/>
      </left>
      <right/>
      <top/>
      <bottom style="thin">
        <color theme="1" tint="0.34998626667073579"/>
      </bottom>
      <diagonal/>
    </border>
    <border>
      <left style="thin">
        <color theme="4" tint="-0.499984740745262"/>
      </left>
      <right/>
      <top style="thin">
        <color theme="1" tint="0.34998626667073579"/>
      </top>
      <bottom style="thin">
        <color theme="2" tint="-0.34998626667073579"/>
      </bottom>
      <diagonal/>
    </border>
    <border>
      <left/>
      <right style="thin">
        <color rgb="FF1C324C"/>
      </right>
      <top/>
      <bottom style="thin">
        <color theme="3" tint="0.14999847407452621"/>
      </bottom>
      <diagonal/>
    </border>
    <border>
      <left/>
      <right style="thin">
        <color rgb="FF1C324C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indexed="64"/>
      </bottom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rgb="FF00B050"/>
      </bottom>
      <diagonal/>
    </border>
    <border>
      <left/>
      <right style="thin">
        <color theme="1" tint="4.9989318521683403E-2"/>
      </right>
      <top/>
      <bottom style="thin">
        <color rgb="FF00B050"/>
      </bottom>
      <diagonal/>
    </border>
    <border>
      <left style="thin">
        <color theme="1" tint="4.9989318521683403E-2"/>
      </left>
      <right/>
      <top style="medium">
        <color rgb="FFFF0000"/>
      </top>
      <bottom style="thin">
        <color rgb="FFFF0000"/>
      </bottom>
      <diagonal/>
    </border>
    <border>
      <left/>
      <right style="thin">
        <color theme="1" tint="4.9989318521683403E-2"/>
      </right>
      <top style="medium">
        <color rgb="FFFF0000"/>
      </top>
      <bottom style="thin">
        <color rgb="FFFF0000"/>
      </bottom>
      <diagonal/>
    </border>
    <border>
      <left/>
      <right/>
      <top/>
      <bottom style="thin">
        <color rgb="FFC00000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theme="1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/>
      <right/>
      <top/>
      <bottom style="thin">
        <color rgb="FFD2A00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rgb="FFD2A000"/>
      </bottom>
      <diagonal/>
    </border>
    <border>
      <left style="thin">
        <color theme="1" tint="4.9989318521683403E-2"/>
      </left>
      <right/>
      <top/>
      <bottom style="thin">
        <color rgb="FFD2A000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rgb="FFD2A000"/>
      </bottom>
      <diagonal/>
    </border>
    <border>
      <left style="thin">
        <color theme="1" tint="0.14999847407452621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499984740745262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theme="1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rgb="FFD2A000"/>
      </bottom>
      <diagonal/>
    </border>
    <border>
      <left/>
      <right style="thin">
        <color theme="1" tint="4.9989318521683403E-2"/>
      </right>
      <top style="thin">
        <color theme="1" tint="0.14999847407452621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rgb="FFD2A000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rgb="FFD2A000"/>
      </bottom>
      <diagonal/>
    </border>
    <border>
      <left/>
      <right style="thin">
        <color theme="1" tint="4.9989318521683403E-2"/>
      </right>
      <top/>
      <bottom style="thin">
        <color rgb="FFD2A000"/>
      </bottom>
      <diagonal/>
    </border>
    <border>
      <left/>
      <right style="thin">
        <color theme="1" tint="4.9989318521683403E-2"/>
      </right>
      <top style="thin">
        <color theme="1" tint="0.249977111117893"/>
      </top>
      <bottom style="thin">
        <color theme="1" tint="0.499984740745262"/>
      </bottom>
      <diagonal/>
    </border>
    <border>
      <left/>
      <right style="thin">
        <color theme="1" tint="4.9989318521683403E-2"/>
      </right>
      <top style="thin">
        <color theme="1" tint="0.249977111117893"/>
      </top>
      <bottom style="thin">
        <color indexed="64"/>
      </bottom>
      <diagonal/>
    </border>
    <border>
      <left style="thin">
        <color rgb="FF1C324C"/>
      </left>
      <right style="thin">
        <color indexed="64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rgb="FF1C324C"/>
      </left>
      <right style="thin">
        <color indexed="64"/>
      </right>
      <top/>
      <bottom style="thin">
        <color theme="3" tint="0.14999847407452621"/>
      </bottom>
      <diagonal/>
    </border>
    <border>
      <left style="thin">
        <color rgb="FF1C324C"/>
      </left>
      <right style="thin">
        <color indexed="64"/>
      </right>
      <top style="thin">
        <color rgb="FFFFC000"/>
      </top>
      <bottom style="thin">
        <color theme="3" tint="0.14999847407452621"/>
      </bottom>
      <diagonal/>
    </border>
    <border>
      <left style="thin">
        <color indexed="64"/>
      </left>
      <right style="thin">
        <color rgb="FF1C324C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indexed="64"/>
      </left>
      <right style="thin">
        <color rgb="FF1C324C"/>
      </right>
      <top/>
      <bottom style="thin">
        <color theme="3" tint="0.14999847407452621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rgb="FF1C324C"/>
      </left>
      <right style="thin">
        <color theme="4" tint="-0.499984740745262"/>
      </right>
      <top style="thin">
        <color rgb="FFFF0000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4" tint="-0.499984740745262"/>
      </right>
      <top style="thin">
        <color indexed="64"/>
      </top>
      <bottom style="thin">
        <color theme="1" tint="0.14999847407452621"/>
      </bottom>
      <diagonal/>
    </border>
    <border>
      <left style="thin">
        <color rgb="FF1C324C"/>
      </left>
      <right style="thin">
        <color theme="4" tint="-0.499984740745262"/>
      </right>
      <top/>
      <bottom style="thin">
        <color indexed="64"/>
      </bottom>
      <diagonal/>
    </border>
    <border>
      <left style="thin">
        <color theme="4" tint="-0.499984740745262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4" tint="-0.499984740745262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rgb="FFFFC000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3" tint="0.14999847407452621"/>
      </bottom>
      <diagonal/>
    </border>
    <border>
      <left/>
      <right style="thin">
        <color theme="1" tint="4.9989318521683403E-2"/>
      </right>
      <top/>
      <bottom style="thin">
        <color rgb="FFFFC000"/>
      </bottom>
      <diagonal/>
    </border>
    <border>
      <left style="thin">
        <color theme="1" tint="4.9989318521683403E-2"/>
      </left>
      <right style="thin">
        <color theme="4" tint="-0.499984740745262"/>
      </right>
      <top style="thin">
        <color theme="1"/>
      </top>
      <bottom style="thin">
        <color theme="1" tint="0.14999847407452621"/>
      </bottom>
      <diagonal/>
    </border>
    <border>
      <left style="thin">
        <color rgb="FF1C324C"/>
      </left>
      <right style="thin">
        <color theme="1" tint="4.9989318521683403E-2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rgb="FF1C324C"/>
      </left>
      <right style="thin">
        <color theme="1" tint="4.9989318521683403E-2"/>
      </right>
      <top style="thin">
        <color rgb="FFFFC000"/>
      </top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rgb="FFD2A000"/>
      </top>
      <bottom style="thin">
        <color indexed="64"/>
      </bottom>
      <diagonal/>
    </border>
    <border>
      <left/>
      <right style="thin">
        <color theme="4" tint="-0.499984740745262"/>
      </right>
      <top style="thin">
        <color indexed="64"/>
      </top>
      <bottom style="thin">
        <color rgb="FFD2A000"/>
      </bottom>
      <diagonal/>
    </border>
    <border>
      <left style="thin">
        <color rgb="FF1C324C"/>
      </left>
      <right style="thin">
        <color theme="1" tint="4.9989318521683403E-2"/>
      </right>
      <top/>
      <bottom style="thin">
        <color theme="3" tint="0.14999847407452621"/>
      </bottom>
      <diagonal/>
    </border>
    <border>
      <left style="thin">
        <color indexed="64"/>
      </left>
      <right style="thin">
        <color rgb="FF1C324C"/>
      </right>
      <top style="thin">
        <color rgb="FF00B050"/>
      </top>
      <bottom style="thin">
        <color indexed="64"/>
      </bottom>
      <diagonal/>
    </border>
    <border>
      <left style="thin">
        <color theme="4" tint="-0.499984740745262"/>
      </left>
      <right style="thin">
        <color rgb="FF1C324C"/>
      </right>
      <top style="thin">
        <color indexed="64"/>
      </top>
      <bottom style="thin">
        <color theme="1" tint="0.14999847407452621"/>
      </bottom>
      <diagonal/>
    </border>
    <border>
      <left style="thin">
        <color rgb="FF1C324C"/>
      </left>
      <right style="thin">
        <color indexed="64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4" tint="-0.499984740745262"/>
      </right>
      <top style="thin">
        <color indexed="64"/>
      </top>
      <bottom style="thin">
        <color rgb="FFD2A000"/>
      </bottom>
      <diagonal/>
    </border>
    <border>
      <left style="thin">
        <color indexed="64"/>
      </left>
      <right style="thin">
        <color rgb="FF1C324C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14999847407452621"/>
      </bottom>
      <diagonal/>
    </border>
    <border>
      <left style="thin">
        <color theme="4" tint="-0.499984740745262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/>
      <right style="thin">
        <color indexed="64"/>
      </right>
      <top style="thin">
        <color indexed="64"/>
      </top>
      <bottom style="thin">
        <color rgb="FFD2A000"/>
      </bottom>
      <diagonal/>
    </border>
    <border>
      <left style="thin">
        <color indexed="64"/>
      </left>
      <right style="thin">
        <color theme="1" tint="4.9989318521683403E-2"/>
      </right>
      <top style="thin">
        <color rgb="FF00B050"/>
      </top>
      <bottom style="thin">
        <color indexed="64"/>
      </bottom>
      <diagonal/>
    </border>
    <border>
      <left/>
      <right style="thin">
        <color theme="4" tint="-0.499984740745262"/>
      </right>
      <top style="thin">
        <color rgb="FFFF0000"/>
      </top>
      <bottom style="thin">
        <color indexed="64"/>
      </bottom>
      <diagonal/>
    </border>
    <border>
      <left style="thin">
        <color rgb="FF1C324C"/>
      </left>
      <right style="thin">
        <color indexed="64"/>
      </right>
      <top/>
      <bottom style="thin">
        <color theme="4" tint="-0.499984740745262"/>
      </bottom>
      <diagonal/>
    </border>
    <border>
      <left/>
      <right style="thin">
        <color rgb="FF1C324C"/>
      </right>
      <top/>
      <bottom style="thin">
        <color theme="4" tint="-0.499984740745262"/>
      </bottom>
      <diagonal/>
    </border>
    <border>
      <left style="thin">
        <color rgb="FF1C324C"/>
      </left>
      <right style="thin">
        <color theme="1" tint="4.9989318521683403E-2"/>
      </right>
      <top/>
      <bottom style="thin">
        <color theme="4" tint="-0.499984740745262"/>
      </bottom>
      <diagonal/>
    </border>
    <border>
      <left/>
      <right style="thin">
        <color indexed="64"/>
      </right>
      <top/>
      <bottom style="thin">
        <color rgb="FFC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14999847407452621"/>
      </right>
      <top/>
      <bottom style="thin">
        <color theme="2" tint="-4.9989318521683403E-2"/>
      </bottom>
      <diagonal/>
    </border>
    <border>
      <left style="thin">
        <color theme="8" tint="0.59999389629810485"/>
      </left>
      <right style="thin">
        <color theme="0" tint="-0.14999847407452621"/>
      </right>
      <top style="thin">
        <color theme="2" tint="-4.9989318521683403E-2"/>
      </top>
      <bottom style="thin">
        <color theme="0" tint="-0.34998626667073579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4" tint="0.39997558519241921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4" tint="0.39997558519241921"/>
      </top>
      <bottom style="thin">
        <color theme="8" tint="0.79998168889431442"/>
      </bottom>
      <diagonal/>
    </border>
    <border>
      <left/>
      <right style="thin">
        <color theme="8" tint="0.59999389629810485"/>
      </right>
      <top/>
      <bottom style="thin">
        <color theme="4" tint="0.39997558519241921"/>
      </bottom>
      <diagonal/>
    </border>
    <border>
      <left/>
      <right style="thin">
        <color theme="8" tint="0.59999389629810485"/>
      </right>
      <top style="thin">
        <color theme="4" tint="0.39997558519241921"/>
      </top>
      <bottom style="thin">
        <color theme="8" tint="0.7999816888943144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2" tint="-4.9989318521683403E-2"/>
      </bottom>
      <diagonal/>
    </border>
    <border>
      <left style="thin">
        <color theme="0" tint="-0.249977111117893"/>
      </left>
      <right style="thin">
        <color theme="8" tint="0.59999389629810485"/>
      </right>
      <top/>
      <bottom style="thin">
        <color theme="8" tint="0.79998168889431442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79998168889431442"/>
      </bottom>
      <diagonal/>
    </border>
    <border>
      <left/>
      <right style="thin">
        <color theme="8" tint="0.59999389629810485"/>
      </right>
      <top/>
      <bottom style="thin">
        <color theme="8" tint="0.7999816888943144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8" tint="0.79998168889431442"/>
      </bottom>
      <diagonal/>
    </border>
    <border>
      <left style="thin">
        <color theme="0" tint="-0.14999847407452621"/>
      </left>
      <right style="thin">
        <color theme="2" tint="-0.14999847407452621"/>
      </right>
      <top style="thin">
        <color theme="2" tint="-4.9989318521683403E-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2" tint="-0.14999847407452621"/>
      </right>
      <top/>
      <bottom style="thin">
        <color theme="2" tint="-4.9989318521683403E-2"/>
      </bottom>
      <diagonal/>
    </border>
    <border>
      <left style="thin">
        <color theme="0" tint="-0.249977111117893"/>
      </left>
      <right style="thin">
        <color theme="2" tint="-0.14999847407452621"/>
      </right>
      <top/>
      <bottom style="thin">
        <color theme="4" tint="0.39997558519241921"/>
      </bottom>
      <diagonal/>
    </border>
    <border>
      <left style="thin">
        <color theme="0" tint="-0.249977111117893"/>
      </left>
      <right style="thin">
        <color theme="2" tint="-0.14999847407452621"/>
      </right>
      <top style="thin">
        <color theme="4" tint="0.39997558519241921"/>
      </top>
      <bottom style="thin">
        <color theme="8" tint="0.79998168889431442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rgb="FFFFC000"/>
      </bottom>
      <diagonal/>
    </border>
    <border>
      <left style="thin">
        <color theme="1" tint="4.9989318521683403E-2"/>
      </left>
      <right/>
      <top/>
      <bottom style="thin">
        <color rgb="FFFFC000"/>
      </bottom>
      <diagonal/>
    </border>
    <border>
      <left style="thin">
        <color theme="3" tint="0.14999847407452621"/>
      </left>
      <right style="thin">
        <color rgb="FF1C324C"/>
      </right>
      <top style="thin">
        <color theme="3" tint="0.14999847407452621"/>
      </top>
      <bottom style="thin">
        <color rgb="FFFFC000"/>
      </bottom>
      <diagonal/>
    </border>
    <border>
      <left style="thin">
        <color rgb="FF1C324C"/>
      </left>
      <right style="thin">
        <color indexed="64"/>
      </right>
      <top style="thin">
        <color theme="3" tint="0.14999847407452621"/>
      </top>
      <bottom style="thin">
        <color rgb="FFFFC000"/>
      </bottom>
      <diagonal/>
    </border>
    <border>
      <left/>
      <right style="thin">
        <color rgb="FF1C324C"/>
      </right>
      <top style="thin">
        <color theme="3" tint="0.14999847407452621"/>
      </top>
      <bottom style="thin">
        <color rgb="FFFFC000"/>
      </bottom>
      <diagonal/>
    </border>
    <border>
      <left style="thin">
        <color rgb="FF1C324C"/>
      </left>
      <right style="thin">
        <color theme="1" tint="4.9989318521683403E-2"/>
      </right>
      <top style="thin">
        <color theme="3" tint="0.14999847407452621"/>
      </top>
      <bottom style="thin">
        <color rgb="FFFFC000"/>
      </bottom>
      <diagonal/>
    </border>
    <border>
      <left style="thin">
        <color theme="4" tint="-0.499984740745262"/>
      </left>
      <right/>
      <top/>
      <bottom style="thin">
        <color rgb="FFFFC000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rgb="FFFFC000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rgb="FFFFC000"/>
      </bottom>
      <diagonal/>
    </border>
    <border>
      <left style="thin">
        <color theme="3" tint="0.14999847407452621"/>
      </left>
      <right style="thin">
        <color rgb="FF1C324C"/>
      </right>
      <top/>
      <bottom style="thin">
        <color theme="4" tint="-0.499984740745262"/>
      </bottom>
      <diagonal/>
    </border>
    <border>
      <left style="thin">
        <color theme="0" tint="-0.14999847407452621"/>
      </left>
      <right style="thin">
        <color rgb="FFDAD2E4"/>
      </right>
      <top style="thin">
        <color theme="0" tint="-4.9989318521683403E-2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rgb="FFDAD2E4"/>
      </right>
      <top/>
      <bottom style="thin">
        <color theme="0" tint="-4.9989318521683403E-2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theme="0" tint="-0.14999847407452621"/>
      </left>
      <right style="thin">
        <color rgb="FFFAFEE6"/>
      </right>
      <top/>
      <bottom style="thin">
        <color theme="0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2" tint="-0.14999847407452621"/>
      </right>
      <top/>
      <bottom style="thin">
        <color theme="4" tint="0.39997558519241921"/>
      </bottom>
      <diagonal/>
    </border>
    <border>
      <left/>
      <right style="thin">
        <color theme="2" tint="-0.14999847407452621"/>
      </right>
      <top style="thin">
        <color theme="4" tint="0.39997558519241921"/>
      </top>
      <bottom style="thin">
        <color theme="8" tint="0.79998168889431442"/>
      </bottom>
      <diagonal/>
    </border>
    <border>
      <left/>
      <right style="thin">
        <color theme="2" tint="-0.14999847407452621"/>
      </right>
      <top/>
      <bottom style="thin">
        <color theme="8" tint="0.79998168889431442"/>
      </bottom>
      <diagonal/>
    </border>
    <border>
      <left style="thin">
        <color indexed="64"/>
      </left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rgb="FFFFC00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rgb="FF007E39"/>
      </top>
      <bottom style="thin">
        <color theme="1" tint="0.14999847407452621"/>
      </bottom>
      <diagonal/>
    </border>
    <border>
      <left style="thin">
        <color theme="1" tint="4.9989318521683403E-2"/>
      </left>
      <right/>
      <top style="thin">
        <color rgb="FF007E39"/>
      </top>
      <bottom style="thin">
        <color theme="1" tint="0.14999847407452621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/>
      <bottom style="thin">
        <color theme="0" tint="-4.9989318521683403E-2"/>
      </bottom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/>
      <bottom style="thin">
        <color theme="8" tint="0.79998168889431442"/>
      </bottom>
      <diagonal/>
    </border>
    <border>
      <left style="thin">
        <color theme="0" tint="-0.14999847407452621"/>
      </left>
      <right style="thin">
        <color theme="8" tint="0.59999389629810485"/>
      </right>
      <top/>
      <bottom style="thin">
        <color theme="8" tint="0.79998168889431442"/>
      </bottom>
      <diagonal/>
    </border>
    <border>
      <left style="thin">
        <color theme="0" tint="-0.14999847407452621"/>
      </left>
      <right style="thin">
        <color theme="8" tint="0.59999389629810485"/>
      </right>
      <top style="thin">
        <color theme="8" tint="0.79998168889431442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8" tint="0.79998168889431442"/>
      </bottom>
      <diagonal/>
    </border>
    <border>
      <left style="thin">
        <color theme="0" tint="-0.14999847407452621"/>
      </left>
      <right style="thin">
        <color theme="8" tint="0.59999389629810485"/>
      </right>
      <top/>
      <bottom style="thin">
        <color theme="4" tint="0.399975585192419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8" tint="0.59999389629810485"/>
      </right>
      <top style="thin">
        <color theme="8" tint="0.79998168889431442"/>
      </top>
      <bottom style="thin">
        <color theme="0" tint="-0.34998626667073579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/>
      <right/>
      <top/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 style="thin">
        <color theme="0" tint="-0.249977111117893"/>
      </left>
      <right style="thin">
        <color theme="8" tint="0.59999389629810485"/>
      </right>
      <top/>
      <bottom style="thin">
        <color theme="0" tint="-0.249977111117893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0" tint="-0.249977111117893"/>
      </bottom>
      <diagonal/>
    </border>
    <border>
      <left/>
      <right style="thin">
        <color theme="8" tint="0.59999389629810485"/>
      </right>
      <top/>
      <bottom style="thin">
        <color theme="0" tint="-0.249977111117893"/>
      </bottom>
      <diagonal/>
    </border>
    <border>
      <left style="thin">
        <color theme="8" tint="0.59999389629810485"/>
      </left>
      <right style="thin">
        <color theme="0" tint="-0.14999847407452621"/>
      </right>
      <top style="thin">
        <color theme="2" tint="-4.9989318521683403E-2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2" tint="-4.9989318521683403E-2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rgb="FFFAFEE6"/>
      </right>
      <top/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249977111117893"/>
      </top>
      <bottom/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rgb="FF007E39"/>
      </bottom>
      <diagonal/>
    </border>
    <border>
      <left style="thin">
        <color theme="8" tint="0.59999389629810485"/>
      </left>
      <right style="thin">
        <color theme="0" tint="-0.14999847407452621"/>
      </right>
      <top style="thin">
        <color theme="2" tint="-4.9989318521683403E-2"/>
      </top>
      <bottom style="thin">
        <color rgb="FF007E39"/>
      </bottom>
      <diagonal/>
    </border>
    <border>
      <left/>
      <right/>
      <top/>
      <bottom style="thin">
        <color rgb="FF007E39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rgb="FF007E39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rgb="FF007E39"/>
      </bottom>
      <diagonal/>
    </border>
    <border>
      <left style="thin">
        <color theme="0" tint="-0.14999847407452621"/>
      </left>
      <right style="thin">
        <color theme="8" tint="0.59999389629810485"/>
      </right>
      <top style="thin">
        <color theme="8" tint="0.79998168889431442"/>
      </top>
      <bottom style="thin">
        <color rgb="FF007E39"/>
      </bottom>
      <diagonal/>
    </border>
    <border>
      <left/>
      <right/>
      <top style="thin">
        <color theme="0" tint="-4.9989318521683403E-2"/>
      </top>
      <bottom style="thin">
        <color rgb="FFC00000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rgb="FFC00000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rgb="FFC00000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rgb="FFC00000"/>
      </bottom>
      <diagonal/>
    </border>
    <border>
      <left style="thin">
        <color theme="0" tint="-0.14999847407452621"/>
      </left>
      <right style="thin">
        <color theme="8" tint="0.59999389629810485"/>
      </right>
      <top/>
      <bottom style="thin">
        <color rgb="FFC00000"/>
      </bottom>
      <diagonal/>
    </border>
    <border>
      <left style="thin">
        <color theme="8" tint="0.59999389629810485"/>
      </left>
      <right style="thin">
        <color theme="0" tint="-0.14999847407452621"/>
      </right>
      <top style="thin">
        <color theme="2" tint="-4.9989318521683403E-2"/>
      </top>
      <bottom style="thin">
        <color rgb="FFC00000"/>
      </bottom>
      <diagonal/>
    </border>
    <border>
      <left style="medium">
        <color rgb="FF000000"/>
      </left>
      <right/>
      <top/>
      <bottom style="thin">
        <color rgb="FFC00000"/>
      </bottom>
      <diagonal/>
    </border>
    <border>
      <left style="thin">
        <color theme="0" tint="-0.249977111117893"/>
      </left>
      <right style="thin">
        <color theme="8" tint="0.59999389629810485"/>
      </right>
      <top/>
      <bottom style="thin">
        <color rgb="FFC00000"/>
      </bottom>
      <diagonal/>
    </border>
    <border>
      <left/>
      <right style="thin">
        <color theme="8" tint="0.59999389629810485"/>
      </right>
      <top/>
      <bottom style="thin">
        <color rgb="FFC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2" tint="-4.9989318521683403E-2"/>
      </top>
      <bottom style="thin">
        <color rgb="FFC0000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rgb="FFC00000"/>
      </bottom>
      <diagonal/>
    </border>
    <border>
      <left style="thin">
        <color theme="0" tint="-0.14999847407452621"/>
      </left>
      <right style="thin">
        <color rgb="FFDAD2E4"/>
      </right>
      <top style="thin">
        <color theme="0" tint="-4.9989318521683403E-2"/>
      </top>
      <bottom style="thin">
        <color rgb="FFC00000"/>
      </bottom>
      <diagonal/>
    </border>
    <border>
      <left/>
      <right/>
      <top style="thin">
        <color indexed="64"/>
      </top>
      <bottom style="thin">
        <color rgb="FFFFC000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rgb="FFFFC000"/>
      </bottom>
      <diagonal/>
    </border>
    <border>
      <left/>
      <right style="thin">
        <color theme="0" tint="-0.249977111117893"/>
      </right>
      <top/>
      <bottom style="thin">
        <color theme="0" tint="-4.9989318521683403E-2"/>
      </bottom>
      <diagonal/>
    </border>
    <border>
      <left/>
      <right style="thin">
        <color theme="0" tint="-0.249977111117893"/>
      </right>
      <top style="thin">
        <color theme="0" tint="-4.9989318521683403E-2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8" tint="0.59999389629810485"/>
      </right>
      <top style="thin">
        <color theme="8" tint="0.79998168889431442"/>
      </top>
      <bottom style="thin">
        <color theme="0" tint="-0.249977111117893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8" tint="0.59999389629810485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1" tint="4.9989318521683403E-2"/>
      </right>
      <top style="thin">
        <color rgb="FFC00000"/>
      </top>
      <bottom style="thin">
        <color indexed="64"/>
      </bottom>
      <diagonal/>
    </border>
    <border>
      <left style="thin">
        <color theme="1" tint="4.9989318521683403E-2"/>
      </left>
      <right/>
      <top style="thin">
        <color theme="1" tint="0.14999847407452621"/>
      </top>
      <bottom style="double">
        <color rgb="FF007E3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14999847407452621"/>
      </top>
      <bottom style="double">
        <color rgb="FF007E39"/>
      </bottom>
      <diagonal/>
    </border>
    <border>
      <left/>
      <right/>
      <top style="thin">
        <color theme="1" tint="0.14999847407452621"/>
      </top>
      <bottom style="double">
        <color rgb="FF007E39"/>
      </bottom>
      <diagonal/>
    </border>
    <border>
      <left/>
      <right style="thin">
        <color theme="1" tint="4.9989318521683403E-2"/>
      </right>
      <top style="thin">
        <color theme="1" tint="0.14999847407452621"/>
      </top>
      <bottom style="double">
        <color rgb="FF007E39"/>
      </bottom>
      <diagonal/>
    </border>
    <border>
      <left style="thin">
        <color theme="1" tint="4.9989318521683403E-2"/>
      </left>
      <right/>
      <top/>
      <bottom style="double">
        <color rgb="FF007E39"/>
      </bottom>
      <diagonal/>
    </border>
    <border>
      <left style="thin">
        <color theme="3" tint="0.14999847407452621"/>
      </left>
      <right style="thin">
        <color rgb="FF1C324C"/>
      </right>
      <top/>
      <bottom style="double">
        <color rgb="FF007E39"/>
      </bottom>
      <diagonal/>
    </border>
    <border>
      <left style="thin">
        <color rgb="FF1C324C"/>
      </left>
      <right style="thin">
        <color indexed="64"/>
      </right>
      <top/>
      <bottom style="double">
        <color rgb="FF007E39"/>
      </bottom>
      <diagonal/>
    </border>
    <border>
      <left/>
      <right style="thin">
        <color rgb="FF1C324C"/>
      </right>
      <top/>
      <bottom style="double">
        <color rgb="FF007E39"/>
      </bottom>
      <diagonal/>
    </border>
    <border>
      <left style="thin">
        <color rgb="FF1C324C"/>
      </left>
      <right style="thin">
        <color theme="1" tint="4.9989318521683403E-2"/>
      </right>
      <top/>
      <bottom style="double">
        <color rgb="FF007E39"/>
      </bottom>
      <diagonal/>
    </border>
    <border>
      <left/>
      <right style="thin">
        <color theme="4" tint="-0.499984740745262"/>
      </right>
      <top style="thin">
        <color theme="1" tint="0.14999847407452621"/>
      </top>
      <bottom style="double">
        <color rgb="FF007E39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theme="1" tint="0.14999847407452621"/>
      </top>
      <bottom style="double">
        <color rgb="FF007E39"/>
      </bottom>
      <diagonal/>
    </border>
    <border>
      <left style="thin">
        <color indexed="64"/>
      </left>
      <right style="thin">
        <color theme="1" tint="4.9989318521683403E-2"/>
      </right>
      <top style="thin">
        <color theme="1" tint="0.14999847407452621"/>
      </top>
      <bottom style="double">
        <color rgb="FF007E39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double">
        <color rgb="FFC0000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double">
        <color rgb="FFC00000"/>
      </bottom>
      <diagonal/>
    </border>
    <border>
      <left/>
      <right/>
      <top style="thin">
        <color indexed="64"/>
      </top>
      <bottom style="double">
        <color rgb="FFC00000"/>
      </bottom>
      <diagonal/>
    </border>
    <border>
      <left style="thin">
        <color theme="1" tint="4.9989318521683403E-2"/>
      </left>
      <right/>
      <top style="thin">
        <color indexed="64"/>
      </top>
      <bottom style="double">
        <color rgb="FFC00000"/>
      </bottom>
      <diagonal/>
    </border>
    <border>
      <left/>
      <right style="thin">
        <color theme="1" tint="4.9989318521683403E-2"/>
      </right>
      <top style="thin">
        <color indexed="64"/>
      </top>
      <bottom style="double">
        <color rgb="FFC00000"/>
      </bottom>
      <diagonal/>
    </border>
    <border>
      <left style="thin">
        <color theme="1" tint="4.9989318521683403E-2"/>
      </left>
      <right/>
      <top/>
      <bottom style="double">
        <color rgb="FFC00000"/>
      </bottom>
      <diagonal/>
    </border>
    <border>
      <left style="thin">
        <color theme="3" tint="0.14999847407452621"/>
      </left>
      <right style="thin">
        <color rgb="FF1C324C"/>
      </right>
      <top style="thin">
        <color theme="3" tint="0.14999847407452621"/>
      </top>
      <bottom style="double">
        <color rgb="FFC00000"/>
      </bottom>
      <diagonal/>
    </border>
    <border>
      <left style="thin">
        <color rgb="FF1C324C"/>
      </left>
      <right style="thin">
        <color indexed="64"/>
      </right>
      <top style="thin">
        <color theme="3" tint="0.14999847407452621"/>
      </top>
      <bottom style="double">
        <color rgb="FFC00000"/>
      </bottom>
      <diagonal/>
    </border>
    <border>
      <left/>
      <right style="thin">
        <color rgb="FF1C324C"/>
      </right>
      <top style="thin">
        <color theme="3" tint="0.14999847407452621"/>
      </top>
      <bottom style="double">
        <color rgb="FFC00000"/>
      </bottom>
      <diagonal/>
    </border>
    <border>
      <left style="thin">
        <color rgb="FF1C324C"/>
      </left>
      <right style="thin">
        <color theme="1" tint="4.9989318521683403E-2"/>
      </right>
      <top style="thin">
        <color theme="3" tint="0.14999847407452621"/>
      </top>
      <bottom style="double">
        <color rgb="FFC00000"/>
      </bottom>
      <diagonal/>
    </border>
    <border>
      <left/>
      <right style="thin">
        <color theme="4" tint="-0.499984740745262"/>
      </right>
      <top/>
      <bottom style="double">
        <color rgb="FFC00000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double">
        <color rgb="FFC0000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double">
        <color rgb="FFC00000"/>
      </bottom>
      <diagonal/>
    </border>
    <border>
      <left/>
      <right/>
      <top/>
      <bottom style="double">
        <color rgb="FFC00000"/>
      </bottom>
      <diagonal/>
    </border>
    <border>
      <left/>
      <right style="thin">
        <color theme="1" tint="4.9989318521683403E-2"/>
      </right>
      <top/>
      <bottom style="double">
        <color rgb="FFC00000"/>
      </bottom>
      <diagonal/>
    </border>
    <border>
      <left style="thin">
        <color indexed="64"/>
      </left>
      <right style="thin">
        <color rgb="FF1C324C"/>
      </right>
      <top style="thin">
        <color theme="3" tint="0.14999847407452621"/>
      </top>
      <bottom style="double">
        <color rgb="FFC00000"/>
      </bottom>
      <diagonal/>
    </border>
    <border>
      <left style="thin">
        <color theme="1" tint="4.9989318521683403E-2"/>
      </left>
      <right style="thin">
        <color theme="1" tint="0.14999847407452621"/>
      </right>
      <top style="double">
        <color rgb="FF007E39"/>
      </top>
      <bottom style="thin">
        <color theme="1" tint="0.14999847407452621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79998168889431442"/>
      </top>
      <bottom style="thin">
        <color theme="0" tint="-0.34998626667073579"/>
      </bottom>
      <diagonal/>
    </border>
    <border>
      <left style="medium">
        <color rgb="FF000000"/>
      </left>
      <right/>
      <top/>
      <bottom style="double">
        <color theme="0" tint="-0.34998626667073579"/>
      </bottom>
      <diagonal/>
    </border>
    <border>
      <left style="thin">
        <color theme="0" tint="-0.249977111117893"/>
      </left>
      <right style="thin">
        <color theme="8" tint="0.59999389629810485"/>
      </right>
      <top/>
      <bottom style="double">
        <color theme="0" tint="-0.34998626667073579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double">
        <color theme="0" tint="-0.34998626667073579"/>
      </bottom>
      <diagonal/>
    </border>
    <border>
      <left/>
      <right style="thin">
        <color theme="8" tint="0.59999389629810485"/>
      </right>
      <top/>
      <bottom style="double">
        <color theme="0" tint="-0.34998626667073579"/>
      </bottom>
      <diagonal/>
    </border>
    <border>
      <left style="thin">
        <color theme="8" tint="0.59999389629810485"/>
      </left>
      <right style="thin">
        <color theme="0" tint="-0.14999847407452621"/>
      </right>
      <top style="thin">
        <color theme="2" tint="-4.9989318521683403E-2"/>
      </top>
      <bottom style="double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2" tint="-4.9989318521683403E-2"/>
      </top>
      <bottom style="double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double">
        <color theme="0" tint="-0.34998626667073579"/>
      </bottom>
      <diagonal/>
    </border>
    <border>
      <left style="thin">
        <color theme="0" tint="-0.14999847407452621"/>
      </left>
      <right style="thin">
        <color rgb="FFDAD2E4"/>
      </right>
      <top style="thin">
        <color theme="0" tint="-4.9989318521683403E-2"/>
      </top>
      <bottom style="double">
        <color theme="0" tint="-0.34998626667073579"/>
      </bottom>
      <diagonal/>
    </border>
    <border>
      <left style="thin">
        <color theme="0" tint="-0.14999847407452621"/>
      </left>
      <right style="thin">
        <color rgb="FFFAFEE6"/>
      </right>
      <top/>
      <bottom style="double">
        <color theme="0" tint="-0.34998626667073579"/>
      </bottom>
      <diagonal/>
    </border>
    <border>
      <left style="thin">
        <color rgb="FFFAFEE6"/>
      </left>
      <right style="thin">
        <color theme="1" tint="4.9989318521683403E-2"/>
      </right>
      <top/>
      <bottom style="thin">
        <color theme="0"/>
      </bottom>
      <diagonal/>
    </border>
    <border>
      <left style="thin">
        <color rgb="FFFAFEE6"/>
      </left>
      <right style="thin">
        <color theme="1" tint="4.9989318521683403E-2"/>
      </right>
      <top/>
      <bottom style="thin">
        <color theme="0" tint="-0.249977111117893"/>
      </bottom>
      <diagonal/>
    </border>
    <border>
      <left style="thin">
        <color rgb="FFFAFEE6"/>
      </left>
      <right style="thin">
        <color theme="1" tint="4.9989318521683403E-2"/>
      </right>
      <top/>
      <bottom style="double">
        <color theme="0" tint="-0.34998626667073579"/>
      </bottom>
      <diagonal/>
    </border>
    <border>
      <left/>
      <right style="thin">
        <color theme="1" tint="4.9989318521683403E-2"/>
      </right>
      <top/>
      <bottom style="thin">
        <color theme="0" tint="-4.9989318521683403E-2"/>
      </bottom>
      <diagonal/>
    </border>
    <border>
      <left/>
      <right style="thin">
        <color theme="1" tint="4.9989318521683403E-2"/>
      </right>
      <top style="thin">
        <color theme="0" tint="-4.9989318521683403E-2"/>
      </top>
      <bottom style="thin">
        <color theme="0" tint="-0.249977111117893"/>
      </bottom>
      <diagonal/>
    </border>
    <border>
      <left/>
      <right style="thin">
        <color theme="1" tint="4.9989318521683403E-2"/>
      </right>
      <top style="thin">
        <color theme="0" tint="-4.9989318521683403E-2"/>
      </top>
      <bottom style="double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4.9989318521683403E-2"/>
      </top>
      <bottom style="thin">
        <color rgb="FFC00000"/>
      </bottom>
      <diagonal/>
    </border>
    <border>
      <left/>
      <right style="thin">
        <color theme="1" tint="4.9989318521683403E-2"/>
      </right>
      <top style="double">
        <color theme="0"/>
      </top>
      <bottom/>
      <diagonal/>
    </border>
    <border>
      <left/>
      <right style="thin">
        <color theme="1" tint="4.9989318521683403E-2"/>
      </right>
      <top/>
      <bottom style="double">
        <color theme="0"/>
      </bottom>
      <diagonal/>
    </border>
    <border>
      <left/>
      <right style="thin">
        <color theme="1" tint="4.9989318521683403E-2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 style="thin">
        <color theme="1" tint="4.9989318521683403E-2"/>
      </right>
      <top/>
      <bottom style="thin">
        <color theme="2" tint="-4.9989318521683403E-2"/>
      </bottom>
      <diagonal/>
    </border>
    <border>
      <left/>
      <right style="thin">
        <color theme="1" tint="4.9989318521683403E-2"/>
      </right>
      <top style="thin">
        <color theme="2" tint="-4.9989318521683403E-2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2" tint="-4.9989318521683403E-2"/>
      </top>
      <bottom style="thin">
        <color rgb="FFC00000"/>
      </bottom>
      <diagonal/>
    </border>
    <border>
      <left/>
      <right style="thin">
        <color theme="1" tint="4.9989318521683403E-2"/>
      </right>
      <top style="thin">
        <color theme="2" tint="-4.9989318521683403E-2"/>
      </top>
      <bottom style="thin">
        <color theme="0" tint="-0.249977111117893"/>
      </bottom>
      <diagonal/>
    </border>
    <border>
      <left/>
      <right style="thin">
        <color theme="1" tint="4.9989318521683403E-2"/>
      </right>
      <top style="thin">
        <color theme="2" tint="-4.9989318521683403E-2"/>
      </top>
      <bottom style="thin">
        <color rgb="FF007E39"/>
      </bottom>
      <diagonal/>
    </border>
    <border>
      <left style="thin">
        <color theme="0" tint="-0.14999847407452621"/>
      </left>
      <right style="thin">
        <color theme="1" tint="4.9989318521683403E-2"/>
      </right>
      <top/>
      <bottom style="thin">
        <color theme="2" tint="-4.9989318521683403E-2"/>
      </bottom>
      <diagonal/>
    </border>
    <border>
      <left style="thin">
        <color theme="0" tint="-0.14999847407452621"/>
      </left>
      <right style="thin">
        <color theme="1" tint="4.9989318521683403E-2"/>
      </right>
      <top style="thin">
        <color theme="2" tint="-4.9989318521683403E-2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2" tint="-0.14999847407452621"/>
      </right>
      <top/>
      <bottom style="thin">
        <color theme="1" tint="4.9989318521683403E-2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1" tint="4.9989318521683403E-2"/>
      </bottom>
      <diagonal/>
    </border>
    <border>
      <left/>
      <right style="thin">
        <color theme="8" tint="0.59999389629810485"/>
      </right>
      <top/>
      <bottom style="thin">
        <color theme="1" tint="4.9989318521683403E-2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1" tint="4.9989318521683403E-2"/>
      </bottom>
      <diagonal/>
    </border>
    <border>
      <left style="thin">
        <color theme="8" tint="0.59999389629810485"/>
      </left>
      <right style="thin">
        <color theme="0" tint="-0.14999847407452621"/>
      </right>
      <top style="thin">
        <color theme="2" tint="-4.9989318521683403E-2"/>
      </top>
      <bottom style="thin">
        <color theme="1" tint="4.9989318521683403E-2"/>
      </bottom>
      <diagonal/>
    </border>
    <border>
      <left style="thin">
        <color theme="0" tint="-0.14999847407452621"/>
      </left>
      <right style="thin">
        <color theme="2" tint="-0.14999847407452621"/>
      </right>
      <top style="thin">
        <color theme="2" tint="-4.9989318521683403E-2"/>
      </top>
      <bottom style="thin">
        <color theme="1" tint="4.9989318521683403E-2"/>
      </bottom>
      <diagonal/>
    </border>
    <border>
      <left style="thin">
        <color theme="0" tint="-0.14999847407452621"/>
      </left>
      <right style="thin">
        <color theme="1" tint="4.9989318521683403E-2"/>
      </right>
      <top style="thin">
        <color theme="2" tint="-4.9989318521683403E-2"/>
      </top>
      <bottom style="thin">
        <color theme="1" tint="4.9989318521683403E-2"/>
      </bottom>
      <diagonal/>
    </border>
  </borders>
  <cellStyleXfs count="183">
    <xf numFmtId="0" fontId="0" fillId="0" borderId="0"/>
    <xf numFmtId="0" fontId="2" fillId="0" borderId="2"/>
    <xf numFmtId="9" fontId="2" fillId="0" borderId="2" applyFont="0" applyFill="0" applyBorder="0" applyAlignment="0" applyProtection="0"/>
    <xf numFmtId="0" fontId="7" fillId="0" borderId="2"/>
    <xf numFmtId="0" fontId="5" fillId="2" borderId="2" applyNumberFormat="0" applyBorder="0" applyAlignment="0" applyProtection="0"/>
    <xf numFmtId="0" fontId="6" fillId="3" borderId="2" applyNumberFormat="0" applyBorder="0" applyAlignment="0" applyProtection="0"/>
    <xf numFmtId="44" fontId="7" fillId="0" borderId="2" applyFont="0" applyFill="0" applyBorder="0" applyAlignment="0" applyProtection="0"/>
    <xf numFmtId="0" fontId="2" fillId="0" borderId="2"/>
    <xf numFmtId="0" fontId="4" fillId="0" borderId="2"/>
    <xf numFmtId="9" fontId="4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12" fillId="0" borderId="2"/>
    <xf numFmtId="9" fontId="12" fillId="0" borderId="2" applyFont="0" applyFill="0" applyBorder="0" applyAlignment="0" applyProtection="0"/>
    <xf numFmtId="0" fontId="12" fillId="0" borderId="2"/>
    <xf numFmtId="9" fontId="12" fillId="0" borderId="2" applyFont="0" applyFill="0" applyBorder="0" applyAlignment="0" applyProtection="0"/>
    <xf numFmtId="0" fontId="1" fillId="0" borderId="2"/>
    <xf numFmtId="0" fontId="12" fillId="0" borderId="2"/>
    <xf numFmtId="44" fontId="1" fillId="0" borderId="2" applyFont="0" applyFill="0" applyBorder="0" applyAlignment="0" applyProtection="0"/>
    <xf numFmtId="0" fontId="12" fillId="0" borderId="2"/>
    <xf numFmtId="0" fontId="2" fillId="0" borderId="2"/>
    <xf numFmtId="9" fontId="2" fillId="0" borderId="2" applyFont="0" applyFill="0" applyBorder="0" applyAlignment="0" applyProtection="0"/>
    <xf numFmtId="0" fontId="10" fillId="5" borderId="2" applyNumberFormat="0" applyBorder="0" applyAlignment="0" applyProtection="0"/>
    <xf numFmtId="43" fontId="12" fillId="0" borderId="2" applyFont="0" applyFill="0" applyBorder="0" applyAlignment="0" applyProtection="0"/>
    <xf numFmtId="0" fontId="12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43" fontId="2" fillId="0" borderId="2" applyFont="0" applyFill="0" applyBorder="0" applyAlignment="0" applyProtection="0"/>
    <xf numFmtId="0" fontId="17" fillId="0" borderId="2"/>
    <xf numFmtId="44" fontId="1" fillId="0" borderId="2" applyFont="0" applyFill="0" applyBorder="0" applyAlignment="0" applyProtection="0"/>
    <xf numFmtId="0" fontId="17" fillId="0" borderId="2"/>
    <xf numFmtId="43" fontId="1" fillId="0" borderId="2" applyFont="0" applyFill="0" applyBorder="0" applyAlignment="0" applyProtection="0"/>
    <xf numFmtId="0" fontId="2" fillId="0" borderId="2"/>
    <xf numFmtId="9" fontId="2" fillId="0" borderId="2" applyFont="0" applyFill="0" applyBorder="0" applyAlignment="0" applyProtection="0"/>
    <xf numFmtId="0" fontId="2" fillId="0" borderId="2"/>
    <xf numFmtId="9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0" fontId="2" fillId="0" borderId="2"/>
    <xf numFmtId="43" fontId="2" fillId="0" borderId="2" applyFont="0" applyFill="0" applyBorder="0" applyAlignment="0" applyProtection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8" fillId="2" borderId="2" applyNumberFormat="0" applyBorder="0" applyAlignment="0" applyProtection="0"/>
    <xf numFmtId="0" fontId="15" fillId="8" borderId="2" applyNumberFormat="0" applyBorder="0" applyAlignment="0" applyProtection="0"/>
    <xf numFmtId="0" fontId="20" fillId="0" borderId="2"/>
    <xf numFmtId="0" fontId="17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17" fillId="0" borderId="0" applyFont="0" applyFill="0" applyBorder="0" applyAlignment="0" applyProtection="0"/>
    <xf numFmtId="0" fontId="24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0" fontId="2" fillId="0" borderId="2"/>
    <xf numFmtId="43" fontId="1" fillId="0" borderId="2" applyFont="0" applyFill="0" applyBorder="0" applyAlignment="0" applyProtection="0"/>
    <xf numFmtId="0" fontId="24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8" fillId="2" borderId="0" applyNumberFormat="0" applyBorder="0" applyAlignment="0" applyProtection="0"/>
    <xf numFmtId="0" fontId="28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8" fillId="0" borderId="2"/>
    <xf numFmtId="0" fontId="28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9" fontId="30" fillId="0" borderId="0" applyFont="0" applyFill="0" applyBorder="0" applyAlignment="0" applyProtection="0"/>
    <xf numFmtId="0" fontId="31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31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32" fillId="3" borderId="2" applyNumberFormat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" fillId="0" borderId="2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</cellStyleXfs>
  <cellXfs count="1006">
    <xf numFmtId="0" fontId="0" fillId="0" borderId="0" xfId="0"/>
    <xf numFmtId="0" fontId="3" fillId="0" borderId="0" xfId="0" applyFont="1"/>
    <xf numFmtId="0" fontId="11" fillId="6" borderId="4" xfId="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/>
    <xf numFmtId="0" fontId="8" fillId="4" borderId="0" xfId="0" applyFont="1" applyFill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7" fillId="0" borderId="2" xfId="31"/>
    <xf numFmtId="0" fontId="11" fillId="6" borderId="4" xfId="15" applyFont="1" applyFill="1" applyBorder="1" applyAlignment="1">
      <alignment horizontal="center" vertical="center"/>
    </xf>
    <xf numFmtId="0" fontId="11" fillId="0" borderId="5" xfId="15" applyFont="1" applyBorder="1" applyAlignment="1">
      <alignment horizontal="center" vertical="center"/>
    </xf>
    <xf numFmtId="0" fontId="9" fillId="0" borderId="2" xfId="31" applyFont="1" applyAlignment="1">
      <alignment horizontal="center" vertical="center"/>
    </xf>
    <xf numFmtId="0" fontId="8" fillId="0" borderId="2" xfId="31" applyFont="1"/>
    <xf numFmtId="0" fontId="8" fillId="4" borderId="2" xfId="31" applyFont="1" applyFill="1" applyAlignment="1">
      <alignment horizontal="center"/>
    </xf>
    <xf numFmtId="0" fontId="8" fillId="0" borderId="5" xfId="31" applyFont="1" applyBorder="1" applyAlignment="1">
      <alignment horizontal="center"/>
    </xf>
    <xf numFmtId="0" fontId="8" fillId="4" borderId="4" xfId="31" applyFont="1" applyFill="1" applyBorder="1" applyAlignment="1">
      <alignment horizontal="center"/>
    </xf>
    <xf numFmtId="0" fontId="8" fillId="4" borderId="6" xfId="31" applyFont="1" applyFill="1" applyBorder="1" applyAlignment="1">
      <alignment horizontal="center"/>
    </xf>
    <xf numFmtId="0" fontId="8" fillId="0" borderId="2" xfId="31" applyFont="1" applyAlignment="1">
      <alignment horizontal="center"/>
    </xf>
    <xf numFmtId="0" fontId="9" fillId="0" borderId="2" xfId="31" applyFont="1" applyAlignment="1">
      <alignment horizontal="center"/>
    </xf>
    <xf numFmtId="0" fontId="13" fillId="7" borderId="7" xfId="0" applyFont="1" applyFill="1" applyBorder="1" applyAlignment="1">
      <alignment horizontal="right" vertical="center"/>
    </xf>
    <xf numFmtId="0" fontId="3" fillId="0" borderId="2" xfId="52" applyFont="1"/>
    <xf numFmtId="0" fontId="21" fillId="0" borderId="2" xfId="52" applyFont="1"/>
    <xf numFmtId="0" fontId="17" fillId="0" borderId="2" xfId="52"/>
    <xf numFmtId="0" fontId="3" fillId="0" borderId="1" xfId="52" applyFont="1" applyBorder="1"/>
    <xf numFmtId="0" fontId="2" fillId="0" borderId="2" xfId="52" applyFont="1"/>
    <xf numFmtId="0" fontId="14" fillId="0" borderId="2" xfId="52" applyFont="1"/>
    <xf numFmtId="0" fontId="22" fillId="0" borderId="2" xfId="52" applyFont="1" applyAlignment="1">
      <alignment horizontal="center"/>
    </xf>
    <xf numFmtId="164" fontId="0" fillId="0" borderId="0" xfId="0" applyNumberFormat="1" applyAlignment="1">
      <alignment horizontal="center" vertical="center"/>
    </xf>
    <xf numFmtId="2" fontId="3" fillId="0" borderId="2" xfId="52" applyNumberFormat="1" applyFont="1" applyAlignment="1">
      <alignment horizontal="center" vertical="center"/>
    </xf>
    <xf numFmtId="1" fontId="3" fillId="0" borderId="2" xfId="52" applyNumberFormat="1" applyFont="1" applyAlignment="1">
      <alignment horizontal="center" vertical="center"/>
    </xf>
    <xf numFmtId="0" fontId="22" fillId="0" borderId="3" xfId="52" applyFont="1" applyBorder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4" xfId="65" applyFont="1" applyFill="1" applyBorder="1" applyAlignment="1">
      <alignment horizontal="center"/>
    </xf>
    <xf numFmtId="0" fontId="22" fillId="0" borderId="2" xfId="73" applyFont="1" applyAlignment="1">
      <alignment horizontal="center"/>
    </xf>
    <xf numFmtId="0" fontId="26" fillId="0" borderId="0" xfId="0" applyFont="1" applyAlignment="1">
      <alignment horizontal="right"/>
    </xf>
    <xf numFmtId="0" fontId="27" fillId="4" borderId="4" xfId="65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33" fillId="10" borderId="9" xfId="55" applyNumberFormat="1" applyFont="1" applyFill="1" applyBorder="1" applyAlignment="1">
      <alignment horizontal="right" vertical="center"/>
    </xf>
    <xf numFmtId="0" fontId="13" fillId="12" borderId="10" xfId="15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/>
    </xf>
    <xf numFmtId="0" fontId="35" fillId="0" borderId="5" xfId="3" applyFont="1" applyBorder="1" applyAlignment="1">
      <alignment horizontal="center" vertical="center"/>
    </xf>
    <xf numFmtId="10" fontId="29" fillId="10" borderId="9" xfId="114" applyNumberFormat="1" applyFont="1" applyFill="1" applyBorder="1" applyAlignment="1">
      <alignment horizontal="right" vertical="center"/>
    </xf>
    <xf numFmtId="0" fontId="38" fillId="13" borderId="2" xfId="0" applyFont="1" applyFill="1" applyBorder="1" applyAlignment="1">
      <alignment vertical="center"/>
    </xf>
    <xf numFmtId="0" fontId="38" fillId="0" borderId="0" xfId="0" applyFont="1" applyAlignment="1">
      <alignment vertical="center"/>
    </xf>
    <xf numFmtId="0" fontId="45" fillId="18" borderId="11" xfId="0" applyFont="1" applyFill="1" applyBorder="1" applyAlignment="1">
      <alignment horizontal="center" vertical="center"/>
    </xf>
    <xf numFmtId="0" fontId="45" fillId="18" borderId="12" xfId="0" applyFont="1" applyFill="1" applyBorder="1" applyAlignment="1">
      <alignment horizontal="center" vertical="center"/>
    </xf>
    <xf numFmtId="0" fontId="44" fillId="18" borderId="12" xfId="0" applyFont="1" applyFill="1" applyBorder="1" applyAlignment="1">
      <alignment horizontal="center" vertical="center"/>
    </xf>
    <xf numFmtId="0" fontId="45" fillId="19" borderId="12" xfId="0" applyFont="1" applyFill="1" applyBorder="1" applyAlignment="1">
      <alignment horizontal="center" vertical="center"/>
    </xf>
    <xf numFmtId="0" fontId="45" fillId="20" borderId="11" xfId="0" applyFont="1" applyFill="1" applyBorder="1" applyAlignment="1">
      <alignment horizontal="center" vertical="center"/>
    </xf>
    <xf numFmtId="0" fontId="45" fillId="20" borderId="12" xfId="0" applyFont="1" applyFill="1" applyBorder="1" applyAlignment="1">
      <alignment horizontal="center" vertical="center"/>
    </xf>
    <xf numFmtId="0" fontId="45" fillId="20" borderId="13" xfId="0" applyFont="1" applyFill="1" applyBorder="1" applyAlignment="1">
      <alignment horizontal="center" vertical="center"/>
    </xf>
    <xf numFmtId="0" fontId="44" fillId="0" borderId="0" xfId="0" applyFont="1" applyAlignment="1">
      <alignment vertical="center"/>
    </xf>
    <xf numFmtId="2" fontId="40" fillId="19" borderId="16" xfId="0" applyNumberFormat="1" applyFont="1" applyFill="1" applyBorder="1" applyAlignment="1">
      <alignment horizontal="center" vertical="center"/>
    </xf>
    <xf numFmtId="1" fontId="37" fillId="19" borderId="2" xfId="0" applyNumberFormat="1" applyFont="1" applyFill="1" applyBorder="1" applyAlignment="1">
      <alignment vertical="center"/>
    </xf>
    <xf numFmtId="0" fontId="37" fillId="19" borderId="2" xfId="0" applyFont="1" applyFill="1" applyBorder="1" applyAlignment="1">
      <alignment horizontal="center" vertical="center"/>
    </xf>
    <xf numFmtId="1" fontId="37" fillId="19" borderId="2" xfId="0" applyNumberFormat="1" applyFont="1" applyFill="1" applyBorder="1" applyAlignment="1">
      <alignment horizontal="center" vertical="center"/>
    </xf>
    <xf numFmtId="4" fontId="40" fillId="20" borderId="16" xfId="0" applyNumberFormat="1" applyFont="1" applyFill="1" applyBorder="1" applyAlignment="1">
      <alignment horizontal="center" vertical="center"/>
    </xf>
    <xf numFmtId="0" fontId="37" fillId="20" borderId="2" xfId="0" applyFont="1" applyFill="1" applyBorder="1" applyAlignment="1">
      <alignment horizontal="center" vertical="center"/>
    </xf>
    <xf numFmtId="4" fontId="40" fillId="20" borderId="15" xfId="0" applyNumberFormat="1" applyFont="1" applyFill="1" applyBorder="1" applyAlignment="1">
      <alignment horizontal="center" vertical="center"/>
    </xf>
    <xf numFmtId="0" fontId="37" fillId="20" borderId="16" xfId="0" applyFont="1" applyFill="1" applyBorder="1" applyAlignment="1">
      <alignment horizontal="center" vertical="center"/>
    </xf>
    <xf numFmtId="4" fontId="49" fillId="20" borderId="15" xfId="0" applyNumberFormat="1" applyFont="1" applyFill="1" applyBorder="1" applyAlignment="1">
      <alignment horizontal="center" vertical="center"/>
    </xf>
    <xf numFmtId="0" fontId="37" fillId="20" borderId="17" xfId="0" applyFont="1" applyFill="1" applyBorder="1" applyAlignment="1">
      <alignment horizontal="center" vertical="center"/>
    </xf>
    <xf numFmtId="0" fontId="37" fillId="20" borderId="1" xfId="0" applyFont="1" applyFill="1" applyBorder="1" applyAlignment="1">
      <alignment horizontal="center" vertical="center"/>
    </xf>
    <xf numFmtId="4" fontId="40" fillId="20" borderId="18" xfId="0" applyNumberFormat="1" applyFont="1" applyFill="1" applyBorder="1" applyAlignment="1">
      <alignment horizontal="center" vertical="center"/>
    </xf>
    <xf numFmtId="0" fontId="40" fillId="27" borderId="16" xfId="0" applyFont="1" applyFill="1" applyBorder="1" applyAlignment="1">
      <alignment horizontal="center" vertical="center"/>
    </xf>
    <xf numFmtId="0" fontId="38" fillId="27" borderId="2" xfId="0" applyFont="1" applyFill="1" applyBorder="1" applyAlignment="1">
      <alignment vertical="center"/>
    </xf>
    <xf numFmtId="0" fontId="38" fillId="28" borderId="2" xfId="0" applyFont="1" applyFill="1" applyBorder="1" applyAlignment="1">
      <alignment vertical="center"/>
    </xf>
    <xf numFmtId="0" fontId="47" fillId="27" borderId="15" xfId="0" applyFont="1" applyFill="1" applyBorder="1" applyAlignment="1">
      <alignment horizontal="center" vertical="center"/>
    </xf>
    <xf numFmtId="2" fontId="37" fillId="19" borderId="15" xfId="0" applyNumberFormat="1" applyFont="1" applyFill="1" applyBorder="1" applyAlignment="1">
      <alignment horizontal="center" vertical="center"/>
    </xf>
    <xf numFmtId="2" fontId="40" fillId="19" borderId="17" xfId="0" applyNumberFormat="1" applyFont="1" applyFill="1" applyBorder="1" applyAlignment="1">
      <alignment horizontal="center" vertical="center"/>
    </xf>
    <xf numFmtId="1" fontId="37" fillId="19" borderId="1" xfId="0" applyNumberFormat="1" applyFont="1" applyFill="1" applyBorder="1" applyAlignment="1">
      <alignment vertical="center"/>
    </xf>
    <xf numFmtId="0" fontId="37" fillId="19" borderId="1" xfId="0" applyFont="1" applyFill="1" applyBorder="1" applyAlignment="1">
      <alignment horizontal="center" vertical="center"/>
    </xf>
    <xf numFmtId="2" fontId="37" fillId="19" borderId="18" xfId="0" applyNumberFormat="1" applyFont="1" applyFill="1" applyBorder="1" applyAlignment="1">
      <alignment horizontal="center" vertical="center"/>
    </xf>
    <xf numFmtId="0" fontId="52" fillId="0" borderId="0" xfId="0" applyFont="1" applyAlignment="1">
      <alignment vertical="center"/>
    </xf>
    <xf numFmtId="0" fontId="40" fillId="18" borderId="11" xfId="0" applyFont="1" applyFill="1" applyBorder="1" applyAlignment="1">
      <alignment horizontal="center" vertical="center"/>
    </xf>
    <xf numFmtId="0" fontId="38" fillId="18" borderId="12" xfId="0" applyFont="1" applyFill="1" applyBorder="1" applyAlignment="1">
      <alignment vertical="center"/>
    </xf>
    <xf numFmtId="0" fontId="52" fillId="18" borderId="12" xfId="0" applyFont="1" applyFill="1" applyBorder="1" applyAlignment="1">
      <alignment vertical="center"/>
    </xf>
    <xf numFmtId="0" fontId="47" fillId="18" borderId="13" xfId="0" applyFont="1" applyFill="1" applyBorder="1" applyAlignment="1">
      <alignment horizontal="center" vertical="center"/>
    </xf>
    <xf numFmtId="2" fontId="40" fillId="19" borderId="15" xfId="0" applyNumberFormat="1" applyFont="1" applyFill="1" applyBorder="1" applyAlignment="1">
      <alignment horizontal="center" vertical="center"/>
    </xf>
    <xf numFmtId="0" fontId="38" fillId="27" borderId="0" xfId="0" applyFont="1" applyFill="1" applyAlignment="1">
      <alignment vertical="center"/>
    </xf>
    <xf numFmtId="2" fontId="40" fillId="19" borderId="18" xfId="0" applyNumberFormat="1" applyFont="1" applyFill="1" applyBorder="1" applyAlignment="1">
      <alignment horizontal="center" vertical="center"/>
    </xf>
    <xf numFmtId="0" fontId="3" fillId="0" borderId="19" xfId="52" applyFont="1" applyBorder="1"/>
    <xf numFmtId="0" fontId="22" fillId="0" borderId="19" xfId="52" applyFont="1" applyBorder="1" applyAlignment="1">
      <alignment horizontal="center"/>
    </xf>
    <xf numFmtId="0" fontId="3" fillId="0" borderId="2" xfId="52" applyFont="1" applyAlignment="1">
      <alignment horizontal="center" vertical="center"/>
    </xf>
    <xf numFmtId="0" fontId="34" fillId="10" borderId="27" xfId="0" applyFont="1" applyFill="1" applyBorder="1" applyAlignment="1">
      <alignment horizontal="right" vertical="center"/>
    </xf>
    <xf numFmtId="0" fontId="34" fillId="10" borderId="28" xfId="0" applyFont="1" applyFill="1" applyBorder="1" applyAlignment="1">
      <alignment horizontal="right" vertical="center"/>
    </xf>
    <xf numFmtId="0" fontId="34" fillId="10" borderId="26" xfId="0" applyFont="1" applyFill="1" applyBorder="1" applyAlignment="1">
      <alignment horizontal="right" vertical="center"/>
    </xf>
    <xf numFmtId="0" fontId="33" fillId="10" borderId="23" xfId="0" applyFont="1" applyFill="1" applyBorder="1" applyAlignment="1">
      <alignment horizontal="right" vertical="center"/>
    </xf>
    <xf numFmtId="0" fontId="33" fillId="10" borderId="27" xfId="0" applyFont="1" applyFill="1" applyBorder="1" applyAlignment="1">
      <alignment horizontal="right" vertical="center"/>
    </xf>
    <xf numFmtId="0" fontId="33" fillId="10" borderId="28" xfId="0" applyFont="1" applyFill="1" applyBorder="1" applyAlignment="1">
      <alignment horizontal="right" vertical="center"/>
    </xf>
    <xf numFmtId="0" fontId="33" fillId="10" borderId="26" xfId="0" applyFont="1" applyFill="1" applyBorder="1" applyAlignment="1">
      <alignment horizontal="right" vertical="center"/>
    </xf>
    <xf numFmtId="3" fontId="33" fillId="10" borderId="27" xfId="0" applyNumberFormat="1" applyFont="1" applyFill="1" applyBorder="1" applyAlignment="1">
      <alignment horizontal="right" vertical="center"/>
    </xf>
    <xf numFmtId="0" fontId="34" fillId="10" borderId="24" xfId="0" applyFont="1" applyFill="1" applyBorder="1" applyAlignment="1">
      <alignment horizontal="right" vertical="center"/>
    </xf>
    <xf numFmtId="0" fontId="34" fillId="10" borderId="20" xfId="0" applyFont="1" applyFill="1" applyBorder="1" applyAlignment="1">
      <alignment horizontal="right" vertical="center"/>
    </xf>
    <xf numFmtId="0" fontId="34" fillId="10" borderId="3" xfId="0" applyFont="1" applyFill="1" applyBorder="1" applyAlignment="1">
      <alignment horizontal="right" vertical="center"/>
    </xf>
    <xf numFmtId="0" fontId="34" fillId="10" borderId="30" xfId="0" applyFont="1" applyFill="1" applyBorder="1" applyAlignment="1">
      <alignment horizontal="right" vertical="center"/>
    </xf>
    <xf numFmtId="3" fontId="33" fillId="10" borderId="28" xfId="0" applyNumberFormat="1" applyFont="1" applyFill="1" applyBorder="1" applyAlignment="1">
      <alignment horizontal="right" vertical="center"/>
    </xf>
    <xf numFmtId="3" fontId="33" fillId="10" borderId="26" xfId="0" applyNumberFormat="1" applyFont="1" applyFill="1" applyBorder="1" applyAlignment="1">
      <alignment horizontal="right" vertical="center"/>
    </xf>
    <xf numFmtId="0" fontId="34" fillId="10" borderId="33" xfId="0" applyFont="1" applyFill="1" applyBorder="1" applyAlignment="1">
      <alignment horizontal="right" vertical="center"/>
    </xf>
    <xf numFmtId="0" fontId="34" fillId="10" borderId="32" xfId="0" applyFont="1" applyFill="1" applyBorder="1" applyAlignment="1">
      <alignment horizontal="right" vertical="center"/>
    </xf>
    <xf numFmtId="0" fontId="33" fillId="10" borderId="32" xfId="0" applyFont="1" applyFill="1" applyBorder="1" applyAlignment="1">
      <alignment horizontal="right" vertical="center"/>
    </xf>
    <xf numFmtId="3" fontId="33" fillId="10" borderId="32" xfId="0" applyNumberFormat="1" applyFont="1" applyFill="1" applyBorder="1" applyAlignment="1">
      <alignment horizontal="right" vertical="center"/>
    </xf>
    <xf numFmtId="0" fontId="33" fillId="10" borderId="20" xfId="0" applyFont="1" applyFill="1" applyBorder="1" applyAlignment="1">
      <alignment horizontal="right" vertical="center"/>
    </xf>
    <xf numFmtId="3" fontId="33" fillId="10" borderId="23" xfId="0" applyNumberFormat="1" applyFont="1" applyFill="1" applyBorder="1" applyAlignment="1">
      <alignment horizontal="right" vertical="center"/>
    </xf>
    <xf numFmtId="0" fontId="33" fillId="10" borderId="3" xfId="0" applyFont="1" applyFill="1" applyBorder="1" applyAlignment="1">
      <alignment horizontal="right" vertical="center"/>
    </xf>
    <xf numFmtId="0" fontId="33" fillId="10" borderId="30" xfId="0" applyFont="1" applyFill="1" applyBorder="1" applyAlignment="1">
      <alignment horizontal="right" vertical="center"/>
    </xf>
    <xf numFmtId="0" fontId="23" fillId="9" borderId="27" xfId="0" applyFont="1" applyFill="1" applyBorder="1" applyAlignment="1">
      <alignment horizontal="center" vertical="center"/>
    </xf>
    <xf numFmtId="0" fontId="23" fillId="9" borderId="28" xfId="0" applyFont="1" applyFill="1" applyBorder="1" applyAlignment="1">
      <alignment horizontal="center" vertical="center"/>
    </xf>
    <xf numFmtId="0" fontId="23" fillId="9" borderId="26" xfId="0" applyFont="1" applyFill="1" applyBorder="1" applyAlignment="1">
      <alignment horizontal="center" vertical="center"/>
    </xf>
    <xf numFmtId="0" fontId="57" fillId="11" borderId="8" xfId="15" applyFont="1" applyFill="1" applyBorder="1" applyAlignment="1">
      <alignment horizontal="center" vertical="center"/>
    </xf>
    <xf numFmtId="0" fontId="58" fillId="11" borderId="8" xfId="15" applyFont="1" applyFill="1" applyBorder="1" applyAlignment="1">
      <alignment horizontal="center" vertical="center"/>
    </xf>
    <xf numFmtId="0" fontId="59" fillId="11" borderId="8" xfId="15" applyFont="1" applyFill="1" applyBorder="1" applyAlignment="1">
      <alignment horizontal="center" vertical="center"/>
    </xf>
    <xf numFmtId="165" fontId="33" fillId="10" borderId="3" xfId="0" applyNumberFormat="1" applyFont="1" applyFill="1" applyBorder="1" applyAlignment="1">
      <alignment horizontal="center" vertical="center"/>
    </xf>
    <xf numFmtId="165" fontId="33" fillId="10" borderId="20" xfId="0" applyNumberFormat="1" applyFont="1" applyFill="1" applyBorder="1" applyAlignment="1">
      <alignment horizontal="center" vertical="center"/>
    </xf>
    <xf numFmtId="165" fontId="33" fillId="10" borderId="30" xfId="0" applyNumberFormat="1" applyFont="1" applyFill="1" applyBorder="1" applyAlignment="1">
      <alignment horizontal="center" vertical="center"/>
    </xf>
    <xf numFmtId="165" fontId="33" fillId="10" borderId="33" xfId="0" applyNumberFormat="1" applyFont="1" applyFill="1" applyBorder="1" applyAlignment="1">
      <alignment horizontal="center" vertical="center"/>
    </xf>
    <xf numFmtId="0" fontId="34" fillId="10" borderId="21" xfId="0" applyFont="1" applyFill="1" applyBorder="1" applyAlignment="1">
      <alignment horizontal="right" vertical="center"/>
    </xf>
    <xf numFmtId="0" fontId="34" fillId="10" borderId="22" xfId="0" applyFont="1" applyFill="1" applyBorder="1" applyAlignment="1">
      <alignment horizontal="right" vertical="center"/>
    </xf>
    <xf numFmtId="0" fontId="34" fillId="10" borderId="29" xfId="0" applyFont="1" applyFill="1" applyBorder="1" applyAlignment="1">
      <alignment horizontal="right" vertical="center"/>
    </xf>
    <xf numFmtId="0" fontId="26" fillId="9" borderId="21" xfId="0" applyFont="1" applyFill="1" applyBorder="1" applyAlignment="1">
      <alignment horizontal="center" vertical="center"/>
    </xf>
    <xf numFmtId="0" fontId="26" fillId="9" borderId="39" xfId="0" applyFont="1" applyFill="1" applyBorder="1" applyAlignment="1">
      <alignment horizontal="center" vertical="center"/>
    </xf>
    <xf numFmtId="166" fontId="33" fillId="10" borderId="41" xfId="55" applyNumberFormat="1" applyFont="1" applyFill="1" applyBorder="1" applyAlignment="1">
      <alignment horizontal="right" vertical="center"/>
    </xf>
    <xf numFmtId="10" fontId="29" fillId="10" borderId="41" xfId="114" applyNumberFormat="1" applyFont="1" applyFill="1" applyBorder="1" applyAlignment="1">
      <alignment horizontal="right" vertical="center"/>
    </xf>
    <xf numFmtId="0" fontId="13" fillId="12" borderId="42" xfId="15" applyFont="1" applyFill="1" applyBorder="1" applyAlignment="1">
      <alignment horizontal="center" vertical="center"/>
    </xf>
    <xf numFmtId="166" fontId="33" fillId="10" borderId="43" xfId="55" applyNumberFormat="1" applyFont="1" applyFill="1" applyBorder="1" applyAlignment="1">
      <alignment horizontal="right" vertical="center"/>
    </xf>
    <xf numFmtId="10" fontId="29" fillId="10" borderId="43" xfId="114" applyNumberFormat="1" applyFont="1" applyFill="1" applyBorder="1" applyAlignment="1">
      <alignment horizontal="right" vertical="center"/>
    </xf>
    <xf numFmtId="10" fontId="57" fillId="10" borderId="41" xfId="114" applyNumberFormat="1" applyFont="1" applyFill="1" applyBorder="1" applyAlignment="1">
      <alignment horizontal="right" vertical="center"/>
    </xf>
    <xf numFmtId="10" fontId="57" fillId="10" borderId="9" xfId="114" applyNumberFormat="1" applyFont="1" applyFill="1" applyBorder="1" applyAlignment="1">
      <alignment horizontal="right" vertical="center"/>
    </xf>
    <xf numFmtId="10" fontId="57" fillId="10" borderId="43" xfId="114" applyNumberFormat="1" applyFont="1" applyFill="1" applyBorder="1" applyAlignment="1">
      <alignment horizontal="right" vertical="center"/>
    </xf>
    <xf numFmtId="14" fontId="19" fillId="7" borderId="9" xfId="15" applyNumberFormat="1" applyFont="1" applyFill="1" applyBorder="1" applyAlignment="1">
      <alignment horizontal="center" vertical="center"/>
    </xf>
    <xf numFmtId="14" fontId="19" fillId="7" borderId="8" xfId="15" applyNumberFormat="1" applyFont="1" applyFill="1" applyBorder="1" applyAlignment="1">
      <alignment horizontal="center" vertical="center"/>
    </xf>
    <xf numFmtId="0" fontId="63" fillId="0" borderId="0" xfId="0" applyFont="1" applyAlignment="1">
      <alignment vertical="top"/>
    </xf>
    <xf numFmtId="0" fontId="64" fillId="10" borderId="3" xfId="0" applyFont="1" applyFill="1" applyBorder="1" applyAlignment="1">
      <alignment horizontal="right" vertical="center"/>
    </xf>
    <xf numFmtId="0" fontId="65" fillId="10" borderId="26" xfId="0" applyFont="1" applyFill="1" applyBorder="1" applyAlignment="1">
      <alignment horizontal="right" vertical="center"/>
    </xf>
    <xf numFmtId="3" fontId="65" fillId="10" borderId="26" xfId="0" applyNumberFormat="1" applyFont="1" applyFill="1" applyBorder="1" applyAlignment="1">
      <alignment horizontal="right" vertical="center"/>
    </xf>
    <xf numFmtId="0" fontId="64" fillId="10" borderId="24" xfId="0" applyFont="1" applyFill="1" applyBorder="1" applyAlignment="1">
      <alignment horizontal="right" vertical="center"/>
    </xf>
    <xf numFmtId="0" fontId="65" fillId="10" borderId="23" xfId="0" applyFont="1" applyFill="1" applyBorder="1" applyAlignment="1">
      <alignment horizontal="right" vertical="center"/>
    </xf>
    <xf numFmtId="3" fontId="65" fillId="10" borderId="23" xfId="0" applyNumberFormat="1" applyFont="1" applyFill="1" applyBorder="1" applyAlignment="1">
      <alignment horizontal="right" vertical="center"/>
    </xf>
    <xf numFmtId="3" fontId="68" fillId="7" borderId="47" xfId="0" applyNumberFormat="1" applyFont="1" applyFill="1" applyBorder="1" applyAlignment="1">
      <alignment horizontal="center" vertical="center"/>
    </xf>
    <xf numFmtId="3" fontId="62" fillId="7" borderId="47" xfId="0" applyNumberFormat="1" applyFont="1" applyFill="1" applyBorder="1" applyAlignment="1">
      <alignment horizontal="center" vertical="center"/>
    </xf>
    <xf numFmtId="3" fontId="62" fillId="7" borderId="48" xfId="0" applyNumberFormat="1" applyFont="1" applyFill="1" applyBorder="1" applyAlignment="1">
      <alignment horizontal="center" vertical="center"/>
    </xf>
    <xf numFmtId="0" fontId="67" fillId="9" borderId="46" xfId="0" applyNumberFormat="1" applyFont="1" applyFill="1" applyBorder="1" applyAlignment="1">
      <alignment vertical="top"/>
    </xf>
    <xf numFmtId="0" fontId="73" fillId="18" borderId="14" xfId="0" applyFont="1" applyFill="1" applyBorder="1" applyAlignment="1">
      <alignment horizontal="center" vertical="center"/>
    </xf>
    <xf numFmtId="0" fontId="72" fillId="27" borderId="14" xfId="0" applyFont="1" applyFill="1" applyBorder="1" applyAlignment="1">
      <alignment horizontal="center" vertical="center" wrapText="1"/>
    </xf>
    <xf numFmtId="164" fontId="36" fillId="28" borderId="2" xfId="0" applyNumberFormat="1" applyFont="1" applyFill="1" applyBorder="1" applyAlignment="1">
      <alignment vertical="center"/>
    </xf>
    <xf numFmtId="3" fontId="33" fillId="10" borderId="38" xfId="0" applyNumberFormat="1" applyFont="1" applyFill="1" applyBorder="1" applyAlignment="1">
      <alignment horizontal="right" vertical="center"/>
    </xf>
    <xf numFmtId="3" fontId="33" fillId="10" borderId="46" xfId="0" applyNumberFormat="1" applyFont="1" applyFill="1" applyBorder="1" applyAlignment="1">
      <alignment horizontal="right" vertical="center"/>
    </xf>
    <xf numFmtId="3" fontId="33" fillId="10" borderId="52" xfId="0" applyNumberFormat="1" applyFont="1" applyFill="1" applyBorder="1" applyAlignment="1">
      <alignment horizontal="right" vertical="center"/>
    </xf>
    <xf numFmtId="0" fontId="34" fillId="10" borderId="57" xfId="0" applyFont="1" applyFill="1" applyBorder="1" applyAlignment="1">
      <alignment horizontal="right" vertical="center"/>
    </xf>
    <xf numFmtId="0" fontId="33" fillId="10" borderId="25" xfId="0" applyFont="1" applyFill="1" applyBorder="1" applyAlignment="1">
      <alignment horizontal="right" vertical="center"/>
    </xf>
    <xf numFmtId="3" fontId="33" fillId="10" borderId="25" xfId="0" applyNumberFormat="1" applyFont="1" applyFill="1" applyBorder="1" applyAlignment="1">
      <alignment horizontal="right" vertical="center"/>
    </xf>
    <xf numFmtId="0" fontId="76" fillId="9" borderId="20" xfId="55" applyNumberFormat="1" applyFont="1" applyFill="1" applyBorder="1" applyAlignment="1">
      <alignment horizontal="center" vertical="center"/>
    </xf>
    <xf numFmtId="0" fontId="76" fillId="9" borderId="46" xfId="55" applyNumberFormat="1" applyFont="1" applyFill="1" applyBorder="1" applyAlignment="1">
      <alignment horizontal="center" vertical="center"/>
    </xf>
    <xf numFmtId="0" fontId="67" fillId="9" borderId="55" xfId="0" applyNumberFormat="1" applyFont="1" applyFill="1" applyBorder="1" applyAlignment="1">
      <alignment horizontal="center" vertical="center"/>
    </xf>
    <xf numFmtId="0" fontId="67" fillId="9" borderId="46" xfId="0" applyNumberFormat="1" applyFont="1" applyFill="1" applyBorder="1" applyAlignment="1">
      <alignment horizontal="center" vertical="center"/>
    </xf>
    <xf numFmtId="0" fontId="70" fillId="9" borderId="55" xfId="0" applyNumberFormat="1" applyFont="1" applyFill="1" applyBorder="1" applyAlignment="1">
      <alignment horizontal="center" vertical="center"/>
    </xf>
    <xf numFmtId="0" fontId="23" fillId="9" borderId="32" xfId="0" applyFont="1" applyFill="1" applyBorder="1" applyAlignment="1">
      <alignment horizontal="center" vertical="center"/>
    </xf>
    <xf numFmtId="0" fontId="61" fillId="9" borderId="53" xfId="55" applyNumberFormat="1" applyFont="1" applyFill="1" applyBorder="1" applyAlignment="1">
      <alignment horizontal="center" vertical="center"/>
    </xf>
    <xf numFmtId="2" fontId="61" fillId="9" borderId="49" xfId="55" applyNumberFormat="1" applyFont="1" applyFill="1" applyBorder="1" applyAlignment="1">
      <alignment horizontal="center" vertical="center"/>
    </xf>
    <xf numFmtId="0" fontId="78" fillId="9" borderId="40" xfId="0" applyFont="1" applyFill="1" applyBorder="1" applyAlignment="1">
      <alignment vertical="center"/>
    </xf>
    <xf numFmtId="1" fontId="61" fillId="9" borderId="46" xfId="55" applyNumberFormat="1" applyFont="1" applyFill="1" applyBorder="1" applyAlignment="1">
      <alignment vertical="center"/>
    </xf>
    <xf numFmtId="0" fontId="78" fillId="9" borderId="27" xfId="0" applyFont="1" applyFill="1" applyBorder="1" applyAlignment="1">
      <alignment vertical="center"/>
    </xf>
    <xf numFmtId="0" fontId="76" fillId="9" borderId="54" xfId="55" applyNumberFormat="1" applyFont="1" applyFill="1" applyBorder="1" applyAlignment="1">
      <alignment vertical="center"/>
    </xf>
    <xf numFmtId="2" fontId="60" fillId="9" borderId="28" xfId="55" applyNumberFormat="1" applyFont="1" applyFill="1" applyBorder="1" applyAlignment="1">
      <alignment horizontal="center" vertical="center"/>
    </xf>
    <xf numFmtId="2" fontId="55" fillId="9" borderId="28" xfId="0" applyNumberFormat="1" applyFont="1" applyFill="1" applyBorder="1" applyAlignment="1">
      <alignment horizontal="center" vertical="center"/>
    </xf>
    <xf numFmtId="2" fontId="60" fillId="9" borderId="25" xfId="55" applyNumberFormat="1" applyFont="1" applyFill="1" applyBorder="1" applyAlignment="1">
      <alignment horizontal="center" vertical="center"/>
    </xf>
    <xf numFmtId="2" fontId="55" fillId="9" borderId="25" xfId="0" applyNumberFormat="1" applyFont="1" applyFill="1" applyBorder="1" applyAlignment="1">
      <alignment horizontal="center" vertical="center"/>
    </xf>
    <xf numFmtId="0" fontId="76" fillId="9" borderId="54" xfId="55" applyNumberFormat="1" applyFont="1" applyFill="1" applyBorder="1" applyAlignment="1">
      <alignment horizontal="center" vertical="center"/>
    </xf>
    <xf numFmtId="2" fontId="60" fillId="9" borderId="26" xfId="55" applyNumberFormat="1" applyFont="1" applyFill="1" applyBorder="1" applyAlignment="1">
      <alignment horizontal="center" vertical="center"/>
    </xf>
    <xf numFmtId="2" fontId="55" fillId="9" borderId="26" xfId="0" applyNumberFormat="1" applyFont="1" applyFill="1" applyBorder="1" applyAlignment="1">
      <alignment horizontal="center" vertical="center"/>
    </xf>
    <xf numFmtId="1" fontId="23" fillId="9" borderId="64" xfId="0" applyNumberFormat="1" applyFont="1" applyFill="1" applyBorder="1" applyAlignment="1">
      <alignment horizontal="center" vertical="center"/>
    </xf>
    <xf numFmtId="1" fontId="23" fillId="9" borderId="65" xfId="0" applyNumberFormat="1" applyFont="1" applyFill="1" applyBorder="1" applyAlignment="1">
      <alignment horizontal="center" vertical="center"/>
    </xf>
    <xf numFmtId="1" fontId="23" fillId="9" borderId="67" xfId="0" applyNumberFormat="1" applyFont="1" applyFill="1" applyBorder="1" applyAlignment="1">
      <alignment horizontal="center" vertical="center"/>
    </xf>
    <xf numFmtId="1" fontId="23" fillId="9" borderId="69" xfId="0" applyNumberFormat="1" applyFont="1" applyFill="1" applyBorder="1" applyAlignment="1">
      <alignment horizontal="center" vertical="center"/>
    </xf>
    <xf numFmtId="0" fontId="61" fillId="9" borderId="70" xfId="55" applyNumberFormat="1" applyFont="1" applyFill="1" applyBorder="1" applyAlignment="1">
      <alignment horizontal="center" vertical="center"/>
    </xf>
    <xf numFmtId="0" fontId="61" fillId="9" borderId="46" xfId="0" applyNumberFormat="1" applyFont="1" applyFill="1" applyBorder="1" applyAlignment="1">
      <alignment horizontal="center" vertical="center"/>
    </xf>
    <xf numFmtId="0" fontId="61" fillId="9" borderId="52" xfId="0" applyNumberFormat="1" applyFont="1" applyFill="1" applyBorder="1" applyAlignment="1">
      <alignment horizontal="center" vertical="center"/>
    </xf>
    <xf numFmtId="0" fontId="61" fillId="9" borderId="38" xfId="55" applyNumberFormat="1" applyFont="1" applyFill="1" applyBorder="1" applyAlignment="1">
      <alignment horizontal="center" vertical="center"/>
    </xf>
    <xf numFmtId="0" fontId="61" fillId="9" borderId="68" xfId="0" applyNumberFormat="1" applyFont="1" applyFill="1" applyBorder="1" applyAlignment="1">
      <alignment horizontal="center" vertical="center"/>
    </xf>
    <xf numFmtId="0" fontId="61" fillId="9" borderId="65" xfId="0" applyNumberFormat="1" applyFont="1" applyFill="1" applyBorder="1" applyAlignment="1">
      <alignment horizontal="center" vertical="center"/>
    </xf>
    <xf numFmtId="0" fontId="61" fillId="9" borderId="69" xfId="0" applyNumberFormat="1" applyFont="1" applyFill="1" applyBorder="1" applyAlignment="1">
      <alignment horizontal="center" vertical="center"/>
    </xf>
    <xf numFmtId="0" fontId="61" fillId="9" borderId="71" xfId="0" applyNumberFormat="1" applyFont="1" applyFill="1" applyBorder="1" applyAlignment="1">
      <alignment horizontal="center" vertical="center"/>
    </xf>
    <xf numFmtId="1" fontId="25" fillId="9" borderId="3" xfId="0" applyNumberFormat="1" applyFont="1" applyFill="1" applyBorder="1" applyAlignment="1">
      <alignment horizontal="center" vertical="center"/>
    </xf>
    <xf numFmtId="1" fontId="25" fillId="9" borderId="20" xfId="0" applyNumberFormat="1" applyFont="1" applyFill="1" applyBorder="1" applyAlignment="1">
      <alignment horizontal="center" vertical="center"/>
    </xf>
    <xf numFmtId="1" fontId="25" fillId="9" borderId="30" xfId="0" applyNumberFormat="1" applyFont="1" applyFill="1" applyBorder="1" applyAlignment="1">
      <alignment horizontal="center" vertical="center"/>
    </xf>
    <xf numFmtId="0" fontId="64" fillId="10" borderId="33" xfId="0" applyFont="1" applyFill="1" applyBorder="1" applyAlignment="1">
      <alignment horizontal="right" vertical="center"/>
    </xf>
    <xf numFmtId="0" fontId="65" fillId="10" borderId="32" xfId="0" applyFont="1" applyFill="1" applyBorder="1" applyAlignment="1">
      <alignment horizontal="right" vertical="center"/>
    </xf>
    <xf numFmtId="3" fontId="65" fillId="10" borderId="32" xfId="0" applyNumberFormat="1" applyFont="1" applyFill="1" applyBorder="1" applyAlignment="1">
      <alignment horizontal="right" vertical="center"/>
    </xf>
    <xf numFmtId="0" fontId="70" fillId="9" borderId="73" xfId="0" applyNumberFormat="1" applyFont="1" applyFill="1" applyBorder="1" applyAlignment="1">
      <alignment horizontal="center" vertical="center"/>
    </xf>
    <xf numFmtId="0" fontId="61" fillId="9" borderId="66" xfId="0" applyNumberFormat="1" applyFont="1" applyFill="1" applyBorder="1" applyAlignment="1">
      <alignment horizontal="center" vertical="center"/>
    </xf>
    <xf numFmtId="3" fontId="79" fillId="7" borderId="47" xfId="0" applyNumberFormat="1" applyFont="1" applyFill="1" applyBorder="1" applyAlignment="1">
      <alignment horizontal="center" vertical="center"/>
    </xf>
    <xf numFmtId="165" fontId="33" fillId="10" borderId="75" xfId="0" applyNumberFormat="1" applyFont="1" applyFill="1" applyBorder="1" applyAlignment="1">
      <alignment horizontal="center" vertical="center"/>
    </xf>
    <xf numFmtId="1" fontId="25" fillId="9" borderId="33" xfId="0" applyNumberFormat="1" applyFont="1" applyFill="1" applyBorder="1" applyAlignment="1">
      <alignment horizontal="center" vertical="center"/>
    </xf>
    <xf numFmtId="0" fontId="76" fillId="9" borderId="63" xfId="55" applyNumberFormat="1" applyFont="1" applyFill="1" applyBorder="1" applyAlignment="1">
      <alignment horizontal="center" vertical="center"/>
    </xf>
    <xf numFmtId="2" fontId="60" fillId="9" borderId="34" xfId="55" applyNumberFormat="1" applyFont="1" applyFill="1" applyBorder="1" applyAlignment="1">
      <alignment horizontal="center" vertical="center"/>
    </xf>
    <xf numFmtId="2" fontId="55" fillId="9" borderId="34" xfId="0" applyNumberFormat="1" applyFont="1" applyFill="1" applyBorder="1" applyAlignment="1">
      <alignment horizontal="center" vertical="center"/>
    </xf>
    <xf numFmtId="0" fontId="33" fillId="10" borderId="33" xfId="0" applyFont="1" applyFill="1" applyBorder="1" applyAlignment="1">
      <alignment horizontal="right" vertical="center"/>
    </xf>
    <xf numFmtId="0" fontId="34" fillId="10" borderId="82" xfId="0" applyFont="1" applyFill="1" applyBorder="1" applyAlignment="1">
      <alignment horizontal="right" vertical="center"/>
    </xf>
    <xf numFmtId="0" fontId="34" fillId="10" borderId="80" xfId="0" applyFont="1" applyFill="1" applyBorder="1" applyAlignment="1">
      <alignment horizontal="right" vertical="center"/>
    </xf>
    <xf numFmtId="0" fontId="34" fillId="10" borderId="79" xfId="0" applyFont="1" applyFill="1" applyBorder="1" applyAlignment="1">
      <alignment horizontal="right" vertical="center"/>
    </xf>
    <xf numFmtId="0" fontId="33" fillId="10" borderId="80" xfId="0" applyFont="1" applyFill="1" applyBorder="1" applyAlignment="1">
      <alignment horizontal="right" vertical="center"/>
    </xf>
    <xf numFmtId="3" fontId="33" fillId="10" borderId="80" xfId="0" applyNumberFormat="1" applyFont="1" applyFill="1" applyBorder="1" applyAlignment="1">
      <alignment horizontal="right" vertical="center"/>
    </xf>
    <xf numFmtId="165" fontId="33" fillId="10" borderId="82" xfId="0" applyNumberFormat="1" applyFont="1" applyFill="1" applyBorder="1" applyAlignment="1">
      <alignment horizontal="center" vertical="center"/>
    </xf>
    <xf numFmtId="0" fontId="23" fillId="9" borderId="80" xfId="0" applyFont="1" applyFill="1" applyBorder="1" applyAlignment="1">
      <alignment horizontal="center" vertical="center"/>
    </xf>
    <xf numFmtId="1" fontId="23" fillId="9" borderId="83" xfId="0" applyNumberFormat="1" applyFont="1" applyFill="1" applyBorder="1" applyAlignment="1">
      <alignment horizontal="center" vertical="center"/>
    </xf>
    <xf numFmtId="1" fontId="25" fillId="9" borderId="82" xfId="0" applyNumberFormat="1" applyFont="1" applyFill="1" applyBorder="1" applyAlignment="1">
      <alignment horizontal="center" vertical="center"/>
    </xf>
    <xf numFmtId="0" fontId="61" fillId="9" borderId="86" xfId="0" applyNumberFormat="1" applyFont="1" applyFill="1" applyBorder="1" applyAlignment="1">
      <alignment horizontal="center" vertical="center"/>
    </xf>
    <xf numFmtId="0" fontId="76" fillId="9" borderId="84" xfId="55" applyNumberFormat="1" applyFont="1" applyFill="1" applyBorder="1" applyAlignment="1">
      <alignment horizontal="center" vertical="center"/>
    </xf>
    <xf numFmtId="2" fontId="60" fillId="9" borderId="81" xfId="55" applyNumberFormat="1" applyFont="1" applyFill="1" applyBorder="1" applyAlignment="1">
      <alignment horizontal="center" vertical="center"/>
    </xf>
    <xf numFmtId="3" fontId="33" fillId="10" borderId="81" xfId="0" applyNumberFormat="1" applyFont="1" applyFill="1" applyBorder="1" applyAlignment="1">
      <alignment horizontal="right" vertical="center"/>
    </xf>
    <xf numFmtId="0" fontId="33" fillId="10" borderId="82" xfId="0" applyFont="1" applyFill="1" applyBorder="1" applyAlignment="1">
      <alignment horizontal="right" vertical="center"/>
    </xf>
    <xf numFmtId="1" fontId="77" fillId="33" borderId="87" xfId="77" applyNumberFormat="1" applyFont="1" applyFill="1" applyBorder="1" applyAlignment="1">
      <alignment horizontal="center" vertical="center"/>
    </xf>
    <xf numFmtId="1" fontId="77" fillId="33" borderId="88" xfId="77" applyNumberFormat="1" applyFont="1" applyFill="1" applyBorder="1" applyAlignment="1">
      <alignment horizontal="center" vertical="center"/>
    </xf>
    <xf numFmtId="0" fontId="70" fillId="9" borderId="62" xfId="0" applyNumberFormat="1" applyFont="1" applyFill="1" applyBorder="1" applyAlignment="1">
      <alignment horizontal="center" vertical="center"/>
    </xf>
    <xf numFmtId="10" fontId="81" fillId="10" borderId="26" xfId="114" applyNumberFormat="1" applyFont="1" applyFill="1" applyBorder="1" applyAlignment="1">
      <alignment horizontal="center" vertical="center"/>
    </xf>
    <xf numFmtId="10" fontId="81" fillId="10" borderId="27" xfId="114" applyNumberFormat="1" applyFont="1" applyFill="1" applyBorder="1" applyAlignment="1">
      <alignment horizontal="center" vertical="center"/>
    </xf>
    <xf numFmtId="10" fontId="81" fillId="10" borderId="34" xfId="114" applyNumberFormat="1" applyFont="1" applyFill="1" applyBorder="1" applyAlignment="1">
      <alignment horizontal="center" vertical="center"/>
    </xf>
    <xf numFmtId="10" fontId="81" fillId="10" borderId="81" xfId="114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center"/>
    </xf>
    <xf numFmtId="2" fontId="61" fillId="9" borderId="74" xfId="55" applyNumberFormat="1" applyFont="1" applyFill="1" applyBorder="1" applyAlignment="1">
      <alignment horizontal="center" vertical="center"/>
    </xf>
    <xf numFmtId="0" fontId="63" fillId="0" borderId="0" xfId="0" applyNumberFormat="1" applyFont="1" applyAlignment="1">
      <alignment horizontal="center"/>
    </xf>
    <xf numFmtId="2" fontId="63" fillId="0" borderId="0" xfId="0" applyNumberFormat="1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3" fillId="0" borderId="0" xfId="0" applyFont="1" applyAlignment="1">
      <alignment horizontal="right"/>
    </xf>
    <xf numFmtId="0" fontId="67" fillId="9" borderId="38" xfId="0" applyNumberFormat="1" applyFont="1" applyFill="1" applyBorder="1" applyAlignment="1">
      <alignment horizontal="center" vertical="center"/>
    </xf>
    <xf numFmtId="0" fontId="82" fillId="9" borderId="38" xfId="0" applyNumberFormat="1" applyFont="1" applyFill="1" applyBorder="1" applyAlignment="1">
      <alignment horizontal="center" vertical="center"/>
    </xf>
    <xf numFmtId="2" fontId="83" fillId="9" borderId="46" xfId="0" applyNumberFormat="1" applyFont="1" applyFill="1" applyBorder="1" applyAlignment="1">
      <alignment horizontal="center" vertical="center"/>
    </xf>
    <xf numFmtId="0" fontId="66" fillId="9" borderId="38" xfId="0" applyNumberFormat="1" applyFont="1" applyFill="1" applyBorder="1" applyAlignment="1">
      <alignment horizontal="center" vertical="center"/>
    </xf>
    <xf numFmtId="2" fontId="60" fillId="9" borderId="85" xfId="0" applyNumberFormat="1" applyFont="1" applyFill="1" applyBorder="1" applyAlignment="1">
      <alignment horizontal="center" vertical="center"/>
    </xf>
    <xf numFmtId="2" fontId="60" fillId="9" borderId="73" xfId="0" applyNumberFormat="1" applyFont="1" applyFill="1" applyBorder="1" applyAlignment="1">
      <alignment horizontal="center" vertical="center"/>
    </xf>
    <xf numFmtId="0" fontId="67" fillId="9" borderId="38" xfId="0" applyNumberFormat="1" applyFont="1" applyFill="1" applyBorder="1" applyAlignment="1">
      <alignment vertical="center"/>
    </xf>
    <xf numFmtId="0" fontId="82" fillId="9" borderId="38" xfId="0" applyNumberFormat="1" applyFont="1" applyFill="1" applyBorder="1" applyAlignment="1">
      <alignment vertical="center"/>
    </xf>
    <xf numFmtId="2" fontId="83" fillId="9" borderId="46" xfId="0" applyNumberFormat="1" applyFont="1" applyFill="1" applyBorder="1" applyAlignment="1">
      <alignment vertical="center"/>
    </xf>
    <xf numFmtId="0" fontId="66" fillId="9" borderId="38" xfId="0" applyNumberFormat="1" applyFont="1" applyFill="1" applyBorder="1" applyAlignment="1">
      <alignment vertical="center"/>
    </xf>
    <xf numFmtId="2" fontId="60" fillId="9" borderId="73" xfId="0" applyNumberFormat="1" applyFont="1" applyFill="1" applyBorder="1" applyAlignment="1">
      <alignment horizontal="center" vertical="top"/>
    </xf>
    <xf numFmtId="2" fontId="84" fillId="9" borderId="73" xfId="0" applyNumberFormat="1" applyFont="1" applyFill="1" applyBorder="1" applyAlignment="1">
      <alignment vertical="center"/>
    </xf>
    <xf numFmtId="2" fontId="60" fillId="9" borderId="73" xfId="0" applyNumberFormat="1" applyFont="1" applyFill="1" applyBorder="1" applyAlignment="1">
      <alignment vertical="center"/>
    </xf>
    <xf numFmtId="0" fontId="63" fillId="0" borderId="0" xfId="0" applyFont="1"/>
    <xf numFmtId="165" fontId="33" fillId="10" borderId="24" xfId="0" applyNumberFormat="1" applyFont="1" applyFill="1" applyBorder="1" applyAlignment="1">
      <alignment horizontal="center" vertical="center"/>
    </xf>
    <xf numFmtId="165" fontId="33" fillId="10" borderId="31" xfId="0" applyNumberFormat="1" applyFont="1" applyFill="1" applyBorder="1" applyAlignment="1">
      <alignment horizontal="center" vertical="center"/>
    </xf>
    <xf numFmtId="165" fontId="33" fillId="10" borderId="57" xfId="0" applyNumberFormat="1" applyFont="1" applyFill="1" applyBorder="1" applyAlignment="1">
      <alignment horizontal="center" vertical="center"/>
    </xf>
    <xf numFmtId="0" fontId="15" fillId="34" borderId="91" xfId="55" applyNumberFormat="1" applyFont="1" applyFill="1" applyBorder="1" applyAlignment="1">
      <alignment horizontal="center" vertical="center"/>
    </xf>
    <xf numFmtId="0" fontId="15" fillId="34" borderId="92" xfId="55" applyNumberFormat="1" applyFont="1" applyFill="1" applyBorder="1" applyAlignment="1">
      <alignment horizontal="center" vertical="center"/>
    </xf>
    <xf numFmtId="1" fontId="25" fillId="9" borderId="93" xfId="0" applyNumberFormat="1" applyFont="1" applyFill="1" applyBorder="1" applyAlignment="1">
      <alignment horizontal="center" vertical="center"/>
    </xf>
    <xf numFmtId="1" fontId="25" fillId="9" borderId="94" xfId="0" applyNumberFormat="1" applyFont="1" applyFill="1" applyBorder="1" applyAlignment="1">
      <alignment horizontal="center" vertical="center"/>
    </xf>
    <xf numFmtId="1" fontId="25" fillId="9" borderId="95" xfId="0" applyNumberFormat="1" applyFont="1" applyFill="1" applyBorder="1" applyAlignment="1">
      <alignment horizontal="center" vertical="center"/>
    </xf>
    <xf numFmtId="1" fontId="25" fillId="9" borderId="96" xfId="0" applyNumberFormat="1" applyFont="1" applyFill="1" applyBorder="1" applyAlignment="1">
      <alignment horizontal="center" vertical="center"/>
    </xf>
    <xf numFmtId="1" fontId="25" fillId="9" borderId="97" xfId="0" applyNumberFormat="1" applyFont="1" applyFill="1" applyBorder="1" applyAlignment="1">
      <alignment horizontal="center" vertical="center"/>
    </xf>
    <xf numFmtId="0" fontId="15" fillId="34" borderId="100" xfId="55" applyNumberFormat="1" applyFont="1" applyFill="1" applyBorder="1" applyAlignment="1">
      <alignment horizontal="center" vertical="center"/>
    </xf>
    <xf numFmtId="0" fontId="15" fillId="34" borderId="101" xfId="55" applyNumberFormat="1" applyFont="1" applyFill="1" applyBorder="1" applyAlignment="1">
      <alignment horizontal="center" vertical="center"/>
    </xf>
    <xf numFmtId="3" fontId="85" fillId="10" borderId="59" xfId="0" applyNumberFormat="1" applyFont="1" applyFill="1" applyBorder="1" applyAlignment="1">
      <alignment horizontal="center" vertical="center"/>
    </xf>
    <xf numFmtId="0" fontId="86" fillId="9" borderId="26" xfId="55" applyNumberFormat="1" applyFont="1" applyFill="1" applyBorder="1" applyAlignment="1">
      <alignment horizontal="center" vertical="center" wrapText="1"/>
    </xf>
    <xf numFmtId="0" fontId="33" fillId="10" borderId="25" xfId="55" applyNumberFormat="1" applyFont="1" applyFill="1" applyBorder="1" applyAlignment="1">
      <alignment horizontal="center" vertical="center"/>
    </xf>
    <xf numFmtId="0" fontId="33" fillId="10" borderId="22" xfId="55" applyNumberFormat="1" applyFont="1" applyFill="1" applyBorder="1" applyAlignment="1">
      <alignment horizontal="center" vertical="center"/>
    </xf>
    <xf numFmtId="0" fontId="33" fillId="10" borderId="26" xfId="55" applyNumberFormat="1" applyFont="1" applyFill="1" applyBorder="1" applyAlignment="1">
      <alignment horizontal="center" vertical="center"/>
    </xf>
    <xf numFmtId="0" fontId="89" fillId="9" borderId="38" xfId="0" applyNumberFormat="1" applyFont="1" applyFill="1" applyBorder="1" applyAlignment="1">
      <alignment horizontal="center" vertical="center"/>
    </xf>
    <xf numFmtId="0" fontId="89" fillId="9" borderId="46" xfId="0" applyNumberFormat="1" applyFont="1" applyFill="1" applyBorder="1" applyAlignment="1">
      <alignment horizontal="center" vertical="center"/>
    </xf>
    <xf numFmtId="0" fontId="89" fillId="9" borderId="52" xfId="0" applyNumberFormat="1" applyFont="1" applyFill="1" applyBorder="1" applyAlignment="1">
      <alignment horizontal="center" vertical="center"/>
    </xf>
    <xf numFmtId="0" fontId="89" fillId="9" borderId="55" xfId="0" applyNumberFormat="1" applyFont="1" applyFill="1" applyBorder="1" applyAlignment="1">
      <alignment horizontal="center" vertical="center"/>
    </xf>
    <xf numFmtId="0" fontId="90" fillId="10" borderId="51" xfId="0" applyNumberFormat="1" applyFont="1" applyFill="1" applyBorder="1" applyAlignment="1">
      <alignment horizontal="center" vertical="center"/>
    </xf>
    <xf numFmtId="10" fontId="81" fillId="10" borderId="25" xfId="114" applyNumberFormat="1" applyFont="1" applyFill="1" applyBorder="1" applyAlignment="1">
      <alignment horizontal="center" vertical="center"/>
    </xf>
    <xf numFmtId="0" fontId="76" fillId="9" borderId="36" xfId="55" applyNumberFormat="1" applyFont="1" applyFill="1" applyBorder="1" applyAlignment="1">
      <alignment horizontal="center" vertical="center"/>
    </xf>
    <xf numFmtId="0" fontId="56" fillId="9" borderId="36" xfId="55" applyNumberFormat="1" applyFont="1" applyFill="1" applyBorder="1" applyAlignment="1">
      <alignment horizontal="center" vertical="center"/>
    </xf>
    <xf numFmtId="0" fontId="56" fillId="9" borderId="25" xfId="55" applyNumberFormat="1" applyFont="1" applyFill="1" applyBorder="1" applyAlignment="1">
      <alignment horizontal="center" vertical="center"/>
    </xf>
    <xf numFmtId="0" fontId="76" fillId="9" borderId="25" xfId="55" applyNumberFormat="1" applyFont="1" applyFill="1" applyBorder="1" applyAlignment="1">
      <alignment horizontal="center" vertical="center"/>
    </xf>
    <xf numFmtId="0" fontId="33" fillId="10" borderId="23" xfId="55" applyNumberFormat="1" applyFont="1" applyFill="1" applyBorder="1" applyAlignment="1">
      <alignment horizontal="center" vertical="center"/>
    </xf>
    <xf numFmtId="0" fontId="33" fillId="10" borderId="32" xfId="55" applyNumberFormat="1" applyFont="1" applyFill="1" applyBorder="1" applyAlignment="1">
      <alignment horizontal="center" vertical="center"/>
    </xf>
    <xf numFmtId="0" fontId="56" fillId="9" borderId="44" xfId="55" applyNumberFormat="1" applyFont="1" applyFill="1" applyBorder="1" applyAlignment="1">
      <alignment horizontal="center" vertical="center"/>
    </xf>
    <xf numFmtId="0" fontId="76" fillId="9" borderId="44" xfId="55" applyNumberFormat="1" applyFont="1" applyFill="1" applyBorder="1" applyAlignment="1">
      <alignment horizontal="center" vertical="center"/>
    </xf>
    <xf numFmtId="0" fontId="56" fillId="9" borderId="37" xfId="55" applyNumberFormat="1" applyFont="1" applyFill="1" applyBorder="1" applyAlignment="1">
      <alignment horizontal="center" vertical="center"/>
    </xf>
    <xf numFmtId="0" fontId="33" fillId="10" borderId="81" xfId="55" applyNumberFormat="1" applyFont="1" applyFill="1" applyBorder="1" applyAlignment="1">
      <alignment horizontal="center" vertical="center"/>
    </xf>
    <xf numFmtId="166" fontId="63" fillId="0" borderId="0" xfId="55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5" fillId="10" borderId="102" xfId="0" applyFont="1" applyFill="1" applyBorder="1" applyAlignment="1">
      <alignment horizontal="left" vertical="center"/>
    </xf>
    <xf numFmtId="0" fontId="55" fillId="10" borderId="56" xfId="0" applyFont="1" applyFill="1" applyBorder="1" applyAlignment="1">
      <alignment horizontal="left" vertical="center"/>
    </xf>
    <xf numFmtId="1" fontId="61" fillId="9" borderId="55" xfId="55" applyNumberFormat="1" applyFont="1" applyFill="1" applyBorder="1" applyAlignment="1">
      <alignment horizontal="center" vertical="center"/>
    </xf>
    <xf numFmtId="1" fontId="61" fillId="9" borderId="38" xfId="55" applyNumberFormat="1" applyFont="1" applyFill="1" applyBorder="1" applyAlignment="1">
      <alignment horizontal="center" vertical="center"/>
    </xf>
    <xf numFmtId="1" fontId="89" fillId="9" borderId="38" xfId="0" applyNumberFormat="1" applyFont="1" applyFill="1" applyBorder="1" applyAlignment="1">
      <alignment horizontal="center" vertical="center"/>
    </xf>
    <xf numFmtId="0" fontId="70" fillId="9" borderId="38" xfId="0" applyNumberFormat="1" applyFont="1" applyFill="1" applyBorder="1" applyAlignment="1">
      <alignment horizontal="center" vertical="center"/>
    </xf>
    <xf numFmtId="0" fontId="61" fillId="9" borderId="65" xfId="0" applyNumberFormat="1" applyFont="1" applyFill="1" applyBorder="1" applyAlignment="1">
      <alignment horizontal="center" vertical="top"/>
    </xf>
    <xf numFmtId="2" fontId="61" fillId="9" borderId="109" xfId="55" applyNumberFormat="1" applyFont="1" applyFill="1" applyBorder="1" applyAlignment="1">
      <alignment horizontal="center" vertical="center"/>
    </xf>
    <xf numFmtId="0" fontId="33" fillId="10" borderId="112" xfId="55" applyNumberFormat="1" applyFont="1" applyFill="1" applyBorder="1" applyAlignment="1">
      <alignment horizontal="center" vertical="center"/>
    </xf>
    <xf numFmtId="10" fontId="81" fillId="10" borderId="112" xfId="114" applyNumberFormat="1" applyFont="1" applyFill="1" applyBorder="1" applyAlignment="1">
      <alignment horizontal="center" vertical="center"/>
    </xf>
    <xf numFmtId="0" fontId="34" fillId="10" borderId="113" xfId="0" applyFont="1" applyFill="1" applyBorder="1" applyAlignment="1">
      <alignment horizontal="right" vertical="center"/>
    </xf>
    <xf numFmtId="0" fontId="34" fillId="10" borderId="114" xfId="0" applyFont="1" applyFill="1" applyBorder="1" applyAlignment="1">
      <alignment horizontal="right" vertical="center"/>
    </xf>
    <xf numFmtId="0" fontId="33" fillId="10" borderId="114" xfId="0" applyFont="1" applyFill="1" applyBorder="1" applyAlignment="1">
      <alignment horizontal="right" vertical="center"/>
    </xf>
    <xf numFmtId="3" fontId="33" fillId="10" borderId="114" xfId="0" applyNumberFormat="1" applyFont="1" applyFill="1" applyBorder="1" applyAlignment="1">
      <alignment horizontal="right" vertical="center"/>
    </xf>
    <xf numFmtId="165" fontId="33" fillId="10" borderId="113" xfId="0" applyNumberFormat="1" applyFont="1" applyFill="1" applyBorder="1" applyAlignment="1">
      <alignment horizontal="center" vertical="center"/>
    </xf>
    <xf numFmtId="0" fontId="70" fillId="9" borderId="116" xfId="0" applyNumberFormat="1" applyFont="1" applyFill="1" applyBorder="1" applyAlignment="1">
      <alignment horizontal="center" vertical="center"/>
    </xf>
    <xf numFmtId="0" fontId="61" fillId="9" borderId="117" xfId="0" applyNumberFormat="1" applyFont="1" applyFill="1" applyBorder="1" applyAlignment="1">
      <alignment horizontal="center" vertical="center"/>
    </xf>
    <xf numFmtId="10" fontId="81" fillId="10" borderId="122" xfId="114" applyNumberFormat="1" applyFont="1" applyFill="1" applyBorder="1" applyAlignment="1">
      <alignment horizontal="center" vertical="center"/>
    </xf>
    <xf numFmtId="0" fontId="34" fillId="10" borderId="123" xfId="0" applyFont="1" applyFill="1" applyBorder="1" applyAlignment="1">
      <alignment horizontal="right" vertical="center"/>
    </xf>
    <xf numFmtId="0" fontId="34" fillId="10" borderId="61" xfId="0" applyFont="1" applyFill="1" applyBorder="1" applyAlignment="1">
      <alignment horizontal="right" vertical="center"/>
    </xf>
    <xf numFmtId="0" fontId="33" fillId="10" borderId="124" xfId="0" applyFont="1" applyFill="1" applyBorder="1" applyAlignment="1">
      <alignment horizontal="right" vertical="center"/>
    </xf>
    <xf numFmtId="3" fontId="33" fillId="10" borderId="124" xfId="0" applyNumberFormat="1" applyFont="1" applyFill="1" applyBorder="1" applyAlignment="1">
      <alignment horizontal="right" vertical="center"/>
    </xf>
    <xf numFmtId="165" fontId="33" fillId="10" borderId="123" xfId="0" applyNumberFormat="1" applyFont="1" applyFill="1" applyBorder="1" applyAlignment="1">
      <alignment horizontal="center" vertical="center"/>
    </xf>
    <xf numFmtId="0" fontId="23" fillId="9" borderId="124" xfId="0" applyFont="1" applyFill="1" applyBorder="1" applyAlignment="1">
      <alignment horizontal="center" vertical="center"/>
    </xf>
    <xf numFmtId="1" fontId="23" fillId="9" borderId="125" xfId="0" applyNumberFormat="1" applyFont="1" applyFill="1" applyBorder="1" applyAlignment="1">
      <alignment horizontal="center" vertical="center"/>
    </xf>
    <xf numFmtId="1" fontId="25" fillId="9" borderId="123" xfId="0" applyNumberFormat="1" applyFont="1" applyFill="1" applyBorder="1" applyAlignment="1">
      <alignment horizontal="center" vertical="center"/>
    </xf>
    <xf numFmtId="1" fontId="25" fillId="9" borderId="126" xfId="0" applyNumberFormat="1" applyFont="1" applyFill="1" applyBorder="1" applyAlignment="1">
      <alignment horizontal="center" vertical="center"/>
    </xf>
    <xf numFmtId="0" fontId="70" fillId="9" borderId="127" xfId="0" applyNumberFormat="1" applyFont="1" applyFill="1" applyBorder="1" applyAlignment="1">
      <alignment horizontal="center" vertical="center"/>
    </xf>
    <xf numFmtId="0" fontId="61" fillId="9" borderId="128" xfId="0" applyNumberFormat="1" applyFont="1" applyFill="1" applyBorder="1" applyAlignment="1">
      <alignment horizontal="center" vertical="top"/>
    </xf>
    <xf numFmtId="0" fontId="76" fillId="9" borderId="129" xfId="55" applyNumberFormat="1" applyFont="1" applyFill="1" applyBorder="1" applyAlignment="1">
      <alignment horizontal="center" vertical="center"/>
    </xf>
    <xf numFmtId="1" fontId="61" fillId="9" borderId="62" xfId="55" applyNumberFormat="1" applyFont="1" applyFill="1" applyBorder="1" applyAlignment="1">
      <alignment vertical="center"/>
    </xf>
    <xf numFmtId="0" fontId="33" fillId="10" borderId="114" xfId="55" applyNumberFormat="1" applyFont="1" applyFill="1" applyBorder="1" applyAlignment="1">
      <alignment horizontal="center" vertical="center"/>
    </xf>
    <xf numFmtId="0" fontId="56" fillId="9" borderId="130" xfId="55" applyNumberFormat="1" applyFont="1" applyFill="1" applyBorder="1" applyAlignment="1">
      <alignment horizontal="center" vertical="center"/>
    </xf>
    <xf numFmtId="0" fontId="76" fillId="9" borderId="130" xfId="55" applyNumberFormat="1" applyFont="1" applyFill="1" applyBorder="1" applyAlignment="1">
      <alignment horizontal="center" vertical="center"/>
    </xf>
    <xf numFmtId="0" fontId="64" fillId="10" borderId="113" xfId="0" applyFont="1" applyFill="1" applyBorder="1" applyAlignment="1">
      <alignment horizontal="right" vertical="center"/>
    </xf>
    <xf numFmtId="0" fontId="65" fillId="10" borderId="114" xfId="0" applyFont="1" applyFill="1" applyBorder="1" applyAlignment="1">
      <alignment horizontal="right" vertical="center"/>
    </xf>
    <xf numFmtId="3" fontId="65" fillId="10" borderId="114" xfId="0" applyNumberFormat="1" applyFont="1" applyFill="1" applyBorder="1" applyAlignment="1">
      <alignment horizontal="right" vertical="center"/>
    </xf>
    <xf numFmtId="0" fontId="70" fillId="9" borderId="131" xfId="0" applyNumberFormat="1" applyFont="1" applyFill="1" applyBorder="1" applyAlignment="1">
      <alignment horizontal="center" vertical="center"/>
    </xf>
    <xf numFmtId="2" fontId="61" fillId="9" borderId="118" xfId="55" applyNumberFormat="1" applyFont="1" applyFill="1" applyBorder="1" applyAlignment="1">
      <alignment horizontal="center" vertical="center"/>
    </xf>
    <xf numFmtId="0" fontId="33" fillId="10" borderId="113" xfId="0" applyFont="1" applyFill="1" applyBorder="1" applyAlignment="1">
      <alignment horizontal="right" vertical="center"/>
    </xf>
    <xf numFmtId="0" fontId="23" fillId="9" borderId="114" xfId="0" applyFont="1" applyFill="1" applyBorder="1" applyAlignment="1">
      <alignment horizontal="center" vertical="center"/>
    </xf>
    <xf numFmtId="1" fontId="23" fillId="9" borderId="132" xfId="0" applyNumberFormat="1" applyFont="1" applyFill="1" applyBorder="1" applyAlignment="1">
      <alignment horizontal="center" vertical="center"/>
    </xf>
    <xf numFmtId="1" fontId="25" fillId="9" borderId="113" xfId="0" applyNumberFormat="1" applyFont="1" applyFill="1" applyBorder="1" applyAlignment="1">
      <alignment horizontal="center" vertical="center"/>
    </xf>
    <xf numFmtId="1" fontId="25" fillId="9" borderId="133" xfId="0" applyNumberFormat="1" applyFont="1" applyFill="1" applyBorder="1" applyAlignment="1">
      <alignment horizontal="center" vertical="center"/>
    </xf>
    <xf numFmtId="2" fontId="60" fillId="9" borderId="116" xfId="0" applyNumberFormat="1" applyFont="1" applyFill="1" applyBorder="1" applyAlignment="1">
      <alignment vertical="center"/>
    </xf>
    <xf numFmtId="0" fontId="76" fillId="9" borderId="134" xfId="55" applyNumberFormat="1" applyFont="1" applyFill="1" applyBorder="1" applyAlignment="1">
      <alignment horizontal="center" vertical="center"/>
    </xf>
    <xf numFmtId="2" fontId="60" fillId="9" borderId="112" xfId="55" applyNumberFormat="1" applyFont="1" applyFill="1" applyBorder="1" applyAlignment="1">
      <alignment horizontal="center" vertical="center"/>
    </xf>
    <xf numFmtId="0" fontId="70" fillId="9" borderId="135" xfId="0" applyNumberFormat="1" applyFont="1" applyFill="1" applyBorder="1" applyAlignment="1">
      <alignment horizontal="center" vertical="center"/>
    </xf>
    <xf numFmtId="0" fontId="61" fillId="9" borderId="136" xfId="55" applyNumberFormat="1" applyFont="1" applyFill="1" applyBorder="1" applyAlignment="1">
      <alignment horizontal="center" vertical="center"/>
    </xf>
    <xf numFmtId="0" fontId="64" fillId="10" borderId="57" xfId="0" applyFont="1" applyFill="1" applyBorder="1" applyAlignment="1">
      <alignment horizontal="right" vertical="center"/>
    </xf>
    <xf numFmtId="0" fontId="65" fillId="10" borderId="25" xfId="0" applyFont="1" applyFill="1" applyBorder="1" applyAlignment="1">
      <alignment horizontal="right" vertical="center"/>
    </xf>
    <xf numFmtId="3" fontId="65" fillId="10" borderId="25" xfId="0" applyNumberFormat="1" applyFont="1" applyFill="1" applyBorder="1" applyAlignment="1">
      <alignment horizontal="right" vertical="center"/>
    </xf>
    <xf numFmtId="0" fontId="54" fillId="10" borderId="26" xfId="0" applyNumberFormat="1" applyFont="1" applyFill="1" applyBorder="1" applyAlignment="1">
      <alignment horizontal="center" vertical="center"/>
    </xf>
    <xf numFmtId="0" fontId="34" fillId="10" borderId="26" xfId="0" applyNumberFormat="1" applyFont="1" applyFill="1" applyBorder="1" applyAlignment="1">
      <alignment horizontal="right" vertical="center"/>
    </xf>
    <xf numFmtId="0" fontId="34" fillId="10" borderId="22" xfId="0" applyNumberFormat="1" applyFont="1" applyFill="1" applyBorder="1" applyAlignment="1">
      <alignment horizontal="right" vertical="center"/>
    </xf>
    <xf numFmtId="0" fontId="54" fillId="10" borderId="25" xfId="0" applyNumberFormat="1" applyFont="1" applyFill="1" applyBorder="1" applyAlignment="1">
      <alignment horizontal="center" vertical="center"/>
    </xf>
    <xf numFmtId="0" fontId="34" fillId="10" borderId="25" xfId="0" applyNumberFormat="1" applyFont="1" applyFill="1" applyBorder="1" applyAlignment="1">
      <alignment horizontal="right" vertical="center"/>
    </xf>
    <xf numFmtId="0" fontId="34" fillId="10" borderId="58" xfId="0" applyNumberFormat="1" applyFont="1" applyFill="1" applyBorder="1" applyAlignment="1">
      <alignment horizontal="right" vertical="center"/>
    </xf>
    <xf numFmtId="0" fontId="54" fillId="10" borderId="23" xfId="0" applyNumberFormat="1" applyFont="1" applyFill="1" applyBorder="1" applyAlignment="1">
      <alignment horizontal="center" vertical="center"/>
    </xf>
    <xf numFmtId="0" fontId="54" fillId="10" borderId="32" xfId="0" applyNumberFormat="1" applyFont="1" applyFill="1" applyBorder="1" applyAlignment="1">
      <alignment horizontal="center" vertical="center"/>
    </xf>
    <xf numFmtId="0" fontId="34" fillId="10" borderId="32" xfId="0" applyNumberFormat="1" applyFont="1" applyFill="1" applyBorder="1" applyAlignment="1">
      <alignment horizontal="right" vertical="center"/>
    </xf>
    <xf numFmtId="0" fontId="34" fillId="10" borderId="35" xfId="0" applyNumberFormat="1" applyFont="1" applyFill="1" applyBorder="1" applyAlignment="1">
      <alignment horizontal="right" vertical="center"/>
    </xf>
    <xf numFmtId="0" fontId="34" fillId="10" borderId="23" xfId="0" applyNumberFormat="1" applyFont="1" applyFill="1" applyBorder="1" applyAlignment="1">
      <alignment horizontal="right" vertical="center"/>
    </xf>
    <xf numFmtId="0" fontId="34" fillId="10" borderId="39" xfId="0" applyNumberFormat="1" applyFont="1" applyFill="1" applyBorder="1" applyAlignment="1">
      <alignment horizontal="right" vertical="center"/>
    </xf>
    <xf numFmtId="0" fontId="34" fillId="10" borderId="27" xfId="0" applyNumberFormat="1" applyFont="1" applyFill="1" applyBorder="1" applyAlignment="1">
      <alignment horizontal="right" vertical="center"/>
    </xf>
    <xf numFmtId="0" fontId="34" fillId="10" borderId="21" xfId="0" applyNumberFormat="1" applyFont="1" applyFill="1" applyBorder="1" applyAlignment="1">
      <alignment horizontal="right" vertical="center"/>
    </xf>
    <xf numFmtId="0" fontId="64" fillId="10" borderId="26" xfId="0" applyNumberFormat="1" applyFont="1" applyFill="1" applyBorder="1" applyAlignment="1">
      <alignment horizontal="right" vertical="center"/>
    </xf>
    <xf numFmtId="0" fontId="64" fillId="10" borderId="22" xfId="0" applyNumberFormat="1" applyFont="1" applyFill="1" applyBorder="1" applyAlignment="1">
      <alignment horizontal="right" vertical="center"/>
    </xf>
    <xf numFmtId="0" fontId="64" fillId="10" borderId="25" xfId="0" applyNumberFormat="1" applyFont="1" applyFill="1" applyBorder="1" applyAlignment="1">
      <alignment horizontal="right" vertical="center"/>
    </xf>
    <xf numFmtId="0" fontId="64" fillId="10" borderId="58" xfId="0" applyNumberFormat="1" applyFont="1" applyFill="1" applyBorder="1" applyAlignment="1">
      <alignment horizontal="right" vertical="center"/>
    </xf>
    <xf numFmtId="0" fontId="64" fillId="10" borderId="23" xfId="0" applyNumberFormat="1" applyFont="1" applyFill="1" applyBorder="1" applyAlignment="1">
      <alignment horizontal="right" vertical="center"/>
    </xf>
    <xf numFmtId="0" fontId="64" fillId="10" borderId="39" xfId="0" applyNumberFormat="1" applyFont="1" applyFill="1" applyBorder="1" applyAlignment="1">
      <alignment horizontal="right" vertical="center"/>
    </xf>
    <xf numFmtId="0" fontId="64" fillId="10" borderId="32" xfId="0" applyNumberFormat="1" applyFont="1" applyFill="1" applyBorder="1" applyAlignment="1">
      <alignment horizontal="right" vertical="center"/>
    </xf>
    <xf numFmtId="0" fontId="64" fillId="10" borderId="35" xfId="0" applyNumberFormat="1" applyFont="1" applyFill="1" applyBorder="1" applyAlignment="1">
      <alignment horizontal="right" vertical="center"/>
    </xf>
    <xf numFmtId="0" fontId="54" fillId="10" borderId="114" xfId="0" applyNumberFormat="1" applyFont="1" applyFill="1" applyBorder="1" applyAlignment="1">
      <alignment horizontal="center" vertical="center"/>
    </xf>
    <xf numFmtId="0" fontId="64" fillId="10" borderId="114" xfId="0" applyNumberFormat="1" applyFont="1" applyFill="1" applyBorder="1" applyAlignment="1">
      <alignment horizontal="right" vertical="center"/>
    </xf>
    <xf numFmtId="0" fontId="64" fillId="10" borderId="115" xfId="0" applyNumberFormat="1" applyFont="1" applyFill="1" applyBorder="1" applyAlignment="1">
      <alignment horizontal="right" vertical="center"/>
    </xf>
    <xf numFmtId="0" fontId="88" fillId="35" borderId="0" xfId="0" applyFont="1" applyFill="1" applyAlignment="1">
      <alignment horizontal="center" vertical="center"/>
    </xf>
    <xf numFmtId="1" fontId="93" fillId="33" borderId="90" xfId="77" applyNumberFormat="1" applyFont="1" applyFill="1" applyBorder="1" applyAlignment="1">
      <alignment horizontal="center" vertical="center"/>
    </xf>
    <xf numFmtId="1" fontId="93" fillId="33" borderId="99" xfId="77" applyNumberFormat="1" applyFont="1" applyFill="1" applyBorder="1" applyAlignment="1">
      <alignment horizontal="center" vertical="center"/>
    </xf>
    <xf numFmtId="0" fontId="94" fillId="9" borderId="22" xfId="55" applyNumberFormat="1" applyFont="1" applyFill="1" applyBorder="1" applyAlignment="1">
      <alignment horizontal="center" vertical="center"/>
    </xf>
    <xf numFmtId="0" fontId="95" fillId="9" borderId="22" xfId="55" applyNumberFormat="1" applyFont="1" applyFill="1" applyBorder="1" applyAlignment="1">
      <alignment horizontal="center" vertical="center"/>
    </xf>
    <xf numFmtId="0" fontId="94" fillId="9" borderId="21" xfId="55" applyNumberFormat="1" applyFont="1" applyFill="1" applyBorder="1" applyAlignment="1">
      <alignment horizontal="center" vertical="center"/>
    </xf>
    <xf numFmtId="0" fontId="95" fillId="9" borderId="21" xfId="55" applyNumberFormat="1" applyFont="1" applyFill="1" applyBorder="1" applyAlignment="1">
      <alignment horizontal="center" vertical="center"/>
    </xf>
    <xf numFmtId="0" fontId="76" fillId="9" borderId="21" xfId="55" applyNumberFormat="1" applyFont="1" applyFill="1" applyBorder="1" applyAlignment="1">
      <alignment horizontal="center" vertical="center"/>
    </xf>
    <xf numFmtId="0" fontId="94" fillId="9" borderId="29" xfId="55" applyNumberFormat="1" applyFont="1" applyFill="1" applyBorder="1" applyAlignment="1">
      <alignment horizontal="center" vertical="center"/>
    </xf>
    <xf numFmtId="0" fontId="95" fillId="9" borderId="29" xfId="55" applyNumberFormat="1" applyFont="1" applyFill="1" applyBorder="1" applyAlignment="1">
      <alignment horizontal="center" vertical="center"/>
    </xf>
    <xf numFmtId="0" fontId="76" fillId="9" borderId="29" xfId="55" applyNumberFormat="1" applyFont="1" applyFill="1" applyBorder="1" applyAlignment="1">
      <alignment horizontal="center" vertical="center"/>
    </xf>
    <xf numFmtId="0" fontId="94" fillId="9" borderId="111" xfId="55" applyNumberFormat="1" applyFont="1" applyFill="1" applyBorder="1" applyAlignment="1">
      <alignment horizontal="center" vertical="center"/>
    </xf>
    <xf numFmtId="0" fontId="95" fillId="9" borderId="111" xfId="55" applyNumberFormat="1" applyFont="1" applyFill="1" applyBorder="1" applyAlignment="1">
      <alignment horizontal="center" vertical="center"/>
    </xf>
    <xf numFmtId="0" fontId="94" fillId="9" borderId="3" xfId="55" applyNumberFormat="1" applyFont="1" applyFill="1" applyBorder="1" applyAlignment="1">
      <alignment horizontal="center" vertical="center"/>
    </xf>
    <xf numFmtId="0" fontId="94" fillId="9" borderId="20" xfId="55" applyNumberFormat="1" applyFont="1" applyFill="1" applyBorder="1" applyAlignment="1">
      <alignment horizontal="center" vertical="center"/>
    </xf>
    <xf numFmtId="0" fontId="94" fillId="9" borderId="30" xfId="55" applyNumberFormat="1" applyFont="1" applyFill="1" applyBorder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Continuous"/>
    </xf>
    <xf numFmtId="0" fontId="69" fillId="38" borderId="0" xfId="0" applyFont="1" applyFill="1"/>
    <xf numFmtId="0" fontId="3" fillId="38" borderId="0" xfId="0" applyFont="1" applyFill="1"/>
    <xf numFmtId="0" fontId="2" fillId="38" borderId="0" xfId="0" applyFont="1" applyFill="1"/>
    <xf numFmtId="0" fontId="96" fillId="38" borderId="3" xfId="0" applyFont="1" applyFill="1" applyBorder="1" applyAlignment="1">
      <alignment horizontal="center" vertical="center"/>
    </xf>
    <xf numFmtId="0" fontId="3" fillId="38" borderId="0" xfId="0" applyFont="1" applyFill="1" applyAlignment="1">
      <alignment horizontal="center"/>
    </xf>
    <xf numFmtId="21" fontId="3" fillId="38" borderId="0" xfId="0" applyNumberFormat="1" applyFont="1" applyFill="1" applyAlignment="1">
      <alignment horizontal="center"/>
    </xf>
    <xf numFmtId="2" fontId="76" fillId="9" borderId="26" xfId="2" applyNumberFormat="1" applyFont="1" applyFill="1" applyBorder="1" applyAlignment="1">
      <alignment horizontal="center" vertical="center"/>
    </xf>
    <xf numFmtId="2" fontId="76" fillId="9" borderId="25" xfId="2" applyNumberFormat="1" applyFont="1" applyFill="1" applyBorder="1" applyAlignment="1">
      <alignment horizontal="center" vertical="center"/>
    </xf>
    <xf numFmtId="0" fontId="54" fillId="10" borderId="27" xfId="0" applyNumberFormat="1" applyFont="1" applyFill="1" applyBorder="1" applyAlignment="1">
      <alignment horizontal="center" vertical="center"/>
    </xf>
    <xf numFmtId="0" fontId="54" fillId="10" borderId="22" xfId="0" applyNumberFormat="1" applyFont="1" applyFill="1" applyBorder="1" applyAlignment="1">
      <alignment horizontal="center" vertical="center"/>
    </xf>
    <xf numFmtId="0" fontId="54" fillId="10" borderId="80" xfId="0" applyNumberFormat="1" applyFont="1" applyFill="1" applyBorder="1" applyAlignment="1">
      <alignment horizontal="center" vertical="center"/>
    </xf>
    <xf numFmtId="0" fontId="55" fillId="10" borderId="26" xfId="55" applyNumberFormat="1" applyFont="1" applyFill="1" applyBorder="1" applyAlignment="1">
      <alignment horizontal="center" vertical="center"/>
    </xf>
    <xf numFmtId="0" fontId="55" fillId="10" borderId="22" xfId="55" applyNumberFormat="1" applyFont="1" applyFill="1" applyBorder="1" applyAlignment="1">
      <alignment horizontal="center" vertical="center"/>
    </xf>
    <xf numFmtId="0" fontId="55" fillId="10" borderId="25" xfId="55" applyNumberFormat="1" applyFont="1" applyFill="1" applyBorder="1" applyAlignment="1">
      <alignment horizontal="center" vertical="center"/>
    </xf>
    <xf numFmtId="0" fontId="55" fillId="10" borderId="27" xfId="55" applyNumberFormat="1" applyFont="1" applyFill="1" applyBorder="1" applyAlignment="1">
      <alignment horizontal="center" vertical="center"/>
    </xf>
    <xf numFmtId="0" fontId="55" fillId="10" borderId="121" xfId="55" applyNumberFormat="1" applyFont="1" applyFill="1" applyBorder="1" applyAlignment="1">
      <alignment horizontal="center" vertical="center"/>
    </xf>
    <xf numFmtId="0" fontId="55" fillId="10" borderId="122" xfId="55" applyNumberFormat="1" applyFont="1" applyFill="1" applyBorder="1" applyAlignment="1">
      <alignment horizontal="center" vertical="center"/>
    </xf>
    <xf numFmtId="0" fontId="54" fillId="10" borderId="124" xfId="0" applyNumberFormat="1" applyFont="1" applyFill="1" applyBorder="1" applyAlignment="1">
      <alignment horizontal="center" vertical="center"/>
    </xf>
    <xf numFmtId="168" fontId="54" fillId="10" borderId="23" xfId="0" applyNumberFormat="1" applyFont="1" applyFill="1" applyBorder="1" applyAlignment="1">
      <alignment horizontal="center" vertical="center"/>
    </xf>
    <xf numFmtId="168" fontId="54" fillId="10" borderId="22" xfId="0" applyNumberFormat="1" applyFont="1" applyFill="1" applyBorder="1" applyAlignment="1">
      <alignment horizontal="center" vertical="center"/>
    </xf>
    <xf numFmtId="168" fontId="54" fillId="10" borderId="27" xfId="0" applyNumberFormat="1" applyFont="1" applyFill="1" applyBorder="1" applyAlignment="1">
      <alignment horizontal="center" vertical="center"/>
    </xf>
    <xf numFmtId="0" fontId="19" fillId="34" borderId="92" xfId="55" applyNumberFormat="1" applyFont="1" applyFill="1" applyBorder="1" applyAlignment="1">
      <alignment horizontal="center" vertical="center"/>
    </xf>
    <xf numFmtId="1" fontId="97" fillId="33" borderId="98" xfId="77" applyNumberFormat="1" applyFont="1" applyFill="1" applyBorder="1" applyAlignment="1">
      <alignment horizontal="center" vertical="center"/>
    </xf>
    <xf numFmtId="1" fontId="97" fillId="33" borderId="89" xfId="77" applyNumberFormat="1" applyFont="1" applyFill="1" applyBorder="1" applyAlignment="1">
      <alignment horizontal="center" vertical="center"/>
    </xf>
    <xf numFmtId="2" fontId="98" fillId="36" borderId="3" xfId="0" applyNumberFormat="1" applyFont="1" applyFill="1" applyBorder="1" applyAlignment="1">
      <alignment horizontal="center" vertical="center"/>
    </xf>
    <xf numFmtId="2" fontId="60" fillId="9" borderId="38" xfId="55" applyNumberFormat="1" applyFont="1" applyFill="1" applyBorder="1" applyAlignment="1">
      <alignment horizontal="center" vertical="center"/>
    </xf>
    <xf numFmtId="2" fontId="60" fillId="9" borderId="55" xfId="55" applyNumberFormat="1" applyFont="1" applyFill="1" applyBorder="1" applyAlignment="1">
      <alignment horizontal="center" vertical="center"/>
    </xf>
    <xf numFmtId="2" fontId="60" fillId="9" borderId="52" xfId="55" applyNumberFormat="1" applyFont="1" applyFill="1" applyBorder="1" applyAlignment="1">
      <alignment horizontal="center" vertical="center"/>
    </xf>
    <xf numFmtId="2" fontId="60" fillId="9" borderId="73" xfId="55" applyNumberFormat="1" applyFont="1" applyFill="1" applyBorder="1" applyAlignment="1">
      <alignment horizontal="center" vertical="center"/>
    </xf>
    <xf numFmtId="2" fontId="60" fillId="9" borderId="136" xfId="55" applyNumberFormat="1" applyFont="1" applyFill="1" applyBorder="1" applyAlignment="1">
      <alignment horizontal="center" vertical="center"/>
    </xf>
    <xf numFmtId="2" fontId="60" fillId="9" borderId="116" xfId="55" applyNumberFormat="1" applyFont="1" applyFill="1" applyBorder="1" applyAlignment="1">
      <alignment horizontal="center" vertical="center"/>
    </xf>
    <xf numFmtId="2" fontId="61" fillId="9" borderId="60" xfId="55" applyNumberFormat="1" applyFont="1" applyFill="1" applyBorder="1" applyAlignment="1">
      <alignment horizontal="left" vertical="center"/>
    </xf>
    <xf numFmtId="2" fontId="61" fillId="9" borderId="45" xfId="55" applyNumberFormat="1" applyFont="1" applyFill="1" applyBorder="1" applyAlignment="1">
      <alignment horizontal="left" vertical="center"/>
    </xf>
    <xf numFmtId="2" fontId="61" fillId="9" borderId="119" xfId="55" applyNumberFormat="1" applyFont="1" applyFill="1" applyBorder="1" applyAlignment="1">
      <alignment horizontal="left" vertical="center"/>
    </xf>
    <xf numFmtId="0" fontId="55" fillId="10" borderId="50" xfId="0" applyFont="1" applyFill="1" applyBorder="1" applyAlignment="1">
      <alignment horizontal="left" vertical="center"/>
    </xf>
    <xf numFmtId="0" fontId="55" fillId="10" borderId="78" xfId="0" applyFont="1" applyFill="1" applyBorder="1" applyAlignment="1">
      <alignment horizontal="left" vertical="center"/>
    </xf>
    <xf numFmtId="0" fontId="55" fillId="10" borderId="110" xfId="0" applyFont="1" applyFill="1" applyBorder="1" applyAlignment="1">
      <alignment horizontal="left" vertical="center"/>
    </xf>
    <xf numFmtId="2" fontId="61" fillId="9" borderId="37" xfId="55" applyNumberFormat="1" applyFont="1" applyFill="1" applyBorder="1" applyAlignment="1">
      <alignment horizontal="left" vertical="center"/>
    </xf>
    <xf numFmtId="2" fontId="61" fillId="9" borderId="36" xfId="55" applyNumberFormat="1" applyFont="1" applyFill="1" applyBorder="1" applyAlignment="1">
      <alignment horizontal="left" vertical="center"/>
    </xf>
    <xf numFmtId="0" fontId="92" fillId="10" borderId="102" xfId="0" applyFont="1" applyFill="1" applyBorder="1" applyAlignment="1">
      <alignment horizontal="left" vertical="center"/>
    </xf>
    <xf numFmtId="0" fontId="55" fillId="10" borderId="77" xfId="0" applyFont="1" applyFill="1" applyBorder="1" applyAlignment="1">
      <alignment horizontal="left" vertical="center"/>
    </xf>
    <xf numFmtId="0" fontId="63" fillId="0" borderId="0" xfId="0" applyFont="1" applyAlignment="1">
      <alignment horizontal="left"/>
    </xf>
    <xf numFmtId="3" fontId="62" fillId="7" borderId="47" xfId="0" applyNumberFormat="1" applyFont="1" applyFill="1" applyBorder="1" applyAlignment="1">
      <alignment horizontal="left" vertical="center"/>
    </xf>
    <xf numFmtId="0" fontId="34" fillId="10" borderId="122" xfId="0" applyFont="1" applyFill="1" applyBorder="1" applyAlignment="1">
      <alignment horizontal="right" vertical="center"/>
    </xf>
    <xf numFmtId="166" fontId="0" fillId="38" borderId="0" xfId="55" applyNumberFormat="1" applyFont="1" applyFill="1"/>
    <xf numFmtId="0" fontId="99" fillId="10" borderId="120" xfId="0" applyFont="1" applyFill="1" applyBorder="1" applyAlignment="1">
      <alignment horizontal="left" vertical="center"/>
    </xf>
    <xf numFmtId="164" fontId="60" fillId="9" borderId="52" xfId="55" applyNumberFormat="1" applyFont="1" applyFill="1" applyBorder="1" applyAlignment="1">
      <alignment horizontal="center" vertical="center"/>
    </xf>
    <xf numFmtId="164" fontId="60" fillId="9" borderId="73" xfId="55" applyNumberFormat="1" applyFont="1" applyFill="1" applyBorder="1" applyAlignment="1">
      <alignment horizontal="center" vertical="center"/>
    </xf>
    <xf numFmtId="166" fontId="55" fillId="10" borderId="22" xfId="55" applyNumberFormat="1" applyFont="1" applyFill="1" applyBorder="1" applyAlignment="1">
      <alignment horizontal="center" vertical="center"/>
    </xf>
    <xf numFmtId="166" fontId="60" fillId="9" borderId="36" xfId="55" applyNumberFormat="1" applyFont="1" applyFill="1" applyBorder="1" applyAlignment="1">
      <alignment horizontal="center" vertical="center"/>
    </xf>
    <xf numFmtId="0" fontId="15" fillId="37" borderId="137" xfId="55" applyNumberFormat="1" applyFont="1" applyFill="1" applyBorder="1" applyAlignment="1">
      <alignment horizontal="center" vertical="center"/>
    </xf>
    <xf numFmtId="0" fontId="15" fillId="37" borderId="138" xfId="55" applyNumberFormat="1" applyFont="1" applyFill="1" applyBorder="1" applyAlignment="1">
      <alignment horizontal="center" vertical="center"/>
    </xf>
    <xf numFmtId="0" fontId="19" fillId="37" borderId="139" xfId="55" applyNumberFormat="1" applyFont="1" applyFill="1" applyBorder="1" applyAlignment="1">
      <alignment horizontal="center" vertical="center"/>
    </xf>
    <xf numFmtId="0" fontId="15" fillId="34" borderId="140" xfId="55" applyNumberFormat="1" applyFont="1" applyFill="1" applyBorder="1" applyAlignment="1">
      <alignment horizontal="center" vertical="center"/>
    </xf>
    <xf numFmtId="0" fontId="15" fillId="34" borderId="141" xfId="55" applyNumberFormat="1" applyFont="1" applyFill="1" applyBorder="1" applyAlignment="1">
      <alignment horizontal="center" vertical="center"/>
    </xf>
    <xf numFmtId="0" fontId="19" fillId="34" borderId="141" xfId="55" applyNumberFormat="1" applyFont="1" applyFill="1" applyBorder="1" applyAlignment="1">
      <alignment horizontal="center" vertical="center"/>
    </xf>
    <xf numFmtId="0" fontId="26" fillId="9" borderId="30" xfId="55" applyNumberFormat="1" applyFont="1" applyFill="1" applyBorder="1" applyAlignment="1">
      <alignment horizontal="center" vertical="center"/>
    </xf>
    <xf numFmtId="0" fontId="26" fillId="9" borderId="20" xfId="55" applyNumberFormat="1" applyFont="1" applyFill="1" applyBorder="1" applyAlignment="1">
      <alignment horizontal="center" vertical="center"/>
    </xf>
    <xf numFmtId="0" fontId="15" fillId="9" borderId="142" xfId="55" applyNumberFormat="1" applyFont="1" applyFill="1" applyBorder="1" applyAlignment="1">
      <alignment horizontal="center" vertical="center"/>
    </xf>
    <xf numFmtId="0" fontId="15" fillId="9" borderId="143" xfId="55" applyNumberFormat="1" applyFont="1" applyFill="1" applyBorder="1" applyAlignment="1">
      <alignment horizontal="center" vertical="center"/>
    </xf>
    <xf numFmtId="0" fontId="15" fillId="9" borderId="144" xfId="55" applyNumberFormat="1" applyFont="1" applyFill="1" applyBorder="1" applyAlignment="1">
      <alignment horizontal="center" vertical="center"/>
    </xf>
    <xf numFmtId="0" fontId="15" fillId="9" borderId="145" xfId="55" applyNumberFormat="1" applyFont="1" applyFill="1" applyBorder="1" applyAlignment="1">
      <alignment horizontal="center" vertical="center"/>
    </xf>
    <xf numFmtId="0" fontId="15" fillId="9" borderId="146" xfId="55" applyNumberFormat="1" applyFont="1" applyFill="1" applyBorder="1" applyAlignment="1">
      <alignment horizontal="center" vertical="center"/>
    </xf>
    <xf numFmtId="0" fontId="15" fillId="9" borderId="147" xfId="55" applyNumberFormat="1" applyFont="1" applyFill="1" applyBorder="1" applyAlignment="1">
      <alignment horizontal="center" vertical="center"/>
    </xf>
    <xf numFmtId="0" fontId="26" fillId="9" borderId="149" xfId="0" applyFont="1" applyFill="1" applyBorder="1" applyAlignment="1">
      <alignment horizontal="center" vertical="center"/>
    </xf>
    <xf numFmtId="0" fontId="26" fillId="9" borderId="94" xfId="0" applyFont="1" applyFill="1" applyBorder="1" applyAlignment="1">
      <alignment horizontal="center" vertical="center"/>
    </xf>
    <xf numFmtId="0" fontId="26" fillId="9" borderId="97" xfId="0" applyFont="1" applyFill="1" applyBorder="1" applyAlignment="1">
      <alignment horizontal="center" vertical="center"/>
    </xf>
    <xf numFmtId="0" fontId="26" fillId="9" borderId="148" xfId="0" applyFont="1" applyFill="1" applyBorder="1" applyAlignment="1">
      <alignment horizontal="center" vertical="center"/>
    </xf>
    <xf numFmtId="3" fontId="80" fillId="10" borderId="38" xfId="0" applyNumberFormat="1" applyFont="1" applyFill="1" applyBorder="1" applyAlignment="1">
      <alignment horizontal="right" vertical="center"/>
    </xf>
    <xf numFmtId="3" fontId="80" fillId="10" borderId="46" xfId="0" applyNumberFormat="1" applyFont="1" applyFill="1" applyBorder="1" applyAlignment="1">
      <alignment horizontal="right" vertical="center"/>
    </xf>
    <xf numFmtId="3" fontId="80" fillId="10" borderId="73" xfId="0" applyNumberFormat="1" applyFont="1" applyFill="1" applyBorder="1" applyAlignment="1">
      <alignment horizontal="right" vertical="center"/>
    </xf>
    <xf numFmtId="3" fontId="80" fillId="10" borderId="53" xfId="0" applyNumberFormat="1" applyFont="1" applyFill="1" applyBorder="1" applyAlignment="1">
      <alignment horizontal="right" vertical="center"/>
    </xf>
    <xf numFmtId="3" fontId="80" fillId="10" borderId="63" xfId="0" applyNumberFormat="1" applyFont="1" applyFill="1" applyBorder="1" applyAlignment="1">
      <alignment horizontal="right" vertical="center"/>
    </xf>
    <xf numFmtId="3" fontId="80" fillId="10" borderId="150" xfId="0" applyNumberFormat="1" applyFont="1" applyFill="1" applyBorder="1" applyAlignment="1">
      <alignment horizontal="right" vertical="center"/>
    </xf>
    <xf numFmtId="3" fontId="80" fillId="10" borderId="151" xfId="0" applyNumberFormat="1" applyFont="1" applyFill="1" applyBorder="1" applyAlignment="1">
      <alignment horizontal="right" vertical="center"/>
    </xf>
    <xf numFmtId="0" fontId="33" fillId="10" borderId="93" xfId="0" applyNumberFormat="1" applyFont="1" applyFill="1" applyBorder="1" applyAlignment="1">
      <alignment horizontal="right" vertical="center"/>
    </xf>
    <xf numFmtId="0" fontId="33" fillId="10" borderId="144" xfId="0" applyNumberFormat="1" applyFont="1" applyFill="1" applyBorder="1" applyAlignment="1">
      <alignment horizontal="right" vertical="center"/>
    </xf>
    <xf numFmtId="0" fontId="33" fillId="10" borderId="97" xfId="0" applyNumberFormat="1" applyFont="1" applyFill="1" applyBorder="1" applyAlignment="1">
      <alignment horizontal="right" vertical="center"/>
    </xf>
    <xf numFmtId="0" fontId="33" fillId="10" borderId="149" xfId="0" applyNumberFormat="1" applyFont="1" applyFill="1" applyBorder="1" applyAlignment="1">
      <alignment horizontal="right" vertical="center"/>
    </xf>
    <xf numFmtId="0" fontId="33" fillId="10" borderId="152" xfId="0" applyNumberFormat="1" applyFont="1" applyFill="1" applyBorder="1" applyAlignment="1">
      <alignment horizontal="right" vertical="center"/>
    </xf>
    <xf numFmtId="0" fontId="33" fillId="10" borderId="94" xfId="0" applyNumberFormat="1" applyFont="1" applyFill="1" applyBorder="1" applyAlignment="1">
      <alignment horizontal="right" vertical="center"/>
    </xf>
    <xf numFmtId="0" fontId="65" fillId="10" borderId="93" xfId="0" applyNumberFormat="1" applyFont="1" applyFill="1" applyBorder="1" applyAlignment="1">
      <alignment horizontal="right" vertical="center"/>
    </xf>
    <xf numFmtId="0" fontId="65" fillId="10" borderId="144" xfId="0" applyNumberFormat="1" applyFont="1" applyFill="1" applyBorder="1" applyAlignment="1">
      <alignment horizontal="right" vertical="center"/>
    </xf>
    <xf numFmtId="0" fontId="65" fillId="10" borderId="149" xfId="0" applyNumberFormat="1" applyFont="1" applyFill="1" applyBorder="1" applyAlignment="1">
      <alignment horizontal="right" vertical="center"/>
    </xf>
    <xf numFmtId="0" fontId="65" fillId="10" borderId="97" xfId="0" applyNumberFormat="1" applyFont="1" applyFill="1" applyBorder="1" applyAlignment="1">
      <alignment horizontal="right" vertical="center"/>
    </xf>
    <xf numFmtId="0" fontId="33" fillId="10" borderId="93" xfId="55" applyNumberFormat="1" applyFont="1" applyFill="1" applyBorder="1" applyAlignment="1">
      <alignment horizontal="right" vertical="center"/>
    </xf>
    <xf numFmtId="0" fontId="33" fillId="10" borderId="144" xfId="55" applyNumberFormat="1" applyFont="1" applyFill="1" applyBorder="1" applyAlignment="1">
      <alignment horizontal="right" vertical="center"/>
    </xf>
    <xf numFmtId="0" fontId="33" fillId="10" borderId="149" xfId="55" applyNumberFormat="1" applyFont="1" applyFill="1" applyBorder="1" applyAlignment="1">
      <alignment horizontal="right" vertical="center"/>
    </xf>
    <xf numFmtId="0" fontId="33" fillId="10" borderId="133" xfId="55" applyNumberFormat="1" applyFont="1" applyFill="1" applyBorder="1" applyAlignment="1">
      <alignment horizontal="right" vertical="center"/>
    </xf>
    <xf numFmtId="3" fontId="80" fillId="10" borderId="55" xfId="0" applyNumberFormat="1" applyFont="1" applyFill="1" applyBorder="1" applyAlignment="1">
      <alignment horizontal="right" vertical="center"/>
    </xf>
    <xf numFmtId="0" fontId="15" fillId="37" borderId="153" xfId="55" applyNumberFormat="1" applyFont="1" applyFill="1" applyBorder="1" applyAlignment="1">
      <alignment horizontal="center" vertical="center"/>
    </xf>
    <xf numFmtId="0" fontId="19" fillId="37" borderId="154" xfId="55" applyNumberFormat="1" applyFont="1" applyFill="1" applyBorder="1" applyAlignment="1">
      <alignment horizontal="center" vertical="center"/>
    </xf>
    <xf numFmtId="0" fontId="33" fillId="10" borderId="155" xfId="55" applyNumberFormat="1" applyFont="1" applyFill="1" applyBorder="1" applyAlignment="1">
      <alignment horizontal="right" vertical="center"/>
    </xf>
    <xf numFmtId="0" fontId="33" fillId="10" borderId="25" xfId="55" applyNumberFormat="1" applyFont="1" applyFill="1" applyBorder="1" applyAlignment="1">
      <alignment horizontal="right" vertical="center"/>
    </xf>
    <xf numFmtId="0" fontId="33" fillId="10" borderId="23" xfId="55" applyNumberFormat="1" applyFont="1" applyFill="1" applyBorder="1" applyAlignment="1">
      <alignment horizontal="right" vertical="center"/>
    </xf>
    <xf numFmtId="0" fontId="33" fillId="10" borderId="27" xfId="0" applyNumberFormat="1" applyFont="1" applyFill="1" applyBorder="1" applyAlignment="1">
      <alignment horizontal="right" vertical="center"/>
    </xf>
    <xf numFmtId="0" fontId="33" fillId="10" borderId="28" xfId="0" applyNumberFormat="1" applyFont="1" applyFill="1" applyBorder="1" applyAlignment="1">
      <alignment horizontal="right" vertical="center"/>
    </xf>
    <xf numFmtId="0" fontId="33" fillId="10" borderId="26" xfId="0" applyNumberFormat="1" applyFont="1" applyFill="1" applyBorder="1" applyAlignment="1">
      <alignment horizontal="right" vertical="center"/>
    </xf>
    <xf numFmtId="0" fontId="26" fillId="9" borderId="156" xfId="55" applyNumberFormat="1" applyFont="1" applyFill="1" applyBorder="1" applyAlignment="1">
      <alignment horizontal="center" vertical="center"/>
    </xf>
    <xf numFmtId="0" fontId="15" fillId="37" borderId="157" xfId="55" applyNumberFormat="1" applyFont="1" applyFill="1" applyBorder="1" applyAlignment="1">
      <alignment horizontal="center" vertical="center"/>
    </xf>
    <xf numFmtId="0" fontId="15" fillId="34" borderId="158" xfId="55" applyNumberFormat="1" applyFont="1" applyFill="1" applyBorder="1" applyAlignment="1">
      <alignment horizontal="center" vertical="center"/>
    </xf>
    <xf numFmtId="0" fontId="15" fillId="9" borderId="10" xfId="55" applyNumberFormat="1" applyFont="1" applyFill="1" applyBorder="1" applyAlignment="1">
      <alignment horizontal="center" vertical="center"/>
    </xf>
    <xf numFmtId="0" fontId="15" fillId="9" borderId="159" xfId="55" applyNumberFormat="1" applyFont="1" applyFill="1" applyBorder="1" applyAlignment="1">
      <alignment horizontal="center" vertical="center"/>
    </xf>
    <xf numFmtId="0" fontId="15" fillId="37" borderId="160" xfId="55" applyNumberFormat="1" applyFont="1" applyFill="1" applyBorder="1" applyAlignment="1">
      <alignment horizontal="center" vertical="center"/>
    </xf>
    <xf numFmtId="0" fontId="15" fillId="9" borderId="50" xfId="55" applyNumberFormat="1" applyFont="1" applyFill="1" applyBorder="1" applyAlignment="1">
      <alignment horizontal="center" vertical="center"/>
    </xf>
    <xf numFmtId="0" fontId="15" fillId="9" borderId="110" xfId="55" applyNumberFormat="1" applyFont="1" applyFill="1" applyBorder="1" applyAlignment="1">
      <alignment horizontal="center" vertical="center"/>
    </xf>
    <xf numFmtId="0" fontId="15" fillId="9" borderId="161" xfId="55" applyNumberFormat="1" applyFont="1" applyFill="1" applyBorder="1" applyAlignment="1">
      <alignment horizontal="center" vertical="center"/>
    </xf>
    <xf numFmtId="0" fontId="15" fillId="34" borderId="162" xfId="55" applyNumberFormat="1" applyFont="1" applyFill="1" applyBorder="1" applyAlignment="1">
      <alignment horizontal="center" vertical="center"/>
    </xf>
    <xf numFmtId="0" fontId="15" fillId="37" borderId="163" xfId="55" applyNumberFormat="1" applyFont="1" applyFill="1" applyBorder="1" applyAlignment="1">
      <alignment horizontal="center" vertical="center"/>
    </xf>
    <xf numFmtId="0" fontId="15" fillId="37" borderId="165" xfId="55" applyNumberFormat="1" applyFont="1" applyFill="1" applyBorder="1" applyAlignment="1">
      <alignment horizontal="center" vertical="center"/>
    </xf>
    <xf numFmtId="0" fontId="15" fillId="9" borderId="164" xfId="55" applyNumberFormat="1" applyFont="1" applyFill="1" applyBorder="1" applyAlignment="1">
      <alignment horizontal="center" vertical="center"/>
    </xf>
    <xf numFmtId="0" fontId="15" fillId="9" borderId="167" xfId="55" applyNumberFormat="1" applyFont="1" applyFill="1" applyBorder="1" applyAlignment="1">
      <alignment horizontal="center" vertical="center"/>
    </xf>
    <xf numFmtId="0" fontId="15" fillId="34" borderId="166" xfId="55" applyNumberFormat="1" applyFont="1" applyFill="1" applyBorder="1" applyAlignment="1">
      <alignment horizontal="center" vertical="center"/>
    </xf>
    <xf numFmtId="169" fontId="61" fillId="9" borderId="72" xfId="114" applyNumberFormat="1" applyFont="1" applyFill="1" applyBorder="1" applyAlignment="1">
      <alignment horizontal="center" vertical="center"/>
    </xf>
    <xf numFmtId="169" fontId="61" fillId="9" borderId="40" xfId="114" applyNumberFormat="1" applyFont="1" applyFill="1" applyBorder="1" applyAlignment="1">
      <alignment horizontal="center" vertical="center"/>
    </xf>
    <xf numFmtId="1" fontId="93" fillId="33" borderId="89" xfId="77" applyNumberFormat="1" applyFont="1" applyFill="1" applyBorder="1" applyAlignment="1">
      <alignment horizontal="center" vertical="center"/>
    </xf>
    <xf numFmtId="0" fontId="100" fillId="9" borderId="3" xfId="55" applyNumberFormat="1" applyFont="1" applyFill="1" applyBorder="1" applyAlignment="1">
      <alignment horizontal="center" vertical="center"/>
    </xf>
    <xf numFmtId="0" fontId="100" fillId="9" borderId="20" xfId="55" applyNumberFormat="1" applyFont="1" applyFill="1" applyBorder="1" applyAlignment="1">
      <alignment horizontal="center" vertical="center"/>
    </xf>
    <xf numFmtId="0" fontId="100" fillId="9" borderId="30" xfId="55" applyNumberFormat="1" applyFont="1" applyFill="1" applyBorder="1" applyAlignment="1">
      <alignment horizontal="center" vertical="center"/>
    </xf>
    <xf numFmtId="0" fontId="105" fillId="11" borderId="8" xfId="15" applyFont="1" applyFill="1" applyBorder="1" applyAlignment="1">
      <alignment horizontal="center" vertical="center"/>
    </xf>
    <xf numFmtId="0" fontId="70" fillId="9" borderId="46" xfId="0" applyNumberFormat="1" applyFont="1" applyFill="1" applyBorder="1" applyAlignment="1">
      <alignment horizontal="center" vertical="center"/>
    </xf>
    <xf numFmtId="0" fontId="61" fillId="9" borderId="64" xfId="0" applyNumberFormat="1" applyFont="1" applyFill="1" applyBorder="1" applyAlignment="1">
      <alignment horizontal="center" vertical="center"/>
    </xf>
    <xf numFmtId="0" fontId="104" fillId="9" borderId="0" xfId="0" applyFont="1" applyFill="1"/>
    <xf numFmtId="14" fontId="3" fillId="38" borderId="0" xfId="0" applyNumberFormat="1" applyFont="1" applyFill="1"/>
    <xf numFmtId="0" fontId="3" fillId="38" borderId="0" xfId="0" applyNumberFormat="1" applyFont="1" applyFill="1"/>
    <xf numFmtId="0" fontId="15" fillId="37" borderId="168" xfId="55" applyNumberFormat="1" applyFont="1" applyFill="1" applyBorder="1" applyAlignment="1">
      <alignment horizontal="center" vertical="center"/>
    </xf>
    <xf numFmtId="0" fontId="15" fillId="34" borderId="169" xfId="55" applyNumberFormat="1" applyFont="1" applyFill="1" applyBorder="1" applyAlignment="1">
      <alignment horizontal="center" vertical="center"/>
    </xf>
    <xf numFmtId="0" fontId="15" fillId="37" borderId="170" xfId="55" applyNumberFormat="1" applyFont="1" applyFill="1" applyBorder="1" applyAlignment="1">
      <alignment horizontal="center" vertical="center"/>
    </xf>
    <xf numFmtId="166" fontId="60" fillId="9" borderId="37" xfId="55" applyNumberFormat="1" applyFont="1" applyFill="1" applyBorder="1" applyAlignment="1">
      <alignment horizontal="center" vertical="center"/>
    </xf>
    <xf numFmtId="0" fontId="8" fillId="4" borderId="172" xfId="31" applyFont="1" applyFill="1" applyBorder="1" applyAlignment="1">
      <alignment horizontal="center"/>
    </xf>
    <xf numFmtId="0" fontId="8" fillId="4" borderId="171" xfId="31" applyFont="1" applyFill="1" applyBorder="1" applyAlignment="1">
      <alignment horizontal="center"/>
    </xf>
    <xf numFmtId="0" fontId="107" fillId="40" borderId="175" xfId="0" applyFont="1" applyFill="1" applyBorder="1" applyAlignment="1">
      <alignment horizontal="center" vertical="center"/>
    </xf>
    <xf numFmtId="0" fontId="107" fillId="40" borderId="176" xfId="0" applyFont="1" applyFill="1" applyBorder="1" applyAlignment="1">
      <alignment horizontal="center" vertical="center"/>
    </xf>
    <xf numFmtId="0" fontId="108" fillId="40" borderId="177" xfId="0" applyFont="1" applyFill="1" applyBorder="1" applyAlignment="1">
      <alignment horizontal="center" vertical="center"/>
    </xf>
    <xf numFmtId="0" fontId="108" fillId="40" borderId="178" xfId="0" applyFont="1" applyFill="1" applyBorder="1" applyAlignment="1">
      <alignment horizontal="center" vertical="center"/>
    </xf>
    <xf numFmtId="0" fontId="109" fillId="40" borderId="175" xfId="0" applyFont="1" applyFill="1" applyBorder="1" applyAlignment="1">
      <alignment horizontal="center" vertical="center"/>
    </xf>
    <xf numFmtId="0" fontId="109" fillId="40" borderId="177" xfId="0" applyFont="1" applyFill="1" applyBorder="1" applyAlignment="1">
      <alignment horizontal="center" vertical="center"/>
    </xf>
    <xf numFmtId="0" fontId="109" fillId="40" borderId="176" xfId="0" applyFont="1" applyFill="1" applyBorder="1" applyAlignment="1">
      <alignment horizontal="center" vertical="center"/>
    </xf>
    <xf numFmtId="0" fontId="109" fillId="40" borderId="178" xfId="0" applyFont="1" applyFill="1" applyBorder="1" applyAlignment="1">
      <alignment horizontal="center" vertical="center"/>
    </xf>
    <xf numFmtId="0" fontId="105" fillId="39" borderId="174" xfId="0" applyNumberFormat="1" applyFont="1" applyFill="1" applyBorder="1" applyAlignment="1">
      <alignment horizontal="right" vertical="center"/>
    </xf>
    <xf numFmtId="0" fontId="105" fillId="39" borderId="173" xfId="0" applyNumberFormat="1" applyFont="1" applyFill="1" applyBorder="1" applyAlignment="1">
      <alignment horizontal="right" vertical="center"/>
    </xf>
    <xf numFmtId="0" fontId="105" fillId="39" borderId="179" xfId="0" applyNumberFormat="1" applyFont="1" applyFill="1" applyBorder="1" applyAlignment="1">
      <alignment horizontal="right" vertical="center"/>
    </xf>
    <xf numFmtId="0" fontId="108" fillId="40" borderId="180" xfId="0" applyFont="1" applyFill="1" applyBorder="1" applyAlignment="1">
      <alignment horizontal="center" vertical="center"/>
    </xf>
    <xf numFmtId="0" fontId="109" fillId="40" borderId="182" xfId="0" applyFont="1" applyFill="1" applyBorder="1" applyAlignment="1">
      <alignment horizontal="center" vertical="center"/>
    </xf>
    <xf numFmtId="0" fontId="110" fillId="40" borderId="183" xfId="0" applyFont="1" applyFill="1" applyBorder="1" applyAlignment="1">
      <alignment horizontal="center" vertical="center"/>
    </xf>
    <xf numFmtId="0" fontId="111" fillId="40" borderId="175" xfId="0" applyFont="1" applyFill="1" applyBorder="1" applyAlignment="1">
      <alignment horizontal="center" vertical="center"/>
    </xf>
    <xf numFmtId="0" fontId="111" fillId="40" borderId="176" xfId="0" applyFont="1" applyFill="1" applyBorder="1" applyAlignment="1">
      <alignment horizontal="center" vertical="center"/>
    </xf>
    <xf numFmtId="0" fontId="111" fillId="40" borderId="181" xfId="0" applyFont="1" applyFill="1" applyBorder="1" applyAlignment="1">
      <alignment horizontal="center" vertical="center"/>
    </xf>
    <xf numFmtId="0" fontId="105" fillId="39" borderId="184" xfId="0" applyNumberFormat="1" applyFont="1" applyFill="1" applyBorder="1" applyAlignment="1">
      <alignment horizontal="right" vertical="center"/>
    </xf>
    <xf numFmtId="0" fontId="105" fillId="39" borderId="185" xfId="0" applyNumberFormat="1" applyFont="1" applyFill="1" applyBorder="1" applyAlignment="1">
      <alignment horizontal="right" vertical="center"/>
    </xf>
    <xf numFmtId="0" fontId="108" fillId="40" borderId="186" xfId="0" applyFont="1" applyFill="1" applyBorder="1" applyAlignment="1">
      <alignment horizontal="center" vertical="center"/>
    </xf>
    <xf numFmtId="0" fontId="108" fillId="40" borderId="187" xfId="0" applyFont="1" applyFill="1" applyBorder="1" applyAlignment="1">
      <alignment horizontal="center" vertical="center"/>
    </xf>
    <xf numFmtId="0" fontId="36" fillId="18" borderId="188" xfId="0" applyFont="1" applyFill="1" applyBorder="1" applyAlignment="1">
      <alignment horizontal="center" vertical="center"/>
    </xf>
    <xf numFmtId="0" fontId="36" fillId="27" borderId="188" xfId="0" applyFont="1" applyFill="1" applyBorder="1" applyAlignment="1">
      <alignment horizontal="center" vertical="center"/>
    </xf>
    <xf numFmtId="0" fontId="111" fillId="40" borderId="177" xfId="0" applyFont="1" applyFill="1" applyBorder="1" applyAlignment="1">
      <alignment horizontal="center" vertical="center"/>
    </xf>
    <xf numFmtId="0" fontId="111" fillId="40" borderId="178" xfId="0" applyFont="1" applyFill="1" applyBorder="1" applyAlignment="1">
      <alignment horizontal="center" vertical="center"/>
    </xf>
    <xf numFmtId="0" fontId="36" fillId="28" borderId="188" xfId="0" applyFont="1" applyFill="1" applyBorder="1" applyAlignment="1">
      <alignment horizontal="center" vertical="center"/>
    </xf>
    <xf numFmtId="0" fontId="112" fillId="9" borderId="3" xfId="55" applyNumberFormat="1" applyFont="1" applyFill="1" applyBorder="1" applyAlignment="1">
      <alignment horizontal="center" vertical="center"/>
    </xf>
    <xf numFmtId="0" fontId="112" fillId="9" borderId="20" xfId="55" applyNumberFormat="1" applyFont="1" applyFill="1" applyBorder="1" applyAlignment="1">
      <alignment horizontal="center" vertical="center"/>
    </xf>
    <xf numFmtId="0" fontId="112" fillId="9" borderId="30" xfId="55" applyNumberFormat="1" applyFont="1" applyFill="1" applyBorder="1" applyAlignment="1">
      <alignment horizontal="center" vertical="center"/>
    </xf>
    <xf numFmtId="0" fontId="55" fillId="10" borderId="189" xfId="55" applyNumberFormat="1" applyFont="1" applyFill="1" applyBorder="1" applyAlignment="1">
      <alignment horizontal="center" vertical="center"/>
    </xf>
    <xf numFmtId="0" fontId="15" fillId="34" borderId="191" xfId="55" applyNumberFormat="1" applyFont="1" applyFill="1" applyBorder="1" applyAlignment="1">
      <alignment horizontal="center" vertical="center"/>
    </xf>
    <xf numFmtId="0" fontId="15" fillId="37" borderId="192" xfId="55" applyNumberFormat="1" applyFont="1" applyFill="1" applyBorder="1" applyAlignment="1">
      <alignment horizontal="center" vertical="center"/>
    </xf>
    <xf numFmtId="0" fontId="15" fillId="34" borderId="193" xfId="55" applyNumberFormat="1" applyFont="1" applyFill="1" applyBorder="1" applyAlignment="1">
      <alignment horizontal="center" vertical="center"/>
    </xf>
    <xf numFmtId="0" fontId="15" fillId="37" borderId="194" xfId="55" applyNumberFormat="1" applyFont="1" applyFill="1" applyBorder="1" applyAlignment="1">
      <alignment horizontal="center" vertical="center"/>
    </xf>
    <xf numFmtId="0" fontId="112" fillId="9" borderId="75" xfId="55" applyNumberFormat="1" applyFont="1" applyFill="1" applyBorder="1" applyAlignment="1">
      <alignment horizontal="center" vertical="center"/>
    </xf>
    <xf numFmtId="1" fontId="93" fillId="33" borderId="195" xfId="77" applyNumberFormat="1" applyFont="1" applyFill="1" applyBorder="1" applyAlignment="1">
      <alignment horizontal="center" vertical="center"/>
    </xf>
    <xf numFmtId="0" fontId="70" fillId="9" borderId="196" xfId="0" applyNumberFormat="1" applyFont="1" applyFill="1" applyBorder="1" applyAlignment="1">
      <alignment horizontal="center" vertical="center"/>
    </xf>
    <xf numFmtId="0" fontId="61" fillId="9" borderId="197" xfId="0" applyNumberFormat="1" applyFont="1" applyFill="1" applyBorder="1" applyAlignment="1">
      <alignment horizontal="center" vertical="center"/>
    </xf>
    <xf numFmtId="0" fontId="89" fillId="9" borderId="151" xfId="0" applyNumberFormat="1" applyFont="1" applyFill="1" applyBorder="1" applyAlignment="1">
      <alignment horizontal="center" vertical="center"/>
    </xf>
    <xf numFmtId="0" fontId="94" fillId="9" borderId="75" xfId="55" applyNumberFormat="1" applyFont="1" applyFill="1" applyBorder="1" applyAlignment="1">
      <alignment horizontal="center" vertical="center"/>
    </xf>
    <xf numFmtId="0" fontId="94" fillId="9" borderId="190" xfId="55" applyNumberFormat="1" applyFont="1" applyFill="1" applyBorder="1" applyAlignment="1">
      <alignment horizontal="center" vertical="center"/>
    </xf>
    <xf numFmtId="0" fontId="95" fillId="9" borderId="190" xfId="55" applyNumberFormat="1" applyFont="1" applyFill="1" applyBorder="1" applyAlignment="1">
      <alignment horizontal="center" vertical="center"/>
    </xf>
    <xf numFmtId="1" fontId="89" fillId="9" borderId="46" xfId="0" applyNumberFormat="1" applyFont="1" applyFill="1" applyBorder="1" applyAlignment="1">
      <alignment horizontal="center" vertical="center"/>
    </xf>
    <xf numFmtId="0" fontId="15" fillId="34" borderId="198" xfId="55" applyNumberFormat="1" applyFont="1" applyFill="1" applyBorder="1" applyAlignment="1">
      <alignment horizontal="center" vertical="center"/>
    </xf>
    <xf numFmtId="0" fontId="36" fillId="27" borderId="199" xfId="0" applyFont="1" applyFill="1" applyBorder="1" applyAlignment="1">
      <alignment vertical="center"/>
    </xf>
    <xf numFmtId="0" fontId="36" fillId="27" borderId="200" xfId="0" applyFont="1" applyFill="1" applyBorder="1" applyAlignment="1">
      <alignment vertical="center"/>
    </xf>
    <xf numFmtId="0" fontId="36" fillId="18" borderId="207" xfId="0" applyFont="1" applyFill="1" applyBorder="1" applyAlignment="1">
      <alignment vertical="center"/>
    </xf>
    <xf numFmtId="0" fontId="42" fillId="14" borderId="2" xfId="0" applyFont="1" applyFill="1" applyBorder="1" applyAlignment="1">
      <alignment horizontal="center" vertical="center"/>
    </xf>
    <xf numFmtId="0" fontId="43" fillId="14" borderId="2" xfId="0" applyFont="1" applyFill="1" applyBorder="1" applyAlignment="1">
      <alignment horizontal="center" vertical="center"/>
    </xf>
    <xf numFmtId="1" fontId="42" fillId="14" borderId="2" xfId="0" applyNumberFormat="1" applyFont="1" applyFill="1" applyBorder="1" applyAlignment="1">
      <alignment horizontal="center" vertical="center"/>
    </xf>
    <xf numFmtId="164" fontId="42" fillId="14" borderId="2" xfId="0" applyNumberFormat="1" applyFont="1" applyFill="1" applyBorder="1" applyAlignment="1">
      <alignment horizontal="center" vertical="center"/>
    </xf>
    <xf numFmtId="2" fontId="43" fillId="14" borderId="2" xfId="0" applyNumberFormat="1" applyFont="1" applyFill="1" applyBorder="1" applyAlignment="1">
      <alignment horizontal="center" vertical="center"/>
    </xf>
    <xf numFmtId="2" fontId="42" fillId="14" borderId="2" xfId="0" applyNumberFormat="1" applyFont="1" applyFill="1" applyBorder="1" applyAlignment="1">
      <alignment horizontal="center" vertical="center"/>
    </xf>
    <xf numFmtId="3" fontId="43" fillId="14" borderId="202" xfId="0" applyNumberFormat="1" applyFont="1" applyFill="1" applyBorder="1" applyAlignment="1">
      <alignment horizontal="center" vertical="center"/>
    </xf>
    <xf numFmtId="3" fontId="75" fillId="41" borderId="208" xfId="0" applyNumberFormat="1" applyFont="1" applyFill="1" applyBorder="1" applyAlignment="1">
      <alignment horizontal="right" vertical="center"/>
    </xf>
    <xf numFmtId="3" fontId="75" fillId="41" borderId="202" xfId="0" applyNumberFormat="1" applyFont="1" applyFill="1" applyBorder="1" applyAlignment="1">
      <alignment horizontal="right" vertical="center"/>
    </xf>
    <xf numFmtId="3" fontId="75" fillId="41" borderId="203" xfId="0" applyNumberFormat="1" applyFont="1" applyFill="1" applyBorder="1" applyAlignment="1">
      <alignment horizontal="right" vertical="center"/>
    </xf>
    <xf numFmtId="0" fontId="109" fillId="40" borderId="181" xfId="0" applyFont="1" applyFill="1" applyBorder="1" applyAlignment="1">
      <alignment horizontal="center" vertical="center"/>
    </xf>
    <xf numFmtId="0" fontId="107" fillId="40" borderId="181" xfId="0" applyFont="1" applyFill="1" applyBorder="1" applyAlignment="1">
      <alignment horizontal="center" vertical="center"/>
    </xf>
    <xf numFmtId="0" fontId="42" fillId="15" borderId="2" xfId="0" applyFont="1" applyFill="1" applyBorder="1" applyAlignment="1">
      <alignment horizontal="center" vertical="center"/>
    </xf>
    <xf numFmtId="0" fontId="46" fillId="28" borderId="2" xfId="0" applyFont="1" applyFill="1" applyBorder="1" applyAlignment="1">
      <alignment vertical="center"/>
    </xf>
    <xf numFmtId="0" fontId="48" fillId="21" borderId="2" xfId="0" applyFont="1" applyFill="1" applyBorder="1" applyAlignment="1">
      <alignment horizontal="center" vertical="center"/>
    </xf>
    <xf numFmtId="1" fontId="46" fillId="21" borderId="2" xfId="0" applyNumberFormat="1" applyFont="1" applyFill="1" applyBorder="1" applyAlignment="1">
      <alignment horizontal="center" vertical="center"/>
    </xf>
    <xf numFmtId="2" fontId="46" fillId="28" borderId="2" xfId="0" applyNumberFormat="1" applyFont="1" applyFill="1" applyBorder="1" applyAlignment="1">
      <alignment vertical="center"/>
    </xf>
    <xf numFmtId="1" fontId="36" fillId="28" borderId="2" xfId="0" applyNumberFormat="1" applyFont="1" applyFill="1" applyBorder="1" applyAlignment="1">
      <alignment vertical="center"/>
    </xf>
    <xf numFmtId="0" fontId="46" fillId="31" borderId="2" xfId="0" applyFont="1" applyFill="1" applyBorder="1" applyAlignment="1">
      <alignment horizontal="center" vertical="center"/>
    </xf>
    <xf numFmtId="0" fontId="71" fillId="22" borderId="2" xfId="0" applyFont="1" applyFill="1" applyBorder="1" applyAlignment="1">
      <alignment horizontal="center" vertical="center"/>
    </xf>
    <xf numFmtId="1" fontId="46" fillId="31" borderId="2" xfId="0" applyNumberFormat="1" applyFont="1" applyFill="1" applyBorder="1" applyAlignment="1">
      <alignment horizontal="center" vertical="center"/>
    </xf>
    <xf numFmtId="0" fontId="46" fillId="31" borderId="2" xfId="0" applyNumberFormat="1" applyFont="1" applyFill="1" applyBorder="1" applyAlignment="1">
      <alignment horizontal="right" vertical="center"/>
    </xf>
    <xf numFmtId="1" fontId="46" fillId="31" borderId="2" xfId="0" applyNumberFormat="1" applyFont="1" applyFill="1" applyBorder="1" applyAlignment="1">
      <alignment horizontal="right" vertical="center"/>
    </xf>
    <xf numFmtId="2" fontId="46" fillId="31" borderId="2" xfId="0" applyNumberFormat="1" applyFont="1" applyFill="1" applyBorder="1" applyAlignment="1">
      <alignment vertical="center"/>
    </xf>
    <xf numFmtId="1" fontId="46" fillId="31" borderId="2" xfId="0" applyNumberFormat="1" applyFont="1" applyFill="1" applyBorder="1" applyAlignment="1">
      <alignment vertical="center"/>
    </xf>
    <xf numFmtId="0" fontId="108" fillId="40" borderId="182" xfId="0" applyFont="1" applyFill="1" applyBorder="1" applyAlignment="1">
      <alignment horizontal="center" vertical="center"/>
    </xf>
    <xf numFmtId="166" fontId="105" fillId="39" borderId="185" xfId="55" applyNumberFormat="1" applyFont="1" applyFill="1" applyBorder="1" applyAlignment="1">
      <alignment horizontal="right" vertical="center"/>
    </xf>
    <xf numFmtId="0" fontId="111" fillId="40" borderId="182" xfId="0" applyFont="1" applyFill="1" applyBorder="1" applyAlignment="1">
      <alignment horizontal="center" vertical="center"/>
    </xf>
    <xf numFmtId="0" fontId="42" fillId="17" borderId="2" xfId="0" applyFont="1" applyFill="1" applyBorder="1" applyAlignment="1">
      <alignment horizontal="center" vertical="center"/>
    </xf>
    <xf numFmtId="0" fontId="43" fillId="17" borderId="2" xfId="0" applyFont="1" applyFill="1" applyBorder="1" applyAlignment="1">
      <alignment horizontal="center" vertical="center"/>
    </xf>
    <xf numFmtId="1" fontId="46" fillId="26" borderId="2" xfId="0" applyNumberFormat="1" applyFont="1" applyFill="1" applyBorder="1" applyAlignment="1">
      <alignment vertical="center"/>
    </xf>
    <xf numFmtId="21" fontId="3" fillId="38" borderId="0" xfId="0" applyNumberFormat="1" applyFont="1" applyFill="1" applyAlignment="1"/>
    <xf numFmtId="0" fontId="55" fillId="10" borderId="212" xfId="0" applyFont="1" applyFill="1" applyBorder="1" applyAlignment="1">
      <alignment horizontal="left" vertical="center"/>
    </xf>
    <xf numFmtId="0" fontId="55" fillId="10" borderId="213" xfId="0" applyFont="1" applyFill="1" applyBorder="1" applyAlignment="1">
      <alignment horizontal="left" vertical="center"/>
    </xf>
    <xf numFmtId="166" fontId="105" fillId="39" borderId="173" xfId="55" applyNumberFormat="1" applyFont="1" applyFill="1" applyBorder="1" applyAlignment="1">
      <alignment horizontal="right" vertical="center"/>
    </xf>
    <xf numFmtId="166" fontId="105" fillId="39" borderId="174" xfId="55" applyNumberFormat="1" applyFont="1" applyFill="1" applyBorder="1" applyAlignment="1">
      <alignment horizontal="right" vertical="center"/>
    </xf>
    <xf numFmtId="166" fontId="105" fillId="39" borderId="184" xfId="55" applyNumberFormat="1" applyFont="1" applyFill="1" applyBorder="1" applyAlignment="1">
      <alignment horizontal="right" vertical="center"/>
    </xf>
    <xf numFmtId="166" fontId="105" fillId="39" borderId="179" xfId="55" applyNumberFormat="1" applyFont="1" applyFill="1" applyBorder="1" applyAlignment="1">
      <alignment horizontal="right" vertical="center"/>
    </xf>
    <xf numFmtId="9" fontId="48" fillId="30" borderId="203" xfId="0" applyNumberFormat="1" applyFont="1" applyFill="1" applyBorder="1" applyAlignment="1">
      <alignment horizontal="center" vertical="center"/>
    </xf>
    <xf numFmtId="21" fontId="3" fillId="38" borderId="0" xfId="0" applyNumberFormat="1" applyFont="1" applyFill="1" applyAlignment="1">
      <alignment horizontal="centerContinuous"/>
    </xf>
    <xf numFmtId="0" fontId="8" fillId="4" borderId="2" xfId="31" applyFont="1" applyFill="1" applyBorder="1" applyAlignment="1">
      <alignment horizontal="center"/>
    </xf>
    <xf numFmtId="168" fontId="54" fillId="10" borderId="26" xfId="0" applyNumberFormat="1" applyFont="1" applyFill="1" applyBorder="1" applyAlignment="1">
      <alignment horizontal="center" vertical="center"/>
    </xf>
    <xf numFmtId="0" fontId="55" fillId="10" borderId="215" xfId="55" applyNumberFormat="1" applyFont="1" applyFill="1" applyBorder="1" applyAlignment="1">
      <alignment horizontal="center" vertical="center"/>
    </xf>
    <xf numFmtId="168" fontId="54" fillId="10" borderId="214" xfId="0" applyNumberFormat="1" applyFont="1" applyFill="1" applyBorder="1" applyAlignment="1">
      <alignment horizontal="center" vertical="center"/>
    </xf>
    <xf numFmtId="168" fontId="54" fillId="10" borderId="215" xfId="0" applyNumberFormat="1" applyFont="1" applyFill="1" applyBorder="1" applyAlignment="1">
      <alignment horizontal="center" vertical="center"/>
    </xf>
    <xf numFmtId="0" fontId="55" fillId="10" borderId="28" xfId="55" applyNumberFormat="1" applyFont="1" applyFill="1" applyBorder="1" applyAlignment="1">
      <alignment horizontal="center" vertical="center"/>
    </xf>
    <xf numFmtId="168" fontId="54" fillId="10" borderId="189" xfId="0" applyNumberFormat="1" applyFont="1" applyFill="1" applyBorder="1" applyAlignment="1">
      <alignment horizontal="center" vertical="center"/>
    </xf>
    <xf numFmtId="9" fontId="113" fillId="29" borderId="2" xfId="0" applyNumberFormat="1" applyFont="1" applyFill="1" applyBorder="1" applyAlignment="1">
      <alignment horizontal="center" vertical="center"/>
    </xf>
    <xf numFmtId="9" fontId="113" fillId="18" borderId="2" xfId="0" applyNumberFormat="1" applyFont="1" applyFill="1" applyBorder="1" applyAlignment="1">
      <alignment horizontal="center" vertical="center"/>
    </xf>
    <xf numFmtId="9" fontId="113" fillId="23" borderId="2" xfId="0" applyNumberFormat="1" applyFont="1" applyFill="1" applyBorder="1" applyAlignment="1">
      <alignment horizontal="center" vertical="center"/>
    </xf>
    <xf numFmtId="9" fontId="113" fillId="29" borderId="202" xfId="0" applyNumberFormat="1" applyFont="1" applyFill="1" applyBorder="1" applyAlignment="1">
      <alignment horizontal="center" vertical="center"/>
    </xf>
    <xf numFmtId="0" fontId="36" fillId="32" borderId="203" xfId="0" applyFont="1" applyFill="1" applyBorder="1" applyAlignment="1">
      <alignment horizontal="center" vertical="center"/>
    </xf>
    <xf numFmtId="0" fontId="46" fillId="22" borderId="203" xfId="0" applyFont="1" applyFill="1" applyBorder="1" applyAlignment="1">
      <alignment horizontal="center" vertical="center"/>
    </xf>
    <xf numFmtId="9" fontId="113" fillId="29" borderId="201" xfId="0" applyNumberFormat="1" applyFont="1" applyFill="1" applyBorder="1" applyAlignment="1">
      <alignment horizontal="center" vertical="center"/>
    </xf>
    <xf numFmtId="9" fontId="113" fillId="29" borderId="216" xfId="0" applyNumberFormat="1" applyFont="1" applyFill="1" applyBorder="1" applyAlignment="1">
      <alignment horizontal="center" vertical="center"/>
    </xf>
    <xf numFmtId="0" fontId="111" fillId="26" borderId="218" xfId="55" applyNumberFormat="1" applyFont="1" applyFill="1" applyBorder="1" applyAlignment="1">
      <alignment horizontal="center" vertical="center"/>
    </xf>
    <xf numFmtId="0" fontId="74" fillId="25" borderId="217" xfId="0" applyNumberFormat="1" applyFont="1" applyFill="1" applyBorder="1" applyAlignment="1">
      <alignment horizontal="center" vertical="center"/>
    </xf>
    <xf numFmtId="0" fontId="74" fillId="25" borderId="219" xfId="0" applyNumberFormat="1" applyFont="1" applyFill="1" applyBorder="1" applyAlignment="1">
      <alignment horizontal="center" vertical="center"/>
    </xf>
    <xf numFmtId="0" fontId="109" fillId="40" borderId="220" xfId="0" applyFont="1" applyFill="1" applyBorder="1" applyAlignment="1">
      <alignment horizontal="center" vertical="center"/>
    </xf>
    <xf numFmtId="0" fontId="109" fillId="40" borderId="223" xfId="0" applyFont="1" applyFill="1" applyBorder="1" applyAlignment="1">
      <alignment horizontal="center" vertical="center"/>
    </xf>
    <xf numFmtId="0" fontId="109" fillId="40" borderId="224" xfId="0" applyFont="1" applyFill="1" applyBorder="1" applyAlignment="1">
      <alignment horizontal="center" vertical="center"/>
    </xf>
    <xf numFmtId="2" fontId="108" fillId="40" borderId="225" xfId="0" applyNumberFormat="1" applyFont="1" applyFill="1" applyBorder="1" applyAlignment="1">
      <alignment horizontal="center" vertical="center"/>
    </xf>
    <xf numFmtId="2" fontId="108" fillId="40" borderId="221" xfId="0" applyNumberFormat="1" applyFont="1" applyFill="1" applyBorder="1" applyAlignment="1">
      <alignment horizontal="center" vertical="center"/>
    </xf>
    <xf numFmtId="0" fontId="111" fillId="26" borderId="226" xfId="55" applyNumberFormat="1" applyFont="1" applyFill="1" applyBorder="1" applyAlignment="1">
      <alignment horizontal="center" vertical="center"/>
    </xf>
    <xf numFmtId="0" fontId="46" fillId="26" borderId="226" xfId="55" applyNumberFormat="1" applyFont="1" applyFill="1" applyBorder="1" applyAlignment="1">
      <alignment horizontal="center" vertical="center"/>
    </xf>
    <xf numFmtId="0" fontId="46" fillId="26" borderId="218" xfId="55" applyNumberFormat="1" applyFont="1" applyFill="1" applyBorder="1" applyAlignment="1">
      <alignment horizontal="center" vertical="center"/>
    </xf>
    <xf numFmtId="0" fontId="74" fillId="25" borderId="227" xfId="0" applyNumberFormat="1" applyFont="1" applyFill="1" applyBorder="1" applyAlignment="1">
      <alignment horizontal="center" vertical="center"/>
    </xf>
    <xf numFmtId="0" fontId="74" fillId="25" borderId="229" xfId="0" applyNumberFormat="1" applyFont="1" applyFill="1" applyBorder="1" applyAlignment="1">
      <alignment horizontal="center" vertical="center"/>
    </xf>
    <xf numFmtId="0" fontId="101" fillId="16" borderId="2" xfId="0" applyFont="1" applyFill="1" applyBorder="1" applyAlignment="1">
      <alignment horizontal="center" vertical="center"/>
    </xf>
    <xf numFmtId="0" fontId="114" fillId="16" borderId="2" xfId="0" applyFont="1" applyFill="1" applyBorder="1" applyAlignment="1">
      <alignment horizontal="center" vertical="center"/>
    </xf>
    <xf numFmtId="0" fontId="54" fillId="39" borderId="179" xfId="55" applyNumberFormat="1" applyFont="1" applyFill="1" applyBorder="1" applyAlignment="1">
      <alignment horizontal="center" vertical="center"/>
    </xf>
    <xf numFmtId="0" fontId="48" fillId="21" borderId="231" xfId="0" applyFont="1" applyFill="1" applyBorder="1" applyAlignment="1">
      <alignment horizontal="center" vertical="center"/>
    </xf>
    <xf numFmtId="1" fontId="46" fillId="21" borderId="231" xfId="0" applyNumberFormat="1" applyFont="1" applyFill="1" applyBorder="1" applyAlignment="1">
      <alignment horizontal="center" vertical="center"/>
    </xf>
    <xf numFmtId="2" fontId="46" fillId="28" borderId="231" xfId="0" applyNumberFormat="1" applyFont="1" applyFill="1" applyBorder="1" applyAlignment="1">
      <alignment vertical="center"/>
    </xf>
    <xf numFmtId="164" fontId="36" fillId="28" borderId="231" xfId="0" applyNumberFormat="1" applyFont="1" applyFill="1" applyBorder="1" applyAlignment="1">
      <alignment vertical="center"/>
    </xf>
    <xf numFmtId="0" fontId="46" fillId="28" borderId="231" xfId="0" applyFont="1" applyFill="1" applyBorder="1" applyAlignment="1">
      <alignment vertical="center"/>
    </xf>
    <xf numFmtId="1" fontId="36" fillId="28" borderId="231" xfId="0" applyNumberFormat="1" applyFont="1" applyFill="1" applyBorder="1" applyAlignment="1">
      <alignment vertical="center"/>
    </xf>
    <xf numFmtId="0" fontId="48" fillId="21" borderId="230" xfId="0" applyFont="1" applyFill="1" applyBorder="1" applyAlignment="1">
      <alignment horizontal="center" vertical="center"/>
    </xf>
    <xf numFmtId="1" fontId="46" fillId="21" borderId="230" xfId="0" applyNumberFormat="1" applyFont="1" applyFill="1" applyBorder="1" applyAlignment="1">
      <alignment horizontal="center" vertical="center"/>
    </xf>
    <xf numFmtId="2" fontId="46" fillId="28" borderId="230" xfId="0" applyNumberFormat="1" applyFont="1" applyFill="1" applyBorder="1" applyAlignment="1">
      <alignment vertical="center"/>
    </xf>
    <xf numFmtId="164" fontId="36" fillId="28" borderId="230" xfId="0" applyNumberFormat="1" applyFont="1" applyFill="1" applyBorder="1" applyAlignment="1">
      <alignment vertical="center"/>
    </xf>
    <xf numFmtId="0" fontId="46" fillId="28" borderId="230" xfId="0" applyFont="1" applyFill="1" applyBorder="1" applyAlignment="1">
      <alignment vertical="center"/>
    </xf>
    <xf numFmtId="1" fontId="36" fillId="28" borderId="230" xfId="0" applyNumberFormat="1" applyFont="1" applyFill="1" applyBorder="1" applyAlignment="1">
      <alignment vertical="center"/>
    </xf>
    <xf numFmtId="0" fontId="108" fillId="40" borderId="232" xfId="0" applyFont="1" applyFill="1" applyBorder="1" applyAlignment="1">
      <alignment horizontal="center" vertical="center"/>
    </xf>
    <xf numFmtId="0" fontId="111" fillId="40" borderId="233" xfId="0" applyFont="1" applyFill="1" applyBorder="1" applyAlignment="1">
      <alignment horizontal="center" vertical="center"/>
    </xf>
    <xf numFmtId="0" fontId="109" fillId="40" borderId="234" xfId="0" applyFont="1" applyFill="1" applyBorder="1" applyAlignment="1">
      <alignment horizontal="center" vertical="center"/>
    </xf>
    <xf numFmtId="166" fontId="105" fillId="39" borderId="235" xfId="55" applyNumberFormat="1" applyFont="1" applyFill="1" applyBorder="1" applyAlignment="1">
      <alignment horizontal="right" vertical="center"/>
    </xf>
    <xf numFmtId="166" fontId="105" fillId="39" borderId="236" xfId="55" applyNumberFormat="1" applyFont="1" applyFill="1" applyBorder="1" applyAlignment="1">
      <alignment horizontal="right" vertical="center"/>
    </xf>
    <xf numFmtId="0" fontId="110" fillId="40" borderId="237" xfId="0" applyFont="1" applyFill="1" applyBorder="1" applyAlignment="1">
      <alignment horizontal="center" vertical="center"/>
    </xf>
    <xf numFmtId="0" fontId="54" fillId="39" borderId="236" xfId="55" applyNumberFormat="1" applyFont="1" applyFill="1" applyBorder="1" applyAlignment="1">
      <alignment horizontal="center" vertical="center"/>
    </xf>
    <xf numFmtId="0" fontId="36" fillId="18" borderId="238" xfId="0" applyFont="1" applyFill="1" applyBorder="1" applyAlignment="1">
      <alignment vertical="center"/>
    </xf>
    <xf numFmtId="0" fontId="105" fillId="39" borderId="235" xfId="0" applyNumberFormat="1" applyFont="1" applyFill="1" applyBorder="1" applyAlignment="1">
      <alignment horizontal="right" vertical="center"/>
    </xf>
    <xf numFmtId="0" fontId="105" fillId="39" borderId="236" xfId="0" applyNumberFormat="1" applyFont="1" applyFill="1" applyBorder="1" applyAlignment="1">
      <alignment horizontal="right" vertical="center"/>
    </xf>
    <xf numFmtId="0" fontId="94" fillId="9" borderId="239" xfId="55" applyNumberFormat="1" applyFont="1" applyFill="1" applyBorder="1" applyAlignment="1">
      <alignment horizontal="center" vertical="center"/>
    </xf>
    <xf numFmtId="168" fontId="60" fillId="9" borderId="40" xfId="114" applyNumberFormat="1" applyFont="1" applyFill="1" applyBorder="1" applyAlignment="1">
      <alignment horizontal="center" vertical="center"/>
    </xf>
    <xf numFmtId="168" fontId="60" fillId="9" borderId="27" xfId="114" applyNumberFormat="1" applyFont="1" applyFill="1" applyBorder="1" applyAlignment="1">
      <alignment horizontal="center" vertical="center"/>
    </xf>
    <xf numFmtId="168" fontId="60" fillId="9" borderId="72" xfId="114" applyNumberFormat="1" applyFont="1" applyFill="1" applyBorder="1" applyAlignment="1">
      <alignment horizontal="center" vertical="center"/>
    </xf>
    <xf numFmtId="2" fontId="92" fillId="9" borderId="124" xfId="0" applyNumberFormat="1" applyFont="1" applyFill="1" applyBorder="1" applyAlignment="1">
      <alignment horizontal="center" vertical="center"/>
    </xf>
    <xf numFmtId="2" fontId="55" fillId="9" borderId="81" xfId="0" applyNumberFormat="1" applyFont="1" applyFill="1" applyBorder="1" applyAlignment="1">
      <alignment horizontal="center" vertical="center"/>
    </xf>
    <xf numFmtId="2" fontId="55" fillId="9" borderId="112" xfId="0" applyNumberFormat="1" applyFont="1" applyFill="1" applyBorder="1" applyAlignment="1">
      <alignment horizontal="center" vertical="center"/>
    </xf>
    <xf numFmtId="2" fontId="76" fillId="9" borderId="27" xfId="2" applyNumberFormat="1" applyFont="1" applyFill="1" applyBorder="1" applyAlignment="1">
      <alignment horizontal="center" vertical="center"/>
    </xf>
    <xf numFmtId="0" fontId="55" fillId="10" borderId="21" xfId="55" applyNumberFormat="1" applyFont="1" applyFill="1" applyBorder="1" applyAlignment="1">
      <alignment horizontal="center" vertical="center"/>
    </xf>
    <xf numFmtId="168" fontId="54" fillId="10" borderId="21" xfId="0" applyNumberFormat="1" applyFont="1" applyFill="1" applyBorder="1" applyAlignment="1">
      <alignment horizontal="center" vertical="center"/>
    </xf>
    <xf numFmtId="0" fontId="38" fillId="27" borderId="108" xfId="0" applyFont="1" applyFill="1" applyBorder="1" applyAlignment="1">
      <alignment vertical="center"/>
    </xf>
    <xf numFmtId="0" fontId="74" fillId="25" borderId="245" xfId="0" applyNumberFormat="1" applyFont="1" applyFill="1" applyBorder="1" applyAlignment="1">
      <alignment horizontal="center" vertical="center"/>
    </xf>
    <xf numFmtId="0" fontId="46" fillId="26" borderId="246" xfId="55" applyNumberFormat="1" applyFont="1" applyFill="1" applyBorder="1" applyAlignment="1">
      <alignment horizontal="center" vertical="center"/>
    </xf>
    <xf numFmtId="0" fontId="109" fillId="40" borderId="242" xfId="0" applyFont="1" applyFill="1" applyBorder="1" applyAlignment="1">
      <alignment horizontal="center" vertical="center"/>
    </xf>
    <xf numFmtId="0" fontId="109" fillId="40" borderId="244" xfId="0" applyFont="1" applyFill="1" applyBorder="1" applyAlignment="1">
      <alignment horizontal="center" vertical="center"/>
    </xf>
    <xf numFmtId="0" fontId="107" fillId="40" borderId="242" xfId="0" applyFont="1" applyFill="1" applyBorder="1" applyAlignment="1">
      <alignment horizontal="center" vertical="center"/>
    </xf>
    <xf numFmtId="0" fontId="74" fillId="25" borderId="249" xfId="0" applyNumberFormat="1" applyFont="1" applyFill="1" applyBorder="1" applyAlignment="1">
      <alignment horizontal="center" vertical="center"/>
    </xf>
    <xf numFmtId="0" fontId="46" fillId="26" borderId="250" xfId="55" applyNumberFormat="1" applyFont="1" applyFill="1" applyBorder="1" applyAlignment="1">
      <alignment horizontal="center" vertical="center"/>
    </xf>
    <xf numFmtId="0" fontId="109" fillId="40" borderId="251" xfId="0" applyFont="1" applyFill="1" applyBorder="1" applyAlignment="1">
      <alignment horizontal="center" vertical="center"/>
    </xf>
    <xf numFmtId="0" fontId="109" fillId="40" borderId="108" xfId="0" applyFont="1" applyFill="1" applyBorder="1" applyAlignment="1">
      <alignment horizontal="center" vertical="center"/>
    </xf>
    <xf numFmtId="2" fontId="108" fillId="40" borderId="252" xfId="0" applyNumberFormat="1" applyFont="1" applyFill="1" applyBorder="1" applyAlignment="1">
      <alignment horizontal="center" vertical="center"/>
    </xf>
    <xf numFmtId="0" fontId="107" fillId="40" borderId="251" xfId="0" applyFont="1" applyFill="1" applyBorder="1" applyAlignment="1">
      <alignment horizontal="center" vertical="center"/>
    </xf>
    <xf numFmtId="0" fontId="72" fillId="27" borderId="254" xfId="0" applyFont="1" applyFill="1" applyBorder="1" applyAlignment="1">
      <alignment horizontal="center" vertical="center" wrapText="1"/>
    </xf>
    <xf numFmtId="0" fontId="108" fillId="40" borderId="255" xfId="0" applyFont="1" applyFill="1" applyBorder="1" applyAlignment="1">
      <alignment horizontal="center" vertical="center"/>
    </xf>
    <xf numFmtId="0" fontId="111" fillId="40" borderId="251" xfId="0" applyFont="1" applyFill="1" applyBorder="1" applyAlignment="1">
      <alignment horizontal="center" vertical="center"/>
    </xf>
    <xf numFmtId="0" fontId="109" fillId="40" borderId="256" xfId="0" applyFont="1" applyFill="1" applyBorder="1" applyAlignment="1">
      <alignment horizontal="center" vertical="center"/>
    </xf>
    <xf numFmtId="0" fontId="105" fillId="39" borderId="253" xfId="0" applyNumberFormat="1" applyFont="1" applyFill="1" applyBorder="1" applyAlignment="1">
      <alignment horizontal="right" vertical="center"/>
    </xf>
    <xf numFmtId="0" fontId="105" fillId="39" borderId="257" xfId="0" applyNumberFormat="1" applyFont="1" applyFill="1" applyBorder="1" applyAlignment="1">
      <alignment horizontal="right" vertical="center"/>
    </xf>
    <xf numFmtId="0" fontId="110" fillId="40" borderId="258" xfId="0" applyFont="1" applyFill="1" applyBorder="1" applyAlignment="1">
      <alignment horizontal="center" vertical="center"/>
    </xf>
    <xf numFmtId="0" fontId="54" fillId="39" borderId="257" xfId="55" applyNumberFormat="1" applyFont="1" applyFill="1" applyBorder="1" applyAlignment="1">
      <alignment horizontal="center" vertical="center"/>
    </xf>
    <xf numFmtId="0" fontId="36" fillId="27" borderId="259" xfId="0" applyFont="1" applyFill="1" applyBorder="1" applyAlignment="1">
      <alignment vertical="center"/>
    </xf>
    <xf numFmtId="10" fontId="81" fillId="10" borderId="189" xfId="114" applyNumberFormat="1" applyFont="1" applyFill="1" applyBorder="1" applyAlignment="1">
      <alignment horizontal="center" vertical="center"/>
    </xf>
    <xf numFmtId="0" fontId="34" fillId="10" borderId="260" xfId="0" applyFont="1" applyFill="1" applyBorder="1" applyAlignment="1">
      <alignment horizontal="right" vertical="center"/>
    </xf>
    <xf numFmtId="0" fontId="34" fillId="10" borderId="189" xfId="0" applyFont="1" applyFill="1" applyBorder="1" applyAlignment="1">
      <alignment horizontal="right" vertical="center"/>
    </xf>
    <xf numFmtId="0" fontId="34" fillId="10" borderId="261" xfId="0" applyFont="1" applyFill="1" applyBorder="1" applyAlignment="1">
      <alignment horizontal="right" vertical="center"/>
    </xf>
    <xf numFmtId="0" fontId="33" fillId="10" borderId="189" xfId="0" applyFont="1" applyFill="1" applyBorder="1" applyAlignment="1">
      <alignment horizontal="right" vertical="center"/>
    </xf>
    <xf numFmtId="3" fontId="33" fillId="10" borderId="189" xfId="0" applyNumberFormat="1" applyFont="1" applyFill="1" applyBorder="1" applyAlignment="1">
      <alignment horizontal="right" vertical="center"/>
    </xf>
    <xf numFmtId="0" fontId="33" fillId="10" borderId="189" xfId="0" applyNumberFormat="1" applyFont="1" applyFill="1" applyBorder="1" applyAlignment="1">
      <alignment horizontal="right" vertical="center"/>
    </xf>
    <xf numFmtId="3" fontId="33" fillId="10" borderId="196" xfId="0" applyNumberFormat="1" applyFont="1" applyFill="1" applyBorder="1" applyAlignment="1">
      <alignment horizontal="right" vertical="center"/>
    </xf>
    <xf numFmtId="165" fontId="33" fillId="10" borderId="196" xfId="0" applyNumberFormat="1" applyFont="1" applyFill="1" applyBorder="1" applyAlignment="1">
      <alignment horizontal="center" vertical="center"/>
    </xf>
    <xf numFmtId="168" fontId="76" fillId="9" borderId="26" xfId="2" applyNumberFormat="1" applyFont="1" applyFill="1" applyBorder="1" applyAlignment="1">
      <alignment horizontal="center" vertical="center"/>
    </xf>
    <xf numFmtId="168" fontId="76" fillId="9" borderId="25" xfId="2" applyNumberFormat="1" applyFont="1" applyFill="1" applyBorder="1" applyAlignment="1">
      <alignment horizontal="center" vertical="center"/>
    </xf>
    <xf numFmtId="0" fontId="36" fillId="32" borderId="216" xfId="0" applyFont="1" applyFill="1" applyBorder="1" applyAlignment="1">
      <alignment horizontal="center" vertical="center"/>
    </xf>
    <xf numFmtId="0" fontId="46" fillId="22" borderId="216" xfId="0" applyFont="1" applyFill="1" applyBorder="1" applyAlignment="1">
      <alignment horizontal="center" vertical="center"/>
    </xf>
    <xf numFmtId="3" fontId="46" fillId="44" borderId="262" xfId="0" applyNumberFormat="1" applyFont="1" applyFill="1" applyBorder="1" applyAlignment="1">
      <alignment horizontal="right" vertical="center"/>
    </xf>
    <xf numFmtId="3" fontId="46" fillId="42" borderId="266" xfId="0" applyNumberFormat="1" applyFont="1" applyFill="1" applyBorder="1" applyAlignment="1">
      <alignment vertical="center"/>
    </xf>
    <xf numFmtId="1" fontId="46" fillId="18" borderId="267" xfId="0" applyNumberFormat="1" applyFont="1" applyFill="1" applyBorder="1" applyAlignment="1">
      <alignment vertical="center"/>
    </xf>
    <xf numFmtId="3" fontId="43" fillId="14" borderId="262" xfId="0" applyNumberFormat="1" applyFont="1" applyFill="1" applyBorder="1" applyAlignment="1">
      <alignment horizontal="center" vertical="center"/>
    </xf>
    <xf numFmtId="3" fontId="75" fillId="24" borderId="268" xfId="0" applyNumberFormat="1" applyFont="1" applyFill="1" applyBorder="1" applyAlignment="1">
      <alignment horizontal="right" vertical="center"/>
    </xf>
    <xf numFmtId="3" fontId="75" fillId="24" borderId="263" xfId="0" applyNumberFormat="1" applyFont="1" applyFill="1" applyBorder="1" applyAlignment="1">
      <alignment horizontal="right" vertical="center"/>
    </xf>
    <xf numFmtId="3" fontId="75" fillId="24" borderId="262" xfId="0" applyNumberFormat="1" applyFont="1" applyFill="1" applyBorder="1" applyAlignment="1">
      <alignment horizontal="right" vertical="center"/>
    </xf>
    <xf numFmtId="9" fontId="113" fillId="23" borderId="201" xfId="0" applyNumberFormat="1" applyFont="1" applyFill="1" applyBorder="1" applyAlignment="1">
      <alignment horizontal="center" vertical="center"/>
    </xf>
    <xf numFmtId="3" fontId="75" fillId="41" borderId="201" xfId="0" applyNumberFormat="1" applyFont="1" applyFill="1" applyBorder="1" applyAlignment="1">
      <alignment horizontal="right" vertical="center"/>
    </xf>
    <xf numFmtId="3" fontId="75" fillId="24" borderId="266" xfId="0" applyNumberFormat="1" applyFont="1" applyFill="1" applyBorder="1" applyAlignment="1">
      <alignment horizontal="right" vertical="center"/>
    </xf>
    <xf numFmtId="1" fontId="46" fillId="27" borderId="266" xfId="0" applyNumberFormat="1" applyFont="1" applyFill="1" applyBorder="1" applyAlignment="1">
      <alignment vertical="center"/>
    </xf>
    <xf numFmtId="1" fontId="46" fillId="28" borderId="269" xfId="0" applyNumberFormat="1" applyFont="1" applyFill="1" applyBorder="1" applyAlignment="1">
      <alignment vertical="center"/>
    </xf>
    <xf numFmtId="2" fontId="113" fillId="23" borderId="265" xfId="0" applyNumberFormat="1" applyFont="1" applyFill="1" applyBorder="1" applyAlignment="1">
      <alignment horizontal="center" vertical="center"/>
    </xf>
    <xf numFmtId="2" fontId="113" fillId="18" borderId="265" xfId="0" applyNumberFormat="1" applyFont="1" applyFill="1" applyBorder="1" applyAlignment="1">
      <alignment horizontal="center" vertical="center"/>
    </xf>
    <xf numFmtId="2" fontId="113" fillId="29" borderId="262" xfId="0" applyNumberFormat="1" applyFont="1" applyFill="1" applyBorder="1" applyAlignment="1">
      <alignment horizontal="center" vertical="center"/>
    </xf>
    <xf numFmtId="2" fontId="113" fillId="29" borderId="266" xfId="0" applyNumberFormat="1" applyFont="1" applyFill="1" applyBorder="1" applyAlignment="1">
      <alignment horizontal="center" vertical="center"/>
    </xf>
    <xf numFmtId="2" fontId="113" fillId="29" borderId="264" xfId="0" applyNumberFormat="1" applyFont="1" applyFill="1" applyBorder="1" applyAlignment="1">
      <alignment horizontal="center" vertical="center"/>
    </xf>
    <xf numFmtId="0" fontId="46" fillId="30" borderId="263" xfId="0" applyNumberFormat="1" applyFont="1" applyFill="1" applyBorder="1" applyAlignment="1">
      <alignment horizontal="center" vertical="center"/>
    </xf>
    <xf numFmtId="2" fontId="113" fillId="29" borderId="265" xfId="0" applyNumberFormat="1" applyFont="1" applyFill="1" applyBorder="1" applyAlignment="1">
      <alignment horizontal="center" vertical="center"/>
    </xf>
    <xf numFmtId="2" fontId="113" fillId="23" borderId="266" xfId="0" applyNumberFormat="1" applyFont="1" applyFill="1" applyBorder="1" applyAlignment="1">
      <alignment horizontal="center" vertical="center"/>
    </xf>
    <xf numFmtId="0" fontId="74" fillId="25" borderId="271" xfId="0" applyNumberFormat="1" applyFont="1" applyFill="1" applyBorder="1" applyAlignment="1">
      <alignment horizontal="center" vertical="center"/>
    </xf>
    <xf numFmtId="0" fontId="46" fillId="26" borderId="272" xfId="55" applyNumberFormat="1" applyFont="1" applyFill="1" applyBorder="1" applyAlignment="1">
      <alignment horizontal="center" vertical="center"/>
    </xf>
    <xf numFmtId="0" fontId="109" fillId="40" borderId="233" xfId="0" applyFont="1" applyFill="1" applyBorder="1" applyAlignment="1">
      <alignment horizontal="center" vertical="center"/>
    </xf>
    <xf numFmtId="0" fontId="109" fillId="40" borderId="201" xfId="0" applyFont="1" applyFill="1" applyBorder="1" applyAlignment="1">
      <alignment horizontal="center" vertical="center"/>
    </xf>
    <xf numFmtId="0" fontId="107" fillId="40" borderId="233" xfId="0" applyFont="1" applyFill="1" applyBorder="1" applyAlignment="1">
      <alignment horizontal="center" vertical="center"/>
    </xf>
    <xf numFmtId="0" fontId="74" fillId="25" borderId="274" xfId="0" applyNumberFormat="1" applyFont="1" applyFill="1" applyBorder="1" applyAlignment="1">
      <alignment horizontal="center" vertical="center"/>
    </xf>
    <xf numFmtId="2" fontId="108" fillId="40" borderId="275" xfId="0" applyNumberFormat="1" applyFont="1" applyFill="1" applyBorder="1" applyAlignment="1">
      <alignment horizontal="center" vertical="center"/>
    </xf>
    <xf numFmtId="168" fontId="76" fillId="9" borderId="27" xfId="2" applyNumberFormat="1" applyFont="1" applyFill="1" applyBorder="1" applyAlignment="1">
      <alignment horizontal="center" vertical="center"/>
    </xf>
    <xf numFmtId="168" fontId="76" fillId="9" borderId="189" xfId="2" applyNumberFormat="1" applyFont="1" applyFill="1" applyBorder="1" applyAlignment="1">
      <alignment horizontal="center" vertical="center"/>
    </xf>
    <xf numFmtId="0" fontId="55" fillId="10" borderId="276" xfId="0" applyFont="1" applyFill="1" applyBorder="1" applyAlignment="1">
      <alignment horizontal="left" vertical="center"/>
    </xf>
    <xf numFmtId="0" fontId="55" fillId="10" borderId="277" xfId="55" applyNumberFormat="1" applyFont="1" applyFill="1" applyBorder="1" applyAlignment="1">
      <alignment horizontal="center" vertical="center"/>
    </xf>
    <xf numFmtId="0" fontId="54" fillId="10" borderId="278" xfId="0" applyNumberFormat="1" applyFont="1" applyFill="1" applyBorder="1" applyAlignment="1">
      <alignment horizontal="center" vertical="center"/>
    </xf>
    <xf numFmtId="0" fontId="54" fillId="10" borderId="277" xfId="0" applyNumberFormat="1" applyFont="1" applyFill="1" applyBorder="1" applyAlignment="1">
      <alignment horizontal="center" vertical="center"/>
    </xf>
    <xf numFmtId="0" fontId="55" fillId="10" borderId="278" xfId="55" applyNumberFormat="1" applyFont="1" applyFill="1" applyBorder="1" applyAlignment="1">
      <alignment horizontal="center" vertical="center"/>
    </xf>
    <xf numFmtId="10" fontId="81" fillId="10" borderId="278" xfId="114" applyNumberFormat="1" applyFont="1" applyFill="1" applyBorder="1" applyAlignment="1">
      <alignment horizontal="center" vertical="center"/>
    </xf>
    <xf numFmtId="0" fontId="34" fillId="10" borderId="279" xfId="0" applyFont="1" applyFill="1" applyBorder="1" applyAlignment="1">
      <alignment horizontal="right" vertical="center"/>
    </xf>
    <xf numFmtId="0" fontId="34" fillId="10" borderId="278" xfId="0" applyFont="1" applyFill="1" applyBorder="1" applyAlignment="1">
      <alignment horizontal="right" vertical="center"/>
    </xf>
    <xf numFmtId="0" fontId="34" fillId="10" borderId="277" xfId="0" applyFont="1" applyFill="1" applyBorder="1" applyAlignment="1">
      <alignment horizontal="right" vertical="center"/>
    </xf>
    <xf numFmtId="0" fontId="33" fillId="10" borderId="278" xfId="0" applyFont="1" applyFill="1" applyBorder="1" applyAlignment="1">
      <alignment horizontal="right" vertical="center"/>
    </xf>
    <xf numFmtId="3" fontId="33" fillId="10" borderId="278" xfId="0" applyNumberFormat="1" applyFont="1" applyFill="1" applyBorder="1" applyAlignment="1">
      <alignment horizontal="right" vertical="center"/>
    </xf>
    <xf numFmtId="0" fontId="33" fillId="10" borderId="278" xfId="0" applyNumberFormat="1" applyFont="1" applyFill="1" applyBorder="1" applyAlignment="1">
      <alignment horizontal="right" vertical="center"/>
    </xf>
    <xf numFmtId="165" fontId="33" fillId="10" borderId="280" xfId="0" applyNumberFormat="1" applyFont="1" applyFill="1" applyBorder="1" applyAlignment="1">
      <alignment horizontal="center" vertical="center"/>
    </xf>
    <xf numFmtId="0" fontId="26" fillId="9" borderId="281" xfId="0" applyFont="1" applyFill="1" applyBorder="1" applyAlignment="1">
      <alignment horizontal="center" vertical="center"/>
    </xf>
    <xf numFmtId="0" fontId="15" fillId="34" borderId="282" xfId="55" applyNumberFormat="1" applyFont="1" applyFill="1" applyBorder="1" applyAlignment="1">
      <alignment horizontal="center" vertical="center"/>
    </xf>
    <xf numFmtId="0" fontId="15" fillId="37" borderId="283" xfId="55" applyNumberFormat="1" applyFont="1" applyFill="1" applyBorder="1" applyAlignment="1">
      <alignment horizontal="center" vertical="center"/>
    </xf>
    <xf numFmtId="0" fontId="15" fillId="34" borderId="284" xfId="55" applyNumberFormat="1" applyFont="1" applyFill="1" applyBorder="1" applyAlignment="1">
      <alignment horizontal="center" vertical="center"/>
    </xf>
    <xf numFmtId="0" fontId="15" fillId="37" borderId="285" xfId="55" applyNumberFormat="1" applyFont="1" applyFill="1" applyBorder="1" applyAlignment="1">
      <alignment horizontal="center" vertical="center"/>
    </xf>
    <xf numFmtId="0" fontId="112" fillId="9" borderId="286" xfId="55" applyNumberFormat="1" applyFont="1" applyFill="1" applyBorder="1" applyAlignment="1">
      <alignment horizontal="center" vertical="center"/>
    </xf>
    <xf numFmtId="0" fontId="70" fillId="9" borderId="280" xfId="0" applyNumberFormat="1" applyFont="1" applyFill="1" applyBorder="1" applyAlignment="1">
      <alignment horizontal="center" vertical="center"/>
    </xf>
    <xf numFmtId="0" fontId="61" fillId="9" borderId="287" xfId="0" applyNumberFormat="1" applyFont="1" applyFill="1" applyBorder="1" applyAlignment="1">
      <alignment horizontal="center" vertical="center"/>
    </xf>
    <xf numFmtId="0" fontId="89" fillId="9" borderId="280" xfId="0" applyNumberFormat="1" applyFont="1" applyFill="1" applyBorder="1" applyAlignment="1">
      <alignment horizontal="center" vertical="center"/>
    </xf>
    <xf numFmtId="168" fontId="76" fillId="9" borderId="278" xfId="2" applyNumberFormat="1" applyFont="1" applyFill="1" applyBorder="1" applyAlignment="1">
      <alignment horizontal="center" vertical="center"/>
    </xf>
    <xf numFmtId="0" fontId="94" fillId="9" borderId="279" xfId="55" applyNumberFormat="1" applyFont="1" applyFill="1" applyBorder="1" applyAlignment="1">
      <alignment horizontal="center" vertical="center"/>
    </xf>
    <xf numFmtId="0" fontId="94" fillId="9" borderId="277" xfId="55" applyNumberFormat="1" applyFont="1" applyFill="1" applyBorder="1" applyAlignment="1">
      <alignment horizontal="center" vertical="center"/>
    </xf>
    <xf numFmtId="0" fontId="95" fillId="9" borderId="277" xfId="55" applyNumberFormat="1" applyFont="1" applyFill="1" applyBorder="1" applyAlignment="1">
      <alignment horizontal="center" vertical="center"/>
    </xf>
    <xf numFmtId="0" fontId="55" fillId="10" borderId="288" xfId="0" applyFont="1" applyFill="1" applyBorder="1" applyAlignment="1">
      <alignment horizontal="left" vertical="center"/>
    </xf>
    <xf numFmtId="0" fontId="115" fillId="9" borderId="26" xfId="0" applyNumberFormat="1" applyFont="1" applyFill="1" applyBorder="1" applyAlignment="1">
      <alignment horizontal="center" vertical="center"/>
    </xf>
    <xf numFmtId="0" fontId="115" fillId="9" borderId="25" xfId="0" applyNumberFormat="1" applyFont="1" applyFill="1" applyBorder="1" applyAlignment="1">
      <alignment horizontal="center" vertical="center"/>
    </xf>
    <xf numFmtId="0" fontId="115" fillId="9" borderId="76" xfId="0" applyNumberFormat="1" applyFont="1" applyFill="1" applyBorder="1" applyAlignment="1">
      <alignment horizontal="center" vertical="center"/>
    </xf>
    <xf numFmtId="0" fontId="115" fillId="9" borderId="26" xfId="0" applyFont="1" applyFill="1" applyBorder="1" applyAlignment="1">
      <alignment horizontal="center" vertical="center"/>
    </xf>
    <xf numFmtId="0" fontId="115" fillId="9" borderId="25" xfId="0" applyFont="1" applyFill="1" applyBorder="1" applyAlignment="1">
      <alignment horizontal="center" vertical="center"/>
    </xf>
    <xf numFmtId="0" fontId="115" fillId="9" borderId="76" xfId="0" applyFont="1" applyFill="1" applyBorder="1" applyAlignment="1">
      <alignment horizontal="center" vertical="center"/>
    </xf>
    <xf numFmtId="0" fontId="115" fillId="9" borderId="278" xfId="0" applyFont="1" applyFill="1" applyBorder="1" applyAlignment="1">
      <alignment horizontal="center" vertical="center"/>
    </xf>
    <xf numFmtId="0" fontId="115" fillId="9" borderId="27" xfId="0" applyFont="1" applyFill="1" applyBorder="1" applyAlignment="1">
      <alignment horizontal="center" vertical="center"/>
    </xf>
    <xf numFmtId="0" fontId="115" fillId="9" borderId="189" xfId="0" applyFont="1" applyFill="1" applyBorder="1" applyAlignment="1">
      <alignment horizontal="center" vertical="center"/>
    </xf>
    <xf numFmtId="0" fontId="115" fillId="9" borderId="122" xfId="0" applyFont="1" applyFill="1" applyBorder="1" applyAlignment="1">
      <alignment horizontal="center" vertical="center"/>
    </xf>
    <xf numFmtId="0" fontId="115" fillId="9" borderId="81" xfId="0" applyFont="1" applyFill="1" applyBorder="1" applyAlignment="1">
      <alignment horizontal="center" vertical="center"/>
    </xf>
    <xf numFmtId="0" fontId="115" fillId="9" borderId="112" xfId="0" applyFont="1" applyFill="1" applyBorder="1" applyAlignment="1">
      <alignment horizontal="center" vertical="center"/>
    </xf>
    <xf numFmtId="0" fontId="115" fillId="9" borderId="34" xfId="0" applyNumberFormat="1" applyFont="1" applyFill="1" applyBorder="1" applyAlignment="1">
      <alignment horizontal="center" vertical="center"/>
    </xf>
    <xf numFmtId="0" fontId="115" fillId="9" borderId="112" xfId="0" applyNumberFormat="1" applyFont="1" applyFill="1" applyBorder="1" applyAlignment="1">
      <alignment horizontal="center" vertical="center"/>
    </xf>
    <xf numFmtId="0" fontId="55" fillId="10" borderId="289" xfId="0" applyFont="1" applyFill="1" applyBorder="1" applyAlignment="1">
      <alignment horizontal="left" vertical="center"/>
    </xf>
    <xf numFmtId="0" fontId="55" fillId="10" borderId="290" xfId="55" applyNumberFormat="1" applyFont="1" applyFill="1" applyBorder="1" applyAlignment="1">
      <alignment horizontal="center" vertical="center"/>
    </xf>
    <xf numFmtId="168" fontId="54" fillId="10" borderId="290" xfId="0" applyNumberFormat="1" applyFont="1" applyFill="1" applyBorder="1" applyAlignment="1">
      <alignment horizontal="center" vertical="center"/>
    </xf>
    <xf numFmtId="0" fontId="115" fillId="9" borderId="290" xfId="0" applyFont="1" applyFill="1" applyBorder="1" applyAlignment="1">
      <alignment horizontal="center" vertical="center"/>
    </xf>
    <xf numFmtId="10" fontId="81" fillId="10" borderId="290" xfId="114" applyNumberFormat="1" applyFont="1" applyFill="1" applyBorder="1" applyAlignment="1">
      <alignment horizontal="center" vertical="center"/>
    </xf>
    <xf numFmtId="0" fontId="34" fillId="10" borderId="291" xfId="0" applyFont="1" applyFill="1" applyBorder="1" applyAlignment="1">
      <alignment horizontal="right" vertical="center"/>
    </xf>
    <xf numFmtId="0" fontId="34" fillId="10" borderId="290" xfId="0" applyFont="1" applyFill="1" applyBorder="1" applyAlignment="1">
      <alignment horizontal="right" vertical="center"/>
    </xf>
    <xf numFmtId="0" fontId="34" fillId="10" borderId="292" xfId="0" applyFont="1" applyFill="1" applyBorder="1" applyAlignment="1">
      <alignment horizontal="right" vertical="center"/>
    </xf>
    <xf numFmtId="0" fontId="33" fillId="10" borderId="290" xfId="0" applyFont="1" applyFill="1" applyBorder="1" applyAlignment="1">
      <alignment horizontal="right" vertical="center"/>
    </xf>
    <xf numFmtId="3" fontId="33" fillId="10" borderId="290" xfId="0" applyNumberFormat="1" applyFont="1" applyFill="1" applyBorder="1" applyAlignment="1">
      <alignment horizontal="right" vertical="center"/>
    </xf>
    <xf numFmtId="0" fontId="33" fillId="10" borderId="290" xfId="0" applyNumberFormat="1" applyFont="1" applyFill="1" applyBorder="1" applyAlignment="1">
      <alignment horizontal="right" vertical="center"/>
    </xf>
    <xf numFmtId="3" fontId="33" fillId="10" borderId="293" xfId="0" applyNumberFormat="1" applyFont="1" applyFill="1" applyBorder="1" applyAlignment="1">
      <alignment horizontal="right" vertical="center"/>
    </xf>
    <xf numFmtId="165" fontId="33" fillId="10" borderId="293" xfId="0" applyNumberFormat="1" applyFont="1" applyFill="1" applyBorder="1" applyAlignment="1">
      <alignment horizontal="center" vertical="center"/>
    </xf>
    <xf numFmtId="0" fontId="26" fillId="9" borderId="294" xfId="0" applyFont="1" applyFill="1" applyBorder="1" applyAlignment="1">
      <alignment horizontal="center" vertical="center"/>
    </xf>
    <xf numFmtId="0" fontId="15" fillId="34" borderId="295" xfId="55" applyNumberFormat="1" applyFont="1" applyFill="1" applyBorder="1" applyAlignment="1">
      <alignment horizontal="center" vertical="center"/>
    </xf>
    <xf numFmtId="0" fontId="15" fillId="37" borderId="296" xfId="55" applyNumberFormat="1" applyFont="1" applyFill="1" applyBorder="1" applyAlignment="1">
      <alignment horizontal="center" vertical="center"/>
    </xf>
    <xf numFmtId="0" fontId="15" fillId="34" borderId="297" xfId="55" applyNumberFormat="1" applyFont="1" applyFill="1" applyBorder="1" applyAlignment="1">
      <alignment horizontal="center" vertical="center"/>
    </xf>
    <xf numFmtId="0" fontId="15" fillId="37" borderId="298" xfId="55" applyNumberFormat="1" applyFont="1" applyFill="1" applyBorder="1" applyAlignment="1">
      <alignment horizontal="center" vertical="center"/>
    </xf>
    <xf numFmtId="0" fontId="112" fillId="9" borderId="299" xfId="55" applyNumberFormat="1" applyFont="1" applyFill="1" applyBorder="1" applyAlignment="1">
      <alignment horizontal="center" vertical="center"/>
    </xf>
    <xf numFmtId="0" fontId="70" fillId="9" borderId="293" xfId="0" applyNumberFormat="1" applyFont="1" applyFill="1" applyBorder="1" applyAlignment="1">
      <alignment horizontal="center" vertical="center"/>
    </xf>
    <xf numFmtId="0" fontId="61" fillId="9" borderId="300" xfId="0" applyNumberFormat="1" applyFont="1" applyFill="1" applyBorder="1" applyAlignment="1">
      <alignment horizontal="center" vertical="center"/>
    </xf>
    <xf numFmtId="0" fontId="89" fillId="9" borderId="293" xfId="0" applyNumberFormat="1" applyFont="1" applyFill="1" applyBorder="1" applyAlignment="1">
      <alignment horizontal="center" vertical="center"/>
    </xf>
    <xf numFmtId="2" fontId="76" fillId="9" borderId="290" xfId="2" applyNumberFormat="1" applyFont="1" applyFill="1" applyBorder="1" applyAlignment="1">
      <alignment horizontal="center" vertical="center"/>
    </xf>
    <xf numFmtId="0" fontId="94" fillId="9" borderId="291" xfId="55" applyNumberFormat="1" applyFont="1" applyFill="1" applyBorder="1" applyAlignment="1">
      <alignment horizontal="center" vertical="center"/>
    </xf>
    <xf numFmtId="0" fontId="94" fillId="9" borderId="292" xfId="55" applyNumberFormat="1" applyFont="1" applyFill="1" applyBorder="1" applyAlignment="1">
      <alignment horizontal="center" vertical="center"/>
    </xf>
    <xf numFmtId="0" fontId="95" fillId="9" borderId="292" xfId="55" applyNumberFormat="1" applyFont="1" applyFill="1" applyBorder="1" applyAlignment="1">
      <alignment horizontal="center" vertical="center"/>
    </xf>
    <xf numFmtId="166" fontId="55" fillId="10" borderId="290" xfId="55" applyNumberFormat="1" applyFont="1" applyFill="1" applyBorder="1" applyAlignment="1">
      <alignment horizontal="center" vertical="center"/>
    </xf>
    <xf numFmtId="0" fontId="54" fillId="10" borderId="301" xfId="0" applyNumberFormat="1" applyFont="1" applyFill="1" applyBorder="1" applyAlignment="1">
      <alignment horizontal="center" vertical="center"/>
    </xf>
    <xf numFmtId="0" fontId="115" fillId="9" borderId="290" xfId="0" applyNumberFormat="1" applyFont="1" applyFill="1" applyBorder="1" applyAlignment="1">
      <alignment horizontal="center" vertical="center"/>
    </xf>
    <xf numFmtId="0" fontId="34" fillId="10" borderId="302" xfId="0" applyFont="1" applyFill="1" applyBorder="1" applyAlignment="1">
      <alignment horizontal="right" vertical="center"/>
    </xf>
    <xf numFmtId="0" fontId="34" fillId="10" borderId="301" xfId="0" applyNumberFormat="1" applyFont="1" applyFill="1" applyBorder="1" applyAlignment="1">
      <alignment horizontal="right" vertical="center"/>
    </xf>
    <xf numFmtId="0" fontId="34" fillId="10" borderId="294" xfId="0" applyNumberFormat="1" applyFont="1" applyFill="1" applyBorder="1" applyAlignment="1">
      <alignment horizontal="right" vertical="center"/>
    </xf>
    <xf numFmtId="0" fontId="33" fillId="10" borderId="301" xfId="0" applyFont="1" applyFill="1" applyBorder="1" applyAlignment="1">
      <alignment horizontal="right" vertical="center"/>
    </xf>
    <xf numFmtId="3" fontId="33" fillId="10" borderId="301" xfId="0" applyNumberFormat="1" applyFont="1" applyFill="1" applyBorder="1" applyAlignment="1">
      <alignment horizontal="right" vertical="center"/>
    </xf>
    <xf numFmtId="0" fontId="33" fillId="10" borderId="301" xfId="55" applyNumberFormat="1" applyFont="1" applyFill="1" applyBorder="1" applyAlignment="1">
      <alignment horizontal="right" vertical="center"/>
    </xf>
    <xf numFmtId="3" fontId="80" fillId="10" borderId="303" xfId="0" applyNumberFormat="1" applyFont="1" applyFill="1" applyBorder="1" applyAlignment="1">
      <alignment horizontal="right" vertical="center"/>
    </xf>
    <xf numFmtId="165" fontId="33" fillId="10" borderId="302" xfId="0" applyNumberFormat="1" applyFont="1" applyFill="1" applyBorder="1" applyAlignment="1">
      <alignment horizontal="center" vertical="center"/>
    </xf>
    <xf numFmtId="0" fontId="19" fillId="34" borderId="295" xfId="55" applyNumberFormat="1" applyFont="1" applyFill="1" applyBorder="1" applyAlignment="1">
      <alignment horizontal="center" vertical="center"/>
    </xf>
    <xf numFmtId="0" fontId="19" fillId="37" borderId="296" xfId="55" applyNumberFormat="1" applyFont="1" applyFill="1" applyBorder="1" applyAlignment="1">
      <alignment horizontal="center" vertical="center"/>
    </xf>
    <xf numFmtId="0" fontId="19" fillId="34" borderId="304" xfId="55" applyNumberFormat="1" applyFont="1" applyFill="1" applyBorder="1" applyAlignment="1">
      <alignment horizontal="center" vertical="center"/>
    </xf>
    <xf numFmtId="0" fontId="19" fillId="37" borderId="298" xfId="55" applyNumberFormat="1" applyFont="1" applyFill="1" applyBorder="1" applyAlignment="1">
      <alignment horizontal="center" vertical="center"/>
    </xf>
    <xf numFmtId="0" fontId="100" fillId="9" borderId="299" xfId="55" applyNumberFormat="1" applyFont="1" applyFill="1" applyBorder="1" applyAlignment="1">
      <alignment horizontal="center" vertical="center"/>
    </xf>
    <xf numFmtId="0" fontId="61" fillId="9" borderId="293" xfId="55" applyNumberFormat="1" applyFont="1" applyFill="1" applyBorder="1" applyAlignment="1">
      <alignment horizontal="center" vertical="center"/>
    </xf>
    <xf numFmtId="169" fontId="61" fillId="9" borderId="301" xfId="114" applyNumberFormat="1" applyFont="1" applyFill="1" applyBorder="1" applyAlignment="1">
      <alignment horizontal="center" vertical="center"/>
    </xf>
    <xf numFmtId="168" fontId="60" fillId="9" borderId="301" xfId="114" applyNumberFormat="1" applyFont="1" applyFill="1" applyBorder="1" applyAlignment="1">
      <alignment horizontal="center" vertical="center"/>
    </xf>
    <xf numFmtId="165" fontId="33" fillId="10" borderId="279" xfId="0" applyNumberFormat="1" applyFont="1" applyFill="1" applyBorder="1" applyAlignment="1">
      <alignment horizontal="center" vertical="center"/>
    </xf>
    <xf numFmtId="2" fontId="76" fillId="9" borderId="278" xfId="2" applyNumberFormat="1" applyFont="1" applyFill="1" applyBorder="1" applyAlignment="1">
      <alignment horizontal="center" vertical="center"/>
    </xf>
    <xf numFmtId="0" fontId="61" fillId="9" borderId="305" xfId="0" applyNumberFormat="1" applyFont="1" applyFill="1" applyBorder="1" applyAlignment="1">
      <alignment horizontal="center" vertical="center"/>
    </xf>
    <xf numFmtId="2" fontId="54" fillId="10" borderId="27" xfId="0" applyNumberFormat="1" applyFont="1" applyFill="1" applyBorder="1" applyAlignment="1">
      <alignment horizontal="center" vertical="center"/>
    </xf>
    <xf numFmtId="2" fontId="54" fillId="10" borderId="21" xfId="0" applyNumberFormat="1" applyFont="1" applyFill="1" applyBorder="1" applyAlignment="1">
      <alignment horizontal="center" vertical="center"/>
    </xf>
    <xf numFmtId="2" fontId="54" fillId="10" borderId="26" xfId="0" applyNumberFormat="1" applyFont="1" applyFill="1" applyBorder="1" applyAlignment="1">
      <alignment horizontal="center" vertical="center"/>
    </xf>
    <xf numFmtId="2" fontId="54" fillId="10" borderId="214" xfId="0" applyNumberFormat="1" applyFont="1" applyFill="1" applyBorder="1" applyAlignment="1">
      <alignment horizontal="center" vertical="center"/>
    </xf>
    <xf numFmtId="2" fontId="54" fillId="10" borderId="215" xfId="0" applyNumberFormat="1" applyFont="1" applyFill="1" applyBorder="1" applyAlignment="1">
      <alignment horizontal="center" vertical="center"/>
    </xf>
    <xf numFmtId="168" fontId="61" fillId="9" borderId="68" xfId="0" applyNumberFormat="1" applyFont="1" applyFill="1" applyBorder="1" applyAlignment="1">
      <alignment horizontal="center" vertical="center"/>
    </xf>
    <xf numFmtId="168" fontId="61" fillId="9" borderId="65" xfId="0" applyNumberFormat="1" applyFont="1" applyFill="1" applyBorder="1" applyAlignment="1">
      <alignment horizontal="center" vertical="center"/>
    </xf>
    <xf numFmtId="2" fontId="54" fillId="10" borderId="23" xfId="0" applyNumberFormat="1" applyFont="1" applyFill="1" applyBorder="1" applyAlignment="1">
      <alignment horizontal="center" vertical="center"/>
    </xf>
    <xf numFmtId="2" fontId="54" fillId="10" borderId="22" xfId="0" applyNumberFormat="1" applyFont="1" applyFill="1" applyBorder="1" applyAlignment="1">
      <alignment horizontal="center" vertical="center"/>
    </xf>
    <xf numFmtId="1" fontId="76" fillId="9" borderId="25" xfId="40" applyNumberFormat="1" applyFont="1" applyFill="1" applyBorder="1" applyAlignment="1">
      <alignment horizontal="center" vertical="center"/>
    </xf>
    <xf numFmtId="1" fontId="76" fillId="9" borderId="26" xfId="40" applyNumberFormat="1" applyFont="1" applyFill="1" applyBorder="1" applyAlignment="1">
      <alignment horizontal="center" vertical="center"/>
    </xf>
    <xf numFmtId="1" fontId="76" fillId="9" borderId="278" xfId="40" applyNumberFormat="1" applyFont="1" applyFill="1" applyBorder="1" applyAlignment="1">
      <alignment horizontal="center" vertical="center"/>
    </xf>
    <xf numFmtId="0" fontId="91" fillId="9" borderId="40" xfId="0" applyFont="1" applyFill="1" applyBorder="1" applyAlignment="1">
      <alignment horizontal="center" vertical="center"/>
    </xf>
    <xf numFmtId="1" fontId="76" fillId="9" borderId="189" xfId="40" applyNumberFormat="1" applyFont="1" applyFill="1" applyBorder="1" applyAlignment="1">
      <alignment horizontal="center" vertical="center"/>
    </xf>
    <xf numFmtId="1" fontId="76" fillId="9" borderId="27" xfId="40" applyNumberFormat="1" applyFont="1" applyFill="1" applyBorder="1" applyAlignment="1">
      <alignment horizontal="center" vertical="center"/>
    </xf>
    <xf numFmtId="1" fontId="55" fillId="10" borderId="46" xfId="0" applyNumberFormat="1" applyFont="1" applyFill="1" applyBorder="1" applyAlignment="1">
      <alignment horizontal="center" vertical="center"/>
    </xf>
    <xf numFmtId="1" fontId="55" fillId="10" borderId="52" xfId="0" applyNumberFormat="1" applyFont="1" applyFill="1" applyBorder="1" applyAlignment="1">
      <alignment horizontal="center" vertical="center"/>
    </xf>
    <xf numFmtId="1" fontId="55" fillId="10" borderId="293" xfId="0" applyNumberFormat="1" applyFont="1" applyFill="1" applyBorder="1" applyAlignment="1">
      <alignment horizontal="center" vertical="center"/>
    </xf>
    <xf numFmtId="171" fontId="116" fillId="40" borderId="211" xfId="0" applyNumberFormat="1" applyFont="1" applyFill="1" applyBorder="1" applyAlignment="1">
      <alignment horizontal="center" vertical="center"/>
    </xf>
    <xf numFmtId="171" fontId="116" fillId="40" borderId="209" xfId="0" applyNumberFormat="1" applyFont="1" applyFill="1" applyBorder="1" applyAlignment="1">
      <alignment horizontal="center" vertical="center"/>
    </xf>
    <xf numFmtId="171" fontId="116" fillId="40" borderId="210" xfId="0" applyNumberFormat="1" applyFont="1" applyFill="1" applyBorder="1" applyAlignment="1">
      <alignment horizontal="center" vertical="center"/>
    </xf>
    <xf numFmtId="171" fontId="108" fillId="40" borderId="187" xfId="0" applyNumberFormat="1" applyFont="1" applyFill="1" applyBorder="1" applyAlignment="1">
      <alignment horizontal="center" vertical="center"/>
    </xf>
    <xf numFmtId="171" fontId="108" fillId="40" borderId="186" xfId="0" applyNumberFormat="1" applyFont="1" applyFill="1" applyBorder="1" applyAlignment="1">
      <alignment horizontal="center" vertical="center"/>
    </xf>
    <xf numFmtId="1" fontId="60" fillId="9" borderId="26" xfId="40" applyNumberFormat="1" applyFont="1" applyFill="1" applyBorder="1" applyAlignment="1">
      <alignment horizontal="center" vertical="center"/>
    </xf>
    <xf numFmtId="1" fontId="60" fillId="9" borderId="25" xfId="40" applyNumberFormat="1" applyFont="1" applyFill="1" applyBorder="1" applyAlignment="1">
      <alignment horizontal="center" vertical="center"/>
    </xf>
    <xf numFmtId="1" fontId="60" fillId="9" borderId="278" xfId="40" applyNumberFormat="1" applyFont="1" applyFill="1" applyBorder="1" applyAlignment="1">
      <alignment horizontal="center" vertical="center"/>
    </xf>
    <xf numFmtId="9" fontId="117" fillId="38" borderId="0" xfId="114" applyFont="1" applyFill="1" applyAlignment="1">
      <alignment horizontal="center"/>
    </xf>
    <xf numFmtId="9" fontId="39" fillId="31" borderId="202" xfId="114" applyFont="1" applyFill="1" applyBorder="1" applyAlignment="1">
      <alignment horizontal="center" vertical="center"/>
    </xf>
    <xf numFmtId="9" fontId="39" fillId="31" borderId="203" xfId="114" applyFont="1" applyFill="1" applyBorder="1" applyAlignment="1">
      <alignment horizontal="center" vertical="center"/>
    </xf>
    <xf numFmtId="9" fontId="3" fillId="38" borderId="0" xfId="0" applyNumberFormat="1" applyFont="1" applyFill="1"/>
    <xf numFmtId="10" fontId="106" fillId="11" borderId="8" xfId="114" applyNumberFormat="1" applyFont="1" applyFill="1" applyBorder="1" applyAlignment="1">
      <alignment horizontal="right" vertical="center"/>
    </xf>
    <xf numFmtId="0" fontId="118" fillId="9" borderId="0" xfId="0" applyFont="1" applyFill="1"/>
    <xf numFmtId="0" fontId="108" fillId="45" borderId="202" xfId="2" applyNumberFormat="1" applyFont="1" applyFill="1" applyBorder="1" applyAlignment="1">
      <alignment horizontal="center" vertical="center"/>
    </xf>
    <xf numFmtId="0" fontId="108" fillId="45" borderId="201" xfId="2" applyNumberFormat="1" applyFont="1" applyFill="1" applyBorder="1" applyAlignment="1">
      <alignment horizontal="center" vertical="center"/>
    </xf>
    <xf numFmtId="0" fontId="108" fillId="45" borderId="244" xfId="2" applyNumberFormat="1" applyFont="1" applyFill="1" applyBorder="1" applyAlignment="1">
      <alignment horizontal="center" vertical="center"/>
    </xf>
    <xf numFmtId="0" fontId="36" fillId="45" borderId="202" xfId="2" applyNumberFormat="1" applyFont="1" applyFill="1" applyBorder="1" applyAlignment="1">
      <alignment horizontal="center" vertical="center"/>
    </xf>
    <xf numFmtId="0" fontId="36" fillId="45" borderId="201" xfId="2" applyNumberFormat="1" applyFont="1" applyFill="1" applyBorder="1" applyAlignment="1">
      <alignment horizontal="center" vertical="center"/>
    </xf>
    <xf numFmtId="0" fontId="108" fillId="45" borderId="307" xfId="2" applyNumberFormat="1" applyFont="1" applyFill="1" applyBorder="1" applyAlignment="1">
      <alignment horizontal="center" vertical="center"/>
    </xf>
    <xf numFmtId="0" fontId="36" fillId="45" borderId="307" xfId="2" applyNumberFormat="1" applyFont="1" applyFill="1" applyBorder="1" applyAlignment="1">
      <alignment horizontal="center" vertical="center"/>
    </xf>
    <xf numFmtId="2" fontId="108" fillId="40" borderId="222" xfId="0" applyNumberFormat="1" applyFont="1" applyFill="1" applyBorder="1" applyAlignment="1">
      <alignment horizontal="center" vertical="center"/>
    </xf>
    <xf numFmtId="0" fontId="72" fillId="27" borderId="309" xfId="0" applyFont="1" applyFill="1" applyBorder="1" applyAlignment="1">
      <alignment horizontal="center" vertical="center" wrapText="1"/>
    </xf>
    <xf numFmtId="0" fontId="108" fillId="40" borderId="310" xfId="0" applyFont="1" applyFill="1" applyBorder="1" applyAlignment="1">
      <alignment horizontal="center" vertical="center"/>
    </xf>
    <xf numFmtId="0" fontId="111" fillId="40" borderId="311" xfId="0" applyFont="1" applyFill="1" applyBorder="1" applyAlignment="1">
      <alignment horizontal="center" vertical="center"/>
    </xf>
    <xf numFmtId="0" fontId="109" fillId="40" borderId="312" xfId="0" applyFont="1" applyFill="1" applyBorder="1" applyAlignment="1">
      <alignment horizontal="center" vertical="center"/>
    </xf>
    <xf numFmtId="0" fontId="105" fillId="39" borderId="313" xfId="0" applyNumberFormat="1" applyFont="1" applyFill="1" applyBorder="1" applyAlignment="1">
      <alignment horizontal="right" vertical="center"/>
    </xf>
    <xf numFmtId="0" fontId="105" fillId="39" borderId="314" xfId="0" applyNumberFormat="1" applyFont="1" applyFill="1" applyBorder="1" applyAlignment="1">
      <alignment horizontal="right" vertical="center"/>
    </xf>
    <xf numFmtId="0" fontId="110" fillId="40" borderId="315" xfId="0" applyFont="1" applyFill="1" applyBorder="1" applyAlignment="1">
      <alignment horizontal="center" vertical="center"/>
    </xf>
    <xf numFmtId="0" fontId="54" fillId="39" borderId="314" xfId="55" applyNumberFormat="1" applyFont="1" applyFill="1" applyBorder="1" applyAlignment="1">
      <alignment horizontal="center" vertical="center"/>
    </xf>
    <xf numFmtId="0" fontId="36" fillId="27" borderId="316" xfId="0" applyFont="1" applyFill="1" applyBorder="1" applyAlignment="1">
      <alignment vertical="center"/>
    </xf>
    <xf numFmtId="0" fontId="73" fillId="18" borderId="309" xfId="0" applyFont="1" applyFill="1" applyBorder="1" applyAlignment="1">
      <alignment horizontal="center" vertical="center"/>
    </xf>
    <xf numFmtId="166" fontId="105" fillId="39" borderId="313" xfId="55" applyNumberFormat="1" applyFont="1" applyFill="1" applyBorder="1" applyAlignment="1">
      <alignment horizontal="right" vertical="center"/>
    </xf>
    <xf numFmtId="166" fontId="105" fillId="39" borderId="314" xfId="55" applyNumberFormat="1" applyFont="1" applyFill="1" applyBorder="1" applyAlignment="1">
      <alignment horizontal="right" vertical="center"/>
    </xf>
    <xf numFmtId="0" fontId="36" fillId="18" borderId="317" xfId="0" applyFont="1" applyFill="1" applyBorder="1" applyAlignment="1">
      <alignment vertical="center"/>
    </xf>
    <xf numFmtId="164" fontId="108" fillId="40" borderId="221" xfId="0" applyNumberFormat="1" applyFont="1" applyFill="1" applyBorder="1" applyAlignment="1">
      <alignment horizontal="center" vertical="center"/>
    </xf>
    <xf numFmtId="164" fontId="108" fillId="40" borderId="228" xfId="0" applyNumberFormat="1" applyFont="1" applyFill="1" applyBorder="1" applyAlignment="1">
      <alignment horizontal="center" vertical="center"/>
    </xf>
    <xf numFmtId="164" fontId="108" fillId="40" borderId="247" xfId="0" applyNumberFormat="1" applyFont="1" applyFill="1" applyBorder="1" applyAlignment="1">
      <alignment horizontal="center" vertical="center"/>
    </xf>
    <xf numFmtId="164" fontId="108" fillId="40" borderId="273" xfId="0" applyNumberFormat="1" applyFont="1" applyFill="1" applyBorder="1" applyAlignment="1">
      <alignment horizontal="center" vertical="center"/>
    </xf>
    <xf numFmtId="0" fontId="36" fillId="46" borderId="205" xfId="0" applyFont="1" applyFill="1" applyBorder="1" applyAlignment="1">
      <alignment vertical="center"/>
    </xf>
    <xf numFmtId="0" fontId="37" fillId="46" borderId="206" xfId="0" applyFont="1" applyFill="1" applyBorder="1" applyAlignment="1">
      <alignment horizontal="center" vertical="center"/>
    </xf>
    <xf numFmtId="1" fontId="37" fillId="46" borderId="206" xfId="0" applyNumberFormat="1" applyFont="1" applyFill="1" applyBorder="1" applyAlignment="1">
      <alignment horizontal="center" vertical="center"/>
    </xf>
    <xf numFmtId="0" fontId="37" fillId="46" borderId="206" xfId="0" applyFont="1" applyFill="1" applyBorder="1" applyAlignment="1">
      <alignment vertical="center"/>
    </xf>
    <xf numFmtId="164" fontId="37" fillId="46" borderId="206" xfId="0" applyNumberFormat="1" applyFont="1" applyFill="1" applyBorder="1" applyAlignment="1">
      <alignment vertical="center"/>
    </xf>
    <xf numFmtId="2" fontId="37" fillId="46" borderId="206" xfId="0" applyNumberFormat="1" applyFont="1" applyFill="1" applyBorder="1" applyAlignment="1">
      <alignment vertical="center"/>
    </xf>
    <xf numFmtId="0" fontId="38" fillId="46" borderId="2" xfId="0" applyFont="1" applyFill="1" applyBorder="1" applyAlignment="1">
      <alignment vertical="center"/>
    </xf>
    <xf numFmtId="0" fontId="40" fillId="46" borderId="2" xfId="0" applyFont="1" applyFill="1" applyBorder="1" applyAlignment="1">
      <alignment horizontal="center" vertical="center"/>
    </xf>
    <xf numFmtId="49" fontId="101" fillId="46" borderId="2" xfId="0" applyNumberFormat="1" applyFont="1" applyFill="1" applyBorder="1" applyAlignment="1">
      <alignment horizontal="centerContinuous" vertical="center"/>
    </xf>
    <xf numFmtId="49" fontId="102" fillId="46" borderId="2" xfId="0" applyNumberFormat="1" applyFont="1" applyFill="1" applyBorder="1" applyAlignment="1">
      <alignment horizontal="centerContinuous" vertical="center"/>
    </xf>
    <xf numFmtId="0" fontId="103" fillId="46" borderId="2" xfId="0" applyFont="1" applyFill="1" applyBorder="1" applyAlignment="1">
      <alignment vertical="center"/>
    </xf>
    <xf numFmtId="0" fontId="0" fillId="9" borderId="0" xfId="0" applyFill="1"/>
    <xf numFmtId="0" fontId="38" fillId="46" borderId="0" xfId="0" applyFont="1" applyFill="1" applyAlignment="1">
      <alignment vertical="center"/>
    </xf>
    <xf numFmtId="0" fontId="44" fillId="46" borderId="2" xfId="0" applyFont="1" applyFill="1" applyBorder="1" applyAlignment="1">
      <alignment vertical="center"/>
    </xf>
    <xf numFmtId="0" fontId="50" fillId="46" borderId="2" xfId="0" applyFont="1" applyFill="1" applyBorder="1" applyAlignment="1">
      <alignment vertical="center"/>
    </xf>
    <xf numFmtId="0" fontId="38" fillId="9" borderId="2" xfId="0" applyFont="1" applyFill="1" applyBorder="1" applyAlignment="1">
      <alignment vertical="center"/>
    </xf>
    <xf numFmtId="0" fontId="38" fillId="9" borderId="0" xfId="0" applyFont="1" applyFill="1" applyAlignment="1">
      <alignment vertical="center"/>
    </xf>
    <xf numFmtId="0" fontId="51" fillId="9" borderId="0" xfId="0" applyFont="1" applyFill="1" applyAlignment="1">
      <alignment vertical="center"/>
    </xf>
    <xf numFmtId="0" fontId="39" fillId="46" borderId="0" xfId="0" applyFont="1" applyFill="1" applyAlignment="1">
      <alignment vertical="center"/>
    </xf>
    <xf numFmtId="0" fontId="41" fillId="46" borderId="0" xfId="0" applyFont="1" applyFill="1" applyAlignment="1">
      <alignment vertical="center"/>
    </xf>
    <xf numFmtId="0" fontId="37" fillId="46" borderId="2" xfId="0" applyFont="1" applyFill="1" applyBorder="1" applyAlignment="1">
      <alignment vertical="center"/>
    </xf>
    <xf numFmtId="0" fontId="39" fillId="46" borderId="2" xfId="0" applyFont="1" applyFill="1" applyBorder="1" applyAlignment="1">
      <alignment vertical="center"/>
    </xf>
    <xf numFmtId="0" fontId="41" fillId="46" borderId="2" xfId="0" applyFont="1" applyFill="1" applyBorder="1" applyAlignment="1">
      <alignment vertical="center"/>
    </xf>
    <xf numFmtId="0" fontId="37" fillId="46" borderId="0" xfId="0" applyFont="1" applyFill="1" applyAlignment="1">
      <alignment vertical="center"/>
    </xf>
    <xf numFmtId="0" fontId="53" fillId="46" borderId="0" xfId="0" applyFont="1" applyFill="1" applyAlignment="1">
      <alignment vertical="center"/>
    </xf>
    <xf numFmtId="0" fontId="36" fillId="46" borderId="2" xfId="0" applyFont="1" applyFill="1" applyBorder="1" applyAlignment="1">
      <alignment horizontal="center" vertical="center"/>
    </xf>
    <xf numFmtId="0" fontId="39" fillId="46" borderId="2" xfId="0" applyFont="1" applyFill="1" applyBorder="1" applyAlignment="1">
      <alignment horizontal="center" vertical="center"/>
    </xf>
    <xf numFmtId="1" fontId="39" fillId="46" borderId="2" xfId="0" applyNumberFormat="1" applyFont="1" applyFill="1" applyBorder="1" applyAlignment="1">
      <alignment horizontal="center" vertical="center"/>
    </xf>
    <xf numFmtId="2" fontId="39" fillId="46" borderId="2" xfId="0" applyNumberFormat="1" applyFont="1" applyFill="1" applyBorder="1" applyAlignment="1">
      <alignment horizontal="right" vertical="center"/>
    </xf>
    <xf numFmtId="0" fontId="42" fillId="14" borderId="103" xfId="0" applyFont="1" applyFill="1" applyBorder="1" applyAlignment="1">
      <alignment horizontal="center" vertical="center"/>
    </xf>
    <xf numFmtId="166" fontId="36" fillId="18" borderId="318" xfId="55" applyNumberFormat="1" applyFont="1" applyFill="1" applyBorder="1" applyAlignment="1">
      <alignment vertical="center"/>
    </xf>
    <xf numFmtId="166" fontId="36" fillId="18" borderId="319" xfId="55" applyNumberFormat="1" applyFont="1" applyFill="1" applyBorder="1" applyAlignment="1">
      <alignment vertical="center"/>
    </xf>
    <xf numFmtId="166" fontId="36" fillId="18" borderId="320" xfId="55" applyNumberFormat="1" applyFont="1" applyFill="1" applyBorder="1" applyAlignment="1">
      <alignment vertical="center"/>
    </xf>
    <xf numFmtId="166" fontId="36" fillId="27" borderId="321" xfId="55" applyNumberFormat="1" applyFont="1" applyFill="1" applyBorder="1" applyAlignment="1">
      <alignment vertical="center"/>
    </xf>
    <xf numFmtId="166" fontId="36" fillId="27" borderId="322" xfId="55" applyNumberFormat="1" applyFont="1" applyFill="1" applyBorder="1" applyAlignment="1">
      <alignment vertical="center"/>
    </xf>
    <xf numFmtId="166" fontId="36" fillId="27" borderId="323" xfId="55" applyNumberFormat="1" applyFont="1" applyFill="1" applyBorder="1" applyAlignment="1">
      <alignment vertical="center"/>
    </xf>
    <xf numFmtId="166" fontId="36" fillId="27" borderId="324" xfId="55" applyNumberFormat="1" applyFont="1" applyFill="1" applyBorder="1" applyAlignment="1">
      <alignment vertical="center"/>
    </xf>
    <xf numFmtId="166" fontId="36" fillId="28" borderId="325" xfId="55" applyNumberFormat="1" applyFont="1" applyFill="1" applyBorder="1" applyAlignment="1">
      <alignment vertical="center"/>
    </xf>
    <xf numFmtId="166" fontId="36" fillId="28" borderId="103" xfId="55" applyNumberFormat="1" applyFont="1" applyFill="1" applyBorder="1" applyAlignment="1">
      <alignment vertical="center"/>
    </xf>
    <xf numFmtId="166" fontId="36" fillId="28" borderId="326" xfId="55" applyNumberFormat="1" applyFont="1" applyFill="1" applyBorder="1" applyAlignment="1">
      <alignment vertical="center"/>
    </xf>
    <xf numFmtId="166" fontId="46" fillId="31" borderId="103" xfId="55" applyNumberFormat="1" applyFont="1" applyFill="1" applyBorder="1" applyAlignment="1">
      <alignment horizontal="center" vertical="center"/>
    </xf>
    <xf numFmtId="9" fontId="46" fillId="21" borderId="321" xfId="0" applyNumberFormat="1" applyFont="1" applyFill="1" applyBorder="1" applyAlignment="1">
      <alignment horizontal="center" vertical="center"/>
    </xf>
    <xf numFmtId="0" fontId="46" fillId="22" borderId="322" xfId="0" applyFont="1" applyFill="1" applyBorder="1" applyAlignment="1">
      <alignment horizontal="center" vertical="center"/>
    </xf>
    <xf numFmtId="0" fontId="46" fillId="22" borderId="327" xfId="0" applyFont="1" applyFill="1" applyBorder="1" applyAlignment="1">
      <alignment horizontal="center" vertical="center"/>
    </xf>
    <xf numFmtId="3" fontId="46" fillId="21" borderId="322" xfId="0" applyNumberFormat="1" applyFont="1" applyFill="1" applyBorder="1" applyAlignment="1">
      <alignment horizontal="center" vertical="center"/>
    </xf>
    <xf numFmtId="0" fontId="46" fillId="21" borderId="321" xfId="0" applyNumberFormat="1" applyFont="1" applyFill="1" applyBorder="1" applyAlignment="1">
      <alignment horizontal="center" vertical="center"/>
    </xf>
    <xf numFmtId="0" fontId="39" fillId="31" borderId="321" xfId="0" applyFont="1" applyFill="1" applyBorder="1" applyAlignment="1">
      <alignment horizontal="center" vertical="center"/>
    </xf>
    <xf numFmtId="0" fontId="39" fillId="31" borderId="322" xfId="0" applyFont="1" applyFill="1" applyBorder="1" applyAlignment="1">
      <alignment horizontal="center" vertical="center"/>
    </xf>
    <xf numFmtId="10" fontId="46" fillId="21" borderId="322" xfId="114" applyNumberFormat="1" applyFont="1" applyFill="1" applyBorder="1" applyAlignment="1">
      <alignment horizontal="center" vertical="center"/>
    </xf>
    <xf numFmtId="14" fontId="36" fillId="31" borderId="321" xfId="0" applyNumberFormat="1" applyFont="1" applyFill="1" applyBorder="1" applyAlignment="1">
      <alignment horizontal="center" vertical="center"/>
    </xf>
    <xf numFmtId="3" fontId="36" fillId="31" borderId="322" xfId="0" applyNumberFormat="1" applyFont="1" applyFill="1" applyBorder="1" applyAlignment="1">
      <alignment horizontal="center" vertical="center"/>
    </xf>
    <xf numFmtId="167" fontId="36" fillId="31" borderId="321" xfId="0" applyNumberFormat="1" applyFont="1" applyFill="1" applyBorder="1" applyAlignment="1">
      <alignment horizontal="center" vertical="center"/>
    </xf>
    <xf numFmtId="10" fontId="46" fillId="21" borderId="322" xfId="0" applyNumberFormat="1" applyFont="1" applyFill="1" applyBorder="1" applyAlignment="1">
      <alignment horizontal="center" vertical="center"/>
    </xf>
    <xf numFmtId="10" fontId="46" fillId="21" borderId="321" xfId="0" applyNumberFormat="1" applyFont="1" applyFill="1" applyBorder="1" applyAlignment="1">
      <alignment horizontal="center" vertical="center"/>
    </xf>
    <xf numFmtId="0" fontId="46" fillId="21" borderId="322" xfId="0" applyNumberFormat="1" applyFont="1" applyFill="1" applyBorder="1" applyAlignment="1">
      <alignment horizontal="center" vertical="center"/>
    </xf>
    <xf numFmtId="1" fontId="46" fillId="26" borderId="103" xfId="0" applyNumberFormat="1" applyFont="1" applyFill="1" applyBorder="1" applyAlignment="1">
      <alignment vertical="center"/>
    </xf>
    <xf numFmtId="0" fontId="46" fillId="28" borderId="103" xfId="0" applyFont="1" applyFill="1" applyBorder="1" applyAlignment="1">
      <alignment vertical="center"/>
    </xf>
    <xf numFmtId="2" fontId="42" fillId="14" borderId="103" xfId="0" applyNumberFormat="1" applyFont="1" applyFill="1" applyBorder="1" applyAlignment="1">
      <alignment horizontal="center" vertical="center"/>
    </xf>
    <xf numFmtId="0" fontId="105" fillId="39" borderId="333" xfId="0" applyNumberFormat="1" applyFont="1" applyFill="1" applyBorder="1" applyAlignment="1">
      <alignment horizontal="right" vertical="center"/>
    </xf>
    <xf numFmtId="0" fontId="105" fillId="39" borderId="334" xfId="0" applyNumberFormat="1" applyFont="1" applyFill="1" applyBorder="1" applyAlignment="1">
      <alignment horizontal="right" vertical="center"/>
    </xf>
    <xf numFmtId="0" fontId="108" fillId="40" borderId="335" xfId="0" applyFont="1" applyFill="1" applyBorder="1" applyAlignment="1">
      <alignment horizontal="center" vertical="center"/>
    </xf>
    <xf numFmtId="0" fontId="36" fillId="18" borderId="336" xfId="0" applyFont="1" applyFill="1" applyBorder="1" applyAlignment="1">
      <alignment horizontal="center" vertical="center"/>
    </xf>
    <xf numFmtId="0" fontId="108" fillId="40" borderId="337" xfId="0" applyFont="1" applyFill="1" applyBorder="1" applyAlignment="1">
      <alignment horizontal="center" vertical="center"/>
    </xf>
    <xf numFmtId="0" fontId="111" fillId="40" borderId="338" xfId="0" applyFont="1" applyFill="1" applyBorder="1" applyAlignment="1">
      <alignment horizontal="center" vertical="center"/>
    </xf>
    <xf numFmtId="0" fontId="109" fillId="40" borderId="337" xfId="0" applyFont="1" applyFill="1" applyBorder="1" applyAlignment="1">
      <alignment horizontal="center" vertical="center"/>
    </xf>
    <xf numFmtId="0" fontId="105" fillId="39" borderId="339" xfId="0" applyNumberFormat="1" applyFont="1" applyFill="1" applyBorder="1" applyAlignment="1">
      <alignment horizontal="right" vertical="center"/>
    </xf>
    <xf numFmtId="0" fontId="105" fillId="39" borderId="340" xfId="0" applyNumberFormat="1" applyFont="1" applyFill="1" applyBorder="1" applyAlignment="1">
      <alignment horizontal="right" vertical="center"/>
    </xf>
    <xf numFmtId="0" fontId="36" fillId="27" borderId="336" xfId="0" applyFont="1" applyFill="1" applyBorder="1" applyAlignment="1">
      <alignment horizontal="center" vertical="center"/>
    </xf>
    <xf numFmtId="0" fontId="36" fillId="28" borderId="336" xfId="0" applyFont="1" applyFill="1" applyBorder="1" applyAlignment="1">
      <alignment horizontal="center" vertical="center"/>
    </xf>
    <xf numFmtId="0" fontId="111" fillId="40" borderId="337" xfId="0" applyFont="1" applyFill="1" applyBorder="1" applyAlignment="1">
      <alignment horizontal="center" vertical="center"/>
    </xf>
    <xf numFmtId="0" fontId="105" fillId="39" borderId="341" xfId="0" applyNumberFormat="1" applyFont="1" applyFill="1" applyBorder="1" applyAlignment="1">
      <alignment horizontal="right" vertical="center"/>
    </xf>
    <xf numFmtId="9" fontId="108" fillId="40" borderId="221" xfId="114" applyFont="1" applyFill="1" applyBorder="1" applyAlignment="1">
      <alignment horizontal="center" vertical="center"/>
    </xf>
    <xf numFmtId="9" fontId="108" fillId="40" borderId="228" xfId="114" applyFont="1" applyFill="1" applyBorder="1" applyAlignment="1">
      <alignment horizontal="center" vertical="center"/>
    </xf>
    <xf numFmtId="9" fontId="108" fillId="40" borderId="247" xfId="114" applyFont="1" applyFill="1" applyBorder="1" applyAlignment="1">
      <alignment horizontal="center" vertical="center"/>
    </xf>
    <xf numFmtId="9" fontId="113" fillId="40" borderId="221" xfId="114" applyFont="1" applyFill="1" applyBorder="1" applyAlignment="1">
      <alignment horizontal="center" vertical="center"/>
    </xf>
    <xf numFmtId="9" fontId="113" fillId="40" borderId="228" xfId="114" applyFont="1" applyFill="1" applyBorder="1" applyAlignment="1">
      <alignment horizontal="center" vertical="center"/>
    </xf>
    <xf numFmtId="9" fontId="113" fillId="40" borderId="308" xfId="114" applyFont="1" applyFill="1" applyBorder="1" applyAlignment="1">
      <alignment horizontal="center" vertical="center"/>
    </xf>
    <xf numFmtId="2" fontId="113" fillId="40" borderId="221" xfId="0" applyNumberFormat="1" applyFont="1" applyFill="1" applyBorder="1" applyAlignment="1">
      <alignment horizontal="center" vertical="center"/>
    </xf>
    <xf numFmtId="2" fontId="113" fillId="40" borderId="273" xfId="0" applyNumberFormat="1" applyFont="1" applyFill="1" applyBorder="1" applyAlignment="1">
      <alignment horizontal="center" vertical="center"/>
    </xf>
    <xf numFmtId="9" fontId="113" fillId="40" borderId="222" xfId="114" applyFont="1" applyFill="1" applyBorder="1" applyAlignment="1">
      <alignment horizontal="center" vertical="center"/>
    </xf>
    <xf numFmtId="9" fontId="113" fillId="40" borderId="225" xfId="114" applyFont="1" applyFill="1" applyBorder="1" applyAlignment="1">
      <alignment horizontal="center" vertical="center"/>
    </xf>
    <xf numFmtId="9" fontId="113" fillId="40" borderId="252" xfId="114" applyFont="1" applyFill="1" applyBorder="1" applyAlignment="1">
      <alignment horizontal="center" vertical="center"/>
    </xf>
    <xf numFmtId="9" fontId="113" fillId="40" borderId="275" xfId="114" applyFont="1" applyFill="1" applyBorder="1" applyAlignment="1">
      <alignment horizontal="center" vertical="center"/>
    </xf>
    <xf numFmtId="170" fontId="105" fillId="39" borderId="328" xfId="0" applyNumberFormat="1" applyFont="1" applyFill="1" applyBorder="1" applyAlignment="1">
      <alignment horizontal="right" vertical="center"/>
    </xf>
    <xf numFmtId="170" fontId="105" fillId="39" borderId="329" xfId="0" applyNumberFormat="1" applyFont="1" applyFill="1" applyBorder="1" applyAlignment="1">
      <alignment horizontal="right" vertical="center"/>
    </xf>
    <xf numFmtId="170" fontId="105" fillId="39" borderId="332" xfId="0" applyNumberFormat="1" applyFont="1" applyFill="1" applyBorder="1" applyAlignment="1">
      <alignment horizontal="right" vertical="center"/>
    </xf>
    <xf numFmtId="170" fontId="105" fillId="39" borderId="331" xfId="0" applyNumberFormat="1" applyFont="1" applyFill="1" applyBorder="1" applyAlignment="1">
      <alignment horizontal="right" vertical="center"/>
    </xf>
    <xf numFmtId="0" fontId="119" fillId="17" borderId="2" xfId="0" applyFont="1" applyFill="1" applyBorder="1" applyAlignment="1">
      <alignment horizontal="center" vertical="center"/>
    </xf>
    <xf numFmtId="0" fontId="119" fillId="17" borderId="103" xfId="0" applyFont="1" applyFill="1" applyBorder="1" applyAlignment="1">
      <alignment horizontal="center" vertical="center"/>
    </xf>
    <xf numFmtId="0" fontId="120" fillId="15" borderId="2" xfId="0" applyFont="1" applyFill="1" applyBorder="1" applyAlignment="1">
      <alignment horizontal="center" vertical="center"/>
    </xf>
    <xf numFmtId="0" fontId="121" fillId="15" borderId="103" xfId="0" applyFont="1" applyFill="1" applyBorder="1" applyAlignment="1">
      <alignment horizontal="center" vertical="center"/>
    </xf>
    <xf numFmtId="170" fontId="105" fillId="39" borderId="173" xfId="0" applyNumberFormat="1" applyFont="1" applyFill="1" applyBorder="1" applyAlignment="1">
      <alignment horizontal="right" vertical="center"/>
    </xf>
    <xf numFmtId="170" fontId="105" fillId="39" borderId="174" xfId="0" applyNumberFormat="1" applyFont="1" applyFill="1" applyBorder="1" applyAlignment="1">
      <alignment horizontal="right" vertical="center"/>
    </xf>
    <xf numFmtId="170" fontId="105" fillId="39" borderId="253" xfId="0" applyNumberFormat="1" applyFont="1" applyFill="1" applyBorder="1" applyAlignment="1">
      <alignment horizontal="right" vertical="center"/>
    </xf>
    <xf numFmtId="170" fontId="105" fillId="39" borderId="330" xfId="0" applyNumberFormat="1" applyFont="1" applyFill="1" applyBorder="1" applyAlignment="1">
      <alignment horizontal="right" vertical="center"/>
    </xf>
    <xf numFmtId="170" fontId="105" fillId="39" borderId="235" xfId="0" applyNumberFormat="1" applyFont="1" applyFill="1" applyBorder="1" applyAlignment="1">
      <alignment horizontal="right" vertical="center"/>
    </xf>
    <xf numFmtId="170" fontId="105" fillId="39" borderId="243" xfId="0" applyNumberFormat="1" applyFont="1" applyFill="1" applyBorder="1" applyAlignment="1">
      <alignment horizontal="right" vertical="center"/>
    </xf>
    <xf numFmtId="3" fontId="86" fillId="10" borderId="48" xfId="0" applyNumberFormat="1" applyFont="1" applyFill="1" applyBorder="1" applyAlignment="1">
      <alignment horizontal="center" vertical="center"/>
    </xf>
    <xf numFmtId="3" fontId="86" fillId="10" borderId="103" xfId="0" applyNumberFormat="1" applyFont="1" applyFill="1" applyBorder="1" applyAlignment="1">
      <alignment horizontal="center" vertical="center"/>
    </xf>
    <xf numFmtId="2" fontId="61" fillId="9" borderId="240" xfId="55" applyNumberFormat="1" applyFont="1" applyFill="1" applyBorder="1" applyAlignment="1">
      <alignment horizontal="center" vertical="center"/>
    </xf>
    <xf numFmtId="2" fontId="61" fillId="9" borderId="27" xfId="55" applyNumberFormat="1" applyFont="1" applyFill="1" applyBorder="1" applyAlignment="1">
      <alignment horizontal="center" vertical="center"/>
    </xf>
    <xf numFmtId="2" fontId="61" fillId="9" borderId="241" xfId="55" applyNumberFormat="1" applyFont="1" applyFill="1" applyBorder="1" applyAlignment="1">
      <alignment horizontal="center" vertical="center"/>
    </xf>
    <xf numFmtId="2" fontId="61" fillId="9" borderId="72" xfId="55" applyNumberFormat="1" applyFont="1" applyFill="1" applyBorder="1" applyAlignment="1">
      <alignment horizontal="center" vertical="center"/>
    </xf>
    <xf numFmtId="2" fontId="61" fillId="9" borderId="32" xfId="55" applyNumberFormat="1" applyFont="1" applyFill="1" applyBorder="1" applyAlignment="1">
      <alignment horizontal="center" vertical="center"/>
    </xf>
    <xf numFmtId="165" fontId="87" fillId="10" borderId="106" xfId="0" applyNumberFormat="1" applyFont="1" applyFill="1" applyBorder="1" applyAlignment="1">
      <alignment horizontal="center" vertical="center"/>
    </xf>
    <xf numFmtId="165" fontId="87" fillId="10" borderId="107" xfId="0" applyNumberFormat="1" applyFont="1" applyFill="1" applyBorder="1" applyAlignment="1">
      <alignment horizontal="center" vertical="center"/>
    </xf>
    <xf numFmtId="3" fontId="86" fillId="10" borderId="104" xfId="0" applyNumberFormat="1" applyFont="1" applyFill="1" applyBorder="1" applyAlignment="1">
      <alignment horizontal="center" vertical="center"/>
    </xf>
    <xf numFmtId="3" fontId="86" fillId="10" borderId="105" xfId="0" applyNumberFormat="1" applyFont="1" applyFill="1" applyBorder="1" applyAlignment="1">
      <alignment horizontal="center" vertical="center"/>
    </xf>
    <xf numFmtId="2" fontId="61" fillId="9" borderId="40" xfId="55" applyNumberFormat="1" applyFont="1" applyFill="1" applyBorder="1" applyAlignment="1">
      <alignment horizontal="center" vertical="center"/>
    </xf>
    <xf numFmtId="2" fontId="61" fillId="9" borderId="114" xfId="55" applyNumberFormat="1" applyFont="1" applyFill="1" applyBorder="1" applyAlignment="1">
      <alignment horizontal="center" vertical="center"/>
    </xf>
    <xf numFmtId="0" fontId="36" fillId="42" borderId="202" xfId="0" applyFont="1" applyFill="1" applyBorder="1" applyAlignment="1">
      <alignment horizontal="center" vertical="center"/>
    </xf>
    <xf numFmtId="0" fontId="16" fillId="43" borderId="202" xfId="0" applyFont="1" applyFill="1" applyBorder="1"/>
    <xf numFmtId="0" fontId="36" fillId="42" borderId="201" xfId="0" applyFont="1" applyFill="1" applyBorder="1" applyAlignment="1">
      <alignment horizontal="center" vertical="center"/>
    </xf>
    <xf numFmtId="0" fontId="16" fillId="43" borderId="201" xfId="0" applyFont="1" applyFill="1" applyBorder="1"/>
    <xf numFmtId="0" fontId="46" fillId="18" borderId="204" xfId="0" applyFont="1" applyFill="1" applyBorder="1" applyAlignment="1">
      <alignment horizontal="center" vertical="center"/>
    </xf>
    <xf numFmtId="0" fontId="16" fillId="0" borderId="204" xfId="0" applyFont="1" applyBorder="1"/>
    <xf numFmtId="0" fontId="46" fillId="27" borderId="201" xfId="0" applyFont="1" applyFill="1" applyBorder="1" applyAlignment="1">
      <alignment horizontal="center" vertical="center"/>
    </xf>
    <xf numFmtId="0" fontId="16" fillId="0" borderId="201" xfId="0" applyFont="1" applyBorder="1"/>
    <xf numFmtId="0" fontId="48" fillId="31" borderId="203" xfId="0" applyFont="1" applyFill="1" applyBorder="1" applyAlignment="1">
      <alignment horizontal="center" vertical="center"/>
    </xf>
    <xf numFmtId="0" fontId="16" fillId="0" borderId="203" xfId="0" applyFont="1" applyBorder="1"/>
    <xf numFmtId="0" fontId="48" fillId="28" borderId="202" xfId="0" applyFont="1" applyFill="1" applyBorder="1" applyAlignment="1">
      <alignment horizontal="center" vertical="center"/>
    </xf>
    <xf numFmtId="0" fontId="16" fillId="0" borderId="202" xfId="0" applyFont="1" applyBorder="1"/>
    <xf numFmtId="0" fontId="36" fillId="31" borderId="202" xfId="0" applyFont="1" applyFill="1" applyBorder="1" applyAlignment="1">
      <alignment horizontal="center" vertical="center"/>
    </xf>
    <xf numFmtId="0" fontId="48" fillId="18" borderId="203" xfId="0" applyFont="1" applyFill="1" applyBorder="1" applyAlignment="1">
      <alignment horizontal="center" vertical="center"/>
    </xf>
    <xf numFmtId="0" fontId="36" fillId="28" borderId="270" xfId="0" applyFont="1" applyFill="1" applyBorder="1" applyAlignment="1">
      <alignment horizontal="center" vertical="center"/>
    </xf>
    <xf numFmtId="0" fontId="16" fillId="0" borderId="270" xfId="0" applyFont="1" applyBorder="1"/>
    <xf numFmtId="0" fontId="39" fillId="31" borderId="306" xfId="0" applyFont="1" applyFill="1" applyBorder="1" applyAlignment="1">
      <alignment horizontal="center" vertical="center"/>
    </xf>
    <xf numFmtId="0" fontId="39" fillId="31" borderId="201" xfId="0" applyFont="1" applyFill="1" applyBorder="1" applyAlignment="1">
      <alignment horizontal="center" vertical="center"/>
    </xf>
    <xf numFmtId="0" fontId="36" fillId="28" borderId="231" xfId="0" applyFont="1" applyFill="1" applyBorder="1" applyAlignment="1">
      <alignment horizontal="center" vertical="center"/>
    </xf>
    <xf numFmtId="0" fontId="16" fillId="0" borderId="2" xfId="0" applyFont="1" applyBorder="1"/>
    <xf numFmtId="0" fontId="16" fillId="0" borderId="230" xfId="0" applyFont="1" applyBorder="1"/>
    <xf numFmtId="0" fontId="48" fillId="27" borderId="202" xfId="0" applyFont="1" applyFill="1" applyBorder="1" applyAlignment="1">
      <alignment horizontal="center" vertical="center"/>
    </xf>
    <xf numFmtId="0" fontId="39" fillId="31" borderId="202" xfId="0" applyFont="1" applyFill="1" applyBorder="1" applyAlignment="1">
      <alignment horizontal="center" vertical="center"/>
    </xf>
    <xf numFmtId="0" fontId="39" fillId="31" borderId="203" xfId="0" applyFont="1" applyFill="1" applyBorder="1" applyAlignment="1">
      <alignment horizontal="center" vertical="center"/>
    </xf>
    <xf numFmtId="0" fontId="36" fillId="31" borderId="203" xfId="0" applyFont="1" applyFill="1" applyBorder="1" applyAlignment="1">
      <alignment horizontal="center" vertical="center"/>
    </xf>
    <xf numFmtId="10" fontId="46" fillId="21" borderId="321" xfId="114" applyNumberFormat="1" applyFont="1" applyFill="1" applyBorder="1" applyAlignment="1">
      <alignment horizontal="center" vertical="center"/>
    </xf>
    <xf numFmtId="0" fontId="36" fillId="45" borderId="202" xfId="0" applyFont="1" applyFill="1" applyBorder="1" applyAlignment="1">
      <alignment horizontal="center" vertical="center"/>
    </xf>
    <xf numFmtId="0" fontId="36" fillId="45" borderId="203" xfId="0" applyFont="1" applyFill="1" applyBorder="1" applyAlignment="1">
      <alignment horizontal="center" vertical="center"/>
    </xf>
    <xf numFmtId="0" fontId="36" fillId="45" borderId="248" xfId="0" applyFont="1" applyFill="1" applyBorder="1" applyAlignment="1">
      <alignment horizontal="center" vertical="center"/>
    </xf>
    <xf numFmtId="0" fontId="36" fillId="45" borderId="307" xfId="0" applyFont="1" applyFill="1" applyBorder="1" applyAlignment="1">
      <alignment horizontal="center" vertical="center"/>
    </xf>
  </cellXfs>
  <cellStyles count="183">
    <cellStyle name="Bueno" xfId="77" builtinId="26"/>
    <cellStyle name="Bueno 2" xfId="4" xr:uid="{2B65DC3D-1600-486B-824E-C83A09601FA4}"/>
    <cellStyle name="Bueno 3" xfId="49" xr:uid="{F7B6B3B2-A40D-42F3-B8C2-525EF764364A}"/>
    <cellStyle name="Énfasis4 2" xfId="50" xr:uid="{D6B53603-268E-47C5-AD40-8F0B87492632}"/>
    <cellStyle name="Incorrecto 2" xfId="5" xr:uid="{704B59EE-A786-4E06-BD25-699DF6E6EEA1}"/>
    <cellStyle name="Incorrecto 3" xfId="148" xr:uid="{C5E36C5A-E2A6-45C6-98EA-98D0C485F5E2}"/>
    <cellStyle name="Millares" xfId="55" builtinId="3"/>
    <cellStyle name="Millares 2" xfId="10" xr:uid="{6C137F61-6213-4313-B380-4B4CDA0E3AD1}"/>
    <cellStyle name="Millares 2 2" xfId="32" xr:uid="{DBB230A9-6F02-4E0B-9A90-727ED9DC8427}"/>
    <cellStyle name="Millares 2 2 2" xfId="66" xr:uid="{70D27F9E-28AE-4856-8A46-40210E38FDB3}"/>
    <cellStyle name="Millares 2 2 2 2" xfId="104" xr:uid="{E7669291-70CD-462B-A8D3-72F6E9CEBAFF}"/>
    <cellStyle name="Millares 2 2 2 2 2" xfId="174" xr:uid="{266890A4-A4F7-45B9-93FD-54C47DCA14F4}"/>
    <cellStyle name="Millares 2 2 2 3" xfId="139" xr:uid="{778C933B-F321-4A8E-894D-415E495FDA67}"/>
    <cellStyle name="Millares 2 2 3" xfId="85" xr:uid="{1746641C-571E-43DB-8814-FD3BAA9403B6}"/>
    <cellStyle name="Millares 2 2 3 2" xfId="156" xr:uid="{1FAAA342-DA11-4876-8E20-4B97FDCA2D25}"/>
    <cellStyle name="Millares 2 2 4" xfId="122" xr:uid="{2B2801AA-8655-4B8E-9A02-F488C3BE4021}"/>
    <cellStyle name="Millares 2 3" xfId="58" xr:uid="{CCFB3122-F4A4-44E3-9DE9-F83953D33824}"/>
    <cellStyle name="Millares 2 3 2" xfId="98" xr:uid="{8383ADC1-4469-4C7E-98D2-2AC2D58D7C16}"/>
    <cellStyle name="Millares 2 3 2 2" xfId="168" xr:uid="{5AFA013D-A23E-4E9E-BF4D-BCFD2C0EB823}"/>
    <cellStyle name="Millares 2 3 3" xfId="133" xr:uid="{4B0E1D14-1EF1-415F-B86F-CA8DE3857705}"/>
    <cellStyle name="Millares 2 4" xfId="80" xr:uid="{73C0C8CA-9EC6-4204-B6BF-74D4587C2587}"/>
    <cellStyle name="Millares 2 4 2" xfId="151" xr:uid="{0409A0A9-0524-4B35-83D8-4C05B65D0D07}"/>
    <cellStyle name="Millares 2 5" xfId="117" xr:uid="{1219EA88-E02D-4E4D-89B9-2244B8090CB5}"/>
    <cellStyle name="Millares 3" xfId="22" xr:uid="{1D3FB1B4-C159-42C3-B1B4-9105DA7FF8D0}"/>
    <cellStyle name="Millares 3 2" xfId="40" xr:uid="{D8778001-FF8D-4606-AB23-0EF5B7B15CC8}"/>
    <cellStyle name="Millares 3 2 2" xfId="69" xr:uid="{EF8470D8-4A40-4735-85A8-ABA53901F83C}"/>
    <cellStyle name="Millares 3 2 2 2" xfId="107" xr:uid="{997AECAC-4E69-4B87-9BAB-7C40A7A8F644}"/>
    <cellStyle name="Millares 3 2 2 2 2" xfId="176" xr:uid="{75F84785-C7C8-4C02-81E2-618E253C81EB}"/>
    <cellStyle name="Millares 3 2 2 3" xfId="141" xr:uid="{F8153219-C6E3-435A-AE5A-8F670175F538}"/>
    <cellStyle name="Millares 3 2 3" xfId="89" xr:uid="{5926A48B-50F3-4C39-8D4F-513BDF5EFC5E}"/>
    <cellStyle name="Millares 3 2 3 2" xfId="160" xr:uid="{A56A7674-0A96-4BCA-B04F-EE714F113FC8}"/>
    <cellStyle name="Millares 3 2 4" xfId="125" xr:uid="{A1D157A8-42AF-4F6A-89BE-70C6A0FFC788}"/>
    <cellStyle name="Millares 3 3" xfId="60" xr:uid="{B341322E-4F6B-4746-91EA-FA226F0E0B41}"/>
    <cellStyle name="Millares 3 3 2" xfId="100" xr:uid="{91702771-F35E-4445-A4A9-62A39BA44A20}"/>
    <cellStyle name="Millares 3 3 2 2" xfId="170" xr:uid="{F9E82949-B008-432E-888E-00CA329D5A56}"/>
    <cellStyle name="Millares 3 3 3" xfId="135" xr:uid="{A87760C8-E348-4F60-8052-8075569EFBA2}"/>
    <cellStyle name="Millares 3 4" xfId="82" xr:uid="{48BD8EA9-E13C-41E1-8F63-057B1EE74196}"/>
    <cellStyle name="Millares 3 4 2" xfId="153" xr:uid="{5C436D72-C86C-46F4-8664-D680B4D2B89C}"/>
    <cellStyle name="Millares 3 5" xfId="119" xr:uid="{0C7C47C4-DE58-42F4-B028-87060EBE018D}"/>
    <cellStyle name="Millares 4" xfId="28" xr:uid="{4F2A0AF3-F6DA-4619-97BC-71771A8F189D}"/>
    <cellStyle name="Millares 4 2" xfId="46" xr:uid="{6BD31686-E22C-4734-98BC-E7F412B6180A}"/>
    <cellStyle name="Millares 4 2 2" xfId="70" xr:uid="{7DB8727F-89F5-4A91-83DD-8C5245F0BE56}"/>
    <cellStyle name="Millares 4 2 2 2" xfId="108" xr:uid="{9604AD50-2CDF-41C4-9B85-6A3D3B25D443}"/>
    <cellStyle name="Millares 4 2 2 2 2" xfId="177" xr:uid="{E1BC58FE-DE02-419C-B419-B7A3292F60B4}"/>
    <cellStyle name="Millares 4 2 2 3" xfId="142" xr:uid="{FBD57D45-08D6-4205-88E8-4D04B6BC9BB0}"/>
    <cellStyle name="Millares 4 2 3" xfId="90" xr:uid="{0FAA7193-DAFA-450F-8F9E-7AAE6E84F02D}"/>
    <cellStyle name="Millares 4 2 3 2" xfId="161" xr:uid="{65951660-2C4E-4092-BEE0-EE215E31D821}"/>
    <cellStyle name="Millares 4 2 4" xfId="126" xr:uid="{57E49342-1B72-428E-9EF5-F17A97265AD7}"/>
    <cellStyle name="Millares 4 3" xfId="61" xr:uid="{EE5B43D6-0066-4274-826B-27CAEE07FE19}"/>
    <cellStyle name="Millares 4 3 2" xfId="101" xr:uid="{E069BE63-32AF-46A7-9C3B-FAB816B9B16B}"/>
    <cellStyle name="Millares 4 3 2 2" xfId="171" xr:uid="{14F1764D-F33B-4B87-870A-F0C9B47BC0B6}"/>
    <cellStyle name="Millares 4 3 3" xfId="136" xr:uid="{4ED2BD60-C2E3-473D-B392-B13E25AECD2B}"/>
    <cellStyle name="Millares 4 4" xfId="83" xr:uid="{FE4F1C32-4295-4E9B-81FB-090F53CCF182}"/>
    <cellStyle name="Millares 4 4 2" xfId="154" xr:uid="{A336F041-E3E9-4DD3-863F-7F7177DC8081}"/>
    <cellStyle name="Millares 4 5" xfId="120" xr:uid="{8E1A9F62-A522-492B-B685-648112B645C1}"/>
    <cellStyle name="Millares 5" xfId="48" xr:uid="{2A4F5FFC-ABD6-4A3B-9439-E8510F98538D}"/>
    <cellStyle name="Millares 5 2" xfId="72" xr:uid="{582858D1-0164-4F78-A0AD-3784C3277DB6}"/>
    <cellStyle name="Millares 5 2 2" xfId="110" xr:uid="{0AF1030A-46CB-449D-B259-7E48E8041ED9}"/>
    <cellStyle name="Millares 5 2 2 2" xfId="179" xr:uid="{E1B65BFB-F886-40F4-B993-670360A76EF8}"/>
    <cellStyle name="Millares 5 2 3" xfId="144" xr:uid="{797B187F-A16B-410D-8148-615F75E6D2BD}"/>
    <cellStyle name="Millares 5 3" xfId="92" xr:uid="{24C2ACA8-CDD5-4CB0-9D95-F3F54426AE67}"/>
    <cellStyle name="Millares 5 3 2" xfId="163" xr:uid="{5467B47C-B503-4F52-9AA1-E94CC59FAB62}"/>
    <cellStyle name="Millares 5 4" xfId="128" xr:uid="{C270B275-ADDD-4E8E-B344-8AE6B3F15318}"/>
    <cellStyle name="Millares 6" xfId="54" xr:uid="{66A60959-F8FB-4B10-B3E0-3C42F6F539B5}"/>
    <cellStyle name="Millares 6 2" xfId="75" xr:uid="{600AA441-F65B-4290-9EC6-6BD4451ECA11}"/>
    <cellStyle name="Millares 6 2 2" xfId="112" xr:uid="{F3F9FDFD-030F-4C72-8DE8-9333EA01E21A}"/>
    <cellStyle name="Millares 6 2 2 2" xfId="181" xr:uid="{147EDFE0-9B34-4C31-9515-79882DC1965B}"/>
    <cellStyle name="Millares 6 2 3" xfId="146" xr:uid="{3AA3C97E-CE72-43A3-87C1-DEDB696AAABD}"/>
    <cellStyle name="Millares 6 3" xfId="94" xr:uid="{9FEBAECA-E3F1-4C2E-9346-0C90DC9938C1}"/>
    <cellStyle name="Millares 6 3 2" xfId="165" xr:uid="{F8FB4FD2-149A-4317-95A8-F20E8CBE22BA}"/>
    <cellStyle name="Millares 6 4" xfId="130" xr:uid="{5235D719-6E54-43B8-A3F5-AC01E8C6ECD2}"/>
    <cellStyle name="Millares 7" xfId="76" xr:uid="{E33A0DD6-7803-4BCF-9801-FC91CB745E73}"/>
    <cellStyle name="Millares 7 2" xfId="113" xr:uid="{F0F51954-43FD-47F1-AB38-F839F92B5E4F}"/>
    <cellStyle name="Millares 7 2 2" xfId="182" xr:uid="{CD8E415D-DCFA-4A22-8161-F9AE68836B45}"/>
    <cellStyle name="Millares 7 3" xfId="147" xr:uid="{C24750FF-F2F3-4DF0-B85C-A1146103BF56}"/>
    <cellStyle name="Millares 8" xfId="95" xr:uid="{CDC92DCC-E929-442D-9407-FDFAD2AB5641}"/>
    <cellStyle name="Millares 8 2" xfId="166" xr:uid="{F8973376-D97D-478E-B261-B798FD47C4B9}"/>
    <cellStyle name="Millares 9" xfId="131" xr:uid="{E6C96540-8F1F-4D11-879F-24E5BD45D8BD}"/>
    <cellStyle name="Moneda 2" xfId="6" xr:uid="{A89266AC-9FD1-4C12-AFF6-2E59CDD16E04}"/>
    <cellStyle name="Moneda 2 2" xfId="17" xr:uid="{CC7E24C2-BCB8-4286-B38E-C7166037A439}"/>
    <cellStyle name="Moneda 2 2 2" xfId="38" xr:uid="{D2E8B38C-7B8E-487A-87EE-DBD6E0921391}"/>
    <cellStyle name="Moneda 2 2 2 2" xfId="68" xr:uid="{0F30B122-5E7D-4560-B9F8-6739724A333C}"/>
    <cellStyle name="Moneda 2 2 2 2 2" xfId="106" xr:uid="{22D87736-EDAA-414D-9DA0-D01ED2FA8FB5}"/>
    <cellStyle name="Moneda 2 2 2 2 2 2" xfId="175" xr:uid="{279F5D10-5922-44B4-BC26-6B837DC897A5}"/>
    <cellStyle name="Moneda 2 2 2 2 3" xfId="140" xr:uid="{ABA81C2E-20E3-40B6-92F7-E41F2B164C4B}"/>
    <cellStyle name="Moneda 2 2 2 3" xfId="88" xr:uid="{C6D85DC3-38E4-44F8-A3DA-47CC5C0292B8}"/>
    <cellStyle name="Moneda 2 2 2 3 2" xfId="159" xr:uid="{CA9989D8-158D-4076-81C7-71E12825EAC1}"/>
    <cellStyle name="Moneda 2 2 2 4" xfId="124" xr:uid="{16EA5C8D-5CCF-46C8-94BD-85274780441D}"/>
    <cellStyle name="Moneda 2 2 3" xfId="59" xr:uid="{EECD7C2B-186F-4976-9D5B-CADB8CBC462B}"/>
    <cellStyle name="Moneda 2 2 3 2" xfId="99" xr:uid="{59276F40-BCA8-4A3B-B110-B498CEEF2FD9}"/>
    <cellStyle name="Moneda 2 2 3 2 2" xfId="169" xr:uid="{53EEA7A1-BFF0-4272-8D2F-409E182D01A3}"/>
    <cellStyle name="Moneda 2 2 3 3" xfId="134" xr:uid="{777875B5-2B38-45E0-A5DB-329DF407B65B}"/>
    <cellStyle name="Moneda 2 2 4" xfId="81" xr:uid="{01CADFC8-58BD-4E03-966A-DDC42A13118C}"/>
    <cellStyle name="Moneda 2 2 4 2" xfId="152" xr:uid="{A240B4D9-16C1-49F4-A729-55EBED5E2238}"/>
    <cellStyle name="Moneda 2 2 5" xfId="118" xr:uid="{D687CB61-14E7-4582-B312-F18555F40FD2}"/>
    <cellStyle name="Moneda 2 3" xfId="30" xr:uid="{CE4823EF-9808-4678-B481-B50C787BE838}"/>
    <cellStyle name="Moneda 2 3 2" xfId="64" xr:uid="{96C7DA18-A642-48C9-A686-7D8F32000C74}"/>
    <cellStyle name="Moneda 2 3 2 2" xfId="103" xr:uid="{266C10AB-7F47-468C-8523-5AAD2FC60225}"/>
    <cellStyle name="Moneda 2 3 2 2 2" xfId="173" xr:uid="{2561C98E-B1CC-4BAA-9EE6-3D69892B2C49}"/>
    <cellStyle name="Moneda 2 3 2 3" xfId="138" xr:uid="{0F3A7F77-6418-4FB8-8761-3866D6D5A5CA}"/>
    <cellStyle name="Moneda 2 3 3" xfId="84" xr:uid="{2537F074-A020-4E41-9B1B-C6C210205010}"/>
    <cellStyle name="Moneda 2 3 3 2" xfId="155" xr:uid="{2CD8695D-D5CC-40A7-BE88-F2505CC63890}"/>
    <cellStyle name="Moneda 2 3 4" xfId="121" xr:uid="{9984E97B-54EF-4465-BAFD-8027BA0E6AA3}"/>
    <cellStyle name="Moneda 2 4" xfId="53" xr:uid="{0EA41270-EFFA-4189-A484-2B44D1B603C4}"/>
    <cellStyle name="Moneda 2 4 2" xfId="74" xr:uid="{6FB92DB7-8DE3-4B4D-8983-D85C4A206E20}"/>
    <cellStyle name="Moneda 2 4 2 2" xfId="111" xr:uid="{55545DBD-FAB6-4471-9BEA-32B7E069030F}"/>
    <cellStyle name="Moneda 2 4 2 2 2" xfId="180" xr:uid="{39207965-1111-4784-9713-9EC7F391F03F}"/>
    <cellStyle name="Moneda 2 4 2 3" xfId="145" xr:uid="{6651926B-947B-4462-BF58-7F7C80EEC711}"/>
    <cellStyle name="Moneda 2 4 3" xfId="93" xr:uid="{BBFD1B90-E4D0-47DA-B44D-F98E7D0165BC}"/>
    <cellStyle name="Moneda 2 4 3 2" xfId="164" xr:uid="{D4552717-8A66-4ED2-BC3D-CC479CC162A7}"/>
    <cellStyle name="Moneda 2 4 4" xfId="129" xr:uid="{40AE5FF2-7FAF-41F7-B401-F084B23EEAB8}"/>
    <cellStyle name="Moneda 2 5" xfId="57" xr:uid="{F45A8ED0-D990-421E-9BA9-71146C4034C3}"/>
    <cellStyle name="Moneda 2 5 2" xfId="97" xr:uid="{299F6405-DE1A-4BB9-89EC-FFCB8E97F6DF}"/>
    <cellStyle name="Moneda 2 5 2 2" xfId="167" xr:uid="{92B622EC-ADC1-42A1-BF12-4A01AB61F4A8}"/>
    <cellStyle name="Moneda 2 5 3" xfId="132" xr:uid="{7D2C4BEA-859C-4811-A54F-366DA7344266}"/>
    <cellStyle name="Moneda 2 6" xfId="79" xr:uid="{CC394547-838A-4402-AE5B-95C589BF1468}"/>
    <cellStyle name="Moneda 2 6 2" xfId="150" xr:uid="{CD5713FC-6C8F-4194-9306-456768573649}"/>
    <cellStyle name="Moneda 2 7" xfId="116" xr:uid="{96FC9FD7-93A8-4906-BE8B-5D1B5731796B}"/>
    <cellStyle name="Moneda 3" xfId="47" xr:uid="{93E3EF3F-272D-4CA3-A081-AEB5D722AD5D}"/>
    <cellStyle name="Moneda 3 2" xfId="71" xr:uid="{AF6BF8AD-5DAB-4B41-8995-3687E5FDF4BE}"/>
    <cellStyle name="Moneda 3 2 2" xfId="109" xr:uid="{8B3ADC4B-F5AB-4AA9-BB08-18B6177DA331}"/>
    <cellStyle name="Moneda 3 2 2 2" xfId="178" xr:uid="{5240EE9F-0FF8-4A77-BCDE-4CF683911509}"/>
    <cellStyle name="Moneda 3 2 3" xfId="143" xr:uid="{08BF1735-851F-4FA6-B269-EA84C3804B64}"/>
    <cellStyle name="Moneda 3 3" xfId="91" xr:uid="{D4CEA2AA-BDC3-434C-8C02-AE9A000E08A6}"/>
    <cellStyle name="Moneda 3 3 2" xfId="162" xr:uid="{FBDA76D0-E116-4673-97D8-C421279F9136}"/>
    <cellStyle name="Moneda 3 4" xfId="127" xr:uid="{0B9F08C1-B0DD-451E-82EF-5F69743DCE78}"/>
    <cellStyle name="Moneda 4" xfId="62" xr:uid="{8DEE80D9-505F-482E-B45C-E9B0AE87F205}"/>
    <cellStyle name="Moneda 4 2" xfId="102" xr:uid="{900DFE3B-A964-4C5C-8C22-2F365310C512}"/>
    <cellStyle name="Moneda 4 2 2" xfId="172" xr:uid="{60723DA2-07AF-4F1B-9441-356814C99DAD}"/>
    <cellStyle name="Moneda 4 3" xfId="137" xr:uid="{ED1662E5-FAB1-4F89-842F-609D4CD48159}"/>
    <cellStyle name="Neutral 2" xfId="21" xr:uid="{A7AB0555-A273-4882-8975-13567BC27645}"/>
    <cellStyle name="Normal" xfId="0" builtinId="0"/>
    <cellStyle name="Normal 10" xfId="23" xr:uid="{BDD5AB4E-3A6C-4B47-8679-29C53EB0132B}"/>
    <cellStyle name="Normal 10 2" xfId="41" xr:uid="{513B6EC1-AD37-497A-96A3-F463A44EA813}"/>
    <cellStyle name="Normal 11" xfId="25" xr:uid="{03E83100-5FDD-4647-8F4A-B1302F5FDF77}"/>
    <cellStyle name="Normal 11 2" xfId="43" xr:uid="{79E3E9FD-DEFD-4BD5-AC36-27678B60160B}"/>
    <cellStyle name="Normal 12" xfId="27" xr:uid="{E364BC21-9ED0-4C36-8B25-AD154DE65FD3}"/>
    <cellStyle name="Normal 12 2" xfId="45" xr:uid="{0027EC75-D742-47D6-A83D-570CE26400C3}"/>
    <cellStyle name="Normal 13" xfId="29" xr:uid="{D9D82AC1-9E8C-46E2-84ED-8C65481FF1E8}"/>
    <cellStyle name="Normal 13 2" xfId="63" xr:uid="{07D849B4-9F58-46C7-98F2-422C255BB7EA}"/>
    <cellStyle name="Normal 14" xfId="31" xr:uid="{1A8692F6-1CEB-4D88-92AB-619156E08EBE}"/>
    <cellStyle name="Normal 14 2" xfId="65" xr:uid="{03AF6C27-6A32-4B0E-9A57-2C15408A027A}"/>
    <cellStyle name="Normal 15" xfId="51" xr:uid="{59FC7AB5-BEBC-476B-BE9D-99D8FC059004}"/>
    <cellStyle name="Normal 16" xfId="52" xr:uid="{C8B7FBCB-987A-4FCF-83B5-17DEB505FA1A}"/>
    <cellStyle name="Normal 16 2" xfId="73" xr:uid="{0E5B6F1C-803A-470D-AFD3-FA7A967964F6}"/>
    <cellStyle name="Normal 17" xfId="56" xr:uid="{121183D0-0B83-4517-B2C4-DB08DA501DFA}"/>
    <cellStyle name="Normal 17 2" xfId="96" xr:uid="{610C9B9F-B8CD-4012-B1B4-69338C13F337}"/>
    <cellStyle name="Normal 18" xfId="67" xr:uid="{3D60E4FF-A1D7-4A08-A627-84E16EC7EE6F}"/>
    <cellStyle name="Normal 18 2" xfId="105" xr:uid="{AC2A860F-5DBD-4161-A163-B193D2F304DA}"/>
    <cellStyle name="Normal 19" xfId="78" xr:uid="{83292A5D-7EDE-4AF6-8299-07063B172BE4}"/>
    <cellStyle name="Normal 19 2" xfId="149" xr:uid="{4E234908-49F1-42E7-8ECC-6E87C4A363E7}"/>
    <cellStyle name="Normal 2" xfId="3" xr:uid="{5DD3F173-8D8D-484C-A176-C08EC8830C24}"/>
    <cellStyle name="Normal 2 2" xfId="15" xr:uid="{20120C42-5744-4CDA-9012-6F23DDC837AA}"/>
    <cellStyle name="Normal 20" xfId="87" xr:uid="{8CF02EAF-93B6-4F04-8433-1CCE730C2B5A}"/>
    <cellStyle name="Normal 20 2" xfId="158" xr:uid="{F13BF418-8F39-4460-80C8-C4F08E3656DD}"/>
    <cellStyle name="Normal 21" xfId="86" xr:uid="{DE426C78-DA76-4908-8E3C-15BE39D2CE3C}"/>
    <cellStyle name="Normal 21 2" xfId="157" xr:uid="{C7A03AC5-AFF9-4F75-89FF-57B3EC7AE927}"/>
    <cellStyle name="Normal 22" xfId="115" xr:uid="{406DB856-02F5-41E7-BACD-36BCF3D4526A}"/>
    <cellStyle name="Normal 23" xfId="123" xr:uid="{2B625EF8-3535-4DD3-9F25-110424EFAC4B}"/>
    <cellStyle name="Normal 3" xfId="1" xr:uid="{48A66009-8AB1-4BF3-9454-466434396EE1}"/>
    <cellStyle name="Normal 3 2" xfId="13" xr:uid="{9E085DEE-4AE6-4369-932F-81A46BB4E50A}"/>
    <cellStyle name="Normal 3 2 2" xfId="35" xr:uid="{26C05C47-6759-427E-8486-BDB1C14FA9D1}"/>
    <cellStyle name="Normal 4" xfId="7" xr:uid="{F74805CB-BA41-4F13-B1C0-93C4502FCE8A}"/>
    <cellStyle name="Normal 4 2" xfId="18" xr:uid="{08F8A5A3-D967-46B2-BEDC-6D89398B799A}"/>
    <cellStyle name="Normal 4 2 2" xfId="39" xr:uid="{6EF8ACE2-D213-4F0E-A88C-F04BEF249E13}"/>
    <cellStyle name="Normal 5" xfId="8" xr:uid="{0EA1D05C-2344-42F1-969E-A1D3A95B3B9F}"/>
    <cellStyle name="Normal 5 2" xfId="19" xr:uid="{B4E95C3F-BE4F-4B1F-8814-768BE98BC2E6}"/>
    <cellStyle name="Normal 6" xfId="11" xr:uid="{B4418576-5BFA-450D-86A4-0D8B4C1F9DBE}"/>
    <cellStyle name="Normal 6 2" xfId="33" xr:uid="{2A076588-1EF9-44AF-981A-F5940AD20927}"/>
    <cellStyle name="Normal 7" xfId="16" xr:uid="{1CA5800A-4064-4194-878B-9B73B9C7CA71}"/>
    <cellStyle name="Normal 7 2" xfId="37" xr:uid="{0F0F6B3F-7110-4538-A399-C8F440CA6A4A}"/>
    <cellStyle name="Normal 8" xfId="26" xr:uid="{D14F266A-DD0D-4B70-BD72-7A8C231ED49E}"/>
    <cellStyle name="Normal 8 2" xfId="44" xr:uid="{854E6104-FDE0-4E9B-B346-8A3AA7C25523}"/>
    <cellStyle name="Normal 9" xfId="24" xr:uid="{C073325F-15D2-48A1-83C4-21C5616F1EBF}"/>
    <cellStyle name="Normal 9 2" xfId="42" xr:uid="{4D89EE2A-8D24-46E8-B04B-9F25C59A17E7}"/>
    <cellStyle name="Porcentaje" xfId="114" builtinId="5"/>
    <cellStyle name="Porcentaje 2" xfId="2" xr:uid="{4249F98B-21BF-4AD5-8025-0884568BC0FB}"/>
    <cellStyle name="Porcentaje 2 2" xfId="14" xr:uid="{E2569DD0-9027-4992-A433-055965B49184}"/>
    <cellStyle name="Porcentaje 2 2 2" xfId="36" xr:uid="{1AF43084-3B0B-4107-871F-89AD584D20FE}"/>
    <cellStyle name="Porcentaje 3" xfId="9" xr:uid="{D3276AD5-866C-4F96-B433-95862FEDF89A}"/>
    <cellStyle name="Porcentaje 3 2" xfId="20" xr:uid="{526801E6-463D-4D7E-91A6-DE8585B8FC4F}"/>
    <cellStyle name="Porcentaje 4" xfId="12" xr:uid="{13441256-D90E-4F1E-924E-6343AB6D781D}"/>
    <cellStyle name="Porcentaje 4 2" xfId="34" xr:uid="{5BA5FF74-1A50-46DE-BDDC-76CD91AB8035}"/>
  </cellStyles>
  <dxfs count="2226">
    <dxf>
      <font>
        <color theme="8" tint="0.59996337778862885"/>
      </font>
    </dxf>
    <dxf>
      <font>
        <b val="0"/>
        <i val="0"/>
        <color rgb="FF007E39"/>
      </font>
      <fill>
        <patternFill>
          <bgColor theme="0" tint="-0.14996795556505021"/>
        </patternFill>
      </fill>
    </dxf>
    <dxf>
      <font>
        <color rgb="FFC00000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rgb="FF007E39"/>
      </font>
      <fill>
        <patternFill>
          <bgColor theme="8" tint="0.59996337778862885"/>
        </patternFill>
      </fill>
    </dxf>
    <dxf>
      <font>
        <b/>
        <i val="0"/>
        <color rgb="FFC00000"/>
      </font>
      <fill>
        <patternFill>
          <bgColor theme="8" tint="0.59996337778862885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 val="0"/>
        <i val="0"/>
        <color rgb="FF007E39"/>
      </font>
      <fill>
        <patternFill>
          <bgColor theme="0" tint="-0.14996795556505021"/>
        </patternFill>
      </fill>
    </dxf>
    <dxf>
      <font>
        <color rgb="FFC00000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rgb="FF007E39"/>
      </font>
      <fill>
        <patternFill>
          <bgColor theme="8" tint="0.59996337778862885"/>
        </patternFill>
      </fill>
    </dxf>
    <dxf>
      <font>
        <b/>
        <i val="0"/>
        <color rgb="FFC00000"/>
      </font>
      <fill>
        <patternFill>
          <bgColor theme="8" tint="0.59996337778862885"/>
        </patternFill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D5CDE1"/>
      </font>
    </dxf>
    <dxf>
      <font>
        <color theme="8" tint="0.59996337778862885"/>
      </font>
    </dxf>
    <dxf>
      <font>
        <color theme="8" tint="0.59996337778862885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 val="0"/>
        <i val="0"/>
        <color rgb="FF007E39"/>
      </font>
      <fill>
        <patternFill>
          <bgColor theme="0" tint="-0.14996795556505021"/>
        </patternFill>
      </fill>
    </dxf>
    <dxf>
      <font>
        <color rgb="FFC00000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FFCC"/>
      </font>
    </dxf>
    <dxf>
      <font>
        <color theme="8" tint="0.59996337778862885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rgb="FF007E39"/>
      </font>
      <fill>
        <patternFill>
          <bgColor theme="8" tint="0.59996337778862885"/>
        </patternFill>
      </fill>
    </dxf>
    <dxf>
      <font>
        <b/>
        <i val="0"/>
        <color rgb="FFC00000"/>
      </font>
      <fill>
        <patternFill>
          <bgColor theme="8" tint="0.59996337778862885"/>
        </patternFill>
      </fill>
    </dxf>
    <dxf>
      <font>
        <color theme="8" tint="0.59996337778862885"/>
      </font>
    </dxf>
    <dxf>
      <font>
        <b val="0"/>
        <i val="0"/>
        <color rgb="FF007E39"/>
      </font>
      <fill>
        <patternFill>
          <bgColor theme="0" tint="-0.14996795556505021"/>
        </patternFill>
      </fill>
    </dxf>
    <dxf>
      <font>
        <color rgb="FFC00000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rgb="FF007E39"/>
      </font>
      <fill>
        <patternFill>
          <bgColor theme="8" tint="0.59996337778862885"/>
        </patternFill>
      </fill>
    </dxf>
    <dxf>
      <font>
        <b/>
        <i val="0"/>
        <color rgb="FFC00000"/>
      </font>
      <fill>
        <patternFill>
          <bgColor theme="8" tint="0.59996337778862885"/>
        </patternFill>
      </fill>
    </dxf>
    <dxf>
      <font>
        <b/>
        <i val="0"/>
        <color rgb="FF007E39"/>
      </font>
      <fill>
        <patternFill>
          <bgColor theme="8" tint="0.59996337778862885"/>
        </patternFill>
      </fill>
    </dxf>
    <dxf>
      <font>
        <b/>
        <i val="0"/>
        <color rgb="FFC00000"/>
      </font>
      <fill>
        <patternFill>
          <bgColor theme="8" tint="0.59996337778862885"/>
        </patternFill>
      </fill>
    </dxf>
    <dxf>
      <font>
        <color theme="8" tint="0.59996337778862885"/>
      </font>
    </dxf>
    <dxf>
      <font>
        <color rgb="FFFFFFCC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rgb="FF12782D"/>
      </font>
      <fill>
        <patternFill>
          <bgColor rgb="FFDCF4DE"/>
        </patternFill>
      </fill>
    </dxf>
    <dxf>
      <font>
        <b/>
        <i val="0"/>
        <color rgb="FF970E03"/>
      </font>
      <fill>
        <patternFill>
          <bgColor rgb="FFF4D8E1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1" tint="0.24994659260841701"/>
      </font>
      <fill>
        <patternFill>
          <bgColor theme="8" tint="0.59996337778862885"/>
        </patternFill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b/>
        <color rgb="FFFF0000"/>
      </font>
      <fill>
        <patternFill patternType="solid">
          <bgColor theme="0" tint="-0.24994659260841701"/>
        </patternFill>
      </fill>
    </dxf>
    <dxf>
      <font>
        <b/>
        <color rgb="FF008000"/>
      </font>
      <fill>
        <patternFill patternType="solid">
          <bgColor theme="0" tint="-0.24994659260841701"/>
        </patternFill>
      </fill>
    </dxf>
    <dxf>
      <font>
        <color theme="0" tint="-0.14996795556505021"/>
      </font>
    </dxf>
    <dxf>
      <font>
        <color rgb="FFD5CDE1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b/>
        <i val="0"/>
        <color rgb="FF007E39"/>
      </font>
      <fill>
        <patternFill>
          <bgColor theme="8" tint="0.59996337778862885"/>
        </patternFill>
      </fill>
    </dxf>
    <dxf>
      <font>
        <b/>
        <i val="0"/>
        <color rgb="FFC00000"/>
      </font>
      <fill>
        <patternFill>
          <bgColor theme="8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b val="0"/>
        <i val="0"/>
        <color rgb="FF007E39"/>
      </font>
      <fill>
        <patternFill>
          <bgColor theme="0" tint="-0.14996795556505021"/>
        </patternFill>
      </fill>
    </dxf>
    <dxf>
      <font>
        <color rgb="FFC00000"/>
      </font>
      <fill>
        <patternFill>
          <bgColor theme="0" tint="-0.14996795556505021"/>
        </patternFill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0" tint="-0.14996795556505021"/>
      </font>
      <fill>
        <patternFill>
          <bgColor theme="0" tint="-0.14996795556505021"/>
        </patternFill>
      </fill>
    </dxf>
    <dxf>
      <font>
        <b val="0"/>
        <i val="0"/>
        <color rgb="FF007E39"/>
      </font>
      <fill>
        <patternFill>
          <bgColor theme="0" tint="-0.14996795556505021"/>
        </patternFill>
      </fill>
    </dxf>
    <dxf>
      <font>
        <color rgb="FFC00000"/>
      </font>
      <fill>
        <patternFill>
          <bgColor theme="0" tint="-0.14996795556505021"/>
        </patternFill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rgb="FFC00000"/>
      </font>
      <fill>
        <patternFill patternType="solid">
          <bgColor theme="0" tint="-0.14996795556505021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solid">
          <bgColor theme="0" tint="-0.24994659260841701"/>
        </patternFill>
      </fill>
    </dxf>
    <dxf>
      <font>
        <b/>
        <color rgb="FF008000"/>
      </font>
      <fill>
        <patternFill patternType="solid">
          <bgColor theme="0" tint="-0.24994659260841701"/>
        </patternFill>
      </fill>
    </dxf>
    <dxf>
      <font>
        <color theme="0" tint="-0.14996795556505021"/>
      </font>
    </dxf>
    <dxf>
      <font>
        <b/>
        <i val="0"/>
        <color rgb="FF12782D"/>
      </font>
      <fill>
        <patternFill>
          <bgColor rgb="FFDCF4DE"/>
        </patternFill>
      </fill>
    </dxf>
    <dxf>
      <font>
        <b/>
        <i val="0"/>
        <color rgb="FF970E03"/>
      </font>
      <fill>
        <patternFill>
          <bgColor rgb="FFF4D8E1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8000"/>
      </font>
      <fill>
        <patternFill patternType="solid">
          <fgColor rgb="FFB7E1CD"/>
          <bgColor rgb="FFB7E1C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B8043"/>
      </font>
      <fill>
        <patternFill patternType="solid">
          <bgColor theme="0" tint="-0.14996795556505021"/>
        </patternFill>
      </fill>
    </dxf>
    <dxf>
      <font>
        <color rgb="FFFF0000"/>
      </font>
      <fill>
        <patternFill patternType="solid">
          <bgColor theme="0" tint="-0.1499679555650502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970E03"/>
      </font>
      <fill>
        <patternFill patternType="solid">
          <bgColor theme="0" tint="-0.14996795556505021"/>
        </patternFill>
      </fill>
    </dxf>
    <dxf>
      <font>
        <b/>
        <color rgb="FF336666"/>
      </font>
      <fill>
        <patternFill patternType="solid">
          <bgColor theme="0" tint="-0.14996795556505021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b/>
        <i val="0"/>
        <color rgb="FF007E39"/>
      </font>
      <fill>
        <patternFill>
          <bgColor theme="1" tint="4.9989318521683403E-2"/>
        </patternFill>
      </fill>
    </dxf>
    <dxf>
      <font>
        <b/>
        <i val="0"/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theme="1" tint="0.24994659260841701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rgb="FFC00000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C00000"/>
      </font>
      <fill>
        <patternFill>
          <bgColor theme="1" tint="4.9989318521683403E-2"/>
        </patternFill>
      </fill>
    </dxf>
    <dxf>
      <font>
        <b/>
        <i val="0"/>
        <color theme="1" tint="0.2499465926084170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C00000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007E39"/>
      </font>
      <fill>
        <patternFill>
          <bgColor theme="1" tint="4.9989318521683403E-2"/>
        </patternFill>
      </fill>
    </dxf>
    <dxf>
      <font>
        <color rgb="FF7E0000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C00000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 val="0"/>
        <i val="0"/>
        <color rgb="FF006100"/>
      </font>
      <fill>
        <patternFill>
          <bgColor theme="1" tint="4.9989318521683403E-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EB9C"/>
        </patternFill>
      </fill>
    </dxf>
    <dxf>
      <font>
        <b/>
        <i val="0"/>
        <color rgb="FF00B05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theme="1" tint="4.9989318521683403E-2"/>
      </font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color theme="1" tint="4.9989318521683403E-2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</dxf>
  </dxfs>
  <tableStyles count="0" defaultTableStyle="TableStyleMedium2" defaultPivotStyle="PivotStyleLight16"/>
  <colors>
    <mruColors>
      <color rgb="FF007E39"/>
      <color rgb="FF7E0000"/>
      <color rgb="FFFF3300"/>
      <color rgb="FFD5CDE1"/>
      <color rgb="FFFFFFCC"/>
      <color rgb="FFFFFF99"/>
      <color rgb="FFDAD2E4"/>
      <color rgb="FFFFFF66"/>
      <color rgb="FFF5FCAE"/>
      <color rgb="FFFAF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DC0E-30DB-46EE-91C7-B00F52827960}">
  <sheetPr codeName="Hoja1">
    <tabColor theme="3"/>
  </sheetPr>
  <dimension ref="A1:BE239"/>
  <sheetViews>
    <sheetView zoomScale="93" zoomScaleNormal="93" workbookViewId="0">
      <pane ySplit="1" topLeftCell="A2" activePane="bottomLeft" state="frozen"/>
      <selection pane="bottomLeft" activeCell="Z75" sqref="Z75"/>
    </sheetView>
  </sheetViews>
  <sheetFormatPr baseColWidth="10" defaultRowHeight="12.75" customHeight="1" outlineLevelRow="2"/>
  <cols>
    <col min="1" max="1" width="11.28515625" style="417" bestFit="1" customWidth="1"/>
    <col min="2" max="2" width="8.42578125" style="278" bestFit="1" customWidth="1"/>
    <col min="3" max="4" width="8.42578125" style="279" bestFit="1" customWidth="1"/>
    <col min="5" max="5" width="8.28515625" style="278" customWidth="1"/>
    <col min="6" max="6" width="8.140625" style="38" bestFit="1" customWidth="1"/>
    <col min="7" max="7" width="6.28515625" style="225" customWidth="1"/>
    <col min="8" max="9" width="5.28515625" style="12" hidden="1" customWidth="1"/>
    <col min="10" max="10" width="5.42578125" style="12" hidden="1" customWidth="1"/>
    <col min="11" max="11" width="6.28515625" style="12" hidden="1" customWidth="1"/>
    <col min="12" max="12" width="9.140625" style="12" hidden="1" customWidth="1"/>
    <col min="13" max="13" width="8.42578125" style="230" bestFit="1" customWidth="1"/>
    <col min="14" max="14" width="6.7109375" style="12" hidden="1" customWidth="1"/>
    <col min="15" max="15" width="7.7109375" style="36" hidden="1" customWidth="1"/>
    <col min="16" max="16" width="3.7109375" style="41" hidden="1" customWidth="1"/>
    <col min="17" max="17" width="4.28515625" style="10" customWidth="1"/>
    <col min="18" max="18" width="4.28515625" style="37" customWidth="1"/>
    <col min="19" max="19" width="4.28515625" style="32" customWidth="1"/>
    <col min="20" max="20" width="4.28515625" style="11" customWidth="1"/>
    <col min="21" max="21" width="3" style="11" bestFit="1" customWidth="1"/>
    <col min="22" max="22" width="4.85546875" style="11" customWidth="1"/>
    <col min="23" max="23" width="8" style="244" bestFit="1" customWidth="1"/>
    <col min="24" max="24" width="4.85546875" style="138" bestFit="1" customWidth="1"/>
    <col min="25" max="25" width="8.85546875" style="227" customWidth="1"/>
    <col min="26" max="26" width="7.42578125" style="228" bestFit="1" customWidth="1"/>
    <col min="27" max="27" width="8.85546875" style="229" bestFit="1" customWidth="1"/>
    <col min="28" max="31" width="7" style="43" bestFit="1" customWidth="1"/>
    <col min="32" max="32" width="8.140625" style="43" customWidth="1"/>
    <col min="33" max="33" width="7" style="43" customWidth="1"/>
    <col min="34" max="34" width="8" style="43" bestFit="1" customWidth="1"/>
    <col min="35" max="35" width="10.85546875" style="43" bestFit="1" customWidth="1"/>
    <col min="36" max="36" width="8.5703125" bestFit="1" customWidth="1"/>
    <col min="37" max="37" width="12.7109375" bestFit="1" customWidth="1"/>
    <col min="38" max="38" width="14.42578125" bestFit="1" customWidth="1"/>
    <col min="40" max="40" width="12.140625" bestFit="1" customWidth="1"/>
    <col min="42" max="42" width="11.85546875" bestFit="1" customWidth="1"/>
    <col min="43" max="43" width="3.5703125" customWidth="1"/>
    <col min="44" max="44" width="17.7109375" bestFit="1" customWidth="1"/>
    <col min="45" max="45" width="10.85546875" bestFit="1" customWidth="1"/>
  </cols>
  <sheetData>
    <row r="1" spans="1:57" s="1" customFormat="1" ht="9" customHeight="1">
      <c r="A1" s="418" t="s">
        <v>92</v>
      </c>
      <c r="B1" s="146" t="s">
        <v>536</v>
      </c>
      <c r="C1" s="145" t="s">
        <v>128</v>
      </c>
      <c r="D1" s="145" t="s">
        <v>129</v>
      </c>
      <c r="E1" s="146" t="s">
        <v>146</v>
      </c>
      <c r="F1" s="145" t="s">
        <v>93</v>
      </c>
      <c r="G1" s="146" t="s">
        <v>126</v>
      </c>
      <c r="H1" s="146" t="s">
        <v>94</v>
      </c>
      <c r="I1" s="146" t="s">
        <v>95</v>
      </c>
      <c r="J1" s="146" t="s">
        <v>96</v>
      </c>
      <c r="K1" s="146" t="s">
        <v>130</v>
      </c>
      <c r="L1" s="146" t="s">
        <v>127</v>
      </c>
      <c r="M1" s="146" t="s">
        <v>387</v>
      </c>
      <c r="N1" s="197" t="s">
        <v>97</v>
      </c>
      <c r="O1" s="146" t="s">
        <v>98</v>
      </c>
      <c r="P1" s="147"/>
      <c r="Q1" s="963" t="s">
        <v>90</v>
      </c>
      <c r="R1" s="964"/>
      <c r="S1" s="972" t="s">
        <v>88</v>
      </c>
      <c r="T1" s="973"/>
      <c r="U1" s="970">
        <f>IF(O93&lt;&gt;"",O93,O68)</f>
        <v>45499.708391203705</v>
      </c>
      <c r="V1" s="971"/>
      <c r="W1" s="257" t="s">
        <v>386</v>
      </c>
      <c r="X1" s="257" t="s">
        <v>395</v>
      </c>
      <c r="Y1" s="266" t="s">
        <v>503</v>
      </c>
      <c r="Z1" s="258">
        <v>1E-3</v>
      </c>
      <c r="AA1" s="400">
        <f>$AA$96</f>
        <v>131462.54955142917</v>
      </c>
      <c r="AB1" s="258">
        <v>1E-4</v>
      </c>
      <c r="AC1" s="357">
        <v>100</v>
      </c>
      <c r="AD1" s="379" t="s">
        <v>131</v>
      </c>
      <c r="AE1" s="377"/>
      <c r="AF1" s="379"/>
      <c r="AG1" s="377"/>
      <c r="AH1" s="377"/>
      <c r="AI1" s="495">
        <f>IF(AO2&lt;&gt;0,1/365,IF(AO3&lt;&gt;0,2/365,IF(AO4&lt;&gt;0,3/365,IF(AO5&lt;&gt;0,4/365,IF(AO6&lt;&gt;0,5/365,IF(AO7&lt;&gt;0,6/365,IF(AO8&lt;&gt;0,7/365,1)))))))</f>
        <v>8.21917808219178E-3</v>
      </c>
      <c r="AJ1" s="498"/>
      <c r="AK1" s="117" t="s">
        <v>134</v>
      </c>
      <c r="AL1" s="117" t="s">
        <v>135</v>
      </c>
      <c r="AM1" s="117" t="s">
        <v>136</v>
      </c>
      <c r="AN1" s="117" t="s">
        <v>137</v>
      </c>
      <c r="AO1" s="118" t="s">
        <v>132</v>
      </c>
      <c r="AP1" s="116" t="s">
        <v>133</v>
      </c>
      <c r="AQ1" s="377"/>
      <c r="AR1" s="377"/>
      <c r="AS1" s="377"/>
      <c r="AT1" s="377"/>
      <c r="AU1" s="377"/>
      <c r="AV1" s="377"/>
      <c r="AW1" s="377"/>
      <c r="AX1" s="377"/>
      <c r="AY1" s="377"/>
      <c r="AZ1" s="377"/>
      <c r="BA1" s="377"/>
      <c r="BB1" s="377"/>
      <c r="BC1" s="377"/>
      <c r="BD1" s="377"/>
      <c r="BE1" s="377"/>
    </row>
    <row r="2" spans="1:57" ht="12.75" hidden="1" customHeight="1" outlineLevel="1">
      <c r="A2" s="407" t="s">
        <v>264</v>
      </c>
      <c r="B2" s="268">
        <f t="shared" ref="B2:B29" si="0">IF($A2&lt;&gt;"",VLOOKUP($A2,$A$30:$O$229,2,0),"")</f>
        <v>979</v>
      </c>
      <c r="C2" s="269">
        <f t="shared" ref="C2:C29" si="1">IF($A2&lt;&gt;"",VLOOKUP($A2,$A$30:$O$229,3,0),"")</f>
        <v>42.61</v>
      </c>
      <c r="D2" s="332">
        <f t="shared" ref="D2:D29" si="2">IF($A2&lt;&gt;"",VLOOKUP($A2,$A$30:$O$229,4,0),"")</f>
        <v>44.8</v>
      </c>
      <c r="E2" s="261">
        <f t="shared" ref="E2:E29" si="3">IF($A2&lt;&gt;"",VLOOKUP($A2,$A$30:$O$229,5,0),"")</f>
        <v>920</v>
      </c>
      <c r="F2" s="749">
        <f t="shared" ref="F2:F29" si="4">IF($A2&lt;&gt;"",VLOOKUP($A2,$A$30:$O$229,6,0),"")</f>
        <v>44</v>
      </c>
      <c r="G2" s="221">
        <f t="shared" ref="G2:G29" si="5">IF($A2&lt;&gt;"",VLOOKUP($A2,$A$30:$O$229,7,0),"")</f>
        <v>4.0000000000000002E-4</v>
      </c>
      <c r="H2" s="101">
        <f t="shared" ref="H2:H29" si="6">IF($A2&lt;&gt;"",VLOOKUP($A2,$A$30:$O$229,8,0),"")</f>
        <v>44.9</v>
      </c>
      <c r="I2" s="333">
        <f t="shared" ref="I2:I29" si="7">IF($A2&lt;&gt;"",VLOOKUP($A2,$A$30:$O$229,9,0),"")</f>
        <v>44.9</v>
      </c>
      <c r="J2" s="334">
        <f t="shared" ref="J2:J29" si="8">IF($A2&lt;&gt;"",VLOOKUP($A2,$A$30:$O$229,10,0),"")</f>
        <v>42</v>
      </c>
      <c r="K2" s="97">
        <f t="shared" ref="K2:K29" si="9">IF($A2&lt;&gt;"",VLOOKUP($A2,$A$30:$O$229,11,0),"")</f>
        <v>43.98</v>
      </c>
      <c r="L2" s="104">
        <f t="shared" ref="L2:L29" si="10">IF($A2&lt;&gt;"",VLOOKUP($A2,$A$30:$O$229,12,0),"")</f>
        <v>7574</v>
      </c>
      <c r="M2" s="451">
        <f t="shared" ref="M2:M29" si="11">IF($A2&lt;&gt;"",VLOOKUP($A2,$A$30:$O$229,13,0),"")</f>
        <v>17811</v>
      </c>
      <c r="N2" s="444">
        <f t="shared" ref="N2:N27" si="12">IF($A2&lt;&gt;"",VLOOKUP($A2,$A$30:$O$229,14,0),"")</f>
        <v>22</v>
      </c>
      <c r="O2" s="119">
        <f t="shared" ref="O2:O27" si="13">IF($A2&lt;&gt;"",VLOOKUP($A2,$A$30:$O$229,15,0),"")</f>
        <v>45499.616979166669</v>
      </c>
      <c r="P2" s="440">
        <v>1</v>
      </c>
      <c r="Q2" s="438"/>
      <c r="R2" s="434"/>
      <c r="S2" s="488"/>
      <c r="T2" s="487"/>
      <c r="U2" s="432"/>
      <c r="V2" s="218"/>
      <c r="W2" s="220"/>
      <c r="X2" s="186"/>
      <c r="Y2" s="181">
        <f>IFERROR(IF($AA$1&gt;1000,INT($AA$1/(D5/100)),100),100)</f>
        <v>226</v>
      </c>
      <c r="Z2" s="401">
        <f>IFERROR($C2*(1-$AB$1)/100*$Y2,"")</f>
        <v>96.288970139999989</v>
      </c>
      <c r="AA2" s="965">
        <f>IFERROR($Z2-$Z3,"")</f>
        <v>0.4289701399999899</v>
      </c>
      <c r="AB2" s="372"/>
      <c r="AC2" s="365"/>
      <c r="AD2" s="365"/>
      <c r="AE2" s="366"/>
      <c r="AF2" s="366"/>
      <c r="AG2" s="366"/>
      <c r="AH2" s="381"/>
      <c r="AI2" s="130" t="s">
        <v>138</v>
      </c>
      <c r="AJ2" s="136">
        <v>45500</v>
      </c>
      <c r="AK2" s="128"/>
      <c r="AL2" s="129"/>
      <c r="AM2" s="129"/>
      <c r="AN2" s="128"/>
      <c r="AO2" s="133"/>
      <c r="AP2" s="128"/>
      <c r="AQ2" s="374"/>
      <c r="AR2" s="377" t="s">
        <v>255</v>
      </c>
      <c r="AS2" s="839">
        <f>IF(AO2&lt;&gt;0,AO2,IF(AO3&lt;&gt;0,AO3,IF(AO4&lt;&gt;0,AO4,IF(AO5&lt;&gt;0,AO5,IF(AO6&lt;&gt;0,AO6,IF(AO7&lt;&gt;0,AO7,0.6))))))</f>
        <v>0.33250000000000002</v>
      </c>
      <c r="AT2" s="374"/>
      <c r="AU2" s="374"/>
      <c r="AV2" s="374"/>
      <c r="AW2" s="374"/>
      <c r="AX2" s="374"/>
      <c r="AY2" s="374"/>
      <c r="AZ2" s="374"/>
      <c r="BA2" s="374"/>
      <c r="BB2" s="374"/>
      <c r="BC2" s="374"/>
      <c r="BD2" s="374"/>
      <c r="BE2" s="374"/>
    </row>
    <row r="3" spans="1:57" ht="12.75" hidden="1" customHeight="1" outlineLevel="1">
      <c r="A3" s="413" t="s">
        <v>8</v>
      </c>
      <c r="B3" s="259">
        <f t="shared" si="0"/>
        <v>91328</v>
      </c>
      <c r="C3" s="335">
        <f t="shared" si="1"/>
        <v>47.9</v>
      </c>
      <c r="D3" s="270">
        <f t="shared" si="2"/>
        <v>47.93</v>
      </c>
      <c r="E3" s="271">
        <f t="shared" si="3"/>
        <v>19214</v>
      </c>
      <c r="F3" s="748">
        <f t="shared" si="4"/>
        <v>47.9</v>
      </c>
      <c r="G3" s="267">
        <f t="shared" si="5"/>
        <v>9.4999999999999998E-3</v>
      </c>
      <c r="H3" s="155">
        <f t="shared" si="6"/>
        <v>47.5</v>
      </c>
      <c r="I3" s="336">
        <f t="shared" si="7"/>
        <v>48.11</v>
      </c>
      <c r="J3" s="337">
        <f t="shared" si="8"/>
        <v>47.2</v>
      </c>
      <c r="K3" s="156">
        <f t="shared" si="9"/>
        <v>47.447000000000003</v>
      </c>
      <c r="L3" s="157">
        <f t="shared" si="10"/>
        <v>121322179</v>
      </c>
      <c r="M3" s="452">
        <f t="shared" si="11"/>
        <v>254390759</v>
      </c>
      <c r="N3" s="445">
        <f t="shared" si="12"/>
        <v>102161</v>
      </c>
      <c r="O3" s="120">
        <f t="shared" si="13"/>
        <v>45499.687534722223</v>
      </c>
      <c r="P3" s="441">
        <v>2</v>
      </c>
      <c r="Q3" s="439"/>
      <c r="R3" s="479"/>
      <c r="S3" s="480"/>
      <c r="T3" s="436"/>
      <c r="U3" s="433"/>
      <c r="V3" s="219"/>
      <c r="W3" s="162"/>
      <c r="X3" s="185"/>
      <c r="Y3" s="182">
        <f>IFERROR(INT($Z2/($D3*(1+$AB$1)/100)),0)</f>
        <v>200</v>
      </c>
      <c r="Z3" s="402">
        <f>IFERROR($D3/100*INT($Y3),"")</f>
        <v>95.86</v>
      </c>
      <c r="AA3" s="966"/>
      <c r="AB3" s="371"/>
      <c r="AC3" s="362"/>
      <c r="AD3" s="362"/>
      <c r="AE3" s="363"/>
      <c r="AF3" s="363"/>
      <c r="AG3" s="363"/>
      <c r="AH3" s="381"/>
      <c r="AI3" s="45" t="s">
        <v>139</v>
      </c>
      <c r="AJ3" s="137">
        <v>45501</v>
      </c>
      <c r="AK3" s="44"/>
      <c r="AL3" s="48"/>
      <c r="AM3" s="48"/>
      <c r="AN3" s="44"/>
      <c r="AO3" s="134"/>
      <c r="AP3" s="44"/>
      <c r="AQ3" s="374"/>
      <c r="AR3" s="377" t="str">
        <f>OPTION!L49</f>
        <v>Volatilidad call GFG AG</v>
      </c>
      <c r="AS3" s="838">
        <f ca="1">OPTION!O49</f>
        <v>0.33250000000000002</v>
      </c>
      <c r="AT3" s="374"/>
      <c r="AU3" s="374"/>
      <c r="AV3" s="374"/>
      <c r="AW3" s="374"/>
      <c r="AX3" s="374"/>
      <c r="AY3" s="374"/>
      <c r="AZ3" s="374"/>
      <c r="BA3" s="374"/>
      <c r="BB3" s="374"/>
      <c r="BC3" s="374"/>
      <c r="BD3" s="374"/>
      <c r="BE3" s="374"/>
    </row>
    <row r="4" spans="1:57" ht="12.75" hidden="1" customHeight="1" outlineLevel="1">
      <c r="A4" s="414" t="s">
        <v>7</v>
      </c>
      <c r="B4" s="268">
        <f t="shared" si="0"/>
        <v>2063</v>
      </c>
      <c r="C4" s="269">
        <f t="shared" si="1"/>
        <v>63010</v>
      </c>
      <c r="D4" s="338">
        <f t="shared" si="2"/>
        <v>63080</v>
      </c>
      <c r="E4" s="272">
        <f t="shared" si="3"/>
        <v>10</v>
      </c>
      <c r="F4" s="747">
        <f t="shared" si="4"/>
        <v>63080</v>
      </c>
      <c r="G4" s="221">
        <f t="shared" si="5"/>
        <v>1.4000000000000002E-3</v>
      </c>
      <c r="H4" s="101">
        <f t="shared" si="6"/>
        <v>63980</v>
      </c>
      <c r="I4" s="333">
        <f t="shared" si="7"/>
        <v>63980</v>
      </c>
      <c r="J4" s="334">
        <f t="shared" si="8"/>
        <v>62100</v>
      </c>
      <c r="K4" s="97">
        <f t="shared" si="9"/>
        <v>62990</v>
      </c>
      <c r="L4" s="104">
        <f t="shared" si="10"/>
        <v>169185161867</v>
      </c>
      <c r="M4" s="451">
        <f t="shared" si="11"/>
        <v>268695497</v>
      </c>
      <c r="N4" s="444">
        <f t="shared" si="12"/>
        <v>117730</v>
      </c>
      <c r="O4" s="119">
        <f t="shared" si="13"/>
        <v>45499.687638888892</v>
      </c>
      <c r="P4" s="440">
        <v>3</v>
      </c>
      <c r="Q4" s="438"/>
      <c r="R4" s="477"/>
      <c r="S4" s="483"/>
      <c r="T4" s="437"/>
      <c r="U4" s="432"/>
      <c r="V4" s="218"/>
      <c r="W4" s="220"/>
      <c r="X4" s="186"/>
      <c r="Y4" s="183">
        <f>Y3</f>
        <v>200</v>
      </c>
      <c r="Z4" s="422">
        <f>IFERROR($C4*(1-$AB$1)/100*INT($Y4),"")</f>
        <v>126007.39800000002</v>
      </c>
      <c r="AA4" s="968">
        <f>IFERROR($Z4-$Z5,"")</f>
        <v>147.3980000000156</v>
      </c>
      <c r="AB4" s="372"/>
      <c r="AC4" s="365"/>
      <c r="AD4" s="365"/>
      <c r="AE4" s="366"/>
      <c r="AF4" s="366"/>
      <c r="AG4" s="366"/>
      <c r="AH4" s="381"/>
      <c r="AI4" s="130" t="s">
        <v>140</v>
      </c>
      <c r="AJ4" s="137">
        <v>45502</v>
      </c>
      <c r="AK4" s="128">
        <v>524651625.88</v>
      </c>
      <c r="AL4" s="129">
        <v>0.33250000000000002</v>
      </c>
      <c r="AM4" s="129">
        <v>0.33939999999999998</v>
      </c>
      <c r="AN4" s="128">
        <v>16073650184.66</v>
      </c>
      <c r="AO4" s="133">
        <v>0.33250000000000002</v>
      </c>
      <c r="AP4" s="128"/>
      <c r="AQ4" s="374"/>
      <c r="AR4" s="377" t="str">
        <f>OPTION!L50</f>
        <v>Volatilidad put  GFG AG</v>
      </c>
      <c r="AS4" s="838">
        <f ca="1">OPTION!O50</f>
        <v>0.33250000000000002</v>
      </c>
      <c r="AT4" s="374"/>
      <c r="AU4" s="374"/>
      <c r="AV4" s="374"/>
      <c r="AW4" s="374"/>
      <c r="AX4" s="374"/>
      <c r="AY4" s="374"/>
      <c r="AZ4" s="374"/>
      <c r="BA4" s="374"/>
      <c r="BB4" s="374"/>
      <c r="BC4" s="374"/>
      <c r="BD4" s="374"/>
      <c r="BE4" s="374"/>
    </row>
    <row r="5" spans="1:57" ht="12.75" hidden="1" customHeight="1" outlineLevel="1">
      <c r="A5" s="408" t="s">
        <v>262</v>
      </c>
      <c r="B5" s="273">
        <f t="shared" si="0"/>
        <v>2</v>
      </c>
      <c r="C5" s="339">
        <f t="shared" si="1"/>
        <v>57670</v>
      </c>
      <c r="D5" s="274">
        <f t="shared" si="2"/>
        <v>58000</v>
      </c>
      <c r="E5" s="275">
        <f t="shared" si="3"/>
        <v>1200</v>
      </c>
      <c r="F5" s="759">
        <f t="shared" si="4"/>
        <v>57860</v>
      </c>
      <c r="G5" s="223">
        <f t="shared" si="5"/>
        <v>-8.5000000000000006E-3</v>
      </c>
      <c r="H5" s="105">
        <f t="shared" si="6"/>
        <v>57570</v>
      </c>
      <c r="I5" s="340">
        <f t="shared" si="7"/>
        <v>58910</v>
      </c>
      <c r="J5" s="341">
        <f t="shared" si="8"/>
        <v>57010</v>
      </c>
      <c r="K5" s="107">
        <f t="shared" si="9"/>
        <v>58360</v>
      </c>
      <c r="L5" s="108">
        <f t="shared" si="10"/>
        <v>47684697</v>
      </c>
      <c r="M5" s="453">
        <f t="shared" si="11"/>
        <v>81911</v>
      </c>
      <c r="N5" s="446">
        <f t="shared" si="12"/>
        <v>157</v>
      </c>
      <c r="O5" s="122">
        <f t="shared" si="13"/>
        <v>45499.687719907408</v>
      </c>
      <c r="P5" s="442">
        <v>4</v>
      </c>
      <c r="Q5" s="439"/>
      <c r="R5" s="484"/>
      <c r="S5" s="480"/>
      <c r="T5" s="436"/>
      <c r="U5" s="433"/>
      <c r="V5" s="219"/>
      <c r="W5" s="195"/>
      <c r="X5" s="196"/>
      <c r="Y5" s="226">
        <f>IFERROR($Z4/($D5*(1+$AB$1)/100),0)</f>
        <v>217.23241124163448</v>
      </c>
      <c r="Z5" s="423">
        <f>IFERROR($D5/100*INT($Y5),"")</f>
        <v>125860</v>
      </c>
      <c r="AA5" s="969"/>
      <c r="AB5" s="371"/>
      <c r="AC5" s="362"/>
      <c r="AD5" s="362"/>
      <c r="AE5" s="363"/>
      <c r="AF5" s="363"/>
      <c r="AG5" s="363"/>
      <c r="AH5" s="381"/>
      <c r="AI5" s="45" t="s">
        <v>141</v>
      </c>
      <c r="AJ5" s="137">
        <v>45503</v>
      </c>
      <c r="AK5" s="44">
        <v>4255662.79</v>
      </c>
      <c r="AL5" s="48">
        <v>0.33100000000000002</v>
      </c>
      <c r="AM5" s="48">
        <v>0.34499999999999997</v>
      </c>
      <c r="AN5" s="44">
        <v>5796000</v>
      </c>
      <c r="AO5" s="134">
        <v>0.33100000000000002</v>
      </c>
      <c r="AP5" s="44">
        <v>4395643084</v>
      </c>
      <c r="AQ5" s="374"/>
      <c r="AR5" s="377" t="s">
        <v>256</v>
      </c>
      <c r="AS5" s="499">
        <f>OPTION!O52</f>
        <v>45520</v>
      </c>
      <c r="AT5" s="374"/>
      <c r="AU5" s="374"/>
      <c r="AV5" s="374"/>
      <c r="AW5" s="374"/>
      <c r="AX5" s="374"/>
      <c r="AY5" s="374"/>
      <c r="AZ5" s="374"/>
      <c r="BA5" s="374"/>
      <c r="BB5" s="374"/>
      <c r="BC5" s="374"/>
      <c r="BD5" s="374"/>
      <c r="BE5" s="374"/>
    </row>
    <row r="6" spans="1:57" ht="12.75" hidden="1" customHeight="1" outlineLevel="1">
      <c r="A6" s="407" t="s">
        <v>328</v>
      </c>
      <c r="B6" s="268">
        <f t="shared" si="0"/>
        <v>9685</v>
      </c>
      <c r="C6" s="269">
        <f t="shared" si="1"/>
        <v>50.6</v>
      </c>
      <c r="D6" s="332">
        <f t="shared" si="2"/>
        <v>50.85</v>
      </c>
      <c r="E6" s="261">
        <f t="shared" si="3"/>
        <v>350</v>
      </c>
      <c r="F6" s="749">
        <f t="shared" si="4"/>
        <v>50.6</v>
      </c>
      <c r="G6" s="221">
        <f t="shared" si="5"/>
        <v>1.2E-2</v>
      </c>
      <c r="H6" s="99">
        <f t="shared" si="6"/>
        <v>50</v>
      </c>
      <c r="I6" s="342">
        <f t="shared" si="7"/>
        <v>51.13</v>
      </c>
      <c r="J6" s="343">
        <f t="shared" si="8"/>
        <v>50</v>
      </c>
      <c r="K6" s="94">
        <f t="shared" si="9"/>
        <v>50</v>
      </c>
      <c r="L6" s="110">
        <f t="shared" si="10"/>
        <v>1171390</v>
      </c>
      <c r="M6" s="454">
        <f t="shared" si="11"/>
        <v>2308731</v>
      </c>
      <c r="N6" s="447">
        <f t="shared" si="12"/>
        <v>879</v>
      </c>
      <c r="O6" s="245">
        <f t="shared" si="13"/>
        <v>45499.708564814813</v>
      </c>
      <c r="P6" s="440">
        <v>5</v>
      </c>
      <c r="Q6" s="438"/>
      <c r="R6" s="434"/>
      <c r="S6" s="476"/>
      <c r="T6" s="435"/>
      <c r="U6" s="432"/>
      <c r="V6" s="218"/>
      <c r="W6" s="327"/>
      <c r="X6" s="186"/>
      <c r="Y6" s="328">
        <f>IFERROR(IF($AA$1&gt;1000,INT($AA$1/(D9/100)),100),100)</f>
        <v>195</v>
      </c>
      <c r="Z6" s="405">
        <f>IFERROR($C6*(1-$AB$1)/100*$Y6,"")</f>
        <v>98.660133000000002</v>
      </c>
      <c r="AA6" s="967">
        <f>IFERROR($Z6-$Z7,"")</f>
        <v>0.3011330000000072</v>
      </c>
      <c r="AB6" s="372"/>
      <c r="AC6" s="365"/>
      <c r="AD6" s="365"/>
      <c r="AE6" s="366"/>
      <c r="AF6" s="366"/>
      <c r="AG6" s="366"/>
      <c r="AH6" s="380"/>
      <c r="AI6" s="130" t="s">
        <v>142</v>
      </c>
      <c r="AJ6" s="137">
        <v>45504</v>
      </c>
      <c r="AK6" s="128">
        <v>5183899.82</v>
      </c>
      <c r="AL6" s="129">
        <v>0.33100000000000002</v>
      </c>
      <c r="AM6" s="129">
        <v>0.35</v>
      </c>
      <c r="AN6" s="128">
        <v>25480</v>
      </c>
      <c r="AO6" s="133">
        <v>0.33100000000000002</v>
      </c>
      <c r="AP6" s="128">
        <v>4171169673</v>
      </c>
      <c r="AQ6" s="374"/>
      <c r="AR6" s="377" t="s">
        <v>257</v>
      </c>
      <c r="AS6" s="500">
        <f ca="1">AS5-TODAY()</f>
        <v>19</v>
      </c>
      <c r="AT6" s="374"/>
      <c r="AU6" s="374"/>
      <c r="AV6" s="374"/>
      <c r="AW6" s="374"/>
      <c r="AX6" s="374"/>
      <c r="AY6" s="374"/>
      <c r="AZ6" s="374"/>
      <c r="BA6" s="374"/>
      <c r="BB6" s="374"/>
      <c r="BC6" s="374"/>
      <c r="BD6" s="374"/>
      <c r="BE6" s="374"/>
    </row>
    <row r="7" spans="1:57" ht="12.75" hidden="1" customHeight="1" outlineLevel="1">
      <c r="A7" s="413" t="s">
        <v>325</v>
      </c>
      <c r="B7" s="259">
        <f t="shared" si="0"/>
        <v>58574</v>
      </c>
      <c r="C7" s="335">
        <f t="shared" si="1"/>
        <v>47.901000000000003</v>
      </c>
      <c r="D7" s="270">
        <f t="shared" si="2"/>
        <v>47.98</v>
      </c>
      <c r="E7" s="271">
        <f t="shared" si="3"/>
        <v>855</v>
      </c>
      <c r="F7" s="748">
        <f t="shared" si="4"/>
        <v>47.901000000000003</v>
      </c>
      <c r="G7" s="222">
        <f t="shared" si="5"/>
        <v>1.46E-2</v>
      </c>
      <c r="H7" s="100">
        <f t="shared" si="6"/>
        <v>47.37</v>
      </c>
      <c r="I7" s="344">
        <f t="shared" si="7"/>
        <v>48.15</v>
      </c>
      <c r="J7" s="345">
        <f t="shared" si="8"/>
        <v>47.37</v>
      </c>
      <c r="K7" s="95">
        <f t="shared" si="9"/>
        <v>47.21</v>
      </c>
      <c r="L7" s="98">
        <f t="shared" si="10"/>
        <v>29359809</v>
      </c>
      <c r="M7" s="455">
        <f t="shared" si="11"/>
        <v>61495574</v>
      </c>
      <c r="N7" s="445">
        <f t="shared" si="12"/>
        <v>23404</v>
      </c>
      <c r="O7" s="120">
        <f t="shared" si="13"/>
        <v>45499.708506944444</v>
      </c>
      <c r="P7" s="441">
        <v>6</v>
      </c>
      <c r="Q7" s="439"/>
      <c r="R7" s="479"/>
      <c r="S7" s="480"/>
      <c r="T7" s="436"/>
      <c r="U7" s="433"/>
      <c r="V7" s="219"/>
      <c r="W7" s="162"/>
      <c r="X7" s="185"/>
      <c r="Y7" s="182">
        <f>IFERROR(INT($Z6/($D7*(1+$AB$1)/100)),0)</f>
        <v>205</v>
      </c>
      <c r="Z7" s="402">
        <f>IFERROR($D7/100*INT($Y7),"")</f>
        <v>98.358999999999995</v>
      </c>
      <c r="AA7" s="966"/>
      <c r="AB7" s="371"/>
      <c r="AC7" s="362"/>
      <c r="AD7" s="362"/>
      <c r="AE7" s="363"/>
      <c r="AF7" s="363"/>
      <c r="AG7" s="363"/>
      <c r="AH7" s="380"/>
      <c r="AI7" s="45" t="s">
        <v>143</v>
      </c>
      <c r="AJ7" s="137">
        <v>45505</v>
      </c>
      <c r="AK7" s="44">
        <v>5068837</v>
      </c>
      <c r="AL7" s="48">
        <v>0.33200000000000002</v>
      </c>
      <c r="AM7" s="48">
        <v>0.42</v>
      </c>
      <c r="AN7" s="44">
        <v>3296000</v>
      </c>
      <c r="AO7" s="134">
        <v>0.33200000000000002</v>
      </c>
      <c r="AP7" s="44">
        <v>2775745874</v>
      </c>
      <c r="AQ7" s="374"/>
      <c r="AR7" s="377" t="s">
        <v>258</v>
      </c>
      <c r="AS7" s="840">
        <f ca="1">AS6/365</f>
        <v>5.2054794520547946E-2</v>
      </c>
      <c r="AT7" s="374"/>
      <c r="AU7" s="374"/>
      <c r="AV7" s="374"/>
      <c r="AW7" s="374"/>
      <c r="AX7" s="374"/>
      <c r="AY7" s="374"/>
      <c r="AZ7" s="374"/>
      <c r="BA7" s="374"/>
      <c r="BB7" s="374"/>
      <c r="BC7" s="374"/>
      <c r="BD7" s="374"/>
      <c r="BE7" s="374"/>
    </row>
    <row r="8" spans="1:57" hidden="1" outlineLevel="1">
      <c r="A8" s="414" t="s">
        <v>323</v>
      </c>
      <c r="B8" s="268">
        <f t="shared" si="0"/>
        <v>300</v>
      </c>
      <c r="C8" s="269">
        <f t="shared" si="1"/>
        <v>63360</v>
      </c>
      <c r="D8" s="338">
        <f t="shared" si="2"/>
        <v>63380</v>
      </c>
      <c r="E8" s="272">
        <f t="shared" si="3"/>
        <v>11481</v>
      </c>
      <c r="F8" s="747">
        <f t="shared" si="4"/>
        <v>63380</v>
      </c>
      <c r="G8" s="221">
        <f t="shared" si="5"/>
        <v>7.3000000000000001E-3</v>
      </c>
      <c r="H8" s="99">
        <f t="shared" si="6"/>
        <v>63200</v>
      </c>
      <c r="I8" s="342">
        <f t="shared" si="7"/>
        <v>63890</v>
      </c>
      <c r="J8" s="343">
        <f t="shared" si="8"/>
        <v>62300</v>
      </c>
      <c r="K8" s="94">
        <f t="shared" si="9"/>
        <v>62920</v>
      </c>
      <c r="L8" s="110">
        <f t="shared" si="10"/>
        <v>106177507102</v>
      </c>
      <c r="M8" s="454">
        <f t="shared" si="11"/>
        <v>168153091</v>
      </c>
      <c r="N8" s="447">
        <f t="shared" si="12"/>
        <v>43544</v>
      </c>
      <c r="O8" s="245">
        <f t="shared" si="13"/>
        <v>45499.708391203705</v>
      </c>
      <c r="P8" s="440">
        <v>7</v>
      </c>
      <c r="Q8" s="438"/>
      <c r="R8" s="477"/>
      <c r="S8" s="483"/>
      <c r="T8" s="437"/>
      <c r="U8" s="432"/>
      <c r="V8" s="218"/>
      <c r="W8" s="220"/>
      <c r="X8" s="186"/>
      <c r="Y8" s="183">
        <f>Y7</f>
        <v>205</v>
      </c>
      <c r="Z8" s="422">
        <f>IFERROR($C8*(1-$AB$1)/100*INT($Y8),"")</f>
        <v>129875.01120000001</v>
      </c>
      <c r="AA8" s="968">
        <f>IFERROR($Z8-$Z9,"")</f>
        <v>24.611200000013923</v>
      </c>
      <c r="AB8" s="372"/>
      <c r="AC8" s="365"/>
      <c r="AD8" s="365"/>
      <c r="AE8" s="366"/>
      <c r="AF8" s="366"/>
      <c r="AG8" s="366"/>
      <c r="AH8" s="380"/>
      <c r="AI8" s="130" t="s">
        <v>144</v>
      </c>
      <c r="AJ8" s="137">
        <v>45506</v>
      </c>
      <c r="AK8" s="128">
        <v>3730335.74</v>
      </c>
      <c r="AL8" s="129">
        <v>0.34</v>
      </c>
      <c r="AM8" s="129">
        <v>0.34299999999999997</v>
      </c>
      <c r="AN8" s="128">
        <v>2273154.29</v>
      </c>
      <c r="AO8" s="133">
        <v>0.35</v>
      </c>
      <c r="AP8" s="128">
        <v>28184820813</v>
      </c>
      <c r="AQ8" s="374"/>
      <c r="AR8" s="377" t="str">
        <f>OPTION!L58</f>
        <v>Volatilidad call GFG OC</v>
      </c>
      <c r="AS8" s="838">
        <f ca="1">OPTION!O58</f>
        <v>0.33250000000000002</v>
      </c>
      <c r="AT8" s="374"/>
      <c r="AU8" s="374"/>
      <c r="AV8" s="374"/>
      <c r="AW8" s="374"/>
      <c r="AX8" s="374"/>
      <c r="AY8" s="374"/>
      <c r="AZ8" s="374"/>
      <c r="BA8" s="374"/>
      <c r="BB8" s="374"/>
      <c r="BC8" s="374"/>
      <c r="BD8" s="374"/>
      <c r="BE8" s="374"/>
    </row>
    <row r="9" spans="1:57" ht="12.75" hidden="1" customHeight="1" outlineLevel="1">
      <c r="A9" s="408" t="s">
        <v>326</v>
      </c>
      <c r="B9" s="273">
        <f t="shared" si="0"/>
        <v>1000</v>
      </c>
      <c r="C9" s="339">
        <f t="shared" si="1"/>
        <v>67110</v>
      </c>
      <c r="D9" s="274">
        <f t="shared" si="2"/>
        <v>67280</v>
      </c>
      <c r="E9" s="275">
        <f t="shared" si="3"/>
        <v>500</v>
      </c>
      <c r="F9" s="759">
        <f t="shared" si="4"/>
        <v>67110</v>
      </c>
      <c r="G9" s="223">
        <f t="shared" si="5"/>
        <v>9.1000000000000004E-3</v>
      </c>
      <c r="H9" s="105">
        <f t="shared" si="6"/>
        <v>66600</v>
      </c>
      <c r="I9" s="340">
        <f t="shared" si="7"/>
        <v>67750</v>
      </c>
      <c r="J9" s="341">
        <f t="shared" si="8"/>
        <v>65800</v>
      </c>
      <c r="K9" s="107">
        <f t="shared" si="9"/>
        <v>66500</v>
      </c>
      <c r="L9" s="108">
        <f t="shared" si="10"/>
        <v>38158498269</v>
      </c>
      <c r="M9" s="453">
        <f t="shared" si="11"/>
        <v>56860892</v>
      </c>
      <c r="N9" s="448">
        <f t="shared" si="12"/>
        <v>6171</v>
      </c>
      <c r="O9" s="122">
        <f t="shared" si="13"/>
        <v>45499.70857638889</v>
      </c>
      <c r="P9" s="442">
        <v>8</v>
      </c>
      <c r="Q9" s="478"/>
      <c r="R9" s="479"/>
      <c r="S9" s="480"/>
      <c r="T9" s="436"/>
      <c r="U9" s="433"/>
      <c r="V9" s="219"/>
      <c r="W9" s="195"/>
      <c r="X9" s="196"/>
      <c r="Y9" s="226">
        <f>IFERROR($Z8/($D9*(1+$AB$1)/100),0)</f>
        <v>193.01727853373995</v>
      </c>
      <c r="Z9" s="423">
        <f>IFERROR($D9/100*INT($Y9),"")</f>
        <v>129850.4</v>
      </c>
      <c r="AA9" s="969"/>
      <c r="AB9" s="371"/>
      <c r="AC9" s="362"/>
      <c r="AD9" s="362"/>
      <c r="AE9" s="363"/>
      <c r="AF9" s="363"/>
      <c r="AG9" s="363"/>
      <c r="AH9" s="380"/>
      <c r="AI9" s="45" t="s">
        <v>301</v>
      </c>
      <c r="AJ9" s="137">
        <v>45507</v>
      </c>
      <c r="AK9" s="131"/>
      <c r="AL9" s="132"/>
      <c r="AM9" s="132"/>
      <c r="AN9" s="131"/>
      <c r="AO9" s="135"/>
      <c r="AP9" s="131"/>
      <c r="AQ9" s="374"/>
      <c r="AR9" s="377" t="str">
        <f>OPTION!L59</f>
        <v>Volatilidad put  GFG OC</v>
      </c>
      <c r="AS9" s="838">
        <f ca="1">OPTION!O59</f>
        <v>0.33250000000000002</v>
      </c>
      <c r="AT9" s="374"/>
      <c r="AU9" s="374"/>
      <c r="AV9" s="374"/>
      <c r="AW9" s="374"/>
      <c r="AX9" s="374"/>
      <c r="AY9" s="374"/>
      <c r="AZ9" s="374"/>
      <c r="BA9" s="374"/>
      <c r="BB9" s="374"/>
      <c r="BC9" s="374"/>
      <c r="BD9" s="374"/>
      <c r="BE9" s="374"/>
    </row>
    <row r="10" spans="1:57" ht="12.75" hidden="1" customHeight="1" outlineLevel="1">
      <c r="A10" s="407" t="s">
        <v>262</v>
      </c>
      <c r="B10" s="268">
        <f t="shared" si="0"/>
        <v>2</v>
      </c>
      <c r="C10" s="269">
        <f t="shared" si="1"/>
        <v>57670</v>
      </c>
      <c r="D10" s="332">
        <f t="shared" si="2"/>
        <v>58000</v>
      </c>
      <c r="E10" s="261">
        <f t="shared" si="3"/>
        <v>1200</v>
      </c>
      <c r="F10" s="749">
        <f t="shared" si="4"/>
        <v>57860</v>
      </c>
      <c r="G10" s="221">
        <f t="shared" si="5"/>
        <v>-8.5000000000000006E-3</v>
      </c>
      <c r="H10" s="99">
        <f t="shared" si="6"/>
        <v>57570</v>
      </c>
      <c r="I10" s="342">
        <f t="shared" si="7"/>
        <v>58910</v>
      </c>
      <c r="J10" s="343">
        <f t="shared" si="8"/>
        <v>57010</v>
      </c>
      <c r="K10" s="94">
        <f t="shared" si="9"/>
        <v>58360</v>
      </c>
      <c r="L10" s="110">
        <f t="shared" si="10"/>
        <v>47684697</v>
      </c>
      <c r="M10" s="454">
        <f t="shared" si="11"/>
        <v>81911</v>
      </c>
      <c r="N10" s="447">
        <f t="shared" si="12"/>
        <v>157</v>
      </c>
      <c r="O10" s="245">
        <f t="shared" si="13"/>
        <v>45499.687719907408</v>
      </c>
      <c r="P10" s="440">
        <v>9</v>
      </c>
      <c r="Q10" s="438"/>
      <c r="R10" s="434"/>
      <c r="S10" s="476"/>
      <c r="T10" s="435"/>
      <c r="U10" s="432"/>
      <c r="V10" s="218"/>
      <c r="W10" s="327"/>
      <c r="X10" s="186"/>
      <c r="Y10" s="328">
        <f>IFERROR(IF($AA$1&gt;1000,INT($AA$1/(D13/100)),100),100)</f>
        <v>226</v>
      </c>
      <c r="Z10" s="405">
        <f>IFERROR($C10*(1-$AB$1)/100*$Y10,"")</f>
        <v>130321.16658</v>
      </c>
      <c r="AA10" s="967">
        <f>IFERROR($Z10-$Z11,"")</f>
        <v>13.198580000011134</v>
      </c>
      <c r="AB10" s="372"/>
      <c r="AC10" s="365"/>
      <c r="AD10" s="365"/>
      <c r="AE10" s="366"/>
      <c r="AF10" s="366"/>
      <c r="AG10" s="366"/>
      <c r="AH10" s="380"/>
      <c r="AI10" s="45" t="s">
        <v>302</v>
      </c>
      <c r="AJ10" s="137">
        <v>45508</v>
      </c>
      <c r="AK10" s="131"/>
      <c r="AL10" s="132"/>
      <c r="AM10" s="132"/>
      <c r="AN10" s="131"/>
      <c r="AO10" s="135"/>
      <c r="AP10" s="131"/>
      <c r="AQ10" s="374"/>
      <c r="AR10" s="377" t="s">
        <v>256</v>
      </c>
      <c r="AS10" s="499">
        <f>OPTION!O60</f>
        <v>45581</v>
      </c>
      <c r="AT10" s="374"/>
      <c r="AU10" s="374"/>
      <c r="AV10" s="374"/>
      <c r="AW10" s="374"/>
      <c r="AX10" s="374"/>
      <c r="AY10" s="374"/>
      <c r="AZ10" s="374"/>
      <c r="BA10" s="374"/>
      <c r="BB10" s="374"/>
      <c r="BC10" s="374"/>
      <c r="BD10" s="374"/>
      <c r="BE10" s="374"/>
    </row>
    <row r="11" spans="1:57" ht="12.75" hidden="1" customHeight="1" outlineLevel="1">
      <c r="A11" s="413" t="s">
        <v>264</v>
      </c>
      <c r="B11" s="259">
        <f t="shared" si="0"/>
        <v>979</v>
      </c>
      <c r="C11" s="335">
        <f t="shared" si="1"/>
        <v>42.61</v>
      </c>
      <c r="D11" s="270">
        <f t="shared" si="2"/>
        <v>44.8</v>
      </c>
      <c r="E11" s="271">
        <f t="shared" si="3"/>
        <v>920</v>
      </c>
      <c r="F11" s="748">
        <f t="shared" si="4"/>
        <v>44</v>
      </c>
      <c r="G11" s="222">
        <f t="shared" si="5"/>
        <v>4.0000000000000002E-4</v>
      </c>
      <c r="H11" s="100">
        <f t="shared" si="6"/>
        <v>44.9</v>
      </c>
      <c r="I11" s="344">
        <f t="shared" si="7"/>
        <v>44.9</v>
      </c>
      <c r="J11" s="345">
        <f t="shared" si="8"/>
        <v>42</v>
      </c>
      <c r="K11" s="95">
        <f t="shared" si="9"/>
        <v>43.98</v>
      </c>
      <c r="L11" s="98">
        <f t="shared" si="10"/>
        <v>7574</v>
      </c>
      <c r="M11" s="456">
        <f t="shared" si="11"/>
        <v>17811</v>
      </c>
      <c r="N11" s="445">
        <f t="shared" si="12"/>
        <v>22</v>
      </c>
      <c r="O11" s="120">
        <f t="shared" si="13"/>
        <v>45499.616979166669</v>
      </c>
      <c r="P11" s="441">
        <v>10</v>
      </c>
      <c r="Q11" s="439"/>
      <c r="R11" s="479"/>
      <c r="S11" s="480"/>
      <c r="T11" s="436"/>
      <c r="U11" s="433"/>
      <c r="V11" s="219"/>
      <c r="W11" s="162"/>
      <c r="X11" s="185"/>
      <c r="Y11" s="182">
        <f>IFERROR(INT($Z10/($D11*(1+$AB$1)/100)),0)</f>
        <v>290866</v>
      </c>
      <c r="Z11" s="402">
        <f>IFERROR($D11/100*INT($Y11),"")</f>
        <v>130307.96799999999</v>
      </c>
      <c r="AA11" s="966"/>
      <c r="AB11" s="371"/>
      <c r="AC11" s="362"/>
      <c r="AD11" s="362"/>
      <c r="AE11" s="363"/>
      <c r="AF11" s="363"/>
      <c r="AG11" s="363"/>
      <c r="AH11" s="380"/>
      <c r="AI11" s="45" t="s">
        <v>303</v>
      </c>
      <c r="AJ11" s="137">
        <v>45509</v>
      </c>
      <c r="AK11" s="131">
        <v>9000000</v>
      </c>
      <c r="AL11" s="132">
        <v>0.33500000000000002</v>
      </c>
      <c r="AM11" s="132">
        <v>0.38</v>
      </c>
      <c r="AN11" s="131">
        <v>1635757.47</v>
      </c>
      <c r="AO11" s="135">
        <v>0.33799999999999997</v>
      </c>
      <c r="AP11" s="131">
        <v>391864655</v>
      </c>
      <c r="AQ11" s="374"/>
      <c r="AR11" s="377" t="s">
        <v>257</v>
      </c>
      <c r="AS11" s="500">
        <f ca="1">AS10-TODAY()</f>
        <v>80</v>
      </c>
      <c r="AT11" s="374"/>
      <c r="AU11" s="374"/>
      <c r="AV11" s="374"/>
      <c r="AW11" s="374"/>
      <c r="AX11" s="374"/>
      <c r="AY11" s="374"/>
      <c r="AZ11" s="374"/>
      <c r="BA11" s="374"/>
      <c r="BB11" s="374"/>
      <c r="BC11" s="374"/>
      <c r="BD11" s="374"/>
      <c r="BE11" s="374"/>
    </row>
    <row r="12" spans="1:57" ht="12.75" hidden="1" customHeight="1" outlineLevel="1">
      <c r="A12" s="414" t="s">
        <v>262</v>
      </c>
      <c r="B12" s="268">
        <f t="shared" si="0"/>
        <v>2</v>
      </c>
      <c r="C12" s="269">
        <f t="shared" si="1"/>
        <v>57670</v>
      </c>
      <c r="D12" s="338">
        <f t="shared" si="2"/>
        <v>58000</v>
      </c>
      <c r="E12" s="272">
        <f t="shared" si="3"/>
        <v>1200</v>
      </c>
      <c r="F12" s="747">
        <f t="shared" si="4"/>
        <v>57860</v>
      </c>
      <c r="G12" s="221">
        <f t="shared" si="5"/>
        <v>-8.5000000000000006E-3</v>
      </c>
      <c r="H12" s="99">
        <f t="shared" si="6"/>
        <v>57570</v>
      </c>
      <c r="I12" s="342">
        <f t="shared" si="7"/>
        <v>58910</v>
      </c>
      <c r="J12" s="343">
        <f t="shared" si="8"/>
        <v>57010</v>
      </c>
      <c r="K12" s="94">
        <f t="shared" si="9"/>
        <v>58360</v>
      </c>
      <c r="L12" s="110">
        <f t="shared" si="10"/>
        <v>47684697</v>
      </c>
      <c r="M12" s="454">
        <f t="shared" si="11"/>
        <v>81911</v>
      </c>
      <c r="N12" s="447">
        <f t="shared" si="12"/>
        <v>157</v>
      </c>
      <c r="O12" s="245">
        <f t="shared" si="13"/>
        <v>45499.687719907408</v>
      </c>
      <c r="P12" s="440">
        <v>11</v>
      </c>
      <c r="Q12" s="438"/>
      <c r="R12" s="477"/>
      <c r="S12" s="483"/>
      <c r="T12" s="437"/>
      <c r="U12" s="432"/>
      <c r="V12" s="218"/>
      <c r="W12" s="220"/>
      <c r="X12" s="186"/>
      <c r="Y12" s="183">
        <f>Y11</f>
        <v>290866</v>
      </c>
      <c r="Z12" s="422">
        <f>IFERROR($C12*(1-$AB$1)/100*INT($Y12),"")</f>
        <v>167725647.95778</v>
      </c>
      <c r="AA12" s="968">
        <f>IFERROR($Z12-$Z13,"")</f>
        <v>16907.957780003548</v>
      </c>
      <c r="AB12" s="372"/>
      <c r="AC12" s="365"/>
      <c r="AD12" s="365"/>
      <c r="AE12" s="366"/>
      <c r="AF12" s="366"/>
      <c r="AG12" s="366"/>
      <c r="AH12" s="380"/>
      <c r="AI12" s="373"/>
      <c r="AJ12" s="374"/>
      <c r="AK12" s="374"/>
      <c r="AL12" s="374"/>
      <c r="AM12" s="374"/>
      <c r="AN12" s="374"/>
      <c r="AO12" s="374"/>
      <c r="AP12" s="374"/>
      <c r="AQ12" s="374"/>
      <c r="AR12" s="377" t="s">
        <v>258</v>
      </c>
      <c r="AS12" s="840">
        <f ca="1">AS11/365</f>
        <v>0.21917808219178081</v>
      </c>
      <c r="AT12" s="374"/>
      <c r="AU12" s="374"/>
      <c r="AV12" s="374"/>
      <c r="AW12" s="374"/>
      <c r="AX12" s="374"/>
      <c r="AY12" s="374"/>
      <c r="AZ12" s="374"/>
      <c r="BA12" s="374"/>
      <c r="BB12" s="374"/>
      <c r="BC12" s="374"/>
      <c r="BD12" s="374"/>
      <c r="BE12" s="374"/>
    </row>
    <row r="13" spans="1:57" ht="12.75" hidden="1" customHeight="1" outlineLevel="1">
      <c r="A13" s="408" t="s">
        <v>262</v>
      </c>
      <c r="B13" s="273">
        <f t="shared" si="0"/>
        <v>2</v>
      </c>
      <c r="C13" s="339">
        <f t="shared" si="1"/>
        <v>57670</v>
      </c>
      <c r="D13" s="274">
        <f t="shared" si="2"/>
        <v>58000</v>
      </c>
      <c r="E13" s="275">
        <f t="shared" si="3"/>
        <v>1200</v>
      </c>
      <c r="F13" s="759">
        <f t="shared" si="4"/>
        <v>57860</v>
      </c>
      <c r="G13" s="223">
        <f t="shared" si="5"/>
        <v>-8.5000000000000006E-3</v>
      </c>
      <c r="H13" s="105">
        <f t="shared" si="6"/>
        <v>57570</v>
      </c>
      <c r="I13" s="340">
        <f t="shared" si="7"/>
        <v>58910</v>
      </c>
      <c r="J13" s="341">
        <f t="shared" si="8"/>
        <v>57010</v>
      </c>
      <c r="K13" s="107">
        <f t="shared" si="9"/>
        <v>58360</v>
      </c>
      <c r="L13" s="108">
        <f t="shared" si="10"/>
        <v>47684697</v>
      </c>
      <c r="M13" s="453">
        <f t="shared" si="11"/>
        <v>81911</v>
      </c>
      <c r="N13" s="448">
        <f t="shared" si="12"/>
        <v>157</v>
      </c>
      <c r="O13" s="122">
        <f t="shared" si="13"/>
        <v>45499.687719907408</v>
      </c>
      <c r="P13" s="441">
        <v>12</v>
      </c>
      <c r="Q13" s="439"/>
      <c r="R13" s="484"/>
      <c r="S13" s="480"/>
      <c r="T13" s="436"/>
      <c r="U13" s="433"/>
      <c r="V13" s="219"/>
      <c r="W13" s="195"/>
      <c r="X13" s="196"/>
      <c r="Y13" s="226">
        <f>IFERROR($Z12/($D13*(1+$AB$1)/100),0)</f>
        <v>289153.23632771207</v>
      </c>
      <c r="Z13" s="423">
        <f>IFERROR($D13/100*INT($Y13),"")</f>
        <v>167708740</v>
      </c>
      <c r="AA13" s="969"/>
      <c r="AB13" s="371"/>
      <c r="AC13" s="362"/>
      <c r="AD13" s="362"/>
      <c r="AE13" s="363"/>
      <c r="AF13" s="363"/>
      <c r="AG13" s="363"/>
      <c r="AH13" s="380"/>
      <c r="AI13" s="373"/>
      <c r="AJ13" s="374"/>
      <c r="AK13" s="374"/>
      <c r="AL13" s="374"/>
      <c r="AM13" s="374"/>
      <c r="AN13" s="374"/>
      <c r="AO13" s="374"/>
      <c r="AP13" s="374"/>
      <c r="AQ13" s="374"/>
      <c r="AR13" s="374"/>
      <c r="AS13" s="374"/>
      <c r="AT13" s="374"/>
      <c r="AU13" s="374"/>
      <c r="AV13" s="374"/>
      <c r="AW13" s="374"/>
      <c r="AX13" s="374"/>
      <c r="AY13" s="374"/>
      <c r="AZ13" s="374"/>
      <c r="BA13" s="374"/>
      <c r="BB13" s="374"/>
      <c r="BC13" s="374"/>
      <c r="BD13" s="374"/>
      <c r="BE13" s="374"/>
    </row>
    <row r="14" spans="1:57" ht="12.75" hidden="1" customHeight="1" outlineLevel="1">
      <c r="A14" s="407" t="s">
        <v>328</v>
      </c>
      <c r="B14" s="268">
        <f t="shared" si="0"/>
        <v>9685</v>
      </c>
      <c r="C14" s="269">
        <f t="shared" si="1"/>
        <v>50.6</v>
      </c>
      <c r="D14" s="332">
        <f t="shared" si="2"/>
        <v>50.85</v>
      </c>
      <c r="E14" s="261">
        <f t="shared" si="3"/>
        <v>350</v>
      </c>
      <c r="F14" s="749">
        <f t="shared" si="4"/>
        <v>50.6</v>
      </c>
      <c r="G14" s="221">
        <f t="shared" si="5"/>
        <v>1.2E-2</v>
      </c>
      <c r="H14" s="101">
        <f t="shared" si="6"/>
        <v>50</v>
      </c>
      <c r="I14" s="333">
        <f t="shared" si="7"/>
        <v>51.13</v>
      </c>
      <c r="J14" s="334">
        <f t="shared" si="8"/>
        <v>50</v>
      </c>
      <c r="K14" s="97">
        <f t="shared" si="9"/>
        <v>50</v>
      </c>
      <c r="L14" s="104">
        <f t="shared" si="10"/>
        <v>1171390</v>
      </c>
      <c r="M14" s="451">
        <f t="shared" si="11"/>
        <v>2308731</v>
      </c>
      <c r="N14" s="444">
        <f t="shared" si="12"/>
        <v>879</v>
      </c>
      <c r="O14" s="119">
        <f t="shared" si="13"/>
        <v>45499.708564814813</v>
      </c>
      <c r="P14" s="440">
        <v>13</v>
      </c>
      <c r="Q14" s="438"/>
      <c r="R14" s="434"/>
      <c r="S14" s="476"/>
      <c r="T14" s="435"/>
      <c r="U14" s="432"/>
      <c r="V14" s="218"/>
      <c r="W14" s="327"/>
      <c r="X14" s="186"/>
      <c r="Y14" s="328">
        <f>IFERROR(IF($AA$1&gt;1000,INT($AA$1/(D17/100)),100),100)</f>
        <v>195</v>
      </c>
      <c r="Z14" s="405">
        <f>IFERROR($C14*(1-$AB$1)/100*$Y14,"")</f>
        <v>98.660133000000002</v>
      </c>
      <c r="AA14" s="967">
        <f>IFERROR($Z14-$Z15,"")</f>
        <v>0.31713299999999833</v>
      </c>
      <c r="AB14" s="372"/>
      <c r="AC14" s="365"/>
      <c r="AD14" s="365"/>
      <c r="AE14" s="366"/>
      <c r="AF14" s="366"/>
      <c r="AG14" s="366"/>
      <c r="AH14" s="380"/>
      <c r="AI14" s="373"/>
      <c r="AJ14" s="374"/>
      <c r="AK14" s="374"/>
      <c r="AL14" s="374"/>
      <c r="AM14" s="374"/>
      <c r="AN14" s="373"/>
      <c r="AO14" s="373"/>
      <c r="AP14" s="373"/>
      <c r="AQ14" s="374"/>
      <c r="AR14" s="374"/>
      <c r="AS14" s="374"/>
      <c r="AT14" s="374"/>
      <c r="AU14" s="374"/>
      <c r="AV14" s="374"/>
      <c r="AW14" s="374"/>
      <c r="AX14" s="374"/>
      <c r="AY14" s="374"/>
      <c r="AZ14" s="374"/>
      <c r="BA14" s="374"/>
      <c r="BB14" s="374"/>
      <c r="BC14" s="374"/>
      <c r="BD14" s="374"/>
      <c r="BE14" s="374"/>
    </row>
    <row r="15" spans="1:57" ht="12.75" hidden="1" customHeight="1" outlineLevel="1">
      <c r="A15" s="413" t="s">
        <v>361</v>
      </c>
      <c r="B15" s="259">
        <f t="shared" si="0"/>
        <v>500</v>
      </c>
      <c r="C15" s="335">
        <f t="shared" si="1"/>
        <v>43.91</v>
      </c>
      <c r="D15" s="270">
        <f t="shared" si="2"/>
        <v>44.1</v>
      </c>
      <c r="E15" s="271">
        <f t="shared" si="3"/>
        <v>674</v>
      </c>
      <c r="F15" s="748">
        <f t="shared" si="4"/>
        <v>44.347999999999999</v>
      </c>
      <c r="G15" s="267">
        <f t="shared" si="5"/>
        <v>5.6000000000000008E-3</v>
      </c>
      <c r="H15" s="155">
        <f t="shared" si="6"/>
        <v>43.5</v>
      </c>
      <c r="I15" s="336">
        <f t="shared" si="7"/>
        <v>44.8</v>
      </c>
      <c r="J15" s="337">
        <f t="shared" si="8"/>
        <v>43.5</v>
      </c>
      <c r="K15" s="156">
        <f t="shared" si="9"/>
        <v>44.1</v>
      </c>
      <c r="L15" s="157">
        <f t="shared" si="10"/>
        <v>25684</v>
      </c>
      <c r="M15" s="452">
        <f t="shared" si="11"/>
        <v>58047</v>
      </c>
      <c r="N15" s="449">
        <f t="shared" si="12"/>
        <v>71</v>
      </c>
      <c r="O15" s="246">
        <f t="shared" si="13"/>
        <v>45499.694722222222</v>
      </c>
      <c r="P15" s="441">
        <v>14</v>
      </c>
      <c r="Q15" s="439"/>
      <c r="R15" s="479"/>
      <c r="S15" s="480"/>
      <c r="T15" s="436"/>
      <c r="U15" s="433"/>
      <c r="V15" s="219"/>
      <c r="W15" s="162"/>
      <c r="X15" s="185"/>
      <c r="Y15" s="182">
        <f>IFERROR(INT($Z14/($D15*(1+$AB$1)/100)),0)</f>
        <v>223</v>
      </c>
      <c r="Z15" s="402">
        <f>IFERROR($D15/100*INT($Y15),"")</f>
        <v>98.343000000000004</v>
      </c>
      <c r="AA15" s="966"/>
      <c r="AB15" s="371"/>
      <c r="AC15" s="362"/>
      <c r="AD15" s="362"/>
      <c r="AE15" s="363"/>
      <c r="AF15" s="363"/>
      <c r="AG15" s="363"/>
      <c r="AH15" s="380"/>
      <c r="AI15" s="373"/>
      <c r="AJ15" s="374"/>
      <c r="AK15" s="374"/>
      <c r="AL15" s="374"/>
      <c r="AM15" s="374"/>
      <c r="AN15" s="374"/>
      <c r="AO15" s="374"/>
      <c r="AP15" s="374"/>
      <c r="AQ15" s="374"/>
      <c r="AR15" s="374"/>
      <c r="AS15" s="374"/>
      <c r="AT15" s="374"/>
      <c r="AU15" s="374"/>
      <c r="AV15" s="374"/>
      <c r="AW15" s="374"/>
      <c r="AX15" s="374"/>
      <c r="AY15" s="374"/>
      <c r="AZ15" s="374"/>
      <c r="BA15" s="374"/>
      <c r="BB15" s="374"/>
      <c r="BC15" s="374"/>
      <c r="BD15" s="374"/>
      <c r="BE15" s="374"/>
    </row>
    <row r="16" spans="1:57" ht="12.75" hidden="1" customHeight="1" outlineLevel="1">
      <c r="A16" s="414" t="s">
        <v>359</v>
      </c>
      <c r="B16" s="268">
        <f t="shared" si="0"/>
        <v>4844</v>
      </c>
      <c r="C16" s="269">
        <f t="shared" si="1"/>
        <v>58090</v>
      </c>
      <c r="D16" s="338">
        <f t="shared" si="2"/>
        <v>58200</v>
      </c>
      <c r="E16" s="272">
        <f t="shared" si="3"/>
        <v>1282</v>
      </c>
      <c r="F16" s="747">
        <f t="shared" si="4"/>
        <v>58090</v>
      </c>
      <c r="G16" s="221">
        <f t="shared" si="5"/>
        <v>1.5E-3</v>
      </c>
      <c r="H16" s="99">
        <f t="shared" si="6"/>
        <v>59400</v>
      </c>
      <c r="I16" s="342">
        <f t="shared" si="7"/>
        <v>59400</v>
      </c>
      <c r="J16" s="342">
        <f t="shared" si="8"/>
        <v>57700</v>
      </c>
      <c r="K16" s="94">
        <f t="shared" si="9"/>
        <v>58000</v>
      </c>
      <c r="L16" s="110">
        <f t="shared" si="10"/>
        <v>277109658</v>
      </c>
      <c r="M16" s="454">
        <f t="shared" si="11"/>
        <v>475987</v>
      </c>
      <c r="N16" s="447">
        <f t="shared" si="12"/>
        <v>521</v>
      </c>
      <c r="O16" s="245">
        <f t="shared" si="13"/>
        <v>45499.70853009259</v>
      </c>
      <c r="P16" s="440">
        <v>15</v>
      </c>
      <c r="Q16" s="438"/>
      <c r="R16" s="477"/>
      <c r="S16" s="483"/>
      <c r="T16" s="437"/>
      <c r="U16" s="432"/>
      <c r="V16" s="218"/>
      <c r="W16" s="220"/>
      <c r="X16" s="186"/>
      <c r="Y16" s="183">
        <f>Y15</f>
        <v>223</v>
      </c>
      <c r="Z16" s="422">
        <f>IFERROR($C16*(1-$AB$1)/100*INT($Y16),"")</f>
        <v>129527.74592999999</v>
      </c>
      <c r="AA16" s="968">
        <f>IFERROR($Z16-$Z17,"")</f>
        <v>350.14592999999877</v>
      </c>
      <c r="AB16" s="372"/>
      <c r="AC16" s="365"/>
      <c r="AD16" s="365"/>
      <c r="AE16" s="366"/>
      <c r="AF16" s="366"/>
      <c r="AG16" s="366"/>
      <c r="AH16" s="380"/>
      <c r="AI16" s="373"/>
      <c r="AJ16" s="374"/>
      <c r="AK16" s="374"/>
      <c r="AL16" s="374"/>
      <c r="AM16" s="374"/>
      <c r="AN16" s="374"/>
      <c r="AO16" s="374"/>
      <c r="AP16" s="374"/>
      <c r="AQ16" s="374"/>
      <c r="AR16" s="374"/>
      <c r="AS16" s="374"/>
      <c r="AT16" s="374"/>
      <c r="AU16" s="374"/>
      <c r="AV16" s="374"/>
      <c r="AW16" s="374"/>
      <c r="AX16" s="374"/>
      <c r="AY16" s="374"/>
      <c r="AZ16" s="374"/>
      <c r="BA16" s="374"/>
      <c r="BB16" s="374"/>
      <c r="BC16" s="374"/>
      <c r="BD16" s="374"/>
      <c r="BE16" s="374"/>
    </row>
    <row r="17" spans="1:57" ht="12.75" hidden="1" customHeight="1" outlineLevel="1">
      <c r="A17" s="408" t="s">
        <v>326</v>
      </c>
      <c r="B17" s="273">
        <f t="shared" si="0"/>
        <v>1000</v>
      </c>
      <c r="C17" s="339">
        <f t="shared" si="1"/>
        <v>67110</v>
      </c>
      <c r="D17" s="274">
        <f t="shared" si="2"/>
        <v>67280</v>
      </c>
      <c r="E17" s="275">
        <f t="shared" si="3"/>
        <v>500</v>
      </c>
      <c r="F17" s="759">
        <f t="shared" si="4"/>
        <v>67110</v>
      </c>
      <c r="G17" s="223">
        <f t="shared" si="5"/>
        <v>9.1000000000000004E-3</v>
      </c>
      <c r="H17" s="105">
        <f t="shared" si="6"/>
        <v>66600</v>
      </c>
      <c r="I17" s="340">
        <f t="shared" si="7"/>
        <v>67750</v>
      </c>
      <c r="J17" s="341">
        <f t="shared" si="8"/>
        <v>65800</v>
      </c>
      <c r="K17" s="107">
        <f t="shared" si="9"/>
        <v>66500</v>
      </c>
      <c r="L17" s="108">
        <f t="shared" si="10"/>
        <v>38158498269</v>
      </c>
      <c r="M17" s="453">
        <f t="shared" si="11"/>
        <v>56860892</v>
      </c>
      <c r="N17" s="448">
        <f t="shared" si="12"/>
        <v>6171</v>
      </c>
      <c r="O17" s="122">
        <f t="shared" si="13"/>
        <v>45499.70857638889</v>
      </c>
      <c r="P17" s="442">
        <v>16</v>
      </c>
      <c r="Q17" s="439"/>
      <c r="R17" s="484"/>
      <c r="S17" s="480"/>
      <c r="T17" s="436"/>
      <c r="U17" s="433"/>
      <c r="V17" s="219"/>
      <c r="W17" s="195"/>
      <c r="X17" s="196"/>
      <c r="Y17" s="226">
        <f>IFERROR($Z16/($D17*(1+$AB$1)/100),0)</f>
        <v>192.50118081235868</v>
      </c>
      <c r="Z17" s="423">
        <f>IFERROR($D17/100*INT($Y17),"")</f>
        <v>129177.59999999999</v>
      </c>
      <c r="AA17" s="969"/>
      <c r="AB17" s="371"/>
      <c r="AC17" s="362"/>
      <c r="AD17" s="362"/>
      <c r="AE17" s="363"/>
      <c r="AF17" s="363"/>
      <c r="AG17" s="363"/>
      <c r="AH17" s="380"/>
      <c r="AI17" s="373"/>
      <c r="AJ17" s="374"/>
      <c r="AK17" s="374"/>
      <c r="AL17" s="374"/>
      <c r="AM17" s="374"/>
      <c r="AN17" s="374"/>
      <c r="AO17" s="378"/>
      <c r="AP17" s="374"/>
      <c r="AQ17" s="374"/>
      <c r="AR17" s="374"/>
      <c r="AS17" s="374"/>
      <c r="AT17" s="374"/>
      <c r="AU17" s="374"/>
      <c r="AV17" s="374"/>
      <c r="AW17" s="374"/>
      <c r="AX17" s="374"/>
      <c r="AY17" s="374"/>
      <c r="AZ17" s="374"/>
      <c r="BA17" s="374"/>
      <c r="BB17" s="374"/>
      <c r="BC17" s="374"/>
      <c r="BD17" s="374"/>
      <c r="BE17" s="374"/>
    </row>
    <row r="18" spans="1:57" ht="12.75" hidden="1" customHeight="1" outlineLevel="1">
      <c r="A18" s="407" t="s">
        <v>262</v>
      </c>
      <c r="B18" s="268">
        <f t="shared" si="0"/>
        <v>2</v>
      </c>
      <c r="C18" s="269">
        <f t="shared" si="1"/>
        <v>57670</v>
      </c>
      <c r="D18" s="332">
        <f t="shared" si="2"/>
        <v>58000</v>
      </c>
      <c r="E18" s="261">
        <f t="shared" si="3"/>
        <v>1200</v>
      </c>
      <c r="F18" s="749">
        <f t="shared" si="4"/>
        <v>57860</v>
      </c>
      <c r="G18" s="221">
        <f t="shared" si="5"/>
        <v>-8.5000000000000006E-3</v>
      </c>
      <c r="H18" s="139">
        <f t="shared" si="6"/>
        <v>57570</v>
      </c>
      <c r="I18" s="346">
        <f t="shared" si="7"/>
        <v>58910</v>
      </c>
      <c r="J18" s="347">
        <f t="shared" si="8"/>
        <v>57010</v>
      </c>
      <c r="K18" s="140">
        <f t="shared" si="9"/>
        <v>58360</v>
      </c>
      <c r="L18" s="141">
        <f t="shared" si="10"/>
        <v>47684697</v>
      </c>
      <c r="M18" s="457">
        <f t="shared" si="11"/>
        <v>81911</v>
      </c>
      <c r="N18" s="444">
        <f t="shared" si="12"/>
        <v>157</v>
      </c>
      <c r="O18" s="119">
        <f t="shared" si="13"/>
        <v>45499.687719907408</v>
      </c>
      <c r="P18" s="440">
        <v>17</v>
      </c>
      <c r="Q18" s="438"/>
      <c r="R18" s="434"/>
      <c r="S18" s="476"/>
      <c r="T18" s="435"/>
      <c r="U18" s="432"/>
      <c r="V18" s="218"/>
      <c r="W18" s="327"/>
      <c r="X18" s="186"/>
      <c r="Y18" s="328">
        <v>100</v>
      </c>
      <c r="Z18" s="405">
        <f>IFERROR($C18*(1-$AB$1)/100*$Y18,"")</f>
        <v>57664.233</v>
      </c>
      <c r="AA18" s="967">
        <f>IFERROR($Z18-$Z19,"")</f>
        <v>5.8329999999987194</v>
      </c>
      <c r="AB18" s="372"/>
      <c r="AC18" s="365"/>
      <c r="AD18" s="365"/>
      <c r="AE18" s="366"/>
      <c r="AF18" s="366"/>
      <c r="AG18" s="366"/>
      <c r="AH18" s="380"/>
      <c r="AI18" s="373"/>
      <c r="AJ18" s="374"/>
      <c r="AK18" s="374"/>
      <c r="AL18" s="374"/>
      <c r="AM18" s="374"/>
      <c r="AN18" s="374"/>
      <c r="AO18" s="374"/>
      <c r="AP18" s="374"/>
      <c r="AQ18" s="374"/>
      <c r="AR18" s="374"/>
      <c r="AS18" s="374"/>
      <c r="AT18" s="374"/>
      <c r="AU18" s="374"/>
      <c r="AV18" s="374"/>
      <c r="AW18" s="374"/>
      <c r="AX18" s="374"/>
      <c r="AY18" s="374"/>
      <c r="AZ18" s="374"/>
      <c r="BA18" s="374"/>
      <c r="BB18" s="374"/>
      <c r="BC18" s="374"/>
      <c r="BD18" s="374"/>
      <c r="BE18" s="374"/>
    </row>
    <row r="19" spans="1:57" ht="12.75" hidden="1" customHeight="1" outlineLevel="1">
      <c r="A19" s="413" t="s">
        <v>392</v>
      </c>
      <c r="B19" s="259">
        <f t="shared" si="0"/>
        <v>13769</v>
      </c>
      <c r="C19" s="335">
        <f t="shared" si="1"/>
        <v>8.1000000000000003E-2</v>
      </c>
      <c r="D19" s="270">
        <f t="shared" si="2"/>
        <v>10</v>
      </c>
      <c r="E19" s="271">
        <f t="shared" si="3"/>
        <v>10</v>
      </c>
      <c r="F19" s="748">
        <f t="shared" si="4"/>
        <v>8.3000000000000004E-2</v>
      </c>
      <c r="G19" s="267">
        <f t="shared" si="5"/>
        <v>-1.1899999999999999E-2</v>
      </c>
      <c r="H19" s="329">
        <f t="shared" si="6"/>
        <v>8.2000000000000003E-2</v>
      </c>
      <c r="I19" s="348">
        <f t="shared" si="7"/>
        <v>8.3000000000000004E-2</v>
      </c>
      <c r="J19" s="349">
        <f t="shared" si="8"/>
        <v>8.1000000000000003E-2</v>
      </c>
      <c r="K19" s="330">
        <f t="shared" si="9"/>
        <v>8.4000000000000005E-2</v>
      </c>
      <c r="L19" s="331">
        <f t="shared" si="10"/>
        <v>5354</v>
      </c>
      <c r="M19" s="458">
        <f t="shared" si="11"/>
        <v>6477042</v>
      </c>
      <c r="N19" s="449">
        <f t="shared" si="12"/>
        <v>29</v>
      </c>
      <c r="O19" s="246">
        <f t="shared" si="13"/>
        <v>45499.629444444443</v>
      </c>
      <c r="P19" s="441">
        <v>18</v>
      </c>
      <c r="Q19" s="439"/>
      <c r="R19" s="479"/>
      <c r="S19" s="480"/>
      <c r="T19" s="436"/>
      <c r="U19" s="433"/>
      <c r="V19" s="219"/>
      <c r="W19" s="162"/>
      <c r="X19" s="185"/>
      <c r="Y19" s="182">
        <f>IFERROR(INT($Z18/($D19*(1+$AB$1)/100)),0)</f>
        <v>576584</v>
      </c>
      <c r="Z19" s="402">
        <f>IFERROR($D19/100*INT($Y19),"")</f>
        <v>57658.400000000001</v>
      </c>
      <c r="AA19" s="966"/>
      <c r="AB19" s="371"/>
      <c r="AC19" s="362"/>
      <c r="AD19" s="362"/>
      <c r="AE19" s="363"/>
      <c r="AF19" s="363"/>
      <c r="AG19" s="363"/>
      <c r="AH19" s="380"/>
      <c r="AI19" s="373"/>
      <c r="AJ19" s="374"/>
      <c r="AK19" s="374"/>
      <c r="AL19" s="374"/>
      <c r="AM19" s="374"/>
      <c r="AN19" s="374"/>
      <c r="AO19" s="374"/>
      <c r="AP19" s="374"/>
      <c r="AQ19" s="374"/>
      <c r="AR19" s="374"/>
      <c r="AS19" s="374"/>
      <c r="AT19" s="374"/>
      <c r="AU19" s="374"/>
      <c r="AV19" s="374"/>
      <c r="AW19" s="374"/>
      <c r="AX19" s="374"/>
      <c r="AY19" s="374"/>
      <c r="AZ19" s="374"/>
      <c r="BA19" s="374"/>
      <c r="BB19" s="374"/>
      <c r="BC19" s="374"/>
      <c r="BD19" s="374"/>
      <c r="BE19" s="374"/>
    </row>
    <row r="20" spans="1:57" ht="12.75" hidden="1" customHeight="1" outlineLevel="1">
      <c r="A20" s="414" t="s">
        <v>390</v>
      </c>
      <c r="B20" s="268">
        <f t="shared" si="0"/>
        <v>900000000</v>
      </c>
      <c r="C20" s="269">
        <f t="shared" si="1"/>
        <v>8.1000000000000003E-2</v>
      </c>
      <c r="D20" s="338">
        <f t="shared" si="2"/>
        <v>0</v>
      </c>
      <c r="E20" s="272">
        <f t="shared" si="3"/>
        <v>0</v>
      </c>
      <c r="F20" s="747">
        <f t="shared" si="4"/>
        <v>0</v>
      </c>
      <c r="G20" s="221">
        <f t="shared" si="5"/>
        <v>0</v>
      </c>
      <c r="H20" s="142">
        <f t="shared" si="6"/>
        <v>0</v>
      </c>
      <c r="I20" s="350">
        <f t="shared" si="7"/>
        <v>0</v>
      </c>
      <c r="J20" s="351">
        <f t="shared" si="8"/>
        <v>0</v>
      </c>
      <c r="K20" s="143">
        <f t="shared" si="9"/>
        <v>0.08</v>
      </c>
      <c r="L20" s="144">
        <f t="shared" si="10"/>
        <v>0</v>
      </c>
      <c r="M20" s="459">
        <f t="shared" si="11"/>
        <v>0</v>
      </c>
      <c r="N20" s="447">
        <f t="shared" si="12"/>
        <v>0</v>
      </c>
      <c r="O20" s="245">
        <f t="shared" si="13"/>
        <v>0</v>
      </c>
      <c r="P20" s="440">
        <v>19</v>
      </c>
      <c r="Q20" s="438"/>
      <c r="R20" s="477"/>
      <c r="S20" s="483"/>
      <c r="T20" s="437"/>
      <c r="U20" s="432"/>
      <c r="V20" s="218"/>
      <c r="W20" s="220"/>
      <c r="X20" s="186"/>
      <c r="Y20" s="183">
        <f>Y19</f>
        <v>576584</v>
      </c>
      <c r="Z20" s="403">
        <f>IFERROR($C20*(1-$AB$1)/100*INT($Y20),"")</f>
        <v>466.98633669600008</v>
      </c>
      <c r="AA20" s="968">
        <f>IFERROR($Z20-$Z21,"")</f>
        <v>466.98633669600008</v>
      </c>
      <c r="AB20" s="372"/>
      <c r="AC20" s="365"/>
      <c r="AD20" s="365"/>
      <c r="AE20" s="366"/>
      <c r="AF20" s="366"/>
      <c r="AG20" s="366"/>
      <c r="AH20" s="380"/>
      <c r="AI20" s="373"/>
      <c r="AJ20" s="374"/>
      <c r="AK20" s="374"/>
      <c r="AL20" s="374"/>
      <c r="AM20" s="374"/>
      <c r="AN20" s="374"/>
      <c r="AO20" s="374"/>
      <c r="AP20" s="374"/>
      <c r="AQ20" s="374"/>
      <c r="AR20" s="374"/>
      <c r="AS20" s="374"/>
      <c r="AT20" s="374"/>
      <c r="AU20" s="374"/>
      <c r="AV20" s="374"/>
      <c r="AW20" s="374"/>
      <c r="AX20" s="374"/>
      <c r="AY20" s="374"/>
      <c r="AZ20" s="374"/>
      <c r="BA20" s="374"/>
      <c r="BB20" s="374"/>
      <c r="BC20" s="374"/>
      <c r="BD20" s="374"/>
      <c r="BE20" s="374"/>
    </row>
    <row r="21" spans="1:57" ht="12.75" hidden="1" customHeight="1" outlineLevel="1">
      <c r="A21" s="408" t="s">
        <v>263</v>
      </c>
      <c r="B21" s="273">
        <f t="shared" si="0"/>
        <v>0</v>
      </c>
      <c r="C21" s="339">
        <f t="shared" si="1"/>
        <v>0</v>
      </c>
      <c r="D21" s="274">
        <f t="shared" si="2"/>
        <v>0</v>
      </c>
      <c r="E21" s="275">
        <f t="shared" si="3"/>
        <v>0</v>
      </c>
      <c r="F21" s="759">
        <f t="shared" si="4"/>
        <v>0</v>
      </c>
      <c r="G21" s="223">
        <f t="shared" si="5"/>
        <v>0</v>
      </c>
      <c r="H21" s="192">
        <f t="shared" si="6"/>
        <v>0</v>
      </c>
      <c r="I21" s="352">
        <f t="shared" si="7"/>
        <v>0</v>
      </c>
      <c r="J21" s="353">
        <f t="shared" si="8"/>
        <v>0</v>
      </c>
      <c r="K21" s="193">
        <f t="shared" si="9"/>
        <v>38.42</v>
      </c>
      <c r="L21" s="194">
        <f t="shared" si="10"/>
        <v>0</v>
      </c>
      <c r="M21" s="460">
        <f t="shared" si="11"/>
        <v>0</v>
      </c>
      <c r="N21" s="448">
        <f t="shared" si="12"/>
        <v>0</v>
      </c>
      <c r="O21" s="122">
        <f t="shared" si="13"/>
        <v>0</v>
      </c>
      <c r="P21" s="442">
        <v>20</v>
      </c>
      <c r="Q21" s="439"/>
      <c r="R21" s="484"/>
      <c r="S21" s="480"/>
      <c r="T21" s="436"/>
      <c r="U21" s="433"/>
      <c r="V21" s="219"/>
      <c r="W21" s="195"/>
      <c r="X21" s="196"/>
      <c r="Y21" s="226">
        <f>IFERROR($Z20/($D21*(1+$AB$1)/100),0)</f>
        <v>0</v>
      </c>
      <c r="Z21" s="404">
        <f>IFERROR($D21/100*INT($Y21),"")</f>
        <v>0</v>
      </c>
      <c r="AA21" s="969"/>
      <c r="AB21" s="371"/>
      <c r="AC21" s="362"/>
      <c r="AD21" s="362"/>
      <c r="AE21" s="363"/>
      <c r="AF21" s="363"/>
      <c r="AG21" s="363"/>
      <c r="AH21" s="380"/>
      <c r="AI21" s="373"/>
      <c r="AJ21" s="374"/>
      <c r="AK21" s="374"/>
      <c r="AL21" s="374"/>
      <c r="AM21" s="374"/>
      <c r="AN21" s="374"/>
      <c r="AO21" s="374"/>
      <c r="AP21" s="374"/>
      <c r="AQ21" s="374"/>
      <c r="AR21" s="374"/>
      <c r="AS21" s="374"/>
      <c r="AT21" s="374"/>
      <c r="AU21" s="374"/>
      <c r="AV21" s="374"/>
      <c r="AW21" s="374"/>
      <c r="AX21" s="374"/>
      <c r="AY21" s="374"/>
      <c r="AZ21" s="374"/>
      <c r="BA21" s="374"/>
      <c r="BB21" s="374"/>
      <c r="BC21" s="374"/>
      <c r="BD21" s="374"/>
      <c r="BE21" s="374"/>
    </row>
    <row r="22" spans="1:57" ht="12.75" hidden="1" customHeight="1" outlineLevel="1">
      <c r="A22" s="407" t="s">
        <v>328</v>
      </c>
      <c r="B22" s="268">
        <f t="shared" si="0"/>
        <v>9685</v>
      </c>
      <c r="C22" s="269">
        <f t="shared" si="1"/>
        <v>50.6</v>
      </c>
      <c r="D22" s="332">
        <f t="shared" si="2"/>
        <v>50.85</v>
      </c>
      <c r="E22" s="261">
        <f t="shared" si="3"/>
        <v>350</v>
      </c>
      <c r="F22" s="749">
        <f t="shared" si="4"/>
        <v>50.6</v>
      </c>
      <c r="G22" s="221">
        <f t="shared" si="5"/>
        <v>1.2E-2</v>
      </c>
      <c r="H22" s="139">
        <f t="shared" si="6"/>
        <v>50</v>
      </c>
      <c r="I22" s="346">
        <f t="shared" si="7"/>
        <v>51.13</v>
      </c>
      <c r="J22" s="347">
        <f t="shared" si="8"/>
        <v>50</v>
      </c>
      <c r="K22" s="140">
        <f t="shared" si="9"/>
        <v>50</v>
      </c>
      <c r="L22" s="141">
        <f t="shared" si="10"/>
        <v>1171390</v>
      </c>
      <c r="M22" s="461">
        <f t="shared" si="11"/>
        <v>2308731</v>
      </c>
      <c r="N22" s="444">
        <f t="shared" si="12"/>
        <v>879</v>
      </c>
      <c r="O22" s="119">
        <f t="shared" si="13"/>
        <v>45499.708564814813</v>
      </c>
      <c r="P22" s="440">
        <v>21</v>
      </c>
      <c r="Q22" s="438"/>
      <c r="R22" s="434"/>
      <c r="S22" s="476"/>
      <c r="T22" s="435"/>
      <c r="U22" s="432"/>
      <c r="V22" s="218"/>
      <c r="W22" s="220"/>
      <c r="X22" s="186"/>
      <c r="Y22" s="184">
        <v>100</v>
      </c>
      <c r="Z22" s="401">
        <f>IFERROR($C22*(1-$AB$1)/100*$Y22,"")</f>
        <v>50.594940000000001</v>
      </c>
      <c r="AA22" s="974">
        <f>IFERROR($Z22-$Z23,"")</f>
        <v>5.4400000000001114E-3</v>
      </c>
      <c r="AB22" s="372"/>
      <c r="AC22" s="365"/>
      <c r="AD22" s="365"/>
      <c r="AE22" s="366"/>
      <c r="AF22" s="366"/>
      <c r="AG22" s="366"/>
      <c r="AH22" s="380"/>
      <c r="AI22" s="373"/>
      <c r="AJ22" s="374"/>
      <c r="AK22" s="374"/>
      <c r="AL22" s="374"/>
      <c r="AM22" s="374"/>
      <c r="AN22" s="374"/>
      <c r="AO22" s="374"/>
      <c r="AP22" s="374"/>
      <c r="AQ22" s="374"/>
      <c r="AR22" s="374"/>
      <c r="AS22" s="374"/>
      <c r="AT22" s="374"/>
      <c r="AU22" s="374"/>
      <c r="AV22" s="374"/>
      <c r="AW22" s="374"/>
      <c r="AX22" s="374"/>
      <c r="AY22" s="374"/>
      <c r="AZ22" s="374"/>
      <c r="BA22" s="374"/>
      <c r="BB22" s="374"/>
      <c r="BC22" s="374"/>
      <c r="BD22" s="374"/>
      <c r="BE22" s="374"/>
    </row>
    <row r="23" spans="1:57" ht="12.75" hidden="1" customHeight="1" outlineLevel="1">
      <c r="A23" s="413" t="s">
        <v>393</v>
      </c>
      <c r="B23" s="259">
        <f t="shared" si="0"/>
        <v>1000</v>
      </c>
      <c r="C23" s="335">
        <f t="shared" si="1"/>
        <v>7.0000000000000007E-2</v>
      </c>
      <c r="D23" s="270">
        <f t="shared" si="2"/>
        <v>8.5999999999999993E-2</v>
      </c>
      <c r="E23" s="271">
        <f t="shared" si="3"/>
        <v>152423</v>
      </c>
      <c r="F23" s="748">
        <f t="shared" si="4"/>
        <v>8.5999999999999993E-2</v>
      </c>
      <c r="G23" s="267">
        <f t="shared" si="5"/>
        <v>-4.4400000000000002E-2</v>
      </c>
      <c r="H23" s="329">
        <f t="shared" si="6"/>
        <v>8.7999999999999995E-2</v>
      </c>
      <c r="I23" s="348">
        <f t="shared" si="7"/>
        <v>8.7999999999999995E-2</v>
      </c>
      <c r="J23" s="349">
        <f t="shared" si="8"/>
        <v>8.4000000000000005E-2</v>
      </c>
      <c r="K23" s="330">
        <f t="shared" si="9"/>
        <v>0.09</v>
      </c>
      <c r="L23" s="331">
        <f t="shared" si="10"/>
        <v>1355</v>
      </c>
      <c r="M23" s="462">
        <f t="shared" si="11"/>
        <v>1574225</v>
      </c>
      <c r="N23" s="445">
        <f t="shared" si="12"/>
        <v>13</v>
      </c>
      <c r="O23" s="120">
        <f t="shared" si="13"/>
        <v>45499.676215277781</v>
      </c>
      <c r="P23" s="441">
        <v>22</v>
      </c>
      <c r="Q23" s="439"/>
      <c r="R23" s="479"/>
      <c r="S23" s="480"/>
      <c r="T23" s="436"/>
      <c r="U23" s="433"/>
      <c r="V23" s="219"/>
      <c r="W23" s="162"/>
      <c r="X23" s="185"/>
      <c r="Y23" s="182">
        <f>IFERROR(INT($Z22/($D23*(1+$AB$1)/100)),0)</f>
        <v>58825</v>
      </c>
      <c r="Z23" s="402">
        <f>IFERROR($D23/100*INT($Y23),"")</f>
        <v>50.589500000000001</v>
      </c>
      <c r="AA23" s="966"/>
      <c r="AB23" s="371"/>
      <c r="AC23" s="362"/>
      <c r="AD23" s="362"/>
      <c r="AE23" s="363"/>
      <c r="AF23" s="363"/>
      <c r="AG23" s="363"/>
      <c r="AH23" s="380"/>
      <c r="AI23" s="373"/>
      <c r="AJ23" s="374"/>
      <c r="AK23" s="374"/>
      <c r="AL23" s="374"/>
      <c r="AM23" s="374"/>
      <c r="AN23" s="374"/>
      <c r="AO23" s="374"/>
      <c r="AP23" s="374"/>
      <c r="AQ23" s="374"/>
      <c r="AR23" s="374"/>
      <c r="AS23" s="374"/>
      <c r="AT23" s="374"/>
      <c r="AU23" s="374"/>
      <c r="AV23" s="374"/>
      <c r="AW23" s="374"/>
      <c r="AX23" s="374"/>
      <c r="AY23" s="374"/>
      <c r="AZ23" s="374"/>
      <c r="BA23" s="374"/>
      <c r="BB23" s="374"/>
      <c r="BC23" s="374"/>
      <c r="BD23" s="374"/>
      <c r="BE23" s="374"/>
    </row>
    <row r="24" spans="1:57" ht="12.75" hidden="1" customHeight="1" outlineLevel="1">
      <c r="A24" s="414" t="s">
        <v>391</v>
      </c>
      <c r="B24" s="268">
        <f t="shared" si="0"/>
        <v>0</v>
      </c>
      <c r="C24" s="269">
        <f t="shared" si="1"/>
        <v>0</v>
      </c>
      <c r="D24" s="338">
        <f t="shared" si="2"/>
        <v>0</v>
      </c>
      <c r="E24" s="272">
        <f t="shared" si="3"/>
        <v>0</v>
      </c>
      <c r="F24" s="747">
        <f t="shared" si="4"/>
        <v>0</v>
      </c>
      <c r="G24" s="221">
        <f t="shared" si="5"/>
        <v>0</v>
      </c>
      <c r="H24" s="139">
        <f t="shared" si="6"/>
        <v>0</v>
      </c>
      <c r="I24" s="342">
        <f t="shared" si="7"/>
        <v>0</v>
      </c>
      <c r="J24" s="347">
        <f t="shared" si="8"/>
        <v>0</v>
      </c>
      <c r="K24" s="140">
        <f t="shared" si="9"/>
        <v>0.09</v>
      </c>
      <c r="L24" s="141">
        <f t="shared" si="10"/>
        <v>0</v>
      </c>
      <c r="M24" s="463">
        <f t="shared" si="11"/>
        <v>0</v>
      </c>
      <c r="N24" s="444">
        <f t="shared" si="12"/>
        <v>0</v>
      </c>
      <c r="O24" s="119">
        <f t="shared" si="13"/>
        <v>0</v>
      </c>
      <c r="P24" s="440">
        <v>23</v>
      </c>
      <c r="Q24" s="438"/>
      <c r="R24" s="477"/>
      <c r="S24" s="483"/>
      <c r="T24" s="437"/>
      <c r="U24" s="432"/>
      <c r="V24" s="218"/>
      <c r="W24" s="317"/>
      <c r="X24" s="186"/>
      <c r="Y24" s="183">
        <f>Y23</f>
        <v>58825</v>
      </c>
      <c r="Z24" s="403">
        <f>IFERROR($C24*(1-$AB$1)/100*INT($Y24),"")</f>
        <v>0</v>
      </c>
      <c r="AA24" s="968">
        <f>IFERROR($Z24-$Z25,"")</f>
        <v>0</v>
      </c>
      <c r="AB24" s="372"/>
      <c r="AC24" s="365"/>
      <c r="AD24" s="365"/>
      <c r="AE24" s="366"/>
      <c r="AF24" s="366"/>
      <c r="AG24" s="366"/>
      <c r="AH24" s="380"/>
      <c r="AI24" s="373"/>
      <c r="AJ24" s="374"/>
      <c r="AK24" s="374"/>
      <c r="AL24" s="374"/>
      <c r="AM24" s="374"/>
      <c r="AN24" s="374"/>
      <c r="AO24" s="374"/>
      <c r="AP24" s="374"/>
      <c r="AQ24" s="374"/>
      <c r="AR24" s="374"/>
      <c r="AS24" s="374"/>
      <c r="AT24" s="374"/>
      <c r="AU24" s="374"/>
      <c r="AV24" s="374"/>
      <c r="AW24" s="374"/>
      <c r="AX24" s="374"/>
      <c r="AY24" s="374"/>
      <c r="AZ24" s="374"/>
      <c r="BA24" s="374"/>
      <c r="BB24" s="374"/>
      <c r="BC24" s="374"/>
      <c r="BD24" s="374"/>
      <c r="BE24" s="374"/>
    </row>
    <row r="25" spans="1:57" ht="12.75" hidden="1" customHeight="1" outlineLevel="1">
      <c r="A25" s="409" t="s">
        <v>327</v>
      </c>
      <c r="B25" s="311">
        <f t="shared" si="0"/>
        <v>148550</v>
      </c>
      <c r="C25" s="354">
        <f t="shared" si="1"/>
        <v>50.5</v>
      </c>
      <c r="D25" s="312">
        <f t="shared" si="2"/>
        <v>51.1</v>
      </c>
      <c r="E25" s="313">
        <f t="shared" si="3"/>
        <v>100000</v>
      </c>
      <c r="F25" s="760">
        <f t="shared" si="4"/>
        <v>50.5</v>
      </c>
      <c r="G25" s="289">
        <f t="shared" si="5"/>
        <v>8.8999999999999999E-3</v>
      </c>
      <c r="H25" s="314">
        <f t="shared" si="6"/>
        <v>50.8</v>
      </c>
      <c r="I25" s="355">
        <f t="shared" si="7"/>
        <v>51.15</v>
      </c>
      <c r="J25" s="356">
        <f t="shared" si="8"/>
        <v>50.37</v>
      </c>
      <c r="K25" s="315">
        <f t="shared" si="9"/>
        <v>50.05</v>
      </c>
      <c r="L25" s="316">
        <f t="shared" si="10"/>
        <v>285972</v>
      </c>
      <c r="M25" s="464">
        <f t="shared" si="11"/>
        <v>561881</v>
      </c>
      <c r="N25" s="450">
        <f t="shared" si="12"/>
        <v>161</v>
      </c>
      <c r="O25" s="198">
        <f t="shared" si="13"/>
        <v>45499.701747685183</v>
      </c>
      <c r="P25" s="443">
        <v>24</v>
      </c>
      <c r="Q25" s="486"/>
      <c r="R25" s="485"/>
      <c r="S25" s="481"/>
      <c r="T25" s="482"/>
      <c r="U25" s="474"/>
      <c r="V25" s="219"/>
      <c r="W25" s="295"/>
      <c r="X25" s="296"/>
      <c r="Y25" s="318">
        <f>IFERROR($Z24/($D25*(1+$AB$1)/100),0)</f>
        <v>0</v>
      </c>
      <c r="Z25" s="406">
        <f>IFERROR($D25/100*INT($Y25),"")</f>
        <v>0</v>
      </c>
      <c r="AA25" s="975"/>
      <c r="AB25" s="647"/>
      <c r="AC25" s="368"/>
      <c r="AD25" s="368"/>
      <c r="AE25" s="369"/>
      <c r="AF25" s="369"/>
      <c r="AG25" s="369"/>
      <c r="AH25" s="380"/>
      <c r="AI25" s="373"/>
      <c r="AJ25" s="374"/>
      <c r="AK25" s="374"/>
      <c r="AL25" s="374"/>
      <c r="AM25" s="374"/>
      <c r="AN25" s="374"/>
      <c r="AO25" s="374"/>
      <c r="AP25" s="374"/>
      <c r="AQ25" s="374"/>
      <c r="AR25" s="374"/>
      <c r="AS25" s="374"/>
      <c r="AT25" s="374"/>
      <c r="AU25" s="374"/>
      <c r="AV25" s="374"/>
      <c r="AW25" s="374"/>
      <c r="AX25" s="374"/>
      <c r="AY25" s="374"/>
      <c r="AZ25" s="374"/>
      <c r="BA25" s="374"/>
      <c r="BB25" s="374"/>
      <c r="BC25" s="374"/>
      <c r="BD25" s="374"/>
      <c r="BE25" s="374"/>
    </row>
    <row r="26" spans="1:57" ht="12.75" customHeight="1" collapsed="1">
      <c r="A26" s="280" t="s">
        <v>7</v>
      </c>
      <c r="B26" s="425">
        <f t="shared" si="0"/>
        <v>2063</v>
      </c>
      <c r="C26" s="269">
        <f t="shared" si="1"/>
        <v>63010</v>
      </c>
      <c r="D26" s="269">
        <f t="shared" si="2"/>
        <v>63080</v>
      </c>
      <c r="E26" s="425">
        <f t="shared" si="3"/>
        <v>10</v>
      </c>
      <c r="F26" s="747">
        <f t="shared" si="4"/>
        <v>63080</v>
      </c>
      <c r="G26" s="221">
        <f t="shared" si="5"/>
        <v>1.4000000000000002E-3</v>
      </c>
      <c r="H26" s="101">
        <f t="shared" si="6"/>
        <v>63980</v>
      </c>
      <c r="I26" s="333">
        <f t="shared" si="7"/>
        <v>63980</v>
      </c>
      <c r="J26" s="334">
        <f t="shared" si="8"/>
        <v>62100</v>
      </c>
      <c r="K26" s="97">
        <f t="shared" si="9"/>
        <v>62990</v>
      </c>
      <c r="L26" s="104">
        <f t="shared" si="10"/>
        <v>169185161867</v>
      </c>
      <c r="M26" s="468">
        <f t="shared" si="11"/>
        <v>268695497</v>
      </c>
      <c r="N26" s="444">
        <f t="shared" si="12"/>
        <v>117730</v>
      </c>
      <c r="O26" s="119">
        <f t="shared" si="13"/>
        <v>45499.687638888892</v>
      </c>
      <c r="P26" s="127">
        <v>25</v>
      </c>
      <c r="Q26" s="249"/>
      <c r="R26" s="427"/>
      <c r="S26" s="430"/>
      <c r="T26" s="475"/>
      <c r="U26" s="492"/>
      <c r="V26" s="358"/>
      <c r="W26" s="220"/>
      <c r="X26" s="186"/>
      <c r="Y26" s="283"/>
      <c r="Z26" s="490">
        <f>F28/F26/100</f>
        <v>1.0567533291058973E-2</v>
      </c>
      <c r="AA26" s="648"/>
      <c r="AB26" s="370"/>
      <c r="AC26" s="360"/>
      <c r="AD26" s="360"/>
      <c r="AE26" s="361"/>
      <c r="AF26" s="361"/>
      <c r="AG26" s="361"/>
      <c r="AH26" s="381"/>
      <c r="AI26" s="373"/>
      <c r="AJ26" s="374"/>
      <c r="AK26" s="374"/>
      <c r="AL26" s="374"/>
      <c r="AM26" s="374"/>
      <c r="AN26" s="374"/>
      <c r="AO26" s="374"/>
      <c r="AP26" s="374"/>
      <c r="AQ26" s="374"/>
      <c r="AR26" s="374"/>
      <c r="AS26" s="374"/>
      <c r="AT26" s="374"/>
      <c r="AU26" s="374"/>
      <c r="AV26" s="374"/>
      <c r="AW26" s="374"/>
      <c r="AX26" s="374"/>
      <c r="AY26" s="374"/>
      <c r="AZ26" s="374"/>
      <c r="BA26" s="374"/>
      <c r="BB26" s="374"/>
      <c r="BC26" s="374"/>
      <c r="BD26" s="374"/>
      <c r="BE26" s="374"/>
    </row>
    <row r="27" spans="1:57" ht="12.75" customHeight="1">
      <c r="A27" s="281" t="s">
        <v>323</v>
      </c>
      <c r="B27" s="504">
        <f t="shared" si="0"/>
        <v>300</v>
      </c>
      <c r="C27" s="270">
        <f t="shared" si="1"/>
        <v>63360</v>
      </c>
      <c r="D27" s="276">
        <f t="shared" si="2"/>
        <v>63380</v>
      </c>
      <c r="E27" s="504">
        <f t="shared" si="3"/>
        <v>11481</v>
      </c>
      <c r="F27" s="748">
        <f t="shared" si="4"/>
        <v>63380</v>
      </c>
      <c r="G27" s="222">
        <f t="shared" si="5"/>
        <v>7.3000000000000001E-3</v>
      </c>
      <c r="H27" s="155">
        <f t="shared" si="6"/>
        <v>63200</v>
      </c>
      <c r="I27" s="336">
        <f t="shared" si="7"/>
        <v>63890</v>
      </c>
      <c r="J27" s="337">
        <f t="shared" si="8"/>
        <v>62300</v>
      </c>
      <c r="K27" s="156">
        <f t="shared" si="9"/>
        <v>62920</v>
      </c>
      <c r="L27" s="157">
        <f t="shared" si="10"/>
        <v>106177507102</v>
      </c>
      <c r="M27" s="469">
        <f t="shared" si="11"/>
        <v>168153091</v>
      </c>
      <c r="N27" s="465">
        <f t="shared" si="12"/>
        <v>43544</v>
      </c>
      <c r="O27" s="247">
        <f t="shared" si="13"/>
        <v>45499.708391203705</v>
      </c>
      <c r="P27" s="126">
        <v>26</v>
      </c>
      <c r="Q27" s="248"/>
      <c r="R27" s="426"/>
      <c r="S27" s="429"/>
      <c r="T27" s="466"/>
      <c r="U27" s="493"/>
      <c r="V27" s="359"/>
      <c r="W27" s="162"/>
      <c r="X27" s="185"/>
      <c r="Y27" s="282">
        <v>5</v>
      </c>
      <c r="Z27" s="490">
        <f>F29/F27/100</f>
        <v>1.0588513726727675E-2</v>
      </c>
      <c r="AA27" s="649"/>
      <c r="AB27" s="371"/>
      <c r="AC27" s="362"/>
      <c r="AD27" s="362"/>
      <c r="AE27" s="363"/>
      <c r="AF27" s="363"/>
      <c r="AG27" s="363"/>
      <c r="AH27" s="381"/>
      <c r="AI27" s="373"/>
      <c r="AJ27" s="374"/>
      <c r="AK27" s="374"/>
      <c r="AL27" s="374"/>
      <c r="AM27" s="374"/>
      <c r="AN27" s="374"/>
      <c r="AO27" s="374"/>
      <c r="AP27" s="374"/>
      <c r="AQ27" s="374"/>
      <c r="AR27" s="374"/>
      <c r="AS27" s="374"/>
      <c r="AT27" s="374"/>
      <c r="AU27" s="374"/>
      <c r="AV27" s="374"/>
      <c r="AW27" s="374"/>
      <c r="AX27" s="374"/>
      <c r="AY27" s="374"/>
      <c r="AZ27" s="374"/>
      <c r="BA27" s="374"/>
      <c r="BB27" s="374"/>
      <c r="BC27" s="374"/>
      <c r="BD27" s="374"/>
      <c r="BE27" s="374"/>
    </row>
    <row r="28" spans="1:57" ht="12.75" customHeight="1">
      <c r="A28" s="280" t="s">
        <v>10</v>
      </c>
      <c r="B28" s="424">
        <f t="shared" si="0"/>
        <v>300000</v>
      </c>
      <c r="C28" s="338">
        <f t="shared" si="1"/>
        <v>66550</v>
      </c>
      <c r="D28" s="385">
        <f t="shared" si="2"/>
        <v>66660</v>
      </c>
      <c r="E28" s="424">
        <f t="shared" si="3"/>
        <v>158905</v>
      </c>
      <c r="F28" s="749">
        <f t="shared" si="4"/>
        <v>66660</v>
      </c>
      <c r="G28" s="221">
        <f t="shared" si="5"/>
        <v>-2E-3</v>
      </c>
      <c r="H28" s="99">
        <f t="shared" si="6"/>
        <v>66800</v>
      </c>
      <c r="I28" s="342">
        <f t="shared" si="7"/>
        <v>67700</v>
      </c>
      <c r="J28" s="342">
        <f t="shared" si="8"/>
        <v>65960</v>
      </c>
      <c r="K28" s="94">
        <f t="shared" si="9"/>
        <v>66800</v>
      </c>
      <c r="L28" s="110">
        <f t="shared" si="10"/>
        <v>9508121829</v>
      </c>
      <c r="M28" s="470">
        <f t="shared" si="11"/>
        <v>14180319</v>
      </c>
      <c r="N28" s="447">
        <f>IF($A28&lt;&gt;"",VLOOKUP($A28,$A$90:$N$229,14,0),"")</f>
        <v>4289</v>
      </c>
      <c r="O28" s="245">
        <f>IF($A28&lt;&gt;"",VLOOKUP($A28,$A$90:$O$229,15,0),"")</f>
        <v>45499.687824074077</v>
      </c>
      <c r="P28" s="127">
        <v>27</v>
      </c>
      <c r="Q28" s="397"/>
      <c r="R28" s="428"/>
      <c r="S28" s="431"/>
      <c r="T28" s="467"/>
      <c r="U28" s="494"/>
      <c r="V28" s="398"/>
      <c r="W28" s="220"/>
      <c r="X28" s="186"/>
      <c r="Y28" s="184"/>
      <c r="Z28" s="489"/>
      <c r="AA28" s="650"/>
      <c r="AB28" s="372"/>
      <c r="AC28" s="365"/>
      <c r="AD28" s="365"/>
      <c r="AE28" s="366"/>
      <c r="AF28" s="366"/>
      <c r="AG28" s="366"/>
      <c r="AH28" s="381"/>
      <c r="AI28" s="373"/>
      <c r="AJ28" s="374"/>
      <c r="AK28" s="374"/>
      <c r="AL28" s="374"/>
      <c r="AM28" s="374"/>
      <c r="AN28" s="374"/>
      <c r="AO28" s="374"/>
      <c r="AP28" s="374"/>
      <c r="AQ28" s="374"/>
      <c r="AR28" s="374"/>
      <c r="AS28" s="374"/>
      <c r="AT28" s="374"/>
      <c r="AU28" s="374"/>
      <c r="AV28" s="374"/>
      <c r="AW28" s="374"/>
      <c r="AX28" s="374"/>
      <c r="AY28" s="374"/>
      <c r="AZ28" s="374"/>
      <c r="BA28" s="374"/>
      <c r="BB28" s="374"/>
      <c r="BC28" s="374"/>
      <c r="BD28" s="374"/>
      <c r="BE28" s="374"/>
    </row>
    <row r="29" spans="1:57" ht="12.75" customHeight="1" thickBot="1">
      <c r="A29" s="761" t="s">
        <v>326</v>
      </c>
      <c r="B29" s="787">
        <f t="shared" si="0"/>
        <v>1000</v>
      </c>
      <c r="C29" s="788">
        <f t="shared" si="1"/>
        <v>67110</v>
      </c>
      <c r="D29" s="788">
        <f t="shared" si="2"/>
        <v>67280</v>
      </c>
      <c r="E29" s="787">
        <f t="shared" si="3"/>
        <v>500</v>
      </c>
      <c r="F29" s="789">
        <f t="shared" si="4"/>
        <v>67110</v>
      </c>
      <c r="G29" s="765">
        <f t="shared" si="5"/>
        <v>9.1000000000000004E-3</v>
      </c>
      <c r="H29" s="790">
        <f t="shared" si="6"/>
        <v>66600</v>
      </c>
      <c r="I29" s="791">
        <f t="shared" si="7"/>
        <v>67750</v>
      </c>
      <c r="J29" s="792">
        <f t="shared" si="8"/>
        <v>65800</v>
      </c>
      <c r="K29" s="793">
        <f t="shared" si="9"/>
        <v>66500</v>
      </c>
      <c r="L29" s="794">
        <f t="shared" si="10"/>
        <v>38158498269</v>
      </c>
      <c r="M29" s="795">
        <f t="shared" si="11"/>
        <v>56860892</v>
      </c>
      <c r="N29" s="796">
        <f>IF($A29&lt;&gt;"",VLOOKUP($A29,$A$90:$N$229,14,0),"")</f>
        <v>6171</v>
      </c>
      <c r="O29" s="797">
        <f>IF($A29&lt;&gt;"",VLOOKUP($A29,$A$90:$O$229,15,0),"")</f>
        <v>45499.70857638889</v>
      </c>
      <c r="P29" s="774">
        <v>28</v>
      </c>
      <c r="Q29" s="798"/>
      <c r="R29" s="799"/>
      <c r="S29" s="800"/>
      <c r="T29" s="801"/>
      <c r="U29" s="802"/>
      <c r="V29" s="399"/>
      <c r="W29" s="780"/>
      <c r="X29" s="781"/>
      <c r="Y29" s="803"/>
      <c r="Z29" s="804"/>
      <c r="AA29" s="805"/>
      <c r="AB29" s="784"/>
      <c r="AC29" s="785"/>
      <c r="AD29" s="785"/>
      <c r="AE29" s="786"/>
      <c r="AF29" s="786"/>
      <c r="AG29" s="786"/>
      <c r="AH29" s="381"/>
      <c r="AI29" s="373"/>
      <c r="AJ29" s="374"/>
      <c r="AK29" s="374"/>
      <c r="AL29" s="374"/>
      <c r="AM29" s="374"/>
      <c r="AN29" s="374"/>
      <c r="AO29" s="374"/>
      <c r="AP29" s="374"/>
      <c r="AQ29" s="374"/>
      <c r="AR29" s="374"/>
      <c r="AS29" s="374"/>
      <c r="AT29" s="374"/>
      <c r="AU29" s="374"/>
      <c r="AV29" s="374"/>
      <c r="AW29" s="374"/>
      <c r="AX29" s="374"/>
      <c r="AY29" s="374"/>
      <c r="AZ29" s="374"/>
      <c r="BA29" s="374"/>
      <c r="BB29" s="374"/>
      <c r="BC29" s="374"/>
      <c r="BD29" s="374"/>
      <c r="BE29" s="374"/>
    </row>
    <row r="30" spans="1:57" ht="12.75" hidden="1" customHeight="1" outlineLevel="2" thickTop="1">
      <c r="A30" s="280" t="s">
        <v>535</v>
      </c>
      <c r="B30" s="388">
        <v>1</v>
      </c>
      <c r="C30" s="394">
        <v>400</v>
      </c>
      <c r="D30" s="395"/>
      <c r="E30" s="387"/>
      <c r="F30" s="747"/>
      <c r="G30" s="221"/>
      <c r="H30" s="101"/>
      <c r="I30" s="93"/>
      <c r="J30" s="124"/>
      <c r="K30" s="97">
        <v>2000</v>
      </c>
      <c r="L30" s="104"/>
      <c r="M30" s="473"/>
      <c r="N30" s="152"/>
      <c r="O30" s="119"/>
      <c r="P30" s="127">
        <v>29</v>
      </c>
      <c r="Q30" s="249"/>
      <c r="R30" s="427"/>
      <c r="S30" s="255"/>
      <c r="T30" s="475"/>
      <c r="U30" s="533"/>
      <c r="V30" s="358"/>
      <c r="W30" s="220"/>
      <c r="X30" s="186"/>
      <c r="Y30" s="262"/>
      <c r="Z30" s="382">
        <f ca="1">OPTION!AH21</f>
        <v>1933.727440742256</v>
      </c>
      <c r="AA30" s="832" t="str">
        <f t="shared" ref="AA30:AA44" si="14">IF(F30&lt;&gt;0,_xlfn.CONCAT(MID($A30,5,4),",",MID($A30,9,1))-F30,"")</f>
        <v/>
      </c>
      <c r="AB30" s="370"/>
      <c r="AC30" s="360"/>
      <c r="AD30" s="360"/>
      <c r="AE30" s="361"/>
      <c r="AF30" s="361"/>
      <c r="AG30" s="361"/>
      <c r="AH30" s="381"/>
      <c r="AI30" s="373"/>
      <c r="AJ30" s="374"/>
      <c r="AK30" s="374"/>
      <c r="AL30" s="374"/>
      <c r="AM30" s="374"/>
      <c r="AN30" s="374"/>
      <c r="AO30" s="374"/>
      <c r="AP30" s="374"/>
      <c r="AQ30" s="374"/>
      <c r="AR30" s="374"/>
      <c r="AS30" s="374"/>
      <c r="AT30" s="374"/>
      <c r="AU30" s="374"/>
      <c r="AV30" s="374"/>
      <c r="AW30" s="374"/>
      <c r="AX30" s="374"/>
      <c r="AY30" s="374"/>
      <c r="AZ30" s="374"/>
      <c r="BA30" s="374"/>
      <c r="BB30" s="374"/>
      <c r="BC30" s="374"/>
      <c r="BD30" s="374"/>
      <c r="BE30" s="374"/>
    </row>
    <row r="31" spans="1:57" ht="12.75" hidden="1" customHeight="1" outlineLevel="2">
      <c r="A31" s="410" t="s">
        <v>534</v>
      </c>
      <c r="B31" s="389"/>
      <c r="C31" s="396"/>
      <c r="D31" s="396"/>
      <c r="E31" s="389"/>
      <c r="F31" s="748"/>
      <c r="G31" s="222"/>
      <c r="H31" s="100"/>
      <c r="I31" s="91"/>
      <c r="J31" s="123"/>
      <c r="K31" s="95"/>
      <c r="L31" s="98"/>
      <c r="M31" s="471"/>
      <c r="N31" s="153"/>
      <c r="O31" s="120"/>
      <c r="P31" s="126">
        <v>30</v>
      </c>
      <c r="Q31" s="248"/>
      <c r="R31" s="426"/>
      <c r="S31" s="256"/>
      <c r="T31" s="466"/>
      <c r="U31" s="534"/>
      <c r="V31" s="491"/>
      <c r="W31" s="162"/>
      <c r="X31" s="185"/>
      <c r="Y31" s="263"/>
      <c r="Z31" s="383">
        <f ca="1">OPTION!AH22</f>
        <v>1564.0122562774009</v>
      </c>
      <c r="AA31" s="833" t="str">
        <f t="shared" si="14"/>
        <v/>
      </c>
      <c r="AB31" s="371"/>
      <c r="AC31" s="362"/>
      <c r="AD31" s="362"/>
      <c r="AE31" s="363"/>
      <c r="AF31" s="363"/>
      <c r="AG31" s="363"/>
      <c r="AH31" s="381"/>
      <c r="AI31" s="373"/>
      <c r="AJ31" s="374"/>
      <c r="AK31" s="374"/>
      <c r="AL31" s="374"/>
      <c r="AM31" s="374"/>
      <c r="AN31" s="374"/>
      <c r="AO31" s="374"/>
      <c r="AP31" s="374"/>
      <c r="AQ31" s="374"/>
      <c r="AR31" s="374"/>
      <c r="AS31" s="374"/>
      <c r="AT31" s="374"/>
      <c r="AU31" s="374"/>
      <c r="AV31" s="374"/>
      <c r="AW31" s="374"/>
      <c r="AX31" s="374"/>
      <c r="AY31" s="374"/>
      <c r="AZ31" s="374"/>
      <c r="BA31" s="374"/>
      <c r="BB31" s="374"/>
      <c r="BC31" s="374"/>
      <c r="BD31" s="374"/>
      <c r="BE31" s="374"/>
    </row>
    <row r="32" spans="1:57" ht="12.75" hidden="1" customHeight="1" outlineLevel="2">
      <c r="A32" s="720" t="s">
        <v>533</v>
      </c>
      <c r="B32" s="388"/>
      <c r="C32" s="394"/>
      <c r="D32" s="395"/>
      <c r="E32" s="388"/>
      <c r="F32" s="749"/>
      <c r="G32" s="221"/>
      <c r="H32" s="102"/>
      <c r="I32" s="92"/>
      <c r="J32" s="125"/>
      <c r="K32" s="96"/>
      <c r="L32" s="103"/>
      <c r="M32" s="472"/>
      <c r="N32" s="154"/>
      <c r="O32" s="121"/>
      <c r="P32" s="127">
        <v>31</v>
      </c>
      <c r="Q32" s="249"/>
      <c r="R32" s="427"/>
      <c r="S32" s="255"/>
      <c r="T32" s="475"/>
      <c r="U32" s="535"/>
      <c r="V32" s="358"/>
      <c r="W32" s="220"/>
      <c r="X32" s="186"/>
      <c r="Y32" s="264"/>
      <c r="Z32" s="382">
        <f ca="1">OPTION!AH23</f>
        <v>1290.446123162299</v>
      </c>
      <c r="AA32" s="832" t="str">
        <f t="shared" si="14"/>
        <v/>
      </c>
      <c r="AB32" s="372"/>
      <c r="AC32" s="365"/>
      <c r="AD32" s="365"/>
      <c r="AE32" s="366"/>
      <c r="AF32" s="366"/>
      <c r="AG32" s="366"/>
      <c r="AH32" s="381"/>
      <c r="AI32" s="373"/>
      <c r="AJ32" s="374"/>
      <c r="AK32" s="374"/>
      <c r="AL32" s="374"/>
      <c r="AM32" s="374"/>
      <c r="AN32" s="374"/>
      <c r="AO32" s="374"/>
      <c r="AP32" s="374"/>
      <c r="AQ32" s="374"/>
      <c r="AR32" s="374"/>
      <c r="AS32" s="374"/>
      <c r="AT32" s="374"/>
      <c r="AU32" s="374"/>
      <c r="AV32" s="374"/>
      <c r="AW32" s="374"/>
      <c r="AX32" s="374"/>
      <c r="AY32" s="374"/>
      <c r="AZ32" s="374"/>
      <c r="BA32" s="374"/>
      <c r="BB32" s="374"/>
      <c r="BC32" s="374"/>
      <c r="BD32" s="374"/>
      <c r="BE32" s="374"/>
    </row>
    <row r="33" spans="1:57" ht="12.75" hidden="1" customHeight="1" outlineLevel="2">
      <c r="A33" s="410" t="s">
        <v>532</v>
      </c>
      <c r="B33" s="389"/>
      <c r="C33" s="396"/>
      <c r="D33" s="396"/>
      <c r="E33" s="389"/>
      <c r="F33" s="748"/>
      <c r="G33" s="222"/>
      <c r="H33" s="100"/>
      <c r="I33" s="91"/>
      <c r="J33" s="123"/>
      <c r="K33" s="95"/>
      <c r="L33" s="98"/>
      <c r="M33" s="471"/>
      <c r="N33" s="153"/>
      <c r="O33" s="120"/>
      <c r="P33" s="126">
        <v>32</v>
      </c>
      <c r="Q33" s="248"/>
      <c r="R33" s="426"/>
      <c r="S33" s="256"/>
      <c r="T33" s="466"/>
      <c r="U33" s="534"/>
      <c r="V33" s="491"/>
      <c r="W33" s="162"/>
      <c r="X33" s="185"/>
      <c r="Y33" s="263"/>
      <c r="Z33" s="383">
        <f ca="1">OPTION!AH24</f>
        <v>1110.4871673479829</v>
      </c>
      <c r="AA33" s="833" t="str">
        <f t="shared" si="14"/>
        <v/>
      </c>
      <c r="AB33" s="371"/>
      <c r="AC33" s="362"/>
      <c r="AD33" s="362"/>
      <c r="AE33" s="363"/>
      <c r="AF33" s="363"/>
      <c r="AG33" s="363"/>
      <c r="AH33" s="381"/>
      <c r="AI33" s="373"/>
      <c r="AJ33" s="374"/>
      <c r="AK33" s="374"/>
      <c r="AL33" s="374"/>
      <c r="AM33" s="374"/>
      <c r="AN33" s="374"/>
      <c r="AO33" s="374"/>
      <c r="AP33" s="374"/>
      <c r="AQ33" s="374"/>
      <c r="AR33" s="374"/>
      <c r="AS33" s="374"/>
      <c r="AT33" s="374"/>
      <c r="AU33" s="374"/>
      <c r="AV33" s="374"/>
      <c r="AW33" s="374"/>
      <c r="AX33" s="374"/>
      <c r="AY33" s="374"/>
      <c r="AZ33" s="374"/>
      <c r="BA33" s="374"/>
      <c r="BB33" s="374"/>
      <c r="BC33" s="374"/>
      <c r="BD33" s="374"/>
      <c r="BE33" s="374"/>
    </row>
    <row r="34" spans="1:57" ht="12.75" hidden="1" customHeight="1" outlineLevel="2">
      <c r="A34" s="720" t="s">
        <v>531</v>
      </c>
      <c r="B34" s="388"/>
      <c r="C34" s="394"/>
      <c r="D34" s="395"/>
      <c r="E34" s="388"/>
      <c r="F34" s="749"/>
      <c r="G34" s="221"/>
      <c r="H34" s="102"/>
      <c r="I34" s="92"/>
      <c r="J34" s="125"/>
      <c r="K34" s="96"/>
      <c r="L34" s="103"/>
      <c r="M34" s="472"/>
      <c r="N34" s="154"/>
      <c r="O34" s="121"/>
      <c r="P34" s="127">
        <v>33</v>
      </c>
      <c r="Q34" s="249"/>
      <c r="R34" s="427"/>
      <c r="S34" s="255"/>
      <c r="T34" s="475"/>
      <c r="U34" s="535"/>
      <c r="V34" s="358"/>
      <c r="W34" s="220"/>
      <c r="X34" s="186"/>
      <c r="Y34" s="264"/>
      <c r="Z34" s="382">
        <f ca="1">OPTION!AH25</f>
        <v>815.95179205255181</v>
      </c>
      <c r="AA34" s="832" t="str">
        <f t="shared" si="14"/>
        <v/>
      </c>
      <c r="AB34" s="372"/>
      <c r="AC34" s="365"/>
      <c r="AD34" s="365"/>
      <c r="AE34" s="366"/>
      <c r="AF34" s="366"/>
      <c r="AG34" s="366"/>
      <c r="AH34" s="381"/>
      <c r="AI34" s="373"/>
      <c r="AJ34" s="374"/>
      <c r="AK34" s="374"/>
      <c r="AL34" s="374"/>
      <c r="AM34" s="374"/>
      <c r="AN34" s="374"/>
      <c r="AO34" s="374"/>
      <c r="AP34" s="374"/>
      <c r="AQ34" s="374"/>
      <c r="AR34" s="374"/>
      <c r="AS34" s="374"/>
      <c r="AT34" s="374"/>
      <c r="AU34" s="374"/>
      <c r="AV34" s="374"/>
      <c r="AW34" s="374"/>
      <c r="AX34" s="374"/>
      <c r="AY34" s="374"/>
      <c r="AZ34" s="374"/>
      <c r="BA34" s="374"/>
      <c r="BB34" s="374"/>
      <c r="BC34" s="374"/>
      <c r="BD34" s="374"/>
      <c r="BE34" s="374"/>
    </row>
    <row r="35" spans="1:57" ht="12.75" hidden="1" customHeight="1" outlineLevel="2">
      <c r="A35" s="410" t="s">
        <v>530</v>
      </c>
      <c r="B35" s="389"/>
      <c r="C35" s="396"/>
      <c r="D35" s="396"/>
      <c r="E35" s="389"/>
      <c r="F35" s="748"/>
      <c r="G35" s="222"/>
      <c r="H35" s="100"/>
      <c r="I35" s="91"/>
      <c r="J35" s="123"/>
      <c r="K35" s="95"/>
      <c r="L35" s="98"/>
      <c r="M35" s="471"/>
      <c r="N35" s="153"/>
      <c r="O35" s="120"/>
      <c r="P35" s="126">
        <v>34</v>
      </c>
      <c r="Q35" s="248"/>
      <c r="R35" s="426"/>
      <c r="S35" s="256"/>
      <c r="T35" s="466"/>
      <c r="U35" s="534"/>
      <c r="V35" s="491"/>
      <c r="W35" s="162"/>
      <c r="X35" s="185"/>
      <c r="Y35" s="265"/>
      <c r="Z35" s="383">
        <f ca="1">OPTION!AH26</f>
        <v>652.84875367685481</v>
      </c>
      <c r="AA35" s="833" t="str">
        <f t="shared" si="14"/>
        <v/>
      </c>
      <c r="AB35" s="371"/>
      <c r="AC35" s="362"/>
      <c r="AD35" s="362"/>
      <c r="AE35" s="363"/>
      <c r="AF35" s="363"/>
      <c r="AG35" s="363"/>
      <c r="AH35" s="381"/>
      <c r="AI35" s="373"/>
      <c r="AJ35" s="374"/>
      <c r="AK35" s="374"/>
      <c r="AL35" s="374"/>
      <c r="AM35" s="374"/>
      <c r="AN35" s="374"/>
      <c r="AO35" s="374"/>
      <c r="AP35" s="374"/>
      <c r="AQ35" s="374"/>
      <c r="AR35" s="374"/>
      <c r="AS35" s="374"/>
      <c r="AT35" s="374"/>
      <c r="AU35" s="374"/>
      <c r="AV35" s="374"/>
      <c r="AW35" s="374"/>
      <c r="AX35" s="374"/>
      <c r="AY35" s="374"/>
      <c r="AZ35" s="374"/>
      <c r="BA35" s="374"/>
      <c r="BB35" s="374"/>
      <c r="BC35" s="374"/>
      <c r="BD35" s="374"/>
      <c r="BE35" s="374"/>
    </row>
    <row r="36" spans="1:57" ht="12.75" hidden="1" customHeight="1" outlineLevel="2">
      <c r="A36" s="720" t="s">
        <v>529</v>
      </c>
      <c r="B36" s="388">
        <v>5</v>
      </c>
      <c r="C36" s="394">
        <v>521</v>
      </c>
      <c r="D36" s="395"/>
      <c r="E36" s="388"/>
      <c r="F36" s="749"/>
      <c r="G36" s="221"/>
      <c r="H36" s="102"/>
      <c r="I36" s="92"/>
      <c r="J36" s="125"/>
      <c r="K36" s="96"/>
      <c r="L36" s="103"/>
      <c r="M36" s="472"/>
      <c r="N36" s="154"/>
      <c r="O36" s="121"/>
      <c r="P36" s="127">
        <v>35</v>
      </c>
      <c r="Q36" s="249"/>
      <c r="R36" s="427"/>
      <c r="S36" s="255"/>
      <c r="T36" s="475"/>
      <c r="U36" s="535"/>
      <c r="V36" s="358"/>
      <c r="W36" s="220"/>
      <c r="X36" s="186"/>
      <c r="Y36" s="262"/>
      <c r="Z36" s="382">
        <f ca="1">OPTION!AH27</f>
        <v>501.84622109074871</v>
      </c>
      <c r="AA36" s="832" t="str">
        <f t="shared" si="14"/>
        <v/>
      </c>
      <c r="AB36" s="372"/>
      <c r="AC36" s="365"/>
      <c r="AD36" s="365"/>
      <c r="AE36" s="366"/>
      <c r="AF36" s="366"/>
      <c r="AG36" s="366"/>
      <c r="AH36" s="381"/>
      <c r="AI36" s="373"/>
      <c r="AJ36" s="374"/>
      <c r="AK36" s="374"/>
      <c r="AL36" s="374"/>
      <c r="AM36" s="374"/>
      <c r="AN36" s="374"/>
      <c r="AO36" s="374"/>
      <c r="AP36" s="374"/>
      <c r="AQ36" s="374"/>
      <c r="AR36" s="374"/>
      <c r="AS36" s="374"/>
      <c r="AT36" s="374"/>
      <c r="AU36" s="374"/>
      <c r="AV36" s="374"/>
      <c r="AW36" s="374"/>
      <c r="AX36" s="374"/>
      <c r="AY36" s="374"/>
      <c r="AZ36" s="374"/>
      <c r="BA36" s="374"/>
      <c r="BB36" s="374"/>
      <c r="BC36" s="374"/>
      <c r="BD36" s="374"/>
      <c r="BE36" s="374"/>
    </row>
    <row r="37" spans="1:57" ht="12.75" hidden="1" customHeight="1" outlineLevel="2">
      <c r="A37" s="410" t="s">
        <v>528</v>
      </c>
      <c r="B37" s="389">
        <v>5</v>
      </c>
      <c r="C37" s="396">
        <v>461</v>
      </c>
      <c r="D37" s="396">
        <v>560</v>
      </c>
      <c r="E37" s="389">
        <v>6</v>
      </c>
      <c r="F37" s="748">
        <v>560</v>
      </c>
      <c r="G37" s="222">
        <v>0.1666</v>
      </c>
      <c r="H37" s="100">
        <v>560</v>
      </c>
      <c r="I37" s="91">
        <v>560</v>
      </c>
      <c r="J37" s="123">
        <v>560</v>
      </c>
      <c r="K37" s="95">
        <v>480</v>
      </c>
      <c r="L37" s="98">
        <v>168000</v>
      </c>
      <c r="M37" s="471">
        <v>3</v>
      </c>
      <c r="N37" s="153">
        <v>1</v>
      </c>
      <c r="O37" s="120">
        <v>45499.48909722222</v>
      </c>
      <c r="P37" s="126">
        <v>36</v>
      </c>
      <c r="Q37" s="248"/>
      <c r="R37" s="426"/>
      <c r="S37" s="256"/>
      <c r="T37" s="466"/>
      <c r="U37" s="534"/>
      <c r="V37" s="491"/>
      <c r="W37" s="162"/>
      <c r="X37" s="185"/>
      <c r="Y37" s="263"/>
      <c r="Z37" s="383">
        <f ca="1">OPTION!AH28</f>
        <v>367.01661412053272</v>
      </c>
      <c r="AA37" s="833">
        <f t="shared" si="14"/>
        <v>3698.1000000000004</v>
      </c>
      <c r="AB37" s="371"/>
      <c r="AC37" s="362"/>
      <c r="AD37" s="362"/>
      <c r="AE37" s="363"/>
      <c r="AF37" s="363"/>
      <c r="AG37" s="363"/>
      <c r="AH37" s="381"/>
      <c r="AI37" s="373"/>
      <c r="AJ37" s="374"/>
      <c r="AK37" s="374"/>
      <c r="AL37" s="374"/>
      <c r="AM37" s="374"/>
      <c r="AN37" s="374"/>
      <c r="AO37" s="374"/>
      <c r="AP37" s="374"/>
      <c r="AQ37" s="374"/>
      <c r="AR37" s="374"/>
      <c r="AS37" s="374"/>
      <c r="AT37" s="374"/>
      <c r="AU37" s="374"/>
      <c r="AV37" s="374"/>
      <c r="AW37" s="374"/>
      <c r="AX37" s="374"/>
      <c r="AY37" s="374"/>
      <c r="AZ37" s="374"/>
      <c r="BA37" s="374"/>
      <c r="BB37" s="374"/>
      <c r="BC37" s="374"/>
      <c r="BD37" s="374"/>
      <c r="BE37" s="374"/>
    </row>
    <row r="38" spans="1:57" ht="12.75" hidden="1" customHeight="1" outlineLevel="2">
      <c r="A38" s="720" t="s">
        <v>527</v>
      </c>
      <c r="B38" s="388">
        <v>4</v>
      </c>
      <c r="C38" s="394">
        <v>420.01</v>
      </c>
      <c r="D38" s="395">
        <v>489.99900000000002</v>
      </c>
      <c r="E38" s="388">
        <v>1</v>
      </c>
      <c r="F38" s="749">
        <v>420.01</v>
      </c>
      <c r="G38" s="221">
        <v>-6.6600000000000006E-2</v>
      </c>
      <c r="H38" s="102">
        <v>470</v>
      </c>
      <c r="I38" s="92">
        <v>498</v>
      </c>
      <c r="J38" s="125">
        <v>400</v>
      </c>
      <c r="K38" s="96">
        <v>450</v>
      </c>
      <c r="L38" s="103">
        <v>895601</v>
      </c>
      <c r="M38" s="472">
        <v>19</v>
      </c>
      <c r="N38" s="154">
        <v>8</v>
      </c>
      <c r="O38" s="121">
        <v>45499.701863425929</v>
      </c>
      <c r="P38" s="127">
        <v>37</v>
      </c>
      <c r="Q38" s="249"/>
      <c r="R38" s="427"/>
      <c r="S38" s="255"/>
      <c r="T38" s="475"/>
      <c r="U38" s="535"/>
      <c r="V38" s="358"/>
      <c r="W38" s="220"/>
      <c r="X38" s="186"/>
      <c r="Y38" s="262"/>
      <c r="Z38" s="382">
        <f ca="1">OPTION!AH29</f>
        <v>329.85392305827872</v>
      </c>
      <c r="AA38" s="832">
        <f t="shared" si="14"/>
        <v>3777.29</v>
      </c>
      <c r="AB38" s="372"/>
      <c r="AC38" s="365"/>
      <c r="AD38" s="365"/>
      <c r="AE38" s="366"/>
      <c r="AF38" s="366"/>
      <c r="AG38" s="366"/>
      <c r="AH38" s="381"/>
      <c r="AI38" s="373"/>
      <c r="AJ38" s="374"/>
      <c r="AK38" s="374"/>
      <c r="AL38" s="374"/>
      <c r="AM38" s="374"/>
      <c r="AN38" s="374"/>
      <c r="AO38" s="374"/>
      <c r="AP38" s="374"/>
      <c r="AQ38" s="374"/>
      <c r="AR38" s="374"/>
      <c r="AS38" s="374"/>
      <c r="AT38" s="374"/>
      <c r="AU38" s="374"/>
      <c r="AV38" s="374"/>
      <c r="AW38" s="374"/>
      <c r="AX38" s="374"/>
      <c r="AY38" s="374"/>
      <c r="AZ38" s="374"/>
      <c r="BA38" s="374"/>
      <c r="BB38" s="374"/>
      <c r="BC38" s="374"/>
      <c r="BD38" s="374"/>
      <c r="BE38" s="374"/>
    </row>
    <row r="39" spans="1:57" ht="12.75" hidden="1" customHeight="1" outlineLevel="2">
      <c r="A39" s="410" t="s">
        <v>526</v>
      </c>
      <c r="B39" s="389">
        <v>10</v>
      </c>
      <c r="C39" s="396">
        <v>200.001</v>
      </c>
      <c r="D39" s="396">
        <v>335</v>
      </c>
      <c r="E39" s="389">
        <v>10</v>
      </c>
      <c r="F39" s="748">
        <v>211</v>
      </c>
      <c r="G39" s="222">
        <v>0.623</v>
      </c>
      <c r="H39" s="100">
        <v>165</v>
      </c>
      <c r="I39" s="91">
        <v>211</v>
      </c>
      <c r="J39" s="123">
        <v>165</v>
      </c>
      <c r="K39" s="95">
        <v>130</v>
      </c>
      <c r="L39" s="98">
        <v>127500</v>
      </c>
      <c r="M39" s="471">
        <v>7</v>
      </c>
      <c r="N39" s="153">
        <v>4</v>
      </c>
      <c r="O39" s="120">
        <v>45499.705243055556</v>
      </c>
      <c r="P39" s="126">
        <v>38</v>
      </c>
      <c r="Q39" s="248"/>
      <c r="R39" s="426"/>
      <c r="S39" s="256"/>
      <c r="T39" s="466"/>
      <c r="U39" s="534"/>
      <c r="V39" s="491"/>
      <c r="W39" s="162"/>
      <c r="X39" s="185"/>
      <c r="Y39" s="263"/>
      <c r="Z39" s="383">
        <f ca="1">OPTION!AH30</f>
        <v>160.69726285185743</v>
      </c>
      <c r="AA39" s="833">
        <f t="shared" si="14"/>
        <v>3647.1</v>
      </c>
      <c r="AB39" s="371"/>
      <c r="AC39" s="362"/>
      <c r="AD39" s="362"/>
      <c r="AE39" s="363"/>
      <c r="AF39" s="363"/>
      <c r="AG39" s="363"/>
      <c r="AH39" s="381"/>
      <c r="AI39" s="373"/>
      <c r="AJ39" s="374"/>
      <c r="AK39" s="374"/>
      <c r="AL39" s="374"/>
      <c r="AM39" s="374"/>
      <c r="AN39" s="374"/>
      <c r="AO39" s="374"/>
      <c r="AP39" s="374"/>
      <c r="AQ39" s="374"/>
      <c r="AR39" s="374"/>
      <c r="AS39" s="374"/>
      <c r="AT39" s="374"/>
      <c r="AU39" s="374"/>
      <c r="AV39" s="374"/>
      <c r="AW39" s="374"/>
      <c r="AX39" s="374"/>
      <c r="AY39" s="374"/>
      <c r="AZ39" s="374"/>
      <c r="BA39" s="374"/>
      <c r="BB39" s="374"/>
      <c r="BC39" s="374"/>
      <c r="BD39" s="374"/>
      <c r="BE39" s="374"/>
    </row>
    <row r="40" spans="1:57" ht="12.75" hidden="1" customHeight="1" outlineLevel="2">
      <c r="A40" s="720" t="s">
        <v>525</v>
      </c>
      <c r="B40" s="388">
        <v>183</v>
      </c>
      <c r="C40" s="338">
        <v>133</v>
      </c>
      <c r="D40" s="385">
        <v>180</v>
      </c>
      <c r="E40" s="387">
        <v>2</v>
      </c>
      <c r="F40" s="750">
        <v>190</v>
      </c>
      <c r="G40" s="221">
        <v>-0.05</v>
      </c>
      <c r="H40" s="101">
        <v>180</v>
      </c>
      <c r="I40" s="93">
        <v>190</v>
      </c>
      <c r="J40" s="124">
        <v>180</v>
      </c>
      <c r="K40" s="97">
        <v>200</v>
      </c>
      <c r="L40" s="104">
        <v>188000</v>
      </c>
      <c r="M40" s="473">
        <v>10</v>
      </c>
      <c r="N40" s="152">
        <v>9</v>
      </c>
      <c r="O40" s="119">
        <v>45499.623460648145</v>
      </c>
      <c r="P40" s="127">
        <v>39</v>
      </c>
      <c r="Q40" s="249"/>
      <c r="R40" s="427"/>
      <c r="S40" s="255"/>
      <c r="T40" s="475"/>
      <c r="U40" s="535"/>
      <c r="V40" s="358"/>
      <c r="W40" s="220"/>
      <c r="X40" s="186">
        <v>0</v>
      </c>
      <c r="Y40" s="262"/>
      <c r="Z40" s="382">
        <f ca="1">OPTION!AH31</f>
        <v>121.97092721232343</v>
      </c>
      <c r="AA40" s="832">
        <f t="shared" si="14"/>
        <v>3562.2</v>
      </c>
      <c r="AB40" s="370"/>
      <c r="AC40" s="360"/>
      <c r="AD40" s="360"/>
      <c r="AE40" s="361"/>
      <c r="AF40" s="361"/>
      <c r="AG40" s="361"/>
      <c r="AH40" s="381"/>
      <c r="AI40" s="373"/>
      <c r="AJ40" s="374"/>
      <c r="AK40" s="374"/>
      <c r="AL40" s="374"/>
      <c r="AM40" s="374"/>
      <c r="AN40" s="374"/>
      <c r="AO40" s="374"/>
      <c r="AP40" s="374"/>
      <c r="AQ40" s="374"/>
      <c r="AR40" s="374"/>
      <c r="AS40" s="374"/>
      <c r="AT40" s="374"/>
      <c r="AU40" s="374"/>
      <c r="AV40" s="374"/>
      <c r="AW40" s="374"/>
      <c r="AX40" s="374"/>
      <c r="AY40" s="374"/>
      <c r="AZ40" s="374"/>
      <c r="BA40" s="374"/>
      <c r="BB40" s="374"/>
      <c r="BC40" s="374"/>
      <c r="BD40" s="374"/>
      <c r="BE40" s="374"/>
    </row>
    <row r="41" spans="1:57" ht="12.75" hidden="1" customHeight="1" outlineLevel="2">
      <c r="A41" s="410" t="s">
        <v>524</v>
      </c>
      <c r="B41" s="389"/>
      <c r="C41" s="384"/>
      <c r="D41" s="384"/>
      <c r="E41" s="389"/>
      <c r="F41" s="751"/>
      <c r="G41" s="222"/>
      <c r="H41" s="100"/>
      <c r="I41" s="91"/>
      <c r="J41" s="123"/>
      <c r="K41" s="95"/>
      <c r="L41" s="98"/>
      <c r="M41" s="471"/>
      <c r="N41" s="153"/>
      <c r="O41" s="120"/>
      <c r="P41" s="126">
        <v>40</v>
      </c>
      <c r="Q41" s="248"/>
      <c r="R41" s="426"/>
      <c r="S41" s="256"/>
      <c r="T41" s="466"/>
      <c r="U41" s="534"/>
      <c r="V41" s="491"/>
      <c r="W41" s="162"/>
      <c r="X41" s="185"/>
      <c r="Y41" s="263"/>
      <c r="Z41" s="383">
        <f ca="1">OPTION!AH32</f>
        <v>68.018828871441087</v>
      </c>
      <c r="AA41" s="833" t="str">
        <f t="shared" si="14"/>
        <v/>
      </c>
      <c r="AB41" s="371"/>
      <c r="AC41" s="362"/>
      <c r="AD41" s="362"/>
      <c r="AE41" s="363"/>
      <c r="AF41" s="363"/>
      <c r="AG41" s="363"/>
      <c r="AH41" s="381"/>
      <c r="AI41" s="373"/>
      <c r="AJ41" s="374"/>
      <c r="AK41" s="374"/>
      <c r="AL41" s="420"/>
      <c r="AM41" s="374"/>
      <c r="AN41" s="374"/>
      <c r="AO41" s="374"/>
      <c r="AP41" s="374"/>
      <c r="AQ41" s="374"/>
      <c r="AR41" s="374"/>
      <c r="AS41" s="374"/>
      <c r="AT41" s="374"/>
      <c r="AU41" s="374"/>
      <c r="AV41" s="374"/>
      <c r="AW41" s="374"/>
      <c r="AX41" s="374"/>
      <c r="AY41" s="374"/>
      <c r="AZ41" s="374"/>
      <c r="BA41" s="374"/>
      <c r="BB41" s="374"/>
      <c r="BC41" s="374"/>
      <c r="BD41" s="374"/>
      <c r="BE41" s="374"/>
    </row>
    <row r="42" spans="1:57" ht="12.75" hidden="1" customHeight="1" outlineLevel="2">
      <c r="A42" s="720" t="s">
        <v>523</v>
      </c>
      <c r="B42" s="388"/>
      <c r="C42" s="338"/>
      <c r="D42" s="385"/>
      <c r="E42" s="387"/>
      <c r="F42" s="752"/>
      <c r="G42" s="221"/>
      <c r="H42" s="102"/>
      <c r="I42" s="92"/>
      <c r="J42" s="125"/>
      <c r="K42" s="96"/>
      <c r="L42" s="103"/>
      <c r="M42" s="472"/>
      <c r="N42" s="154"/>
      <c r="O42" s="121"/>
      <c r="P42" s="127">
        <v>41</v>
      </c>
      <c r="Q42" s="249"/>
      <c r="R42" s="427"/>
      <c r="S42" s="255"/>
      <c r="T42" s="475"/>
      <c r="U42" s="535"/>
      <c r="V42" s="358"/>
      <c r="W42" s="220"/>
      <c r="X42" s="186"/>
      <c r="Y42" s="264"/>
      <c r="Z42" s="382">
        <f ca="1">OPTION!AH33</f>
        <v>21.567261463356317</v>
      </c>
      <c r="AA42" s="832" t="str">
        <f t="shared" si="14"/>
        <v/>
      </c>
      <c r="AB42" s="372"/>
      <c r="AC42" s="365"/>
      <c r="AD42" s="365"/>
      <c r="AE42" s="366"/>
      <c r="AF42" s="366"/>
      <c r="AG42" s="366"/>
      <c r="AH42" s="381"/>
      <c r="AI42" s="373"/>
      <c r="AJ42" s="374"/>
      <c r="AK42" s="374"/>
      <c r="AL42" s="420"/>
      <c r="AM42" s="374"/>
      <c r="AN42" s="374"/>
      <c r="AO42" s="374"/>
      <c r="AP42" s="374"/>
      <c r="AQ42" s="374"/>
      <c r="AR42" s="374"/>
      <c r="AS42" s="374"/>
      <c r="AT42" s="374"/>
      <c r="AU42" s="374"/>
      <c r="AV42" s="374"/>
      <c r="AW42" s="374"/>
      <c r="AX42" s="374"/>
      <c r="AY42" s="374"/>
      <c r="AZ42" s="374"/>
      <c r="BA42" s="374"/>
      <c r="BB42" s="374"/>
      <c r="BC42" s="374"/>
      <c r="BD42" s="374"/>
      <c r="BE42" s="374"/>
    </row>
    <row r="43" spans="1:57" ht="12.75" hidden="1" customHeight="1" outlineLevel="2">
      <c r="A43" s="410" t="s">
        <v>522</v>
      </c>
      <c r="B43" s="389"/>
      <c r="C43" s="384"/>
      <c r="D43" s="384"/>
      <c r="E43" s="389"/>
      <c r="F43" s="751"/>
      <c r="G43" s="222"/>
      <c r="H43" s="100"/>
      <c r="I43" s="91"/>
      <c r="J43" s="123"/>
      <c r="K43" s="95"/>
      <c r="L43" s="98"/>
      <c r="M43" s="471"/>
      <c r="N43" s="153"/>
      <c r="O43" s="120"/>
      <c r="P43" s="126">
        <v>42</v>
      </c>
      <c r="Q43" s="248"/>
      <c r="R43" s="426"/>
      <c r="S43" s="256"/>
      <c r="T43" s="466"/>
      <c r="U43" s="534"/>
      <c r="V43" s="491"/>
      <c r="W43" s="162"/>
      <c r="X43" s="185"/>
      <c r="Y43" s="263"/>
      <c r="Z43" s="383">
        <f ca="1">OPTION!AH34</f>
        <v>10.567923330206412</v>
      </c>
      <c r="AA43" s="833" t="str">
        <f t="shared" si="14"/>
        <v/>
      </c>
      <c r="AB43" s="371"/>
      <c r="AC43" s="362"/>
      <c r="AD43" s="362"/>
      <c r="AE43" s="363"/>
      <c r="AF43" s="363"/>
      <c r="AG43" s="363"/>
      <c r="AH43" s="381"/>
      <c r="AI43" s="373"/>
      <c r="AJ43" s="374"/>
      <c r="AK43" s="374"/>
      <c r="AL43" s="374"/>
      <c r="AM43" s="374"/>
      <c r="AN43" s="374"/>
      <c r="AO43" s="374"/>
      <c r="AP43" s="374"/>
      <c r="AQ43" s="374"/>
      <c r="AR43" s="374"/>
      <c r="AS43" s="374"/>
      <c r="AT43" s="374"/>
      <c r="AU43" s="374"/>
      <c r="AV43" s="374"/>
      <c r="AW43" s="374"/>
      <c r="AX43" s="374"/>
      <c r="AY43" s="374"/>
      <c r="AZ43" s="374"/>
      <c r="BA43" s="374"/>
      <c r="BB43" s="374"/>
      <c r="BC43" s="374"/>
      <c r="BD43" s="374"/>
      <c r="BE43" s="374"/>
    </row>
    <row r="44" spans="1:57" ht="12.75" hidden="1" customHeight="1" outlineLevel="2" thickBot="1">
      <c r="A44" s="746" t="s">
        <v>521</v>
      </c>
      <c r="B44" s="721"/>
      <c r="C44" s="722"/>
      <c r="D44" s="723">
        <v>25</v>
      </c>
      <c r="E44" s="724">
        <v>1</v>
      </c>
      <c r="F44" s="753"/>
      <c r="G44" s="725"/>
      <c r="H44" s="726"/>
      <c r="I44" s="727"/>
      <c r="J44" s="728"/>
      <c r="K44" s="729"/>
      <c r="L44" s="730"/>
      <c r="M44" s="731"/>
      <c r="N44" s="730"/>
      <c r="O44" s="806"/>
      <c r="P44" s="733">
        <v>43</v>
      </c>
      <c r="Q44" s="734"/>
      <c r="R44" s="735"/>
      <c r="S44" s="736"/>
      <c r="T44" s="737"/>
      <c r="U44" s="738"/>
      <c r="V44" s="358"/>
      <c r="W44" s="739"/>
      <c r="X44" s="740"/>
      <c r="Y44" s="741"/>
      <c r="Z44" s="807">
        <f ca="1">OPTION!AH35</f>
        <v>4.6237037979027491</v>
      </c>
      <c r="AA44" s="834" t="str">
        <f t="shared" si="14"/>
        <v/>
      </c>
      <c r="AB44" s="743"/>
      <c r="AC44" s="744"/>
      <c r="AD44" s="744"/>
      <c r="AE44" s="745"/>
      <c r="AF44" s="745"/>
      <c r="AG44" s="745"/>
      <c r="AH44" s="381"/>
      <c r="AI44" s="373"/>
      <c r="AJ44" s="374"/>
      <c r="AK44" s="374"/>
      <c r="AL44" s="374"/>
      <c r="AM44" s="374"/>
      <c r="AN44" s="374"/>
      <c r="AO44" s="374"/>
      <c r="AP44" s="374"/>
      <c r="AQ44" s="374"/>
      <c r="AR44" s="374"/>
      <c r="AS44" s="374"/>
      <c r="AT44" s="374"/>
      <c r="AU44" s="374"/>
      <c r="AV44" s="374"/>
      <c r="AW44" s="374"/>
      <c r="AX44" s="374"/>
      <c r="AY44" s="374"/>
      <c r="AZ44" s="374"/>
      <c r="BA44" s="374"/>
      <c r="BB44" s="374"/>
      <c r="BC44" s="374"/>
      <c r="BD44" s="374"/>
      <c r="BE44" s="374"/>
    </row>
    <row r="45" spans="1:57" ht="12.75" hidden="1" customHeight="1" outlineLevel="2" thickTop="1">
      <c r="A45" s="281" t="s">
        <v>506</v>
      </c>
      <c r="B45" s="655">
        <v>1</v>
      </c>
      <c r="C45" s="809">
        <v>1046</v>
      </c>
      <c r="D45" s="810">
        <v>1390</v>
      </c>
      <c r="E45" s="390">
        <v>1</v>
      </c>
      <c r="F45" s="754">
        <v>1045</v>
      </c>
      <c r="G45" s="222">
        <v>-0.2366</v>
      </c>
      <c r="H45" s="100">
        <v>1045</v>
      </c>
      <c r="I45" s="91">
        <v>1045</v>
      </c>
      <c r="J45" s="123">
        <v>1045</v>
      </c>
      <c r="K45" s="95">
        <v>1369</v>
      </c>
      <c r="L45" s="98">
        <v>209000</v>
      </c>
      <c r="M45" s="471">
        <v>2</v>
      </c>
      <c r="N45" s="153">
        <v>1</v>
      </c>
      <c r="O45" s="120">
        <v>45499.459722222222</v>
      </c>
      <c r="P45" s="126">
        <v>44</v>
      </c>
      <c r="Q45" s="550"/>
      <c r="R45" s="501"/>
      <c r="S45" s="502"/>
      <c r="T45" s="503"/>
      <c r="U45" s="534"/>
      <c r="V45" s="491"/>
      <c r="W45" s="496"/>
      <c r="X45" s="808"/>
      <c r="Y45" s="549"/>
      <c r="Z45" s="654">
        <f ca="1">OPTION!V21</f>
        <v>989.43244472321703</v>
      </c>
      <c r="AA45" s="824">
        <f t="shared" ref="AA45:AA59" si="15">IF(F45&lt;&gt;0,_xlfn.CONCAT(MID($A45,5,4),",",MID($A45,9,1))+F45,"")</f>
        <v>4003.1</v>
      </c>
      <c r="AB45" s="371"/>
      <c r="AC45" s="362"/>
      <c r="AD45" s="362"/>
      <c r="AE45" s="363"/>
      <c r="AF45" s="363"/>
      <c r="AG45" s="363"/>
      <c r="AH45" s="381"/>
      <c r="AI45" s="373"/>
      <c r="AJ45" s="374"/>
      <c r="AK45" s="374"/>
      <c r="AL45" s="374"/>
      <c r="AM45" s="374"/>
      <c r="AN45" s="374"/>
      <c r="AO45" s="374"/>
      <c r="AP45" s="374"/>
      <c r="AQ45" s="374"/>
      <c r="AR45" s="374"/>
      <c r="AS45" s="374"/>
      <c r="AT45" s="374"/>
      <c r="AU45" s="374"/>
      <c r="AV45" s="374"/>
      <c r="AW45" s="374"/>
      <c r="AX45" s="374"/>
      <c r="AY45" s="374"/>
      <c r="AZ45" s="374"/>
      <c r="BA45" s="374"/>
      <c r="BB45" s="374"/>
      <c r="BC45" s="374"/>
      <c r="BD45" s="374"/>
      <c r="BE45" s="374"/>
    </row>
    <row r="46" spans="1:57" ht="12.75" hidden="1" customHeight="1" outlineLevel="2">
      <c r="A46" s="586" t="s">
        <v>507</v>
      </c>
      <c r="B46" s="387"/>
      <c r="C46" s="811"/>
      <c r="D46" s="811"/>
      <c r="E46" s="599"/>
      <c r="F46" s="752"/>
      <c r="G46" s="221"/>
      <c r="H46" s="102"/>
      <c r="I46" s="92"/>
      <c r="J46" s="125"/>
      <c r="K46" s="96"/>
      <c r="L46" s="103"/>
      <c r="M46" s="472"/>
      <c r="N46" s="154"/>
      <c r="O46" s="121"/>
      <c r="P46" s="127">
        <v>45</v>
      </c>
      <c r="Q46" s="249"/>
      <c r="R46" s="427"/>
      <c r="S46" s="255"/>
      <c r="T46" s="475"/>
      <c r="U46" s="535"/>
      <c r="V46" s="358"/>
      <c r="W46" s="220"/>
      <c r="X46" s="187"/>
      <c r="Y46" s="284"/>
      <c r="Z46" s="382">
        <f ca="1">OPTION!V22</f>
        <v>855.91934744364744</v>
      </c>
      <c r="AA46" s="825" t="str">
        <f t="shared" si="15"/>
        <v/>
      </c>
      <c r="AB46" s="372"/>
      <c r="AC46" s="365"/>
      <c r="AD46" s="365"/>
      <c r="AE46" s="366"/>
      <c r="AF46" s="366"/>
      <c r="AG46" s="366"/>
      <c r="AH46" s="381"/>
      <c r="AI46" s="373"/>
      <c r="AJ46" s="374"/>
      <c r="AK46" s="374"/>
      <c r="AL46" s="374"/>
      <c r="AM46" s="374"/>
      <c r="AN46" s="374"/>
      <c r="AO46" s="374"/>
      <c r="AP46" s="374"/>
      <c r="AQ46" s="374"/>
      <c r="AR46" s="374"/>
      <c r="AS46" s="374"/>
      <c r="AT46" s="374"/>
      <c r="AU46" s="374"/>
      <c r="AV46" s="374"/>
      <c r="AW46" s="374"/>
      <c r="AX46" s="374"/>
      <c r="AY46" s="374"/>
      <c r="AZ46" s="374"/>
      <c r="BA46" s="374"/>
      <c r="BB46" s="374"/>
      <c r="BC46" s="374"/>
      <c r="BD46" s="374"/>
      <c r="BE46" s="374"/>
    </row>
    <row r="47" spans="1:57" ht="12.75" hidden="1" customHeight="1" outlineLevel="2">
      <c r="A47" s="281" t="s">
        <v>508</v>
      </c>
      <c r="B47" s="596">
        <v>1</v>
      </c>
      <c r="C47" s="812">
        <v>750</v>
      </c>
      <c r="D47" s="813">
        <v>1200</v>
      </c>
      <c r="E47" s="390">
        <v>1</v>
      </c>
      <c r="F47" s="751"/>
      <c r="G47" s="222"/>
      <c r="H47" s="100"/>
      <c r="I47" s="91"/>
      <c r="J47" s="123"/>
      <c r="K47" s="95">
        <v>900</v>
      </c>
      <c r="L47" s="98"/>
      <c r="M47" s="471"/>
      <c r="N47" s="153"/>
      <c r="O47" s="120"/>
      <c r="P47" s="126">
        <v>46</v>
      </c>
      <c r="Q47" s="248"/>
      <c r="R47" s="426"/>
      <c r="S47" s="256"/>
      <c r="T47" s="466"/>
      <c r="U47" s="534"/>
      <c r="V47" s="491"/>
      <c r="W47" s="162"/>
      <c r="X47" s="497"/>
      <c r="Y47" s="263"/>
      <c r="Z47" s="383">
        <f ca="1">OPTION!V23</f>
        <v>727.46136876492392</v>
      </c>
      <c r="AA47" s="824" t="str">
        <f t="shared" si="15"/>
        <v/>
      </c>
      <c r="AB47" s="371"/>
      <c r="AC47" s="362"/>
      <c r="AD47" s="362"/>
      <c r="AE47" s="363"/>
      <c r="AF47" s="363"/>
      <c r="AG47" s="363"/>
      <c r="AH47" s="381"/>
      <c r="AI47" s="373"/>
      <c r="AJ47" s="374"/>
      <c r="AK47" s="374"/>
      <c r="AL47" s="374"/>
      <c r="AM47" s="374"/>
      <c r="AN47" s="374"/>
      <c r="AO47" s="374"/>
      <c r="AP47" s="374"/>
      <c r="AQ47" s="374"/>
      <c r="AR47" s="374"/>
      <c r="AS47" s="374"/>
      <c r="AT47" s="374"/>
      <c r="AU47" s="374"/>
      <c r="AV47" s="374"/>
      <c r="AW47" s="374"/>
      <c r="AX47" s="374"/>
      <c r="AY47" s="374"/>
      <c r="AZ47" s="374"/>
      <c r="BA47" s="374"/>
      <c r="BB47" s="374"/>
      <c r="BC47" s="374"/>
      <c r="BD47" s="374"/>
      <c r="BE47" s="374"/>
    </row>
    <row r="48" spans="1:57" ht="12.75" hidden="1" customHeight="1" outlineLevel="2">
      <c r="A48" s="586" t="s">
        <v>509</v>
      </c>
      <c r="B48" s="387">
        <v>1</v>
      </c>
      <c r="C48" s="595">
        <v>650</v>
      </c>
      <c r="D48" s="595">
        <v>825</v>
      </c>
      <c r="E48" s="599">
        <v>1</v>
      </c>
      <c r="F48" s="752">
        <v>765</v>
      </c>
      <c r="G48" s="221">
        <v>6.5000000000000006E-3</v>
      </c>
      <c r="H48" s="102">
        <v>650</v>
      </c>
      <c r="I48" s="92">
        <v>765</v>
      </c>
      <c r="J48" s="125">
        <v>650</v>
      </c>
      <c r="K48" s="96">
        <v>760</v>
      </c>
      <c r="L48" s="103">
        <v>206500</v>
      </c>
      <c r="M48" s="472">
        <v>3</v>
      </c>
      <c r="N48" s="154">
        <v>2</v>
      </c>
      <c r="O48" s="121">
        <v>45499.708182870374</v>
      </c>
      <c r="P48" s="127">
        <v>47</v>
      </c>
      <c r="Q48" s="249"/>
      <c r="R48" s="427"/>
      <c r="S48" s="255"/>
      <c r="T48" s="475"/>
      <c r="U48" s="535"/>
      <c r="V48" s="358"/>
      <c r="W48" s="220"/>
      <c r="X48" s="187"/>
      <c r="Y48" s="284"/>
      <c r="Z48" s="382">
        <f ca="1">OPTION!V24</f>
        <v>494.99830254926201</v>
      </c>
      <c r="AA48" s="825">
        <f t="shared" si="15"/>
        <v>4323.1000000000004</v>
      </c>
      <c r="AB48" s="372"/>
      <c r="AC48" s="365"/>
      <c r="AD48" s="365"/>
      <c r="AE48" s="366"/>
      <c r="AF48" s="366"/>
      <c r="AG48" s="366"/>
      <c r="AH48" s="381"/>
      <c r="AI48" s="373"/>
      <c r="AJ48" s="374"/>
      <c r="AK48" s="374"/>
      <c r="AL48" s="374"/>
      <c r="AM48" s="374"/>
      <c r="AN48" s="374"/>
      <c r="AO48" s="374"/>
      <c r="AP48" s="374"/>
      <c r="AQ48" s="374"/>
      <c r="AR48" s="374"/>
      <c r="AS48" s="374"/>
      <c r="AT48" s="374"/>
      <c r="AU48" s="374"/>
      <c r="AV48" s="374"/>
      <c r="AW48" s="374"/>
      <c r="AX48" s="374"/>
      <c r="AY48" s="374"/>
      <c r="AZ48" s="374"/>
      <c r="BA48" s="374"/>
      <c r="BB48" s="374"/>
      <c r="BC48" s="374"/>
      <c r="BD48" s="374"/>
      <c r="BE48" s="374"/>
    </row>
    <row r="49" spans="1:57" ht="12.75" hidden="1" customHeight="1" outlineLevel="2">
      <c r="A49" s="281" t="s">
        <v>510</v>
      </c>
      <c r="B49" s="596">
        <v>2</v>
      </c>
      <c r="C49" s="597">
        <v>520</v>
      </c>
      <c r="D49" s="598">
        <v>648</v>
      </c>
      <c r="E49" s="390">
        <v>1</v>
      </c>
      <c r="F49" s="751"/>
      <c r="G49" s="222"/>
      <c r="H49" s="100"/>
      <c r="I49" s="91"/>
      <c r="J49" s="123"/>
      <c r="K49" s="95">
        <v>580</v>
      </c>
      <c r="L49" s="98"/>
      <c r="M49" s="471"/>
      <c r="N49" s="153"/>
      <c r="O49" s="120"/>
      <c r="P49" s="126">
        <v>48</v>
      </c>
      <c r="Q49" s="248"/>
      <c r="R49" s="426"/>
      <c r="S49" s="256"/>
      <c r="T49" s="466"/>
      <c r="U49" s="534"/>
      <c r="V49" s="491"/>
      <c r="W49" s="162"/>
      <c r="X49" s="497"/>
      <c r="Y49" s="263"/>
      <c r="Z49" s="383">
        <f ca="1">OPTION!V25</f>
        <v>368.49263293558033</v>
      </c>
      <c r="AA49" s="824" t="str">
        <f t="shared" si="15"/>
        <v/>
      </c>
      <c r="AB49" s="371"/>
      <c r="AC49" s="362"/>
      <c r="AD49" s="362"/>
      <c r="AE49" s="363"/>
      <c r="AF49" s="363"/>
      <c r="AG49" s="363"/>
      <c r="AH49" s="381"/>
      <c r="AI49" s="373"/>
      <c r="AJ49" s="374"/>
      <c r="AK49" s="374"/>
      <c r="AL49" s="374"/>
      <c r="AM49" s="374"/>
      <c r="AN49" s="374"/>
      <c r="AO49" s="374"/>
      <c r="AP49" s="374"/>
      <c r="AQ49" s="374"/>
      <c r="AR49" s="374"/>
      <c r="AS49" s="374"/>
      <c r="AT49" s="374"/>
      <c r="AU49" s="374"/>
      <c r="AV49" s="374"/>
      <c r="AW49" s="374"/>
      <c r="AX49" s="374"/>
      <c r="AY49" s="374"/>
      <c r="AZ49" s="374"/>
      <c r="BA49" s="374"/>
      <c r="BB49" s="374"/>
      <c r="BC49" s="374"/>
      <c r="BD49" s="374"/>
      <c r="BE49" s="374"/>
    </row>
    <row r="50" spans="1:57" ht="12.75" hidden="1" customHeight="1" outlineLevel="2">
      <c r="A50" s="586" t="s">
        <v>511</v>
      </c>
      <c r="B50" s="387">
        <v>5</v>
      </c>
      <c r="C50" s="595">
        <v>470.00099999999998</v>
      </c>
      <c r="D50" s="595">
        <v>485</v>
      </c>
      <c r="E50" s="599">
        <v>1</v>
      </c>
      <c r="F50" s="752">
        <v>470</v>
      </c>
      <c r="G50" s="221">
        <v>4.4400000000000002E-2</v>
      </c>
      <c r="H50" s="102">
        <v>530</v>
      </c>
      <c r="I50" s="92">
        <v>530</v>
      </c>
      <c r="J50" s="125">
        <v>470</v>
      </c>
      <c r="K50" s="96">
        <v>450</v>
      </c>
      <c r="L50" s="103">
        <v>6615503</v>
      </c>
      <c r="M50" s="472">
        <v>137</v>
      </c>
      <c r="N50" s="152">
        <v>27</v>
      </c>
      <c r="O50" s="119">
        <v>45499.698831018519</v>
      </c>
      <c r="P50" s="127">
        <v>49</v>
      </c>
      <c r="Q50" s="249"/>
      <c r="R50" s="427"/>
      <c r="S50" s="255"/>
      <c r="T50" s="475"/>
      <c r="U50" s="535"/>
      <c r="V50" s="358"/>
      <c r="W50" s="220"/>
      <c r="X50" s="187"/>
      <c r="Y50" s="284"/>
      <c r="Z50" s="382">
        <f ca="1">OPTION!V26</f>
        <v>308.76210290593099</v>
      </c>
      <c r="AA50" s="825">
        <f t="shared" si="15"/>
        <v>4328.1000000000004</v>
      </c>
      <c r="AB50" s="372"/>
      <c r="AC50" s="365"/>
      <c r="AD50" s="365"/>
      <c r="AE50" s="366"/>
      <c r="AF50" s="366"/>
      <c r="AG50" s="366"/>
      <c r="AH50" s="381"/>
      <c r="AI50" s="373"/>
      <c r="AJ50" s="374"/>
      <c r="AK50" s="374"/>
      <c r="AL50" s="374"/>
      <c r="AM50" s="374"/>
      <c r="AN50" s="374"/>
      <c r="AO50" s="374"/>
      <c r="AP50" s="374"/>
      <c r="AQ50" s="374"/>
      <c r="AR50" s="374"/>
      <c r="AS50" s="374"/>
      <c r="AT50" s="374"/>
      <c r="AU50" s="374"/>
      <c r="AV50" s="374"/>
      <c r="AW50" s="374"/>
      <c r="AX50" s="374"/>
      <c r="AY50" s="374"/>
      <c r="AZ50" s="374"/>
      <c r="BA50" s="374"/>
      <c r="BB50" s="374"/>
      <c r="BC50" s="374"/>
      <c r="BD50" s="374"/>
      <c r="BE50" s="374"/>
    </row>
    <row r="51" spans="1:57" ht="12.75" hidden="1" customHeight="1" outlineLevel="2">
      <c r="A51" s="281" t="s">
        <v>512</v>
      </c>
      <c r="B51" s="596">
        <v>12</v>
      </c>
      <c r="C51" s="597">
        <v>290</v>
      </c>
      <c r="D51" s="598">
        <v>349.99900000000002</v>
      </c>
      <c r="E51" s="390">
        <v>6</v>
      </c>
      <c r="F51" s="751">
        <v>310</v>
      </c>
      <c r="G51" s="222">
        <v>-0.13880000000000001</v>
      </c>
      <c r="H51" s="100">
        <v>379.9</v>
      </c>
      <c r="I51" s="91">
        <v>379.9</v>
      </c>
      <c r="J51" s="123">
        <v>310</v>
      </c>
      <c r="K51" s="95">
        <v>360</v>
      </c>
      <c r="L51" s="98">
        <v>3420980</v>
      </c>
      <c r="M51" s="471">
        <v>100</v>
      </c>
      <c r="N51" s="153">
        <v>9</v>
      </c>
      <c r="O51" s="120">
        <v>45499.681435185186</v>
      </c>
      <c r="P51" s="126">
        <v>50</v>
      </c>
      <c r="Q51" s="248"/>
      <c r="R51" s="426"/>
      <c r="S51" s="256"/>
      <c r="T51" s="466"/>
      <c r="U51" s="534"/>
      <c r="V51" s="491"/>
      <c r="W51" s="162"/>
      <c r="X51" s="497"/>
      <c r="Y51" s="263"/>
      <c r="Z51" s="383">
        <f ca="1">OPTION!V27</f>
        <v>162.55928402843597</v>
      </c>
      <c r="AA51" s="824">
        <f t="shared" si="15"/>
        <v>4507.3</v>
      </c>
      <c r="AB51" s="371"/>
      <c r="AC51" s="362"/>
      <c r="AD51" s="362"/>
      <c r="AE51" s="363"/>
      <c r="AF51" s="363"/>
      <c r="AG51" s="363"/>
      <c r="AH51" s="381"/>
      <c r="AI51" s="373"/>
      <c r="AJ51" s="374"/>
      <c r="AK51" s="374"/>
      <c r="AL51" s="374"/>
      <c r="AM51" s="374"/>
      <c r="AN51" s="374"/>
      <c r="AO51" s="374"/>
      <c r="AP51" s="374"/>
      <c r="AQ51" s="374"/>
      <c r="AR51" s="374"/>
      <c r="AS51" s="374"/>
      <c r="AT51" s="374"/>
      <c r="AU51" s="374"/>
      <c r="AV51" s="374"/>
      <c r="AW51" s="374"/>
      <c r="AX51" s="374"/>
      <c r="AY51" s="374"/>
      <c r="AZ51" s="374"/>
      <c r="BA51" s="374"/>
      <c r="BB51" s="374"/>
      <c r="BC51" s="374"/>
      <c r="BD51" s="374"/>
      <c r="BE51" s="374"/>
    </row>
    <row r="52" spans="1:57" ht="12.75" hidden="1" customHeight="1" outlineLevel="2">
      <c r="A52" s="586" t="s">
        <v>513</v>
      </c>
      <c r="B52" s="387">
        <v>10</v>
      </c>
      <c r="C52" s="595">
        <v>272</v>
      </c>
      <c r="D52" s="595">
        <v>290</v>
      </c>
      <c r="E52" s="599">
        <v>24</v>
      </c>
      <c r="F52" s="752">
        <v>290</v>
      </c>
      <c r="G52" s="221">
        <v>-3.3300000000000003E-2</v>
      </c>
      <c r="H52" s="102">
        <v>330</v>
      </c>
      <c r="I52" s="92">
        <v>330</v>
      </c>
      <c r="J52" s="125">
        <v>280</v>
      </c>
      <c r="K52" s="96">
        <v>300</v>
      </c>
      <c r="L52" s="103">
        <v>10063210</v>
      </c>
      <c r="M52" s="472">
        <v>345</v>
      </c>
      <c r="N52" s="154">
        <v>58</v>
      </c>
      <c r="O52" s="121">
        <v>45499.693541666667</v>
      </c>
      <c r="P52" s="127">
        <v>51</v>
      </c>
      <c r="Q52" s="249"/>
      <c r="R52" s="427"/>
      <c r="S52" s="255"/>
      <c r="T52" s="475"/>
      <c r="U52" s="535"/>
      <c r="V52" s="358"/>
      <c r="W52" s="220"/>
      <c r="X52" s="187"/>
      <c r="Y52" s="284"/>
      <c r="Z52" s="382">
        <f ca="1">OPTION!V28</f>
        <v>143.19527600960987</v>
      </c>
      <c r="AA52" s="825">
        <f t="shared" si="15"/>
        <v>4548.1000000000004</v>
      </c>
      <c r="AB52" s="372"/>
      <c r="AC52" s="365"/>
      <c r="AD52" s="365"/>
      <c r="AE52" s="366"/>
      <c r="AF52" s="366"/>
      <c r="AG52" s="366"/>
      <c r="AH52" s="593"/>
      <c r="AI52" s="375"/>
      <c r="AJ52" s="375"/>
      <c r="AK52" s="375"/>
      <c r="AL52" s="374"/>
      <c r="AM52" s="374"/>
      <c r="AN52" s="374"/>
      <c r="AO52" s="374"/>
      <c r="AP52" s="374"/>
      <c r="AQ52" s="374"/>
      <c r="AR52" s="374"/>
      <c r="AS52" s="374"/>
      <c r="AT52" s="374"/>
      <c r="AU52" s="374"/>
      <c r="AV52" s="374"/>
      <c r="AW52" s="374"/>
      <c r="AX52" s="374"/>
      <c r="AY52" s="374"/>
      <c r="AZ52" s="374"/>
      <c r="BA52" s="374"/>
      <c r="BB52" s="374"/>
      <c r="BC52" s="374"/>
      <c r="BD52" s="374"/>
      <c r="BE52" s="374"/>
    </row>
    <row r="53" spans="1:57" ht="12.75" hidden="1" customHeight="1" outlineLevel="2">
      <c r="A53" s="281" t="s">
        <v>514</v>
      </c>
      <c r="B53" s="596">
        <v>10</v>
      </c>
      <c r="C53" s="597">
        <v>201</v>
      </c>
      <c r="D53" s="598">
        <v>239.75</v>
      </c>
      <c r="E53" s="390">
        <v>1</v>
      </c>
      <c r="F53" s="751">
        <v>230</v>
      </c>
      <c r="G53" s="222">
        <v>-2.5099999999999997E-2</v>
      </c>
      <c r="H53" s="100">
        <v>236</v>
      </c>
      <c r="I53" s="91">
        <v>249.898</v>
      </c>
      <c r="J53" s="123">
        <v>230</v>
      </c>
      <c r="K53" s="95">
        <v>235.93799999999999</v>
      </c>
      <c r="L53" s="98">
        <v>2002749</v>
      </c>
      <c r="M53" s="471">
        <v>84</v>
      </c>
      <c r="N53" s="153">
        <v>11</v>
      </c>
      <c r="O53" s="120">
        <v>45499.676747685182</v>
      </c>
      <c r="P53" s="126">
        <v>52</v>
      </c>
      <c r="Q53" s="248"/>
      <c r="R53" s="426"/>
      <c r="S53" s="256"/>
      <c r="T53" s="466"/>
      <c r="U53" s="534"/>
      <c r="V53" s="491"/>
      <c r="W53" s="162"/>
      <c r="X53" s="497"/>
      <c r="Y53" s="263"/>
      <c r="Z53" s="383">
        <f ca="1">OPTION!V29</f>
        <v>92.081793897328453</v>
      </c>
      <c r="AA53" s="824">
        <f t="shared" si="15"/>
        <v>4688.1000000000004</v>
      </c>
      <c r="AB53" s="371"/>
      <c r="AC53" s="362"/>
      <c r="AD53" s="362"/>
      <c r="AE53" s="363"/>
      <c r="AF53" s="363"/>
      <c r="AG53" s="363"/>
      <c r="AH53" s="585"/>
      <c r="AI53" s="375"/>
      <c r="AJ53" s="375"/>
      <c r="AK53" s="375"/>
      <c r="AL53" s="374"/>
      <c r="AM53" s="374"/>
      <c r="AN53" s="374"/>
      <c r="AO53" s="374"/>
      <c r="AP53" s="374"/>
      <c r="AQ53" s="374"/>
      <c r="AR53" s="374"/>
      <c r="AS53" s="374"/>
      <c r="AT53" s="374"/>
      <c r="AU53" s="374"/>
      <c r="AV53" s="374"/>
      <c r="AW53" s="374"/>
      <c r="AX53" s="374"/>
      <c r="AY53" s="374"/>
      <c r="AZ53" s="374"/>
      <c r="BA53" s="374"/>
      <c r="BB53" s="374"/>
      <c r="BC53" s="374"/>
      <c r="BD53" s="374"/>
      <c r="BE53" s="374"/>
    </row>
    <row r="54" spans="1:57" ht="12.75" hidden="1" customHeight="1" outlineLevel="2">
      <c r="A54" s="586" t="s">
        <v>515</v>
      </c>
      <c r="B54" s="387">
        <v>11</v>
      </c>
      <c r="C54" s="595">
        <v>130</v>
      </c>
      <c r="D54" s="595">
        <v>189</v>
      </c>
      <c r="E54" s="599">
        <v>5</v>
      </c>
      <c r="F54" s="752">
        <v>185</v>
      </c>
      <c r="G54" s="221">
        <v>-3.6400000000000002E-2</v>
      </c>
      <c r="H54" s="102">
        <v>200</v>
      </c>
      <c r="I54" s="92">
        <v>200</v>
      </c>
      <c r="J54" s="125">
        <v>185</v>
      </c>
      <c r="K54" s="96">
        <v>192</v>
      </c>
      <c r="L54" s="103">
        <v>315900</v>
      </c>
      <c r="M54" s="472">
        <v>16</v>
      </c>
      <c r="N54" s="154">
        <v>9</v>
      </c>
      <c r="O54" s="121">
        <v>45499.70449074074</v>
      </c>
      <c r="P54" s="127">
        <v>53</v>
      </c>
      <c r="Q54" s="249"/>
      <c r="R54" s="427"/>
      <c r="S54" s="255"/>
      <c r="T54" s="475"/>
      <c r="U54" s="535"/>
      <c r="V54" s="358"/>
      <c r="W54" s="220"/>
      <c r="X54" s="187"/>
      <c r="Y54" s="284"/>
      <c r="Z54" s="382">
        <f ca="1">OPTION!V30</f>
        <v>57.141237400936689</v>
      </c>
      <c r="AA54" s="825">
        <f t="shared" si="15"/>
        <v>4843.1000000000004</v>
      </c>
      <c r="AB54" s="372"/>
      <c r="AC54" s="365"/>
      <c r="AD54" s="365"/>
      <c r="AE54" s="366"/>
      <c r="AF54" s="366"/>
      <c r="AG54" s="366"/>
      <c r="AH54" s="585"/>
      <c r="AI54" s="375"/>
      <c r="AJ54" s="375"/>
      <c r="AK54" s="375"/>
      <c r="AL54" s="374"/>
      <c r="AM54" s="374"/>
      <c r="AN54" s="374"/>
      <c r="AO54" s="374"/>
      <c r="AP54" s="374"/>
      <c r="AQ54" s="374"/>
      <c r="AR54" s="374"/>
      <c r="AS54" s="374"/>
      <c r="AT54" s="374"/>
      <c r="AU54" s="374"/>
      <c r="AV54" s="374"/>
      <c r="AW54" s="374"/>
      <c r="AX54" s="374"/>
      <c r="AY54" s="374"/>
      <c r="AZ54" s="374"/>
      <c r="BA54" s="374"/>
      <c r="BB54" s="374"/>
      <c r="BC54" s="374"/>
      <c r="BD54" s="374"/>
      <c r="BE54" s="374"/>
    </row>
    <row r="55" spans="1:57" ht="12.75" hidden="1" customHeight="1" outlineLevel="2">
      <c r="A55" s="281" t="s">
        <v>516</v>
      </c>
      <c r="B55" s="596">
        <v>1</v>
      </c>
      <c r="C55" s="597">
        <v>115</v>
      </c>
      <c r="D55" s="598">
        <v>140</v>
      </c>
      <c r="E55" s="390">
        <v>100</v>
      </c>
      <c r="F55" s="751">
        <v>140</v>
      </c>
      <c r="G55" s="222">
        <v>1.2E-2</v>
      </c>
      <c r="H55" s="100">
        <v>125</v>
      </c>
      <c r="I55" s="91">
        <v>140</v>
      </c>
      <c r="J55" s="123">
        <v>120</v>
      </c>
      <c r="K55" s="95">
        <v>138.333</v>
      </c>
      <c r="L55" s="98">
        <v>38500</v>
      </c>
      <c r="M55" s="471">
        <v>3</v>
      </c>
      <c r="N55" s="153">
        <v>3</v>
      </c>
      <c r="O55" s="120">
        <v>45499.677708333336</v>
      </c>
      <c r="P55" s="126">
        <v>54</v>
      </c>
      <c r="Q55" s="248"/>
      <c r="R55" s="426"/>
      <c r="S55" s="256"/>
      <c r="T55" s="466"/>
      <c r="U55" s="534"/>
      <c r="V55" s="491"/>
      <c r="W55" s="162"/>
      <c r="X55" s="497"/>
      <c r="Y55" s="263"/>
      <c r="Z55" s="383">
        <f ca="1">OPTION!V31</f>
        <v>34.30118669413514</v>
      </c>
      <c r="AA55" s="824">
        <f t="shared" si="15"/>
        <v>4998.1000000000004</v>
      </c>
      <c r="AB55" s="371"/>
      <c r="AC55" s="362"/>
      <c r="AD55" s="362"/>
      <c r="AE55" s="363"/>
      <c r="AF55" s="363"/>
      <c r="AG55" s="363"/>
      <c r="AH55" s="593"/>
      <c r="AI55" s="375"/>
      <c r="AJ55" s="375"/>
      <c r="AK55" s="375"/>
      <c r="AL55" s="374"/>
      <c r="AM55" s="374"/>
      <c r="AN55" s="374"/>
      <c r="AO55" s="374"/>
      <c r="AP55" s="374"/>
      <c r="AQ55" s="374"/>
      <c r="AR55" s="374"/>
      <c r="AS55" s="374"/>
      <c r="AT55" s="374"/>
      <c r="AU55" s="374"/>
      <c r="AV55" s="374"/>
      <c r="AW55" s="374"/>
      <c r="AX55" s="374"/>
      <c r="AY55" s="374"/>
      <c r="AZ55" s="374"/>
      <c r="BA55" s="374"/>
      <c r="BB55" s="374"/>
      <c r="BC55" s="374"/>
      <c r="BD55" s="374"/>
      <c r="BE55" s="374"/>
    </row>
    <row r="56" spans="1:57" ht="12.75" hidden="1" customHeight="1" outlineLevel="2">
      <c r="A56" s="586" t="s">
        <v>517</v>
      </c>
      <c r="B56" s="387">
        <v>1</v>
      </c>
      <c r="C56" s="595">
        <v>92.1</v>
      </c>
      <c r="D56" s="595">
        <v>99</v>
      </c>
      <c r="E56" s="599">
        <v>21</v>
      </c>
      <c r="F56" s="752">
        <v>99</v>
      </c>
      <c r="G56" s="221">
        <v>1.5300000000000001E-2</v>
      </c>
      <c r="H56" s="102">
        <v>98</v>
      </c>
      <c r="I56" s="92">
        <v>100</v>
      </c>
      <c r="J56" s="125">
        <v>96</v>
      </c>
      <c r="K56" s="96">
        <v>97.5</v>
      </c>
      <c r="L56" s="103">
        <v>358750</v>
      </c>
      <c r="M56" s="472">
        <v>36</v>
      </c>
      <c r="N56" s="154">
        <v>6</v>
      </c>
      <c r="O56" s="121">
        <v>45499.683761574073</v>
      </c>
      <c r="P56" s="127">
        <v>55</v>
      </c>
      <c r="Q56" s="249"/>
      <c r="R56" s="427"/>
      <c r="S56" s="255"/>
      <c r="T56" s="475"/>
      <c r="U56" s="535"/>
      <c r="V56" s="358"/>
      <c r="W56" s="220"/>
      <c r="X56" s="187"/>
      <c r="Y56" s="284"/>
      <c r="Z56" s="382">
        <f ca="1">OPTION!V32</f>
        <v>13.477082905650377</v>
      </c>
      <c r="AA56" s="825">
        <f t="shared" si="15"/>
        <v>5296.3</v>
      </c>
      <c r="AB56" s="372"/>
      <c r="AC56" s="365"/>
      <c r="AD56" s="365"/>
      <c r="AE56" s="366"/>
      <c r="AF56" s="366"/>
      <c r="AG56" s="366"/>
      <c r="AH56" s="380"/>
      <c r="AI56" s="373"/>
      <c r="AJ56" s="374"/>
      <c r="AK56" s="374"/>
      <c r="AL56" s="374"/>
      <c r="AM56" s="374"/>
      <c r="AN56" s="374"/>
      <c r="AO56" s="374"/>
      <c r="AP56" s="374"/>
      <c r="AQ56" s="374"/>
      <c r="AR56" s="374"/>
      <c r="AS56" s="374"/>
      <c r="AT56" s="374"/>
      <c r="AU56" s="374"/>
      <c r="AV56" s="374"/>
      <c r="AW56" s="374"/>
      <c r="AX56" s="374"/>
      <c r="AY56" s="374"/>
      <c r="AZ56" s="374"/>
      <c r="BA56" s="374"/>
      <c r="BB56" s="374"/>
      <c r="BC56" s="374"/>
      <c r="BD56" s="374"/>
      <c r="BE56" s="374"/>
    </row>
    <row r="57" spans="1:57" ht="12.75" hidden="1" customHeight="1" outlineLevel="2">
      <c r="A57" s="281" t="s">
        <v>518</v>
      </c>
      <c r="B57" s="596">
        <v>1</v>
      </c>
      <c r="C57" s="597">
        <v>50</v>
      </c>
      <c r="D57" s="598">
        <v>108.5</v>
      </c>
      <c r="E57" s="390">
        <v>45</v>
      </c>
      <c r="F57" s="751"/>
      <c r="G57" s="222"/>
      <c r="H57" s="100"/>
      <c r="I57" s="91"/>
      <c r="J57" s="123"/>
      <c r="K57" s="95">
        <v>90</v>
      </c>
      <c r="L57" s="98"/>
      <c r="M57" s="471"/>
      <c r="N57" s="153"/>
      <c r="O57" s="120"/>
      <c r="P57" s="126">
        <v>56</v>
      </c>
      <c r="Q57" s="248"/>
      <c r="R57" s="426"/>
      <c r="S57" s="256"/>
      <c r="T57" s="466"/>
      <c r="U57" s="534"/>
      <c r="V57" s="491"/>
      <c r="W57" s="162"/>
      <c r="X57" s="497"/>
      <c r="Y57" s="263"/>
      <c r="Z57" s="383">
        <f ca="1">OPTION!V33</f>
        <v>7.4929496374693656</v>
      </c>
      <c r="AA57" s="824" t="str">
        <f t="shared" si="15"/>
        <v/>
      </c>
      <c r="AB57" s="371"/>
      <c r="AC57" s="362"/>
      <c r="AD57" s="362"/>
      <c r="AE57" s="363"/>
      <c r="AF57" s="363"/>
      <c r="AG57" s="363"/>
      <c r="AH57" s="380"/>
      <c r="AI57" s="373"/>
      <c r="AJ57" s="374"/>
      <c r="AK57" s="374"/>
      <c r="AL57" s="374"/>
      <c r="AM57" s="374"/>
      <c r="AN57" s="374"/>
      <c r="AO57" s="374"/>
      <c r="AP57" s="374"/>
      <c r="AQ57" s="374"/>
      <c r="AR57" s="374"/>
      <c r="AS57" s="374"/>
      <c r="AT57" s="374"/>
      <c r="AU57" s="374"/>
      <c r="AV57" s="374"/>
      <c r="AW57" s="374"/>
      <c r="AX57" s="374"/>
      <c r="AY57" s="374"/>
      <c r="AZ57" s="374"/>
      <c r="BA57" s="374"/>
      <c r="BB57" s="374"/>
      <c r="BC57" s="374"/>
      <c r="BD57" s="374"/>
      <c r="BE57" s="374"/>
    </row>
    <row r="58" spans="1:57" ht="12.75" hidden="1" customHeight="1" outlineLevel="2">
      <c r="A58" s="586" t="s">
        <v>519</v>
      </c>
      <c r="B58" s="387">
        <v>4</v>
      </c>
      <c r="C58" s="595">
        <v>39.1</v>
      </c>
      <c r="D58" s="595">
        <v>85</v>
      </c>
      <c r="E58" s="599">
        <v>1</v>
      </c>
      <c r="F58" s="752"/>
      <c r="G58" s="221"/>
      <c r="H58" s="102"/>
      <c r="I58" s="92"/>
      <c r="J58" s="125"/>
      <c r="K58" s="96">
        <v>75</v>
      </c>
      <c r="L58" s="103"/>
      <c r="M58" s="472"/>
      <c r="N58" s="154"/>
      <c r="O58" s="121"/>
      <c r="P58" s="127">
        <v>57</v>
      </c>
      <c r="Q58" s="249"/>
      <c r="R58" s="427"/>
      <c r="S58" s="255"/>
      <c r="T58" s="475"/>
      <c r="U58" s="535"/>
      <c r="V58" s="358"/>
      <c r="W58" s="220"/>
      <c r="X58" s="187"/>
      <c r="Y58" s="284"/>
      <c r="Z58" s="382">
        <f ca="1">OPTION!V34</f>
        <v>2.9811930296953832</v>
      </c>
      <c r="AA58" s="825" t="str">
        <f t="shared" si="15"/>
        <v/>
      </c>
      <c r="AB58" s="372"/>
      <c r="AC58" s="365"/>
      <c r="AD58" s="365"/>
      <c r="AE58" s="366"/>
      <c r="AF58" s="366"/>
      <c r="AG58" s="366"/>
      <c r="AH58" s="381"/>
      <c r="AI58" s="373"/>
      <c r="AJ58" s="374"/>
      <c r="AK58" s="374"/>
      <c r="AL58" s="374"/>
      <c r="AM58" s="374"/>
      <c r="AN58" s="374"/>
      <c r="AO58" s="374"/>
      <c r="AP58" s="374"/>
      <c r="AQ58" s="374"/>
      <c r="AR58" s="374"/>
      <c r="AS58" s="374"/>
      <c r="AT58" s="374"/>
      <c r="AU58" s="374"/>
      <c r="AV58" s="374"/>
      <c r="AW58" s="374"/>
      <c r="AX58" s="374"/>
      <c r="AY58" s="374"/>
      <c r="AZ58" s="374"/>
      <c r="BA58" s="374"/>
      <c r="BB58" s="374"/>
      <c r="BC58" s="374"/>
      <c r="BD58" s="374"/>
      <c r="BE58" s="374"/>
    </row>
    <row r="59" spans="1:57" ht="12.75" hidden="1" customHeight="1" outlineLevel="2" thickBot="1">
      <c r="A59" s="761" t="s">
        <v>520</v>
      </c>
      <c r="B59" s="762">
        <v>99</v>
      </c>
      <c r="C59" s="763">
        <v>39</v>
      </c>
      <c r="D59" s="763">
        <v>40</v>
      </c>
      <c r="E59" s="762">
        <v>25</v>
      </c>
      <c r="F59" s="764">
        <v>40</v>
      </c>
      <c r="G59" s="765">
        <v>-0.18359999999999999</v>
      </c>
      <c r="H59" s="766">
        <v>54</v>
      </c>
      <c r="I59" s="767">
        <v>54</v>
      </c>
      <c r="J59" s="768">
        <v>40</v>
      </c>
      <c r="K59" s="769">
        <v>49</v>
      </c>
      <c r="L59" s="770">
        <v>297078</v>
      </c>
      <c r="M59" s="771">
        <v>73</v>
      </c>
      <c r="N59" s="772">
        <v>14</v>
      </c>
      <c r="O59" s="773">
        <v>45499.707916666666</v>
      </c>
      <c r="P59" s="774">
        <v>58</v>
      </c>
      <c r="Q59" s="775"/>
      <c r="R59" s="776"/>
      <c r="S59" s="777"/>
      <c r="T59" s="778"/>
      <c r="U59" s="779"/>
      <c r="V59" s="542"/>
      <c r="W59" s="780"/>
      <c r="X59" s="781"/>
      <c r="Y59" s="782"/>
      <c r="Z59" s="783">
        <f ca="1">OPTION!V35</f>
        <v>0.81019932955450358</v>
      </c>
      <c r="AA59" s="826">
        <f t="shared" si="15"/>
        <v>6136.4</v>
      </c>
      <c r="AB59" s="784"/>
      <c r="AC59" s="785"/>
      <c r="AD59" s="785"/>
      <c r="AE59" s="786"/>
      <c r="AF59" s="786"/>
      <c r="AG59" s="786"/>
      <c r="AH59" s="381"/>
      <c r="AI59" s="373"/>
      <c r="AJ59" s="374"/>
      <c r="AK59" s="374"/>
      <c r="AL59" s="374"/>
      <c r="AM59" s="374"/>
      <c r="AN59" s="374"/>
      <c r="AO59" s="374"/>
      <c r="AP59" s="374"/>
      <c r="AQ59" s="374"/>
      <c r="AR59" s="374"/>
      <c r="AS59" s="374"/>
      <c r="AT59" s="374"/>
      <c r="AU59" s="374"/>
      <c r="AV59" s="374"/>
      <c r="AW59" s="374"/>
      <c r="AX59" s="374"/>
      <c r="AY59" s="374"/>
      <c r="AZ59" s="374"/>
      <c r="BA59" s="374"/>
      <c r="BB59" s="374"/>
      <c r="BC59" s="374"/>
      <c r="BD59" s="374"/>
      <c r="BE59" s="374"/>
    </row>
    <row r="60" spans="1:57" ht="12.75" customHeight="1" outlineLevel="1" collapsed="1" thickTop="1">
      <c r="A60" s="280" t="s">
        <v>487</v>
      </c>
      <c r="B60" s="388"/>
      <c r="C60" s="816"/>
      <c r="D60" s="817"/>
      <c r="E60" s="387"/>
      <c r="F60" s="747"/>
      <c r="G60" s="221"/>
      <c r="H60" s="101"/>
      <c r="I60" s="93"/>
      <c r="J60" s="124"/>
      <c r="K60" s="97"/>
      <c r="L60" s="104"/>
      <c r="M60" s="473"/>
      <c r="N60" s="152"/>
      <c r="O60" s="119"/>
      <c r="P60" s="127">
        <v>59</v>
      </c>
      <c r="Q60" s="249"/>
      <c r="R60" s="427"/>
      <c r="S60" s="255"/>
      <c r="T60" s="475"/>
      <c r="U60" s="533"/>
      <c r="V60" s="358"/>
      <c r="W60" s="285"/>
      <c r="X60" s="186"/>
      <c r="Y60" s="262"/>
      <c r="Z60" s="382">
        <f ca="1">OPTION!AH3</f>
        <v>1083.1146973633122</v>
      </c>
      <c r="AA60" s="819" t="str">
        <f>IF(F60&lt;&gt;0,_xlfn.CONCAT(MID($A60,5,4),",",MID($A60,9,1))-F60,"")</f>
        <v/>
      </c>
      <c r="AB60" s="370"/>
      <c r="AC60" s="360"/>
      <c r="AD60" s="360"/>
      <c r="AE60" s="361"/>
      <c r="AF60" s="361"/>
      <c r="AG60" s="361"/>
      <c r="AH60" s="381"/>
      <c r="AI60" s="835"/>
      <c r="AJ60" s="374"/>
      <c r="AK60" s="374"/>
      <c r="AL60" s="374"/>
      <c r="AM60" s="374"/>
      <c r="AN60" s="374"/>
      <c r="AO60" s="374"/>
      <c r="AP60" s="374"/>
      <c r="AQ60" s="374"/>
      <c r="AR60" s="374"/>
      <c r="AS60" s="374"/>
      <c r="AT60" s="374"/>
      <c r="AU60" s="374"/>
      <c r="AV60" s="374"/>
      <c r="AW60" s="374"/>
      <c r="AX60" s="374"/>
      <c r="AY60" s="374"/>
      <c r="AZ60" s="374"/>
      <c r="BA60" s="374"/>
      <c r="BB60" s="374"/>
      <c r="BC60" s="374"/>
      <c r="BD60" s="374"/>
      <c r="BE60" s="374"/>
    </row>
    <row r="61" spans="1:57" ht="12.75" customHeight="1" outlineLevel="1">
      <c r="A61" s="410" t="s">
        <v>486</v>
      </c>
      <c r="B61" s="389">
        <v>2</v>
      </c>
      <c r="C61" s="809">
        <v>571</v>
      </c>
      <c r="D61" s="809"/>
      <c r="E61" s="389"/>
      <c r="F61" s="748"/>
      <c r="G61" s="222"/>
      <c r="H61" s="100"/>
      <c r="I61" s="91"/>
      <c r="J61" s="123"/>
      <c r="K61" s="95">
        <v>1000</v>
      </c>
      <c r="L61" s="98"/>
      <c r="M61" s="471"/>
      <c r="N61" s="153"/>
      <c r="O61" s="120"/>
      <c r="P61" s="126">
        <v>60</v>
      </c>
      <c r="Q61" s="248"/>
      <c r="R61" s="426"/>
      <c r="S61" s="256"/>
      <c r="T61" s="466"/>
      <c r="U61" s="534"/>
      <c r="V61" s="491"/>
      <c r="W61" s="162"/>
      <c r="X61" s="814"/>
      <c r="Y61" s="263"/>
      <c r="Z61" s="383">
        <f ca="1">OPTION!AH4</f>
        <v>980.07601316639102</v>
      </c>
      <c r="AA61" s="818" t="str">
        <f t="shared" ref="AA61:AA74" si="16">IF(F61&lt;&gt;0,_xlfn.CONCAT(MID($A61,5,4),",",MID($A61,9,1))-F61,"")</f>
        <v/>
      </c>
      <c r="AB61" s="371"/>
      <c r="AC61" s="362"/>
      <c r="AD61" s="362"/>
      <c r="AE61" s="363"/>
      <c r="AF61" s="363"/>
      <c r="AG61" s="363"/>
      <c r="AH61" s="381"/>
      <c r="AI61" s="835"/>
      <c r="AJ61" s="374"/>
      <c r="AK61" s="374"/>
      <c r="AL61" s="374"/>
      <c r="AM61" s="374"/>
      <c r="AN61" s="374"/>
      <c r="AO61" s="374"/>
      <c r="AP61" s="374"/>
      <c r="AQ61" s="374"/>
      <c r="AR61" s="374"/>
      <c r="AS61" s="374"/>
      <c r="AT61" s="374"/>
      <c r="AU61" s="374"/>
      <c r="AV61" s="374"/>
      <c r="AW61" s="374"/>
      <c r="AX61" s="374"/>
      <c r="AY61" s="374"/>
      <c r="AZ61" s="374"/>
      <c r="BA61" s="374"/>
      <c r="BB61" s="374"/>
      <c r="BC61" s="374"/>
      <c r="BD61" s="374"/>
      <c r="BE61" s="374"/>
    </row>
    <row r="62" spans="1:57" ht="12.75" customHeight="1" outlineLevel="1">
      <c r="A62" s="720" t="s">
        <v>485</v>
      </c>
      <c r="B62" s="388">
        <v>1</v>
      </c>
      <c r="C62" s="816">
        <v>750</v>
      </c>
      <c r="D62" s="817">
        <v>900</v>
      </c>
      <c r="E62" s="388">
        <v>2</v>
      </c>
      <c r="F62" s="749">
        <v>835</v>
      </c>
      <c r="G62" s="221">
        <v>-7.6E-3</v>
      </c>
      <c r="H62" s="102">
        <v>701</v>
      </c>
      <c r="I62" s="92">
        <v>899</v>
      </c>
      <c r="J62" s="125">
        <v>701</v>
      </c>
      <c r="K62" s="96">
        <v>841.45899999999995</v>
      </c>
      <c r="L62" s="103">
        <v>490600</v>
      </c>
      <c r="M62" s="472">
        <v>6</v>
      </c>
      <c r="N62" s="154">
        <v>6</v>
      </c>
      <c r="O62" s="121">
        <v>45499.578958333332</v>
      </c>
      <c r="P62" s="127">
        <v>61</v>
      </c>
      <c r="Q62" s="249"/>
      <c r="R62" s="427"/>
      <c r="S62" s="255"/>
      <c r="T62" s="475"/>
      <c r="U62" s="535"/>
      <c r="V62" s="358"/>
      <c r="W62" s="285"/>
      <c r="X62" s="815"/>
      <c r="Y62" s="264"/>
      <c r="Z62" s="687">
        <f ca="1">OPTION!AH5</f>
        <v>784.0187079651555</v>
      </c>
      <c r="AA62" s="819">
        <f t="shared" si="16"/>
        <v>3762.3</v>
      </c>
      <c r="AB62" s="372"/>
      <c r="AC62" s="365"/>
      <c r="AD62" s="365"/>
      <c r="AE62" s="366"/>
      <c r="AF62" s="366"/>
      <c r="AG62" s="366"/>
      <c r="AH62" s="381"/>
      <c r="AI62" s="835"/>
      <c r="AJ62" s="374"/>
      <c r="AK62" s="374"/>
      <c r="AL62" s="374"/>
      <c r="AM62" s="374"/>
      <c r="AN62" s="374"/>
      <c r="AO62" s="374"/>
      <c r="AP62" s="374"/>
      <c r="AQ62" s="374"/>
      <c r="AR62" s="374"/>
      <c r="AS62" s="374"/>
      <c r="AT62" s="374"/>
      <c r="AU62" s="374"/>
      <c r="AV62" s="374"/>
      <c r="AW62" s="374"/>
      <c r="AX62" s="374"/>
      <c r="AY62" s="374"/>
      <c r="AZ62" s="374"/>
      <c r="BA62" s="374"/>
      <c r="BB62" s="374"/>
      <c r="BC62" s="374"/>
      <c r="BD62" s="374"/>
      <c r="BE62" s="374"/>
    </row>
    <row r="63" spans="1:57" ht="12.75" customHeight="1" outlineLevel="1">
      <c r="A63" s="410" t="s">
        <v>484</v>
      </c>
      <c r="B63" s="389">
        <v>1</v>
      </c>
      <c r="C63" s="809">
        <v>500.5</v>
      </c>
      <c r="D63" s="809">
        <v>539.99900000000002</v>
      </c>
      <c r="E63" s="389">
        <v>1</v>
      </c>
      <c r="F63" s="748">
        <v>538</v>
      </c>
      <c r="G63" s="222">
        <v>-3.7000000000000002E-3</v>
      </c>
      <c r="H63" s="100">
        <v>415</v>
      </c>
      <c r="I63" s="91">
        <v>539.9</v>
      </c>
      <c r="J63" s="123">
        <v>415</v>
      </c>
      <c r="K63" s="95">
        <v>540</v>
      </c>
      <c r="L63" s="98">
        <v>24048012</v>
      </c>
      <c r="M63" s="471">
        <v>462</v>
      </c>
      <c r="N63" s="153">
        <v>21</v>
      </c>
      <c r="O63" s="120">
        <v>45499.69258101852</v>
      </c>
      <c r="P63" s="126">
        <v>62</v>
      </c>
      <c r="Q63" s="248"/>
      <c r="R63" s="426"/>
      <c r="S63" s="256"/>
      <c r="T63" s="466"/>
      <c r="U63" s="534"/>
      <c r="V63" s="491"/>
      <c r="W63" s="162"/>
      <c r="X63" s="814"/>
      <c r="Y63" s="263"/>
      <c r="Z63" s="688">
        <f ca="1">OPTION!AH6</f>
        <v>458.82607555803088</v>
      </c>
      <c r="AA63" s="818">
        <f t="shared" si="16"/>
        <v>3720.1000000000004</v>
      </c>
      <c r="AB63" s="371"/>
      <c r="AC63" s="362"/>
      <c r="AD63" s="362"/>
      <c r="AE63" s="363"/>
      <c r="AF63" s="363"/>
      <c r="AG63" s="363"/>
      <c r="AH63" s="381"/>
      <c r="AI63" s="835"/>
      <c r="AJ63" s="374"/>
      <c r="AK63" s="374"/>
      <c r="AL63" s="374"/>
      <c r="AM63" s="374"/>
      <c r="AN63" s="374"/>
      <c r="AO63" s="374"/>
      <c r="AP63" s="374"/>
      <c r="AQ63" s="374"/>
      <c r="AR63" s="374"/>
      <c r="AS63" s="374"/>
      <c r="AT63" s="374"/>
      <c r="AU63" s="374"/>
      <c r="AV63" s="374"/>
      <c r="AW63" s="374"/>
      <c r="AX63" s="374"/>
      <c r="AY63" s="374"/>
      <c r="AZ63" s="374"/>
      <c r="BA63" s="374"/>
      <c r="BB63" s="374"/>
      <c r="BC63" s="374"/>
      <c r="BD63" s="374"/>
      <c r="BE63" s="374"/>
    </row>
    <row r="64" spans="1:57" ht="12.75" customHeight="1" outlineLevel="1">
      <c r="A64" s="720" t="s">
        <v>483</v>
      </c>
      <c r="B64" s="388">
        <v>1</v>
      </c>
      <c r="C64" s="394">
        <v>300.5</v>
      </c>
      <c r="D64" s="395">
        <v>335</v>
      </c>
      <c r="E64" s="388">
        <v>1</v>
      </c>
      <c r="F64" s="749">
        <v>329</v>
      </c>
      <c r="G64" s="221">
        <v>-4.7599999999999996E-2</v>
      </c>
      <c r="H64" s="102">
        <v>296.99900000000002</v>
      </c>
      <c r="I64" s="92">
        <v>350</v>
      </c>
      <c r="J64" s="125">
        <v>281</v>
      </c>
      <c r="K64" s="96">
        <v>345.447</v>
      </c>
      <c r="L64" s="103">
        <v>22002983</v>
      </c>
      <c r="M64" s="472">
        <v>672</v>
      </c>
      <c r="N64" s="154">
        <v>99</v>
      </c>
      <c r="O64" s="121">
        <v>45499.707754629628</v>
      </c>
      <c r="P64" s="127">
        <v>63</v>
      </c>
      <c r="Q64" s="249"/>
      <c r="R64" s="427"/>
      <c r="S64" s="255"/>
      <c r="T64" s="475"/>
      <c r="U64" s="535"/>
      <c r="V64" s="358"/>
      <c r="W64" s="285"/>
      <c r="X64" s="186"/>
      <c r="Y64" s="264"/>
      <c r="Z64" s="687">
        <f ca="1">OPTION!AH7</f>
        <v>284.76410011498274</v>
      </c>
      <c r="AA64" s="819">
        <f t="shared" si="16"/>
        <v>3729.1</v>
      </c>
      <c r="AB64" s="372"/>
      <c r="AC64" s="365"/>
      <c r="AD64" s="365"/>
      <c r="AE64" s="366"/>
      <c r="AF64" s="366"/>
      <c r="AG64" s="366"/>
      <c r="AH64" s="381"/>
      <c r="AI64" s="835"/>
      <c r="AJ64" s="374"/>
      <c r="AK64" s="374"/>
      <c r="AL64" s="374"/>
      <c r="AM64" s="374"/>
      <c r="AN64" s="374"/>
      <c r="AO64" s="374"/>
      <c r="AP64" s="374"/>
      <c r="AQ64" s="374"/>
      <c r="AR64" s="374"/>
      <c r="AS64" s="374"/>
      <c r="AT64" s="374"/>
      <c r="AU64" s="374"/>
      <c r="AV64" s="374"/>
      <c r="AW64" s="374"/>
      <c r="AX64" s="374"/>
      <c r="AY64" s="374"/>
      <c r="AZ64" s="374"/>
      <c r="BA64" s="374"/>
      <c r="BB64" s="374"/>
      <c r="BC64" s="374"/>
      <c r="BD64" s="374"/>
      <c r="BE64" s="374"/>
    </row>
    <row r="65" spans="1:57" ht="12.75" customHeight="1" outlineLevel="1">
      <c r="A65" s="410" t="s">
        <v>482</v>
      </c>
      <c r="B65" s="389">
        <v>7</v>
      </c>
      <c r="C65" s="396">
        <v>181.7</v>
      </c>
      <c r="D65" s="396">
        <v>187.99</v>
      </c>
      <c r="E65" s="389">
        <v>9</v>
      </c>
      <c r="F65" s="748">
        <v>181.7</v>
      </c>
      <c r="G65" s="222">
        <v>-0.1191</v>
      </c>
      <c r="H65" s="100">
        <v>189</v>
      </c>
      <c r="I65" s="91">
        <v>214</v>
      </c>
      <c r="J65" s="123">
        <v>154.999</v>
      </c>
      <c r="K65" s="95">
        <v>206.274</v>
      </c>
      <c r="L65" s="98">
        <v>109426838</v>
      </c>
      <c r="M65" s="471">
        <v>5871</v>
      </c>
      <c r="N65" s="153">
        <v>552</v>
      </c>
      <c r="O65" s="120">
        <v>45499.708310185182</v>
      </c>
      <c r="P65" s="126">
        <v>64</v>
      </c>
      <c r="Q65" s="248"/>
      <c r="R65" s="426"/>
      <c r="S65" s="256"/>
      <c r="T65" s="466"/>
      <c r="U65" s="534"/>
      <c r="V65" s="491"/>
      <c r="W65" s="162"/>
      <c r="X65" s="814"/>
      <c r="Y65" s="265"/>
      <c r="Z65" s="688">
        <f ca="1">OPTION!AH8</f>
        <v>144.57288174876703</v>
      </c>
      <c r="AA65" s="818">
        <f t="shared" si="16"/>
        <v>3676.4</v>
      </c>
      <c r="AB65" s="371"/>
      <c r="AC65" s="362"/>
      <c r="AD65" s="362"/>
      <c r="AE65" s="363"/>
      <c r="AF65" s="363"/>
      <c r="AG65" s="363"/>
      <c r="AH65" s="381"/>
      <c r="AI65" s="835"/>
      <c r="AJ65" s="374"/>
      <c r="AK65" s="374"/>
      <c r="AL65" s="374"/>
      <c r="AM65" s="374"/>
      <c r="AN65" s="374"/>
      <c r="AO65" s="374"/>
      <c r="AP65" s="374"/>
      <c r="AQ65" s="374"/>
      <c r="AR65" s="374"/>
      <c r="AS65" s="374"/>
      <c r="AT65" s="374"/>
      <c r="AU65" s="374"/>
      <c r="AV65" s="374"/>
      <c r="AW65" s="374"/>
      <c r="AX65" s="374"/>
      <c r="AY65" s="374"/>
      <c r="AZ65" s="374"/>
      <c r="BA65" s="374"/>
      <c r="BB65" s="374"/>
      <c r="BC65" s="374"/>
      <c r="BD65" s="374"/>
      <c r="BE65" s="374"/>
    </row>
    <row r="66" spans="1:57" ht="12.75" customHeight="1" outlineLevel="1">
      <c r="A66" s="720" t="s">
        <v>481</v>
      </c>
      <c r="B66" s="388">
        <v>6</v>
      </c>
      <c r="C66" s="394">
        <v>94</v>
      </c>
      <c r="D66" s="395">
        <v>99.998999999999995</v>
      </c>
      <c r="E66" s="388">
        <v>3</v>
      </c>
      <c r="F66" s="749">
        <v>99</v>
      </c>
      <c r="G66" s="221">
        <v>-0.16820000000000002</v>
      </c>
      <c r="H66" s="102">
        <v>115</v>
      </c>
      <c r="I66" s="92">
        <v>121</v>
      </c>
      <c r="J66" s="125">
        <v>80.001000000000005</v>
      </c>
      <c r="K66" s="96">
        <v>119.033</v>
      </c>
      <c r="L66" s="103">
        <v>74278947</v>
      </c>
      <c r="M66" s="472">
        <v>7468</v>
      </c>
      <c r="N66" s="154">
        <v>746</v>
      </c>
      <c r="O66" s="121">
        <v>45499.708182870374</v>
      </c>
      <c r="P66" s="127">
        <v>65</v>
      </c>
      <c r="Q66" s="249"/>
      <c r="R66" s="427"/>
      <c r="S66" s="255"/>
      <c r="T66" s="475"/>
      <c r="U66" s="535"/>
      <c r="V66" s="358"/>
      <c r="W66" s="285"/>
      <c r="X66" s="186"/>
      <c r="Y66" s="262"/>
      <c r="Z66" s="687">
        <f ca="1">OPTION!AH9</f>
        <v>72.162616689103061</v>
      </c>
      <c r="AA66" s="819">
        <f t="shared" si="16"/>
        <v>3609.1</v>
      </c>
      <c r="AB66" s="372"/>
      <c r="AC66" s="365"/>
      <c r="AD66" s="365"/>
      <c r="AE66" s="366"/>
      <c r="AF66" s="366"/>
      <c r="AG66" s="366"/>
      <c r="AH66" s="381"/>
      <c r="AI66" s="835"/>
      <c r="AJ66" s="374"/>
      <c r="AK66" s="374"/>
      <c r="AL66" s="374"/>
      <c r="AM66" s="374"/>
      <c r="AN66" s="374"/>
      <c r="AO66" s="374"/>
      <c r="AP66" s="374"/>
      <c r="AQ66" s="374"/>
      <c r="AR66" s="374"/>
      <c r="AS66" s="374"/>
      <c r="AT66" s="374"/>
      <c r="AU66" s="374"/>
      <c r="AV66" s="374"/>
      <c r="AW66" s="374"/>
      <c r="AX66" s="374"/>
      <c r="AY66" s="374"/>
      <c r="AZ66" s="374"/>
      <c r="BA66" s="374"/>
      <c r="BB66" s="374"/>
      <c r="BC66" s="374"/>
      <c r="BD66" s="374"/>
      <c r="BE66" s="374"/>
    </row>
    <row r="67" spans="1:57" ht="12.75" customHeight="1" outlineLevel="1">
      <c r="A67" s="410" t="s">
        <v>480</v>
      </c>
      <c r="B67" s="389">
        <v>2</v>
      </c>
      <c r="C67" s="396">
        <v>41.5</v>
      </c>
      <c r="D67" s="396">
        <v>42.899000000000001</v>
      </c>
      <c r="E67" s="389">
        <v>2</v>
      </c>
      <c r="F67" s="748">
        <v>42.899000000000001</v>
      </c>
      <c r="G67" s="222">
        <v>-0.2833</v>
      </c>
      <c r="H67" s="100">
        <v>42</v>
      </c>
      <c r="I67" s="91">
        <v>61</v>
      </c>
      <c r="J67" s="123">
        <v>34.1</v>
      </c>
      <c r="K67" s="95">
        <v>59.859000000000002</v>
      </c>
      <c r="L67" s="98">
        <v>32372660</v>
      </c>
      <c r="M67" s="471">
        <v>6995</v>
      </c>
      <c r="N67" s="153">
        <v>677</v>
      </c>
      <c r="O67" s="120">
        <v>45499.708275462966</v>
      </c>
      <c r="P67" s="126">
        <v>66</v>
      </c>
      <c r="Q67" s="248"/>
      <c r="R67" s="426"/>
      <c r="S67" s="256"/>
      <c r="T67" s="466"/>
      <c r="U67" s="534"/>
      <c r="V67" s="491"/>
      <c r="W67" s="162"/>
      <c r="X67" s="185"/>
      <c r="Y67" s="263"/>
      <c r="Z67" s="688">
        <f ca="1">OPTION!AH10</f>
        <v>29.187805285266677</v>
      </c>
      <c r="AA67" s="818">
        <f t="shared" si="16"/>
        <v>3515.201</v>
      </c>
      <c r="AB67" s="371"/>
      <c r="AC67" s="362"/>
      <c r="AD67" s="362"/>
      <c r="AE67" s="363"/>
      <c r="AF67" s="363"/>
      <c r="AG67" s="363"/>
      <c r="AH67" s="381"/>
      <c r="AI67" s="835"/>
      <c r="AJ67" s="374"/>
      <c r="AK67" s="374"/>
      <c r="AL67" s="374"/>
      <c r="AM67" s="374"/>
      <c r="AN67" s="374"/>
      <c r="AO67" s="374"/>
      <c r="AP67" s="374"/>
      <c r="AQ67" s="374"/>
      <c r="AR67" s="374"/>
      <c r="AS67" s="374"/>
      <c r="AT67" s="374"/>
      <c r="AU67" s="374"/>
      <c r="AV67" s="374"/>
      <c r="AW67" s="374"/>
      <c r="AX67" s="374"/>
      <c r="AY67" s="374"/>
      <c r="AZ67" s="374"/>
      <c r="BA67" s="374"/>
      <c r="BB67" s="374"/>
      <c r="BC67" s="374"/>
      <c r="BD67" s="374"/>
      <c r="BE67" s="374"/>
    </row>
    <row r="68" spans="1:57" ht="12.75" customHeight="1" outlineLevel="1">
      <c r="A68" s="720" t="s">
        <v>479</v>
      </c>
      <c r="B68" s="388">
        <v>2</v>
      </c>
      <c r="C68" s="394">
        <v>18.75</v>
      </c>
      <c r="D68" s="395">
        <v>19</v>
      </c>
      <c r="E68" s="388">
        <v>17</v>
      </c>
      <c r="F68" s="749">
        <v>19</v>
      </c>
      <c r="G68" s="221">
        <v>-0.31879999999999997</v>
      </c>
      <c r="H68" s="102">
        <v>21</v>
      </c>
      <c r="I68" s="92">
        <v>29.998999999999999</v>
      </c>
      <c r="J68" s="125">
        <v>15</v>
      </c>
      <c r="K68" s="96">
        <v>27.893999999999998</v>
      </c>
      <c r="L68" s="103">
        <v>9629808</v>
      </c>
      <c r="M68" s="472">
        <v>4650</v>
      </c>
      <c r="N68" s="154">
        <v>439</v>
      </c>
      <c r="O68" s="121">
        <v>45499.708287037036</v>
      </c>
      <c r="P68" s="127">
        <v>67</v>
      </c>
      <c r="Q68" s="249"/>
      <c r="R68" s="427"/>
      <c r="S68" s="255"/>
      <c r="T68" s="475"/>
      <c r="U68" s="535"/>
      <c r="V68" s="358"/>
      <c r="W68" s="285"/>
      <c r="X68" s="186"/>
      <c r="Y68" s="262"/>
      <c r="Z68" s="687">
        <f ca="1">OPTION!AH11</f>
        <v>9.0895750891231728</v>
      </c>
      <c r="AA68" s="819">
        <f t="shared" si="16"/>
        <v>3389.1</v>
      </c>
      <c r="AB68" s="372"/>
      <c r="AC68" s="365"/>
      <c r="AD68" s="365"/>
      <c r="AE68" s="366"/>
      <c r="AF68" s="366"/>
      <c r="AG68" s="366"/>
      <c r="AH68" s="381"/>
      <c r="AI68" s="835"/>
      <c r="AJ68" s="374"/>
      <c r="AK68" s="374"/>
      <c r="AL68" s="374"/>
      <c r="AM68" s="374"/>
      <c r="AN68" s="374"/>
      <c r="AO68" s="374"/>
      <c r="AP68" s="374"/>
      <c r="AQ68" s="374"/>
      <c r="AR68" s="374"/>
      <c r="AS68" s="374"/>
      <c r="AT68" s="374"/>
      <c r="AU68" s="374"/>
      <c r="AV68" s="374"/>
      <c r="AW68" s="374"/>
      <c r="AX68" s="374"/>
      <c r="AY68" s="374"/>
      <c r="AZ68" s="374"/>
      <c r="BA68" s="374"/>
      <c r="BB68" s="374"/>
      <c r="BC68" s="374"/>
      <c r="BD68" s="374"/>
      <c r="BE68" s="374"/>
    </row>
    <row r="69" spans="1:57" ht="12.75" customHeight="1" outlineLevel="1">
      <c r="A69" s="410" t="s">
        <v>478</v>
      </c>
      <c r="B69" s="389">
        <v>1</v>
      </c>
      <c r="C69" s="396">
        <v>7.8040000000000003</v>
      </c>
      <c r="D69" s="396">
        <v>8.5</v>
      </c>
      <c r="E69" s="389">
        <v>25</v>
      </c>
      <c r="F69" s="748">
        <v>7.8520000000000003</v>
      </c>
      <c r="G69" s="222">
        <v>-0.28470000000000001</v>
      </c>
      <c r="H69" s="100">
        <v>7</v>
      </c>
      <c r="I69" s="91">
        <v>11</v>
      </c>
      <c r="J69" s="123">
        <v>5.67</v>
      </c>
      <c r="K69" s="95">
        <v>10.978</v>
      </c>
      <c r="L69" s="98">
        <v>1238046</v>
      </c>
      <c r="M69" s="471">
        <v>1498</v>
      </c>
      <c r="N69" s="153">
        <v>242</v>
      </c>
      <c r="O69" s="120">
        <v>45499.708275462966</v>
      </c>
      <c r="P69" s="126">
        <v>68</v>
      </c>
      <c r="Q69" s="248"/>
      <c r="R69" s="426"/>
      <c r="S69" s="256"/>
      <c r="T69" s="466"/>
      <c r="U69" s="534">
        <v>-5</v>
      </c>
      <c r="V69" s="491"/>
      <c r="W69" s="162"/>
      <c r="X69" s="185">
        <v>9.1337142999999994</v>
      </c>
      <c r="Y69" s="263"/>
      <c r="Z69" s="688">
        <f ca="1">OPTION!AH12</f>
        <v>2.060003323233019</v>
      </c>
      <c r="AA69" s="818">
        <f t="shared" si="16"/>
        <v>3250.248</v>
      </c>
      <c r="AB69" s="371"/>
      <c r="AC69" s="362"/>
      <c r="AD69" s="362"/>
      <c r="AE69" s="363"/>
      <c r="AF69" s="363"/>
      <c r="AG69" s="363"/>
      <c r="AH69" s="381"/>
      <c r="AI69" s="835"/>
      <c r="AJ69" s="373"/>
      <c r="AK69" s="374"/>
      <c r="AL69" s="374"/>
      <c r="AM69" s="374"/>
      <c r="AN69" s="374"/>
      <c r="AO69" s="374"/>
      <c r="AP69" s="374"/>
      <c r="AQ69" s="374"/>
      <c r="AR69" s="374"/>
      <c r="AS69" s="374"/>
      <c r="AT69" s="374"/>
      <c r="AU69" s="374"/>
      <c r="AV69" s="374"/>
      <c r="AW69" s="374"/>
      <c r="AX69" s="374"/>
      <c r="AY69" s="374"/>
      <c r="AZ69" s="374"/>
      <c r="BA69" s="374"/>
      <c r="BB69" s="374"/>
      <c r="BC69" s="374"/>
      <c r="BD69" s="374"/>
      <c r="BE69" s="374"/>
    </row>
    <row r="70" spans="1:57" ht="12.75" customHeight="1" outlineLevel="1">
      <c r="A70" s="720" t="s">
        <v>477</v>
      </c>
      <c r="B70" s="388">
        <v>3</v>
      </c>
      <c r="C70" s="338">
        <v>2.6110000000000002</v>
      </c>
      <c r="D70" s="385">
        <v>2.7</v>
      </c>
      <c r="E70" s="387">
        <v>88</v>
      </c>
      <c r="F70" s="750">
        <v>2.7</v>
      </c>
      <c r="G70" s="221">
        <v>-0.47670000000000001</v>
      </c>
      <c r="H70" s="101">
        <v>2.75</v>
      </c>
      <c r="I70" s="93">
        <v>7</v>
      </c>
      <c r="J70" s="124">
        <v>2.4009999999999998</v>
      </c>
      <c r="K70" s="97">
        <v>5.16</v>
      </c>
      <c r="L70" s="104">
        <v>519885</v>
      </c>
      <c r="M70" s="473">
        <v>1500</v>
      </c>
      <c r="N70" s="152">
        <v>303</v>
      </c>
      <c r="O70" s="119">
        <v>45499.708275462966</v>
      </c>
      <c r="P70" s="127">
        <v>69</v>
      </c>
      <c r="Q70" s="249"/>
      <c r="R70" s="427"/>
      <c r="S70" s="255"/>
      <c r="T70" s="475"/>
      <c r="U70" s="535">
        <v>-20</v>
      </c>
      <c r="V70" s="358"/>
      <c r="W70" s="285"/>
      <c r="X70" s="186">
        <v>3.253905</v>
      </c>
      <c r="Y70" s="262"/>
      <c r="Z70" s="687">
        <f ca="1">OPTION!AH13</f>
        <v>0.31921409487979346</v>
      </c>
      <c r="AA70" s="819">
        <f t="shared" si="16"/>
        <v>3105.4</v>
      </c>
      <c r="AB70" s="370"/>
      <c r="AC70" s="360"/>
      <c r="AD70" s="360"/>
      <c r="AE70" s="361"/>
      <c r="AF70" s="361"/>
      <c r="AG70" s="361"/>
      <c r="AH70" s="381"/>
      <c r="AI70" s="835"/>
      <c r="AJ70" s="374"/>
      <c r="AK70" s="374"/>
      <c r="AL70" s="374"/>
      <c r="AM70" s="374"/>
      <c r="AN70" s="374"/>
      <c r="AO70" s="374"/>
      <c r="AP70" s="374"/>
      <c r="AQ70" s="374"/>
      <c r="AR70" s="374"/>
      <c r="AS70" s="374"/>
      <c r="AT70" s="374"/>
      <c r="AU70" s="374"/>
      <c r="AV70" s="374"/>
      <c r="AW70" s="374"/>
      <c r="AX70" s="374"/>
      <c r="AY70" s="374"/>
      <c r="AZ70" s="374"/>
      <c r="BA70" s="374"/>
      <c r="BB70" s="374"/>
      <c r="BC70" s="374"/>
      <c r="BD70" s="374"/>
      <c r="BE70" s="374"/>
    </row>
    <row r="71" spans="1:57" ht="12.75" customHeight="1" outlineLevel="1">
      <c r="A71" s="410" t="s">
        <v>476</v>
      </c>
      <c r="B71" s="389">
        <v>1</v>
      </c>
      <c r="C71" s="384">
        <v>1.216</v>
      </c>
      <c r="D71" s="384">
        <v>1.35</v>
      </c>
      <c r="E71" s="389">
        <v>2</v>
      </c>
      <c r="F71" s="751">
        <v>1.35</v>
      </c>
      <c r="G71" s="222">
        <v>-0.42619999999999997</v>
      </c>
      <c r="H71" s="100">
        <v>3.45</v>
      </c>
      <c r="I71" s="91">
        <v>3.45</v>
      </c>
      <c r="J71" s="123">
        <v>1</v>
      </c>
      <c r="K71" s="95">
        <v>2.3530000000000002</v>
      </c>
      <c r="L71" s="98">
        <v>354139</v>
      </c>
      <c r="M71" s="471">
        <v>2239</v>
      </c>
      <c r="N71" s="153">
        <v>412</v>
      </c>
      <c r="O71" s="120">
        <v>45499.70579861111</v>
      </c>
      <c r="P71" s="126">
        <v>70</v>
      </c>
      <c r="Q71" s="248"/>
      <c r="R71" s="426"/>
      <c r="S71" s="256"/>
      <c r="T71" s="466"/>
      <c r="U71" s="534">
        <v>39</v>
      </c>
      <c r="V71" s="491"/>
      <c r="W71" s="162"/>
      <c r="X71" s="185">
        <v>1.3191706000000001</v>
      </c>
      <c r="Y71" s="263"/>
      <c r="Z71" s="688">
        <f ca="1">OPTION!AH14</f>
        <v>3.1532758198855815E-2</v>
      </c>
      <c r="AA71" s="818">
        <f t="shared" si="16"/>
        <v>2956.75</v>
      </c>
      <c r="AB71" s="371"/>
      <c r="AC71" s="362"/>
      <c r="AD71" s="362"/>
      <c r="AE71" s="363"/>
      <c r="AF71" s="363"/>
      <c r="AG71" s="363"/>
      <c r="AH71" s="381"/>
      <c r="AI71" s="835"/>
      <c r="AJ71" s="374"/>
      <c r="AK71" s="374"/>
      <c r="AL71" s="420"/>
      <c r="AM71" s="374"/>
      <c r="AN71" s="374"/>
      <c r="AO71" s="374"/>
      <c r="AP71" s="374"/>
      <c r="AQ71" s="374"/>
      <c r="AR71" s="374"/>
      <c r="AS71" s="374"/>
      <c r="AT71" s="374"/>
      <c r="AU71" s="374"/>
      <c r="AV71" s="374"/>
      <c r="AW71" s="374"/>
      <c r="AX71" s="374"/>
      <c r="AY71" s="374"/>
      <c r="AZ71" s="374"/>
      <c r="BA71" s="374"/>
      <c r="BB71" s="374"/>
      <c r="BC71" s="374"/>
      <c r="BD71" s="374"/>
      <c r="BE71" s="374"/>
    </row>
    <row r="72" spans="1:57" ht="12.75" customHeight="1" outlineLevel="1">
      <c r="A72" s="720" t="s">
        <v>475</v>
      </c>
      <c r="B72" s="388">
        <v>1</v>
      </c>
      <c r="C72" s="338">
        <v>0.59399999999999997</v>
      </c>
      <c r="D72" s="385">
        <v>0.64</v>
      </c>
      <c r="E72" s="387">
        <v>14</v>
      </c>
      <c r="F72" s="752">
        <v>0.59399999999999997</v>
      </c>
      <c r="G72" s="221">
        <v>-0.55000000000000004</v>
      </c>
      <c r="H72" s="102">
        <v>0.8</v>
      </c>
      <c r="I72" s="92">
        <v>1.42</v>
      </c>
      <c r="J72" s="125">
        <v>0.45</v>
      </c>
      <c r="K72" s="96">
        <v>1.32</v>
      </c>
      <c r="L72" s="103">
        <v>70016</v>
      </c>
      <c r="M72" s="472">
        <v>826</v>
      </c>
      <c r="N72" s="154">
        <v>201</v>
      </c>
      <c r="O72" s="121">
        <v>45499.707361111112</v>
      </c>
      <c r="P72" s="127">
        <v>71</v>
      </c>
      <c r="Q72" s="249"/>
      <c r="R72" s="427"/>
      <c r="S72" s="255"/>
      <c r="T72" s="475"/>
      <c r="U72" s="535"/>
      <c r="V72" s="358"/>
      <c r="W72" s="285"/>
      <c r="X72" s="186"/>
      <c r="Y72" s="264"/>
      <c r="Z72" s="687">
        <f ca="1">OPTION!AH15</f>
        <v>1.8328206743461056E-3</v>
      </c>
      <c r="AA72" s="819">
        <f t="shared" si="16"/>
        <v>2807.5059999999999</v>
      </c>
      <c r="AB72" s="372"/>
      <c r="AC72" s="365"/>
      <c r="AD72" s="365"/>
      <c r="AE72" s="366"/>
      <c r="AF72" s="366"/>
      <c r="AG72" s="366"/>
      <c r="AH72" s="381"/>
      <c r="AI72" s="835"/>
      <c r="AJ72" s="374"/>
      <c r="AK72" s="374"/>
      <c r="AL72" s="420"/>
      <c r="AM72" s="374"/>
      <c r="AN72" s="374"/>
      <c r="AO72" s="374"/>
      <c r="AP72" s="374"/>
      <c r="AQ72" s="374"/>
      <c r="AR72" s="374"/>
      <c r="AS72" s="374"/>
      <c r="AT72" s="374"/>
      <c r="AU72" s="374"/>
      <c r="AV72" s="374"/>
      <c r="AW72" s="374"/>
      <c r="AX72" s="374"/>
      <c r="AY72" s="374"/>
      <c r="AZ72" s="374"/>
      <c r="BA72" s="374"/>
      <c r="BB72" s="374"/>
      <c r="BC72" s="374"/>
      <c r="BD72" s="374"/>
      <c r="BE72" s="374"/>
    </row>
    <row r="73" spans="1:57" ht="12.75" customHeight="1" outlineLevel="1">
      <c r="A73" s="410" t="s">
        <v>474</v>
      </c>
      <c r="B73" s="389">
        <v>17</v>
      </c>
      <c r="C73" s="384">
        <v>0.56100000000000005</v>
      </c>
      <c r="D73" s="384">
        <v>0.68</v>
      </c>
      <c r="E73" s="389">
        <v>25</v>
      </c>
      <c r="F73" s="751">
        <v>0.56100000000000005</v>
      </c>
      <c r="G73" s="222">
        <v>-0.46920000000000001</v>
      </c>
      <c r="H73" s="100">
        <v>1.28</v>
      </c>
      <c r="I73" s="91">
        <v>1.28</v>
      </c>
      <c r="J73" s="123">
        <v>0.45</v>
      </c>
      <c r="K73" s="95">
        <v>1.0569999999999999</v>
      </c>
      <c r="L73" s="98">
        <v>31518</v>
      </c>
      <c r="M73" s="471">
        <v>428</v>
      </c>
      <c r="N73" s="153">
        <v>126</v>
      </c>
      <c r="O73" s="120">
        <v>45499.70826388889</v>
      </c>
      <c r="P73" s="126">
        <v>72</v>
      </c>
      <c r="Q73" s="248"/>
      <c r="R73" s="426"/>
      <c r="S73" s="256"/>
      <c r="T73" s="466"/>
      <c r="U73" s="534"/>
      <c r="V73" s="491"/>
      <c r="W73" s="162"/>
      <c r="X73" s="185"/>
      <c r="Y73" s="263"/>
      <c r="Z73" s="688">
        <f ca="1">OPTION!AH16</f>
        <v>1.5101033104394923E-4</v>
      </c>
      <c r="AA73" s="818">
        <f t="shared" si="16"/>
        <v>2696.739</v>
      </c>
      <c r="AB73" s="371"/>
      <c r="AC73" s="362"/>
      <c r="AD73" s="362"/>
      <c r="AE73" s="363"/>
      <c r="AF73" s="363"/>
      <c r="AG73" s="363"/>
      <c r="AH73" s="381"/>
      <c r="AI73" s="835"/>
      <c r="AJ73" s="374"/>
      <c r="AK73" s="374"/>
      <c r="AL73" s="374"/>
      <c r="AM73" s="374"/>
      <c r="AN73" s="374"/>
      <c r="AO73" s="374"/>
      <c r="AP73" s="374"/>
      <c r="AQ73" s="374"/>
      <c r="AR73" s="374"/>
      <c r="AS73" s="374"/>
      <c r="AT73" s="374"/>
      <c r="AU73" s="374"/>
      <c r="AV73" s="374"/>
      <c r="AW73" s="374"/>
      <c r="AX73" s="374"/>
      <c r="AY73" s="374"/>
      <c r="AZ73" s="374"/>
      <c r="BA73" s="374"/>
      <c r="BB73" s="374"/>
      <c r="BC73" s="374"/>
      <c r="BD73" s="374"/>
      <c r="BE73" s="374"/>
    </row>
    <row r="74" spans="1:57" ht="12.75" customHeight="1" outlineLevel="1" thickBot="1">
      <c r="A74" s="746" t="s">
        <v>473</v>
      </c>
      <c r="B74" s="721">
        <v>20</v>
      </c>
      <c r="C74" s="722">
        <v>0.51100000000000001</v>
      </c>
      <c r="D74" s="723">
        <v>0.69899999999999995</v>
      </c>
      <c r="E74" s="724">
        <v>14</v>
      </c>
      <c r="F74" s="753">
        <v>0.51100000000000001</v>
      </c>
      <c r="G74" s="725">
        <v>-0.55640000000000001</v>
      </c>
      <c r="H74" s="726">
        <v>1.0109999999999999</v>
      </c>
      <c r="I74" s="727">
        <v>1.2</v>
      </c>
      <c r="J74" s="728">
        <v>0.5</v>
      </c>
      <c r="K74" s="729">
        <v>1.1519999999999999</v>
      </c>
      <c r="L74" s="730">
        <v>32154</v>
      </c>
      <c r="M74" s="731">
        <v>382</v>
      </c>
      <c r="N74" s="730">
        <v>38</v>
      </c>
      <c r="O74" s="732">
        <v>45499.697048611109</v>
      </c>
      <c r="P74" s="733">
        <v>73</v>
      </c>
      <c r="Q74" s="734"/>
      <c r="R74" s="735"/>
      <c r="S74" s="736"/>
      <c r="T74" s="737"/>
      <c r="U74" s="738"/>
      <c r="V74" s="358"/>
      <c r="W74" s="739"/>
      <c r="X74" s="740"/>
      <c r="Y74" s="741"/>
      <c r="Z74" s="742">
        <f ca="1">OPTION!AH17</f>
        <v>5.7100145879681631E-5</v>
      </c>
      <c r="AA74" s="820">
        <f t="shared" si="16"/>
        <v>2657.5889999999999</v>
      </c>
      <c r="AB74" s="743"/>
      <c r="AC74" s="744"/>
      <c r="AD74" s="744"/>
      <c r="AE74" s="745"/>
      <c r="AF74" s="745"/>
      <c r="AG74" s="745"/>
      <c r="AH74" s="381"/>
      <c r="AI74" s="835"/>
      <c r="AJ74" s="374"/>
      <c r="AK74" s="374"/>
      <c r="AL74" s="374"/>
      <c r="AM74" s="374"/>
      <c r="AN74" s="374"/>
      <c r="AO74" s="374"/>
      <c r="AP74" s="374"/>
      <c r="AQ74" s="374"/>
      <c r="AR74" s="374"/>
      <c r="AS74" s="374"/>
      <c r="AT74" s="374"/>
      <c r="AU74" s="374"/>
      <c r="AV74" s="374"/>
      <c r="AW74" s="374"/>
      <c r="AX74" s="374"/>
      <c r="AY74" s="374"/>
      <c r="AZ74" s="374"/>
      <c r="BA74" s="374"/>
      <c r="BB74" s="374"/>
      <c r="BC74" s="374"/>
      <c r="BD74" s="374"/>
      <c r="BE74" s="374"/>
    </row>
    <row r="75" spans="1:57" ht="12.75" customHeight="1" outlineLevel="1" thickTop="1">
      <c r="A75" s="281" t="s">
        <v>488</v>
      </c>
      <c r="B75" s="655">
        <v>20</v>
      </c>
      <c r="C75" s="396">
        <v>450</v>
      </c>
      <c r="D75" s="656">
        <v>599</v>
      </c>
      <c r="E75" s="390">
        <v>1</v>
      </c>
      <c r="F75" s="754">
        <v>601.89</v>
      </c>
      <c r="G75" s="222">
        <v>1.6000000000000001E-3</v>
      </c>
      <c r="H75" s="100">
        <v>601.89</v>
      </c>
      <c r="I75" s="91">
        <v>601.89</v>
      </c>
      <c r="J75" s="123">
        <v>601.89</v>
      </c>
      <c r="K75" s="95">
        <v>600.90800000000002</v>
      </c>
      <c r="L75" s="98">
        <v>421323</v>
      </c>
      <c r="M75" s="471">
        <v>7</v>
      </c>
      <c r="N75" s="153">
        <v>2</v>
      </c>
      <c r="O75" s="120">
        <v>45499.468425925923</v>
      </c>
      <c r="P75" s="126">
        <v>74</v>
      </c>
      <c r="Q75" s="550"/>
      <c r="R75" s="501"/>
      <c r="S75" s="502"/>
      <c r="T75" s="503"/>
      <c r="U75" s="534"/>
      <c r="V75" s="491"/>
      <c r="W75" s="496"/>
      <c r="X75" s="808"/>
      <c r="Y75" s="549"/>
      <c r="Z75" s="718">
        <f ca="1">OPTION!V3</f>
        <v>534.86669392242629</v>
      </c>
      <c r="AA75" s="823">
        <f>IF(F75&lt;&gt;0,_xlfn.CONCAT(MID($A75,5,4),",",MID($A75,9,1))+F75,"")</f>
        <v>3859.99</v>
      </c>
      <c r="AB75" s="371"/>
      <c r="AC75" s="362"/>
      <c r="AD75" s="362"/>
      <c r="AE75" s="363"/>
      <c r="AF75" s="363"/>
      <c r="AG75" s="363"/>
      <c r="AH75" s="381"/>
      <c r="AI75" s="373"/>
      <c r="AJ75" s="374"/>
      <c r="AK75" s="374"/>
      <c r="AL75" s="374"/>
      <c r="AM75" s="374"/>
      <c r="AN75" s="374"/>
      <c r="AO75" s="374"/>
      <c r="AP75" s="374"/>
      <c r="AQ75" s="374"/>
      <c r="AR75" s="374"/>
      <c r="AS75" s="374"/>
      <c r="AT75" s="374"/>
      <c r="AU75" s="374"/>
      <c r="AV75" s="374"/>
      <c r="AW75" s="374"/>
      <c r="AX75" s="374"/>
      <c r="AY75" s="374"/>
      <c r="AZ75" s="374"/>
      <c r="BA75" s="374"/>
      <c r="BB75" s="374"/>
      <c r="BC75" s="374"/>
      <c r="BD75" s="374"/>
      <c r="BE75" s="374"/>
    </row>
    <row r="76" spans="1:57" ht="12.75" customHeight="1" outlineLevel="1">
      <c r="A76" s="586" t="s">
        <v>489</v>
      </c>
      <c r="B76" s="387">
        <v>1</v>
      </c>
      <c r="C76" s="595">
        <v>372.01</v>
      </c>
      <c r="D76" s="595">
        <v>414.21199999999999</v>
      </c>
      <c r="E76" s="599">
        <v>1</v>
      </c>
      <c r="F76" s="752">
        <v>396</v>
      </c>
      <c r="G76" s="221">
        <v>-6.4399999999999999E-2</v>
      </c>
      <c r="H76" s="102">
        <v>431.56200000000001</v>
      </c>
      <c r="I76" s="92">
        <v>445</v>
      </c>
      <c r="J76" s="125">
        <v>395</v>
      </c>
      <c r="K76" s="96">
        <v>423.26</v>
      </c>
      <c r="L76" s="103">
        <v>3020564</v>
      </c>
      <c r="M76" s="472">
        <v>73</v>
      </c>
      <c r="N76" s="154">
        <v>18</v>
      </c>
      <c r="O76" s="121">
        <v>45499.667766203704</v>
      </c>
      <c r="P76" s="127">
        <v>75</v>
      </c>
      <c r="Q76" s="249"/>
      <c r="R76" s="427"/>
      <c r="S76" s="255"/>
      <c r="T76" s="475"/>
      <c r="U76" s="535"/>
      <c r="V76" s="358"/>
      <c r="W76" s="220"/>
      <c r="X76" s="187"/>
      <c r="Y76" s="284"/>
      <c r="Z76" s="687">
        <f ca="1">OPTION!V4</f>
        <v>394.47015954973176</v>
      </c>
      <c r="AA76" s="819">
        <f t="shared" ref="AA76:AA89" si="17">IF(F76&lt;&gt;0,_xlfn.CONCAT(MID($A76,5,4),",",MID($A76,9,1))+F76,"")</f>
        <v>3804.1</v>
      </c>
      <c r="AB76" s="372"/>
      <c r="AC76" s="365"/>
      <c r="AD76" s="365"/>
      <c r="AE76" s="366"/>
      <c r="AF76" s="366"/>
      <c r="AG76" s="366"/>
      <c r="AH76" s="381"/>
      <c r="AI76" s="373"/>
      <c r="AJ76" s="374"/>
      <c r="AK76" s="374"/>
      <c r="AL76" s="374"/>
      <c r="AM76" s="374"/>
      <c r="AN76" s="374"/>
      <c r="AO76" s="374"/>
      <c r="AP76" s="374"/>
      <c r="AQ76" s="374"/>
      <c r="AR76" s="374"/>
      <c r="AS76" s="374"/>
      <c r="AT76" s="374"/>
      <c r="AU76" s="374"/>
      <c r="AV76" s="374"/>
      <c r="AW76" s="374"/>
      <c r="AX76" s="374"/>
      <c r="AY76" s="374"/>
      <c r="AZ76" s="374"/>
      <c r="BA76" s="374"/>
      <c r="BB76" s="374"/>
      <c r="BC76" s="374"/>
      <c r="BD76" s="374"/>
      <c r="BE76" s="374"/>
    </row>
    <row r="77" spans="1:57" ht="12.75" customHeight="1" outlineLevel="1">
      <c r="A77" s="281" t="s">
        <v>490</v>
      </c>
      <c r="B77" s="596">
        <v>50</v>
      </c>
      <c r="C77" s="597">
        <v>280</v>
      </c>
      <c r="D77" s="598">
        <v>291.28100000000001</v>
      </c>
      <c r="E77" s="390">
        <v>1</v>
      </c>
      <c r="F77" s="751">
        <v>281</v>
      </c>
      <c r="G77" s="222">
        <v>-6.4699999999999994E-2</v>
      </c>
      <c r="H77" s="100">
        <v>365</v>
      </c>
      <c r="I77" s="91">
        <v>368.70499999999998</v>
      </c>
      <c r="J77" s="123">
        <v>268</v>
      </c>
      <c r="K77" s="95">
        <v>300.45600000000002</v>
      </c>
      <c r="L77" s="98">
        <v>85246057</v>
      </c>
      <c r="M77" s="471">
        <v>2877</v>
      </c>
      <c r="N77" s="153">
        <v>327</v>
      </c>
      <c r="O77" s="120">
        <v>45499.708240740743</v>
      </c>
      <c r="P77" s="126">
        <v>76</v>
      </c>
      <c r="Q77" s="248"/>
      <c r="R77" s="426"/>
      <c r="S77" s="256"/>
      <c r="T77" s="466"/>
      <c r="U77" s="534"/>
      <c r="V77" s="491"/>
      <c r="W77" s="162"/>
      <c r="X77" s="497"/>
      <c r="Y77" s="263"/>
      <c r="Z77" s="688">
        <f ca="1">OPTION!V5</f>
        <v>267.14228360729112</v>
      </c>
      <c r="AA77" s="818">
        <f t="shared" si="17"/>
        <v>3839.1</v>
      </c>
      <c r="AB77" s="371"/>
      <c r="AC77" s="362"/>
      <c r="AD77" s="362"/>
      <c r="AE77" s="363"/>
      <c r="AF77" s="363"/>
      <c r="AG77" s="363"/>
      <c r="AH77" s="381"/>
      <c r="AI77" s="373"/>
      <c r="AJ77" s="374"/>
      <c r="AK77" s="374"/>
      <c r="AL77" s="374"/>
      <c r="AM77" s="374"/>
      <c r="AN77" s="374"/>
      <c r="AO77" s="374"/>
      <c r="AP77" s="374"/>
      <c r="AQ77" s="374"/>
      <c r="AR77" s="374"/>
      <c r="AS77" s="374"/>
      <c r="AT77" s="374"/>
      <c r="AU77" s="374"/>
      <c r="AV77" s="374"/>
      <c r="AW77" s="374"/>
      <c r="AX77" s="374"/>
      <c r="AY77" s="374"/>
      <c r="AZ77" s="374"/>
      <c r="BA77" s="374"/>
      <c r="BB77" s="374"/>
      <c r="BC77" s="374"/>
      <c r="BD77" s="374"/>
      <c r="BE77" s="374"/>
    </row>
    <row r="78" spans="1:57" ht="12.75" customHeight="1" outlineLevel="1">
      <c r="A78" s="586" t="s">
        <v>491</v>
      </c>
      <c r="B78" s="387">
        <v>4</v>
      </c>
      <c r="C78" s="595">
        <v>185.001</v>
      </c>
      <c r="D78" s="595">
        <v>193.99700000000001</v>
      </c>
      <c r="E78" s="599">
        <v>3</v>
      </c>
      <c r="F78" s="752">
        <v>190</v>
      </c>
      <c r="G78" s="221">
        <v>-7.8299999999999995E-2</v>
      </c>
      <c r="H78" s="102">
        <v>220</v>
      </c>
      <c r="I78" s="92">
        <v>254</v>
      </c>
      <c r="J78" s="125">
        <v>170</v>
      </c>
      <c r="K78" s="96">
        <v>206.15</v>
      </c>
      <c r="L78" s="103">
        <v>134102812</v>
      </c>
      <c r="M78" s="472">
        <v>6853</v>
      </c>
      <c r="N78" s="154">
        <v>673</v>
      </c>
      <c r="O78" s="121">
        <v>45499.707337962966</v>
      </c>
      <c r="P78" s="127">
        <v>77</v>
      </c>
      <c r="Q78" s="249"/>
      <c r="R78" s="427"/>
      <c r="S78" s="255"/>
      <c r="T78" s="475"/>
      <c r="U78" s="535"/>
      <c r="V78" s="358"/>
      <c r="W78" s="220"/>
      <c r="X78" s="187"/>
      <c r="Y78" s="284"/>
      <c r="Z78" s="687">
        <f ca="1">OPTION!V6</f>
        <v>162.69098887254358</v>
      </c>
      <c r="AA78" s="819">
        <f t="shared" si="17"/>
        <v>3898.1</v>
      </c>
      <c r="AB78" s="372"/>
      <c r="AC78" s="365"/>
      <c r="AD78" s="365"/>
      <c r="AE78" s="366"/>
      <c r="AF78" s="366"/>
      <c r="AG78" s="366"/>
      <c r="AH78" s="381"/>
      <c r="AI78" s="373"/>
      <c r="AJ78" s="374"/>
      <c r="AK78" s="374"/>
      <c r="AL78" s="374"/>
      <c r="AM78" s="374"/>
      <c r="AN78" s="374"/>
      <c r="AO78" s="374"/>
      <c r="AP78" s="374"/>
      <c r="AQ78" s="374"/>
      <c r="AR78" s="374"/>
      <c r="AS78" s="374"/>
      <c r="AT78" s="374"/>
      <c r="AU78" s="374"/>
      <c r="AV78" s="374"/>
      <c r="AW78" s="374"/>
      <c r="AX78" s="374"/>
      <c r="AY78" s="374"/>
      <c r="AZ78" s="374"/>
      <c r="BA78" s="374"/>
      <c r="BB78" s="374"/>
      <c r="BC78" s="374"/>
      <c r="BD78" s="374"/>
      <c r="BE78" s="374"/>
    </row>
    <row r="79" spans="1:57" ht="12.75" customHeight="1" outlineLevel="1">
      <c r="A79" s="281" t="s">
        <v>492</v>
      </c>
      <c r="B79" s="596">
        <v>50</v>
      </c>
      <c r="C79" s="597">
        <v>124.1</v>
      </c>
      <c r="D79" s="598">
        <v>128</v>
      </c>
      <c r="E79" s="390">
        <v>19</v>
      </c>
      <c r="F79" s="751">
        <v>124.101</v>
      </c>
      <c r="G79" s="222">
        <v>-0.1744</v>
      </c>
      <c r="H79" s="100">
        <v>178.99</v>
      </c>
      <c r="I79" s="91">
        <v>189</v>
      </c>
      <c r="J79" s="123">
        <v>108.997</v>
      </c>
      <c r="K79" s="95">
        <v>150.33199999999999</v>
      </c>
      <c r="L79" s="98">
        <v>184075776</v>
      </c>
      <c r="M79" s="471">
        <v>13463</v>
      </c>
      <c r="N79" s="153">
        <v>1358</v>
      </c>
      <c r="O79" s="120">
        <v>45499.708275462966</v>
      </c>
      <c r="P79" s="126">
        <v>78</v>
      </c>
      <c r="Q79" s="248"/>
      <c r="R79" s="426"/>
      <c r="S79" s="256"/>
      <c r="T79" s="466"/>
      <c r="U79" s="534"/>
      <c r="V79" s="491"/>
      <c r="W79" s="162"/>
      <c r="X79" s="497"/>
      <c r="Y79" s="263"/>
      <c r="Z79" s="688">
        <f ca="1">OPTION!V7</f>
        <v>87.675147793623864</v>
      </c>
      <c r="AA79" s="818">
        <f t="shared" si="17"/>
        <v>3982.201</v>
      </c>
      <c r="AB79" s="371"/>
      <c r="AC79" s="362"/>
      <c r="AD79" s="362"/>
      <c r="AE79" s="363"/>
      <c r="AF79" s="363"/>
      <c r="AG79" s="363"/>
      <c r="AH79" s="381"/>
      <c r="AI79" s="373"/>
      <c r="AJ79" s="374"/>
      <c r="AK79" s="374"/>
      <c r="AL79" s="374"/>
      <c r="AM79" s="374"/>
      <c r="AN79" s="374"/>
      <c r="AO79" s="374"/>
      <c r="AP79" s="374"/>
      <c r="AQ79" s="374"/>
      <c r="AR79" s="374"/>
      <c r="AS79" s="374"/>
      <c r="AT79" s="374"/>
      <c r="AU79" s="374"/>
      <c r="AV79" s="374"/>
      <c r="AW79" s="374"/>
      <c r="AX79" s="374"/>
      <c r="AY79" s="374"/>
      <c r="AZ79" s="374"/>
      <c r="BA79" s="374"/>
      <c r="BB79" s="374"/>
      <c r="BC79" s="374"/>
      <c r="BD79" s="374"/>
      <c r="BE79" s="374"/>
    </row>
    <row r="80" spans="1:57" ht="12.75" customHeight="1" outlineLevel="1">
      <c r="A80" s="586" t="s">
        <v>493</v>
      </c>
      <c r="B80" s="387">
        <v>34</v>
      </c>
      <c r="C80" s="595">
        <v>64</v>
      </c>
      <c r="D80" s="595">
        <v>65</v>
      </c>
      <c r="E80" s="599">
        <v>114</v>
      </c>
      <c r="F80" s="752">
        <v>65</v>
      </c>
      <c r="G80" s="221">
        <v>-0.24530000000000002</v>
      </c>
      <c r="H80" s="102">
        <v>99.99</v>
      </c>
      <c r="I80" s="92">
        <v>99.99</v>
      </c>
      <c r="J80" s="125">
        <v>57</v>
      </c>
      <c r="K80" s="96">
        <v>86.126999999999995</v>
      </c>
      <c r="L80" s="103">
        <v>236353062</v>
      </c>
      <c r="M80" s="472">
        <v>32272</v>
      </c>
      <c r="N80" s="152">
        <v>1973</v>
      </c>
      <c r="O80" s="119">
        <v>45499.708287037036</v>
      </c>
      <c r="P80" s="127">
        <v>79</v>
      </c>
      <c r="Q80" s="249"/>
      <c r="R80" s="427"/>
      <c r="S80" s="255"/>
      <c r="T80" s="475"/>
      <c r="U80" s="535"/>
      <c r="V80" s="358"/>
      <c r="W80" s="220"/>
      <c r="X80" s="187"/>
      <c r="Y80" s="284"/>
      <c r="Z80" s="687">
        <f ca="1">OPTION!V8</f>
        <v>31.298224641726961</v>
      </c>
      <c r="AA80" s="819">
        <f t="shared" si="17"/>
        <v>4123.1000000000004</v>
      </c>
      <c r="AB80" s="372"/>
      <c r="AC80" s="365"/>
      <c r="AD80" s="365"/>
      <c r="AE80" s="366"/>
      <c r="AF80" s="366"/>
      <c r="AG80" s="366"/>
      <c r="AH80" s="381"/>
      <c r="AI80" s="373"/>
      <c r="AJ80" s="374"/>
      <c r="AK80" s="374"/>
      <c r="AL80" s="374"/>
      <c r="AM80" s="374"/>
      <c r="AN80" s="374"/>
      <c r="AO80" s="374"/>
      <c r="AP80" s="374"/>
      <c r="AQ80" s="374"/>
      <c r="AR80" s="374"/>
      <c r="AS80" s="374"/>
      <c r="AT80" s="374"/>
      <c r="AU80" s="374"/>
      <c r="AV80" s="374"/>
      <c r="AW80" s="374"/>
      <c r="AX80" s="374"/>
      <c r="AY80" s="374"/>
      <c r="AZ80" s="374"/>
      <c r="BA80" s="374"/>
      <c r="BB80" s="374"/>
      <c r="BC80" s="374"/>
      <c r="BD80" s="374"/>
      <c r="BE80" s="374"/>
    </row>
    <row r="81" spans="1:57" ht="12.75" customHeight="1" outlineLevel="1">
      <c r="A81" s="281" t="s">
        <v>494</v>
      </c>
      <c r="B81" s="596">
        <v>368</v>
      </c>
      <c r="C81" s="597">
        <v>30.7</v>
      </c>
      <c r="D81" s="598">
        <v>30.8</v>
      </c>
      <c r="E81" s="390">
        <v>20</v>
      </c>
      <c r="F81" s="751">
        <v>30.8</v>
      </c>
      <c r="G81" s="222">
        <v>-0.3619</v>
      </c>
      <c r="H81" s="100">
        <v>53</v>
      </c>
      <c r="I81" s="91">
        <v>53.9</v>
      </c>
      <c r="J81" s="123">
        <v>28.5</v>
      </c>
      <c r="K81" s="95">
        <v>48.268999999999998</v>
      </c>
      <c r="L81" s="98">
        <v>97081485</v>
      </c>
      <c r="M81" s="471">
        <v>26113</v>
      </c>
      <c r="N81" s="153">
        <v>1425</v>
      </c>
      <c r="O81" s="120">
        <v>45499.708287037036</v>
      </c>
      <c r="P81" s="126">
        <v>80</v>
      </c>
      <c r="Q81" s="248"/>
      <c r="R81" s="426"/>
      <c r="S81" s="256"/>
      <c r="T81" s="466"/>
      <c r="U81" s="534"/>
      <c r="V81" s="491"/>
      <c r="W81" s="162"/>
      <c r="X81" s="497"/>
      <c r="Y81" s="263"/>
      <c r="Z81" s="688">
        <f ca="1">OPTION!V9</f>
        <v>8.7920585666634565</v>
      </c>
      <c r="AA81" s="818">
        <f t="shared" si="17"/>
        <v>4288.9000000000005</v>
      </c>
      <c r="AB81" s="371"/>
      <c r="AC81" s="362"/>
      <c r="AD81" s="362"/>
      <c r="AE81" s="363"/>
      <c r="AF81" s="363"/>
      <c r="AG81" s="363"/>
      <c r="AH81" s="381"/>
      <c r="AI81" s="373"/>
      <c r="AJ81" s="374"/>
      <c r="AK81" s="374"/>
      <c r="AL81" s="374"/>
      <c r="AM81" s="374"/>
      <c r="AN81" s="374"/>
      <c r="AO81" s="374"/>
      <c r="AP81" s="374"/>
      <c r="AQ81" s="374"/>
      <c r="AR81" s="374"/>
      <c r="AS81" s="374"/>
      <c r="AT81" s="374"/>
      <c r="AU81" s="374"/>
      <c r="AV81" s="374"/>
      <c r="AW81" s="374"/>
      <c r="AX81" s="374"/>
      <c r="AY81" s="374"/>
      <c r="AZ81" s="374"/>
      <c r="BA81" s="374"/>
      <c r="BB81" s="374"/>
      <c r="BC81" s="374"/>
      <c r="BD81" s="374"/>
      <c r="BE81" s="374"/>
    </row>
    <row r="82" spans="1:57" ht="12.75" customHeight="1" outlineLevel="1">
      <c r="A82" s="586" t="s">
        <v>495</v>
      </c>
      <c r="B82" s="387">
        <v>1</v>
      </c>
      <c r="C82" s="595">
        <v>11.6</v>
      </c>
      <c r="D82" s="595">
        <v>12.497999999999999</v>
      </c>
      <c r="E82" s="599">
        <v>70</v>
      </c>
      <c r="F82" s="752">
        <v>11.81</v>
      </c>
      <c r="G82" s="221">
        <v>-0.46029999999999999</v>
      </c>
      <c r="H82" s="102">
        <v>25.87</v>
      </c>
      <c r="I82" s="92">
        <v>33</v>
      </c>
      <c r="J82" s="125">
        <v>10.5</v>
      </c>
      <c r="K82" s="96">
        <v>21.884</v>
      </c>
      <c r="L82" s="103">
        <v>41398105</v>
      </c>
      <c r="M82" s="472">
        <v>27020</v>
      </c>
      <c r="N82" s="154">
        <v>1125</v>
      </c>
      <c r="O82" s="121">
        <v>45499.708275462966</v>
      </c>
      <c r="P82" s="127">
        <v>81</v>
      </c>
      <c r="Q82" s="249"/>
      <c r="R82" s="427"/>
      <c r="S82" s="255"/>
      <c r="T82" s="475"/>
      <c r="U82" s="535"/>
      <c r="V82" s="358"/>
      <c r="W82" s="220"/>
      <c r="X82" s="187"/>
      <c r="Y82" s="284"/>
      <c r="Z82" s="687">
        <f ca="1">OPTION!V10</f>
        <v>0.60512295907038904</v>
      </c>
      <c r="AA82" s="819">
        <f t="shared" si="17"/>
        <v>4609.1100000000006</v>
      </c>
      <c r="AB82" s="372"/>
      <c r="AC82" s="365"/>
      <c r="AD82" s="365"/>
      <c r="AE82" s="366"/>
      <c r="AF82" s="366"/>
      <c r="AG82" s="366"/>
      <c r="AH82" s="593"/>
      <c r="AI82" s="375"/>
      <c r="AJ82" s="375"/>
      <c r="AK82" s="375"/>
      <c r="AL82" s="374"/>
      <c r="AM82" s="374"/>
      <c r="AN82" s="374"/>
      <c r="AO82" s="374"/>
      <c r="AP82" s="374"/>
      <c r="AQ82" s="374"/>
      <c r="AR82" s="374"/>
      <c r="AS82" s="374"/>
      <c r="AT82" s="374"/>
      <c r="AU82" s="374"/>
      <c r="AV82" s="374"/>
      <c r="AW82" s="374"/>
      <c r="AX82" s="374"/>
      <c r="AY82" s="374"/>
      <c r="AZ82" s="374"/>
      <c r="BA82" s="374"/>
      <c r="BB82" s="374"/>
      <c r="BC82" s="374"/>
      <c r="BD82" s="374"/>
      <c r="BE82" s="374"/>
    </row>
    <row r="83" spans="1:57" ht="12.75" customHeight="1" outlineLevel="1">
      <c r="A83" s="281" t="s">
        <v>496</v>
      </c>
      <c r="B83" s="596">
        <v>8</v>
      </c>
      <c r="C83" s="597">
        <v>7.11</v>
      </c>
      <c r="D83" s="598">
        <v>7.3</v>
      </c>
      <c r="E83" s="390">
        <v>5</v>
      </c>
      <c r="F83" s="751">
        <v>7.11</v>
      </c>
      <c r="G83" s="222">
        <v>-0.46700000000000003</v>
      </c>
      <c r="H83" s="100">
        <v>15</v>
      </c>
      <c r="I83" s="91">
        <v>15</v>
      </c>
      <c r="J83" s="123">
        <v>6.5</v>
      </c>
      <c r="K83" s="95">
        <v>13.34</v>
      </c>
      <c r="L83" s="98">
        <v>10807909</v>
      </c>
      <c r="M83" s="471">
        <v>11728</v>
      </c>
      <c r="N83" s="153">
        <v>692</v>
      </c>
      <c r="O83" s="120">
        <v>45499.708275462966</v>
      </c>
      <c r="P83" s="126">
        <v>82</v>
      </c>
      <c r="Q83" s="248"/>
      <c r="R83" s="426"/>
      <c r="S83" s="256"/>
      <c r="T83" s="466"/>
      <c r="U83" s="534"/>
      <c r="V83" s="491"/>
      <c r="W83" s="162"/>
      <c r="X83" s="497"/>
      <c r="Y83" s="263"/>
      <c r="Z83" s="688">
        <f ca="1">OPTION!V11</f>
        <v>9.4286642193196712E-2</v>
      </c>
      <c r="AA83" s="818">
        <f t="shared" si="17"/>
        <v>4804.41</v>
      </c>
      <c r="AB83" s="371"/>
      <c r="AC83" s="362"/>
      <c r="AD83" s="362"/>
      <c r="AE83" s="363"/>
      <c r="AF83" s="363"/>
      <c r="AG83" s="363"/>
      <c r="AH83" s="585"/>
      <c r="AI83" s="375"/>
      <c r="AJ83" s="375"/>
      <c r="AK83" s="375"/>
      <c r="AL83" s="374"/>
      <c r="AM83" s="374"/>
      <c r="AN83" s="374"/>
      <c r="AO83" s="374"/>
      <c r="AP83" s="374"/>
      <c r="AQ83" s="374"/>
      <c r="AR83" s="374"/>
      <c r="AS83" s="374"/>
      <c r="AT83" s="374"/>
      <c r="AU83" s="374"/>
      <c r="AV83" s="374"/>
      <c r="AW83" s="374"/>
      <c r="AX83" s="374"/>
      <c r="AY83" s="374"/>
      <c r="AZ83" s="374"/>
      <c r="BA83" s="374"/>
      <c r="BB83" s="374"/>
      <c r="BC83" s="374"/>
      <c r="BD83" s="374"/>
      <c r="BE83" s="374"/>
    </row>
    <row r="84" spans="1:57" ht="12.75" customHeight="1" outlineLevel="1">
      <c r="A84" s="586" t="s">
        <v>497</v>
      </c>
      <c r="B84" s="387">
        <v>10</v>
      </c>
      <c r="C84" s="595">
        <v>5.22</v>
      </c>
      <c r="D84" s="595">
        <v>5.95</v>
      </c>
      <c r="E84" s="599">
        <v>2</v>
      </c>
      <c r="F84" s="752">
        <v>5.5</v>
      </c>
      <c r="G84" s="221">
        <v>-0.4531</v>
      </c>
      <c r="H84" s="102">
        <v>11</v>
      </c>
      <c r="I84" s="92">
        <v>11</v>
      </c>
      <c r="J84" s="125">
        <v>5.0010000000000003</v>
      </c>
      <c r="K84" s="96">
        <v>10.057</v>
      </c>
      <c r="L84" s="103">
        <v>3616370</v>
      </c>
      <c r="M84" s="472">
        <v>5345</v>
      </c>
      <c r="N84" s="154">
        <v>386</v>
      </c>
      <c r="O84" s="121">
        <v>45499.708252314813</v>
      </c>
      <c r="P84" s="127">
        <v>83</v>
      </c>
      <c r="Q84" s="249"/>
      <c r="R84" s="427"/>
      <c r="S84" s="255"/>
      <c r="T84" s="475"/>
      <c r="U84" s="535"/>
      <c r="V84" s="358"/>
      <c r="W84" s="220"/>
      <c r="X84" s="187"/>
      <c r="Y84" s="284"/>
      <c r="Z84" s="687">
        <f ca="1">OPTION!V12</f>
        <v>3.2980612863694025E-2</v>
      </c>
      <c r="AA84" s="819">
        <f t="shared" si="17"/>
        <v>4907.7</v>
      </c>
      <c r="AB84" s="372"/>
      <c r="AC84" s="365"/>
      <c r="AD84" s="365"/>
      <c r="AE84" s="366"/>
      <c r="AF84" s="366"/>
      <c r="AG84" s="366"/>
      <c r="AH84" s="585"/>
      <c r="AI84" s="375"/>
      <c r="AJ84" s="375"/>
      <c r="AK84" s="375"/>
      <c r="AL84" s="374"/>
      <c r="AM84" s="374"/>
      <c r="AN84" s="374"/>
      <c r="AO84" s="374"/>
      <c r="AP84" s="374"/>
      <c r="AQ84" s="374"/>
      <c r="AR84" s="374"/>
      <c r="AS84" s="374"/>
      <c r="AT84" s="374"/>
      <c r="AU84" s="374"/>
      <c r="AV84" s="374"/>
      <c r="AW84" s="374"/>
      <c r="AX84" s="374"/>
      <c r="AY84" s="374"/>
      <c r="AZ84" s="374"/>
      <c r="BA84" s="374"/>
      <c r="BB84" s="374"/>
      <c r="BC84" s="374"/>
      <c r="BD84" s="374"/>
      <c r="BE84" s="374"/>
    </row>
    <row r="85" spans="1:57" ht="12.75" customHeight="1" outlineLevel="1">
      <c r="A85" s="281" t="s">
        <v>498</v>
      </c>
      <c r="B85" s="596">
        <v>5</v>
      </c>
      <c r="C85" s="597">
        <v>3.15</v>
      </c>
      <c r="D85" s="598">
        <v>4</v>
      </c>
      <c r="E85" s="390">
        <v>45</v>
      </c>
      <c r="F85" s="751">
        <v>4</v>
      </c>
      <c r="G85" s="222">
        <v>-0.44060000000000005</v>
      </c>
      <c r="H85" s="100">
        <v>10</v>
      </c>
      <c r="I85" s="91">
        <v>10</v>
      </c>
      <c r="J85" s="123">
        <v>3.5</v>
      </c>
      <c r="K85" s="95">
        <v>7.1509999999999998</v>
      </c>
      <c r="L85" s="98">
        <v>2601474</v>
      </c>
      <c r="M85" s="471">
        <v>5336</v>
      </c>
      <c r="N85" s="153">
        <v>402</v>
      </c>
      <c r="O85" s="120">
        <v>45499.708078703705</v>
      </c>
      <c r="P85" s="126">
        <v>84</v>
      </c>
      <c r="Q85" s="248"/>
      <c r="R85" s="426"/>
      <c r="S85" s="256"/>
      <c r="T85" s="466"/>
      <c r="U85" s="534"/>
      <c r="V85" s="491"/>
      <c r="W85" s="162"/>
      <c r="X85" s="497"/>
      <c r="Y85" s="263"/>
      <c r="Z85" s="688">
        <f ca="1">OPTION!V13</f>
        <v>3.9030742804809504E-3</v>
      </c>
      <c r="AA85" s="818">
        <f t="shared" si="17"/>
        <v>5106.2</v>
      </c>
      <c r="AB85" s="371"/>
      <c r="AC85" s="362"/>
      <c r="AD85" s="362"/>
      <c r="AE85" s="363"/>
      <c r="AF85" s="363"/>
      <c r="AG85" s="363"/>
      <c r="AH85" s="593"/>
      <c r="AI85" s="375"/>
      <c r="AJ85" s="375"/>
      <c r="AK85" s="375"/>
      <c r="AL85" s="374"/>
      <c r="AM85" s="374"/>
      <c r="AN85" s="374"/>
      <c r="AO85" s="374"/>
      <c r="AP85" s="374"/>
      <c r="AQ85" s="374"/>
      <c r="AR85" s="374"/>
      <c r="AS85" s="374"/>
      <c r="AT85" s="374"/>
      <c r="AU85" s="374"/>
      <c r="AV85" s="374"/>
      <c r="AW85" s="374"/>
      <c r="AX85" s="374"/>
      <c r="AY85" s="374"/>
      <c r="AZ85" s="374"/>
      <c r="BA85" s="374"/>
      <c r="BB85" s="374"/>
      <c r="BC85" s="374"/>
      <c r="BD85" s="374"/>
      <c r="BE85" s="374"/>
    </row>
    <row r="86" spans="1:57" ht="12.75" customHeight="1" outlineLevel="1">
      <c r="A86" s="586" t="s">
        <v>499</v>
      </c>
      <c r="B86" s="387">
        <v>464</v>
      </c>
      <c r="C86" s="595">
        <v>2.13</v>
      </c>
      <c r="D86" s="595">
        <v>3</v>
      </c>
      <c r="E86" s="599">
        <v>20</v>
      </c>
      <c r="F86" s="752">
        <v>2.13</v>
      </c>
      <c r="G86" s="221">
        <v>-0.53239999999999998</v>
      </c>
      <c r="H86" s="102">
        <v>3.0009999999999999</v>
      </c>
      <c r="I86" s="92">
        <v>5.75</v>
      </c>
      <c r="J86" s="125">
        <v>2.13</v>
      </c>
      <c r="K86" s="96">
        <v>4.556</v>
      </c>
      <c r="L86" s="103">
        <v>673625</v>
      </c>
      <c r="M86" s="472">
        <v>2405</v>
      </c>
      <c r="N86" s="154">
        <v>159</v>
      </c>
      <c r="O86" s="121">
        <v>45499.708298611113</v>
      </c>
      <c r="P86" s="127">
        <v>85</v>
      </c>
      <c r="Q86" s="249"/>
      <c r="R86" s="427"/>
      <c r="S86" s="255"/>
      <c r="T86" s="475"/>
      <c r="U86" s="535"/>
      <c r="V86" s="358"/>
      <c r="W86" s="220"/>
      <c r="X86" s="187"/>
      <c r="Y86" s="284"/>
      <c r="Z86" s="687">
        <f ca="1">OPTION!V14</f>
        <v>1.2628089051083119E-4</v>
      </c>
      <c r="AA86" s="819">
        <f t="shared" si="17"/>
        <v>5399.43</v>
      </c>
      <c r="AB86" s="372"/>
      <c r="AC86" s="365"/>
      <c r="AD86" s="365"/>
      <c r="AE86" s="366"/>
      <c r="AF86" s="366"/>
      <c r="AG86" s="366"/>
      <c r="AH86" s="380"/>
      <c r="AI86" s="373"/>
      <c r="AJ86" s="374"/>
      <c r="AK86" s="374"/>
      <c r="AL86" s="374"/>
      <c r="AM86" s="374"/>
      <c r="AN86" s="374"/>
      <c r="AO86" s="374"/>
      <c r="AP86" s="374"/>
      <c r="AQ86" s="374"/>
      <c r="AR86" s="374"/>
      <c r="AS86" s="374"/>
      <c r="AT86" s="374"/>
      <c r="AU86" s="374"/>
      <c r="AV86" s="374"/>
      <c r="AW86" s="374"/>
      <c r="AX86" s="374"/>
      <c r="AY86" s="374"/>
      <c r="AZ86" s="374"/>
      <c r="BA86" s="374"/>
      <c r="BB86" s="374"/>
      <c r="BC86" s="374"/>
      <c r="BD86" s="374"/>
      <c r="BE86" s="374"/>
    </row>
    <row r="87" spans="1:57" ht="12.75" customHeight="1" outlineLevel="1">
      <c r="A87" s="281" t="s">
        <v>500</v>
      </c>
      <c r="B87" s="596">
        <v>2</v>
      </c>
      <c r="C87" s="597">
        <v>2.1</v>
      </c>
      <c r="D87" s="598">
        <v>3.63</v>
      </c>
      <c r="E87" s="390">
        <v>20</v>
      </c>
      <c r="F87" s="751">
        <v>2.1</v>
      </c>
      <c r="G87" s="222">
        <v>-0.40659999999999996</v>
      </c>
      <c r="H87" s="100">
        <v>5</v>
      </c>
      <c r="I87" s="91">
        <v>5</v>
      </c>
      <c r="J87" s="123">
        <v>2</v>
      </c>
      <c r="K87" s="95">
        <v>3.5390000000000001</v>
      </c>
      <c r="L87" s="98">
        <v>70416</v>
      </c>
      <c r="M87" s="471">
        <v>253</v>
      </c>
      <c r="N87" s="153">
        <v>51</v>
      </c>
      <c r="O87" s="120">
        <v>45499.701111111113</v>
      </c>
      <c r="P87" s="126">
        <v>86</v>
      </c>
      <c r="Q87" s="248"/>
      <c r="R87" s="426"/>
      <c r="S87" s="256"/>
      <c r="T87" s="466"/>
      <c r="U87" s="534"/>
      <c r="V87" s="491"/>
      <c r="W87" s="162"/>
      <c r="X87" s="497"/>
      <c r="Y87" s="263"/>
      <c r="Z87" s="688">
        <f ca="1">OPTION!V15</f>
        <v>1.0442492584635562E-5</v>
      </c>
      <c r="AA87" s="818">
        <f t="shared" si="17"/>
        <v>5599.4000000000005</v>
      </c>
      <c r="AB87" s="371"/>
      <c r="AC87" s="362"/>
      <c r="AD87" s="362"/>
      <c r="AE87" s="363"/>
      <c r="AF87" s="363"/>
      <c r="AG87" s="363"/>
      <c r="AH87" s="380"/>
      <c r="AI87" s="373"/>
      <c r="AJ87" s="374"/>
      <c r="AK87" s="374"/>
      <c r="AL87" s="374"/>
      <c r="AM87" s="374"/>
      <c r="AN87" s="374"/>
      <c r="AO87" s="374"/>
      <c r="AP87" s="374"/>
      <c r="AQ87" s="374"/>
      <c r="AR87" s="374"/>
      <c r="AS87" s="374"/>
      <c r="AT87" s="374"/>
      <c r="AU87" s="374"/>
      <c r="AV87" s="374"/>
      <c r="AW87" s="374"/>
      <c r="AX87" s="374"/>
      <c r="AY87" s="374"/>
      <c r="AZ87" s="374"/>
      <c r="BA87" s="374"/>
      <c r="BB87" s="374"/>
      <c r="BC87" s="374"/>
      <c r="BD87" s="374"/>
      <c r="BE87" s="374"/>
    </row>
    <row r="88" spans="1:57" ht="12.75" customHeight="1" outlineLevel="1">
      <c r="A88" s="586" t="s">
        <v>501</v>
      </c>
      <c r="B88" s="387">
        <v>8</v>
      </c>
      <c r="C88" s="595">
        <v>1.6</v>
      </c>
      <c r="D88" s="595">
        <v>2.25</v>
      </c>
      <c r="E88" s="599">
        <v>500</v>
      </c>
      <c r="F88" s="752">
        <v>2.2490000000000001</v>
      </c>
      <c r="G88" s="221">
        <v>-0.15759999999999999</v>
      </c>
      <c r="H88" s="102">
        <v>3.35</v>
      </c>
      <c r="I88" s="92">
        <v>3.35</v>
      </c>
      <c r="J88" s="125">
        <v>1.18</v>
      </c>
      <c r="K88" s="96">
        <v>2.67</v>
      </c>
      <c r="L88" s="103">
        <v>100888</v>
      </c>
      <c r="M88" s="472">
        <v>439</v>
      </c>
      <c r="N88" s="154">
        <v>65</v>
      </c>
      <c r="O88" s="121">
        <v>45499.701354166667</v>
      </c>
      <c r="P88" s="127">
        <v>87</v>
      </c>
      <c r="Q88" s="249"/>
      <c r="R88" s="427"/>
      <c r="S88" s="255"/>
      <c r="T88" s="475"/>
      <c r="U88" s="535"/>
      <c r="V88" s="358"/>
      <c r="W88" s="220"/>
      <c r="X88" s="187"/>
      <c r="Y88" s="284"/>
      <c r="Z88" s="687">
        <f ca="1">OPTION!V16</f>
        <v>7.6754143732060464E-7</v>
      </c>
      <c r="AA88" s="819">
        <f t="shared" si="17"/>
        <v>5799.549</v>
      </c>
      <c r="AB88" s="372"/>
      <c r="AC88" s="365"/>
      <c r="AD88" s="365"/>
      <c r="AE88" s="366"/>
      <c r="AF88" s="366"/>
      <c r="AG88" s="366"/>
      <c r="AH88" s="381"/>
      <c r="AI88" s="373"/>
      <c r="AJ88" s="374"/>
      <c r="AK88" s="374"/>
      <c r="AL88" s="374"/>
      <c r="AM88" s="374"/>
      <c r="AN88" s="374"/>
      <c r="AO88" s="374"/>
      <c r="AP88" s="374"/>
      <c r="AQ88" s="374"/>
      <c r="AR88" s="374"/>
      <c r="AS88" s="374"/>
      <c r="AT88" s="374"/>
      <c r="AU88" s="374"/>
      <c r="AV88" s="374"/>
      <c r="AW88" s="374"/>
      <c r="AX88" s="374"/>
      <c r="AY88" s="374"/>
      <c r="AZ88" s="374"/>
      <c r="BA88" s="374"/>
      <c r="BB88" s="374"/>
      <c r="BC88" s="374"/>
      <c r="BD88" s="374"/>
      <c r="BE88" s="374"/>
    </row>
    <row r="89" spans="1:57" ht="12.75" customHeight="1" outlineLevel="1">
      <c r="A89" s="587" t="s">
        <v>502</v>
      </c>
      <c r="B89" s="536">
        <v>493</v>
      </c>
      <c r="C89" s="600">
        <v>1.5</v>
      </c>
      <c r="D89" s="600">
        <v>1.87</v>
      </c>
      <c r="E89" s="536">
        <v>620</v>
      </c>
      <c r="F89" s="755">
        <v>1.5</v>
      </c>
      <c r="G89" s="678">
        <v>-0.24079999999999999</v>
      </c>
      <c r="H89" s="679">
        <v>1.8</v>
      </c>
      <c r="I89" s="680">
        <v>2.34</v>
      </c>
      <c r="J89" s="681">
        <v>1.5</v>
      </c>
      <c r="K89" s="682">
        <v>1.976</v>
      </c>
      <c r="L89" s="683">
        <v>914786</v>
      </c>
      <c r="M89" s="684">
        <v>4957</v>
      </c>
      <c r="N89" s="685">
        <v>235</v>
      </c>
      <c r="O89" s="686">
        <v>45499.708252314813</v>
      </c>
      <c r="P89" s="126">
        <v>88</v>
      </c>
      <c r="Q89" s="537"/>
      <c r="R89" s="538"/>
      <c r="S89" s="539"/>
      <c r="T89" s="540"/>
      <c r="U89" s="541"/>
      <c r="V89" s="542"/>
      <c r="W89" s="543"/>
      <c r="X89" s="544"/>
      <c r="Y89" s="545"/>
      <c r="Z89" s="719">
        <f ca="1">OPTION!V17</f>
        <v>5.0817976238878952E-8</v>
      </c>
      <c r="AA89" s="822">
        <f t="shared" si="17"/>
        <v>5998.8</v>
      </c>
      <c r="AB89" s="546"/>
      <c r="AC89" s="547"/>
      <c r="AD89" s="547"/>
      <c r="AE89" s="548"/>
      <c r="AF89" s="548"/>
      <c r="AG89" s="548"/>
      <c r="AH89" s="381"/>
      <c r="AI89" s="373"/>
      <c r="AJ89" s="374"/>
      <c r="AK89" s="374"/>
      <c r="AL89" s="374"/>
      <c r="AM89" s="374"/>
      <c r="AN89" s="374"/>
      <c r="AO89" s="374"/>
      <c r="AP89" s="374"/>
      <c r="AQ89" s="374"/>
      <c r="AR89" s="374"/>
      <c r="AS89" s="374"/>
      <c r="AT89" s="374"/>
      <c r="AU89" s="374"/>
      <c r="AV89" s="374"/>
      <c r="AW89" s="374"/>
      <c r="AX89" s="374"/>
      <c r="AY89" s="374"/>
      <c r="AZ89" s="374"/>
      <c r="BA89" s="374"/>
      <c r="BB89" s="374"/>
      <c r="BC89" s="374"/>
      <c r="BD89" s="374"/>
      <c r="BE89" s="374"/>
    </row>
    <row r="90" spans="1:57">
      <c r="A90" s="415" t="s">
        <v>145</v>
      </c>
      <c r="B90" s="387">
        <v>100</v>
      </c>
      <c r="C90" s="338">
        <v>3690</v>
      </c>
      <c r="D90" s="385">
        <v>3730</v>
      </c>
      <c r="E90" s="387">
        <v>742</v>
      </c>
      <c r="F90" s="750">
        <v>3715</v>
      </c>
      <c r="G90" s="221">
        <v>-2.5999999999999999E-3</v>
      </c>
      <c r="H90" s="101">
        <v>3705</v>
      </c>
      <c r="I90" s="93">
        <v>3775</v>
      </c>
      <c r="J90" s="124">
        <v>3635</v>
      </c>
      <c r="K90" s="97">
        <v>3725</v>
      </c>
      <c r="L90" s="104">
        <v>221190475</v>
      </c>
      <c r="M90" s="97">
        <v>59340</v>
      </c>
      <c r="N90" s="104">
        <v>768</v>
      </c>
      <c r="O90" s="119">
        <v>45499.687245370369</v>
      </c>
      <c r="P90" s="127">
        <v>89</v>
      </c>
      <c r="Q90" s="115"/>
      <c r="R90" s="178">
        <v>0</v>
      </c>
      <c r="S90" s="189">
        <v>0</v>
      </c>
      <c r="T90" s="250"/>
      <c r="U90" s="250"/>
      <c r="V90" s="250"/>
      <c r="W90" s="285"/>
      <c r="X90" s="286"/>
      <c r="Y90" s="164">
        <f>IF(D90&lt;&gt;0,($C91*(1-$AB$1))-$D90,0)</f>
        <v>-0.37300000000004729</v>
      </c>
      <c r="Z90" s="287"/>
      <c r="AA90" s="821">
        <v>28.37</v>
      </c>
      <c r="AB90" s="370"/>
      <c r="AC90" s="360"/>
      <c r="AD90" s="360"/>
      <c r="AE90" s="361"/>
      <c r="AF90" s="361"/>
      <c r="AG90" s="361"/>
      <c r="AH90" s="373"/>
      <c r="AI90" s="373"/>
      <c r="AJ90" s="374"/>
      <c r="AK90" s="374"/>
      <c r="AL90" s="374"/>
      <c r="AM90" s="374"/>
      <c r="AN90" s="374"/>
      <c r="AO90" s="374"/>
      <c r="AP90" s="374"/>
      <c r="AQ90" s="374"/>
      <c r="AR90" s="374"/>
      <c r="AS90" s="374"/>
      <c r="AT90" s="374"/>
      <c r="AU90" s="374"/>
      <c r="AV90" s="374"/>
      <c r="AW90" s="374"/>
      <c r="AX90" s="374"/>
      <c r="AY90" s="374"/>
      <c r="AZ90" s="374"/>
      <c r="BA90" s="374"/>
      <c r="BB90" s="374"/>
      <c r="BC90" s="374"/>
      <c r="BD90" s="374"/>
      <c r="BE90" s="374"/>
    </row>
    <row r="91" spans="1:57" ht="12.75" customHeight="1">
      <c r="A91" s="421" t="s">
        <v>322</v>
      </c>
      <c r="B91" s="391">
        <v>20</v>
      </c>
      <c r="C91" s="393">
        <v>3730</v>
      </c>
      <c r="D91" s="393">
        <v>3740</v>
      </c>
      <c r="E91" s="392">
        <v>29</v>
      </c>
      <c r="F91" s="756">
        <v>3735</v>
      </c>
      <c r="G91" s="297">
        <v>8.0000000000000002E-3</v>
      </c>
      <c r="H91" s="298">
        <v>3725</v>
      </c>
      <c r="I91" s="419">
        <v>3785</v>
      </c>
      <c r="J91" s="299">
        <v>3700</v>
      </c>
      <c r="K91" s="300">
        <v>3705</v>
      </c>
      <c r="L91" s="301">
        <v>4107181250</v>
      </c>
      <c r="M91" s="300">
        <v>1098027</v>
      </c>
      <c r="N91" s="301">
        <v>3253</v>
      </c>
      <c r="O91" s="302">
        <v>45499.708298611113</v>
      </c>
      <c r="P91" s="126">
        <v>90</v>
      </c>
      <c r="Q91" s="303">
        <v>0</v>
      </c>
      <c r="R91" s="304">
        <v>0</v>
      </c>
      <c r="S91" s="305">
        <v>0</v>
      </c>
      <c r="T91" s="306">
        <v>0</v>
      </c>
      <c r="U91" s="306"/>
      <c r="V91" s="306"/>
      <c r="W91" s="307">
        <v>0</v>
      </c>
      <c r="X91" s="308">
        <v>0</v>
      </c>
      <c r="Y91" s="309" t="str">
        <f>IFERROR(INT(#REF!/(F90)),"")</f>
        <v/>
      </c>
      <c r="Z91" s="310"/>
      <c r="AA91" s="651">
        <f>F91/AA90*10</f>
        <v>1316.5315474092349</v>
      </c>
      <c r="AB91" s="371"/>
      <c r="AC91" s="362"/>
      <c r="AD91" s="362"/>
      <c r="AE91" s="363"/>
      <c r="AF91" s="363"/>
      <c r="AG91" s="363"/>
      <c r="AH91" s="373"/>
      <c r="AI91" s="373"/>
      <c r="AJ91" s="374"/>
      <c r="AK91" s="374"/>
      <c r="AL91" s="374"/>
      <c r="AM91" s="374"/>
      <c r="AN91" s="374"/>
      <c r="AO91" s="374"/>
      <c r="AP91" s="374"/>
      <c r="AQ91" s="374"/>
      <c r="AR91" s="374"/>
      <c r="AS91" s="374"/>
      <c r="AT91" s="374"/>
      <c r="AU91" s="374"/>
      <c r="AV91" s="374"/>
      <c r="AW91" s="374"/>
      <c r="AX91" s="374"/>
      <c r="AY91" s="374"/>
      <c r="AZ91" s="374"/>
      <c r="BA91" s="374"/>
      <c r="BB91" s="374"/>
      <c r="BC91" s="374"/>
      <c r="BD91" s="374"/>
      <c r="BE91" s="374"/>
    </row>
    <row r="92" spans="1:57" ht="12.75" customHeight="1">
      <c r="A92" s="416" t="s">
        <v>7</v>
      </c>
      <c r="B92" s="260">
        <v>2063</v>
      </c>
      <c r="C92" s="338">
        <v>63010</v>
      </c>
      <c r="D92" s="385">
        <v>63080</v>
      </c>
      <c r="E92" s="261">
        <v>10</v>
      </c>
      <c r="F92" s="750">
        <v>63080</v>
      </c>
      <c r="G92" s="221">
        <v>1.4000000000000002E-3</v>
      </c>
      <c r="H92" s="101">
        <v>63980</v>
      </c>
      <c r="I92" s="93">
        <v>63980</v>
      </c>
      <c r="J92" s="124">
        <v>62100</v>
      </c>
      <c r="K92" s="97">
        <v>62990</v>
      </c>
      <c r="L92" s="104">
        <v>169185161867</v>
      </c>
      <c r="M92" s="97">
        <v>268695497</v>
      </c>
      <c r="N92" s="104">
        <v>117730</v>
      </c>
      <c r="O92" s="119">
        <v>45499.687638888892</v>
      </c>
      <c r="P92" s="127">
        <v>91</v>
      </c>
      <c r="Q92" s="115">
        <v>0</v>
      </c>
      <c r="R92" s="178">
        <v>0</v>
      </c>
      <c r="S92" s="189">
        <v>0</v>
      </c>
      <c r="T92" s="250">
        <v>0</v>
      </c>
      <c r="U92" s="250"/>
      <c r="V92" s="250"/>
      <c r="W92" s="231">
        <f>(V92*X92)</f>
        <v>0</v>
      </c>
      <c r="X92" s="186"/>
      <c r="Y92" s="164">
        <f>IF(D92&lt;&gt;0,($C93*(1-$AB$1))-$D92,0)</f>
        <v>273.66400000000431</v>
      </c>
      <c r="Z92" s="165"/>
      <c r="AA92" s="166"/>
      <c r="AB92" s="370"/>
      <c r="AC92" s="360"/>
      <c r="AD92" s="360"/>
      <c r="AE92" s="361"/>
      <c r="AF92" s="361"/>
      <c r="AG92" s="361"/>
      <c r="AH92" s="373"/>
      <c r="AI92" s="373"/>
      <c r="AJ92" s="374"/>
      <c r="AK92" s="374"/>
      <c r="AL92" s="374"/>
      <c r="AM92" s="374"/>
      <c r="AN92" s="376"/>
      <c r="AO92" s="374"/>
      <c r="AP92" s="374"/>
      <c r="AQ92" s="374"/>
      <c r="AR92" s="374"/>
      <c r="AS92" s="374"/>
      <c r="AT92" s="374"/>
      <c r="AU92" s="374"/>
      <c r="AV92" s="374"/>
      <c r="AW92" s="374"/>
      <c r="AX92" s="374"/>
      <c r="AY92" s="374"/>
      <c r="AZ92" s="374"/>
      <c r="BA92" s="374"/>
      <c r="BB92" s="374"/>
      <c r="BC92" s="374"/>
      <c r="BD92" s="374"/>
      <c r="BE92" s="374"/>
    </row>
    <row r="93" spans="1:57" ht="12.75" customHeight="1">
      <c r="A93" s="410" t="s">
        <v>323</v>
      </c>
      <c r="B93" s="259">
        <v>300</v>
      </c>
      <c r="C93" s="384">
        <v>63360</v>
      </c>
      <c r="D93" s="384">
        <v>63380</v>
      </c>
      <c r="E93" s="259">
        <v>11481</v>
      </c>
      <c r="F93" s="751">
        <v>63380</v>
      </c>
      <c r="G93" s="222">
        <v>7.3000000000000001E-3</v>
      </c>
      <c r="H93" s="100">
        <v>63200</v>
      </c>
      <c r="I93" s="91">
        <v>63890</v>
      </c>
      <c r="J93" s="123">
        <v>62300</v>
      </c>
      <c r="K93" s="95">
        <v>62920</v>
      </c>
      <c r="L93" s="98">
        <v>106177507102</v>
      </c>
      <c r="M93" s="95">
        <v>168153091</v>
      </c>
      <c r="N93" s="98">
        <v>43544</v>
      </c>
      <c r="O93" s="120">
        <v>45499.708391203705</v>
      </c>
      <c r="P93" s="126">
        <v>92</v>
      </c>
      <c r="Q93" s="113">
        <v>0</v>
      </c>
      <c r="R93" s="177">
        <v>0</v>
      </c>
      <c r="S93" s="190">
        <v>0</v>
      </c>
      <c r="T93" s="251">
        <v>0</v>
      </c>
      <c r="U93" s="251"/>
      <c r="V93" s="251"/>
      <c r="W93" s="161">
        <f>V92*(F93/100)</f>
        <v>0</v>
      </c>
      <c r="X93" s="185"/>
      <c r="Y93" s="158" t="str">
        <f>IFERROR(INT(#REF!/(F60/100)),"")</f>
        <v/>
      </c>
      <c r="Z93" s="167"/>
      <c r="AA93" s="168"/>
      <c r="AB93" s="371"/>
      <c r="AC93" s="362"/>
      <c r="AD93" s="362"/>
      <c r="AE93" s="363"/>
      <c r="AF93" s="363"/>
      <c r="AG93" s="363"/>
      <c r="AH93" s="373"/>
      <c r="AI93" s="373"/>
      <c r="AJ93" s="374"/>
      <c r="AK93" s="374"/>
      <c r="AL93" s="374"/>
      <c r="AM93" s="374"/>
      <c r="AN93" s="376"/>
      <c r="AO93" s="374"/>
      <c r="AP93" s="374"/>
      <c r="AQ93" s="374"/>
      <c r="AR93" s="374"/>
      <c r="AS93" s="374"/>
      <c r="AT93" s="374"/>
      <c r="AU93" s="374"/>
      <c r="AV93" s="374"/>
      <c r="AW93" s="374"/>
      <c r="AX93" s="374"/>
      <c r="AY93" s="374"/>
      <c r="AZ93" s="374"/>
      <c r="BA93" s="374"/>
      <c r="BB93" s="374"/>
      <c r="BC93" s="374"/>
      <c r="BD93" s="374"/>
      <c r="BE93" s="374"/>
    </row>
    <row r="94" spans="1:57" ht="12.75" customHeight="1">
      <c r="A94" s="416" t="s">
        <v>9</v>
      </c>
      <c r="B94" s="260">
        <v>100000</v>
      </c>
      <c r="C94" s="338">
        <v>47.75</v>
      </c>
      <c r="D94" s="385">
        <v>48.3</v>
      </c>
      <c r="E94" s="261">
        <v>636</v>
      </c>
      <c r="F94" s="752">
        <v>48.3</v>
      </c>
      <c r="G94" s="221">
        <v>1.7000000000000001E-2</v>
      </c>
      <c r="H94" s="102">
        <v>47.5</v>
      </c>
      <c r="I94" s="92">
        <v>48.3</v>
      </c>
      <c r="J94" s="125">
        <v>47.4</v>
      </c>
      <c r="K94" s="96">
        <v>47.49</v>
      </c>
      <c r="L94" s="103">
        <v>41532805</v>
      </c>
      <c r="M94" s="96">
        <v>86864689</v>
      </c>
      <c r="N94" s="103">
        <v>15077</v>
      </c>
      <c r="O94" s="121">
        <v>45499.687592592592</v>
      </c>
      <c r="P94" s="127">
        <v>93</v>
      </c>
      <c r="Q94" s="114">
        <v>0</v>
      </c>
      <c r="R94" s="180">
        <v>0</v>
      </c>
      <c r="S94" s="191">
        <v>0</v>
      </c>
      <c r="T94" s="252">
        <v>0</v>
      </c>
      <c r="U94" s="252"/>
      <c r="V94" s="252"/>
      <c r="W94" s="232">
        <f>(V94*X94)</f>
        <v>0</v>
      </c>
      <c r="X94" s="188"/>
      <c r="Y94" s="169">
        <f>IF(D94&lt;&gt;0,($C95*(1-$AB$1))-$D94,0)</f>
        <v>-0.53277719999999817</v>
      </c>
      <c r="Z94" s="170">
        <f>IFERROR(IF(C94&lt;&gt;"",$AA$1/(D92/100)*(C94/100),""),"")</f>
        <v>99.513898875725161</v>
      </c>
      <c r="AA94" s="171">
        <f>IFERROR($AC$1/(D94/100)*(C92/100),"")</f>
        <v>130455.48654244308</v>
      </c>
      <c r="AB94" s="372"/>
      <c r="AC94" s="366"/>
      <c r="AD94" s="367"/>
      <c r="AE94" s="367"/>
      <c r="AF94" s="361"/>
      <c r="AG94" s="361"/>
      <c r="AH94" s="373"/>
      <c r="AI94" s="373"/>
      <c r="AJ94" s="374"/>
      <c r="AK94" s="374"/>
      <c r="AL94" s="374"/>
      <c r="AM94" s="374"/>
      <c r="AN94" s="376"/>
      <c r="AO94" s="374"/>
      <c r="AP94" s="374"/>
      <c r="AQ94" s="374"/>
      <c r="AR94" s="374"/>
      <c r="AS94" s="374"/>
      <c r="AT94" s="374"/>
      <c r="AU94" s="374"/>
      <c r="AV94" s="374"/>
      <c r="AW94" s="374"/>
      <c r="AX94" s="374"/>
      <c r="AY94" s="374"/>
      <c r="AZ94" s="374"/>
      <c r="BA94" s="374"/>
      <c r="BB94" s="374"/>
      <c r="BC94" s="374"/>
      <c r="BD94" s="374"/>
      <c r="BE94" s="374"/>
    </row>
    <row r="95" spans="1:57" ht="12.75" customHeight="1">
      <c r="A95" s="410" t="s">
        <v>324</v>
      </c>
      <c r="B95" s="259">
        <v>1423</v>
      </c>
      <c r="C95" s="384">
        <v>47.771999999999998</v>
      </c>
      <c r="D95" s="384">
        <v>48.07</v>
      </c>
      <c r="E95" s="259">
        <v>15147</v>
      </c>
      <c r="F95" s="751">
        <v>47.771999999999998</v>
      </c>
      <c r="G95" s="267">
        <v>1.11E-2</v>
      </c>
      <c r="H95" s="100">
        <v>47.625999999999998</v>
      </c>
      <c r="I95" s="91">
        <v>48.194000000000003</v>
      </c>
      <c r="J95" s="123">
        <v>47.427</v>
      </c>
      <c r="K95" s="95">
        <v>47.244</v>
      </c>
      <c r="L95" s="98">
        <v>7083440</v>
      </c>
      <c r="M95" s="95">
        <v>14801785</v>
      </c>
      <c r="N95" s="98">
        <v>3729</v>
      </c>
      <c r="O95" s="120">
        <v>45499.708449074074</v>
      </c>
      <c r="P95" s="126">
        <v>94</v>
      </c>
      <c r="Q95" s="113">
        <v>0</v>
      </c>
      <c r="R95" s="177">
        <v>0</v>
      </c>
      <c r="S95" s="190">
        <v>0</v>
      </c>
      <c r="T95" s="251">
        <v>0</v>
      </c>
      <c r="U95" s="251"/>
      <c r="V95" s="251"/>
      <c r="W95" s="233">
        <f>V94*(F94/100)</f>
        <v>0</v>
      </c>
      <c r="X95" s="185"/>
      <c r="Y95" s="159" t="str">
        <f>IFERROR(INT(#REF!/(F94/100)),"")</f>
        <v/>
      </c>
      <c r="Z95" s="172">
        <f>IFERROR(IF(C95&lt;&gt;"",$AA$1/(D93/100)*(C95/100),""),"")</f>
        <v>99.088496642014434</v>
      </c>
      <c r="AA95" s="173">
        <f>IFERROR($AC$1/(D95/100)*(C93/100),"")</f>
        <v>131807.78032036612</v>
      </c>
      <c r="AB95" s="371"/>
      <c r="AC95" s="363"/>
      <c r="AD95" s="364"/>
      <c r="AE95" s="364"/>
      <c r="AF95" s="363"/>
      <c r="AG95" s="363"/>
      <c r="AH95" s="373"/>
      <c r="AI95" s="373"/>
      <c r="AJ95" s="374"/>
      <c r="AK95" s="374"/>
      <c r="AL95" s="374"/>
      <c r="AM95" s="374"/>
      <c r="AN95" s="376"/>
      <c r="AO95" s="374"/>
      <c r="AP95" s="374"/>
      <c r="AQ95" s="374"/>
      <c r="AR95" s="374"/>
      <c r="AS95" s="374"/>
      <c r="AT95" s="374"/>
      <c r="AU95" s="374"/>
      <c r="AV95" s="374"/>
      <c r="AW95" s="374"/>
      <c r="AX95" s="374"/>
      <c r="AY95" s="374"/>
      <c r="AZ95" s="374"/>
      <c r="BA95" s="374"/>
      <c r="BB95" s="374"/>
      <c r="BC95" s="374"/>
      <c r="BD95" s="374"/>
      <c r="BE95" s="374"/>
    </row>
    <row r="96" spans="1:57" ht="12.75" customHeight="1">
      <c r="A96" s="416" t="s">
        <v>8</v>
      </c>
      <c r="B96" s="260">
        <v>91328</v>
      </c>
      <c r="C96" s="338">
        <v>47.9</v>
      </c>
      <c r="D96" s="385">
        <v>47.93</v>
      </c>
      <c r="E96" s="261">
        <v>19214</v>
      </c>
      <c r="F96" s="750">
        <v>47.9</v>
      </c>
      <c r="G96" s="221">
        <v>9.4999999999999998E-3</v>
      </c>
      <c r="H96" s="102">
        <v>47.5</v>
      </c>
      <c r="I96" s="92">
        <v>48.11</v>
      </c>
      <c r="J96" s="125">
        <v>47.2</v>
      </c>
      <c r="K96" s="96">
        <v>47.447000000000003</v>
      </c>
      <c r="L96" s="103">
        <v>121322179</v>
      </c>
      <c r="M96" s="96">
        <v>254390759</v>
      </c>
      <c r="N96" s="103">
        <v>102161</v>
      </c>
      <c r="O96" s="121">
        <v>45499.687534722223</v>
      </c>
      <c r="P96" s="127">
        <v>95</v>
      </c>
      <c r="Q96" s="114">
        <v>0</v>
      </c>
      <c r="R96" s="180">
        <v>0</v>
      </c>
      <c r="S96" s="191">
        <v>0</v>
      </c>
      <c r="T96" s="252">
        <v>0</v>
      </c>
      <c r="U96" s="252"/>
      <c r="V96" s="252"/>
      <c r="W96" s="234">
        <f>(V96*X96)</f>
        <v>0</v>
      </c>
      <c r="X96" s="187"/>
      <c r="Y96" s="174">
        <f>IF(D96&lt;&gt;0,($C97*(1-$AB$1))-$D96,0)</f>
        <v>-3.3790099999997381E-2</v>
      </c>
      <c r="Z96" s="175">
        <f>IFERROR(IF(C96&lt;&gt;"",$AA$1/(D92/100)*(C96/100),""),"")</f>
        <v>99.826507982141052</v>
      </c>
      <c r="AA96" s="176">
        <f>IFERROR($AC$1/(D96/100)*(C92/100),"")</f>
        <v>131462.54955142917</v>
      </c>
      <c r="AB96" s="370"/>
      <c r="AC96" s="360"/>
      <c r="AD96" s="360"/>
      <c r="AE96" s="361"/>
      <c r="AF96" s="361"/>
      <c r="AG96" s="361"/>
      <c r="AH96" s="373"/>
      <c r="AI96" s="373"/>
      <c r="AJ96" s="374"/>
      <c r="AK96" s="374"/>
      <c r="AL96" s="374"/>
      <c r="AM96" s="374"/>
      <c r="AN96" s="374"/>
      <c r="AO96" s="374"/>
      <c r="AP96" s="374"/>
      <c r="AQ96" s="374"/>
      <c r="AR96" s="374"/>
      <c r="AS96" s="374"/>
      <c r="AT96" s="374"/>
      <c r="AU96" s="374"/>
      <c r="AV96" s="374"/>
      <c r="AW96" s="374"/>
      <c r="AX96" s="374"/>
      <c r="AY96" s="374"/>
      <c r="AZ96" s="374"/>
      <c r="BA96" s="374"/>
      <c r="BB96" s="374"/>
      <c r="BC96" s="374"/>
      <c r="BD96" s="374"/>
      <c r="BE96" s="374"/>
    </row>
    <row r="97" spans="1:57" ht="12.75" customHeight="1">
      <c r="A97" s="411" t="s">
        <v>325</v>
      </c>
      <c r="B97" s="277">
        <v>58574</v>
      </c>
      <c r="C97" s="386">
        <v>47.901000000000003</v>
      </c>
      <c r="D97" s="386">
        <v>47.98</v>
      </c>
      <c r="E97" s="277">
        <v>855</v>
      </c>
      <c r="F97" s="757">
        <v>47.901000000000003</v>
      </c>
      <c r="G97" s="224">
        <v>1.46E-2</v>
      </c>
      <c r="H97" s="204">
        <v>47.37</v>
      </c>
      <c r="I97" s="205">
        <v>48.15</v>
      </c>
      <c r="J97" s="206">
        <v>47.37</v>
      </c>
      <c r="K97" s="207">
        <v>47.21</v>
      </c>
      <c r="L97" s="208">
        <v>29359809</v>
      </c>
      <c r="M97" s="207">
        <v>61495574</v>
      </c>
      <c r="N97" s="208">
        <v>23404</v>
      </c>
      <c r="O97" s="209">
        <v>45499.708506944444</v>
      </c>
      <c r="P97" s="126">
        <v>96</v>
      </c>
      <c r="Q97" s="210">
        <v>0</v>
      </c>
      <c r="R97" s="211">
        <v>0</v>
      </c>
      <c r="S97" s="212">
        <v>0</v>
      </c>
      <c r="T97" s="253">
        <v>0</v>
      </c>
      <c r="U97" s="253"/>
      <c r="V97" s="253"/>
      <c r="W97" s="235">
        <f>V96*(C96/100)</f>
        <v>0</v>
      </c>
      <c r="X97" s="213"/>
      <c r="Y97" s="214" t="str">
        <f>IFERROR(INT(#REF!/(F96/100)),"")</f>
        <v/>
      </c>
      <c r="Z97" s="215">
        <f>IFERROR(IF(C97&lt;&gt;"",$AA$1/(D93/100)*(C97/100),""),"")</f>
        <v>99.356067940407215</v>
      </c>
      <c r="AA97" s="652">
        <f>IFERROR($AC$1/(D97/100)*(C93/100),"")</f>
        <v>132055.02292621927</v>
      </c>
      <c r="AB97" s="371"/>
      <c r="AC97" s="362"/>
      <c r="AD97" s="362"/>
      <c r="AE97" s="363"/>
      <c r="AF97" s="363"/>
      <c r="AG97" s="363"/>
      <c r="AH97" s="373"/>
      <c r="AI97" s="373"/>
      <c r="AJ97" s="374"/>
      <c r="AK97" s="374"/>
      <c r="AL97" s="374"/>
      <c r="AM97" s="374"/>
      <c r="AN97" s="374"/>
      <c r="AO97" s="374"/>
      <c r="AP97" s="374"/>
      <c r="AQ97" s="374"/>
      <c r="AR97" s="374"/>
      <c r="AS97" s="374"/>
      <c r="AT97" s="374"/>
      <c r="AU97" s="374"/>
      <c r="AV97" s="374"/>
      <c r="AW97" s="374"/>
      <c r="AX97" s="374"/>
      <c r="AY97" s="374"/>
      <c r="AZ97" s="374"/>
      <c r="BA97" s="374"/>
      <c r="BB97" s="374"/>
      <c r="BC97" s="374"/>
      <c r="BD97" s="374"/>
      <c r="BE97" s="374"/>
    </row>
    <row r="98" spans="1:57" ht="12.75" customHeight="1">
      <c r="A98" s="416" t="s">
        <v>10</v>
      </c>
      <c r="B98" s="260">
        <v>300000</v>
      </c>
      <c r="C98" s="338">
        <v>66550</v>
      </c>
      <c r="D98" s="385">
        <v>66660</v>
      </c>
      <c r="E98" s="261">
        <v>158905</v>
      </c>
      <c r="F98" s="752">
        <v>66660</v>
      </c>
      <c r="G98" s="221">
        <v>-2E-3</v>
      </c>
      <c r="H98" s="101">
        <v>66800</v>
      </c>
      <c r="I98" s="93">
        <v>67700</v>
      </c>
      <c r="J98" s="124">
        <v>65960</v>
      </c>
      <c r="K98" s="97">
        <v>66800</v>
      </c>
      <c r="L98" s="104">
        <v>9508121829</v>
      </c>
      <c r="M98" s="97">
        <v>14180319</v>
      </c>
      <c r="N98" s="104">
        <v>4289</v>
      </c>
      <c r="O98" s="119">
        <v>45499.687824074077</v>
      </c>
      <c r="P98" s="127">
        <v>97</v>
      </c>
      <c r="Q98" s="115"/>
      <c r="R98" s="178">
        <v>0</v>
      </c>
      <c r="S98" s="189">
        <v>0</v>
      </c>
      <c r="T98" s="250">
        <v>0</v>
      </c>
      <c r="U98" s="250"/>
      <c r="V98" s="250">
        <v>0</v>
      </c>
      <c r="W98" s="231">
        <f>(V98*X98)</f>
        <v>0</v>
      </c>
      <c r="X98" s="186"/>
      <c r="Y98" s="164">
        <f>IF(D98&lt;&gt;0,($C99*(1-$AB$1))-$D98,0)</f>
        <v>443.28900000000431</v>
      </c>
      <c r="Z98" s="165"/>
      <c r="AA98" s="166"/>
      <c r="AB98" s="370"/>
      <c r="AC98" s="360"/>
      <c r="AD98" s="360"/>
      <c r="AE98" s="361"/>
      <c r="AF98" s="361"/>
      <c r="AG98" s="361"/>
      <c r="AH98" s="373"/>
      <c r="AI98" s="373"/>
      <c r="AJ98" s="374"/>
      <c r="AK98" s="374"/>
      <c r="AL98" s="374"/>
      <c r="AM98" s="374"/>
      <c r="AN98" s="374"/>
      <c r="AO98" s="374"/>
      <c r="AP98" s="374"/>
      <c r="AQ98" s="374"/>
      <c r="AR98" s="374"/>
      <c r="AS98" s="374"/>
      <c r="AT98" s="374"/>
      <c r="AU98" s="374"/>
      <c r="AV98" s="374"/>
      <c r="AW98" s="374"/>
      <c r="AX98" s="374"/>
      <c r="AY98" s="374"/>
      <c r="AZ98" s="374"/>
      <c r="BA98" s="374"/>
      <c r="BB98" s="374"/>
      <c r="BC98" s="374"/>
      <c r="BD98" s="374"/>
      <c r="BE98" s="374"/>
    </row>
    <row r="99" spans="1:57" ht="12.75" customHeight="1">
      <c r="A99" s="410" t="s">
        <v>326</v>
      </c>
      <c r="B99" s="259">
        <v>1000</v>
      </c>
      <c r="C99" s="384">
        <v>67110</v>
      </c>
      <c r="D99" s="384">
        <v>67280</v>
      </c>
      <c r="E99" s="259">
        <v>500</v>
      </c>
      <c r="F99" s="751">
        <v>67110</v>
      </c>
      <c r="G99" s="222">
        <v>9.1000000000000004E-3</v>
      </c>
      <c r="H99" s="100">
        <v>66600</v>
      </c>
      <c r="I99" s="91">
        <v>67750</v>
      </c>
      <c r="J99" s="123">
        <v>65800</v>
      </c>
      <c r="K99" s="95">
        <v>66500</v>
      </c>
      <c r="L99" s="98">
        <v>38158498269</v>
      </c>
      <c r="M99" s="95">
        <v>56860892</v>
      </c>
      <c r="N99" s="98">
        <v>6171</v>
      </c>
      <c r="O99" s="120">
        <v>45499.70857638889</v>
      </c>
      <c r="P99" s="126">
        <v>98</v>
      </c>
      <c r="Q99" s="113">
        <v>0</v>
      </c>
      <c r="R99" s="177">
        <v>0</v>
      </c>
      <c r="S99" s="190">
        <v>0</v>
      </c>
      <c r="T99" s="251">
        <v>0</v>
      </c>
      <c r="U99" s="251"/>
      <c r="V99" s="251">
        <v>0</v>
      </c>
      <c r="W99" s="160">
        <f>V98*(F99/100)</f>
        <v>0</v>
      </c>
      <c r="X99" s="185"/>
      <c r="Y99" s="158" t="str">
        <f>IFERROR(INT(#REF!/(F98/100)),"")</f>
        <v/>
      </c>
      <c r="Z99" s="167"/>
      <c r="AA99" s="168"/>
      <c r="AB99" s="371"/>
      <c r="AC99" s="362"/>
      <c r="AD99" s="362"/>
      <c r="AE99" s="363"/>
      <c r="AF99" s="363"/>
      <c r="AG99" s="363"/>
      <c r="AH99" s="373"/>
      <c r="AI99" s="373"/>
      <c r="AJ99" s="374"/>
      <c r="AK99" s="374"/>
      <c r="AL99" s="374"/>
      <c r="AM99" s="374"/>
      <c r="AN99" s="374"/>
      <c r="AO99" s="374"/>
      <c r="AP99" s="374"/>
      <c r="AQ99" s="374"/>
      <c r="AR99" s="374"/>
      <c r="AS99" s="374"/>
      <c r="AT99" s="374"/>
      <c r="AU99" s="374"/>
      <c r="AV99" s="374"/>
      <c r="AW99" s="374"/>
      <c r="AX99" s="374"/>
      <c r="AY99" s="374"/>
      <c r="AZ99" s="374"/>
      <c r="BA99" s="374"/>
      <c r="BB99" s="374"/>
      <c r="BC99" s="374"/>
      <c r="BD99" s="374"/>
      <c r="BE99" s="374"/>
    </row>
    <row r="100" spans="1:57" ht="12.75" customHeight="1">
      <c r="A100" s="416" t="s">
        <v>11</v>
      </c>
      <c r="B100" s="260">
        <v>143548</v>
      </c>
      <c r="C100" s="338">
        <v>50.5</v>
      </c>
      <c r="D100" s="385">
        <v>53</v>
      </c>
      <c r="E100" s="261">
        <v>500000</v>
      </c>
      <c r="F100" s="752">
        <v>50.88</v>
      </c>
      <c r="G100" s="221">
        <v>1.4499999999999999E-2</v>
      </c>
      <c r="H100" s="102">
        <v>50.98</v>
      </c>
      <c r="I100" s="92">
        <v>51.15</v>
      </c>
      <c r="J100" s="125">
        <v>50.35</v>
      </c>
      <c r="K100" s="96">
        <v>50.15</v>
      </c>
      <c r="L100" s="103">
        <v>1694134</v>
      </c>
      <c r="M100" s="96">
        <v>3324540</v>
      </c>
      <c r="N100" s="103">
        <v>738</v>
      </c>
      <c r="O100" s="121">
        <v>45499.687743055554</v>
      </c>
      <c r="P100" s="127">
        <v>99</v>
      </c>
      <c r="Q100" s="114">
        <v>0</v>
      </c>
      <c r="R100" s="180">
        <v>0</v>
      </c>
      <c r="S100" s="191">
        <v>0</v>
      </c>
      <c r="T100" s="252">
        <v>0</v>
      </c>
      <c r="U100" s="252"/>
      <c r="V100" s="252">
        <v>0</v>
      </c>
      <c r="W100" s="232">
        <f>(V100*X100)</f>
        <v>0</v>
      </c>
      <c r="X100" s="188"/>
      <c r="Y100" s="169">
        <f>IF(D100&lt;&gt;0,($C101*(1-$AB$1))-$D100,0)</f>
        <v>-2.5050499999999971</v>
      </c>
      <c r="Z100" s="170">
        <f>IFERROR(IF(C100&lt;&gt;"",$AA$1/(D98/100)*(C100/100),""),"")</f>
        <v>99.59284056926451</v>
      </c>
      <c r="AA100" s="171">
        <f>IFERROR($AC$1/(D100/100)*(C98/100),"")</f>
        <v>125566.03773584907</v>
      </c>
      <c r="AB100" s="370"/>
      <c r="AC100" s="360"/>
      <c r="AD100" s="360"/>
      <c r="AE100" s="361"/>
      <c r="AF100" s="361"/>
      <c r="AG100" s="361"/>
      <c r="AH100" s="373"/>
      <c r="AI100" s="373"/>
      <c r="AJ100" s="374"/>
      <c r="AK100" s="374"/>
      <c r="AL100" s="374"/>
      <c r="AM100" s="374"/>
      <c r="AN100" s="374"/>
      <c r="AO100" s="374"/>
      <c r="AP100" s="374"/>
      <c r="AQ100" s="374"/>
      <c r="AR100" s="374"/>
      <c r="AS100" s="374"/>
      <c r="AT100" s="374"/>
      <c r="AU100" s="374"/>
      <c r="AV100" s="374"/>
      <c r="AW100" s="374"/>
      <c r="AX100" s="374"/>
      <c r="AY100" s="374"/>
      <c r="AZ100" s="374"/>
      <c r="BA100" s="374"/>
      <c r="BB100" s="374"/>
      <c r="BC100" s="374"/>
      <c r="BD100" s="374"/>
      <c r="BE100" s="374"/>
    </row>
    <row r="101" spans="1:57" ht="12.75" customHeight="1">
      <c r="A101" s="410" t="s">
        <v>327</v>
      </c>
      <c r="B101" s="259">
        <v>148550</v>
      </c>
      <c r="C101" s="384">
        <v>50.5</v>
      </c>
      <c r="D101" s="384">
        <v>51.1</v>
      </c>
      <c r="E101" s="259">
        <v>100000</v>
      </c>
      <c r="F101" s="751">
        <v>50.5</v>
      </c>
      <c r="G101" s="267">
        <v>8.8999999999999999E-3</v>
      </c>
      <c r="H101" s="100">
        <v>50.8</v>
      </c>
      <c r="I101" s="91">
        <v>51.15</v>
      </c>
      <c r="J101" s="123">
        <v>50.37</v>
      </c>
      <c r="K101" s="95">
        <v>50.05</v>
      </c>
      <c r="L101" s="98">
        <v>285972</v>
      </c>
      <c r="M101" s="95">
        <v>561881</v>
      </c>
      <c r="N101" s="98">
        <v>161</v>
      </c>
      <c r="O101" s="120">
        <v>45499.701747685183</v>
      </c>
      <c r="P101" s="126">
        <v>100</v>
      </c>
      <c r="Q101" s="113">
        <v>0</v>
      </c>
      <c r="R101" s="177">
        <v>0</v>
      </c>
      <c r="S101" s="190">
        <v>0</v>
      </c>
      <c r="T101" s="251">
        <v>0</v>
      </c>
      <c r="U101" s="251"/>
      <c r="V101" s="251">
        <v>0</v>
      </c>
      <c r="W101" s="233">
        <f>V100*(F100/100)</f>
        <v>0</v>
      </c>
      <c r="X101" s="185"/>
      <c r="Y101" s="159" t="str">
        <f>IFERROR(INT(#REF!/(F100/100)),"")</f>
        <v/>
      </c>
      <c r="Z101" s="172">
        <f>IFERROR(IF(C101&lt;&gt;"",$AA$1/(D99/100)*(C101/100),""),"")</f>
        <v>98.675070635362275</v>
      </c>
      <c r="AA101" s="173">
        <f>IFERROR($AC$1/(D101/100)*(C99/100),"")</f>
        <v>131330.72407045012</v>
      </c>
      <c r="AB101" s="371"/>
      <c r="AC101" s="362"/>
      <c r="AD101" s="362"/>
      <c r="AE101" s="363"/>
      <c r="AF101" s="363"/>
      <c r="AG101" s="363"/>
      <c r="AH101" s="373"/>
      <c r="AI101" s="373"/>
      <c r="AJ101" s="374"/>
      <c r="AK101" s="374"/>
      <c r="AL101" s="374"/>
      <c r="AM101" s="374"/>
      <c r="AN101" s="374"/>
      <c r="AO101" s="374"/>
      <c r="AP101" s="374"/>
      <c r="AQ101" s="374"/>
      <c r="AR101" s="374"/>
      <c r="AS101" s="374"/>
      <c r="AT101" s="374"/>
      <c r="AU101" s="374"/>
      <c r="AV101" s="374"/>
      <c r="AW101" s="374"/>
      <c r="AX101" s="374"/>
      <c r="AY101" s="374"/>
      <c r="AZ101" s="374"/>
      <c r="BA101" s="374"/>
      <c r="BB101" s="374"/>
      <c r="BC101" s="374"/>
      <c r="BD101" s="374"/>
      <c r="BE101" s="374"/>
    </row>
    <row r="102" spans="1:57" ht="12.75" customHeight="1">
      <c r="A102" s="416" t="s">
        <v>12</v>
      </c>
      <c r="B102" s="260">
        <v>249686</v>
      </c>
      <c r="C102" s="338">
        <v>50.77</v>
      </c>
      <c r="D102" s="385">
        <v>50.97</v>
      </c>
      <c r="E102" s="261">
        <v>18066</v>
      </c>
      <c r="F102" s="750">
        <v>50.77</v>
      </c>
      <c r="G102" s="221">
        <v>1.23E-2</v>
      </c>
      <c r="H102" s="102">
        <v>50.2</v>
      </c>
      <c r="I102" s="92">
        <v>51.04</v>
      </c>
      <c r="J102" s="125">
        <v>49.99</v>
      </c>
      <c r="K102" s="96">
        <v>50.15</v>
      </c>
      <c r="L102" s="103">
        <v>2692628</v>
      </c>
      <c r="M102" s="96">
        <v>5307222</v>
      </c>
      <c r="N102" s="103">
        <v>2081</v>
      </c>
      <c r="O102" s="121">
        <v>45499.687708333331</v>
      </c>
      <c r="P102" s="127">
        <v>101</v>
      </c>
      <c r="Q102" s="114">
        <v>0</v>
      </c>
      <c r="R102" s="180">
        <v>0</v>
      </c>
      <c r="S102" s="191">
        <v>0</v>
      </c>
      <c r="T102" s="252">
        <v>0</v>
      </c>
      <c r="U102" s="252"/>
      <c r="V102" s="252">
        <v>0</v>
      </c>
      <c r="W102" s="234">
        <f>(V102*X102)</f>
        <v>0</v>
      </c>
      <c r="X102" s="187"/>
      <c r="Y102" s="174">
        <f>IF(D102&lt;&gt;0,($C103*(1-$AB$1))-$D102,0)</f>
        <v>-0.37505999999999773</v>
      </c>
      <c r="Z102" s="175">
        <f>IFERROR(IF(C102&lt;&gt;"",$AA$1/(D98/100)*(C102/100),""),"")</f>
        <v>100.12531714260514</v>
      </c>
      <c r="AA102" s="176">
        <f>IFERROR($AC$1/(D102/100)*(C98/100),"")</f>
        <v>130567.00019619383</v>
      </c>
      <c r="AB102" s="370"/>
      <c r="AC102" s="360"/>
      <c r="AD102" s="360"/>
      <c r="AE102" s="361"/>
      <c r="AF102" s="361"/>
      <c r="AG102" s="361"/>
      <c r="AH102" s="373"/>
      <c r="AI102" s="373"/>
      <c r="AJ102" s="374"/>
      <c r="AK102" s="374"/>
      <c r="AL102" s="374"/>
      <c r="AM102" s="374"/>
      <c r="AN102" s="374"/>
      <c r="AO102" s="374"/>
      <c r="AP102" s="374"/>
      <c r="AQ102" s="374"/>
      <c r="AR102" s="374"/>
      <c r="AS102" s="374"/>
      <c r="AT102" s="374"/>
      <c r="AU102" s="374"/>
      <c r="AV102" s="374"/>
      <c r="AW102" s="374"/>
      <c r="AX102" s="374"/>
      <c r="AY102" s="374"/>
      <c r="AZ102" s="374"/>
      <c r="BA102" s="374"/>
      <c r="BB102" s="374"/>
      <c r="BC102" s="374"/>
      <c r="BD102" s="374"/>
      <c r="BE102" s="374"/>
    </row>
    <row r="103" spans="1:57" ht="12.75" customHeight="1">
      <c r="A103" s="411" t="s">
        <v>328</v>
      </c>
      <c r="B103" s="277">
        <v>9685</v>
      </c>
      <c r="C103" s="386">
        <v>50.6</v>
      </c>
      <c r="D103" s="386">
        <v>50.85</v>
      </c>
      <c r="E103" s="277">
        <v>350</v>
      </c>
      <c r="F103" s="757">
        <v>50.6</v>
      </c>
      <c r="G103" s="224">
        <v>1.2E-2</v>
      </c>
      <c r="H103" s="204">
        <v>50</v>
      </c>
      <c r="I103" s="205">
        <v>51.13</v>
      </c>
      <c r="J103" s="206">
        <v>50</v>
      </c>
      <c r="K103" s="207">
        <v>50</v>
      </c>
      <c r="L103" s="216">
        <v>1171390</v>
      </c>
      <c r="M103" s="207">
        <v>2308731</v>
      </c>
      <c r="N103" s="208">
        <v>879</v>
      </c>
      <c r="O103" s="209">
        <v>45499.708564814813</v>
      </c>
      <c r="P103" s="126">
        <v>102</v>
      </c>
      <c r="Q103" s="210">
        <v>0</v>
      </c>
      <c r="R103" s="211">
        <v>0</v>
      </c>
      <c r="S103" s="212">
        <v>0</v>
      </c>
      <c r="T103" s="253">
        <v>0</v>
      </c>
      <c r="U103" s="253"/>
      <c r="V103" s="253">
        <v>0</v>
      </c>
      <c r="W103" s="236">
        <f>V102*(F102/100)</f>
        <v>0</v>
      </c>
      <c r="X103" s="196"/>
      <c r="Y103" s="200" t="str">
        <f>IFERROR(INT(#REF!/(F102/100)),"")</f>
        <v/>
      </c>
      <c r="Z103" s="201">
        <f>IFERROR(IF(C103&lt;&gt;"",$AA$1/(D99/100)*(C103/100),""),"")</f>
        <v>98.870466814838238</v>
      </c>
      <c r="AA103" s="202">
        <f>IFERROR($AC$1/(D103/100)*(C99/100),"")</f>
        <v>131976.40117994099</v>
      </c>
      <c r="AB103" s="371"/>
      <c r="AC103" s="362"/>
      <c r="AD103" s="362"/>
      <c r="AE103" s="363"/>
      <c r="AF103" s="363"/>
      <c r="AG103" s="363"/>
      <c r="AH103" s="373"/>
      <c r="AI103" s="373"/>
      <c r="AJ103" s="374"/>
      <c r="AK103" s="374"/>
      <c r="AL103" s="374"/>
      <c r="AM103" s="374"/>
      <c r="AN103" s="374"/>
      <c r="AO103" s="374"/>
      <c r="AP103" s="374"/>
      <c r="AQ103" s="374"/>
      <c r="AR103" s="374"/>
      <c r="AS103" s="374"/>
      <c r="AT103" s="374"/>
      <c r="AU103" s="374"/>
      <c r="AV103" s="374"/>
      <c r="AW103" s="374"/>
      <c r="AX103" s="374"/>
      <c r="AY103" s="374"/>
      <c r="AZ103" s="374"/>
      <c r="BA103" s="374"/>
      <c r="BB103" s="374"/>
      <c r="BC103" s="374"/>
      <c r="BD103" s="374"/>
      <c r="BE103" s="374"/>
    </row>
    <row r="104" spans="1:57" ht="12.75" customHeight="1">
      <c r="A104" s="416" t="s">
        <v>388</v>
      </c>
      <c r="B104" s="260">
        <v>200000</v>
      </c>
      <c r="C104" s="338">
        <v>108.82</v>
      </c>
      <c r="D104" s="385">
        <v>108.85</v>
      </c>
      <c r="E104" s="261">
        <v>274962130</v>
      </c>
      <c r="F104" s="752">
        <v>108.85</v>
      </c>
      <c r="G104" s="221">
        <v>2.3E-3</v>
      </c>
      <c r="H104" s="101">
        <v>109.7</v>
      </c>
      <c r="I104" s="93">
        <v>109.7</v>
      </c>
      <c r="J104" s="124">
        <v>108.16</v>
      </c>
      <c r="K104" s="97">
        <v>108.6</v>
      </c>
      <c r="L104" s="104">
        <v>6060060484</v>
      </c>
      <c r="M104" s="97">
        <v>5571222909</v>
      </c>
      <c r="N104" s="104">
        <v>1100</v>
      </c>
      <c r="O104" s="119">
        <v>45499.687696759262</v>
      </c>
      <c r="P104" s="127">
        <v>103</v>
      </c>
      <c r="Q104" s="115">
        <v>0</v>
      </c>
      <c r="R104" s="178">
        <v>0</v>
      </c>
      <c r="S104" s="189">
        <v>0</v>
      </c>
      <c r="T104" s="250">
        <v>0</v>
      </c>
      <c r="U104" s="250"/>
      <c r="V104" s="250"/>
      <c r="W104" s="237">
        <f>V104*X104</f>
        <v>0</v>
      </c>
      <c r="X104" s="186"/>
      <c r="Y104" s="164">
        <f>IF(D104&lt;&gt;0,($C105*(1-$AB$1))-$D104,0)</f>
        <v>0.33908000000000982</v>
      </c>
      <c r="Z104" s="165"/>
      <c r="AA104" s="166"/>
      <c r="AB104" s="370"/>
      <c r="AC104" s="360"/>
      <c r="AD104" s="360"/>
      <c r="AE104" s="361"/>
      <c r="AF104" s="361"/>
      <c r="AG104" s="361"/>
      <c r="AH104" s="373"/>
      <c r="AI104" s="373"/>
      <c r="AJ104" s="374"/>
      <c r="AK104" s="374"/>
      <c r="AL104" s="374"/>
      <c r="AM104" s="374"/>
      <c r="AN104" s="374"/>
      <c r="AO104" s="374"/>
      <c r="AP104" s="374"/>
      <c r="AQ104" s="374"/>
      <c r="AR104" s="374"/>
      <c r="AS104" s="374"/>
      <c r="AT104" s="374"/>
      <c r="AU104" s="374"/>
      <c r="AV104" s="374"/>
      <c r="AW104" s="374"/>
      <c r="AX104" s="374"/>
      <c r="AY104" s="374"/>
      <c r="AZ104" s="374"/>
      <c r="BA104" s="374"/>
      <c r="BB104" s="374"/>
      <c r="BC104" s="374"/>
      <c r="BD104" s="374"/>
      <c r="BE104" s="374"/>
    </row>
    <row r="105" spans="1:57" ht="12.75" customHeight="1">
      <c r="A105" s="410" t="s">
        <v>389</v>
      </c>
      <c r="B105" s="259">
        <v>187612700</v>
      </c>
      <c r="C105" s="384">
        <v>109.2</v>
      </c>
      <c r="D105" s="384">
        <v>109.28</v>
      </c>
      <c r="E105" s="259">
        <v>192717241</v>
      </c>
      <c r="F105" s="751">
        <v>109.28</v>
      </c>
      <c r="G105" s="222">
        <v>5.6000000000000008E-3</v>
      </c>
      <c r="H105" s="100">
        <v>109.18</v>
      </c>
      <c r="I105" s="91">
        <v>109.895</v>
      </c>
      <c r="J105" s="123">
        <v>108.84</v>
      </c>
      <c r="K105" s="95">
        <v>108.67</v>
      </c>
      <c r="L105" s="98">
        <v>18842358987</v>
      </c>
      <c r="M105" s="95">
        <v>17261634085</v>
      </c>
      <c r="N105" s="98">
        <v>4220</v>
      </c>
      <c r="O105" s="120">
        <v>45499.708564814813</v>
      </c>
      <c r="P105" s="126">
        <v>104</v>
      </c>
      <c r="Q105" s="113">
        <v>0</v>
      </c>
      <c r="R105" s="177">
        <v>0</v>
      </c>
      <c r="S105" s="190">
        <v>0</v>
      </c>
      <c r="T105" s="251">
        <v>0</v>
      </c>
      <c r="U105" s="251"/>
      <c r="V105" s="251">
        <v>0</v>
      </c>
      <c r="W105" s="148">
        <f>V104*(F104/100)</f>
        <v>0</v>
      </c>
      <c r="X105" s="185"/>
      <c r="Y105" s="158" t="str">
        <f>IFERROR(INT(#REF!/(F104/100)),"")</f>
        <v/>
      </c>
      <c r="Z105" s="167"/>
      <c r="AA105" s="168"/>
      <c r="AB105" s="371"/>
      <c r="AC105" s="362"/>
      <c r="AD105" s="362"/>
      <c r="AE105" s="363"/>
      <c r="AF105" s="363"/>
      <c r="AG105" s="363"/>
      <c r="AH105" s="373"/>
      <c r="AI105" s="373"/>
      <c r="AJ105" s="374"/>
      <c r="AK105" s="374"/>
      <c r="AL105" s="374"/>
      <c r="AM105" s="374"/>
      <c r="AN105" s="374"/>
      <c r="AO105" s="374"/>
      <c r="AP105" s="374"/>
      <c r="AQ105" s="374"/>
      <c r="AR105" s="374"/>
      <c r="AS105" s="374"/>
      <c r="AT105" s="374"/>
      <c r="AU105" s="374"/>
      <c r="AV105" s="374"/>
      <c r="AW105" s="374"/>
      <c r="AX105" s="374"/>
      <c r="AY105" s="374"/>
      <c r="AZ105" s="374"/>
      <c r="BA105" s="374"/>
      <c r="BB105" s="374"/>
      <c r="BC105" s="374"/>
      <c r="BD105" s="374"/>
      <c r="BE105" s="374"/>
    </row>
    <row r="106" spans="1:57" ht="12.75" customHeight="1">
      <c r="A106" s="416" t="s">
        <v>390</v>
      </c>
      <c r="B106" s="260">
        <v>900000000</v>
      </c>
      <c r="C106" s="338">
        <v>8.1000000000000003E-2</v>
      </c>
      <c r="D106" s="385"/>
      <c r="E106" s="261"/>
      <c r="F106" s="752"/>
      <c r="G106" s="221"/>
      <c r="H106" s="102"/>
      <c r="I106" s="92"/>
      <c r="J106" s="125"/>
      <c r="K106" s="96">
        <v>0.08</v>
      </c>
      <c r="L106" s="103"/>
      <c r="M106" s="96"/>
      <c r="N106" s="103"/>
      <c r="O106" s="121"/>
      <c r="P106" s="127">
        <v>105</v>
      </c>
      <c r="Q106" s="114">
        <v>0</v>
      </c>
      <c r="R106" s="180">
        <v>0</v>
      </c>
      <c r="S106" s="191">
        <v>0</v>
      </c>
      <c r="T106" s="252">
        <v>0</v>
      </c>
      <c r="U106" s="252"/>
      <c r="V106" s="252">
        <v>0</v>
      </c>
      <c r="W106" s="238">
        <f>(V106*X106)</f>
        <v>0</v>
      </c>
      <c r="X106" s="188"/>
      <c r="Y106" s="169">
        <f>IF(D106&lt;&gt;0,($C107*(1-$AB$1))-$D106,0)</f>
        <v>0</v>
      </c>
      <c r="Z106" s="170">
        <f>IFERROR(IF(C106&lt;&gt;"",$AA$1/(D104/100)*(C106/100),""),"")</f>
        <v>97.826977617508163</v>
      </c>
      <c r="AA106" s="171" t="str">
        <f>IFERROR($AC$1/(D106/100)*(C104/100),"")</f>
        <v/>
      </c>
      <c r="AB106" s="370"/>
      <c r="AC106" s="360"/>
      <c r="AD106" s="360"/>
      <c r="AE106" s="361"/>
      <c r="AF106" s="361"/>
      <c r="AG106" s="361"/>
      <c r="AH106" s="373"/>
      <c r="AI106" s="373"/>
      <c r="AJ106" s="374"/>
      <c r="AK106" s="374"/>
      <c r="AL106" s="374"/>
      <c r="AM106" s="374"/>
      <c r="AN106" s="374"/>
      <c r="AO106" s="374"/>
      <c r="AP106" s="374"/>
      <c r="AQ106" s="374"/>
      <c r="AR106" s="374"/>
      <c r="AS106" s="374"/>
      <c r="AT106" s="374"/>
      <c r="AU106" s="374"/>
      <c r="AV106" s="374"/>
      <c r="AW106" s="374"/>
      <c r="AX106" s="374"/>
      <c r="AY106" s="374"/>
      <c r="AZ106" s="374"/>
      <c r="BA106" s="374"/>
      <c r="BB106" s="374"/>
      <c r="BC106" s="374"/>
      <c r="BD106" s="374"/>
      <c r="BE106" s="374"/>
    </row>
    <row r="107" spans="1:57" ht="12.75" customHeight="1">
      <c r="A107" s="410" t="s">
        <v>391</v>
      </c>
      <c r="B107" s="259"/>
      <c r="C107" s="384"/>
      <c r="D107" s="384"/>
      <c r="E107" s="259"/>
      <c r="F107" s="751"/>
      <c r="G107" s="267"/>
      <c r="H107" s="100"/>
      <c r="I107" s="91"/>
      <c r="J107" s="123"/>
      <c r="K107" s="95">
        <v>0.09</v>
      </c>
      <c r="L107" s="98"/>
      <c r="M107" s="95"/>
      <c r="N107" s="98"/>
      <c r="O107" s="120"/>
      <c r="P107" s="126">
        <v>106</v>
      </c>
      <c r="Q107" s="113">
        <v>0</v>
      </c>
      <c r="R107" s="177">
        <v>0</v>
      </c>
      <c r="S107" s="190">
        <v>0</v>
      </c>
      <c r="T107" s="251">
        <v>0</v>
      </c>
      <c r="U107" s="251"/>
      <c r="V107" s="251">
        <v>0</v>
      </c>
      <c r="W107" s="239">
        <f>V106*(F106/100)</f>
        <v>0</v>
      </c>
      <c r="X107" s="185"/>
      <c r="Y107" s="159" t="str">
        <f>IFERROR(INT(#REF!/(F106/100)),"")</f>
        <v/>
      </c>
      <c r="Z107" s="172" t="str">
        <f>IFERROR(IF(C107&lt;&gt;"",$AA$1/(D105/100)*(C107/100),""),"")</f>
        <v/>
      </c>
      <c r="AA107" s="173" t="str">
        <f>IFERROR($AC$1/(D107/100)*(C105/100),"")</f>
        <v/>
      </c>
      <c r="AB107" s="371"/>
      <c r="AC107" s="362"/>
      <c r="AD107" s="362"/>
      <c r="AE107" s="363"/>
      <c r="AF107" s="363"/>
      <c r="AG107" s="363"/>
      <c r="AH107" s="373"/>
      <c r="AI107" s="373"/>
      <c r="AJ107" s="374"/>
      <c r="AK107" s="374"/>
      <c r="AL107" s="374"/>
      <c r="AM107" s="374"/>
      <c r="AN107" s="374"/>
      <c r="AO107" s="374"/>
      <c r="AP107" s="374"/>
      <c r="AQ107" s="374"/>
      <c r="AR107" s="374"/>
      <c r="AS107" s="374"/>
      <c r="AT107" s="374"/>
      <c r="AU107" s="374"/>
      <c r="AV107" s="374"/>
      <c r="AW107" s="374"/>
      <c r="AX107" s="374"/>
      <c r="AY107" s="374"/>
      <c r="AZ107" s="374"/>
      <c r="BA107" s="374"/>
      <c r="BB107" s="374"/>
      <c r="BC107" s="374"/>
      <c r="BD107" s="374"/>
      <c r="BE107" s="374"/>
    </row>
    <row r="108" spans="1:57" ht="12.75" customHeight="1">
      <c r="A108" s="416" t="s">
        <v>392</v>
      </c>
      <c r="B108" s="260">
        <v>13769</v>
      </c>
      <c r="C108" s="338">
        <v>8.1000000000000003E-2</v>
      </c>
      <c r="D108" s="385">
        <v>10</v>
      </c>
      <c r="E108" s="261">
        <v>10</v>
      </c>
      <c r="F108" s="750">
        <v>8.3000000000000004E-2</v>
      </c>
      <c r="G108" s="221">
        <v>-1.1899999999999999E-2</v>
      </c>
      <c r="H108" s="102">
        <v>8.2000000000000003E-2</v>
      </c>
      <c r="I108" s="92">
        <v>8.3000000000000004E-2</v>
      </c>
      <c r="J108" s="125">
        <v>8.1000000000000003E-2</v>
      </c>
      <c r="K108" s="96">
        <v>8.4000000000000005E-2</v>
      </c>
      <c r="L108" s="103">
        <v>5354</v>
      </c>
      <c r="M108" s="96">
        <v>6477042</v>
      </c>
      <c r="N108" s="103">
        <v>29</v>
      </c>
      <c r="O108" s="121">
        <v>45499.629444444443</v>
      </c>
      <c r="P108" s="127">
        <v>107</v>
      </c>
      <c r="Q108" s="114">
        <v>0</v>
      </c>
      <c r="R108" s="180">
        <v>0</v>
      </c>
      <c r="S108" s="191">
        <v>0</v>
      </c>
      <c r="T108" s="252">
        <v>0</v>
      </c>
      <c r="U108" s="252"/>
      <c r="V108" s="252">
        <v>0</v>
      </c>
      <c r="W108" s="240">
        <f>(V108*X108)</f>
        <v>0</v>
      </c>
      <c r="X108" s="187"/>
      <c r="Y108" s="174">
        <f>IF(D108&lt;&gt;0,($C109*(1-$AB$1))-$D108,0)</f>
        <v>-9.9300069999999998</v>
      </c>
      <c r="Z108" s="175">
        <f>IFERROR(IF(C108&lt;&gt;"",$AA$1/(D104/100)*(C108/100),""),"")</f>
        <v>97.826977617508163</v>
      </c>
      <c r="AA108" s="176">
        <f>IFERROR($AC$1/(D108/100)*(C104/100),"")</f>
        <v>1088.1999999999998</v>
      </c>
      <c r="AB108" s="370"/>
      <c r="AC108" s="360"/>
      <c r="AD108" s="360"/>
      <c r="AE108" s="361"/>
      <c r="AF108" s="361"/>
      <c r="AG108" s="361"/>
      <c r="AH108" s="373"/>
      <c r="AI108" s="373"/>
      <c r="AJ108" s="374"/>
      <c r="AK108" s="374"/>
      <c r="AL108" s="374"/>
      <c r="AM108" s="374"/>
      <c r="AN108" s="374"/>
      <c r="AO108" s="374"/>
      <c r="AP108" s="374"/>
      <c r="AQ108" s="374"/>
      <c r="AR108" s="374"/>
      <c r="AS108" s="374"/>
      <c r="AT108" s="374"/>
      <c r="AU108" s="374"/>
      <c r="AV108" s="374"/>
      <c r="AW108" s="374"/>
      <c r="AX108" s="374"/>
      <c r="AY108" s="374"/>
      <c r="AZ108" s="374"/>
      <c r="BA108" s="374"/>
      <c r="BB108" s="374"/>
      <c r="BC108" s="374"/>
      <c r="BD108" s="374"/>
      <c r="BE108" s="374"/>
    </row>
    <row r="109" spans="1:57" ht="12.75" customHeight="1">
      <c r="A109" s="411" t="s">
        <v>393</v>
      </c>
      <c r="B109" s="277">
        <v>1000</v>
      </c>
      <c r="C109" s="386">
        <v>7.0000000000000007E-2</v>
      </c>
      <c r="D109" s="386">
        <v>8.5999999999999993E-2</v>
      </c>
      <c r="E109" s="277">
        <v>152423</v>
      </c>
      <c r="F109" s="757">
        <v>8.5999999999999993E-2</v>
      </c>
      <c r="G109" s="224">
        <v>-4.4400000000000002E-2</v>
      </c>
      <c r="H109" s="204">
        <v>8.7999999999999995E-2</v>
      </c>
      <c r="I109" s="205">
        <v>8.7999999999999995E-2</v>
      </c>
      <c r="J109" s="206">
        <v>8.4000000000000005E-2</v>
      </c>
      <c r="K109" s="207">
        <v>0.09</v>
      </c>
      <c r="L109" s="208">
        <v>1355</v>
      </c>
      <c r="M109" s="207">
        <v>1574225</v>
      </c>
      <c r="N109" s="208">
        <v>13</v>
      </c>
      <c r="O109" s="209">
        <v>45499.676215277781</v>
      </c>
      <c r="P109" s="126">
        <v>108</v>
      </c>
      <c r="Q109" s="210">
        <v>0</v>
      </c>
      <c r="R109" s="211">
        <v>0</v>
      </c>
      <c r="S109" s="212">
        <v>0</v>
      </c>
      <c r="T109" s="253">
        <v>0</v>
      </c>
      <c r="U109" s="253"/>
      <c r="V109" s="253">
        <v>0</v>
      </c>
      <c r="W109" s="241">
        <f>V108*(F108/100)</f>
        <v>0</v>
      </c>
      <c r="X109" s="196"/>
      <c r="Y109" s="200" t="str">
        <f>IFERROR(INT(#REF!/(F108/100)),"")</f>
        <v/>
      </c>
      <c r="Z109" s="201">
        <f>IFERROR(IF(C109&lt;&gt;"",$AA$1/(D105/100)*(C109/100),""),"")</f>
        <v>84.209173394949147</v>
      </c>
      <c r="AA109" s="202">
        <f>IFERROR($AC$1/(D109/100)*(C105/100),"")</f>
        <v>126976.74418604652</v>
      </c>
      <c r="AB109" s="371"/>
      <c r="AC109" s="362"/>
      <c r="AD109" s="362"/>
      <c r="AE109" s="363"/>
      <c r="AF109" s="363"/>
      <c r="AG109" s="363"/>
      <c r="AH109" s="373"/>
      <c r="AI109" s="373"/>
      <c r="AJ109" s="374"/>
      <c r="AK109" s="374"/>
      <c r="AL109" s="374"/>
      <c r="AM109" s="374"/>
      <c r="AN109" s="374"/>
      <c r="AO109" s="374"/>
      <c r="AP109" s="374"/>
      <c r="AQ109" s="374"/>
      <c r="AR109" s="374"/>
      <c r="AS109" s="374"/>
      <c r="AT109" s="374"/>
      <c r="AU109" s="374"/>
      <c r="AV109" s="374"/>
      <c r="AW109" s="374"/>
      <c r="AX109" s="374"/>
      <c r="AY109" s="374"/>
      <c r="AZ109" s="374"/>
      <c r="BA109" s="374"/>
      <c r="BB109" s="374"/>
      <c r="BC109" s="374"/>
      <c r="BD109" s="374"/>
      <c r="BE109" s="374"/>
    </row>
    <row r="110" spans="1:57" ht="12.75" customHeight="1">
      <c r="A110" s="416" t="s">
        <v>414</v>
      </c>
      <c r="B110" s="260">
        <v>170840</v>
      </c>
      <c r="C110" s="338">
        <v>119.3</v>
      </c>
      <c r="D110" s="385">
        <v>119.5</v>
      </c>
      <c r="E110" s="261">
        <v>4057814</v>
      </c>
      <c r="F110" s="752">
        <v>119.3</v>
      </c>
      <c r="G110" s="221">
        <v>3.8E-3</v>
      </c>
      <c r="H110" s="101">
        <v>118.52500000000001</v>
      </c>
      <c r="I110" s="93">
        <v>120.9</v>
      </c>
      <c r="J110" s="124">
        <v>118.5</v>
      </c>
      <c r="K110" s="97">
        <v>118.84</v>
      </c>
      <c r="L110" s="104">
        <v>218504295</v>
      </c>
      <c r="M110" s="97">
        <v>183188079</v>
      </c>
      <c r="N110" s="104">
        <v>380</v>
      </c>
      <c r="O110" s="119">
        <v>45499.687534722223</v>
      </c>
      <c r="P110" s="127">
        <v>109</v>
      </c>
      <c r="Q110" s="115">
        <v>0</v>
      </c>
      <c r="R110" s="178">
        <v>0</v>
      </c>
      <c r="S110" s="189">
        <v>0</v>
      </c>
      <c r="T110" s="250">
        <v>0</v>
      </c>
      <c r="U110" s="250"/>
      <c r="V110" s="250"/>
      <c r="W110" s="237">
        <f>(V110*X110)</f>
        <v>0</v>
      </c>
      <c r="X110" s="186"/>
      <c r="Y110" s="164">
        <f>IF(D110&lt;&gt;0,($C111*(1-$AB$1))-$D110,0)</f>
        <v>4.8044000000004417E-2</v>
      </c>
      <c r="Z110" s="165"/>
      <c r="AA110" s="166"/>
      <c r="AB110" s="370"/>
      <c r="AC110" s="360"/>
      <c r="AD110" s="360"/>
      <c r="AE110" s="361"/>
      <c r="AF110" s="361"/>
      <c r="AG110" s="361"/>
      <c r="AH110" s="373"/>
      <c r="AI110" s="373"/>
      <c r="AJ110" s="374"/>
      <c r="AK110" s="374"/>
      <c r="AL110" s="374"/>
      <c r="AM110" s="374"/>
      <c r="AN110" s="374"/>
      <c r="AO110" s="374"/>
      <c r="AP110" s="374"/>
      <c r="AQ110" s="374"/>
      <c r="AR110" s="374"/>
      <c r="AS110" s="374"/>
      <c r="AT110" s="374"/>
      <c r="AU110" s="374"/>
      <c r="AV110" s="374"/>
      <c r="AW110" s="374"/>
      <c r="AX110" s="374"/>
      <c r="AY110" s="374"/>
      <c r="AZ110" s="374"/>
      <c r="BA110" s="374"/>
      <c r="BB110" s="374"/>
      <c r="BC110" s="374"/>
      <c r="BD110" s="374"/>
      <c r="BE110" s="374"/>
    </row>
    <row r="111" spans="1:57" ht="12.75" customHeight="1">
      <c r="A111" s="410" t="s">
        <v>415</v>
      </c>
      <c r="B111" s="259">
        <v>50000</v>
      </c>
      <c r="C111" s="384">
        <v>119.56</v>
      </c>
      <c r="D111" s="384">
        <v>119.79</v>
      </c>
      <c r="E111" s="259">
        <v>1170000</v>
      </c>
      <c r="F111" s="751">
        <v>119.7</v>
      </c>
      <c r="G111" s="222">
        <v>6.7000000000000002E-3</v>
      </c>
      <c r="H111" s="100">
        <v>119.4</v>
      </c>
      <c r="I111" s="91">
        <v>121.5</v>
      </c>
      <c r="J111" s="123">
        <v>119</v>
      </c>
      <c r="K111" s="95">
        <v>118.9</v>
      </c>
      <c r="L111" s="98">
        <v>8479553787</v>
      </c>
      <c r="M111" s="95">
        <v>7093181939</v>
      </c>
      <c r="N111" s="98">
        <v>1139</v>
      </c>
      <c r="O111" s="120">
        <v>45499.708599537036</v>
      </c>
      <c r="P111" s="126">
        <v>110</v>
      </c>
      <c r="Q111" s="113">
        <v>0</v>
      </c>
      <c r="R111" s="177">
        <v>0</v>
      </c>
      <c r="S111" s="190">
        <v>0</v>
      </c>
      <c r="T111" s="251">
        <v>0</v>
      </c>
      <c r="U111" s="251"/>
      <c r="V111" s="251"/>
      <c r="W111" s="148">
        <f>V110*(D111/100)</f>
        <v>0</v>
      </c>
      <c r="X111" s="185"/>
      <c r="Y111" s="158" t="str">
        <f>IFERROR(INT(#REF!/(F110/100)),"")</f>
        <v/>
      </c>
      <c r="Z111" s="167"/>
      <c r="AA111" s="168"/>
      <c r="AB111" s="371"/>
      <c r="AC111" s="362"/>
      <c r="AD111" s="362"/>
      <c r="AE111" s="363"/>
      <c r="AF111" s="363"/>
      <c r="AG111" s="363"/>
      <c r="AH111" s="373"/>
      <c r="AI111" s="373"/>
      <c r="AJ111" s="374"/>
      <c r="AK111" s="374"/>
      <c r="AL111" s="374"/>
      <c r="AM111" s="374"/>
      <c r="AN111" s="374"/>
      <c r="AO111" s="374"/>
      <c r="AP111" s="374"/>
      <c r="AQ111" s="374"/>
      <c r="AR111" s="374"/>
      <c r="AS111" s="374"/>
      <c r="AT111" s="374"/>
      <c r="AU111" s="374"/>
      <c r="AV111" s="374"/>
      <c r="AW111" s="374"/>
      <c r="AX111" s="374"/>
      <c r="AY111" s="374"/>
      <c r="AZ111" s="374"/>
      <c r="BA111" s="374"/>
      <c r="BB111" s="374"/>
      <c r="BC111" s="374"/>
      <c r="BD111" s="374"/>
      <c r="BE111" s="374"/>
    </row>
    <row r="112" spans="1:57" ht="12.75" customHeight="1">
      <c r="A112" s="416" t="s">
        <v>416</v>
      </c>
      <c r="B112" s="260"/>
      <c r="C112" s="338"/>
      <c r="D112" s="385"/>
      <c r="E112" s="261"/>
      <c r="F112" s="752"/>
      <c r="G112" s="221"/>
      <c r="H112" s="102"/>
      <c r="I112" s="92"/>
      <c r="J112" s="125"/>
      <c r="K112" s="96">
        <v>8.8999999999999996E-2</v>
      </c>
      <c r="L112" s="103"/>
      <c r="M112" s="96"/>
      <c r="N112" s="103"/>
      <c r="O112" s="121"/>
      <c r="P112" s="127">
        <v>111</v>
      </c>
      <c r="Q112" s="114">
        <v>0</v>
      </c>
      <c r="R112" s="180">
        <v>0</v>
      </c>
      <c r="S112" s="191">
        <v>0</v>
      </c>
      <c r="T112" s="252">
        <v>0</v>
      </c>
      <c r="U112" s="252"/>
      <c r="V112" s="252"/>
      <c r="W112" s="238">
        <f>(V112*X112)</f>
        <v>0</v>
      </c>
      <c r="X112" s="188"/>
      <c r="Y112" s="169">
        <f>IF(D112&lt;&gt;0,($C113*(1-$AB$1))-$D112,0)</f>
        <v>0</v>
      </c>
      <c r="Z112" s="170" t="str">
        <f>IFERROR(IF(C112&lt;&gt;"",$AA$1/(D110/100)*(C112/100),""),"")</f>
        <v/>
      </c>
      <c r="AA112" s="171" t="str">
        <f>IFERROR($AC$1/(D112/100)*(C110/100),"")</f>
        <v/>
      </c>
      <c r="AB112" s="370"/>
      <c r="AC112" s="360"/>
      <c r="AD112" s="360"/>
      <c r="AE112" s="361"/>
      <c r="AF112" s="361"/>
      <c r="AG112" s="361"/>
      <c r="AH112" s="373"/>
      <c r="AI112" s="373"/>
      <c r="AJ112" s="374"/>
      <c r="AK112" s="374"/>
      <c r="AL112" s="374"/>
      <c r="AM112" s="374"/>
      <c r="AN112" s="374"/>
      <c r="AO112" s="374"/>
      <c r="AP112" s="374"/>
      <c r="AQ112" s="374"/>
      <c r="AR112" s="374"/>
      <c r="AS112" s="374"/>
      <c r="AT112" s="374"/>
      <c r="AU112" s="374"/>
      <c r="AV112" s="374"/>
      <c r="AW112" s="374"/>
      <c r="AX112" s="374"/>
      <c r="AY112" s="374"/>
      <c r="AZ112" s="374"/>
      <c r="BA112" s="374"/>
      <c r="BB112" s="374"/>
      <c r="BC112" s="374"/>
      <c r="BD112" s="374"/>
      <c r="BE112" s="374"/>
    </row>
    <row r="113" spans="1:57" ht="12.75" customHeight="1">
      <c r="A113" s="410" t="s">
        <v>417</v>
      </c>
      <c r="B113" s="259"/>
      <c r="C113" s="384"/>
      <c r="D113" s="384"/>
      <c r="E113" s="259"/>
      <c r="F113" s="751"/>
      <c r="G113" s="267"/>
      <c r="H113" s="100"/>
      <c r="I113" s="91"/>
      <c r="J113" s="123"/>
      <c r="K113" s="95">
        <v>0.1</v>
      </c>
      <c r="L113" s="98"/>
      <c r="M113" s="95"/>
      <c r="N113" s="98"/>
      <c r="O113" s="120"/>
      <c r="P113" s="126">
        <v>112</v>
      </c>
      <c r="Q113" s="113">
        <v>0</v>
      </c>
      <c r="R113" s="177">
        <v>0</v>
      </c>
      <c r="S113" s="190">
        <v>0</v>
      </c>
      <c r="T113" s="251">
        <v>0</v>
      </c>
      <c r="U113" s="251"/>
      <c r="V113" s="251">
        <v>0</v>
      </c>
      <c r="W113" s="239">
        <f>V112*(F112/100)</f>
        <v>0</v>
      </c>
      <c r="X113" s="185"/>
      <c r="Y113" s="159" t="str">
        <f>IFERROR(INT(#REF!/(F112/100)),"")</f>
        <v/>
      </c>
      <c r="Z113" s="172" t="str">
        <f>IFERROR(IF(C113&lt;&gt;"",$AA$1/(D111/100)*(C113/100),""),"")</f>
        <v/>
      </c>
      <c r="AA113" s="173" t="str">
        <f>IFERROR($AC$1/(D113/100)*(C111/100),"")</f>
        <v/>
      </c>
      <c r="AB113" s="371"/>
      <c r="AC113" s="362"/>
      <c r="AD113" s="362"/>
      <c r="AE113" s="363"/>
      <c r="AF113" s="363"/>
      <c r="AG113" s="363"/>
      <c r="AH113" s="373"/>
      <c r="AI113" s="373"/>
      <c r="AJ113" s="374"/>
      <c r="AK113" s="374"/>
      <c r="AL113" s="374"/>
      <c r="AM113" s="374"/>
      <c r="AN113" s="374"/>
      <c r="AO113" s="374"/>
      <c r="AP113" s="374"/>
      <c r="AQ113" s="374"/>
      <c r="AR113" s="374"/>
      <c r="AS113" s="374"/>
      <c r="AT113" s="374"/>
      <c r="AU113" s="374"/>
      <c r="AV113" s="374"/>
      <c r="AW113" s="374"/>
      <c r="AX113" s="374"/>
      <c r="AY113" s="374"/>
      <c r="AZ113" s="374"/>
      <c r="BA113" s="374"/>
      <c r="BB113" s="374"/>
      <c r="BC113" s="374"/>
      <c r="BD113" s="374"/>
      <c r="BE113" s="374"/>
    </row>
    <row r="114" spans="1:57" ht="12.75" customHeight="1">
      <c r="A114" s="416" t="s">
        <v>418</v>
      </c>
      <c r="B114" s="260">
        <v>5000000</v>
      </c>
      <c r="C114" s="338">
        <v>8.6999999999999994E-2</v>
      </c>
      <c r="D114" s="385"/>
      <c r="E114" s="261"/>
      <c r="F114" s="750">
        <v>8.1000000000000003E-2</v>
      </c>
      <c r="G114" s="221"/>
      <c r="H114" s="102">
        <v>8.7999999999999995E-2</v>
      </c>
      <c r="I114" s="92">
        <v>8.8999999999999996E-2</v>
      </c>
      <c r="J114" s="125">
        <v>8.7999999999999995E-2</v>
      </c>
      <c r="K114" s="96">
        <v>8.7999999999999995E-2</v>
      </c>
      <c r="L114" s="103">
        <v>16174</v>
      </c>
      <c r="M114" s="96">
        <v>18216639</v>
      </c>
      <c r="N114" s="103">
        <v>5</v>
      </c>
      <c r="O114" s="121">
        <v>45499.54247685185</v>
      </c>
      <c r="P114" s="127">
        <v>113</v>
      </c>
      <c r="Q114" s="114">
        <v>0</v>
      </c>
      <c r="R114" s="180">
        <v>0</v>
      </c>
      <c r="S114" s="191">
        <v>0</v>
      </c>
      <c r="T114" s="252">
        <v>0</v>
      </c>
      <c r="U114" s="252"/>
      <c r="V114" s="252">
        <v>0</v>
      </c>
      <c r="W114" s="240">
        <f>(V114*X114)</f>
        <v>0</v>
      </c>
      <c r="X114" s="187"/>
      <c r="Y114" s="174">
        <f>IF(D114&lt;&gt;0,($C115*(1-$AB$1))-$D114,0)</f>
        <v>0</v>
      </c>
      <c r="Z114" s="175">
        <f>IFERROR(IF(C114&lt;&gt;"",$AA$1/(D110/100)*(C114/100),""),"")</f>
        <v>95.709136493509092</v>
      </c>
      <c r="AA114" s="176" t="str">
        <f>IFERROR($AC$1/(D114/100)*(C110/100),"")</f>
        <v/>
      </c>
      <c r="AB114" s="370"/>
      <c r="AC114" s="360"/>
      <c r="AD114" s="360"/>
      <c r="AE114" s="361"/>
      <c r="AF114" s="361"/>
      <c r="AG114" s="361"/>
      <c r="AH114" s="373"/>
      <c r="AI114" s="373"/>
      <c r="AJ114" s="374"/>
      <c r="AK114" s="374"/>
      <c r="AL114" s="374"/>
      <c r="AM114" s="374"/>
      <c r="AN114" s="374"/>
      <c r="AO114" s="374"/>
      <c r="AP114" s="374"/>
      <c r="AQ114" s="374"/>
      <c r="AR114" s="374"/>
      <c r="AS114" s="374"/>
      <c r="AT114" s="374"/>
      <c r="AU114" s="374"/>
      <c r="AV114" s="374"/>
      <c r="AW114" s="374"/>
      <c r="AX114" s="374"/>
      <c r="AY114" s="374"/>
      <c r="AZ114" s="374"/>
      <c r="BA114" s="374"/>
      <c r="BB114" s="374"/>
      <c r="BC114" s="374"/>
      <c r="BD114" s="374"/>
      <c r="BE114" s="374"/>
    </row>
    <row r="115" spans="1:57" ht="12.75" customHeight="1">
      <c r="A115" s="411" t="s">
        <v>419</v>
      </c>
      <c r="B115" s="277">
        <v>5000000</v>
      </c>
      <c r="C115" s="386">
        <v>8.2000000000000003E-2</v>
      </c>
      <c r="D115" s="386"/>
      <c r="E115" s="277"/>
      <c r="F115" s="757"/>
      <c r="G115" s="224"/>
      <c r="H115" s="204"/>
      <c r="I115" s="205"/>
      <c r="J115" s="206"/>
      <c r="K115" s="207">
        <v>0.09</v>
      </c>
      <c r="L115" s="208"/>
      <c r="M115" s="207"/>
      <c r="N115" s="208"/>
      <c r="O115" s="209"/>
      <c r="P115" s="126">
        <v>114</v>
      </c>
      <c r="Q115" s="210">
        <v>0</v>
      </c>
      <c r="R115" s="211">
        <v>0</v>
      </c>
      <c r="S115" s="212">
        <v>0</v>
      </c>
      <c r="T115" s="253">
        <v>0</v>
      </c>
      <c r="U115" s="253"/>
      <c r="V115" s="253">
        <v>0</v>
      </c>
      <c r="W115" s="242">
        <f>V114*(F114/100)</f>
        <v>0</v>
      </c>
      <c r="X115" s="196"/>
      <c r="Y115" s="200" t="str">
        <f>IFERROR(INT(#REF!/(F114/100)),"")</f>
        <v/>
      </c>
      <c r="Z115" s="201">
        <f>IFERROR(IF(C115&lt;&gt;"",$AA$1/(D111/100)*(C115/100),""),"")</f>
        <v>89.990225087379514</v>
      </c>
      <c r="AA115" s="202" t="str">
        <f>IFERROR($AC$1/(D115/100)*(C111/100),"")</f>
        <v/>
      </c>
      <c r="AB115" s="371"/>
      <c r="AC115" s="362"/>
      <c r="AD115" s="362"/>
      <c r="AE115" s="363"/>
      <c r="AF115" s="363"/>
      <c r="AG115" s="363"/>
      <c r="AH115" s="373"/>
      <c r="AI115" s="373"/>
      <c r="AJ115" s="374"/>
      <c r="AK115" s="374"/>
      <c r="AL115" s="374"/>
      <c r="AM115" s="374"/>
      <c r="AN115" s="374"/>
      <c r="AO115" s="374"/>
      <c r="AP115" s="374"/>
      <c r="AQ115" s="374"/>
      <c r="AR115" s="374"/>
      <c r="AS115" s="374"/>
      <c r="AT115" s="374"/>
      <c r="AU115" s="374"/>
      <c r="AV115" s="374"/>
      <c r="AW115" s="374"/>
      <c r="AX115" s="374"/>
      <c r="AY115" s="374"/>
      <c r="AZ115" s="374"/>
      <c r="BA115" s="374"/>
      <c r="BB115" s="374"/>
      <c r="BC115" s="374"/>
      <c r="BD115" s="374"/>
      <c r="BE115" s="374"/>
    </row>
    <row r="116" spans="1:57" ht="12.75" customHeight="1">
      <c r="A116" s="416" t="s">
        <v>271</v>
      </c>
      <c r="B116" s="260">
        <v>291</v>
      </c>
      <c r="C116" s="338">
        <v>55600</v>
      </c>
      <c r="D116" s="385">
        <v>56250</v>
      </c>
      <c r="E116" s="261">
        <v>120</v>
      </c>
      <c r="F116" s="752">
        <v>56020</v>
      </c>
      <c r="G116" s="221">
        <v>8.6E-3</v>
      </c>
      <c r="H116" s="101">
        <v>55740</v>
      </c>
      <c r="I116" s="93">
        <v>56290</v>
      </c>
      <c r="J116" s="124">
        <v>55000</v>
      </c>
      <c r="K116" s="97">
        <v>55540</v>
      </c>
      <c r="L116" s="104">
        <v>309812909</v>
      </c>
      <c r="M116" s="97">
        <v>555726</v>
      </c>
      <c r="N116" s="104">
        <v>1252</v>
      </c>
      <c r="O116" s="119">
        <v>45499.682789351849</v>
      </c>
      <c r="P116" s="127">
        <v>115</v>
      </c>
      <c r="Q116" s="115">
        <v>0</v>
      </c>
      <c r="R116" s="178">
        <v>0</v>
      </c>
      <c r="S116" s="189">
        <v>0</v>
      </c>
      <c r="T116" s="250">
        <v>0</v>
      </c>
      <c r="U116" s="250"/>
      <c r="V116" s="250"/>
      <c r="W116" s="237">
        <f>(V116*X116)</f>
        <v>0</v>
      </c>
      <c r="X116" s="186"/>
      <c r="Y116" s="164">
        <f>IF(D116&lt;&gt;0,($C117*(1-$AB$1))-$D116,0)</f>
        <v>-115.6140000000014</v>
      </c>
      <c r="Z116" s="165"/>
      <c r="AA116" s="166"/>
      <c r="AB116" s="370"/>
      <c r="AC116" s="360"/>
      <c r="AD116" s="360"/>
      <c r="AE116" s="361"/>
      <c r="AF116" s="361"/>
      <c r="AG116" s="361"/>
      <c r="AH116" s="373"/>
      <c r="AI116" s="373"/>
      <c r="AJ116" s="374"/>
      <c r="AK116" s="374"/>
      <c r="AL116" s="374"/>
      <c r="AM116" s="374"/>
      <c r="AN116" s="374"/>
      <c r="AO116" s="374"/>
      <c r="AP116" s="374"/>
      <c r="AQ116" s="374"/>
      <c r="AR116" s="374"/>
      <c r="AS116" s="374"/>
      <c r="AT116" s="374"/>
      <c r="AU116" s="374"/>
      <c r="AV116" s="374"/>
      <c r="AW116" s="374"/>
      <c r="AX116" s="374"/>
      <c r="AY116" s="374"/>
      <c r="AZ116" s="374"/>
      <c r="BA116" s="374"/>
      <c r="BB116" s="374"/>
      <c r="BC116" s="374"/>
      <c r="BD116" s="374"/>
      <c r="BE116" s="374"/>
    </row>
    <row r="117" spans="1:57" ht="12.75" customHeight="1">
      <c r="A117" s="410" t="s">
        <v>329</v>
      </c>
      <c r="B117" s="259">
        <v>2027</v>
      </c>
      <c r="C117" s="384">
        <v>56140</v>
      </c>
      <c r="D117" s="384">
        <v>56150</v>
      </c>
      <c r="E117" s="259">
        <v>90809</v>
      </c>
      <c r="F117" s="751">
        <v>56140</v>
      </c>
      <c r="G117" s="222">
        <v>1.3100000000000001E-2</v>
      </c>
      <c r="H117" s="100">
        <v>55410</v>
      </c>
      <c r="I117" s="91">
        <v>56680</v>
      </c>
      <c r="J117" s="123">
        <v>55050</v>
      </c>
      <c r="K117" s="95">
        <v>55410</v>
      </c>
      <c r="L117" s="98">
        <v>3728726826</v>
      </c>
      <c r="M117" s="95">
        <v>6659358</v>
      </c>
      <c r="N117" s="98">
        <v>2726</v>
      </c>
      <c r="O117" s="120">
        <v>45499.70853009259</v>
      </c>
      <c r="P117" s="126">
        <v>116</v>
      </c>
      <c r="Q117" s="113">
        <v>0</v>
      </c>
      <c r="R117" s="177">
        <v>0</v>
      </c>
      <c r="S117" s="190">
        <v>0</v>
      </c>
      <c r="T117" s="251">
        <v>0</v>
      </c>
      <c r="U117" s="251"/>
      <c r="V117" s="251">
        <v>0</v>
      </c>
      <c r="W117" s="148">
        <f>V116*(F116/100)</f>
        <v>0</v>
      </c>
      <c r="X117" s="185"/>
      <c r="Y117" s="158" t="str">
        <f>IFERROR(INT(#REF!/(F116/100)),"")</f>
        <v/>
      </c>
      <c r="Z117" s="167"/>
      <c r="AA117" s="168"/>
      <c r="AB117" s="371"/>
      <c r="AC117" s="362"/>
      <c r="AD117" s="362"/>
      <c r="AE117" s="363"/>
      <c r="AF117" s="363"/>
      <c r="AG117" s="363"/>
      <c r="AH117" s="373"/>
      <c r="AI117" s="373"/>
      <c r="AJ117" s="374"/>
      <c r="AK117" s="374"/>
      <c r="AL117" s="374"/>
      <c r="AM117" s="374"/>
      <c r="AN117" s="374"/>
      <c r="AO117" s="374"/>
      <c r="AP117" s="374"/>
      <c r="AQ117" s="374"/>
      <c r="AR117" s="374"/>
      <c r="AS117" s="374"/>
      <c r="AT117" s="374"/>
      <c r="AU117" s="374"/>
      <c r="AV117" s="374"/>
      <c r="AW117" s="374"/>
      <c r="AX117" s="374"/>
      <c r="AY117" s="374"/>
      <c r="AZ117" s="374"/>
      <c r="BA117" s="374"/>
      <c r="BB117" s="374"/>
      <c r="BC117" s="374"/>
      <c r="BD117" s="374"/>
      <c r="BE117" s="374"/>
    </row>
    <row r="118" spans="1:57">
      <c r="A118" s="416" t="s">
        <v>272</v>
      </c>
      <c r="B118" s="260"/>
      <c r="C118" s="338"/>
      <c r="D118" s="385"/>
      <c r="E118" s="261"/>
      <c r="F118" s="752"/>
      <c r="G118" s="221"/>
      <c r="H118" s="102"/>
      <c r="I118" s="92"/>
      <c r="J118" s="92"/>
      <c r="K118" s="112">
        <v>42</v>
      </c>
      <c r="L118" s="103"/>
      <c r="M118" s="96"/>
      <c r="N118" s="103"/>
      <c r="O118" s="121"/>
      <c r="P118" s="127">
        <v>117</v>
      </c>
      <c r="Q118" s="114">
        <v>0</v>
      </c>
      <c r="R118" s="180">
        <v>0</v>
      </c>
      <c r="S118" s="191">
        <v>0</v>
      </c>
      <c r="T118" s="252">
        <v>0</v>
      </c>
      <c r="U118" s="252"/>
      <c r="V118" s="252"/>
      <c r="W118" s="238">
        <f>(V118*X118)</f>
        <v>0</v>
      </c>
      <c r="X118" s="188"/>
      <c r="Y118" s="169">
        <f>IF(D118&lt;&gt;0,($C119*(1-$AB$1))-$D118,0)</f>
        <v>0</v>
      </c>
      <c r="Z118" s="170" t="str">
        <f>IFERROR(IF(C118&lt;&gt;"",$AA$1/(D116/100)*(C118/100),""),"")</f>
        <v/>
      </c>
      <c r="AA118" s="171" t="str">
        <f>IFERROR($AC$1/(D118/100)*(C116/100),"")</f>
        <v/>
      </c>
      <c r="AB118" s="370"/>
      <c r="AC118" s="360"/>
      <c r="AD118" s="360"/>
      <c r="AE118" s="361"/>
      <c r="AF118" s="361"/>
      <c r="AG118" s="361"/>
      <c r="AH118" s="373"/>
      <c r="AI118" s="373"/>
      <c r="AJ118" s="374"/>
      <c r="AK118" s="374"/>
      <c r="AL118" s="374"/>
      <c r="AM118" s="374"/>
      <c r="AN118" s="374"/>
      <c r="AO118" s="374"/>
      <c r="AP118" s="374"/>
      <c r="AQ118" s="374"/>
      <c r="AR118" s="374"/>
      <c r="AS118" s="374"/>
      <c r="AT118" s="374"/>
      <c r="AU118" s="374"/>
      <c r="AV118" s="374"/>
      <c r="AW118" s="374"/>
      <c r="AX118" s="374"/>
      <c r="AY118" s="374"/>
      <c r="AZ118" s="374"/>
      <c r="BA118" s="374"/>
      <c r="BB118" s="374"/>
      <c r="BC118" s="374"/>
      <c r="BD118" s="374"/>
      <c r="BE118" s="374"/>
    </row>
    <row r="119" spans="1:57" ht="12.75" customHeight="1">
      <c r="A119" s="410" t="s">
        <v>330</v>
      </c>
      <c r="B119" s="259"/>
      <c r="C119" s="384"/>
      <c r="D119" s="384"/>
      <c r="E119" s="259"/>
      <c r="F119" s="751"/>
      <c r="G119" s="267"/>
      <c r="H119" s="100"/>
      <c r="I119" s="91"/>
      <c r="J119" s="91"/>
      <c r="K119" s="109">
        <v>42.65</v>
      </c>
      <c r="L119" s="98"/>
      <c r="M119" s="95"/>
      <c r="N119" s="98"/>
      <c r="O119" s="120"/>
      <c r="P119" s="126">
        <v>118</v>
      </c>
      <c r="Q119" s="113">
        <v>0</v>
      </c>
      <c r="R119" s="177">
        <v>0</v>
      </c>
      <c r="S119" s="190">
        <v>0</v>
      </c>
      <c r="T119" s="251">
        <v>0</v>
      </c>
      <c r="U119" s="251"/>
      <c r="V119" s="251">
        <v>0</v>
      </c>
      <c r="W119" s="239">
        <f>V118*(F118/100)</f>
        <v>0</v>
      </c>
      <c r="X119" s="185"/>
      <c r="Y119" s="159" t="str">
        <f>IFERROR(INT(#REF!/(F118/100)),"")</f>
        <v/>
      </c>
      <c r="Z119" s="172" t="str">
        <f>IFERROR(IF(C119&lt;&gt;"",$AA$1/(D117/100)*(C119/100),""),"")</f>
        <v/>
      </c>
      <c r="AA119" s="173" t="str">
        <f>IFERROR($AC$1/(D119/100)*(C117/100),"")</f>
        <v/>
      </c>
      <c r="AB119" s="371"/>
      <c r="AC119" s="362"/>
      <c r="AD119" s="362"/>
      <c r="AE119" s="363"/>
      <c r="AF119" s="363"/>
      <c r="AG119" s="363"/>
      <c r="AH119" s="373"/>
      <c r="AI119" s="373"/>
      <c r="AJ119" s="374"/>
      <c r="AK119" s="374"/>
      <c r="AL119" s="374"/>
      <c r="AM119" s="374"/>
      <c r="AN119" s="374"/>
      <c r="AO119" s="374"/>
      <c r="AP119" s="374"/>
      <c r="AQ119" s="374"/>
      <c r="AR119" s="374"/>
      <c r="AS119" s="374"/>
      <c r="AT119" s="374"/>
      <c r="AU119" s="374"/>
      <c r="AV119" s="374"/>
      <c r="AW119" s="374"/>
      <c r="AX119" s="374"/>
      <c r="AY119" s="374"/>
      <c r="AZ119" s="374"/>
      <c r="BA119" s="374"/>
      <c r="BB119" s="374"/>
      <c r="BC119" s="374"/>
      <c r="BD119" s="374"/>
      <c r="BE119" s="374"/>
    </row>
    <row r="120" spans="1:57" ht="12.75" customHeight="1">
      <c r="A120" s="416" t="s">
        <v>273</v>
      </c>
      <c r="B120" s="260">
        <v>100</v>
      </c>
      <c r="C120" s="338">
        <v>42.4</v>
      </c>
      <c r="D120" s="385">
        <v>42.784999999999997</v>
      </c>
      <c r="E120" s="261">
        <v>100</v>
      </c>
      <c r="F120" s="750">
        <v>42.79</v>
      </c>
      <c r="G120" s="221">
        <v>2.29E-2</v>
      </c>
      <c r="H120" s="102">
        <v>41.9</v>
      </c>
      <c r="I120" s="92">
        <v>43</v>
      </c>
      <c r="J120" s="92">
        <v>41</v>
      </c>
      <c r="K120" s="112">
        <v>41.831000000000003</v>
      </c>
      <c r="L120" s="103">
        <v>157535</v>
      </c>
      <c r="M120" s="96">
        <v>375418</v>
      </c>
      <c r="N120" s="103">
        <v>573</v>
      </c>
      <c r="O120" s="121">
        <v>45499.67900462963</v>
      </c>
      <c r="P120" s="127">
        <v>119</v>
      </c>
      <c r="Q120" s="114">
        <v>0</v>
      </c>
      <c r="R120" s="180">
        <v>0</v>
      </c>
      <c r="S120" s="191">
        <v>0</v>
      </c>
      <c r="T120" s="252">
        <v>0</v>
      </c>
      <c r="U120" s="252"/>
      <c r="V120" s="252">
        <v>0</v>
      </c>
      <c r="W120" s="240">
        <f>(V120*X120)</f>
        <v>0</v>
      </c>
      <c r="X120" s="187"/>
      <c r="Y120" s="174">
        <f>IF(D120&lt;&gt;0,($C121*(1-$AB$1))-$D120,0)</f>
        <v>-0.28924999999999557</v>
      </c>
      <c r="Z120" s="175">
        <f>IFERROR(IF(C120&lt;&gt;"",$AA$1/(D116/100)*(C120/100),""),"")</f>
        <v>99.093548461877276</v>
      </c>
      <c r="AA120" s="176">
        <f>IFERROR($AC$1/(D120/100)*(C116/100),"")</f>
        <v>129952.08601145263</v>
      </c>
      <c r="AB120" s="370"/>
      <c r="AC120" s="360"/>
      <c r="AD120" s="360"/>
      <c r="AE120" s="361"/>
      <c r="AF120" s="361"/>
      <c r="AG120" s="361"/>
      <c r="AH120" s="373"/>
      <c r="AI120" s="373"/>
      <c r="AJ120" s="374"/>
      <c r="AK120" s="374"/>
      <c r="AL120" s="374"/>
      <c r="AM120" s="374"/>
      <c r="AN120" s="374"/>
      <c r="AO120" s="374"/>
      <c r="AP120" s="374"/>
      <c r="AQ120" s="374"/>
      <c r="AR120" s="374"/>
      <c r="AS120" s="374"/>
      <c r="AT120" s="374"/>
      <c r="AU120" s="374"/>
      <c r="AV120" s="374"/>
      <c r="AW120" s="374"/>
      <c r="AX120" s="374"/>
      <c r="AY120" s="374"/>
      <c r="AZ120" s="374"/>
      <c r="BA120" s="374"/>
      <c r="BB120" s="374"/>
      <c r="BC120" s="374"/>
      <c r="BD120" s="374"/>
      <c r="BE120" s="374"/>
    </row>
    <row r="121" spans="1:57" ht="12.75" customHeight="1">
      <c r="A121" s="411" t="s">
        <v>331</v>
      </c>
      <c r="B121" s="277">
        <v>878</v>
      </c>
      <c r="C121" s="386">
        <v>42.5</v>
      </c>
      <c r="D121" s="386">
        <v>42.6</v>
      </c>
      <c r="E121" s="277">
        <v>381</v>
      </c>
      <c r="F121" s="757">
        <v>42.5</v>
      </c>
      <c r="G121" s="224">
        <v>1.6E-2</v>
      </c>
      <c r="H121" s="204">
        <v>41.55</v>
      </c>
      <c r="I121" s="205">
        <v>42.9</v>
      </c>
      <c r="J121" s="205">
        <v>41.027000000000001</v>
      </c>
      <c r="K121" s="217">
        <v>41.83</v>
      </c>
      <c r="L121" s="208">
        <v>444970</v>
      </c>
      <c r="M121" s="207">
        <v>1047873</v>
      </c>
      <c r="N121" s="208">
        <v>835</v>
      </c>
      <c r="O121" s="209">
        <v>45499.708356481482</v>
      </c>
      <c r="P121" s="126">
        <v>120</v>
      </c>
      <c r="Q121" s="210">
        <v>0</v>
      </c>
      <c r="R121" s="211">
        <v>0</v>
      </c>
      <c r="S121" s="212">
        <v>0</v>
      </c>
      <c r="T121" s="253">
        <v>0</v>
      </c>
      <c r="U121" s="253"/>
      <c r="V121" s="253">
        <v>0</v>
      </c>
      <c r="W121" s="242">
        <f>V120*(F120/100)</f>
        <v>0</v>
      </c>
      <c r="X121" s="196"/>
      <c r="Y121" s="200" t="str">
        <f>IFERROR(INT(#REF!/(F120/100)),"")</f>
        <v/>
      </c>
      <c r="Z121" s="201">
        <f>IFERROR(IF(C121&lt;&gt;"",$AA$1/(D117/100)*(C121/100),""),"")</f>
        <v>99.504155938303469</v>
      </c>
      <c r="AA121" s="202">
        <f>IFERROR($AC$1/(D121/100)*(C117/100),"")</f>
        <v>131784.03755868544</v>
      </c>
      <c r="AB121" s="371"/>
      <c r="AC121" s="362"/>
      <c r="AD121" s="362"/>
      <c r="AE121" s="363"/>
      <c r="AF121" s="363"/>
      <c r="AG121" s="363"/>
      <c r="AH121" s="373"/>
      <c r="AI121" s="373"/>
      <c r="AJ121" s="374"/>
      <c r="AK121" s="374"/>
      <c r="AL121" s="374"/>
      <c r="AM121" s="374"/>
      <c r="AN121" s="374"/>
      <c r="AO121" s="374"/>
      <c r="AP121" s="374"/>
      <c r="AQ121" s="374"/>
      <c r="AR121" s="374"/>
      <c r="AS121" s="374"/>
      <c r="AT121" s="374"/>
      <c r="AU121" s="374"/>
      <c r="AV121" s="374"/>
      <c r="AW121" s="374"/>
      <c r="AX121" s="374"/>
      <c r="AY121" s="374"/>
      <c r="AZ121" s="374"/>
      <c r="BA121" s="374"/>
      <c r="BB121" s="374"/>
      <c r="BC121" s="374"/>
      <c r="BD121" s="374"/>
      <c r="BE121" s="374"/>
    </row>
    <row r="122" spans="1:57" ht="12.75" customHeight="1">
      <c r="A122" s="416" t="s">
        <v>265</v>
      </c>
      <c r="B122" s="260">
        <v>100</v>
      </c>
      <c r="C122" s="338">
        <v>71220</v>
      </c>
      <c r="D122" s="385">
        <v>71270</v>
      </c>
      <c r="E122" s="261">
        <v>100</v>
      </c>
      <c r="F122" s="752">
        <v>71240</v>
      </c>
      <c r="G122" s="221">
        <v>1.1000000000000001E-3</v>
      </c>
      <c r="H122" s="101">
        <v>71730</v>
      </c>
      <c r="I122" s="93">
        <v>72370</v>
      </c>
      <c r="J122" s="93">
        <v>69500</v>
      </c>
      <c r="K122" s="111">
        <v>71160</v>
      </c>
      <c r="L122" s="104">
        <v>363392790</v>
      </c>
      <c r="M122" s="97">
        <v>511271</v>
      </c>
      <c r="N122" s="104">
        <v>1381</v>
      </c>
      <c r="O122" s="119">
        <v>45499.687638888892</v>
      </c>
      <c r="P122" s="127">
        <v>121</v>
      </c>
      <c r="Q122" s="115">
        <v>0</v>
      </c>
      <c r="R122" s="178">
        <v>0</v>
      </c>
      <c r="S122" s="189">
        <v>0</v>
      </c>
      <c r="T122" s="250">
        <v>0</v>
      </c>
      <c r="U122" s="250"/>
      <c r="V122" s="250">
        <v>0</v>
      </c>
      <c r="W122" s="237">
        <f>(V122*X122)</f>
        <v>0</v>
      </c>
      <c r="X122" s="186"/>
      <c r="Y122" s="164">
        <f>IF(D122&lt;&gt;0,($C123*(1-$AB$1))-$D122,0)</f>
        <v>72.865000000005239</v>
      </c>
      <c r="Z122" s="165"/>
      <c r="AA122" s="166"/>
      <c r="AB122" s="370"/>
      <c r="AC122" s="360"/>
      <c r="AD122" s="360"/>
      <c r="AE122" s="361"/>
      <c r="AF122" s="361"/>
      <c r="AG122" s="361"/>
      <c r="AH122" s="373"/>
      <c r="AI122" s="373"/>
      <c r="AJ122" s="374"/>
      <c r="AK122" s="374"/>
      <c r="AL122" s="374"/>
      <c r="AM122" s="374"/>
      <c r="AN122" s="374"/>
      <c r="AO122" s="374"/>
      <c r="AP122" s="374"/>
      <c r="AQ122" s="374"/>
      <c r="AR122" s="374"/>
      <c r="AS122" s="374"/>
      <c r="AT122" s="374"/>
      <c r="AU122" s="374"/>
      <c r="AV122" s="374"/>
      <c r="AW122" s="374"/>
      <c r="AX122" s="374"/>
      <c r="AY122" s="374"/>
      <c r="AZ122" s="374"/>
      <c r="BA122" s="374"/>
      <c r="BB122" s="374"/>
      <c r="BC122" s="374"/>
      <c r="BD122" s="374"/>
      <c r="BE122" s="374"/>
    </row>
    <row r="123" spans="1:57" ht="12.75" customHeight="1">
      <c r="A123" s="410" t="s">
        <v>332</v>
      </c>
      <c r="B123" s="259">
        <v>844</v>
      </c>
      <c r="C123" s="384">
        <v>71350</v>
      </c>
      <c r="D123" s="384">
        <v>71580</v>
      </c>
      <c r="E123" s="259">
        <v>5100</v>
      </c>
      <c r="F123" s="751">
        <v>71350</v>
      </c>
      <c r="G123" s="222">
        <v>3.0000000000000001E-3</v>
      </c>
      <c r="H123" s="100">
        <v>72000</v>
      </c>
      <c r="I123" s="91">
        <v>72880</v>
      </c>
      <c r="J123" s="91">
        <v>70500</v>
      </c>
      <c r="K123" s="109">
        <v>71130</v>
      </c>
      <c r="L123" s="98">
        <v>568952376</v>
      </c>
      <c r="M123" s="95">
        <v>798391</v>
      </c>
      <c r="N123" s="98">
        <v>1526</v>
      </c>
      <c r="O123" s="120">
        <v>45499.708553240744</v>
      </c>
      <c r="P123" s="126">
        <v>122</v>
      </c>
      <c r="Q123" s="113">
        <v>0</v>
      </c>
      <c r="R123" s="177">
        <v>0</v>
      </c>
      <c r="S123" s="190">
        <v>0</v>
      </c>
      <c r="T123" s="251">
        <v>0</v>
      </c>
      <c r="U123" s="251"/>
      <c r="V123" s="251">
        <v>0</v>
      </c>
      <c r="W123" s="148">
        <f>V122*(F122/100)</f>
        <v>0</v>
      </c>
      <c r="X123" s="185"/>
      <c r="Y123" s="158" t="str">
        <f>IFERROR(INT(#REF!/(F122/100)),"")</f>
        <v/>
      </c>
      <c r="Z123" s="167"/>
      <c r="AA123" s="168"/>
      <c r="AB123" s="371"/>
      <c r="AC123" s="362"/>
      <c r="AD123" s="362"/>
      <c r="AE123" s="363"/>
      <c r="AF123" s="363"/>
      <c r="AG123" s="363"/>
      <c r="AH123" s="373"/>
      <c r="AI123" s="373"/>
      <c r="AJ123" s="374"/>
      <c r="AK123" s="374"/>
      <c r="AL123" s="374"/>
      <c r="AM123" s="374"/>
      <c r="AN123" s="374"/>
      <c r="AO123" s="374"/>
      <c r="AP123" s="374"/>
      <c r="AQ123" s="374"/>
      <c r="AR123" s="374"/>
      <c r="AS123" s="374"/>
      <c r="AT123" s="374"/>
      <c r="AU123" s="374"/>
      <c r="AV123" s="374"/>
      <c r="AW123" s="374"/>
      <c r="AX123" s="374"/>
      <c r="AY123" s="374"/>
      <c r="AZ123" s="374"/>
      <c r="BA123" s="374"/>
      <c r="BB123" s="374"/>
      <c r="BC123" s="374"/>
      <c r="BD123" s="374"/>
      <c r="BE123" s="374"/>
    </row>
    <row r="124" spans="1:57" ht="12.75" customHeight="1">
      <c r="A124" s="416" t="s">
        <v>266</v>
      </c>
      <c r="B124" s="260"/>
      <c r="C124" s="338"/>
      <c r="D124" s="385"/>
      <c r="E124" s="261"/>
      <c r="F124" s="752"/>
      <c r="G124" s="221"/>
      <c r="H124" s="102"/>
      <c r="I124" s="92"/>
      <c r="J124" s="92"/>
      <c r="K124" s="112">
        <v>56.5</v>
      </c>
      <c r="L124" s="103"/>
      <c r="M124" s="96"/>
      <c r="N124" s="103"/>
      <c r="O124" s="121"/>
      <c r="P124" s="127">
        <v>123</v>
      </c>
      <c r="Q124" s="114">
        <v>0</v>
      </c>
      <c r="R124" s="180">
        <v>0</v>
      </c>
      <c r="S124" s="191">
        <v>0</v>
      </c>
      <c r="T124" s="252">
        <v>0</v>
      </c>
      <c r="U124" s="252"/>
      <c r="V124" s="252"/>
      <c r="W124" s="238">
        <f>(V124*X124)</f>
        <v>0</v>
      </c>
      <c r="X124" s="188"/>
      <c r="Y124" s="169">
        <f>IF(D124&lt;&gt;0,($C125*(1-$AB$1))-$D124,0)</f>
        <v>0</v>
      </c>
      <c r="Z124" s="170" t="str">
        <f>IFERROR(IF(C124&lt;&gt;"",$AA$1/(D122/100)*(C124/100),""),"")</f>
        <v/>
      </c>
      <c r="AA124" s="171" t="str">
        <f>IFERROR($AC$1/(D124/100)*(C122/100),"")</f>
        <v/>
      </c>
      <c r="AB124" s="370"/>
      <c r="AC124" s="360"/>
      <c r="AD124" s="360"/>
      <c r="AE124" s="361"/>
      <c r="AF124" s="361"/>
      <c r="AG124" s="361"/>
      <c r="AH124" s="373"/>
      <c r="AI124" s="373"/>
      <c r="AJ124" s="374"/>
      <c r="AK124" s="374"/>
      <c r="AL124" s="374"/>
      <c r="AM124" s="374"/>
      <c r="AN124" s="374"/>
      <c r="AO124" s="374"/>
      <c r="AP124" s="374"/>
      <c r="AQ124" s="374"/>
      <c r="AR124" s="374"/>
      <c r="AS124" s="374"/>
      <c r="AT124" s="374"/>
      <c r="AU124" s="374"/>
      <c r="AV124" s="374"/>
      <c r="AW124" s="374"/>
      <c r="AX124" s="374"/>
      <c r="AY124" s="374"/>
      <c r="AZ124" s="374"/>
      <c r="BA124" s="374"/>
      <c r="BB124" s="374"/>
      <c r="BC124" s="374"/>
      <c r="BD124" s="374"/>
      <c r="BE124" s="374"/>
    </row>
    <row r="125" spans="1:57" ht="12.75" customHeight="1">
      <c r="A125" s="410" t="s">
        <v>333</v>
      </c>
      <c r="B125" s="259"/>
      <c r="C125" s="384"/>
      <c r="D125" s="384"/>
      <c r="E125" s="259"/>
      <c r="F125" s="751"/>
      <c r="G125" s="267"/>
      <c r="H125" s="100"/>
      <c r="I125" s="91"/>
      <c r="J125" s="91"/>
      <c r="K125" s="109">
        <v>53.5</v>
      </c>
      <c r="L125" s="98"/>
      <c r="M125" s="95"/>
      <c r="N125" s="98"/>
      <c r="O125" s="120"/>
      <c r="P125" s="126">
        <v>124</v>
      </c>
      <c r="Q125" s="113">
        <v>0</v>
      </c>
      <c r="R125" s="177">
        <v>0</v>
      </c>
      <c r="S125" s="190">
        <v>0</v>
      </c>
      <c r="T125" s="251">
        <v>0</v>
      </c>
      <c r="U125" s="251"/>
      <c r="V125" s="251">
        <v>0</v>
      </c>
      <c r="W125" s="239">
        <f>V124*(F124/100)</f>
        <v>0</v>
      </c>
      <c r="X125" s="185"/>
      <c r="Y125" s="159" t="str">
        <f>IFERROR(INT(#REF!/(F124/100)),"")</f>
        <v/>
      </c>
      <c r="Z125" s="172" t="str">
        <f>IFERROR(IF(C125&lt;&gt;"",$AA$1/(D123/100)*(C125/100),""),"")</f>
        <v/>
      </c>
      <c r="AA125" s="173" t="str">
        <f>IFERROR($AC$1/(D125/100)*(C123/100),"")</f>
        <v/>
      </c>
      <c r="AB125" s="371"/>
      <c r="AC125" s="362"/>
      <c r="AD125" s="362"/>
      <c r="AE125" s="363"/>
      <c r="AF125" s="363"/>
      <c r="AG125" s="363"/>
      <c r="AH125" s="373"/>
      <c r="AI125" s="373"/>
      <c r="AJ125" s="374"/>
      <c r="AK125" s="374"/>
      <c r="AL125" s="374"/>
      <c r="AM125" s="374"/>
      <c r="AN125" s="374"/>
      <c r="AO125" s="374"/>
      <c r="AP125" s="374"/>
      <c r="AQ125" s="374"/>
      <c r="AR125" s="374"/>
      <c r="AS125" s="374"/>
      <c r="AT125" s="374"/>
      <c r="AU125" s="374"/>
      <c r="AV125" s="374"/>
      <c r="AW125" s="374"/>
      <c r="AX125" s="374"/>
      <c r="AY125" s="374"/>
      <c r="AZ125" s="374"/>
      <c r="BA125" s="374"/>
      <c r="BB125" s="374"/>
      <c r="BC125" s="374"/>
      <c r="BD125" s="374"/>
      <c r="BE125" s="374"/>
    </row>
    <row r="126" spans="1:57" ht="12.75" customHeight="1">
      <c r="A126" s="416" t="s">
        <v>267</v>
      </c>
      <c r="B126" s="260">
        <v>500</v>
      </c>
      <c r="C126" s="338">
        <v>53.84</v>
      </c>
      <c r="D126" s="385">
        <v>54.2</v>
      </c>
      <c r="E126" s="261">
        <v>1</v>
      </c>
      <c r="F126" s="750">
        <v>54.2</v>
      </c>
      <c r="G126" s="221">
        <v>1.44E-2</v>
      </c>
      <c r="H126" s="102">
        <v>53.73</v>
      </c>
      <c r="I126" s="92">
        <v>54.4</v>
      </c>
      <c r="J126" s="92">
        <v>53.05</v>
      </c>
      <c r="K126" s="112">
        <v>53.43</v>
      </c>
      <c r="L126" s="103">
        <v>216454</v>
      </c>
      <c r="M126" s="96">
        <v>401754</v>
      </c>
      <c r="N126" s="103">
        <v>982</v>
      </c>
      <c r="O126" s="121">
        <v>45499.68409722222</v>
      </c>
      <c r="P126" s="127">
        <v>125</v>
      </c>
      <c r="Q126" s="114">
        <v>0</v>
      </c>
      <c r="R126" s="180">
        <v>0</v>
      </c>
      <c r="S126" s="191">
        <v>0</v>
      </c>
      <c r="T126" s="252">
        <v>0</v>
      </c>
      <c r="U126" s="252"/>
      <c r="V126" s="252">
        <v>0</v>
      </c>
      <c r="W126" s="240">
        <f>(V126*X126)</f>
        <v>0</v>
      </c>
      <c r="X126" s="187"/>
      <c r="Y126" s="174">
        <f>IF(D126&lt;&gt;0,($C127*(1-$AB$1))-$D126,0)</f>
        <v>-0.30539000000000271</v>
      </c>
      <c r="Z126" s="175">
        <f>IFERROR(IF(C126&lt;&gt;"",$AA$1/(D122/100)*(C126/100),""),"")</f>
        <v>99.311683286781886</v>
      </c>
      <c r="AA126" s="176">
        <f>IFERROR($AC$1/(D126/100)*(C122/100),"")</f>
        <v>131402.21402214022</v>
      </c>
      <c r="AB126" s="370"/>
      <c r="AC126" s="360"/>
      <c r="AD126" s="360"/>
      <c r="AE126" s="361"/>
      <c r="AF126" s="361"/>
      <c r="AG126" s="361"/>
      <c r="AH126" s="373"/>
      <c r="AI126" s="373"/>
      <c r="AJ126" s="374"/>
      <c r="AK126" s="374"/>
      <c r="AL126" s="374"/>
      <c r="AM126" s="374"/>
      <c r="AN126" s="374"/>
      <c r="AO126" s="374"/>
      <c r="AP126" s="374"/>
      <c r="AQ126" s="374"/>
      <c r="AR126" s="374"/>
      <c r="AS126" s="374"/>
      <c r="AT126" s="374"/>
      <c r="AU126" s="374"/>
      <c r="AV126" s="374"/>
      <c r="AW126" s="374"/>
      <c r="AX126" s="374"/>
      <c r="AY126" s="374"/>
      <c r="AZ126" s="374"/>
      <c r="BA126" s="374"/>
      <c r="BB126" s="374"/>
      <c r="BC126" s="374"/>
      <c r="BD126" s="374"/>
      <c r="BE126" s="374"/>
    </row>
    <row r="127" spans="1:57" ht="12.75" customHeight="1">
      <c r="A127" s="411" t="s">
        <v>334</v>
      </c>
      <c r="B127" s="277">
        <v>1006</v>
      </c>
      <c r="C127" s="386">
        <v>53.9</v>
      </c>
      <c r="D127" s="386">
        <v>54</v>
      </c>
      <c r="E127" s="277">
        <v>2756</v>
      </c>
      <c r="F127" s="757">
        <v>53.9</v>
      </c>
      <c r="G127" s="224">
        <v>9.1000000000000004E-3</v>
      </c>
      <c r="H127" s="204">
        <v>53.8</v>
      </c>
      <c r="I127" s="205">
        <v>54.71</v>
      </c>
      <c r="J127" s="205">
        <v>52.88</v>
      </c>
      <c r="K127" s="217">
        <v>53.41</v>
      </c>
      <c r="L127" s="208">
        <v>186524</v>
      </c>
      <c r="M127" s="207">
        <v>345707</v>
      </c>
      <c r="N127" s="208">
        <v>530</v>
      </c>
      <c r="O127" s="209">
        <v>45499.708483796298</v>
      </c>
      <c r="P127" s="126">
        <v>126</v>
      </c>
      <c r="Q127" s="210">
        <v>0</v>
      </c>
      <c r="R127" s="211">
        <v>0</v>
      </c>
      <c r="S127" s="212">
        <v>0</v>
      </c>
      <c r="T127" s="253">
        <v>0</v>
      </c>
      <c r="U127" s="253"/>
      <c r="V127" s="253">
        <v>0</v>
      </c>
      <c r="W127" s="242">
        <f>V126*(F126/100)</f>
        <v>0</v>
      </c>
      <c r="X127" s="196"/>
      <c r="Y127" s="200" t="str">
        <f>IFERROR(INT(#REF!/(F126/100)),"")</f>
        <v/>
      </c>
      <c r="Z127" s="201">
        <f>IFERROR(IF(C127&lt;&gt;"",$AA$1/(D123/100)*(C127/100),""),"")</f>
        <v>98.991777323582468</v>
      </c>
      <c r="AA127" s="202">
        <f>IFERROR($AC$1/(D127/100)*(C123/100),"")</f>
        <v>132129.62962962961</v>
      </c>
      <c r="AB127" s="371"/>
      <c r="AC127" s="362"/>
      <c r="AD127" s="362"/>
      <c r="AE127" s="363"/>
      <c r="AF127" s="363"/>
      <c r="AG127" s="363"/>
      <c r="AH127" s="373"/>
      <c r="AI127" s="373"/>
      <c r="AJ127" s="374"/>
      <c r="AK127" s="374"/>
      <c r="AL127" s="374"/>
      <c r="AM127" s="374"/>
      <c r="AN127" s="374"/>
      <c r="AO127" s="374"/>
      <c r="AP127" s="374"/>
      <c r="AQ127" s="374"/>
      <c r="AR127" s="374"/>
      <c r="AS127" s="374"/>
      <c r="AT127" s="374"/>
      <c r="AU127" s="374"/>
      <c r="AV127" s="374"/>
      <c r="AW127" s="374"/>
      <c r="AX127" s="374"/>
      <c r="AY127" s="374"/>
      <c r="AZ127" s="374"/>
      <c r="BA127" s="374"/>
      <c r="BB127" s="374"/>
      <c r="BC127" s="374"/>
      <c r="BD127" s="374"/>
      <c r="BE127" s="374"/>
    </row>
    <row r="128" spans="1:57" ht="12.75" customHeight="1">
      <c r="A128" s="416" t="s">
        <v>268</v>
      </c>
      <c r="B128" s="260">
        <v>1879</v>
      </c>
      <c r="C128" s="338">
        <v>53200</v>
      </c>
      <c r="D128" s="385">
        <v>53400</v>
      </c>
      <c r="E128" s="261">
        <v>1229</v>
      </c>
      <c r="F128" s="752">
        <v>53170</v>
      </c>
      <c r="G128" s="221">
        <v>3.7000000000000002E-3</v>
      </c>
      <c r="H128" s="101">
        <v>52660</v>
      </c>
      <c r="I128" s="93">
        <v>53650</v>
      </c>
      <c r="J128" s="93">
        <v>52600</v>
      </c>
      <c r="K128" s="111">
        <v>52970</v>
      </c>
      <c r="L128" s="104">
        <v>879211206</v>
      </c>
      <c r="M128" s="97">
        <v>1653611</v>
      </c>
      <c r="N128" s="104">
        <v>1182</v>
      </c>
      <c r="O128" s="119">
        <v>45499.685185185182</v>
      </c>
      <c r="P128" s="127">
        <v>127</v>
      </c>
      <c r="Q128" s="115">
        <v>0</v>
      </c>
      <c r="R128" s="178">
        <v>0</v>
      </c>
      <c r="S128" s="189">
        <v>0</v>
      </c>
      <c r="T128" s="250">
        <v>0</v>
      </c>
      <c r="U128" s="250"/>
      <c r="V128" s="250">
        <v>0</v>
      </c>
      <c r="W128" s="237">
        <f>(V128*X128)</f>
        <v>0</v>
      </c>
      <c r="X128" s="186"/>
      <c r="Y128" s="164">
        <f>IF(D128&lt;&gt;0,($C129*(1-$AB$1))-$D128,0)</f>
        <v>-155.32499999999709</v>
      </c>
      <c r="Z128" s="165"/>
      <c r="AA128" s="166"/>
      <c r="AB128" s="370"/>
      <c r="AC128" s="360"/>
      <c r="AD128" s="360"/>
      <c r="AE128" s="361"/>
      <c r="AF128" s="361"/>
      <c r="AG128" s="361"/>
      <c r="AH128" s="373"/>
      <c r="AI128" s="373"/>
      <c r="AJ128" s="374"/>
      <c r="AK128" s="374"/>
      <c r="AL128" s="374"/>
      <c r="AM128" s="374"/>
      <c r="AN128" s="374"/>
      <c r="AO128" s="374"/>
      <c r="AP128" s="374"/>
      <c r="AQ128" s="374"/>
      <c r="AR128" s="374"/>
      <c r="AS128" s="374"/>
      <c r="AT128" s="374"/>
      <c r="AU128" s="374"/>
      <c r="AV128" s="374"/>
      <c r="AW128" s="374"/>
      <c r="AX128" s="374"/>
      <c r="AY128" s="374"/>
      <c r="AZ128" s="374"/>
      <c r="BA128" s="374"/>
      <c r="BB128" s="374"/>
      <c r="BC128" s="374"/>
      <c r="BD128" s="374"/>
      <c r="BE128" s="374"/>
    </row>
    <row r="129" spans="1:57" ht="12.75" customHeight="1">
      <c r="A129" s="410" t="s">
        <v>335</v>
      </c>
      <c r="B129" s="259">
        <v>464</v>
      </c>
      <c r="C129" s="384">
        <v>53250</v>
      </c>
      <c r="D129" s="384">
        <v>53340</v>
      </c>
      <c r="E129" s="259">
        <v>4954</v>
      </c>
      <c r="F129" s="751">
        <v>53250</v>
      </c>
      <c r="G129" s="222">
        <v>9.3999999999999986E-3</v>
      </c>
      <c r="H129" s="100">
        <v>53000</v>
      </c>
      <c r="I129" s="91">
        <v>54000</v>
      </c>
      <c r="J129" s="91">
        <v>52000</v>
      </c>
      <c r="K129" s="109">
        <v>52750</v>
      </c>
      <c r="L129" s="98">
        <v>1113970235</v>
      </c>
      <c r="M129" s="95">
        <v>2092671</v>
      </c>
      <c r="N129" s="98">
        <v>2012</v>
      </c>
      <c r="O129" s="120">
        <v>45499.708344907405</v>
      </c>
      <c r="P129" s="126">
        <v>128</v>
      </c>
      <c r="Q129" s="113">
        <v>0</v>
      </c>
      <c r="R129" s="177">
        <v>0</v>
      </c>
      <c r="S129" s="190">
        <v>0</v>
      </c>
      <c r="T129" s="251">
        <v>0</v>
      </c>
      <c r="U129" s="251"/>
      <c r="V129" s="251">
        <v>0</v>
      </c>
      <c r="W129" s="148">
        <f>V128*(F128/100)</f>
        <v>0</v>
      </c>
      <c r="X129" s="185"/>
      <c r="Y129" s="158" t="str">
        <f>IFERROR(INT(#REF!/(F128/100)),"")</f>
        <v/>
      </c>
      <c r="Z129" s="167"/>
      <c r="AA129" s="168"/>
      <c r="AB129" s="371"/>
      <c r="AC129" s="362"/>
      <c r="AD129" s="362"/>
      <c r="AE129" s="363"/>
      <c r="AF129" s="363"/>
      <c r="AG129" s="363"/>
      <c r="AH129" s="373"/>
      <c r="AI129" s="373"/>
      <c r="AJ129" s="374"/>
      <c r="AK129" s="374"/>
      <c r="AL129" s="374"/>
      <c r="AM129" s="374"/>
      <c r="AN129" s="374"/>
      <c r="AO129" s="374"/>
      <c r="AP129" s="374"/>
      <c r="AQ129" s="374"/>
      <c r="AR129" s="374"/>
      <c r="AS129" s="374"/>
      <c r="AT129" s="374"/>
      <c r="AU129" s="374"/>
      <c r="AV129" s="374"/>
      <c r="AW129" s="374"/>
      <c r="AX129" s="374"/>
      <c r="AY129" s="374"/>
      <c r="AZ129" s="374"/>
      <c r="BA129" s="374"/>
      <c r="BB129" s="374"/>
      <c r="BC129" s="374"/>
      <c r="BD129" s="374"/>
      <c r="BE129" s="374"/>
    </row>
    <row r="130" spans="1:57" ht="12.75" customHeight="1">
      <c r="A130" s="416" t="s">
        <v>269</v>
      </c>
      <c r="B130" s="260"/>
      <c r="C130" s="338"/>
      <c r="D130" s="385"/>
      <c r="E130" s="261"/>
      <c r="F130" s="752"/>
      <c r="G130" s="221"/>
      <c r="H130" s="102"/>
      <c r="I130" s="92"/>
      <c r="J130" s="92"/>
      <c r="K130" s="112">
        <v>40.534999999999997</v>
      </c>
      <c r="L130" s="103"/>
      <c r="M130" s="96"/>
      <c r="N130" s="103"/>
      <c r="O130" s="121"/>
      <c r="P130" s="127">
        <v>129</v>
      </c>
      <c r="Q130" s="114">
        <v>0</v>
      </c>
      <c r="R130" s="180">
        <v>0</v>
      </c>
      <c r="S130" s="191">
        <v>0</v>
      </c>
      <c r="T130" s="252">
        <v>0</v>
      </c>
      <c r="U130" s="252"/>
      <c r="V130" s="252"/>
      <c r="W130" s="238">
        <f>(V130*X130)</f>
        <v>0</v>
      </c>
      <c r="X130" s="188"/>
      <c r="Y130" s="169">
        <f>IF(D130&lt;&gt;0,($C131*(1-$AB$1))-$D130,0)</f>
        <v>0</v>
      </c>
      <c r="Z130" s="170" t="str">
        <f>IFERROR(IF(C130&lt;&gt;"",$AA$1/(D128/100)*(C130/100),""),"")</f>
        <v/>
      </c>
      <c r="AA130" s="171" t="str">
        <f>IFERROR($AC$1/(D130/100)*(C128/100),"")</f>
        <v/>
      </c>
      <c r="AB130" s="370"/>
      <c r="AC130" s="360"/>
      <c r="AD130" s="360"/>
      <c r="AE130" s="361"/>
      <c r="AF130" s="361"/>
      <c r="AG130" s="361"/>
      <c r="AH130" s="373"/>
      <c r="AI130" s="373"/>
      <c r="AJ130" s="374"/>
      <c r="AK130" s="374"/>
      <c r="AL130" s="374"/>
      <c r="AM130" s="374"/>
      <c r="AN130" s="374"/>
      <c r="AO130" s="374"/>
      <c r="AP130" s="374"/>
      <c r="AQ130" s="374"/>
      <c r="AR130" s="374"/>
      <c r="AS130" s="374"/>
      <c r="AT130" s="374"/>
      <c r="AU130" s="374"/>
      <c r="AV130" s="374"/>
      <c r="AW130" s="374"/>
      <c r="AX130" s="374"/>
      <c r="AY130" s="374"/>
      <c r="AZ130" s="374"/>
      <c r="BA130" s="374"/>
      <c r="BB130" s="374"/>
      <c r="BC130" s="374"/>
      <c r="BD130" s="374"/>
      <c r="BE130" s="374"/>
    </row>
    <row r="131" spans="1:57" ht="12.75" customHeight="1">
      <c r="A131" s="410" t="s">
        <v>336</v>
      </c>
      <c r="B131" s="259"/>
      <c r="C131" s="384"/>
      <c r="D131" s="384"/>
      <c r="E131" s="259"/>
      <c r="F131" s="751"/>
      <c r="G131" s="267"/>
      <c r="H131" s="100"/>
      <c r="I131" s="91"/>
      <c r="J131" s="91"/>
      <c r="K131" s="109">
        <v>40.15</v>
      </c>
      <c r="L131" s="98"/>
      <c r="M131" s="95"/>
      <c r="N131" s="98"/>
      <c r="O131" s="120"/>
      <c r="P131" s="126">
        <v>130</v>
      </c>
      <c r="Q131" s="113">
        <v>0</v>
      </c>
      <c r="R131" s="177">
        <v>0</v>
      </c>
      <c r="S131" s="190">
        <v>0</v>
      </c>
      <c r="T131" s="251">
        <v>0</v>
      </c>
      <c r="U131" s="251"/>
      <c r="V131" s="251">
        <v>0</v>
      </c>
      <c r="W131" s="239">
        <f>V130*(F130/100)</f>
        <v>0</v>
      </c>
      <c r="X131" s="185"/>
      <c r="Y131" s="159" t="str">
        <f>IFERROR(INT(#REF!/(F130/100)),"")</f>
        <v/>
      </c>
      <c r="Z131" s="172" t="str">
        <f>IFERROR(IF(C131&lt;&gt;"",$AA$1/(D129/100)*(C131/100),""),"")</f>
        <v/>
      </c>
      <c r="AA131" s="173" t="str">
        <f>IFERROR($AC$1/(D131/100)*(C129/100),"")</f>
        <v/>
      </c>
      <c r="AB131" s="371"/>
      <c r="AC131" s="362"/>
      <c r="AD131" s="362"/>
      <c r="AE131" s="363"/>
      <c r="AF131" s="363"/>
      <c r="AG131" s="363"/>
      <c r="AH131" s="373"/>
      <c r="AI131" s="373"/>
      <c r="AJ131" s="374"/>
      <c r="AK131" s="374"/>
      <c r="AL131" s="374"/>
      <c r="AM131" s="374"/>
      <c r="AN131" s="374"/>
      <c r="AO131" s="374"/>
      <c r="AP131" s="374"/>
      <c r="AQ131" s="374"/>
      <c r="AR131" s="374"/>
      <c r="AS131" s="374"/>
      <c r="AT131" s="374"/>
      <c r="AU131" s="374"/>
      <c r="AV131" s="374"/>
      <c r="AW131" s="374"/>
      <c r="AX131" s="374"/>
      <c r="AY131" s="374"/>
      <c r="AZ131" s="374"/>
      <c r="BA131" s="374"/>
      <c r="BB131" s="374"/>
      <c r="BC131" s="374"/>
      <c r="BD131" s="374"/>
      <c r="BE131" s="374"/>
    </row>
    <row r="132" spans="1:57" ht="12.75" customHeight="1">
      <c r="A132" s="416" t="s">
        <v>270</v>
      </c>
      <c r="B132" s="260">
        <v>100</v>
      </c>
      <c r="C132" s="338">
        <v>40.35</v>
      </c>
      <c r="D132" s="385">
        <v>40.5</v>
      </c>
      <c r="E132" s="261">
        <v>47783</v>
      </c>
      <c r="F132" s="750">
        <v>40.5</v>
      </c>
      <c r="G132" s="221">
        <v>1.37E-2</v>
      </c>
      <c r="H132" s="102">
        <v>39.801000000000002</v>
      </c>
      <c r="I132" s="92">
        <v>40.5</v>
      </c>
      <c r="J132" s="92">
        <v>39</v>
      </c>
      <c r="K132" s="112">
        <v>39.950000000000003</v>
      </c>
      <c r="L132" s="103">
        <v>155245</v>
      </c>
      <c r="M132" s="96">
        <v>385572</v>
      </c>
      <c r="N132" s="103">
        <v>481</v>
      </c>
      <c r="O132" s="121">
        <v>45499.679270833331</v>
      </c>
      <c r="P132" s="127">
        <v>131</v>
      </c>
      <c r="Q132" s="114">
        <v>0</v>
      </c>
      <c r="R132" s="180">
        <v>0</v>
      </c>
      <c r="S132" s="191">
        <v>0</v>
      </c>
      <c r="T132" s="252">
        <v>0</v>
      </c>
      <c r="U132" s="252"/>
      <c r="V132" s="252">
        <v>0</v>
      </c>
      <c r="W132" s="240">
        <f>(V132*X132)</f>
        <v>0</v>
      </c>
      <c r="X132" s="187"/>
      <c r="Y132" s="174">
        <f>IF(D132&lt;&gt;0,($C133*(1-$AB$1))-$D132,0)</f>
        <v>-0.20403000000000304</v>
      </c>
      <c r="Z132" s="175">
        <f>IFERROR(IF(C132&lt;&gt;"",$AA$1/(D128/100)*(C132/100),""),"")</f>
        <v>99.335465812737212</v>
      </c>
      <c r="AA132" s="176">
        <f>IFERROR($AC$1/(D132/100)*(C128/100),"")</f>
        <v>131358.024691358</v>
      </c>
      <c r="AB132" s="370"/>
      <c r="AC132" s="360"/>
      <c r="AD132" s="360"/>
      <c r="AE132" s="361"/>
      <c r="AF132" s="361"/>
      <c r="AG132" s="361"/>
      <c r="AH132" s="373"/>
      <c r="AI132" s="373"/>
      <c r="AJ132" s="374"/>
      <c r="AK132" s="374"/>
      <c r="AL132" s="374"/>
      <c r="AM132" s="374"/>
      <c r="AN132" s="374"/>
      <c r="AO132" s="374"/>
      <c r="AP132" s="374"/>
      <c r="AQ132" s="374"/>
      <c r="AR132" s="374"/>
      <c r="AS132" s="374"/>
      <c r="AT132" s="374"/>
      <c r="AU132" s="374"/>
      <c r="AV132" s="374"/>
      <c r="AW132" s="374"/>
      <c r="AX132" s="374"/>
      <c r="AY132" s="374"/>
      <c r="AZ132" s="374"/>
      <c r="BA132" s="374"/>
      <c r="BB132" s="374"/>
      <c r="BC132" s="374"/>
      <c r="BD132" s="374"/>
      <c r="BE132" s="374"/>
    </row>
    <row r="133" spans="1:57" ht="12.75" customHeight="1">
      <c r="A133" s="411" t="s">
        <v>337</v>
      </c>
      <c r="B133" s="277">
        <v>3615</v>
      </c>
      <c r="C133" s="386">
        <v>40.299999999999997</v>
      </c>
      <c r="D133" s="386">
        <v>40.301000000000002</v>
      </c>
      <c r="E133" s="277">
        <v>347</v>
      </c>
      <c r="F133" s="757">
        <v>40.299999999999997</v>
      </c>
      <c r="G133" s="224">
        <v>1.2500000000000001E-2</v>
      </c>
      <c r="H133" s="204">
        <v>39.805999999999997</v>
      </c>
      <c r="I133" s="205">
        <v>40.549999999999997</v>
      </c>
      <c r="J133" s="205">
        <v>39.22</v>
      </c>
      <c r="K133" s="217">
        <v>39.799999999999997</v>
      </c>
      <c r="L133" s="208">
        <v>271154</v>
      </c>
      <c r="M133" s="207">
        <v>672452</v>
      </c>
      <c r="N133" s="208">
        <v>586</v>
      </c>
      <c r="O133" s="209">
        <v>45499.708668981482</v>
      </c>
      <c r="P133" s="126">
        <v>132</v>
      </c>
      <c r="Q133" s="210">
        <v>0</v>
      </c>
      <c r="R133" s="211">
        <v>0</v>
      </c>
      <c r="S133" s="212">
        <v>0</v>
      </c>
      <c r="T133" s="253">
        <v>0</v>
      </c>
      <c r="U133" s="253"/>
      <c r="V133" s="253">
        <v>0</v>
      </c>
      <c r="W133" s="242">
        <f>V132*(F132/100)</f>
        <v>0</v>
      </c>
      <c r="X133" s="196"/>
      <c r="Y133" s="200" t="str">
        <f>IFERROR(INT(#REF!/(F132/100)),"")</f>
        <v/>
      </c>
      <c r="Z133" s="201">
        <f>IFERROR(IF(C133&lt;&gt;"",$AA$1/(D129/100)*(C133/100),""),"")</f>
        <v>99.323973508110143</v>
      </c>
      <c r="AA133" s="202">
        <f>IFERROR($AC$1/(D133/100)*(C129/100),"")</f>
        <v>132130.71635939553</v>
      </c>
      <c r="AB133" s="371"/>
      <c r="AC133" s="362"/>
      <c r="AD133" s="362"/>
      <c r="AE133" s="363"/>
      <c r="AF133" s="363"/>
      <c r="AG133" s="363"/>
      <c r="AH133" s="373"/>
      <c r="AI133" s="373"/>
      <c r="AJ133" s="374"/>
      <c r="AK133" s="374"/>
      <c r="AL133" s="374"/>
      <c r="AM133" s="374"/>
      <c r="AN133" s="374"/>
      <c r="AO133" s="374"/>
      <c r="AP133" s="374"/>
      <c r="AQ133" s="374"/>
      <c r="AR133" s="374"/>
      <c r="AS133" s="374"/>
      <c r="AT133" s="374"/>
      <c r="AU133" s="374"/>
      <c r="AV133" s="374"/>
      <c r="AW133" s="374"/>
      <c r="AX133" s="374"/>
      <c r="AY133" s="374"/>
      <c r="AZ133" s="374"/>
      <c r="BA133" s="374"/>
      <c r="BB133" s="374"/>
      <c r="BC133" s="374"/>
      <c r="BD133" s="374"/>
      <c r="BE133" s="374"/>
    </row>
    <row r="134" spans="1:57" ht="12.75" customHeight="1">
      <c r="A134" s="416" t="s">
        <v>274</v>
      </c>
      <c r="B134" s="260">
        <v>190</v>
      </c>
      <c r="C134" s="338">
        <v>49810</v>
      </c>
      <c r="D134" s="385">
        <v>50290</v>
      </c>
      <c r="E134" s="261">
        <v>910</v>
      </c>
      <c r="F134" s="752">
        <v>50240</v>
      </c>
      <c r="G134" s="221">
        <v>7.9000000000000008E-3</v>
      </c>
      <c r="H134" s="101">
        <v>49700</v>
      </c>
      <c r="I134" s="93">
        <v>50740</v>
      </c>
      <c r="J134" s="93">
        <v>49700</v>
      </c>
      <c r="K134" s="111">
        <v>49845</v>
      </c>
      <c r="L134" s="104">
        <v>90084435</v>
      </c>
      <c r="M134" s="97">
        <v>179505</v>
      </c>
      <c r="N134" s="104">
        <v>319</v>
      </c>
      <c r="O134" s="119">
        <v>45499.670092592591</v>
      </c>
      <c r="P134" s="127">
        <v>133</v>
      </c>
      <c r="Q134" s="115">
        <v>0</v>
      </c>
      <c r="R134" s="178">
        <v>0</v>
      </c>
      <c r="S134" s="189">
        <v>0</v>
      </c>
      <c r="T134" s="250">
        <v>0</v>
      </c>
      <c r="U134" s="250"/>
      <c r="V134" s="250"/>
      <c r="W134" s="237">
        <f>(V134*X134)</f>
        <v>0</v>
      </c>
      <c r="X134" s="186"/>
      <c r="Y134" s="164">
        <f>IF(D134&lt;&gt;0,($C135*(1-$AB$1))-$D134,0)</f>
        <v>-85.02100000000064</v>
      </c>
      <c r="Z134" s="165"/>
      <c r="AA134" s="166"/>
      <c r="AB134" s="370"/>
      <c r="AC134" s="360"/>
      <c r="AD134" s="360"/>
      <c r="AE134" s="361"/>
      <c r="AF134" s="361"/>
      <c r="AG134" s="361"/>
      <c r="AH134" s="373"/>
      <c r="AI134" s="373"/>
      <c r="AJ134" s="374"/>
      <c r="AK134" s="374"/>
      <c r="AL134" s="374"/>
      <c r="AM134" s="374"/>
      <c r="AN134" s="374"/>
      <c r="AO134" s="374"/>
      <c r="AP134" s="374"/>
      <c r="AQ134" s="374"/>
      <c r="AR134" s="374"/>
      <c r="AS134" s="374"/>
      <c r="AT134" s="374"/>
      <c r="AU134" s="374"/>
      <c r="AV134" s="374"/>
      <c r="AW134" s="374"/>
      <c r="AX134" s="374"/>
      <c r="AY134" s="374"/>
      <c r="AZ134" s="374"/>
      <c r="BA134" s="374"/>
      <c r="BB134" s="374"/>
      <c r="BC134" s="374"/>
      <c r="BD134" s="374"/>
      <c r="BE134" s="374"/>
    </row>
    <row r="135" spans="1:57" ht="12.75" customHeight="1">
      <c r="A135" s="410" t="s">
        <v>338</v>
      </c>
      <c r="B135" s="259">
        <v>10000</v>
      </c>
      <c r="C135" s="384">
        <v>50210</v>
      </c>
      <c r="D135" s="384">
        <v>50380</v>
      </c>
      <c r="E135" s="259">
        <v>2904</v>
      </c>
      <c r="F135" s="751">
        <v>50180</v>
      </c>
      <c r="G135" s="222">
        <v>5.6000000000000008E-3</v>
      </c>
      <c r="H135" s="100">
        <v>49850</v>
      </c>
      <c r="I135" s="91">
        <v>50890</v>
      </c>
      <c r="J135" s="91">
        <v>49850</v>
      </c>
      <c r="K135" s="109">
        <v>49900</v>
      </c>
      <c r="L135" s="98">
        <v>558621231</v>
      </c>
      <c r="M135" s="95">
        <v>1110297</v>
      </c>
      <c r="N135" s="98">
        <v>750</v>
      </c>
      <c r="O135" s="120">
        <v>45499.705752314818</v>
      </c>
      <c r="P135" s="126">
        <v>134</v>
      </c>
      <c r="Q135" s="113">
        <v>0</v>
      </c>
      <c r="R135" s="177">
        <v>0</v>
      </c>
      <c r="S135" s="190">
        <v>0</v>
      </c>
      <c r="T135" s="251">
        <v>0</v>
      </c>
      <c r="U135" s="251"/>
      <c r="V135" s="251">
        <v>0</v>
      </c>
      <c r="W135" s="148">
        <f>V134*(F134/100)</f>
        <v>0</v>
      </c>
      <c r="X135" s="185"/>
      <c r="Y135" s="158" t="str">
        <f>IFERROR(INT(#REF!/(F134/100)),"")</f>
        <v/>
      </c>
      <c r="Z135" s="167"/>
      <c r="AA135" s="168"/>
      <c r="AB135" s="371"/>
      <c r="AC135" s="362"/>
      <c r="AD135" s="362"/>
      <c r="AE135" s="363"/>
      <c r="AF135" s="363"/>
      <c r="AG135" s="363"/>
      <c r="AH135" s="373"/>
      <c r="AI135" s="373"/>
      <c r="AJ135" s="374"/>
      <c r="AK135" s="374"/>
      <c r="AL135" s="374"/>
      <c r="AM135" s="374"/>
      <c r="AN135" s="374"/>
      <c r="AO135" s="374"/>
      <c r="AP135" s="374"/>
      <c r="AQ135" s="374"/>
      <c r="AR135" s="374"/>
      <c r="AS135" s="374"/>
      <c r="AT135" s="374"/>
      <c r="AU135" s="374"/>
      <c r="AV135" s="374"/>
      <c r="AW135" s="374"/>
      <c r="AX135" s="374"/>
      <c r="AY135" s="374"/>
      <c r="AZ135" s="374"/>
      <c r="BA135" s="374"/>
      <c r="BB135" s="374"/>
      <c r="BC135" s="374"/>
      <c r="BD135" s="374"/>
      <c r="BE135" s="374"/>
    </row>
    <row r="136" spans="1:57" ht="12.75" customHeight="1">
      <c r="A136" s="416" t="s">
        <v>275</v>
      </c>
      <c r="B136" s="260"/>
      <c r="C136" s="338"/>
      <c r="D136" s="385"/>
      <c r="E136" s="261"/>
      <c r="F136" s="752"/>
      <c r="G136" s="221"/>
      <c r="H136" s="102"/>
      <c r="I136" s="92"/>
      <c r="J136" s="92"/>
      <c r="K136" s="112">
        <v>21.47</v>
      </c>
      <c r="L136" s="103"/>
      <c r="M136" s="96"/>
      <c r="N136" s="103"/>
      <c r="O136" s="121"/>
      <c r="P136" s="127">
        <v>135</v>
      </c>
      <c r="Q136" s="114">
        <v>0</v>
      </c>
      <c r="R136" s="180">
        <v>0</v>
      </c>
      <c r="S136" s="191">
        <v>0</v>
      </c>
      <c r="T136" s="252">
        <v>0</v>
      </c>
      <c r="U136" s="252"/>
      <c r="V136" s="252"/>
      <c r="W136" s="238">
        <f>(V136*X136)</f>
        <v>0</v>
      </c>
      <c r="X136" s="188"/>
      <c r="Y136" s="169">
        <f>IF(D136&lt;&gt;0,($C137*(1-$AB$1))-$D136,0)</f>
        <v>0</v>
      </c>
      <c r="Z136" s="170" t="str">
        <f>IFERROR(IF(C136&lt;&gt;"",$AA$1/(D134/100)*(C136/100),""),"")</f>
        <v/>
      </c>
      <c r="AA136" s="171" t="str">
        <f>IFERROR($AC$1/(D136/100)*(C134/100),"")</f>
        <v/>
      </c>
      <c r="AB136" s="370"/>
      <c r="AC136" s="360"/>
      <c r="AD136" s="360"/>
      <c r="AE136" s="361"/>
      <c r="AF136" s="361"/>
      <c r="AG136" s="361"/>
      <c r="AH136" s="373"/>
      <c r="AI136" s="373"/>
      <c r="AJ136" s="374"/>
      <c r="AK136" s="374"/>
      <c r="AL136" s="374"/>
      <c r="AM136" s="374"/>
      <c r="AN136" s="374"/>
      <c r="AO136" s="374"/>
      <c r="AP136" s="374"/>
      <c r="AQ136" s="374"/>
      <c r="AR136" s="374"/>
      <c r="AS136" s="374"/>
      <c r="AT136" s="374"/>
      <c r="AU136" s="374"/>
      <c r="AV136" s="374"/>
      <c r="AW136" s="374"/>
      <c r="AX136" s="374"/>
      <c r="AY136" s="374"/>
      <c r="AZ136" s="374"/>
      <c r="BA136" s="374"/>
      <c r="BB136" s="374"/>
      <c r="BC136" s="374"/>
      <c r="BD136" s="374"/>
      <c r="BE136" s="374"/>
    </row>
    <row r="137" spans="1:57" ht="12.75" customHeight="1">
      <c r="A137" s="410" t="s">
        <v>339</v>
      </c>
      <c r="B137" s="259">
        <v>1</v>
      </c>
      <c r="C137" s="384">
        <v>24.25</v>
      </c>
      <c r="D137" s="384"/>
      <c r="E137" s="259"/>
      <c r="F137" s="751"/>
      <c r="G137" s="267"/>
      <c r="H137" s="100"/>
      <c r="I137" s="91"/>
      <c r="J137" s="91"/>
      <c r="K137" s="109">
        <v>24.25</v>
      </c>
      <c r="L137" s="98"/>
      <c r="M137" s="95"/>
      <c r="N137" s="98"/>
      <c r="O137" s="120"/>
      <c r="P137" s="126">
        <v>136</v>
      </c>
      <c r="Q137" s="113">
        <v>0</v>
      </c>
      <c r="R137" s="177">
        <v>0</v>
      </c>
      <c r="S137" s="190">
        <v>0</v>
      </c>
      <c r="T137" s="251">
        <v>0</v>
      </c>
      <c r="U137" s="251"/>
      <c r="V137" s="251">
        <v>0</v>
      </c>
      <c r="W137" s="239">
        <f>V136*(F136/100)</f>
        <v>0</v>
      </c>
      <c r="X137" s="185"/>
      <c r="Y137" s="159" t="str">
        <f>IFERROR(INT(#REF!/(F136/100)),"")</f>
        <v/>
      </c>
      <c r="Z137" s="172">
        <f>IFERROR(IF(C137&lt;&gt;"",$AA$1/(D135/100)*(C137/100),""),"")</f>
        <v>63.278420536366752</v>
      </c>
      <c r="AA137" s="173" t="str">
        <f>IFERROR($AC$1/(D137/100)*(C135/100),"")</f>
        <v/>
      </c>
      <c r="AB137" s="371"/>
      <c r="AC137" s="362"/>
      <c r="AD137" s="362"/>
      <c r="AE137" s="363"/>
      <c r="AF137" s="363"/>
      <c r="AG137" s="363"/>
      <c r="AH137" s="373"/>
      <c r="AI137" s="373"/>
      <c r="AJ137" s="374"/>
      <c r="AK137" s="374"/>
      <c r="AL137" s="374"/>
      <c r="AM137" s="374"/>
      <c r="AN137" s="374"/>
      <c r="AO137" s="374"/>
      <c r="AP137" s="374"/>
      <c r="AQ137" s="374"/>
      <c r="AR137" s="374"/>
      <c r="AS137" s="374"/>
      <c r="AT137" s="374"/>
      <c r="AU137" s="374"/>
      <c r="AV137" s="374"/>
      <c r="AW137" s="374"/>
      <c r="AX137" s="374"/>
      <c r="AY137" s="374"/>
      <c r="AZ137" s="374"/>
      <c r="BA137" s="374"/>
      <c r="BB137" s="374"/>
      <c r="BC137" s="374"/>
      <c r="BD137" s="374"/>
      <c r="BE137" s="374"/>
    </row>
    <row r="138" spans="1:57" ht="12.75" customHeight="1">
      <c r="A138" s="416" t="s">
        <v>276</v>
      </c>
      <c r="B138" s="260">
        <v>268</v>
      </c>
      <c r="C138" s="338">
        <v>37.25</v>
      </c>
      <c r="D138" s="385">
        <v>38.28</v>
      </c>
      <c r="E138" s="261">
        <v>1000</v>
      </c>
      <c r="F138" s="750">
        <v>38.011000000000003</v>
      </c>
      <c r="G138" s="221">
        <v>1.46E-2</v>
      </c>
      <c r="H138" s="102">
        <v>37.201000000000001</v>
      </c>
      <c r="I138" s="92">
        <v>38.4</v>
      </c>
      <c r="J138" s="92">
        <v>37.200000000000003</v>
      </c>
      <c r="K138" s="112">
        <v>37.463999999999999</v>
      </c>
      <c r="L138" s="103">
        <v>32392</v>
      </c>
      <c r="M138" s="96">
        <v>85120</v>
      </c>
      <c r="N138" s="103">
        <v>176</v>
      </c>
      <c r="O138" s="121">
        <v>45499.67827546296</v>
      </c>
      <c r="P138" s="127">
        <v>137</v>
      </c>
      <c r="Q138" s="114">
        <v>0</v>
      </c>
      <c r="R138" s="180">
        <v>0</v>
      </c>
      <c r="S138" s="191">
        <v>0</v>
      </c>
      <c r="T138" s="252">
        <v>0</v>
      </c>
      <c r="U138" s="252"/>
      <c r="V138" s="252">
        <v>0</v>
      </c>
      <c r="W138" s="240">
        <f>(V138*X138)</f>
        <v>0</v>
      </c>
      <c r="X138" s="187"/>
      <c r="Y138" s="174">
        <f>IF(D138&lt;&gt;0,($C139*(1-$AB$1))-$D138,0)</f>
        <v>6.6164999999998031E-2</v>
      </c>
      <c r="Z138" s="175">
        <f>IFERROR(IF(C138&lt;&gt;"",$AA$1/(D134/100)*(C138/100),""),"")</f>
        <v>97.374825428330425</v>
      </c>
      <c r="AA138" s="176">
        <f>IFERROR($AC$1/(D138/100)*(C134/100),"")</f>
        <v>130120.1671891327</v>
      </c>
      <c r="AB138" s="370"/>
      <c r="AC138" s="360"/>
      <c r="AD138" s="360"/>
      <c r="AE138" s="361"/>
      <c r="AF138" s="361"/>
      <c r="AG138" s="361"/>
      <c r="AH138" s="373"/>
      <c r="AI138" s="373"/>
      <c r="AJ138" s="374"/>
      <c r="AK138" s="374"/>
      <c r="AL138" s="374"/>
      <c r="AM138" s="374"/>
      <c r="AN138" s="374"/>
      <c r="AO138" s="374"/>
      <c r="AP138" s="374"/>
      <c r="AQ138" s="374"/>
      <c r="AR138" s="374"/>
      <c r="AS138" s="374"/>
      <c r="AT138" s="374"/>
      <c r="AU138" s="374"/>
      <c r="AV138" s="374"/>
      <c r="AW138" s="374"/>
      <c r="AX138" s="374"/>
      <c r="AY138" s="374"/>
      <c r="AZ138" s="374"/>
      <c r="BA138" s="374"/>
      <c r="BB138" s="374"/>
      <c r="BC138" s="374"/>
      <c r="BD138" s="374"/>
      <c r="BE138" s="374"/>
    </row>
    <row r="139" spans="1:57" ht="12.75" customHeight="1">
      <c r="A139" s="411" t="s">
        <v>340</v>
      </c>
      <c r="B139" s="277">
        <v>2000</v>
      </c>
      <c r="C139" s="386">
        <v>38.35</v>
      </c>
      <c r="D139" s="386">
        <v>38.479999999999997</v>
      </c>
      <c r="E139" s="277">
        <v>1409</v>
      </c>
      <c r="F139" s="757">
        <v>38.348999999999997</v>
      </c>
      <c r="G139" s="224">
        <v>1.5800000000000002E-2</v>
      </c>
      <c r="H139" s="204">
        <v>37.491</v>
      </c>
      <c r="I139" s="205">
        <v>38.473999999999997</v>
      </c>
      <c r="J139" s="205">
        <v>37.491</v>
      </c>
      <c r="K139" s="217">
        <v>37.75</v>
      </c>
      <c r="L139" s="208">
        <v>46494</v>
      </c>
      <c r="M139" s="207">
        <v>122078</v>
      </c>
      <c r="N139" s="208">
        <v>160</v>
      </c>
      <c r="O139" s="209">
        <v>45499.701018518521</v>
      </c>
      <c r="P139" s="126">
        <v>138</v>
      </c>
      <c r="Q139" s="210">
        <v>0</v>
      </c>
      <c r="R139" s="211">
        <v>0</v>
      </c>
      <c r="S139" s="212">
        <v>0</v>
      </c>
      <c r="T139" s="253">
        <v>0</v>
      </c>
      <c r="U139" s="253"/>
      <c r="V139" s="253">
        <v>0</v>
      </c>
      <c r="W139" s="242">
        <f>V138*(F138/100)</f>
        <v>0</v>
      </c>
      <c r="X139" s="196"/>
      <c r="Y139" s="200" t="str">
        <f>IFERROR(INT(#REF!/(F138/100)),"")</f>
        <v/>
      </c>
      <c r="Z139" s="201">
        <f>IFERROR(IF(C139&lt;&gt;"",$AA$1/(D135/100)*(C139/100),""),"")</f>
        <v>100.07123412658413</v>
      </c>
      <c r="AA139" s="202">
        <f>IFERROR($AC$1/(D139/100)*(C135/100),"")</f>
        <v>130483.36798336799</v>
      </c>
      <c r="AB139" s="371"/>
      <c r="AC139" s="362"/>
      <c r="AD139" s="362"/>
      <c r="AE139" s="363"/>
      <c r="AF139" s="363"/>
      <c r="AG139" s="363"/>
      <c r="AH139" s="373"/>
      <c r="AI139" s="373"/>
      <c r="AJ139" s="374"/>
      <c r="AK139" s="374"/>
      <c r="AL139" s="374"/>
      <c r="AM139" s="374"/>
      <c r="AN139" s="374"/>
      <c r="AO139" s="374"/>
      <c r="AP139" s="374"/>
      <c r="AQ139" s="374"/>
      <c r="AR139" s="374"/>
      <c r="AS139" s="374"/>
      <c r="AT139" s="374"/>
      <c r="AU139" s="374"/>
      <c r="AV139" s="374"/>
      <c r="AW139" s="374"/>
      <c r="AX139" s="374"/>
      <c r="AY139" s="374"/>
      <c r="AZ139" s="374"/>
      <c r="BA139" s="374"/>
      <c r="BB139" s="374"/>
      <c r="BC139" s="374"/>
      <c r="BD139" s="374"/>
      <c r="BE139" s="374"/>
    </row>
    <row r="140" spans="1:57" ht="12.75" customHeight="1">
      <c r="A140" s="416" t="s">
        <v>277</v>
      </c>
      <c r="B140" s="260">
        <v>10000</v>
      </c>
      <c r="C140" s="338">
        <v>73000</v>
      </c>
      <c r="D140" s="385">
        <v>74450</v>
      </c>
      <c r="E140" s="261">
        <v>171</v>
      </c>
      <c r="F140" s="752">
        <v>74340</v>
      </c>
      <c r="G140" s="221">
        <v>2.5999999999999999E-3</v>
      </c>
      <c r="H140" s="101">
        <v>74370</v>
      </c>
      <c r="I140" s="93">
        <v>75540</v>
      </c>
      <c r="J140" s="93">
        <v>74080</v>
      </c>
      <c r="K140" s="111">
        <v>74140</v>
      </c>
      <c r="L140" s="104">
        <v>22254364</v>
      </c>
      <c r="M140" s="97">
        <v>29899</v>
      </c>
      <c r="N140" s="104">
        <v>118</v>
      </c>
      <c r="O140" s="119">
        <v>45499.684074074074</v>
      </c>
      <c r="P140" s="127">
        <v>139</v>
      </c>
      <c r="Q140" s="115">
        <v>0</v>
      </c>
      <c r="R140" s="178">
        <v>0</v>
      </c>
      <c r="S140" s="189">
        <v>0</v>
      </c>
      <c r="T140" s="250">
        <v>0</v>
      </c>
      <c r="U140" s="250"/>
      <c r="V140" s="250"/>
      <c r="W140" s="237">
        <f>(V140*X140)</f>
        <v>0</v>
      </c>
      <c r="X140" s="186"/>
      <c r="Y140" s="164">
        <f>IF(D140&lt;&gt;0,($C141*(1-$AB$1))-$D140,0)</f>
        <v>-57.440000000002328</v>
      </c>
      <c r="Z140" s="165"/>
      <c r="AA140" s="166"/>
      <c r="AB140" s="370"/>
      <c r="AC140" s="360"/>
      <c r="AD140" s="360"/>
      <c r="AE140" s="361"/>
      <c r="AF140" s="361"/>
      <c r="AG140" s="361"/>
      <c r="AH140" s="373"/>
      <c r="AI140" s="373"/>
      <c r="AJ140" s="374"/>
      <c r="AK140" s="374"/>
      <c r="AL140" s="374"/>
      <c r="AM140" s="374"/>
      <c r="AN140" s="374"/>
      <c r="AO140" s="374"/>
      <c r="AP140" s="374"/>
      <c r="AQ140" s="374"/>
      <c r="AR140" s="374"/>
      <c r="AS140" s="374"/>
      <c r="AT140" s="374"/>
      <c r="AU140" s="374"/>
      <c r="AV140" s="374"/>
      <c r="AW140" s="374"/>
      <c r="AX140" s="374"/>
      <c r="AY140" s="374"/>
      <c r="AZ140" s="374"/>
      <c r="BA140" s="374"/>
      <c r="BB140" s="374"/>
      <c r="BC140" s="374"/>
      <c r="BD140" s="374"/>
      <c r="BE140" s="374"/>
    </row>
    <row r="141" spans="1:57" ht="12.75" customHeight="1">
      <c r="A141" s="410" t="s">
        <v>341</v>
      </c>
      <c r="B141" s="259">
        <v>255</v>
      </c>
      <c r="C141" s="384">
        <v>74400</v>
      </c>
      <c r="D141" s="384">
        <v>74450</v>
      </c>
      <c r="E141" s="259">
        <v>600</v>
      </c>
      <c r="F141" s="751">
        <v>74400</v>
      </c>
      <c r="G141" s="222">
        <v>-2.3999999999999998E-3</v>
      </c>
      <c r="H141" s="100">
        <v>75790</v>
      </c>
      <c r="I141" s="91">
        <v>75800</v>
      </c>
      <c r="J141" s="91">
        <v>73340</v>
      </c>
      <c r="K141" s="109">
        <v>74580</v>
      </c>
      <c r="L141" s="98">
        <v>52734634</v>
      </c>
      <c r="M141" s="95">
        <v>70620</v>
      </c>
      <c r="N141" s="98">
        <v>234</v>
      </c>
      <c r="O141" s="120">
        <v>45499.705810185187</v>
      </c>
      <c r="P141" s="126">
        <v>140</v>
      </c>
      <c r="Q141" s="113">
        <v>0</v>
      </c>
      <c r="R141" s="177">
        <v>0</v>
      </c>
      <c r="S141" s="190">
        <v>0</v>
      </c>
      <c r="T141" s="251">
        <v>0</v>
      </c>
      <c r="U141" s="251"/>
      <c r="V141" s="251">
        <v>0</v>
      </c>
      <c r="W141" s="148">
        <f>V140*(F140/100)</f>
        <v>0</v>
      </c>
      <c r="X141" s="185"/>
      <c r="Y141" s="158" t="str">
        <f>IFERROR(INT(#REF!/(F140/100)),"")</f>
        <v/>
      </c>
      <c r="Z141" s="167"/>
      <c r="AA141" s="168"/>
      <c r="AB141" s="371"/>
      <c r="AC141" s="362"/>
      <c r="AD141" s="362"/>
      <c r="AE141" s="363"/>
      <c r="AF141" s="363"/>
      <c r="AG141" s="363"/>
      <c r="AH141" s="373"/>
      <c r="AI141" s="373"/>
      <c r="AJ141" s="374"/>
      <c r="AK141" s="374"/>
      <c r="AL141" s="374"/>
      <c r="AM141" s="374"/>
      <c r="AN141" s="374"/>
      <c r="AO141" s="374"/>
      <c r="AP141" s="374"/>
      <c r="AQ141" s="374"/>
      <c r="AR141" s="374"/>
      <c r="AS141" s="374"/>
      <c r="AT141" s="374"/>
      <c r="AU141" s="374"/>
      <c r="AV141" s="374"/>
      <c r="AW141" s="374"/>
      <c r="AX141" s="374"/>
      <c r="AY141" s="374"/>
      <c r="AZ141" s="374"/>
      <c r="BA141" s="374"/>
      <c r="BB141" s="374"/>
      <c r="BC141" s="374"/>
      <c r="BD141" s="374"/>
      <c r="BE141" s="374"/>
    </row>
    <row r="142" spans="1:57" ht="12.75" customHeight="1">
      <c r="A142" s="416" t="s">
        <v>278</v>
      </c>
      <c r="B142" s="260"/>
      <c r="C142" s="338"/>
      <c r="D142" s="385"/>
      <c r="E142" s="261"/>
      <c r="F142" s="752"/>
      <c r="G142" s="221"/>
      <c r="H142" s="102"/>
      <c r="I142" s="92"/>
      <c r="J142" s="92"/>
      <c r="K142" s="112">
        <v>57</v>
      </c>
      <c r="L142" s="103"/>
      <c r="M142" s="96"/>
      <c r="N142" s="103"/>
      <c r="O142" s="121"/>
      <c r="P142" s="127">
        <v>141</v>
      </c>
      <c r="Q142" s="114">
        <v>0</v>
      </c>
      <c r="R142" s="180">
        <v>0</v>
      </c>
      <c r="S142" s="191">
        <v>0</v>
      </c>
      <c r="T142" s="252">
        <v>0</v>
      </c>
      <c r="U142" s="252"/>
      <c r="V142" s="252"/>
      <c r="W142" s="238">
        <f>(V142*X142)</f>
        <v>0</v>
      </c>
      <c r="X142" s="188"/>
      <c r="Y142" s="169">
        <f>IF(D142&lt;&gt;0,($C143*(1-$AB$1))-$D142,0)</f>
        <v>0</v>
      </c>
      <c r="Z142" s="170" t="str">
        <f>IFERROR(IF(C142&lt;&gt;"",$AA$1/(D140/100)*(C142/100),""),"")</f>
        <v/>
      </c>
      <c r="AA142" s="171" t="str">
        <f>IFERROR($AC$1/(D142/100)*(C140/100),"")</f>
        <v/>
      </c>
      <c r="AB142" s="370"/>
      <c r="AC142" s="360"/>
      <c r="AD142" s="360"/>
      <c r="AE142" s="361"/>
      <c r="AF142" s="361"/>
      <c r="AG142" s="361"/>
      <c r="AH142" s="373"/>
      <c r="AI142" s="373"/>
      <c r="AJ142" s="374"/>
      <c r="AK142" s="374"/>
      <c r="AL142" s="374"/>
      <c r="AM142" s="374"/>
      <c r="AN142" s="374"/>
      <c r="AO142" s="374"/>
      <c r="AP142" s="374"/>
      <c r="AQ142" s="374"/>
      <c r="AR142" s="374"/>
      <c r="AS142" s="374"/>
      <c r="AT142" s="374"/>
      <c r="AU142" s="374"/>
      <c r="AV142" s="374"/>
      <c r="AW142" s="374"/>
      <c r="AX142" s="374"/>
      <c r="AY142" s="374"/>
      <c r="AZ142" s="374"/>
      <c r="BA142" s="374"/>
      <c r="BB142" s="374"/>
      <c r="BC142" s="374"/>
      <c r="BD142" s="374"/>
      <c r="BE142" s="374"/>
    </row>
    <row r="143" spans="1:57" ht="12.75" customHeight="1">
      <c r="A143" s="410" t="s">
        <v>342</v>
      </c>
      <c r="B143" s="259"/>
      <c r="C143" s="384"/>
      <c r="D143" s="384"/>
      <c r="E143" s="259"/>
      <c r="F143" s="751"/>
      <c r="G143" s="267"/>
      <c r="H143" s="100"/>
      <c r="I143" s="91"/>
      <c r="J143" s="91"/>
      <c r="K143" s="109">
        <v>56.25</v>
      </c>
      <c r="L143" s="98"/>
      <c r="M143" s="95"/>
      <c r="N143" s="98"/>
      <c r="O143" s="120"/>
      <c r="P143" s="126">
        <v>142</v>
      </c>
      <c r="Q143" s="113">
        <v>0</v>
      </c>
      <c r="R143" s="177">
        <v>0</v>
      </c>
      <c r="S143" s="190">
        <v>0</v>
      </c>
      <c r="T143" s="251">
        <v>0</v>
      </c>
      <c r="U143" s="251"/>
      <c r="V143" s="251">
        <v>0</v>
      </c>
      <c r="W143" s="239">
        <f>V142*(F142/100)</f>
        <v>0</v>
      </c>
      <c r="X143" s="185"/>
      <c r="Y143" s="159" t="str">
        <f>IFERROR(INT(#REF!/(F142/100)),"")</f>
        <v/>
      </c>
      <c r="Z143" s="172" t="str">
        <f>IFERROR(IF(C143&lt;&gt;"",$AA$1/(D141/100)*(C143/100),""),"")</f>
        <v/>
      </c>
      <c r="AA143" s="173" t="str">
        <f>IFERROR($AC$1/(D143/100)*(C141/100),"")</f>
        <v/>
      </c>
      <c r="AB143" s="371"/>
      <c r="AC143" s="362"/>
      <c r="AD143" s="362"/>
      <c r="AE143" s="363"/>
      <c r="AF143" s="363"/>
      <c r="AG143" s="363"/>
      <c r="AH143" s="373"/>
      <c r="AI143" s="373"/>
      <c r="AJ143" s="374"/>
      <c r="AK143" s="374"/>
      <c r="AL143" s="374"/>
      <c r="AM143" s="374"/>
      <c r="AN143" s="374"/>
      <c r="AO143" s="374"/>
      <c r="AP143" s="374"/>
      <c r="AQ143" s="374"/>
      <c r="AR143" s="374"/>
      <c r="AS143" s="374"/>
      <c r="AT143" s="374"/>
      <c r="AU143" s="374"/>
      <c r="AV143" s="374"/>
      <c r="AW143" s="374"/>
      <c r="AX143" s="374"/>
      <c r="AY143" s="374"/>
      <c r="AZ143" s="374"/>
      <c r="BA143" s="374"/>
      <c r="BB143" s="374"/>
      <c r="BC143" s="374"/>
      <c r="BD143" s="374"/>
      <c r="BE143" s="374"/>
    </row>
    <row r="144" spans="1:57" ht="12.75" customHeight="1">
      <c r="A144" s="416" t="s">
        <v>279</v>
      </c>
      <c r="B144" s="260">
        <v>1900</v>
      </c>
      <c r="C144" s="338">
        <v>55</v>
      </c>
      <c r="D144" s="385">
        <v>58.5</v>
      </c>
      <c r="E144" s="261">
        <v>2068</v>
      </c>
      <c r="F144" s="750">
        <v>55.01</v>
      </c>
      <c r="G144" s="221">
        <v>-1.32E-2</v>
      </c>
      <c r="H144" s="102">
        <v>56.1</v>
      </c>
      <c r="I144" s="92">
        <v>58.5</v>
      </c>
      <c r="J144" s="92">
        <v>54.6</v>
      </c>
      <c r="K144" s="112">
        <v>55.75</v>
      </c>
      <c r="L144" s="103">
        <v>5727</v>
      </c>
      <c r="M144" s="96">
        <v>10048</v>
      </c>
      <c r="N144" s="103">
        <v>29</v>
      </c>
      <c r="O144" s="121">
        <v>45499.679270833331</v>
      </c>
      <c r="P144" s="127">
        <v>143</v>
      </c>
      <c r="Q144" s="114">
        <v>0</v>
      </c>
      <c r="R144" s="180">
        <v>0</v>
      </c>
      <c r="S144" s="191">
        <v>0</v>
      </c>
      <c r="T144" s="252">
        <v>0</v>
      </c>
      <c r="U144" s="252"/>
      <c r="V144" s="252">
        <v>0</v>
      </c>
      <c r="W144" s="240">
        <f>(V144*X144)</f>
        <v>0</v>
      </c>
      <c r="X144" s="187"/>
      <c r="Y144" s="174">
        <f>IF(D144&lt;&gt;0,($C145*(1-$AB$1))-$D144,0)</f>
        <v>-2.5056000000000012</v>
      </c>
      <c r="Z144" s="175">
        <f>IFERROR(IF(C144&lt;&gt;"",$AA$1/(D140/100)*(C144/100),""),"")</f>
        <v>97.118068842560177</v>
      </c>
      <c r="AA144" s="176">
        <f>IFERROR($AC$1/(D144/100)*(C140/100),"")</f>
        <v>124786.3247863248</v>
      </c>
      <c r="AB144" s="370"/>
      <c r="AC144" s="360"/>
      <c r="AD144" s="360"/>
      <c r="AE144" s="361"/>
      <c r="AF144" s="361"/>
      <c r="AG144" s="361"/>
      <c r="AH144" s="373"/>
      <c r="AI144" s="373"/>
      <c r="AJ144" s="374"/>
      <c r="AK144" s="374"/>
      <c r="AL144" s="374"/>
      <c r="AM144" s="374"/>
      <c r="AN144" s="374"/>
      <c r="AO144" s="374"/>
      <c r="AP144" s="374"/>
      <c r="AQ144" s="374"/>
      <c r="AR144" s="374"/>
      <c r="AS144" s="374"/>
      <c r="AT144" s="374"/>
      <c r="AU144" s="374"/>
      <c r="AV144" s="374"/>
      <c r="AW144" s="374"/>
      <c r="AX144" s="374"/>
      <c r="AY144" s="374"/>
      <c r="AZ144" s="374"/>
      <c r="BA144" s="374"/>
      <c r="BB144" s="374"/>
      <c r="BC144" s="374"/>
      <c r="BD144" s="374"/>
      <c r="BE144" s="374"/>
    </row>
    <row r="145" spans="1:57" ht="12.75" customHeight="1">
      <c r="A145" s="411" t="s">
        <v>343</v>
      </c>
      <c r="B145" s="277">
        <v>4921</v>
      </c>
      <c r="C145" s="386">
        <v>56</v>
      </c>
      <c r="D145" s="386">
        <v>56.8</v>
      </c>
      <c r="E145" s="277">
        <v>161</v>
      </c>
      <c r="F145" s="757">
        <v>56.72</v>
      </c>
      <c r="G145" s="224">
        <v>1.1899999999999999E-2</v>
      </c>
      <c r="H145" s="204">
        <v>57</v>
      </c>
      <c r="I145" s="205">
        <v>57.24</v>
      </c>
      <c r="J145" s="205">
        <v>56</v>
      </c>
      <c r="K145" s="217">
        <v>56.05</v>
      </c>
      <c r="L145" s="208">
        <v>19435</v>
      </c>
      <c r="M145" s="207">
        <v>34458</v>
      </c>
      <c r="N145" s="208">
        <v>94</v>
      </c>
      <c r="O145" s="209">
        <v>45499.701793981483</v>
      </c>
      <c r="P145" s="126">
        <v>144</v>
      </c>
      <c r="Q145" s="210">
        <v>0</v>
      </c>
      <c r="R145" s="211">
        <v>0</v>
      </c>
      <c r="S145" s="212">
        <v>0</v>
      </c>
      <c r="T145" s="253">
        <v>0</v>
      </c>
      <c r="U145" s="253"/>
      <c r="V145" s="253">
        <v>0</v>
      </c>
      <c r="W145" s="242">
        <f>V144*(F144/100)</f>
        <v>0</v>
      </c>
      <c r="X145" s="196"/>
      <c r="Y145" s="200" t="str">
        <f>IFERROR(INT(#REF!/(F144/100)),"")</f>
        <v/>
      </c>
      <c r="Z145" s="201">
        <f>IFERROR(IF(C145&lt;&gt;"",$AA$1/(D141/100)*(C145/100),""),"")</f>
        <v>98.883851912424902</v>
      </c>
      <c r="AA145" s="202">
        <f>IFERROR($AC$1/(D145/100)*(C141/100),"")</f>
        <v>130985.91549295775</v>
      </c>
      <c r="AB145" s="371"/>
      <c r="AC145" s="362"/>
      <c r="AD145" s="362"/>
      <c r="AE145" s="363"/>
      <c r="AF145" s="363"/>
      <c r="AG145" s="363"/>
      <c r="AH145" s="373"/>
      <c r="AI145" s="373"/>
      <c r="AJ145" s="374"/>
      <c r="AK145" s="374"/>
      <c r="AL145" s="374"/>
      <c r="AM145" s="374"/>
      <c r="AN145" s="374"/>
      <c r="AO145" s="374"/>
      <c r="AP145" s="374"/>
      <c r="AQ145" s="374"/>
      <c r="AR145" s="374"/>
      <c r="AS145" s="374"/>
      <c r="AT145" s="374"/>
      <c r="AU145" s="374"/>
      <c r="AV145" s="374"/>
      <c r="AW145" s="374"/>
      <c r="AX145" s="374"/>
      <c r="AY145" s="374"/>
      <c r="AZ145" s="374"/>
      <c r="BA145" s="374"/>
      <c r="BB145" s="374"/>
      <c r="BC145" s="374"/>
      <c r="BD145" s="374"/>
      <c r="BE145" s="374"/>
    </row>
    <row r="146" spans="1:57" ht="12.75" customHeight="1">
      <c r="A146" s="416" t="s">
        <v>280</v>
      </c>
      <c r="B146" s="260">
        <v>100</v>
      </c>
      <c r="C146" s="338">
        <v>53820</v>
      </c>
      <c r="D146" s="385">
        <v>54000</v>
      </c>
      <c r="E146" s="261">
        <v>14677</v>
      </c>
      <c r="F146" s="752">
        <v>54000</v>
      </c>
      <c r="G146" s="221">
        <v>1.04E-2</v>
      </c>
      <c r="H146" s="101">
        <v>53200</v>
      </c>
      <c r="I146" s="93">
        <v>54200</v>
      </c>
      <c r="J146" s="93">
        <v>52860</v>
      </c>
      <c r="K146" s="111">
        <v>53440</v>
      </c>
      <c r="L146" s="104">
        <v>799112856</v>
      </c>
      <c r="M146" s="97">
        <v>1487048</v>
      </c>
      <c r="N146" s="104">
        <v>1894</v>
      </c>
      <c r="O146" s="119">
        <v>45499.687754629631</v>
      </c>
      <c r="P146" s="127">
        <v>145</v>
      </c>
      <c r="Q146" s="115">
        <v>0</v>
      </c>
      <c r="R146" s="178">
        <v>0</v>
      </c>
      <c r="S146" s="189">
        <v>0</v>
      </c>
      <c r="T146" s="250">
        <v>0</v>
      </c>
      <c r="U146" s="250"/>
      <c r="V146" s="250"/>
      <c r="W146" s="237">
        <f>(V146*X146)</f>
        <v>0</v>
      </c>
      <c r="X146" s="186"/>
      <c r="Y146" s="164">
        <f>IF(D146&lt;&gt;0,($C147*(1-$AB$1))-$D146,0)</f>
        <v>-5.4000000000014552</v>
      </c>
      <c r="Z146" s="165"/>
      <c r="AA146" s="166"/>
      <c r="AB146" s="370"/>
      <c r="AC146" s="360"/>
      <c r="AD146" s="360"/>
      <c r="AE146" s="361"/>
      <c r="AF146" s="361"/>
      <c r="AG146" s="361"/>
      <c r="AH146" s="373"/>
      <c r="AI146" s="373"/>
      <c r="AJ146" s="374"/>
      <c r="AK146" s="374"/>
      <c r="AL146" s="374"/>
      <c r="AM146" s="374"/>
      <c r="AN146" s="374"/>
      <c r="AO146" s="374"/>
      <c r="AP146" s="374"/>
      <c r="AQ146" s="374"/>
      <c r="AR146" s="374"/>
      <c r="AS146" s="374"/>
      <c r="AT146" s="374"/>
      <c r="AU146" s="374"/>
      <c r="AV146" s="374"/>
      <c r="AW146" s="374"/>
      <c r="AX146" s="374"/>
      <c r="AY146" s="374"/>
      <c r="AZ146" s="374"/>
      <c r="BA146" s="374"/>
      <c r="BB146" s="374"/>
      <c r="BC146" s="374"/>
      <c r="BD146" s="374"/>
      <c r="BE146" s="374"/>
    </row>
    <row r="147" spans="1:57" ht="12.75" customHeight="1">
      <c r="A147" s="410" t="s">
        <v>344</v>
      </c>
      <c r="B147" s="259">
        <v>102</v>
      </c>
      <c r="C147" s="384">
        <v>54000</v>
      </c>
      <c r="D147" s="384">
        <v>54050</v>
      </c>
      <c r="E147" s="259">
        <v>10000</v>
      </c>
      <c r="F147" s="751">
        <v>54000</v>
      </c>
      <c r="G147" s="222">
        <v>1.4999999999999999E-2</v>
      </c>
      <c r="H147" s="100">
        <v>52850</v>
      </c>
      <c r="I147" s="91">
        <v>54490</v>
      </c>
      <c r="J147" s="91">
        <v>52500</v>
      </c>
      <c r="K147" s="109">
        <v>53200</v>
      </c>
      <c r="L147" s="98">
        <v>8460071761</v>
      </c>
      <c r="M147" s="95">
        <v>15711712</v>
      </c>
      <c r="N147" s="98">
        <v>3573</v>
      </c>
      <c r="O147" s="120">
        <v>45499.708391203705</v>
      </c>
      <c r="P147" s="126">
        <v>146</v>
      </c>
      <c r="Q147" s="113">
        <v>0</v>
      </c>
      <c r="R147" s="177">
        <v>0</v>
      </c>
      <c r="S147" s="190">
        <v>0</v>
      </c>
      <c r="T147" s="251">
        <v>0</v>
      </c>
      <c r="U147" s="251"/>
      <c r="V147" s="251">
        <v>0</v>
      </c>
      <c r="W147" s="148">
        <f>V146*(F146/100)</f>
        <v>0</v>
      </c>
      <c r="X147" s="185"/>
      <c r="Y147" s="158" t="str">
        <f>IFERROR(INT(#REF!/(F146/100)),"")</f>
        <v/>
      </c>
      <c r="Z147" s="167"/>
      <c r="AA147" s="168"/>
      <c r="AB147" s="371"/>
      <c r="AC147" s="362"/>
      <c r="AD147" s="362"/>
      <c r="AE147" s="363"/>
      <c r="AF147" s="363"/>
      <c r="AG147" s="363"/>
      <c r="AH147" s="373"/>
      <c r="AI147" s="373"/>
      <c r="AJ147" s="374"/>
      <c r="AK147" s="374"/>
      <c r="AL147" s="374"/>
      <c r="AM147" s="374"/>
      <c r="AN147" s="374"/>
      <c r="AO147" s="374"/>
      <c r="AP147" s="374"/>
      <c r="AQ147" s="374"/>
      <c r="AR147" s="374"/>
      <c r="AS147" s="374"/>
      <c r="AT147" s="374"/>
      <c r="AU147" s="374"/>
      <c r="AV147" s="374"/>
      <c r="AW147" s="374"/>
      <c r="AX147" s="374"/>
      <c r="AY147" s="374"/>
      <c r="AZ147" s="374"/>
      <c r="BA147" s="374"/>
      <c r="BB147" s="374"/>
      <c r="BC147" s="374"/>
      <c r="BD147" s="374"/>
      <c r="BE147" s="374"/>
    </row>
    <row r="148" spans="1:57" ht="12.75" customHeight="1">
      <c r="A148" s="416" t="s">
        <v>281</v>
      </c>
      <c r="B148" s="260">
        <v>49967</v>
      </c>
      <c r="C148" s="338">
        <v>40.200000000000003</v>
      </c>
      <c r="D148" s="385">
        <v>41.5</v>
      </c>
      <c r="E148" s="261">
        <v>25000</v>
      </c>
      <c r="F148" s="752">
        <v>40.896999999999998</v>
      </c>
      <c r="G148" s="221">
        <v>1.3500000000000002E-2</v>
      </c>
      <c r="H148" s="102">
        <v>38.5</v>
      </c>
      <c r="I148" s="92">
        <v>40.999000000000002</v>
      </c>
      <c r="J148" s="92">
        <v>38.5</v>
      </c>
      <c r="K148" s="112">
        <v>40.348999999999997</v>
      </c>
      <c r="L148" s="103">
        <v>1842</v>
      </c>
      <c r="M148" s="96">
        <v>4520</v>
      </c>
      <c r="N148" s="103">
        <v>13</v>
      </c>
      <c r="O148" s="121">
        <v>45499.634884259256</v>
      </c>
      <c r="P148" s="127">
        <v>147</v>
      </c>
      <c r="Q148" s="114">
        <v>0</v>
      </c>
      <c r="R148" s="180">
        <v>0</v>
      </c>
      <c r="S148" s="191">
        <v>0</v>
      </c>
      <c r="T148" s="252">
        <v>0</v>
      </c>
      <c r="U148" s="252"/>
      <c r="V148" s="252"/>
      <c r="W148" s="238">
        <f>(V148*X148)</f>
        <v>0</v>
      </c>
      <c r="X148" s="188"/>
      <c r="Y148" s="169">
        <f>IF(D148&lt;&gt;0,($C149*(1-$AB$1))-$D148,0)</f>
        <v>-0.80406999999999584</v>
      </c>
      <c r="Z148" s="170">
        <f>IFERROR(IF(C148&lt;&gt;"",$AA$1/(D146/100)*(C148/100),""),"")</f>
        <v>97.866564666063951</v>
      </c>
      <c r="AA148" s="171">
        <f>IFERROR($AC$1/(D148/100)*(C146/100),"")</f>
        <v>129686.74698795182</v>
      </c>
      <c r="AB148" s="370"/>
      <c r="AC148" s="360"/>
      <c r="AD148" s="360"/>
      <c r="AE148" s="361"/>
      <c r="AF148" s="361"/>
      <c r="AG148" s="361"/>
      <c r="AH148" s="373"/>
      <c r="AI148" s="373"/>
      <c r="AJ148" s="374"/>
      <c r="AK148" s="374"/>
      <c r="AL148" s="374"/>
      <c r="AM148" s="374"/>
      <c r="AN148" s="374"/>
      <c r="AO148" s="374"/>
      <c r="AP148" s="374"/>
      <c r="AQ148" s="374"/>
      <c r="AR148" s="374"/>
      <c r="AS148" s="374"/>
      <c r="AT148" s="374"/>
      <c r="AU148" s="374"/>
      <c r="AV148" s="374"/>
      <c r="AW148" s="374"/>
      <c r="AX148" s="374"/>
      <c r="AY148" s="374"/>
      <c r="AZ148" s="374"/>
      <c r="BA148" s="374"/>
      <c r="BB148" s="374"/>
      <c r="BC148" s="374"/>
      <c r="BD148" s="374"/>
      <c r="BE148" s="374"/>
    </row>
    <row r="149" spans="1:57" ht="12.75" customHeight="1">
      <c r="A149" s="410" t="s">
        <v>345</v>
      </c>
      <c r="B149" s="259">
        <v>400</v>
      </c>
      <c r="C149" s="384">
        <v>40.700000000000003</v>
      </c>
      <c r="D149" s="384">
        <v>41.15</v>
      </c>
      <c r="E149" s="259">
        <v>100000</v>
      </c>
      <c r="F149" s="751">
        <v>41</v>
      </c>
      <c r="G149" s="267">
        <v>1.8600000000000002E-2</v>
      </c>
      <c r="H149" s="100">
        <v>41</v>
      </c>
      <c r="I149" s="91">
        <v>41.1</v>
      </c>
      <c r="J149" s="91">
        <v>40.65</v>
      </c>
      <c r="K149" s="109">
        <v>40.25</v>
      </c>
      <c r="L149" s="98">
        <v>23630</v>
      </c>
      <c r="M149" s="95">
        <v>57699</v>
      </c>
      <c r="N149" s="98">
        <v>22</v>
      </c>
      <c r="O149" s="120">
        <v>45499.678796296299</v>
      </c>
      <c r="P149" s="126">
        <v>148</v>
      </c>
      <c r="Q149" s="113">
        <v>0</v>
      </c>
      <c r="R149" s="177">
        <v>0</v>
      </c>
      <c r="S149" s="190">
        <v>0</v>
      </c>
      <c r="T149" s="251">
        <v>0</v>
      </c>
      <c r="U149" s="251"/>
      <c r="V149" s="251">
        <v>0</v>
      </c>
      <c r="W149" s="239">
        <f>V148*(F148/100)</f>
        <v>0</v>
      </c>
      <c r="X149" s="185"/>
      <c r="Y149" s="159" t="str">
        <f>IFERROR(INT(#REF!/(F148/100)),"")</f>
        <v/>
      </c>
      <c r="Z149" s="172">
        <f>IFERROR(IF(C149&lt;&gt;"",$AA$1/(D147/100)*(C149/100),""),"")</f>
        <v>98.992151096080804</v>
      </c>
      <c r="AA149" s="173">
        <f>IFERROR($AC$1/(D149/100)*(C147/100),"")</f>
        <v>131227.21749696234</v>
      </c>
      <c r="AB149" s="371"/>
      <c r="AC149" s="362"/>
      <c r="AD149" s="362"/>
      <c r="AE149" s="363"/>
      <c r="AF149" s="363"/>
      <c r="AG149" s="363"/>
      <c r="AH149" s="373"/>
      <c r="AI149" s="373"/>
      <c r="AJ149" s="374"/>
      <c r="AK149" s="374"/>
      <c r="AL149" s="374"/>
      <c r="AM149" s="374"/>
      <c r="AN149" s="374"/>
      <c r="AO149" s="374"/>
      <c r="AP149" s="374"/>
      <c r="AQ149" s="374"/>
      <c r="AR149" s="374"/>
      <c r="AS149" s="374"/>
      <c r="AT149" s="374"/>
      <c r="AU149" s="374"/>
      <c r="AV149" s="374"/>
      <c r="AW149" s="374"/>
      <c r="AX149" s="374"/>
      <c r="AY149" s="374"/>
      <c r="AZ149" s="374"/>
      <c r="BA149" s="374"/>
      <c r="BB149" s="374"/>
      <c r="BC149" s="374"/>
      <c r="BD149" s="374"/>
      <c r="BE149" s="374"/>
    </row>
    <row r="150" spans="1:57" ht="12.75" customHeight="1">
      <c r="A150" s="416" t="s">
        <v>282</v>
      </c>
      <c r="B150" s="260">
        <v>8807</v>
      </c>
      <c r="C150" s="338">
        <v>40.799999999999997</v>
      </c>
      <c r="D150" s="385">
        <v>41.1</v>
      </c>
      <c r="E150" s="261">
        <v>7784</v>
      </c>
      <c r="F150" s="750">
        <v>41.1</v>
      </c>
      <c r="G150" s="221">
        <v>1.7899999999999999E-2</v>
      </c>
      <c r="H150" s="102">
        <v>39.200000000000003</v>
      </c>
      <c r="I150" s="92">
        <v>42.5</v>
      </c>
      <c r="J150" s="92">
        <v>39.200000000000003</v>
      </c>
      <c r="K150" s="112">
        <v>40.374000000000002</v>
      </c>
      <c r="L150" s="103">
        <v>374779</v>
      </c>
      <c r="M150" s="96">
        <v>915515</v>
      </c>
      <c r="N150" s="103">
        <v>624</v>
      </c>
      <c r="O150" s="121">
        <v>45499.687696759262</v>
      </c>
      <c r="P150" s="127">
        <v>149</v>
      </c>
      <c r="Q150" s="114">
        <v>0</v>
      </c>
      <c r="R150" s="180">
        <v>0</v>
      </c>
      <c r="S150" s="191">
        <v>0</v>
      </c>
      <c r="T150" s="252">
        <v>0</v>
      </c>
      <c r="U150" s="252"/>
      <c r="V150" s="252"/>
      <c r="W150" s="240">
        <f>(V150*X150)</f>
        <v>0</v>
      </c>
      <c r="X150" s="187"/>
      <c r="Y150" s="174">
        <f>IF(D150&lt;&gt;0,($C151*(1-$AB$1))-$D150,0)</f>
        <v>-0.25408499999999634</v>
      </c>
      <c r="Z150" s="175">
        <f>IFERROR(IF(C150&lt;&gt;"",$AA$1/(D146/100)*(C150/100),""),"")</f>
        <v>99.327259661079822</v>
      </c>
      <c r="AA150" s="176">
        <f>IFERROR($AC$1/(D150/100)*(C146/100),"")</f>
        <v>130948.90510948905</v>
      </c>
      <c r="AB150" s="370"/>
      <c r="AC150" s="360"/>
      <c r="AD150" s="360"/>
      <c r="AE150" s="361"/>
      <c r="AF150" s="361"/>
      <c r="AG150" s="361"/>
      <c r="AH150" s="373"/>
      <c r="AI150" s="373"/>
      <c r="AJ150" s="374"/>
      <c r="AK150" s="374"/>
      <c r="AL150" s="374"/>
      <c r="AM150" s="374"/>
      <c r="AN150" s="374"/>
      <c r="AO150" s="374"/>
      <c r="AP150" s="374"/>
      <c r="AQ150" s="374"/>
      <c r="AR150" s="374"/>
      <c r="AS150" s="374"/>
      <c r="AT150" s="374"/>
      <c r="AU150" s="374"/>
      <c r="AV150" s="374"/>
      <c r="AW150" s="374"/>
      <c r="AX150" s="374"/>
      <c r="AY150" s="374"/>
      <c r="AZ150" s="374"/>
      <c r="BA150" s="374"/>
      <c r="BB150" s="374"/>
      <c r="BC150" s="374"/>
      <c r="BD150" s="374"/>
      <c r="BE150" s="374"/>
    </row>
    <row r="151" spans="1:57" ht="12.75" customHeight="1">
      <c r="A151" s="411" t="s">
        <v>346</v>
      </c>
      <c r="B151" s="277">
        <v>14771</v>
      </c>
      <c r="C151" s="386">
        <v>40.85</v>
      </c>
      <c r="D151" s="386">
        <v>41</v>
      </c>
      <c r="E151" s="277">
        <v>2283</v>
      </c>
      <c r="F151" s="757">
        <v>41</v>
      </c>
      <c r="G151" s="224">
        <v>1.9900000000000001E-2</v>
      </c>
      <c r="H151" s="204">
        <v>40.9</v>
      </c>
      <c r="I151" s="205">
        <v>41.35</v>
      </c>
      <c r="J151" s="205">
        <v>39.299999999999997</v>
      </c>
      <c r="K151" s="217">
        <v>40.200000000000003</v>
      </c>
      <c r="L151" s="208">
        <v>752223</v>
      </c>
      <c r="M151" s="207">
        <v>1840738</v>
      </c>
      <c r="N151" s="208">
        <v>711</v>
      </c>
      <c r="O151" s="209">
        <v>45499.708564814813</v>
      </c>
      <c r="P151" s="126">
        <v>150</v>
      </c>
      <c r="Q151" s="210">
        <v>0</v>
      </c>
      <c r="R151" s="211">
        <v>0</v>
      </c>
      <c r="S151" s="212">
        <v>0</v>
      </c>
      <c r="T151" s="253">
        <v>0</v>
      </c>
      <c r="U151" s="253"/>
      <c r="V151" s="253">
        <v>0</v>
      </c>
      <c r="W151" s="243">
        <f>V150*(F150/100)</f>
        <v>0</v>
      </c>
      <c r="X151" s="196"/>
      <c r="Y151" s="200" t="str">
        <f>IFERROR(INT(#REF!/(F150/100)),"")</f>
        <v/>
      </c>
      <c r="Z151" s="201">
        <f>IFERROR(IF(C151&lt;&gt;"",$AA$1/(D147/100)*(C151/100),""),"")</f>
        <v>99.356987033781351</v>
      </c>
      <c r="AA151" s="202">
        <f>IFERROR($AC$1/(D151/100)*(C147/100),"")</f>
        <v>131707.31707317074</v>
      </c>
      <c r="AB151" s="371"/>
      <c r="AC151" s="362"/>
      <c r="AD151" s="362"/>
      <c r="AE151" s="363"/>
      <c r="AF151" s="363"/>
      <c r="AG151" s="363"/>
      <c r="AH151" s="373"/>
      <c r="AI151" s="373"/>
      <c r="AJ151" s="374"/>
      <c r="AK151" s="374"/>
      <c r="AL151" s="374"/>
      <c r="AM151" s="374"/>
      <c r="AN151" s="374"/>
      <c r="AO151" s="374"/>
      <c r="AP151" s="374"/>
      <c r="AQ151" s="374"/>
      <c r="AR151" s="374"/>
      <c r="AS151" s="374"/>
      <c r="AT151" s="374"/>
      <c r="AU151" s="374"/>
      <c r="AV151" s="374"/>
      <c r="AW151" s="374"/>
      <c r="AX151" s="374"/>
      <c r="AY151" s="374"/>
      <c r="AZ151" s="374"/>
      <c r="BA151" s="374"/>
      <c r="BB151" s="374"/>
      <c r="BC151" s="374"/>
      <c r="BD151" s="374"/>
      <c r="BE151" s="374"/>
    </row>
    <row r="152" spans="1:57" ht="12.75" customHeight="1">
      <c r="A152" s="416" t="s">
        <v>286</v>
      </c>
      <c r="B152" s="260">
        <v>100</v>
      </c>
      <c r="C152" s="338">
        <v>59350</v>
      </c>
      <c r="D152" s="385">
        <v>59860</v>
      </c>
      <c r="E152" s="261">
        <v>97</v>
      </c>
      <c r="F152" s="752">
        <v>59370</v>
      </c>
      <c r="G152" s="221">
        <v>7.6E-3</v>
      </c>
      <c r="H152" s="101">
        <v>57750</v>
      </c>
      <c r="I152" s="93">
        <v>60000</v>
      </c>
      <c r="J152" s="93">
        <v>57750</v>
      </c>
      <c r="K152" s="111">
        <v>58920</v>
      </c>
      <c r="L152" s="104">
        <v>94073513</v>
      </c>
      <c r="M152" s="97">
        <v>158793</v>
      </c>
      <c r="N152" s="104">
        <v>326</v>
      </c>
      <c r="O152" s="119">
        <v>45499.684907407405</v>
      </c>
      <c r="P152" s="127">
        <v>151</v>
      </c>
      <c r="Q152" s="115">
        <v>0</v>
      </c>
      <c r="R152" s="178">
        <v>0</v>
      </c>
      <c r="S152" s="189">
        <v>0</v>
      </c>
      <c r="T152" s="250">
        <v>0</v>
      </c>
      <c r="U152" s="250"/>
      <c r="V152" s="250"/>
      <c r="W152" s="237">
        <f>(V152*X152)</f>
        <v>0</v>
      </c>
      <c r="X152" s="186"/>
      <c r="Y152" s="164">
        <f>IF(D152&lt;&gt;0,($C153*(1-$AB$1))-$D152,0)</f>
        <v>-355.95100000000093</v>
      </c>
      <c r="Z152" s="165"/>
      <c r="AA152" s="166"/>
      <c r="AB152" s="370"/>
      <c r="AC152" s="360"/>
      <c r="AD152" s="360"/>
      <c r="AE152" s="361"/>
      <c r="AF152" s="361"/>
      <c r="AG152" s="361"/>
      <c r="AH152" s="373"/>
      <c r="AI152" s="373"/>
      <c r="AJ152" s="374"/>
      <c r="AK152" s="374"/>
      <c r="AL152" s="374"/>
      <c r="AM152" s="374"/>
      <c r="AN152" s="374"/>
      <c r="AO152" s="374"/>
      <c r="AP152" s="374"/>
      <c r="AQ152" s="374"/>
      <c r="AR152" s="374"/>
      <c r="AS152" s="374"/>
      <c r="AT152" s="374"/>
      <c r="AU152" s="374"/>
      <c r="AV152" s="374"/>
      <c r="AW152" s="374"/>
      <c r="AX152" s="374"/>
      <c r="AY152" s="374"/>
      <c r="AZ152" s="374"/>
      <c r="BA152" s="374"/>
      <c r="BB152" s="374"/>
      <c r="BC152" s="374"/>
      <c r="BD152" s="374"/>
      <c r="BE152" s="374"/>
    </row>
    <row r="153" spans="1:57" ht="12.75" customHeight="1">
      <c r="A153" s="410" t="s">
        <v>347</v>
      </c>
      <c r="B153" s="259">
        <v>49</v>
      </c>
      <c r="C153" s="384">
        <v>59510</v>
      </c>
      <c r="D153" s="384">
        <v>60000</v>
      </c>
      <c r="E153" s="259">
        <v>48807</v>
      </c>
      <c r="F153" s="751">
        <v>59940</v>
      </c>
      <c r="G153" s="222">
        <v>1.26E-2</v>
      </c>
      <c r="H153" s="100">
        <v>58600</v>
      </c>
      <c r="I153" s="91">
        <v>62970</v>
      </c>
      <c r="J153" s="91">
        <v>57000</v>
      </c>
      <c r="K153" s="109">
        <v>59190</v>
      </c>
      <c r="L153" s="98">
        <v>1337437312</v>
      </c>
      <c r="M153" s="95">
        <v>2248156</v>
      </c>
      <c r="N153" s="98">
        <v>654</v>
      </c>
      <c r="O153" s="120">
        <v>45499.706064814818</v>
      </c>
      <c r="P153" s="126">
        <v>152</v>
      </c>
      <c r="Q153" s="113">
        <v>0</v>
      </c>
      <c r="R153" s="177">
        <v>0</v>
      </c>
      <c r="S153" s="190">
        <v>0</v>
      </c>
      <c r="T153" s="251">
        <v>0</v>
      </c>
      <c r="U153" s="251"/>
      <c r="V153" s="251">
        <v>0</v>
      </c>
      <c r="W153" s="148">
        <f>V152*(F152/100)</f>
        <v>0</v>
      </c>
      <c r="X153" s="185"/>
      <c r="Y153" s="158" t="str">
        <f>IFERROR(INT(#REF!/(F152/100)),"")</f>
        <v/>
      </c>
      <c r="Z153" s="167"/>
      <c r="AA153" s="168"/>
      <c r="AB153" s="371"/>
      <c r="AC153" s="362"/>
      <c r="AD153" s="362"/>
      <c r="AE153" s="363"/>
      <c r="AF153" s="363"/>
      <c r="AG153" s="363"/>
      <c r="AH153" s="373"/>
      <c r="AI153" s="373"/>
      <c r="AJ153" s="374"/>
      <c r="AK153" s="374"/>
      <c r="AL153" s="374"/>
      <c r="AM153" s="374"/>
      <c r="AN153" s="374"/>
      <c r="AO153" s="374"/>
      <c r="AP153" s="374"/>
      <c r="AQ153" s="374"/>
      <c r="AR153" s="374"/>
      <c r="AS153" s="374"/>
      <c r="AT153" s="374"/>
      <c r="AU153" s="374"/>
      <c r="AV153" s="374"/>
      <c r="AW153" s="374"/>
      <c r="AX153" s="374"/>
      <c r="AY153" s="374"/>
      <c r="AZ153" s="374"/>
      <c r="BA153" s="374"/>
      <c r="BB153" s="374"/>
      <c r="BC153" s="374"/>
      <c r="BD153" s="374"/>
      <c r="BE153" s="374"/>
    </row>
    <row r="154" spans="1:57" ht="12.75" customHeight="1">
      <c r="A154" s="416" t="s">
        <v>287</v>
      </c>
      <c r="B154" s="260"/>
      <c r="C154" s="338"/>
      <c r="D154" s="385"/>
      <c r="E154" s="261"/>
      <c r="F154" s="752"/>
      <c r="G154" s="221"/>
      <c r="H154" s="102"/>
      <c r="I154" s="92"/>
      <c r="J154" s="92"/>
      <c r="K154" s="112">
        <v>44.15</v>
      </c>
      <c r="L154" s="103"/>
      <c r="M154" s="96"/>
      <c r="N154" s="103"/>
      <c r="O154" s="121"/>
      <c r="P154" s="127">
        <v>153</v>
      </c>
      <c r="Q154" s="114">
        <v>0</v>
      </c>
      <c r="R154" s="180">
        <v>0</v>
      </c>
      <c r="S154" s="191">
        <v>0</v>
      </c>
      <c r="T154" s="252">
        <v>0</v>
      </c>
      <c r="U154" s="252"/>
      <c r="V154" s="252"/>
      <c r="W154" s="238">
        <f>(V154*X154)</f>
        <v>0</v>
      </c>
      <c r="X154" s="188"/>
      <c r="Y154" s="169">
        <f>IF(D154&lt;&gt;0,($C155*(1-$AB$1))-$D154,0)</f>
        <v>0</v>
      </c>
      <c r="Z154" s="170" t="str">
        <f>IFERROR(IF(C154&lt;&gt;"",$AA$1/(D152/100)*(C154/100),""),"")</f>
        <v/>
      </c>
      <c r="AA154" s="171" t="str">
        <f>IFERROR($AC$1/(D154/100)*(C152/100),"")</f>
        <v/>
      </c>
      <c r="AB154" s="370"/>
      <c r="AC154" s="360"/>
      <c r="AD154" s="360"/>
      <c r="AE154" s="361"/>
      <c r="AF154" s="361"/>
      <c r="AG154" s="361"/>
      <c r="AH154" s="373"/>
      <c r="AI154" s="373"/>
      <c r="AJ154" s="374"/>
      <c r="AK154" s="374"/>
      <c r="AL154" s="374"/>
      <c r="AM154" s="374"/>
      <c r="AN154" s="374"/>
      <c r="AO154" s="374"/>
      <c r="AP154" s="374"/>
      <c r="AQ154" s="374"/>
      <c r="AR154" s="374"/>
      <c r="AS154" s="374"/>
      <c r="AT154" s="374"/>
      <c r="AU154" s="374"/>
      <c r="AV154" s="374"/>
      <c r="AW154" s="374"/>
      <c r="AX154" s="374"/>
      <c r="AY154" s="374"/>
      <c r="AZ154" s="374"/>
      <c r="BA154" s="374"/>
      <c r="BB154" s="374"/>
      <c r="BC154" s="374"/>
      <c r="BD154" s="374"/>
      <c r="BE154" s="374"/>
    </row>
    <row r="155" spans="1:57" ht="12.75" customHeight="1">
      <c r="A155" s="410" t="s">
        <v>348</v>
      </c>
      <c r="B155" s="259"/>
      <c r="C155" s="384"/>
      <c r="D155" s="384"/>
      <c r="E155" s="259"/>
      <c r="F155" s="751"/>
      <c r="G155" s="267"/>
      <c r="H155" s="100"/>
      <c r="I155" s="91"/>
      <c r="J155" s="91"/>
      <c r="K155" s="109">
        <v>46</v>
      </c>
      <c r="L155" s="98"/>
      <c r="M155" s="95"/>
      <c r="N155" s="98"/>
      <c r="O155" s="120"/>
      <c r="P155" s="126">
        <v>154</v>
      </c>
      <c r="Q155" s="113">
        <v>0</v>
      </c>
      <c r="R155" s="177">
        <v>0</v>
      </c>
      <c r="S155" s="190">
        <v>0</v>
      </c>
      <c r="T155" s="251">
        <v>0</v>
      </c>
      <c r="U155" s="251"/>
      <c r="V155" s="251">
        <v>0</v>
      </c>
      <c r="W155" s="239">
        <f>V154*(F154/100)</f>
        <v>0</v>
      </c>
      <c r="X155" s="185"/>
      <c r="Y155" s="159" t="str">
        <f>IFERROR(INT(#REF!/(F154/100)),"")</f>
        <v/>
      </c>
      <c r="Z155" s="172" t="str">
        <f>IFERROR(IF(C155&lt;&gt;"",$AA$1/(D153/100)*(C155/100),""),"")</f>
        <v/>
      </c>
      <c r="AA155" s="173" t="str">
        <f>IFERROR($AC$1/(D155/100)*(C153/100),"")</f>
        <v/>
      </c>
      <c r="AB155" s="371"/>
      <c r="AC155" s="362"/>
      <c r="AD155" s="362"/>
      <c r="AE155" s="363"/>
      <c r="AF155" s="363"/>
      <c r="AG155" s="363"/>
      <c r="AH155" s="373"/>
      <c r="AI155" s="373"/>
      <c r="AJ155" s="374"/>
      <c r="AK155" s="374"/>
      <c r="AL155" s="374"/>
      <c r="AM155" s="374"/>
      <c r="AN155" s="374"/>
      <c r="AO155" s="374"/>
      <c r="AP155" s="374"/>
      <c r="AQ155" s="374"/>
      <c r="AR155" s="374"/>
      <c r="AS155" s="374"/>
      <c r="AT155" s="374"/>
      <c r="AU155" s="374"/>
      <c r="AV155" s="374"/>
      <c r="AW155" s="374"/>
      <c r="AX155" s="374"/>
      <c r="AY155" s="374"/>
      <c r="AZ155" s="374"/>
      <c r="BA155" s="374"/>
      <c r="BB155" s="374"/>
      <c r="BC155" s="374"/>
      <c r="BD155" s="374"/>
      <c r="BE155" s="374"/>
    </row>
    <row r="156" spans="1:57" ht="12.75" customHeight="1">
      <c r="A156" s="416" t="s">
        <v>288</v>
      </c>
      <c r="B156" s="260">
        <v>90</v>
      </c>
      <c r="C156" s="338">
        <v>44</v>
      </c>
      <c r="D156" s="385">
        <v>45.4</v>
      </c>
      <c r="E156" s="261">
        <v>276</v>
      </c>
      <c r="F156" s="750">
        <v>45.186</v>
      </c>
      <c r="G156" s="221">
        <v>8.6E-3</v>
      </c>
      <c r="H156" s="102">
        <v>45.34</v>
      </c>
      <c r="I156" s="92">
        <v>45.35</v>
      </c>
      <c r="J156" s="92">
        <v>43.84</v>
      </c>
      <c r="K156" s="112">
        <v>44.8</v>
      </c>
      <c r="L156" s="103">
        <v>31794</v>
      </c>
      <c r="M156" s="96">
        <v>70453</v>
      </c>
      <c r="N156" s="103">
        <v>235</v>
      </c>
      <c r="O156" s="121">
        <v>45499.664421296293</v>
      </c>
      <c r="P156" s="127">
        <v>155</v>
      </c>
      <c r="Q156" s="114">
        <v>0</v>
      </c>
      <c r="R156" s="180">
        <v>0</v>
      </c>
      <c r="S156" s="191">
        <v>0</v>
      </c>
      <c r="T156" s="252">
        <v>0</v>
      </c>
      <c r="U156" s="252"/>
      <c r="V156" s="252">
        <v>0</v>
      </c>
      <c r="W156" s="240">
        <f>(V156*X156)</f>
        <v>0</v>
      </c>
      <c r="X156" s="187"/>
      <c r="Y156" s="174">
        <f>IF(D156&lt;&gt;0,($C157*(1-$AB$1))-$D156,0)</f>
        <v>-0.3045099999999934</v>
      </c>
      <c r="Z156" s="175">
        <f>IFERROR(IF(C156&lt;&gt;"",$AA$1/(D152/100)*(C156/100),""),"")</f>
        <v>96.631342804257983</v>
      </c>
      <c r="AA156" s="176">
        <f>IFERROR($AC$1/(D156/100)*(C152/100),"")</f>
        <v>130726.87224669605</v>
      </c>
      <c r="AB156" s="370"/>
      <c r="AC156" s="360"/>
      <c r="AD156" s="360"/>
      <c r="AE156" s="361"/>
      <c r="AF156" s="361"/>
      <c r="AG156" s="361"/>
      <c r="AH156" s="373"/>
      <c r="AI156" s="373"/>
      <c r="AJ156" s="374"/>
      <c r="AK156" s="374"/>
      <c r="AL156" s="374"/>
      <c r="AM156" s="374"/>
      <c r="AN156" s="374"/>
      <c r="AO156" s="374"/>
      <c r="AP156" s="374"/>
      <c r="AQ156" s="374"/>
      <c r="AR156" s="374"/>
      <c r="AS156" s="374"/>
      <c r="AT156" s="374"/>
      <c r="AU156" s="374"/>
      <c r="AV156" s="374"/>
      <c r="AW156" s="374"/>
      <c r="AX156" s="374"/>
      <c r="AY156" s="374"/>
      <c r="AZ156" s="374"/>
      <c r="BA156" s="374"/>
      <c r="BB156" s="374"/>
      <c r="BC156" s="374"/>
      <c r="BD156" s="374"/>
      <c r="BE156" s="374"/>
    </row>
    <row r="157" spans="1:57" ht="12.75" customHeight="1">
      <c r="A157" s="411" t="s">
        <v>349</v>
      </c>
      <c r="B157" s="277">
        <v>2000</v>
      </c>
      <c r="C157" s="386">
        <v>45.1</v>
      </c>
      <c r="D157" s="386">
        <v>45.5</v>
      </c>
      <c r="E157" s="277">
        <v>7269</v>
      </c>
      <c r="F157" s="757">
        <v>45.49</v>
      </c>
      <c r="G157" s="224">
        <v>2.7999999999999997E-2</v>
      </c>
      <c r="H157" s="204">
        <v>43.76</v>
      </c>
      <c r="I157" s="205">
        <v>45.5</v>
      </c>
      <c r="J157" s="205">
        <v>43.1</v>
      </c>
      <c r="K157" s="217">
        <v>44.25</v>
      </c>
      <c r="L157" s="208">
        <v>59143</v>
      </c>
      <c r="M157" s="207">
        <v>130793</v>
      </c>
      <c r="N157" s="208">
        <v>94</v>
      </c>
      <c r="O157" s="209">
        <v>45499.701458333337</v>
      </c>
      <c r="P157" s="126">
        <v>156</v>
      </c>
      <c r="Q157" s="210">
        <v>0</v>
      </c>
      <c r="R157" s="211">
        <v>0</v>
      </c>
      <c r="S157" s="212">
        <v>0</v>
      </c>
      <c r="T157" s="253">
        <v>0</v>
      </c>
      <c r="U157" s="253"/>
      <c r="V157" s="253">
        <v>0</v>
      </c>
      <c r="W157" s="242">
        <f>V156*(F156/100)</f>
        <v>0</v>
      </c>
      <c r="X157" s="196"/>
      <c r="Y157" s="200" t="str">
        <f>IFERROR(INT(#REF!/(F156/100)),"")</f>
        <v/>
      </c>
      <c r="Z157" s="201">
        <f>IFERROR(IF(C157&lt;&gt;"",$AA$1/(D153/100)*(C157/100),""),"")</f>
        <v>98.816016412824254</v>
      </c>
      <c r="AA157" s="202">
        <f>IFERROR($AC$1/(D157/100)*(C153/100),"")</f>
        <v>130791.20879120879</v>
      </c>
      <c r="AB157" s="371"/>
      <c r="AC157" s="362"/>
      <c r="AD157" s="362"/>
      <c r="AE157" s="363"/>
      <c r="AF157" s="363"/>
      <c r="AG157" s="363"/>
      <c r="AH157" s="373"/>
      <c r="AI157" s="373"/>
      <c r="AJ157" s="374"/>
      <c r="AK157" s="374"/>
      <c r="AL157" s="374"/>
      <c r="AM157" s="374"/>
      <c r="AN157" s="374"/>
      <c r="AO157" s="374"/>
      <c r="AP157" s="374"/>
      <c r="AQ157" s="374"/>
      <c r="AR157" s="374"/>
      <c r="AS157" s="374"/>
      <c r="AT157" s="374"/>
      <c r="AU157" s="374"/>
      <c r="AV157" s="374"/>
      <c r="AW157" s="374"/>
      <c r="AX157" s="374"/>
      <c r="AY157" s="374"/>
      <c r="AZ157" s="374"/>
      <c r="BA157" s="374"/>
      <c r="BB157" s="374"/>
      <c r="BC157" s="374"/>
      <c r="BD157" s="374"/>
      <c r="BE157" s="374"/>
    </row>
    <row r="158" spans="1:57" ht="12.75" customHeight="1">
      <c r="A158" s="416" t="s">
        <v>283</v>
      </c>
      <c r="B158" s="260">
        <v>20</v>
      </c>
      <c r="C158" s="338">
        <v>50760</v>
      </c>
      <c r="D158" s="385">
        <v>51400</v>
      </c>
      <c r="E158" s="261">
        <v>5000</v>
      </c>
      <c r="F158" s="752">
        <v>50760</v>
      </c>
      <c r="G158" s="221">
        <v>1.5E-3</v>
      </c>
      <c r="H158" s="101">
        <v>50190</v>
      </c>
      <c r="I158" s="93">
        <v>51550</v>
      </c>
      <c r="J158" s="93">
        <v>50190</v>
      </c>
      <c r="K158" s="111">
        <v>50680</v>
      </c>
      <c r="L158" s="104">
        <v>142090030</v>
      </c>
      <c r="M158" s="97">
        <v>279107</v>
      </c>
      <c r="N158" s="104">
        <v>134</v>
      </c>
      <c r="O158" s="119">
        <v>45499.681481481479</v>
      </c>
      <c r="P158" s="127">
        <v>157</v>
      </c>
      <c r="Q158" s="115">
        <v>0</v>
      </c>
      <c r="R158" s="178">
        <v>0</v>
      </c>
      <c r="S158" s="189">
        <v>0</v>
      </c>
      <c r="T158" s="250">
        <v>0</v>
      </c>
      <c r="U158" s="250"/>
      <c r="V158" s="250"/>
      <c r="W158" s="237">
        <f>(V158*X158)</f>
        <v>0</v>
      </c>
      <c r="X158" s="186"/>
      <c r="Y158" s="164">
        <f>IF(D158&lt;&gt;0,($C159*(1-$AB$1))-$D158,0)</f>
        <v>-595.08099999999831</v>
      </c>
      <c r="Z158" s="165"/>
      <c r="AA158" s="166"/>
      <c r="AB158" s="370"/>
      <c r="AC158" s="360"/>
      <c r="AD158" s="360"/>
      <c r="AE158" s="361"/>
      <c r="AF158" s="361"/>
      <c r="AG158" s="361"/>
      <c r="AH158" s="373"/>
      <c r="AI158" s="373"/>
      <c r="AJ158" s="374"/>
      <c r="AK158" s="374"/>
      <c r="AL158" s="374"/>
      <c r="AM158" s="374"/>
      <c r="AN158" s="374"/>
      <c r="AO158" s="374"/>
      <c r="AP158" s="374"/>
      <c r="AQ158" s="374"/>
      <c r="AR158" s="374"/>
      <c r="AS158" s="374"/>
      <c r="AT158" s="374"/>
      <c r="AU158" s="374"/>
      <c r="AV158" s="374"/>
      <c r="AW158" s="374"/>
      <c r="AX158" s="374"/>
      <c r="AY158" s="374"/>
      <c r="AZ158" s="374"/>
      <c r="BA158" s="374"/>
      <c r="BB158" s="374"/>
      <c r="BC158" s="374"/>
      <c r="BD158" s="374"/>
      <c r="BE158" s="374"/>
    </row>
    <row r="159" spans="1:57" ht="12.75" customHeight="1">
      <c r="A159" s="410" t="s">
        <v>350</v>
      </c>
      <c r="B159" s="259">
        <v>1000</v>
      </c>
      <c r="C159" s="384">
        <v>50810</v>
      </c>
      <c r="D159" s="384">
        <v>51000</v>
      </c>
      <c r="E159" s="259">
        <v>10</v>
      </c>
      <c r="F159" s="751">
        <v>51000</v>
      </c>
      <c r="G159" s="222">
        <v>8.6999999999999994E-3</v>
      </c>
      <c r="H159" s="100">
        <v>50350</v>
      </c>
      <c r="I159" s="91">
        <v>51800</v>
      </c>
      <c r="J159" s="91">
        <v>50350</v>
      </c>
      <c r="K159" s="109">
        <v>50560</v>
      </c>
      <c r="L159" s="98">
        <v>3639557274</v>
      </c>
      <c r="M159" s="95">
        <v>7124091</v>
      </c>
      <c r="N159" s="98">
        <v>469</v>
      </c>
      <c r="O159" s="120">
        <v>45499.703680555554</v>
      </c>
      <c r="P159" s="126">
        <v>158</v>
      </c>
      <c r="Q159" s="113">
        <v>0</v>
      </c>
      <c r="R159" s="177">
        <v>0</v>
      </c>
      <c r="S159" s="190">
        <v>0</v>
      </c>
      <c r="T159" s="251">
        <v>0</v>
      </c>
      <c r="U159" s="251"/>
      <c r="V159" s="251">
        <v>0</v>
      </c>
      <c r="W159" s="148">
        <f>V158*(F158/100)</f>
        <v>0</v>
      </c>
      <c r="X159" s="185"/>
      <c r="Y159" s="158" t="str">
        <f>IFERROR(INT(#REF!/(F158/100)),"")</f>
        <v/>
      </c>
      <c r="Z159" s="167"/>
      <c r="AA159" s="168"/>
      <c r="AB159" s="371"/>
      <c r="AC159" s="362"/>
      <c r="AD159" s="362"/>
      <c r="AE159" s="363"/>
      <c r="AF159" s="363"/>
      <c r="AG159" s="363"/>
      <c r="AH159" s="373"/>
      <c r="AI159" s="373"/>
      <c r="AJ159" s="374"/>
      <c r="AK159" s="374"/>
      <c r="AL159" s="374"/>
      <c r="AM159" s="374"/>
      <c r="AN159" s="374"/>
      <c r="AO159" s="374"/>
      <c r="AP159" s="374"/>
      <c r="AQ159" s="374"/>
      <c r="AR159" s="374"/>
      <c r="AS159" s="374"/>
      <c r="AT159" s="374"/>
      <c r="AU159" s="374"/>
      <c r="AV159" s="374"/>
      <c r="AW159" s="374"/>
      <c r="AX159" s="374"/>
      <c r="AY159" s="374"/>
      <c r="AZ159" s="374"/>
      <c r="BA159" s="374"/>
      <c r="BB159" s="374"/>
      <c r="BC159" s="374"/>
      <c r="BD159" s="374"/>
      <c r="BE159" s="374"/>
    </row>
    <row r="160" spans="1:57" ht="12.75" customHeight="1">
      <c r="A160" s="416" t="s">
        <v>284</v>
      </c>
      <c r="B160" s="260"/>
      <c r="C160" s="338"/>
      <c r="D160" s="385"/>
      <c r="E160" s="261"/>
      <c r="F160" s="752"/>
      <c r="G160" s="221"/>
      <c r="H160" s="102"/>
      <c r="I160" s="92"/>
      <c r="J160" s="92"/>
      <c r="K160" s="112">
        <v>39.5</v>
      </c>
      <c r="L160" s="103"/>
      <c r="M160" s="96"/>
      <c r="N160" s="103"/>
      <c r="O160" s="121"/>
      <c r="P160" s="127">
        <v>159</v>
      </c>
      <c r="Q160" s="114">
        <v>0</v>
      </c>
      <c r="R160" s="180">
        <v>0</v>
      </c>
      <c r="S160" s="191">
        <v>0</v>
      </c>
      <c r="T160" s="252">
        <v>0</v>
      </c>
      <c r="U160" s="252"/>
      <c r="V160" s="252"/>
      <c r="W160" s="238">
        <f>(V160*X160)</f>
        <v>0</v>
      </c>
      <c r="X160" s="188"/>
      <c r="Y160" s="169">
        <f>IF(D160&lt;&gt;0,($C161*(1-$AB$1))-$D160,0)</f>
        <v>0</v>
      </c>
      <c r="Z160" s="170" t="str">
        <f>IFERROR(IF(C160&lt;&gt;"",$AA$1/(D158/100)*(C160/100),""),"")</f>
        <v/>
      </c>
      <c r="AA160" s="171" t="str">
        <f>IFERROR($AC$1/(D160/100)*(C158/100),"")</f>
        <v/>
      </c>
      <c r="AB160" s="370"/>
      <c r="AC160" s="360"/>
      <c r="AD160" s="360"/>
      <c r="AE160" s="361"/>
      <c r="AF160" s="361"/>
      <c r="AG160" s="361"/>
      <c r="AH160" s="373"/>
      <c r="AI160" s="373"/>
      <c r="AJ160" s="374"/>
      <c r="AK160" s="374"/>
      <c r="AL160" s="374"/>
      <c r="AM160" s="374"/>
      <c r="AN160" s="374"/>
      <c r="AO160" s="374"/>
      <c r="AP160" s="374"/>
      <c r="AQ160" s="374"/>
      <c r="AR160" s="374"/>
      <c r="AS160" s="374"/>
      <c r="AT160" s="374"/>
      <c r="AU160" s="374"/>
      <c r="AV160" s="374"/>
      <c r="AW160" s="374"/>
      <c r="AX160" s="374"/>
      <c r="AY160" s="374"/>
      <c r="AZ160" s="374"/>
      <c r="BA160" s="374"/>
      <c r="BB160" s="374"/>
      <c r="BC160" s="374"/>
      <c r="BD160" s="374"/>
      <c r="BE160" s="374"/>
    </row>
    <row r="161" spans="1:57" ht="12.75" customHeight="1">
      <c r="A161" s="410" t="s">
        <v>351</v>
      </c>
      <c r="B161" s="259"/>
      <c r="C161" s="384"/>
      <c r="D161" s="384">
        <v>39</v>
      </c>
      <c r="E161" s="259">
        <v>4000</v>
      </c>
      <c r="F161" s="751"/>
      <c r="G161" s="267"/>
      <c r="H161" s="100"/>
      <c r="I161" s="91"/>
      <c r="J161" s="91"/>
      <c r="K161" s="109">
        <v>40</v>
      </c>
      <c r="L161" s="98"/>
      <c r="M161" s="95"/>
      <c r="N161" s="98"/>
      <c r="O161" s="120"/>
      <c r="P161" s="126">
        <v>160</v>
      </c>
      <c r="Q161" s="113">
        <v>0</v>
      </c>
      <c r="R161" s="177">
        <v>0</v>
      </c>
      <c r="S161" s="190">
        <v>0</v>
      </c>
      <c r="T161" s="251">
        <v>0</v>
      </c>
      <c r="U161" s="251"/>
      <c r="V161" s="251">
        <v>0</v>
      </c>
      <c r="W161" s="239">
        <f>V160*(F160/100)</f>
        <v>0</v>
      </c>
      <c r="X161" s="185"/>
      <c r="Y161" s="159" t="str">
        <f>IFERROR(INT(#REF!/(F160/100)),"")</f>
        <v/>
      </c>
      <c r="Z161" s="172" t="str">
        <f>IFERROR(IF(C161&lt;&gt;"",$AA$1/(D159/100)*(C161/100),""),"")</f>
        <v/>
      </c>
      <c r="AA161" s="173">
        <f>IFERROR($AC$1/(D161/100)*(C159/100),"")</f>
        <v>130282.05128205128</v>
      </c>
      <c r="AB161" s="371"/>
      <c r="AC161" s="362"/>
      <c r="AD161" s="362"/>
      <c r="AE161" s="363"/>
      <c r="AF161" s="363"/>
      <c r="AG161" s="363"/>
      <c r="AH161" s="373"/>
      <c r="AI161" s="373"/>
      <c r="AJ161" s="374"/>
      <c r="AK161" s="374"/>
      <c r="AL161" s="374"/>
      <c r="AM161" s="374"/>
      <c r="AN161" s="374"/>
      <c r="AO161" s="374"/>
      <c r="AP161" s="374"/>
      <c r="AQ161" s="374"/>
      <c r="AR161" s="374"/>
      <c r="AS161" s="374"/>
      <c r="AT161" s="374"/>
      <c r="AU161" s="374"/>
      <c r="AV161" s="374"/>
      <c r="AW161" s="374"/>
      <c r="AX161" s="374"/>
      <c r="AY161" s="374"/>
      <c r="AZ161" s="374"/>
      <c r="BA161" s="374"/>
      <c r="BB161" s="374"/>
      <c r="BC161" s="374"/>
      <c r="BD161" s="374"/>
      <c r="BE161" s="374"/>
    </row>
    <row r="162" spans="1:57" ht="12.75" customHeight="1">
      <c r="A162" s="416" t="s">
        <v>285</v>
      </c>
      <c r="B162" s="260">
        <v>789</v>
      </c>
      <c r="C162" s="338">
        <v>38.020000000000003</v>
      </c>
      <c r="D162" s="385">
        <v>38.9</v>
      </c>
      <c r="E162" s="261">
        <v>2</v>
      </c>
      <c r="F162" s="750">
        <v>38.456000000000003</v>
      </c>
      <c r="G162" s="221">
        <v>1.32E-2</v>
      </c>
      <c r="H162" s="102">
        <v>37.9</v>
      </c>
      <c r="I162" s="92">
        <v>39.701000000000001</v>
      </c>
      <c r="J162" s="92">
        <v>37.512</v>
      </c>
      <c r="K162" s="112">
        <v>37.951999999999998</v>
      </c>
      <c r="L162" s="103">
        <v>7268</v>
      </c>
      <c r="M162" s="96">
        <v>18550</v>
      </c>
      <c r="N162" s="103">
        <v>30</v>
      </c>
      <c r="O162" s="121">
        <v>45499.648356481484</v>
      </c>
      <c r="P162" s="127">
        <v>161</v>
      </c>
      <c r="Q162" s="114">
        <v>0</v>
      </c>
      <c r="R162" s="180">
        <v>0</v>
      </c>
      <c r="S162" s="191">
        <v>0</v>
      </c>
      <c r="T162" s="252">
        <v>0</v>
      </c>
      <c r="U162" s="252"/>
      <c r="V162" s="252">
        <v>0</v>
      </c>
      <c r="W162" s="240">
        <f>(V162*X162)</f>
        <v>0</v>
      </c>
      <c r="X162" s="187"/>
      <c r="Y162" s="174">
        <f>IF(D162&lt;&gt;0,($C163*(1-$AB$1))-$D162,0)</f>
        <v>-0.40384999999999849</v>
      </c>
      <c r="Z162" s="175">
        <f>IFERROR(IF(C162&lt;&gt;"",$AA$1/(D158/100)*(C162/100),""),"")</f>
        <v>97.241364473644694</v>
      </c>
      <c r="AA162" s="176">
        <f>IFERROR($AC$1/(D162/100)*(C158/100),"")</f>
        <v>130488.43187660669</v>
      </c>
      <c r="AB162" s="370"/>
      <c r="AC162" s="360"/>
      <c r="AD162" s="360"/>
      <c r="AE162" s="361"/>
      <c r="AF162" s="361"/>
      <c r="AG162" s="361"/>
      <c r="AH162" s="373"/>
      <c r="AI162" s="373"/>
      <c r="AJ162" s="374"/>
      <c r="AK162" s="374"/>
      <c r="AL162" s="374"/>
      <c r="AM162" s="374"/>
      <c r="AN162" s="374"/>
      <c r="AO162" s="374"/>
      <c r="AP162" s="374"/>
      <c r="AQ162" s="374"/>
      <c r="AR162" s="374"/>
      <c r="AS162" s="374"/>
      <c r="AT162" s="374"/>
      <c r="AU162" s="374"/>
      <c r="AV162" s="374"/>
      <c r="AW162" s="374"/>
      <c r="AX162" s="374"/>
      <c r="AY162" s="374"/>
      <c r="AZ162" s="374"/>
      <c r="BA162" s="374"/>
      <c r="BB162" s="374"/>
      <c r="BC162" s="374"/>
      <c r="BD162" s="374"/>
      <c r="BE162" s="374"/>
    </row>
    <row r="163" spans="1:57" ht="12.75" customHeight="1">
      <c r="A163" s="411" t="s">
        <v>352</v>
      </c>
      <c r="B163" s="277">
        <v>11999</v>
      </c>
      <c r="C163" s="386">
        <v>38.5</v>
      </c>
      <c r="D163" s="386">
        <v>38.549999999999997</v>
      </c>
      <c r="E163" s="277">
        <v>5200</v>
      </c>
      <c r="F163" s="757">
        <v>38.5</v>
      </c>
      <c r="G163" s="224">
        <v>3.9000000000000003E-3</v>
      </c>
      <c r="H163" s="204">
        <v>39.299999999999997</v>
      </c>
      <c r="I163" s="205">
        <v>39.299999999999997</v>
      </c>
      <c r="J163" s="205">
        <v>38.000999999999998</v>
      </c>
      <c r="K163" s="217">
        <v>38.35</v>
      </c>
      <c r="L163" s="208">
        <v>20677</v>
      </c>
      <c r="M163" s="207">
        <v>53507</v>
      </c>
      <c r="N163" s="208">
        <v>77</v>
      </c>
      <c r="O163" s="209">
        <v>45499.701990740738</v>
      </c>
      <c r="P163" s="126">
        <v>162</v>
      </c>
      <c r="Q163" s="210">
        <v>0</v>
      </c>
      <c r="R163" s="211">
        <v>0</v>
      </c>
      <c r="S163" s="212">
        <v>0</v>
      </c>
      <c r="T163" s="253">
        <v>0</v>
      </c>
      <c r="U163" s="253"/>
      <c r="V163" s="253">
        <v>0</v>
      </c>
      <c r="W163" s="242">
        <f>V162*(F162/100)</f>
        <v>0</v>
      </c>
      <c r="X163" s="196"/>
      <c r="Y163" s="200" t="str">
        <f>IFERROR(INT(#REF!/(F162/100)),"")</f>
        <v/>
      </c>
      <c r="Z163" s="201">
        <f>IFERROR(IF(C163&lt;&gt;"",$AA$1/(D159/100)*(C163/100),""),"")</f>
        <v>99.241336426078888</v>
      </c>
      <c r="AA163" s="202">
        <f>IFERROR($AC$1/(D163/100)*(C159/100),"")</f>
        <v>131802.85343709472</v>
      </c>
      <c r="AB163" s="371"/>
      <c r="AC163" s="362"/>
      <c r="AD163" s="362"/>
      <c r="AE163" s="363"/>
      <c r="AF163" s="363"/>
      <c r="AG163" s="363"/>
      <c r="AH163" s="373"/>
      <c r="AI163" s="373"/>
      <c r="AJ163" s="374"/>
      <c r="AK163" s="374"/>
      <c r="AL163" s="374"/>
      <c r="AM163" s="374"/>
      <c r="AN163" s="374"/>
      <c r="AO163" s="374"/>
      <c r="AP163" s="374"/>
      <c r="AQ163" s="374"/>
      <c r="AR163" s="374"/>
      <c r="AS163" s="374"/>
      <c r="AT163" s="374"/>
      <c r="AU163" s="374"/>
      <c r="AV163" s="374"/>
      <c r="AW163" s="374"/>
      <c r="AX163" s="374"/>
      <c r="AY163" s="374"/>
      <c r="AZ163" s="374"/>
      <c r="BA163" s="374"/>
      <c r="BB163" s="374"/>
      <c r="BC163" s="374"/>
      <c r="BD163" s="374"/>
      <c r="BE163" s="374"/>
    </row>
    <row r="164" spans="1:57" ht="12.75" customHeight="1">
      <c r="A164" s="416" t="s">
        <v>289</v>
      </c>
      <c r="B164" s="260">
        <v>81</v>
      </c>
      <c r="C164" s="338">
        <v>57380</v>
      </c>
      <c r="D164" s="385">
        <v>57900</v>
      </c>
      <c r="E164" s="261">
        <v>2</v>
      </c>
      <c r="F164" s="752">
        <v>57600</v>
      </c>
      <c r="G164" s="221">
        <v>1.7000000000000001E-3</v>
      </c>
      <c r="H164" s="101">
        <v>56570</v>
      </c>
      <c r="I164" s="93">
        <v>58100</v>
      </c>
      <c r="J164" s="93">
        <v>56570</v>
      </c>
      <c r="K164" s="111">
        <v>57500</v>
      </c>
      <c r="L164" s="104">
        <v>69973927</v>
      </c>
      <c r="M164" s="97">
        <v>122095</v>
      </c>
      <c r="N164" s="104">
        <v>49</v>
      </c>
      <c r="O164" s="119">
        <v>45499.667534722219</v>
      </c>
      <c r="P164" s="127">
        <v>163</v>
      </c>
      <c r="Q164" s="115">
        <v>0</v>
      </c>
      <c r="R164" s="178">
        <v>0</v>
      </c>
      <c r="S164" s="189">
        <v>0</v>
      </c>
      <c r="T164" s="250">
        <v>0</v>
      </c>
      <c r="U164" s="250"/>
      <c r="V164" s="250"/>
      <c r="W164" s="237">
        <f>(V164*X164)</f>
        <v>0</v>
      </c>
      <c r="X164" s="186"/>
      <c r="Y164" s="164">
        <f>IF(D164&lt;&gt;0,($C165*(1-$AB$1))-$D164,0)</f>
        <v>94.19999999999709</v>
      </c>
      <c r="Z164" s="165"/>
      <c r="AA164" s="166"/>
      <c r="AB164" s="370"/>
      <c r="AC164" s="360"/>
      <c r="AD164" s="360"/>
      <c r="AE164" s="361"/>
      <c r="AF164" s="361"/>
      <c r="AG164" s="361"/>
      <c r="AH164" s="373"/>
      <c r="AI164" s="373"/>
      <c r="AJ164" s="374"/>
      <c r="AK164" s="374"/>
      <c r="AL164" s="374"/>
      <c r="AM164" s="374"/>
      <c r="AN164" s="374"/>
      <c r="AO164" s="374"/>
      <c r="AP164" s="374"/>
      <c r="AQ164" s="374"/>
      <c r="AR164" s="374"/>
      <c r="AS164" s="374"/>
      <c r="AT164" s="374"/>
      <c r="AU164" s="374"/>
      <c r="AV164" s="374"/>
      <c r="AW164" s="374"/>
      <c r="AX164" s="374"/>
      <c r="AY164" s="374"/>
      <c r="AZ164" s="374"/>
      <c r="BA164" s="374"/>
      <c r="BB164" s="374"/>
      <c r="BC164" s="374"/>
      <c r="BD164" s="374"/>
      <c r="BE164" s="374"/>
    </row>
    <row r="165" spans="1:57" ht="12.75" customHeight="1">
      <c r="A165" s="410" t="s">
        <v>353</v>
      </c>
      <c r="B165" s="259">
        <v>214</v>
      </c>
      <c r="C165" s="384">
        <v>58000</v>
      </c>
      <c r="D165" s="384">
        <v>58050</v>
      </c>
      <c r="E165" s="259">
        <v>1</v>
      </c>
      <c r="F165" s="751">
        <v>58250</v>
      </c>
      <c r="G165" s="222">
        <v>1.1200000000000002E-2</v>
      </c>
      <c r="H165" s="100">
        <v>58440</v>
      </c>
      <c r="I165" s="91">
        <v>58440</v>
      </c>
      <c r="J165" s="91">
        <v>57040</v>
      </c>
      <c r="K165" s="109">
        <v>57600</v>
      </c>
      <c r="L165" s="98">
        <v>106389460</v>
      </c>
      <c r="M165" s="95">
        <v>184871</v>
      </c>
      <c r="N165" s="98">
        <v>155</v>
      </c>
      <c r="O165" s="120">
        <v>45499.70144675926</v>
      </c>
      <c r="P165" s="126">
        <v>164</v>
      </c>
      <c r="Q165" s="113">
        <v>0</v>
      </c>
      <c r="R165" s="177">
        <v>0</v>
      </c>
      <c r="S165" s="190">
        <v>0</v>
      </c>
      <c r="T165" s="251">
        <v>0</v>
      </c>
      <c r="U165" s="251"/>
      <c r="V165" s="251">
        <v>0</v>
      </c>
      <c r="W165" s="148">
        <f>V164*(F164/100)</f>
        <v>0</v>
      </c>
      <c r="X165" s="185"/>
      <c r="Y165" s="158" t="str">
        <f>IFERROR(INT(#REF!/(F164/100)),"")</f>
        <v/>
      </c>
      <c r="Z165" s="167"/>
      <c r="AA165" s="168"/>
      <c r="AB165" s="371"/>
      <c r="AC165" s="362"/>
      <c r="AD165" s="362"/>
      <c r="AE165" s="363"/>
      <c r="AF165" s="363"/>
      <c r="AG165" s="363"/>
      <c r="AH165" s="373"/>
      <c r="AI165" s="373"/>
      <c r="AJ165" s="374"/>
      <c r="AK165" s="374"/>
      <c r="AL165" s="374"/>
      <c r="AM165" s="374"/>
      <c r="AN165" s="374"/>
      <c r="AO165" s="374"/>
      <c r="AP165" s="374"/>
      <c r="AQ165" s="374"/>
      <c r="AR165" s="374"/>
      <c r="AS165" s="374"/>
      <c r="AT165" s="374"/>
      <c r="AU165" s="374"/>
      <c r="AV165" s="374"/>
      <c r="AW165" s="374"/>
      <c r="AX165" s="374"/>
      <c r="AY165" s="374"/>
      <c r="AZ165" s="374"/>
      <c r="BA165" s="374"/>
      <c r="BB165" s="374"/>
      <c r="BC165" s="374"/>
      <c r="BD165" s="374"/>
      <c r="BE165" s="374"/>
    </row>
    <row r="166" spans="1:57" ht="12.75" customHeight="1">
      <c r="A166" s="416" t="s">
        <v>290</v>
      </c>
      <c r="B166" s="260"/>
      <c r="C166" s="338"/>
      <c r="D166" s="385"/>
      <c r="E166" s="261"/>
      <c r="F166" s="752"/>
      <c r="G166" s="221"/>
      <c r="H166" s="102"/>
      <c r="I166" s="92"/>
      <c r="J166" s="92"/>
      <c r="K166" s="112">
        <v>19.187999999999999</v>
      </c>
      <c r="L166" s="103"/>
      <c r="M166" s="96"/>
      <c r="N166" s="103"/>
      <c r="O166" s="121"/>
      <c r="P166" s="127">
        <v>165</v>
      </c>
      <c r="Q166" s="114">
        <v>0</v>
      </c>
      <c r="R166" s="180">
        <v>0</v>
      </c>
      <c r="S166" s="191">
        <v>0</v>
      </c>
      <c r="T166" s="252">
        <v>0</v>
      </c>
      <c r="U166" s="252"/>
      <c r="V166" s="252"/>
      <c r="W166" s="238">
        <f>(V166*X166)</f>
        <v>0</v>
      </c>
      <c r="X166" s="188"/>
      <c r="Y166" s="169">
        <f>IF(D166&lt;&gt;0,($C167*(1-$AB$1))-$D166,0)</f>
        <v>0</v>
      </c>
      <c r="Z166" s="170" t="str">
        <f>IFERROR(IF(C166&lt;&gt;"",$AA$1/(D164/100)*(C166/100),""),"")</f>
        <v/>
      </c>
      <c r="AA166" s="171" t="str">
        <f>IFERROR($AC$1/(D166/100)*(C164/100),"")</f>
        <v/>
      </c>
      <c r="AB166" s="370"/>
      <c r="AC166" s="360"/>
      <c r="AD166" s="360"/>
      <c r="AE166" s="361"/>
      <c r="AF166" s="361"/>
      <c r="AG166" s="361"/>
      <c r="AH166" s="373"/>
      <c r="AI166" s="373"/>
      <c r="AJ166" s="374"/>
      <c r="AK166" s="374"/>
      <c r="AL166" s="374"/>
      <c r="AM166" s="374"/>
      <c r="AN166" s="374"/>
      <c r="AO166" s="374"/>
      <c r="AP166" s="374"/>
      <c r="AQ166" s="374"/>
      <c r="AR166" s="374"/>
      <c r="AS166" s="374"/>
      <c r="AT166" s="374"/>
      <c r="AU166" s="374"/>
      <c r="AV166" s="374"/>
      <c r="AW166" s="374"/>
      <c r="AX166" s="374"/>
      <c r="AY166" s="374"/>
      <c r="AZ166" s="374"/>
      <c r="BA166" s="374"/>
      <c r="BB166" s="374"/>
      <c r="BC166" s="374"/>
      <c r="BD166" s="374"/>
      <c r="BE166" s="374"/>
    </row>
    <row r="167" spans="1:57" ht="12.75" customHeight="1">
      <c r="A167" s="410" t="s">
        <v>354</v>
      </c>
      <c r="B167" s="259"/>
      <c r="C167" s="384"/>
      <c r="D167" s="384"/>
      <c r="E167" s="259"/>
      <c r="F167" s="751"/>
      <c r="G167" s="267"/>
      <c r="H167" s="100"/>
      <c r="I167" s="91"/>
      <c r="J167" s="91"/>
      <c r="K167" s="109">
        <v>45</v>
      </c>
      <c r="L167" s="98"/>
      <c r="M167" s="95"/>
      <c r="N167" s="98"/>
      <c r="O167" s="120"/>
      <c r="P167" s="126">
        <v>166</v>
      </c>
      <c r="Q167" s="113">
        <v>0</v>
      </c>
      <c r="R167" s="177">
        <v>0</v>
      </c>
      <c r="S167" s="190">
        <v>0</v>
      </c>
      <c r="T167" s="251">
        <v>0</v>
      </c>
      <c r="U167" s="251"/>
      <c r="V167" s="251">
        <v>0</v>
      </c>
      <c r="W167" s="239">
        <f>V166*(F166/100)</f>
        <v>0</v>
      </c>
      <c r="X167" s="185"/>
      <c r="Y167" s="159" t="str">
        <f>IFERROR(INT(#REF!/(F166/100)),"")</f>
        <v/>
      </c>
      <c r="Z167" s="172" t="str">
        <f>IFERROR(IF(C167&lt;&gt;"",$AA$1/(D165/100)*(C167/100),""),"")</f>
        <v/>
      </c>
      <c r="AA167" s="173" t="str">
        <f>IFERROR($AC$1/(D167/100)*(C165/100),"")</f>
        <v/>
      </c>
      <c r="AB167" s="371"/>
      <c r="AC167" s="362"/>
      <c r="AD167" s="362"/>
      <c r="AE167" s="363"/>
      <c r="AF167" s="363"/>
      <c r="AG167" s="363"/>
      <c r="AH167" s="373"/>
      <c r="AI167" s="373"/>
      <c r="AJ167" s="374"/>
      <c r="AK167" s="374"/>
      <c r="AL167" s="374"/>
      <c r="AM167" s="374"/>
      <c r="AN167" s="374"/>
      <c r="AO167" s="374"/>
      <c r="AP167" s="374"/>
      <c r="AQ167" s="374"/>
      <c r="AR167" s="374"/>
      <c r="AS167" s="374"/>
      <c r="AT167" s="374"/>
      <c r="AU167" s="374"/>
      <c r="AV167" s="374"/>
      <c r="AW167" s="374"/>
      <c r="AX167" s="374"/>
      <c r="AY167" s="374"/>
      <c r="AZ167" s="374"/>
      <c r="BA167" s="374"/>
      <c r="BB167" s="374"/>
      <c r="BC167" s="374"/>
      <c r="BD167" s="374"/>
      <c r="BE167" s="374"/>
    </row>
    <row r="168" spans="1:57" ht="12.75" customHeight="1">
      <c r="A168" s="416" t="s">
        <v>291</v>
      </c>
      <c r="B168" s="260">
        <v>1455</v>
      </c>
      <c r="C168" s="338">
        <v>43.4</v>
      </c>
      <c r="D168" s="385">
        <v>44.48</v>
      </c>
      <c r="E168" s="261">
        <v>5000</v>
      </c>
      <c r="F168" s="750">
        <v>43.4</v>
      </c>
      <c r="G168" s="221"/>
      <c r="H168" s="102">
        <v>43.4</v>
      </c>
      <c r="I168" s="92">
        <v>43.4</v>
      </c>
      <c r="J168" s="92">
        <v>43.4</v>
      </c>
      <c r="K168" s="112">
        <v>43.4</v>
      </c>
      <c r="L168" s="103">
        <v>368</v>
      </c>
      <c r="M168" s="96">
        <v>849</v>
      </c>
      <c r="N168" s="103">
        <v>1</v>
      </c>
      <c r="O168" s="121">
        <v>45499.659409722219</v>
      </c>
      <c r="P168" s="127">
        <v>167</v>
      </c>
      <c r="Q168" s="114">
        <v>0</v>
      </c>
      <c r="R168" s="180">
        <v>0</v>
      </c>
      <c r="S168" s="191">
        <v>0</v>
      </c>
      <c r="T168" s="252">
        <v>0</v>
      </c>
      <c r="U168" s="252"/>
      <c r="V168" s="252">
        <v>0</v>
      </c>
      <c r="W168" s="240">
        <f>(V168*X168)</f>
        <v>0</v>
      </c>
      <c r="X168" s="187"/>
      <c r="Y168" s="174">
        <f>IF(D168&lt;&gt;0,($C169*(1-$AB$1))-$D168,0)</f>
        <v>-0.98335009999999556</v>
      </c>
      <c r="Z168" s="175">
        <f>IFERROR(IF(C168&lt;&gt;"",$AA$1/(D164/100)*(C168/100),""),"")</f>
        <v>98.540149404698198</v>
      </c>
      <c r="AA168" s="176">
        <f>IFERROR($AC$1/(D168/100)*(C164/100),"")</f>
        <v>129001.79856115108</v>
      </c>
      <c r="AB168" s="370"/>
      <c r="AC168" s="360"/>
      <c r="AD168" s="360"/>
      <c r="AE168" s="361"/>
      <c r="AF168" s="361"/>
      <c r="AG168" s="361"/>
      <c r="AH168" s="373"/>
      <c r="AI168" s="373"/>
      <c r="AJ168" s="374"/>
      <c r="AK168" s="374"/>
      <c r="AL168" s="374"/>
      <c r="AM168" s="374"/>
      <c r="AN168" s="374"/>
      <c r="AO168" s="374"/>
      <c r="AP168" s="374"/>
      <c r="AQ168" s="374"/>
      <c r="AR168" s="374"/>
      <c r="AS168" s="374"/>
      <c r="AT168" s="374"/>
      <c r="AU168" s="374"/>
      <c r="AV168" s="374"/>
      <c r="AW168" s="374"/>
      <c r="AX168" s="374"/>
      <c r="AY168" s="374"/>
      <c r="AZ168" s="374"/>
      <c r="BA168" s="374"/>
      <c r="BB168" s="374"/>
      <c r="BC168" s="374"/>
      <c r="BD168" s="374"/>
      <c r="BE168" s="374"/>
    </row>
    <row r="169" spans="1:57" ht="12.75" customHeight="1">
      <c r="A169" s="411" t="s">
        <v>355</v>
      </c>
      <c r="B169" s="277">
        <v>1000</v>
      </c>
      <c r="C169" s="386">
        <v>43.500999999999998</v>
      </c>
      <c r="D169" s="386">
        <v>44.2</v>
      </c>
      <c r="E169" s="277">
        <v>10</v>
      </c>
      <c r="F169" s="757">
        <v>44</v>
      </c>
      <c r="G169" s="224">
        <v>1.38E-2</v>
      </c>
      <c r="H169" s="204">
        <v>43</v>
      </c>
      <c r="I169" s="205">
        <v>44</v>
      </c>
      <c r="J169" s="205">
        <v>42.9</v>
      </c>
      <c r="K169" s="217">
        <v>43.4</v>
      </c>
      <c r="L169" s="208">
        <v>6495</v>
      </c>
      <c r="M169" s="207">
        <v>14905</v>
      </c>
      <c r="N169" s="208">
        <v>42</v>
      </c>
      <c r="O169" s="209">
        <v>45499.68645833333</v>
      </c>
      <c r="P169" s="126">
        <v>168</v>
      </c>
      <c r="Q169" s="210">
        <v>0</v>
      </c>
      <c r="R169" s="211">
        <v>0</v>
      </c>
      <c r="S169" s="212">
        <v>0</v>
      </c>
      <c r="T169" s="253">
        <v>0</v>
      </c>
      <c r="U169" s="253"/>
      <c r="V169" s="253">
        <v>0</v>
      </c>
      <c r="W169" s="242">
        <f>V168*(F168/100)</f>
        <v>0</v>
      </c>
      <c r="X169" s="196"/>
      <c r="Y169" s="200" t="str">
        <f>IFERROR(INT(#REF!/(F168/100)),"")</f>
        <v/>
      </c>
      <c r="Z169" s="201">
        <f>IFERROR(IF(C169&lt;&gt;"",$AA$1/(D165/100)*(C169/100),""),"")</f>
        <v>98.514252679357796</v>
      </c>
      <c r="AA169" s="202">
        <f>IFERROR($AC$1/(D169/100)*(C165/100),"")</f>
        <v>131221.71945701356</v>
      </c>
      <c r="AB169" s="371"/>
      <c r="AC169" s="362"/>
      <c r="AD169" s="362"/>
      <c r="AE169" s="363"/>
      <c r="AF169" s="363"/>
      <c r="AG169" s="363"/>
      <c r="AH169" s="373"/>
      <c r="AI169" s="373"/>
      <c r="AJ169" s="374"/>
      <c r="AK169" s="374"/>
      <c r="AL169" s="374"/>
      <c r="AM169" s="374"/>
      <c r="AN169" s="374"/>
      <c r="AO169" s="374"/>
      <c r="AP169" s="374"/>
      <c r="AQ169" s="374"/>
      <c r="AR169" s="374"/>
      <c r="AS169" s="374"/>
      <c r="AT169" s="374"/>
      <c r="AU169" s="374"/>
      <c r="AV169" s="374"/>
      <c r="AW169" s="374"/>
      <c r="AX169" s="374"/>
      <c r="AY169" s="374"/>
      <c r="AZ169" s="374"/>
      <c r="BA169" s="374"/>
      <c r="BB169" s="374"/>
      <c r="BC169" s="374"/>
      <c r="BD169" s="374"/>
      <c r="BE169" s="374"/>
    </row>
    <row r="170" spans="1:57" ht="12.75" customHeight="1">
      <c r="A170" s="416" t="s">
        <v>292</v>
      </c>
      <c r="B170" s="260">
        <v>30</v>
      </c>
      <c r="C170" s="338">
        <v>88300</v>
      </c>
      <c r="D170" s="385">
        <v>95000</v>
      </c>
      <c r="E170" s="261">
        <v>100</v>
      </c>
      <c r="F170" s="752">
        <v>90900</v>
      </c>
      <c r="G170" s="221">
        <v>1.7899999999999999E-2</v>
      </c>
      <c r="H170" s="101">
        <v>89740</v>
      </c>
      <c r="I170" s="93">
        <v>90930</v>
      </c>
      <c r="J170" s="93">
        <v>87800</v>
      </c>
      <c r="K170" s="111">
        <v>89300</v>
      </c>
      <c r="L170" s="104">
        <v>65109700</v>
      </c>
      <c r="M170" s="97">
        <v>73451</v>
      </c>
      <c r="N170" s="104">
        <v>373</v>
      </c>
      <c r="O170" s="119">
        <v>45499.687511574077</v>
      </c>
      <c r="P170" s="127">
        <v>169</v>
      </c>
      <c r="Q170" s="115">
        <v>0</v>
      </c>
      <c r="R170" s="178">
        <v>0</v>
      </c>
      <c r="S170" s="189">
        <v>0</v>
      </c>
      <c r="T170" s="250">
        <v>0</v>
      </c>
      <c r="U170" s="250"/>
      <c r="V170" s="250"/>
      <c r="W170" s="237">
        <f>(V170*X170)</f>
        <v>0</v>
      </c>
      <c r="X170" s="186"/>
      <c r="Y170" s="164">
        <f>IF(D170&lt;&gt;0,($C171*(1-$AB$1))-$D170,0)</f>
        <v>-6738.8270000000048</v>
      </c>
      <c r="Z170" s="165"/>
      <c r="AA170" s="166"/>
      <c r="AB170" s="370"/>
      <c r="AC170" s="360"/>
      <c r="AD170" s="360"/>
      <c r="AE170" s="361"/>
      <c r="AF170" s="361"/>
      <c r="AG170" s="361"/>
      <c r="AH170" s="373"/>
      <c r="AI170" s="373"/>
      <c r="AJ170" s="374"/>
      <c r="AK170" s="374"/>
      <c r="AL170" s="374"/>
      <c r="AM170" s="374"/>
      <c r="AN170" s="374"/>
      <c r="AO170" s="374"/>
      <c r="AP170" s="374"/>
      <c r="AQ170" s="374"/>
      <c r="AR170" s="374"/>
      <c r="AS170" s="374"/>
      <c r="AT170" s="374"/>
      <c r="AU170" s="374"/>
      <c r="AV170" s="374"/>
      <c r="AW170" s="374"/>
      <c r="AX170" s="374"/>
      <c r="AY170" s="374"/>
      <c r="AZ170" s="374"/>
      <c r="BA170" s="374"/>
      <c r="BB170" s="374"/>
      <c r="BC170" s="374"/>
      <c r="BD170" s="374"/>
      <c r="BE170" s="374"/>
    </row>
    <row r="171" spans="1:57" ht="12.75" customHeight="1">
      <c r="A171" s="410" t="s">
        <v>356</v>
      </c>
      <c r="B171" s="259">
        <v>2336</v>
      </c>
      <c r="C171" s="384">
        <v>88270</v>
      </c>
      <c r="D171" s="384">
        <v>88800</v>
      </c>
      <c r="E171" s="259">
        <v>2014</v>
      </c>
      <c r="F171" s="751">
        <v>88270</v>
      </c>
      <c r="G171" s="222">
        <v>-1.24E-2</v>
      </c>
      <c r="H171" s="100">
        <v>90010</v>
      </c>
      <c r="I171" s="91">
        <v>90270</v>
      </c>
      <c r="J171" s="91">
        <v>85020</v>
      </c>
      <c r="K171" s="109">
        <v>89380</v>
      </c>
      <c r="L171" s="98">
        <v>403520813</v>
      </c>
      <c r="M171" s="95">
        <v>454464</v>
      </c>
      <c r="N171" s="98">
        <v>1154</v>
      </c>
      <c r="O171" s="120">
        <v>45499.708460648151</v>
      </c>
      <c r="P171" s="126">
        <v>170</v>
      </c>
      <c r="Q171" s="113">
        <v>0</v>
      </c>
      <c r="R171" s="177">
        <v>0</v>
      </c>
      <c r="S171" s="190">
        <v>0</v>
      </c>
      <c r="T171" s="251">
        <v>0</v>
      </c>
      <c r="U171" s="251"/>
      <c r="V171" s="251">
        <v>0</v>
      </c>
      <c r="W171" s="148">
        <f>V170*(F170/100)</f>
        <v>0</v>
      </c>
      <c r="X171" s="185"/>
      <c r="Y171" s="158" t="str">
        <f>IFERROR(INT(#REF!/(F170/100)),"")</f>
        <v/>
      </c>
      <c r="Z171" s="167"/>
      <c r="AA171" s="168"/>
      <c r="AB171" s="371"/>
      <c r="AC171" s="362"/>
      <c r="AD171" s="362"/>
      <c r="AE171" s="363"/>
      <c r="AF171" s="363"/>
      <c r="AG171" s="363"/>
      <c r="AH171" s="373"/>
      <c r="AI171" s="373"/>
      <c r="AJ171" s="374"/>
      <c r="AK171" s="374"/>
      <c r="AL171" s="374"/>
      <c r="AM171" s="374"/>
      <c r="AN171" s="374"/>
      <c r="AO171" s="374"/>
      <c r="AP171" s="374"/>
      <c r="AQ171" s="374"/>
      <c r="AR171" s="374"/>
      <c r="AS171" s="374"/>
      <c r="AT171" s="374"/>
      <c r="AU171" s="374"/>
      <c r="AV171" s="374"/>
      <c r="AW171" s="374"/>
      <c r="AX171" s="374"/>
      <c r="AY171" s="374"/>
      <c r="AZ171" s="374"/>
      <c r="BA171" s="374"/>
      <c r="BB171" s="374"/>
      <c r="BC171" s="374"/>
      <c r="BD171" s="374"/>
      <c r="BE171" s="374"/>
    </row>
    <row r="172" spans="1:57" ht="12.75" customHeight="1">
      <c r="A172" s="416" t="s">
        <v>293</v>
      </c>
      <c r="B172" s="260"/>
      <c r="C172" s="338"/>
      <c r="D172" s="385"/>
      <c r="E172" s="261"/>
      <c r="F172" s="752"/>
      <c r="G172" s="221"/>
      <c r="H172" s="102"/>
      <c r="I172" s="92"/>
      <c r="J172" s="92"/>
      <c r="K172" s="112">
        <v>66.453000000000003</v>
      </c>
      <c r="L172" s="103"/>
      <c r="M172" s="96"/>
      <c r="N172" s="103"/>
      <c r="O172" s="121"/>
      <c r="P172" s="127">
        <v>171</v>
      </c>
      <c r="Q172" s="114">
        <v>0</v>
      </c>
      <c r="R172" s="180">
        <v>0</v>
      </c>
      <c r="S172" s="191">
        <v>0</v>
      </c>
      <c r="T172" s="252">
        <v>0</v>
      </c>
      <c r="U172" s="252"/>
      <c r="V172" s="252"/>
      <c r="W172" s="238">
        <f>(V172*X172)</f>
        <v>0</v>
      </c>
      <c r="X172" s="188"/>
      <c r="Y172" s="169">
        <f>IF(D172&lt;&gt;0,($C173*(1-$AB$1))-$D172,0)</f>
        <v>0</v>
      </c>
      <c r="Z172" s="170" t="str">
        <f>IFERROR(IF(C172&lt;&gt;"",$AA$1/(D170/100)*(C172/100),""),"")</f>
        <v/>
      </c>
      <c r="AA172" s="171" t="str">
        <f>IFERROR($AC$1/(D172/100)*(C170/100),"")</f>
        <v/>
      </c>
      <c r="AB172" s="370"/>
      <c r="AC172" s="360"/>
      <c r="AD172" s="360"/>
      <c r="AE172" s="361"/>
      <c r="AF172" s="361"/>
      <c r="AG172" s="361"/>
      <c r="AH172" s="373"/>
      <c r="AI172" s="373"/>
      <c r="AJ172" s="374"/>
      <c r="AK172" s="374"/>
      <c r="AL172" s="374"/>
      <c r="AM172" s="374"/>
      <c r="AN172" s="374"/>
      <c r="AO172" s="374"/>
      <c r="AP172" s="374"/>
      <c r="AQ172" s="374"/>
      <c r="AR172" s="374"/>
      <c r="AS172" s="374"/>
      <c r="AT172" s="374"/>
      <c r="AU172" s="374"/>
      <c r="AV172" s="374"/>
      <c r="AW172" s="374"/>
      <c r="AX172" s="374"/>
      <c r="AY172" s="374"/>
      <c r="AZ172" s="374"/>
      <c r="BA172" s="374"/>
      <c r="BB172" s="374"/>
      <c r="BC172" s="374"/>
      <c r="BD172" s="374"/>
      <c r="BE172" s="374"/>
    </row>
    <row r="173" spans="1:57" ht="12.75" customHeight="1">
      <c r="A173" s="410" t="s">
        <v>357</v>
      </c>
      <c r="B173" s="259"/>
      <c r="C173" s="384"/>
      <c r="D173" s="384"/>
      <c r="E173" s="259"/>
      <c r="F173" s="751"/>
      <c r="G173" s="267"/>
      <c r="H173" s="100"/>
      <c r="I173" s="91"/>
      <c r="J173" s="91"/>
      <c r="K173" s="109">
        <v>44.993000000000002</v>
      </c>
      <c r="L173" s="98"/>
      <c r="M173" s="95"/>
      <c r="N173" s="98"/>
      <c r="O173" s="120"/>
      <c r="P173" s="126">
        <v>172</v>
      </c>
      <c r="Q173" s="113">
        <v>0</v>
      </c>
      <c r="R173" s="177">
        <v>0</v>
      </c>
      <c r="S173" s="190">
        <v>0</v>
      </c>
      <c r="T173" s="251">
        <v>0</v>
      </c>
      <c r="U173" s="251"/>
      <c r="V173" s="251">
        <v>0</v>
      </c>
      <c r="W173" s="239">
        <f>V172*(F172/100)</f>
        <v>0</v>
      </c>
      <c r="X173" s="185"/>
      <c r="Y173" s="159" t="str">
        <f>IFERROR(INT(#REF!/(F172/100)),"")</f>
        <v/>
      </c>
      <c r="Z173" s="172" t="str">
        <f>IFERROR(IF(C173&lt;&gt;"",$AA$1/(D171/100)*(C173/100),""),"")</f>
        <v/>
      </c>
      <c r="AA173" s="173" t="str">
        <f>IFERROR($AC$1/(D173/100)*(C171/100),"")</f>
        <v/>
      </c>
      <c r="AB173" s="371"/>
      <c r="AC173" s="362"/>
      <c r="AD173" s="362"/>
      <c r="AE173" s="363"/>
      <c r="AF173" s="363"/>
      <c r="AG173" s="363"/>
      <c r="AH173" s="373"/>
      <c r="AI173" s="373"/>
      <c r="AJ173" s="374"/>
      <c r="AK173" s="374"/>
      <c r="AL173" s="374"/>
      <c r="AM173" s="374"/>
      <c r="AN173" s="374"/>
      <c r="AO173" s="374"/>
      <c r="AP173" s="374"/>
      <c r="AQ173" s="374"/>
      <c r="AR173" s="374"/>
      <c r="AS173" s="374"/>
      <c r="AT173" s="374"/>
      <c r="AU173" s="374"/>
      <c r="AV173" s="374"/>
      <c r="AW173" s="374"/>
      <c r="AX173" s="374"/>
      <c r="AY173" s="374"/>
      <c r="AZ173" s="374"/>
      <c r="BA173" s="374"/>
      <c r="BB173" s="374"/>
      <c r="BC173" s="374"/>
      <c r="BD173" s="374"/>
      <c r="BE173" s="374"/>
    </row>
    <row r="174" spans="1:57" ht="12.75" customHeight="1">
      <c r="A174" s="416" t="s">
        <v>294</v>
      </c>
      <c r="B174" s="260">
        <v>460</v>
      </c>
      <c r="C174" s="338">
        <v>67.06</v>
      </c>
      <c r="D174" s="385">
        <v>67.239999999999995</v>
      </c>
      <c r="E174" s="261">
        <v>2000</v>
      </c>
      <c r="F174" s="750">
        <v>67.06</v>
      </c>
      <c r="G174" s="221">
        <v>-3.4999999999999996E-3</v>
      </c>
      <c r="H174" s="102">
        <v>67.3</v>
      </c>
      <c r="I174" s="92">
        <v>67.930000000000007</v>
      </c>
      <c r="J174" s="92">
        <v>66.81</v>
      </c>
      <c r="K174" s="112">
        <v>67.3</v>
      </c>
      <c r="L174" s="103">
        <v>14710</v>
      </c>
      <c r="M174" s="96">
        <v>21872</v>
      </c>
      <c r="N174" s="103">
        <v>70</v>
      </c>
      <c r="O174" s="121">
        <v>45499.679479166669</v>
      </c>
      <c r="P174" s="127">
        <v>173</v>
      </c>
      <c r="Q174" s="114">
        <v>0</v>
      </c>
      <c r="R174" s="180">
        <v>0</v>
      </c>
      <c r="S174" s="191">
        <v>0</v>
      </c>
      <c r="T174" s="252">
        <v>0</v>
      </c>
      <c r="U174" s="252"/>
      <c r="V174" s="252"/>
      <c r="W174" s="240">
        <f>(V174*X174)</f>
        <v>0</v>
      </c>
      <c r="X174" s="187"/>
      <c r="Y174" s="174">
        <f>IF(D174&lt;&gt;0,($C175*(1-$AB$1))-$D174,0)</f>
        <v>-0.1767070000000075</v>
      </c>
      <c r="Z174" s="175">
        <f>IFERROR(IF(C174&lt;&gt;"",$AA$1/(D170/100)*(C174/100),""),"")</f>
        <v>92.79872182019831</v>
      </c>
      <c r="AA174" s="176">
        <f>IFERROR($AC$1/(D174/100)*(C170/100),"")</f>
        <v>131320.64247471743</v>
      </c>
      <c r="AB174" s="370"/>
      <c r="AC174" s="360"/>
      <c r="AD174" s="360"/>
      <c r="AE174" s="361"/>
      <c r="AF174" s="361"/>
      <c r="AG174" s="361"/>
      <c r="AH174" s="373"/>
      <c r="AI174" s="373"/>
      <c r="AJ174" s="374"/>
      <c r="AK174" s="374"/>
      <c r="AL174" s="374"/>
      <c r="AM174" s="374"/>
      <c r="AN174" s="374"/>
      <c r="AO174" s="374"/>
      <c r="AP174" s="374"/>
      <c r="AQ174" s="374"/>
      <c r="AR174" s="374"/>
      <c r="AS174" s="374"/>
      <c r="AT174" s="374"/>
      <c r="AU174" s="374"/>
      <c r="AV174" s="374"/>
      <c r="AW174" s="374"/>
      <c r="AX174" s="374"/>
      <c r="AY174" s="374"/>
      <c r="AZ174" s="374"/>
      <c r="BA174" s="374"/>
      <c r="BB174" s="374"/>
      <c r="BC174" s="374"/>
      <c r="BD174" s="374"/>
      <c r="BE174" s="374"/>
    </row>
    <row r="175" spans="1:57" ht="12.75" customHeight="1">
      <c r="A175" s="411" t="s">
        <v>358</v>
      </c>
      <c r="B175" s="277">
        <v>5</v>
      </c>
      <c r="C175" s="386">
        <v>67.069999999999993</v>
      </c>
      <c r="D175" s="386">
        <v>67.19</v>
      </c>
      <c r="E175" s="277">
        <v>2</v>
      </c>
      <c r="F175" s="757">
        <v>67.19</v>
      </c>
      <c r="G175" s="224">
        <v>-3.8E-3</v>
      </c>
      <c r="H175" s="204">
        <v>67.989999999999995</v>
      </c>
      <c r="I175" s="205">
        <v>67.989999999999995</v>
      </c>
      <c r="J175" s="205">
        <v>67</v>
      </c>
      <c r="K175" s="217">
        <v>67.45</v>
      </c>
      <c r="L175" s="208">
        <v>211724</v>
      </c>
      <c r="M175" s="207">
        <v>315072</v>
      </c>
      <c r="N175" s="208">
        <v>541</v>
      </c>
      <c r="O175" s="209">
        <v>45499.706053240741</v>
      </c>
      <c r="P175" s="126">
        <v>174</v>
      </c>
      <c r="Q175" s="210">
        <v>0</v>
      </c>
      <c r="R175" s="211">
        <v>0</v>
      </c>
      <c r="S175" s="212">
        <v>0</v>
      </c>
      <c r="T175" s="253">
        <v>0</v>
      </c>
      <c r="U175" s="253"/>
      <c r="V175" s="253">
        <v>0</v>
      </c>
      <c r="W175" s="242">
        <f>V174*(F174/100)</f>
        <v>0</v>
      </c>
      <c r="X175" s="196"/>
      <c r="Y175" s="200" t="str">
        <f>IFERROR(INT(#REF!/(F174/100)),"")</f>
        <v/>
      </c>
      <c r="Z175" s="201">
        <f>IFERROR(IF(C175&lt;&gt;"",$AA$1/(D171/100)*(C175/100),""),"")</f>
        <v>99.292716198359855</v>
      </c>
      <c r="AA175" s="202">
        <f>IFERROR($AC$1/(D175/100)*(C171/100),"")</f>
        <v>131373.71632683437</v>
      </c>
      <c r="AB175" s="371"/>
      <c r="AC175" s="362"/>
      <c r="AD175" s="362"/>
      <c r="AE175" s="363"/>
      <c r="AF175" s="363"/>
      <c r="AG175" s="363"/>
      <c r="AH175" s="373"/>
      <c r="AI175" s="373"/>
      <c r="AJ175" s="374"/>
      <c r="AK175" s="374"/>
      <c r="AL175" s="374"/>
      <c r="AM175" s="374"/>
      <c r="AN175" s="374"/>
      <c r="AO175" s="374"/>
      <c r="AP175" s="374"/>
      <c r="AQ175" s="374"/>
      <c r="AR175" s="374"/>
      <c r="AS175" s="374"/>
      <c r="AT175" s="374"/>
      <c r="AU175" s="374"/>
      <c r="AV175" s="374"/>
      <c r="AW175" s="374"/>
      <c r="AX175" s="374"/>
      <c r="AY175" s="374"/>
      <c r="AZ175" s="374"/>
      <c r="BA175" s="374"/>
      <c r="BB175" s="374"/>
      <c r="BC175" s="374"/>
      <c r="BD175" s="374"/>
      <c r="BE175" s="374"/>
    </row>
    <row r="176" spans="1:57" ht="12.75" customHeight="1">
      <c r="A176" s="416" t="s">
        <v>262</v>
      </c>
      <c r="B176" s="260">
        <v>2</v>
      </c>
      <c r="C176" s="338">
        <v>57670</v>
      </c>
      <c r="D176" s="385">
        <v>58000</v>
      </c>
      <c r="E176" s="261">
        <v>1200</v>
      </c>
      <c r="F176" s="752">
        <v>57860</v>
      </c>
      <c r="G176" s="221">
        <v>-8.5000000000000006E-3</v>
      </c>
      <c r="H176" s="101">
        <v>57570</v>
      </c>
      <c r="I176" s="93">
        <v>58910</v>
      </c>
      <c r="J176" s="93">
        <v>57010</v>
      </c>
      <c r="K176" s="111">
        <v>58360</v>
      </c>
      <c r="L176" s="104">
        <v>47684697</v>
      </c>
      <c r="M176" s="97">
        <v>81911</v>
      </c>
      <c r="N176" s="104">
        <v>157</v>
      </c>
      <c r="O176" s="119">
        <v>45499.687719907408</v>
      </c>
      <c r="P176" s="127">
        <v>175</v>
      </c>
      <c r="Q176" s="115">
        <v>0</v>
      </c>
      <c r="R176" s="178">
        <v>0</v>
      </c>
      <c r="S176" s="189">
        <v>0</v>
      </c>
      <c r="T176" s="250">
        <v>0</v>
      </c>
      <c r="U176" s="250"/>
      <c r="V176" s="250">
        <v>0</v>
      </c>
      <c r="W176" s="237">
        <f>(V176*X176)</f>
        <v>0</v>
      </c>
      <c r="X176" s="186"/>
      <c r="Y176" s="164">
        <f>IF(D176&lt;&gt;0,($C177*(1-$AB$1))-$D176,0)</f>
        <v>84.190999999998894</v>
      </c>
      <c r="Z176" s="165"/>
      <c r="AA176" s="166"/>
      <c r="AB176" s="370"/>
      <c r="AC176" s="360"/>
      <c r="AD176" s="360"/>
      <c r="AE176" s="361"/>
      <c r="AF176" s="361"/>
      <c r="AG176" s="361"/>
      <c r="AH176" s="373"/>
      <c r="AI176" s="373"/>
      <c r="AJ176" s="374"/>
      <c r="AK176" s="374"/>
      <c r="AL176" s="374"/>
      <c r="AM176" s="374"/>
      <c r="AN176" s="374"/>
      <c r="AO176" s="374"/>
      <c r="AP176" s="374"/>
      <c r="AQ176" s="374"/>
      <c r="AR176" s="374"/>
      <c r="AS176" s="374"/>
      <c r="AT176" s="374"/>
      <c r="AU176" s="374"/>
      <c r="AV176" s="374"/>
      <c r="AW176" s="374"/>
      <c r="AX176" s="374"/>
      <c r="AY176" s="374"/>
      <c r="AZ176" s="374"/>
      <c r="BA176" s="374"/>
      <c r="BB176" s="374"/>
      <c r="BC176" s="374"/>
      <c r="BD176" s="374"/>
      <c r="BE176" s="374"/>
    </row>
    <row r="177" spans="1:57" ht="12.75" customHeight="1">
      <c r="A177" s="410" t="s">
        <v>359</v>
      </c>
      <c r="B177" s="259">
        <v>4844</v>
      </c>
      <c r="C177" s="384">
        <v>58090</v>
      </c>
      <c r="D177" s="384">
        <v>58200</v>
      </c>
      <c r="E177" s="259">
        <v>1282</v>
      </c>
      <c r="F177" s="751">
        <v>58090</v>
      </c>
      <c r="G177" s="222">
        <v>1.5E-3</v>
      </c>
      <c r="H177" s="100">
        <v>59400</v>
      </c>
      <c r="I177" s="91">
        <v>59400</v>
      </c>
      <c r="J177" s="91">
        <v>57700</v>
      </c>
      <c r="K177" s="109">
        <v>58000</v>
      </c>
      <c r="L177" s="98">
        <v>277109658</v>
      </c>
      <c r="M177" s="95">
        <v>475987</v>
      </c>
      <c r="N177" s="98">
        <v>521</v>
      </c>
      <c r="O177" s="120">
        <v>45499.70853009259</v>
      </c>
      <c r="P177" s="126">
        <v>176</v>
      </c>
      <c r="Q177" s="113">
        <v>0</v>
      </c>
      <c r="R177" s="177">
        <v>0</v>
      </c>
      <c r="S177" s="190">
        <v>0</v>
      </c>
      <c r="T177" s="251">
        <v>0</v>
      </c>
      <c r="U177" s="251"/>
      <c r="V177" s="251">
        <v>0</v>
      </c>
      <c r="W177" s="148">
        <f>V176*(F176/100)</f>
        <v>0</v>
      </c>
      <c r="X177" s="185"/>
      <c r="Y177" s="158" t="str">
        <f>IFERROR(INT(#REF!/(F176/100)),"")</f>
        <v/>
      </c>
      <c r="Z177" s="167"/>
      <c r="AA177" s="168"/>
      <c r="AB177" s="371"/>
      <c r="AC177" s="362"/>
      <c r="AD177" s="362"/>
      <c r="AE177" s="363"/>
      <c r="AF177" s="363"/>
      <c r="AG177" s="363"/>
      <c r="AH177" s="373"/>
      <c r="AI177" s="373"/>
      <c r="AJ177" s="374"/>
      <c r="AK177" s="374"/>
      <c r="AL177" s="374"/>
      <c r="AM177" s="374"/>
      <c r="AN177" s="374"/>
      <c r="AO177" s="374"/>
      <c r="AP177" s="374"/>
      <c r="AQ177" s="374"/>
      <c r="AR177" s="374"/>
      <c r="AS177" s="374"/>
      <c r="AT177" s="374"/>
      <c r="AU177" s="374"/>
      <c r="AV177" s="374"/>
      <c r="AW177" s="374"/>
      <c r="AX177" s="374"/>
      <c r="AY177" s="374"/>
      <c r="AZ177" s="374"/>
      <c r="BA177" s="374"/>
      <c r="BB177" s="374"/>
      <c r="BC177" s="374"/>
      <c r="BD177" s="374"/>
      <c r="BE177" s="374"/>
    </row>
    <row r="178" spans="1:57" ht="12.75" customHeight="1">
      <c r="A178" s="416" t="s">
        <v>263</v>
      </c>
      <c r="B178" s="260"/>
      <c r="C178" s="338"/>
      <c r="D178" s="385"/>
      <c r="E178" s="261"/>
      <c r="F178" s="752"/>
      <c r="G178" s="221"/>
      <c r="H178" s="102"/>
      <c r="I178" s="92"/>
      <c r="J178" s="92"/>
      <c r="K178" s="112">
        <v>38.42</v>
      </c>
      <c r="L178" s="103"/>
      <c r="M178" s="96"/>
      <c r="N178" s="103"/>
      <c r="O178" s="121"/>
      <c r="P178" s="127">
        <v>177</v>
      </c>
      <c r="Q178" s="114">
        <v>0</v>
      </c>
      <c r="R178" s="180">
        <v>0</v>
      </c>
      <c r="S178" s="191">
        <v>0</v>
      </c>
      <c r="T178" s="252">
        <v>0</v>
      </c>
      <c r="U178" s="252"/>
      <c r="V178" s="252"/>
      <c r="W178" s="238">
        <f>(V178*X178)</f>
        <v>0</v>
      </c>
      <c r="X178" s="188"/>
      <c r="Y178" s="169">
        <f>IF(D178&lt;&gt;0,($C179*(1-$AB$1))-$D178,0)</f>
        <v>0</v>
      </c>
      <c r="Z178" s="170" t="str">
        <f>IFERROR(IF(C178&lt;&gt;"",$AA$1/(D176/100)*(C178/100),""),"")</f>
        <v/>
      </c>
      <c r="AA178" s="171" t="str">
        <f>IFERROR($AC$1/(D178/100)*(C176/100),"")</f>
        <v/>
      </c>
      <c r="AB178" s="370"/>
      <c r="AC178" s="360"/>
      <c r="AD178" s="360"/>
      <c r="AE178" s="361"/>
      <c r="AF178" s="361"/>
      <c r="AG178" s="361"/>
      <c r="AH178" s="373"/>
      <c r="AI178" s="373"/>
      <c r="AJ178" s="374"/>
      <c r="AK178" s="374"/>
      <c r="AL178" s="374"/>
      <c r="AM178" s="374"/>
      <c r="AN178" s="374"/>
      <c r="AO178" s="374"/>
      <c r="AP178" s="374"/>
      <c r="AQ178" s="374"/>
      <c r="AR178" s="374"/>
      <c r="AS178" s="374"/>
      <c r="AT178" s="374"/>
      <c r="AU178" s="374"/>
      <c r="AV178" s="374"/>
      <c r="AW178" s="374"/>
      <c r="AX178" s="374"/>
      <c r="AY178" s="374"/>
      <c r="AZ178" s="374"/>
      <c r="BA178" s="374"/>
      <c r="BB178" s="374"/>
      <c r="BC178" s="374"/>
      <c r="BD178" s="374"/>
      <c r="BE178" s="374"/>
    </row>
    <row r="179" spans="1:57" ht="12.75" customHeight="1">
      <c r="A179" s="410" t="s">
        <v>360</v>
      </c>
      <c r="B179" s="259"/>
      <c r="C179" s="384"/>
      <c r="D179" s="384"/>
      <c r="E179" s="259"/>
      <c r="F179" s="751"/>
      <c r="G179" s="267"/>
      <c r="H179" s="100"/>
      <c r="I179" s="91"/>
      <c r="J179" s="91"/>
      <c r="K179" s="109">
        <v>44</v>
      </c>
      <c r="L179" s="98"/>
      <c r="M179" s="95"/>
      <c r="N179" s="98"/>
      <c r="O179" s="120"/>
      <c r="P179" s="126">
        <v>178</v>
      </c>
      <c r="Q179" s="113">
        <v>0</v>
      </c>
      <c r="R179" s="177">
        <v>0</v>
      </c>
      <c r="S179" s="190">
        <v>0</v>
      </c>
      <c r="T179" s="251">
        <v>0</v>
      </c>
      <c r="U179" s="251"/>
      <c r="V179" s="251">
        <v>0</v>
      </c>
      <c r="W179" s="239">
        <f>V178*(F178/100)</f>
        <v>0</v>
      </c>
      <c r="X179" s="185"/>
      <c r="Y179" s="159" t="str">
        <f>IFERROR(INT(#REF!/(F178/100)),"")</f>
        <v/>
      </c>
      <c r="Z179" s="172" t="str">
        <f>IFERROR(IF(C179&lt;&gt;"",$AA$1/(D177/100)*(C179/100),""),"")</f>
        <v/>
      </c>
      <c r="AA179" s="173" t="str">
        <f>IFERROR($AC$1/(D179/100)*(C177/100),"")</f>
        <v/>
      </c>
      <c r="AB179" s="371"/>
      <c r="AC179" s="362"/>
      <c r="AD179" s="362"/>
      <c r="AE179" s="363"/>
      <c r="AF179" s="363"/>
      <c r="AG179" s="363"/>
      <c r="AH179" s="373"/>
      <c r="AI179" s="373"/>
      <c r="AJ179" s="374"/>
      <c r="AK179" s="374"/>
      <c r="AL179" s="374"/>
      <c r="AM179" s="374"/>
      <c r="AN179" s="374"/>
      <c r="AO179" s="374"/>
      <c r="AP179" s="374"/>
      <c r="AQ179" s="374"/>
      <c r="AR179" s="374"/>
      <c r="AS179" s="374"/>
      <c r="AT179" s="374"/>
      <c r="AU179" s="374"/>
      <c r="AV179" s="374"/>
      <c r="AW179" s="374"/>
      <c r="AX179" s="374"/>
      <c r="AY179" s="374"/>
      <c r="AZ179" s="374"/>
      <c r="BA179" s="374"/>
      <c r="BB179" s="374"/>
      <c r="BC179" s="374"/>
      <c r="BD179" s="374"/>
      <c r="BE179" s="374"/>
    </row>
    <row r="180" spans="1:57" ht="12.75" customHeight="1">
      <c r="A180" s="416" t="s">
        <v>264</v>
      </c>
      <c r="B180" s="260">
        <v>979</v>
      </c>
      <c r="C180" s="338">
        <v>42.61</v>
      </c>
      <c r="D180" s="385">
        <v>44.8</v>
      </c>
      <c r="E180" s="261">
        <v>920</v>
      </c>
      <c r="F180" s="750">
        <v>44</v>
      </c>
      <c r="G180" s="221">
        <v>4.0000000000000002E-4</v>
      </c>
      <c r="H180" s="102">
        <v>44.9</v>
      </c>
      <c r="I180" s="92">
        <v>44.9</v>
      </c>
      <c r="J180" s="92">
        <v>42</v>
      </c>
      <c r="K180" s="112">
        <v>43.98</v>
      </c>
      <c r="L180" s="103">
        <v>7574</v>
      </c>
      <c r="M180" s="96">
        <v>17811</v>
      </c>
      <c r="N180" s="103">
        <v>22</v>
      </c>
      <c r="O180" s="121">
        <v>45499.616979166669</v>
      </c>
      <c r="P180" s="127">
        <v>179</v>
      </c>
      <c r="Q180" s="114">
        <v>0</v>
      </c>
      <c r="R180" s="180">
        <v>0</v>
      </c>
      <c r="S180" s="191">
        <v>0</v>
      </c>
      <c r="T180" s="252">
        <v>0</v>
      </c>
      <c r="U180" s="252"/>
      <c r="V180" s="252">
        <v>0</v>
      </c>
      <c r="W180" s="240">
        <f>(V180*X180)</f>
        <v>0</v>
      </c>
      <c r="X180" s="187"/>
      <c r="Y180" s="174">
        <f>IF(D180&lt;&gt;0,($C181*(1-$AB$1))-$D180,0)</f>
        <v>-0.89439099999999883</v>
      </c>
      <c r="Z180" s="175">
        <f>IFERROR(IF(C180&lt;&gt;"",$AA$1/(D176/100)*(C180/100),""),"")</f>
        <v>96.579642006662013</v>
      </c>
      <c r="AA180" s="176">
        <f>IFERROR($AC$1/(D180/100)*(C176/100),"")</f>
        <v>128727.67857142861</v>
      </c>
      <c r="AB180" s="370"/>
      <c r="AC180" s="360"/>
      <c r="AD180" s="360"/>
      <c r="AE180" s="361"/>
      <c r="AF180" s="361"/>
      <c r="AG180" s="361"/>
      <c r="AH180" s="373"/>
      <c r="AI180" s="373"/>
      <c r="AJ180" s="374"/>
      <c r="AK180" s="374"/>
      <c r="AL180" s="374"/>
      <c r="AM180" s="374"/>
      <c r="AN180" s="374"/>
      <c r="AO180" s="374"/>
      <c r="AP180" s="374"/>
      <c r="AQ180" s="374"/>
      <c r="AR180" s="374"/>
      <c r="AS180" s="374"/>
      <c r="AT180" s="374"/>
      <c r="AU180" s="374"/>
      <c r="AV180" s="374"/>
      <c r="AW180" s="374"/>
      <c r="AX180" s="374"/>
      <c r="AY180" s="374"/>
      <c r="AZ180" s="374"/>
      <c r="BA180" s="374"/>
      <c r="BB180" s="374"/>
      <c r="BC180" s="374"/>
      <c r="BD180" s="374"/>
      <c r="BE180" s="374"/>
    </row>
    <row r="181" spans="1:57" ht="12.75" customHeight="1">
      <c r="A181" s="411" t="s">
        <v>361</v>
      </c>
      <c r="B181" s="277">
        <v>500</v>
      </c>
      <c r="C181" s="386">
        <v>43.91</v>
      </c>
      <c r="D181" s="386">
        <v>44.1</v>
      </c>
      <c r="E181" s="277">
        <v>674</v>
      </c>
      <c r="F181" s="757">
        <v>44.347999999999999</v>
      </c>
      <c r="G181" s="224">
        <v>5.6000000000000008E-3</v>
      </c>
      <c r="H181" s="204">
        <v>43.5</v>
      </c>
      <c r="I181" s="205">
        <v>44.8</v>
      </c>
      <c r="J181" s="205">
        <v>43.5</v>
      </c>
      <c r="K181" s="217">
        <v>44.1</v>
      </c>
      <c r="L181" s="208">
        <v>25684</v>
      </c>
      <c r="M181" s="207">
        <v>58047</v>
      </c>
      <c r="N181" s="208">
        <v>71</v>
      </c>
      <c r="O181" s="209">
        <v>45499.694722222222</v>
      </c>
      <c r="P181" s="126">
        <v>180</v>
      </c>
      <c r="Q181" s="210">
        <v>0</v>
      </c>
      <c r="R181" s="211">
        <v>0</v>
      </c>
      <c r="S181" s="212">
        <v>0</v>
      </c>
      <c r="T181" s="253">
        <v>0</v>
      </c>
      <c r="U181" s="253"/>
      <c r="V181" s="253">
        <v>0</v>
      </c>
      <c r="W181" s="242">
        <f>V180*(F180/100)</f>
        <v>0</v>
      </c>
      <c r="X181" s="196"/>
      <c r="Y181" s="200" t="str">
        <f>IFERROR(INT(#REF!/(F180/100)),"")</f>
        <v/>
      </c>
      <c r="Z181" s="201">
        <f>IFERROR(IF(C181&lt;&gt;"",$AA$1/(D177/100)*(C181/100),""),"")</f>
        <v>99.184201903835984</v>
      </c>
      <c r="AA181" s="202">
        <f>IFERROR($AC$1/(D181/100)*(C177/100),"")</f>
        <v>131723.3560090703</v>
      </c>
      <c r="AB181" s="371"/>
      <c r="AC181" s="362"/>
      <c r="AD181" s="362"/>
      <c r="AE181" s="363"/>
      <c r="AF181" s="363"/>
      <c r="AG181" s="363"/>
      <c r="AH181" s="373"/>
      <c r="AI181" s="373"/>
      <c r="AJ181" s="374"/>
      <c r="AK181" s="374"/>
      <c r="AL181" s="374"/>
      <c r="AM181" s="374"/>
      <c r="AN181" s="374"/>
      <c r="AO181" s="374"/>
      <c r="AP181" s="374"/>
      <c r="AQ181" s="374"/>
      <c r="AR181" s="374"/>
      <c r="AS181" s="374"/>
      <c r="AT181" s="374"/>
      <c r="AU181" s="374"/>
      <c r="AV181" s="374"/>
      <c r="AW181" s="374"/>
      <c r="AX181" s="374"/>
      <c r="AY181" s="374"/>
      <c r="AZ181" s="374"/>
      <c r="BA181" s="374"/>
      <c r="BB181" s="374"/>
      <c r="BC181" s="374"/>
      <c r="BD181" s="374"/>
      <c r="BE181" s="374"/>
    </row>
    <row r="182" spans="1:57" ht="12.75" customHeight="1">
      <c r="A182" s="416" t="s">
        <v>295</v>
      </c>
      <c r="B182" s="260">
        <v>300</v>
      </c>
      <c r="C182" s="338">
        <v>27550</v>
      </c>
      <c r="D182" s="385">
        <v>32400</v>
      </c>
      <c r="E182" s="261">
        <v>300</v>
      </c>
      <c r="F182" s="752">
        <v>30000</v>
      </c>
      <c r="G182" s="221">
        <v>-0.19089999999999999</v>
      </c>
      <c r="H182" s="101">
        <v>30020</v>
      </c>
      <c r="I182" s="93">
        <v>30020</v>
      </c>
      <c r="J182" s="93">
        <v>30000</v>
      </c>
      <c r="K182" s="111">
        <v>37080</v>
      </c>
      <c r="L182" s="104">
        <v>420235</v>
      </c>
      <c r="M182" s="97">
        <v>1400</v>
      </c>
      <c r="N182" s="104">
        <v>4</v>
      </c>
      <c r="O182" s="119">
        <v>45499.679143518515</v>
      </c>
      <c r="P182" s="127">
        <v>181</v>
      </c>
      <c r="Q182" s="115"/>
      <c r="R182" s="178">
        <v>0</v>
      </c>
      <c r="S182" s="189">
        <v>0</v>
      </c>
      <c r="T182" s="250">
        <v>0</v>
      </c>
      <c r="U182" s="250"/>
      <c r="V182" s="250">
        <v>0</v>
      </c>
      <c r="W182" s="237">
        <f>(V182*X182)</f>
        <v>0</v>
      </c>
      <c r="X182" s="186"/>
      <c r="Y182" s="164">
        <f>IF(D182&lt;&gt;0,($C183*(1-$AB$1))-$D182,0)</f>
        <v>-603.18000000000029</v>
      </c>
      <c r="Z182" s="165"/>
      <c r="AA182" s="166"/>
      <c r="AB182" s="370"/>
      <c r="AC182" s="360"/>
      <c r="AD182" s="360"/>
      <c r="AE182" s="361"/>
      <c r="AF182" s="361"/>
      <c r="AG182" s="361"/>
      <c r="AH182" s="373"/>
      <c r="AI182" s="373"/>
      <c r="AJ182" s="374"/>
      <c r="AK182" s="374"/>
      <c r="AL182" s="374"/>
      <c r="AM182" s="374"/>
      <c r="AN182" s="374"/>
      <c r="AO182" s="374"/>
      <c r="AP182" s="374"/>
      <c r="AQ182" s="374"/>
      <c r="AR182" s="374"/>
      <c r="AS182" s="374"/>
      <c r="AT182" s="374"/>
      <c r="AU182" s="374"/>
      <c r="AV182" s="374"/>
      <c r="AW182" s="374"/>
      <c r="AX182" s="374"/>
      <c r="AY182" s="374"/>
      <c r="AZ182" s="374"/>
      <c r="BA182" s="374"/>
      <c r="BB182" s="374"/>
      <c r="BC182" s="374"/>
      <c r="BD182" s="374"/>
      <c r="BE182" s="374"/>
    </row>
    <row r="183" spans="1:57" ht="12.75" customHeight="1">
      <c r="A183" s="410" t="s">
        <v>362</v>
      </c>
      <c r="B183" s="259">
        <v>700</v>
      </c>
      <c r="C183" s="384">
        <v>31800</v>
      </c>
      <c r="D183" s="384">
        <v>31840</v>
      </c>
      <c r="E183" s="259">
        <v>1000</v>
      </c>
      <c r="F183" s="751">
        <v>31800</v>
      </c>
      <c r="G183" s="222">
        <v>-5.3499999999999999E-2</v>
      </c>
      <c r="H183" s="100">
        <v>33010</v>
      </c>
      <c r="I183" s="91">
        <v>33015</v>
      </c>
      <c r="J183" s="91">
        <v>29400</v>
      </c>
      <c r="K183" s="109">
        <v>33600</v>
      </c>
      <c r="L183" s="98">
        <v>100560960</v>
      </c>
      <c r="M183" s="95">
        <v>330100</v>
      </c>
      <c r="N183" s="98">
        <v>409</v>
      </c>
      <c r="O183" s="120">
        <v>45499.708460648151</v>
      </c>
      <c r="P183" s="126">
        <v>182</v>
      </c>
      <c r="Q183" s="113"/>
      <c r="R183" s="177">
        <v>0</v>
      </c>
      <c r="S183" s="190">
        <v>0</v>
      </c>
      <c r="T183" s="251">
        <v>0</v>
      </c>
      <c r="U183" s="251"/>
      <c r="V183" s="251">
        <v>0</v>
      </c>
      <c r="W183" s="148">
        <f>V182*(F182/100)</f>
        <v>0</v>
      </c>
      <c r="X183" s="185"/>
      <c r="Y183" s="158" t="str">
        <f>IFERROR(INT(#REF!/(F182/100)),"")</f>
        <v/>
      </c>
      <c r="Z183" s="167"/>
      <c r="AA183" s="168"/>
      <c r="AB183" s="371"/>
      <c r="AC183" s="362"/>
      <c r="AD183" s="362"/>
      <c r="AE183" s="363"/>
      <c r="AF183" s="363"/>
      <c r="AG183" s="363"/>
      <c r="AH183" s="373"/>
      <c r="AI183" s="373"/>
      <c r="AJ183" s="374"/>
      <c r="AK183" s="374"/>
      <c r="AL183" s="374"/>
      <c r="AM183" s="374"/>
      <c r="AN183" s="374"/>
      <c r="AO183" s="374"/>
      <c r="AP183" s="374"/>
      <c r="AQ183" s="374"/>
      <c r="AR183" s="374"/>
      <c r="AS183" s="374"/>
      <c r="AT183" s="374"/>
      <c r="AU183" s="374"/>
      <c r="AV183" s="374"/>
      <c r="AW183" s="374"/>
      <c r="AX183" s="374"/>
      <c r="AY183" s="374"/>
      <c r="AZ183" s="374"/>
      <c r="BA183" s="374"/>
      <c r="BB183" s="374"/>
      <c r="BC183" s="374"/>
      <c r="BD183" s="374"/>
      <c r="BE183" s="374"/>
    </row>
    <row r="184" spans="1:57" ht="12.75" customHeight="1">
      <c r="A184" s="416" t="s">
        <v>296</v>
      </c>
      <c r="B184" s="260"/>
      <c r="C184" s="338"/>
      <c r="D184" s="385"/>
      <c r="E184" s="261"/>
      <c r="F184" s="752"/>
      <c r="G184" s="221"/>
      <c r="H184" s="102"/>
      <c r="I184" s="92"/>
      <c r="J184" s="92"/>
      <c r="K184" s="112">
        <v>30.7</v>
      </c>
      <c r="L184" s="103"/>
      <c r="M184" s="96"/>
      <c r="N184" s="103"/>
      <c r="O184" s="121"/>
      <c r="P184" s="127">
        <v>183</v>
      </c>
      <c r="Q184" s="114"/>
      <c r="R184" s="180">
        <v>0</v>
      </c>
      <c r="S184" s="191">
        <v>0</v>
      </c>
      <c r="T184" s="252">
        <v>0</v>
      </c>
      <c r="U184" s="252"/>
      <c r="V184" s="252"/>
      <c r="W184" s="238">
        <f>(V184*X184)</f>
        <v>0</v>
      </c>
      <c r="X184" s="188"/>
      <c r="Y184" s="169">
        <f>IF(D184&lt;&gt;0,($C185*(1-$AB$1))-$D184,0)</f>
        <v>0</v>
      </c>
      <c r="Z184" s="170" t="str">
        <f>IFERROR(IF(C184&lt;&gt;"",$AA$1/(D182/100)*(C184/100),""),"")</f>
        <v/>
      </c>
      <c r="AA184" s="171" t="str">
        <f>IFERROR($AC$1/(D184/100)*(C182/100),"")</f>
        <v/>
      </c>
      <c r="AB184" s="370"/>
      <c r="AC184" s="360"/>
      <c r="AD184" s="360"/>
      <c r="AE184" s="361"/>
      <c r="AF184" s="361"/>
      <c r="AG184" s="361"/>
      <c r="AH184" s="373"/>
      <c r="AI184" s="373"/>
      <c r="AJ184" s="374"/>
      <c r="AK184" s="374"/>
      <c r="AL184" s="374"/>
      <c r="AM184" s="374"/>
      <c r="AN184" s="374"/>
      <c r="AO184" s="374"/>
      <c r="AP184" s="374"/>
      <c r="AQ184" s="374"/>
      <c r="AR184" s="374"/>
      <c r="AS184" s="374"/>
      <c r="AT184" s="374"/>
      <c r="AU184" s="374"/>
      <c r="AV184" s="374"/>
      <c r="AW184" s="374"/>
      <c r="AX184" s="374"/>
      <c r="AY184" s="374"/>
      <c r="AZ184" s="374"/>
      <c r="BA184" s="374"/>
      <c r="BB184" s="374"/>
      <c r="BC184" s="374"/>
      <c r="BD184" s="374"/>
      <c r="BE184" s="374"/>
    </row>
    <row r="185" spans="1:57" ht="12.75" customHeight="1">
      <c r="A185" s="410" t="s">
        <v>363</v>
      </c>
      <c r="B185" s="259"/>
      <c r="C185" s="384"/>
      <c r="D185" s="384"/>
      <c r="E185" s="259"/>
      <c r="F185" s="751"/>
      <c r="G185" s="267"/>
      <c r="H185" s="100"/>
      <c r="I185" s="91"/>
      <c r="J185" s="91"/>
      <c r="K185" s="109">
        <v>31</v>
      </c>
      <c r="L185" s="98"/>
      <c r="M185" s="95"/>
      <c r="N185" s="98"/>
      <c r="O185" s="120"/>
      <c r="P185" s="126">
        <v>184</v>
      </c>
      <c r="Q185" s="113"/>
      <c r="R185" s="177">
        <v>0</v>
      </c>
      <c r="S185" s="190">
        <v>0</v>
      </c>
      <c r="T185" s="251">
        <v>0</v>
      </c>
      <c r="U185" s="251"/>
      <c r="V185" s="251">
        <v>0</v>
      </c>
      <c r="W185" s="239">
        <f>V184*(F184/100)</f>
        <v>0</v>
      </c>
      <c r="X185" s="185"/>
      <c r="Y185" s="159" t="str">
        <f>IFERROR(INT(#REF!/(F184/100)),"")</f>
        <v/>
      </c>
      <c r="Z185" s="172" t="str">
        <f>IFERROR(IF(C185&lt;&gt;"",$AA$1/(D183/100)*(C185/100),""),"")</f>
        <v/>
      </c>
      <c r="AA185" s="173" t="str">
        <f>IFERROR($AC$1/(D185/100)*(C183/100),"")</f>
        <v/>
      </c>
      <c r="AB185" s="371"/>
      <c r="AC185" s="362"/>
      <c r="AD185" s="362"/>
      <c r="AE185" s="363"/>
      <c r="AF185" s="363"/>
      <c r="AG185" s="363"/>
      <c r="AH185" s="373"/>
      <c r="AI185" s="373"/>
      <c r="AJ185" s="374"/>
      <c r="AK185" s="374"/>
      <c r="AL185" s="374"/>
      <c r="AM185" s="374"/>
      <c r="AN185" s="374"/>
      <c r="AO185" s="374"/>
      <c r="AP185" s="374"/>
      <c r="AQ185" s="374"/>
      <c r="AR185" s="374"/>
      <c r="AS185" s="374"/>
      <c r="AT185" s="374"/>
      <c r="AU185" s="374"/>
      <c r="AV185" s="374"/>
      <c r="AW185" s="374"/>
      <c r="AX185" s="374"/>
      <c r="AY185" s="374"/>
      <c r="AZ185" s="374"/>
      <c r="BA185" s="374"/>
      <c r="BB185" s="374"/>
      <c r="BC185" s="374"/>
      <c r="BD185" s="374"/>
      <c r="BE185" s="374"/>
    </row>
    <row r="186" spans="1:57" ht="12.75" customHeight="1">
      <c r="A186" s="416" t="s">
        <v>297</v>
      </c>
      <c r="B186" s="260">
        <v>600</v>
      </c>
      <c r="C186" s="338">
        <v>23.29</v>
      </c>
      <c r="D186" s="385">
        <v>24</v>
      </c>
      <c r="E186" s="261">
        <v>2200</v>
      </c>
      <c r="F186" s="750">
        <v>23.29</v>
      </c>
      <c r="G186" s="221">
        <v>-0.17989999999999998</v>
      </c>
      <c r="H186" s="102">
        <v>24.5</v>
      </c>
      <c r="I186" s="92">
        <v>24.5</v>
      </c>
      <c r="J186" s="92">
        <v>23.29</v>
      </c>
      <c r="K186" s="112">
        <v>28.4</v>
      </c>
      <c r="L186" s="103">
        <v>470</v>
      </c>
      <c r="M186" s="96">
        <v>2000</v>
      </c>
      <c r="N186" s="103">
        <v>13</v>
      </c>
      <c r="O186" s="121">
        <v>45499.681817129633</v>
      </c>
      <c r="P186" s="127">
        <v>185</v>
      </c>
      <c r="Q186" s="114"/>
      <c r="R186" s="180">
        <v>0</v>
      </c>
      <c r="S186" s="191">
        <v>0</v>
      </c>
      <c r="T186" s="252">
        <v>0</v>
      </c>
      <c r="U186" s="252"/>
      <c r="V186" s="252"/>
      <c r="W186" s="240">
        <f>(V186*X186)</f>
        <v>0</v>
      </c>
      <c r="X186" s="187"/>
      <c r="Y186" s="174">
        <f>IF(D186&lt;&gt;0,($C187*(1-$AB$1))-$D186,0)</f>
        <v>-0.99230099999999766</v>
      </c>
      <c r="Z186" s="175">
        <f>IFERROR(IF(C186&lt;&gt;"",$AA$1/(D182/100)*(C186/100),""),"")</f>
        <v>94.498851205332869</v>
      </c>
      <c r="AA186" s="176">
        <f>IFERROR($AC$1/(D186/100)*(C182/100),"")</f>
        <v>114791.66666666667</v>
      </c>
      <c r="AB186" s="370"/>
      <c r="AC186" s="360"/>
      <c r="AD186" s="360"/>
      <c r="AE186" s="361"/>
      <c r="AF186" s="361"/>
      <c r="AG186" s="361"/>
      <c r="AH186" s="373"/>
      <c r="AI186" s="373"/>
      <c r="AJ186" s="374"/>
      <c r="AK186" s="374"/>
      <c r="AL186" s="374"/>
      <c r="AM186" s="374"/>
      <c r="AN186" s="374"/>
      <c r="AO186" s="374"/>
      <c r="AP186" s="374"/>
      <c r="AQ186" s="374"/>
      <c r="AR186" s="374"/>
      <c r="AS186" s="374"/>
      <c r="AT186" s="374"/>
      <c r="AU186" s="374"/>
      <c r="AV186" s="374"/>
      <c r="AW186" s="374"/>
      <c r="AX186" s="374"/>
      <c r="AY186" s="374"/>
      <c r="AZ186" s="374"/>
      <c r="BA186" s="374"/>
      <c r="BB186" s="374"/>
      <c r="BC186" s="374"/>
      <c r="BD186" s="374"/>
      <c r="BE186" s="374"/>
    </row>
    <row r="187" spans="1:57" ht="12.75" customHeight="1">
      <c r="A187" s="411" t="s">
        <v>364</v>
      </c>
      <c r="B187" s="277">
        <v>3000</v>
      </c>
      <c r="C187" s="386">
        <v>23.01</v>
      </c>
      <c r="D187" s="386">
        <v>24.8</v>
      </c>
      <c r="E187" s="277">
        <v>2000</v>
      </c>
      <c r="F187" s="757">
        <v>24.75</v>
      </c>
      <c r="G187" s="224">
        <v>-2.9399999999999999E-2</v>
      </c>
      <c r="H187" s="204">
        <v>24</v>
      </c>
      <c r="I187" s="205">
        <v>24.75</v>
      </c>
      <c r="J187" s="205">
        <v>23</v>
      </c>
      <c r="K187" s="217">
        <v>25.5</v>
      </c>
      <c r="L187" s="208">
        <v>5349</v>
      </c>
      <c r="M187" s="207">
        <v>22700</v>
      </c>
      <c r="N187" s="208">
        <v>37</v>
      </c>
      <c r="O187" s="209">
        <v>45499.708634259259</v>
      </c>
      <c r="P187" s="126">
        <v>186</v>
      </c>
      <c r="Q187" s="210"/>
      <c r="R187" s="211">
        <v>0</v>
      </c>
      <c r="S187" s="212">
        <v>0</v>
      </c>
      <c r="T187" s="253">
        <v>0</v>
      </c>
      <c r="U187" s="253"/>
      <c r="V187" s="253">
        <v>0</v>
      </c>
      <c r="W187" s="242">
        <f>V186*(F186/100)</f>
        <v>0</v>
      </c>
      <c r="X187" s="196"/>
      <c r="Y187" s="200" t="str">
        <f>IFERROR(INT(#REF!/(F186/100)),"")</f>
        <v/>
      </c>
      <c r="Z187" s="201">
        <f>IFERROR(IF(C187&lt;&gt;"",$AA$1/(D183/100)*(C187/100),""),"")</f>
        <v>95.004813604848792</v>
      </c>
      <c r="AA187" s="202">
        <f>IFERROR($AC$1/(D187/100)*(C183/100),"")</f>
        <v>128225.80645161291</v>
      </c>
      <c r="AB187" s="371"/>
      <c r="AC187" s="362"/>
      <c r="AD187" s="362"/>
      <c r="AE187" s="363"/>
      <c r="AF187" s="363"/>
      <c r="AG187" s="363"/>
      <c r="AH187" s="373"/>
      <c r="AI187" s="373"/>
      <c r="AJ187" s="374"/>
      <c r="AK187" s="374"/>
      <c r="AL187" s="374"/>
      <c r="AM187" s="374"/>
      <c r="AN187" s="374"/>
      <c r="AO187" s="374"/>
      <c r="AP187" s="374"/>
      <c r="AQ187" s="374"/>
      <c r="AR187" s="374"/>
      <c r="AS187" s="374"/>
      <c r="AT187" s="374"/>
      <c r="AU187" s="374"/>
      <c r="AV187" s="374"/>
      <c r="AW187" s="374"/>
      <c r="AX187" s="374"/>
      <c r="AY187" s="374"/>
      <c r="AZ187" s="374"/>
      <c r="BA187" s="374"/>
      <c r="BB187" s="374"/>
      <c r="BC187" s="374"/>
      <c r="BD187" s="374"/>
      <c r="BE187" s="374"/>
    </row>
    <row r="188" spans="1:57" ht="12.75" customHeight="1">
      <c r="A188" s="416" t="s">
        <v>298</v>
      </c>
      <c r="B188" s="260">
        <v>200</v>
      </c>
      <c r="C188" s="338">
        <v>115900</v>
      </c>
      <c r="D188" s="385">
        <v>123210</v>
      </c>
      <c r="E188" s="261">
        <v>30</v>
      </c>
      <c r="F188" s="752">
        <v>120100</v>
      </c>
      <c r="G188" s="221">
        <v>-1E-4</v>
      </c>
      <c r="H188" s="101">
        <v>120590</v>
      </c>
      <c r="I188" s="93">
        <v>122550</v>
      </c>
      <c r="J188" s="93">
        <v>117150</v>
      </c>
      <c r="K188" s="111">
        <v>120120</v>
      </c>
      <c r="L188" s="104">
        <v>32896215</v>
      </c>
      <c r="M188" s="97">
        <v>27687</v>
      </c>
      <c r="N188" s="104">
        <v>91</v>
      </c>
      <c r="O188" s="119">
        <v>45499.676064814812</v>
      </c>
      <c r="P188" s="127">
        <v>187</v>
      </c>
      <c r="Q188" s="115"/>
      <c r="R188" s="178">
        <v>0</v>
      </c>
      <c r="S188" s="189">
        <v>0</v>
      </c>
      <c r="T188" s="250">
        <v>0</v>
      </c>
      <c r="U188" s="250"/>
      <c r="V188" s="250"/>
      <c r="W188" s="237">
        <f>(V188*X188)</f>
        <v>0</v>
      </c>
      <c r="X188" s="186"/>
      <c r="Y188" s="164">
        <f>IF(D188&lt;&gt;0,($C189*(1-$AB$1))-$D188,0)</f>
        <v>-3222</v>
      </c>
      <c r="Z188" s="165"/>
      <c r="AA188" s="166"/>
      <c r="AB188" s="370"/>
      <c r="AC188" s="360"/>
      <c r="AD188" s="360"/>
      <c r="AE188" s="361"/>
      <c r="AF188" s="361"/>
      <c r="AG188" s="361"/>
      <c r="AH188" s="373"/>
      <c r="AI188" s="373"/>
      <c r="AJ188" s="374"/>
      <c r="AK188" s="374"/>
      <c r="AL188" s="374"/>
      <c r="AM188" s="374"/>
      <c r="AN188" s="374"/>
      <c r="AO188" s="374"/>
      <c r="AP188" s="374"/>
      <c r="AQ188" s="374"/>
      <c r="AR188" s="374"/>
      <c r="AS188" s="374"/>
      <c r="AT188" s="374"/>
      <c r="AU188" s="374"/>
      <c r="AV188" s="374"/>
      <c r="AW188" s="374"/>
      <c r="AX188" s="374"/>
      <c r="AY188" s="374"/>
      <c r="AZ188" s="374"/>
      <c r="BA188" s="374"/>
      <c r="BB188" s="374"/>
      <c r="BC188" s="374"/>
      <c r="BD188" s="374"/>
      <c r="BE188" s="374"/>
    </row>
    <row r="189" spans="1:57" ht="12.75" customHeight="1">
      <c r="A189" s="410" t="s">
        <v>365</v>
      </c>
      <c r="B189" s="259">
        <v>83</v>
      </c>
      <c r="C189" s="384">
        <v>120000</v>
      </c>
      <c r="D189" s="384">
        <v>122640</v>
      </c>
      <c r="E189" s="259">
        <v>1091</v>
      </c>
      <c r="F189" s="751">
        <v>122640</v>
      </c>
      <c r="G189" s="222">
        <v>1.9400000000000001E-2</v>
      </c>
      <c r="H189" s="100">
        <v>120000</v>
      </c>
      <c r="I189" s="91">
        <v>122640</v>
      </c>
      <c r="J189" s="91">
        <v>117900</v>
      </c>
      <c r="K189" s="109">
        <v>120300</v>
      </c>
      <c r="L189" s="98">
        <v>681414259</v>
      </c>
      <c r="M189" s="95">
        <v>569625</v>
      </c>
      <c r="N189" s="98">
        <v>257</v>
      </c>
      <c r="O189" s="120">
        <v>45499.705358796295</v>
      </c>
      <c r="P189" s="126">
        <v>188</v>
      </c>
      <c r="Q189" s="113"/>
      <c r="R189" s="177">
        <v>0</v>
      </c>
      <c r="S189" s="190">
        <v>0</v>
      </c>
      <c r="T189" s="251">
        <v>0</v>
      </c>
      <c r="U189" s="251"/>
      <c r="V189" s="251">
        <v>0</v>
      </c>
      <c r="W189" s="148">
        <f>V188*(F188/100)</f>
        <v>0</v>
      </c>
      <c r="X189" s="185"/>
      <c r="Y189" s="158" t="str">
        <f>IFERROR(INT(#REF!/(F188/100)),"")</f>
        <v/>
      </c>
      <c r="Z189" s="167"/>
      <c r="AA189" s="168"/>
      <c r="AB189" s="371"/>
      <c r="AC189" s="362"/>
      <c r="AD189" s="362"/>
      <c r="AE189" s="363"/>
      <c r="AF189" s="363"/>
      <c r="AG189" s="363"/>
      <c r="AH189" s="373"/>
      <c r="AI189" s="373"/>
      <c r="AJ189" s="374"/>
      <c r="AK189" s="374"/>
      <c r="AL189" s="374"/>
      <c r="AM189" s="374"/>
      <c r="AN189" s="374"/>
      <c r="AO189" s="374"/>
      <c r="AP189" s="374"/>
      <c r="AQ189" s="374"/>
      <c r="AR189" s="374"/>
      <c r="AS189" s="374"/>
      <c r="AT189" s="374"/>
      <c r="AU189" s="374"/>
      <c r="AV189" s="374"/>
      <c r="AW189" s="374"/>
      <c r="AX189" s="374"/>
      <c r="AY189" s="374"/>
      <c r="AZ189" s="374"/>
      <c r="BA189" s="374"/>
      <c r="BB189" s="374"/>
      <c r="BC189" s="374"/>
      <c r="BD189" s="374"/>
      <c r="BE189" s="374"/>
    </row>
    <row r="190" spans="1:57" ht="12.75" customHeight="1">
      <c r="A190" s="416" t="s">
        <v>299</v>
      </c>
      <c r="B190" s="260"/>
      <c r="C190" s="338"/>
      <c r="D190" s="385"/>
      <c r="E190" s="261"/>
      <c r="F190" s="752"/>
      <c r="G190" s="221"/>
      <c r="H190" s="102"/>
      <c r="I190" s="92"/>
      <c r="J190" s="92"/>
      <c r="K190" s="112">
        <v>89.49</v>
      </c>
      <c r="L190" s="103"/>
      <c r="M190" s="96"/>
      <c r="N190" s="103"/>
      <c r="O190" s="121"/>
      <c r="P190" s="127">
        <v>189</v>
      </c>
      <c r="Q190" s="114"/>
      <c r="R190" s="180">
        <v>0</v>
      </c>
      <c r="S190" s="191">
        <v>0</v>
      </c>
      <c r="T190" s="252">
        <v>0</v>
      </c>
      <c r="U190" s="252"/>
      <c r="V190" s="252"/>
      <c r="W190" s="238">
        <f>(V190*X190)</f>
        <v>0</v>
      </c>
      <c r="X190" s="188"/>
      <c r="Y190" s="169">
        <f>IF(D190&lt;&gt;0,($C191*(1-$AB$1))-$D190,0)</f>
        <v>0</v>
      </c>
      <c r="Z190" s="170" t="str">
        <f>IFERROR(IF(C190&lt;&gt;"",$AA$1/(D188/100)*(C190/100),""),"")</f>
        <v/>
      </c>
      <c r="AA190" s="171" t="str">
        <f>IFERROR($AC$1/(D190/100)*(C188/100),"")</f>
        <v/>
      </c>
      <c r="AB190" s="370"/>
      <c r="AC190" s="360"/>
      <c r="AD190" s="360"/>
      <c r="AE190" s="361"/>
      <c r="AF190" s="361"/>
      <c r="AG190" s="361"/>
      <c r="AH190" s="373"/>
      <c r="AI190" s="373"/>
      <c r="AJ190" s="374"/>
      <c r="AK190" s="374"/>
      <c r="AL190" s="374"/>
      <c r="AM190" s="374"/>
      <c r="AN190" s="374"/>
      <c r="AO190" s="374"/>
      <c r="AP190" s="374"/>
      <c r="AQ190" s="374"/>
      <c r="AR190" s="374"/>
      <c r="AS190" s="374"/>
      <c r="AT190" s="374"/>
      <c r="AU190" s="374"/>
      <c r="AV190" s="374"/>
      <c r="AW190" s="374"/>
      <c r="AX190" s="374"/>
      <c r="AY190" s="374"/>
      <c r="AZ190" s="374"/>
      <c r="BA190" s="374"/>
      <c r="BB190" s="374"/>
      <c r="BC190" s="374"/>
      <c r="BD190" s="374"/>
      <c r="BE190" s="374"/>
    </row>
    <row r="191" spans="1:57" ht="12.75" customHeight="1">
      <c r="A191" s="410" t="s">
        <v>366</v>
      </c>
      <c r="B191" s="259">
        <v>249934</v>
      </c>
      <c r="C191" s="384">
        <v>90.95</v>
      </c>
      <c r="D191" s="384">
        <v>91.75</v>
      </c>
      <c r="E191" s="259">
        <v>223760</v>
      </c>
      <c r="F191" s="751">
        <v>91.75</v>
      </c>
      <c r="G191" s="267">
        <v>1.38E-2</v>
      </c>
      <c r="H191" s="100">
        <v>91</v>
      </c>
      <c r="I191" s="91">
        <v>91.75</v>
      </c>
      <c r="J191" s="91">
        <v>90.01</v>
      </c>
      <c r="K191" s="109">
        <v>90.5</v>
      </c>
      <c r="L191" s="98">
        <v>650240</v>
      </c>
      <c r="M191" s="95">
        <v>716191</v>
      </c>
      <c r="N191" s="98">
        <v>22</v>
      </c>
      <c r="O191" s="120">
        <v>45499.708599537036</v>
      </c>
      <c r="P191" s="126">
        <v>190</v>
      </c>
      <c r="Q191" s="113"/>
      <c r="R191" s="177">
        <v>0</v>
      </c>
      <c r="S191" s="190">
        <v>0</v>
      </c>
      <c r="T191" s="251">
        <v>0</v>
      </c>
      <c r="U191" s="251"/>
      <c r="V191" s="251">
        <v>0</v>
      </c>
      <c r="W191" s="239">
        <f>V190*(F190/100)</f>
        <v>0</v>
      </c>
      <c r="X191" s="185"/>
      <c r="Y191" s="159" t="str">
        <f>IFERROR(INT(#REF!/(F190/100)),"")</f>
        <v/>
      </c>
      <c r="Z191" s="172">
        <f>IFERROR(IF(C191&lt;&gt;"",$AA$1/(D189/100)*(C191/100),""),"")</f>
        <v>97.492815408532948</v>
      </c>
      <c r="AA191" s="173">
        <f>IFERROR($AC$1/(D191/100)*(C189/100),"")</f>
        <v>130790.19073569482</v>
      </c>
      <c r="AB191" s="371"/>
      <c r="AC191" s="362"/>
      <c r="AD191" s="362"/>
      <c r="AE191" s="363"/>
      <c r="AF191" s="363"/>
      <c r="AG191" s="363"/>
      <c r="AH191" s="373"/>
      <c r="AI191" s="373"/>
      <c r="AJ191" s="374"/>
      <c r="AK191" s="374"/>
      <c r="AL191" s="374"/>
      <c r="AM191" s="374"/>
      <c r="AN191" s="374"/>
      <c r="AO191" s="374"/>
      <c r="AP191" s="374"/>
      <c r="AQ191" s="374"/>
      <c r="AR191" s="374"/>
      <c r="AS191" s="374"/>
      <c r="AT191" s="374"/>
      <c r="AU191" s="374"/>
      <c r="AV191" s="374"/>
      <c r="AW191" s="374"/>
      <c r="AX191" s="374"/>
      <c r="AY191" s="374"/>
      <c r="AZ191" s="374"/>
      <c r="BA191" s="374"/>
      <c r="BB191" s="374"/>
      <c r="BC191" s="374"/>
      <c r="BD191" s="374"/>
      <c r="BE191" s="374"/>
    </row>
    <row r="192" spans="1:57" ht="12.75" customHeight="1">
      <c r="A192" s="416" t="s">
        <v>300</v>
      </c>
      <c r="B192" s="260">
        <v>99503</v>
      </c>
      <c r="C192" s="338">
        <v>90.8</v>
      </c>
      <c r="D192" s="385">
        <v>91.75</v>
      </c>
      <c r="E192" s="261">
        <v>95496</v>
      </c>
      <c r="F192" s="750">
        <v>90.8</v>
      </c>
      <c r="G192" s="221">
        <v>2.0199999999999999E-2</v>
      </c>
      <c r="H192" s="102">
        <v>90</v>
      </c>
      <c r="I192" s="92">
        <v>91.74</v>
      </c>
      <c r="J192" s="92">
        <v>88.01</v>
      </c>
      <c r="K192" s="112">
        <v>89</v>
      </c>
      <c r="L192" s="103">
        <v>7914</v>
      </c>
      <c r="M192" s="96">
        <v>8737</v>
      </c>
      <c r="N192" s="103">
        <v>22</v>
      </c>
      <c r="O192" s="121">
        <v>45499.683599537035</v>
      </c>
      <c r="P192" s="127">
        <v>191</v>
      </c>
      <c r="Q192" s="114"/>
      <c r="R192" s="180">
        <v>0</v>
      </c>
      <c r="S192" s="191">
        <v>0</v>
      </c>
      <c r="T192" s="252">
        <v>0</v>
      </c>
      <c r="U192" s="252"/>
      <c r="V192" s="252"/>
      <c r="W192" s="240">
        <f>(V160*X160)</f>
        <v>0</v>
      </c>
      <c r="X192" s="187"/>
      <c r="Y192" s="174">
        <f>IF(D160&lt;&gt;0,($C193*(1-$AB$1))-$D160,0)</f>
        <v>0</v>
      </c>
      <c r="Z192" s="175">
        <f>IFERROR(IF(C192&lt;&gt;"",$AA$1/(D188/100)*(C192/100),""),"")</f>
        <v>96.881742547437455</v>
      </c>
      <c r="AA192" s="176">
        <f>IFERROR($AC$1/(D192/100)*(C188/100),"")</f>
        <v>126321.52588555859</v>
      </c>
      <c r="AB192" s="370"/>
      <c r="AC192" s="360"/>
      <c r="AD192" s="360"/>
      <c r="AE192" s="361"/>
      <c r="AF192" s="361"/>
      <c r="AG192" s="361"/>
      <c r="AH192" s="373"/>
      <c r="AI192" s="373"/>
      <c r="AJ192" s="374"/>
      <c r="AK192" s="374"/>
      <c r="AL192" s="374"/>
      <c r="AM192" s="374"/>
      <c r="AN192" s="374"/>
      <c r="AO192" s="374"/>
      <c r="AP192" s="374"/>
      <c r="AQ192" s="374"/>
      <c r="AR192" s="374"/>
      <c r="AS192" s="374"/>
      <c r="AT192" s="374"/>
      <c r="AU192" s="374"/>
      <c r="AV192" s="374"/>
      <c r="AW192" s="374"/>
      <c r="AX192" s="374"/>
      <c r="AY192" s="374"/>
      <c r="AZ192" s="374"/>
      <c r="BA192" s="374"/>
      <c r="BB192" s="374"/>
      <c r="BC192" s="374"/>
      <c r="BD192" s="374"/>
      <c r="BE192" s="374"/>
    </row>
    <row r="193" spans="1:57" ht="12.75" customHeight="1">
      <c r="A193" s="412" t="s">
        <v>367</v>
      </c>
      <c r="B193" s="288">
        <v>99721</v>
      </c>
      <c r="C193" s="354">
        <v>90.8</v>
      </c>
      <c r="D193" s="354">
        <v>91.75</v>
      </c>
      <c r="E193" s="288">
        <v>99378</v>
      </c>
      <c r="F193" s="758">
        <v>91.75</v>
      </c>
      <c r="G193" s="289">
        <v>1.38E-2</v>
      </c>
      <c r="H193" s="290">
        <v>93</v>
      </c>
      <c r="I193" s="291">
        <v>93</v>
      </c>
      <c r="J193" s="291">
        <v>88.5</v>
      </c>
      <c r="K193" s="319">
        <v>90.5</v>
      </c>
      <c r="L193" s="293">
        <v>19117</v>
      </c>
      <c r="M193" s="292">
        <v>20952</v>
      </c>
      <c r="N193" s="293">
        <v>37</v>
      </c>
      <c r="O193" s="294">
        <v>45499.70853009259</v>
      </c>
      <c r="P193" s="126">
        <v>192</v>
      </c>
      <c r="Q193" s="320"/>
      <c r="R193" s="321">
        <v>0</v>
      </c>
      <c r="S193" s="322">
        <v>0</v>
      </c>
      <c r="T193" s="323">
        <v>0</v>
      </c>
      <c r="U193" s="323"/>
      <c r="V193" s="323">
        <v>0</v>
      </c>
      <c r="W193" s="324">
        <f>V160*(F160/100)</f>
        <v>0</v>
      </c>
      <c r="X193" s="296"/>
      <c r="Y193" s="325" t="str">
        <f>IFERROR(INT(#REF!/(F160/100)),"")</f>
        <v/>
      </c>
      <c r="Z193" s="326">
        <f>IFERROR(IF(C193&lt;&gt;"",$AA$1/(D189/100)*(C193/100),""),"")</f>
        <v>97.332024618964169</v>
      </c>
      <c r="AA193" s="653">
        <f>IFERROR($AC$1/(D193/100)*(C189/100),"")</f>
        <v>130790.19073569482</v>
      </c>
      <c r="AB193" s="371"/>
      <c r="AC193" s="362"/>
      <c r="AD193" s="362"/>
      <c r="AE193" s="363"/>
      <c r="AF193" s="363"/>
      <c r="AG193" s="363"/>
      <c r="AH193" s="373"/>
      <c r="AI193" s="373"/>
      <c r="AJ193" s="374"/>
      <c r="AK193" s="374"/>
      <c r="AL193" s="374"/>
      <c r="AM193" s="374"/>
      <c r="AN193" s="374"/>
      <c r="AO193" s="374"/>
      <c r="AP193" s="374"/>
      <c r="AQ193" s="374"/>
      <c r="AR193" s="374"/>
      <c r="AS193" s="374"/>
      <c r="AT193" s="374"/>
      <c r="AU193" s="374"/>
      <c r="AV193" s="374"/>
      <c r="AW193" s="374"/>
      <c r="AX193" s="374"/>
      <c r="AY193" s="374"/>
      <c r="AZ193" s="374"/>
      <c r="BA193" s="374"/>
      <c r="BB193" s="374"/>
      <c r="BC193" s="374"/>
      <c r="BD193" s="374"/>
      <c r="BE193" s="374"/>
    </row>
    <row r="194" spans="1:57" ht="12.75" customHeight="1">
      <c r="A194" s="416" t="s">
        <v>304</v>
      </c>
      <c r="B194" s="260"/>
      <c r="C194" s="338"/>
      <c r="D194" s="385"/>
      <c r="E194" s="261"/>
      <c r="F194" s="750"/>
      <c r="G194" s="221"/>
      <c r="H194" s="101"/>
      <c r="I194" s="93"/>
      <c r="J194" s="93"/>
      <c r="K194" s="111"/>
      <c r="L194" s="104"/>
      <c r="M194" s="97"/>
      <c r="N194" s="104"/>
      <c r="O194" s="119"/>
      <c r="P194" s="127">
        <v>193</v>
      </c>
      <c r="Q194" s="115"/>
      <c r="R194" s="178">
        <v>0</v>
      </c>
      <c r="S194" s="189">
        <v>0</v>
      </c>
      <c r="T194" s="250">
        <v>0</v>
      </c>
      <c r="U194" s="250"/>
      <c r="V194" s="250"/>
      <c r="W194" s="237">
        <f>(V194*X194)</f>
        <v>0</v>
      </c>
      <c r="X194" s="186"/>
      <c r="Y194" s="164">
        <f>IF(D194&lt;&gt;0,($C195*(1-$AB$1))-$D194,0)</f>
        <v>0</v>
      </c>
      <c r="Z194" s="165"/>
      <c r="AA194" s="166"/>
      <c r="AB194" s="370"/>
      <c r="AC194" s="360"/>
      <c r="AD194" s="360"/>
      <c r="AE194" s="361"/>
      <c r="AF194" s="361"/>
      <c r="AG194" s="361"/>
      <c r="AH194" s="373"/>
      <c r="AI194" s="373"/>
      <c r="AJ194" s="374"/>
      <c r="AK194" s="374"/>
      <c r="AL194" s="374"/>
      <c r="AM194" s="374"/>
      <c r="AN194" s="374"/>
      <c r="AO194" s="374"/>
      <c r="AP194" s="374"/>
      <c r="AQ194" s="374"/>
      <c r="AR194" s="374"/>
      <c r="AS194" s="374"/>
      <c r="AT194" s="374"/>
      <c r="AU194" s="374"/>
      <c r="AV194" s="374"/>
      <c r="AW194" s="374"/>
      <c r="AX194" s="374"/>
      <c r="AY194" s="374"/>
      <c r="AZ194" s="374"/>
      <c r="BA194" s="374"/>
      <c r="BB194" s="374"/>
      <c r="BC194" s="374"/>
      <c r="BD194" s="374"/>
      <c r="BE194" s="374"/>
    </row>
    <row r="195" spans="1:57" ht="12.75" customHeight="1">
      <c r="A195" s="410" t="s">
        <v>368</v>
      </c>
      <c r="B195" s="259"/>
      <c r="C195" s="384"/>
      <c r="D195" s="384"/>
      <c r="E195" s="259"/>
      <c r="F195" s="751"/>
      <c r="G195" s="222"/>
      <c r="H195" s="100"/>
      <c r="I195" s="91"/>
      <c r="J195" s="91"/>
      <c r="K195" s="109"/>
      <c r="L195" s="98"/>
      <c r="M195" s="95"/>
      <c r="N195" s="98"/>
      <c r="O195" s="120"/>
      <c r="P195" s="126">
        <v>194</v>
      </c>
      <c r="Q195" s="113"/>
      <c r="R195" s="177">
        <v>0</v>
      </c>
      <c r="S195" s="190">
        <v>0</v>
      </c>
      <c r="T195" s="251">
        <v>0</v>
      </c>
      <c r="U195" s="251"/>
      <c r="V195" s="251">
        <v>0</v>
      </c>
      <c r="W195" s="148">
        <f>V194*(D194/100)</f>
        <v>0</v>
      </c>
      <c r="X195" s="185"/>
      <c r="Y195" s="158" t="str">
        <f>IFERROR(INT(#REF!/(F194)),"")</f>
        <v/>
      </c>
      <c r="Z195" s="167"/>
      <c r="AA195" s="168"/>
      <c r="AB195" s="371"/>
      <c r="AC195" s="362"/>
      <c r="AD195" s="362"/>
      <c r="AE195" s="363"/>
      <c r="AF195" s="363"/>
      <c r="AG195" s="363"/>
      <c r="AH195" s="373"/>
      <c r="AI195" s="373"/>
      <c r="AJ195" s="374"/>
      <c r="AK195" s="374"/>
      <c r="AL195" s="374"/>
      <c r="AM195" s="374"/>
      <c r="AN195" s="374"/>
      <c r="AO195" s="374"/>
      <c r="AP195" s="374"/>
      <c r="AQ195" s="374"/>
      <c r="AR195" s="374"/>
      <c r="AS195" s="374"/>
      <c r="AT195" s="374"/>
      <c r="AU195" s="374"/>
      <c r="AV195" s="374"/>
      <c r="AW195" s="374"/>
      <c r="AX195" s="374"/>
      <c r="AY195" s="374"/>
      <c r="AZ195" s="374"/>
      <c r="BA195" s="374"/>
      <c r="BB195" s="374"/>
      <c r="BC195" s="374"/>
      <c r="BD195" s="374"/>
      <c r="BE195" s="374"/>
    </row>
    <row r="196" spans="1:57" ht="12.75" customHeight="1">
      <c r="A196" s="416" t="s">
        <v>305</v>
      </c>
      <c r="B196" s="260"/>
      <c r="C196" s="338"/>
      <c r="D196" s="385"/>
      <c r="E196" s="261"/>
      <c r="F196" s="752"/>
      <c r="G196" s="221"/>
      <c r="H196" s="102"/>
      <c r="I196" s="92"/>
      <c r="J196" s="92"/>
      <c r="K196" s="112"/>
      <c r="L196" s="103"/>
      <c r="M196" s="96"/>
      <c r="N196" s="103"/>
      <c r="O196" s="121"/>
      <c r="P196" s="127">
        <v>195</v>
      </c>
      <c r="Q196" s="114"/>
      <c r="R196" s="180">
        <v>0</v>
      </c>
      <c r="S196" s="191">
        <v>0</v>
      </c>
      <c r="T196" s="252">
        <v>0</v>
      </c>
      <c r="U196" s="252"/>
      <c r="V196" s="252"/>
      <c r="W196" s="238">
        <f>(V196*X196)</f>
        <v>0</v>
      </c>
      <c r="X196" s="188"/>
      <c r="Y196" s="169">
        <f>IF(D196&lt;&gt;0,($C197*(1-$AB$1))-$D196,0)</f>
        <v>0</v>
      </c>
      <c r="Z196" s="170" t="str">
        <f>IFERROR(IF(C196&lt;&gt;"",$AA$1/(D194/100)*(C196/100),""),"")</f>
        <v/>
      </c>
      <c r="AA196" s="171" t="str">
        <f>IFERROR($AC$1/(D196/100)*(C194/100),"")</f>
        <v/>
      </c>
      <c r="AB196" s="370"/>
      <c r="AC196" s="360"/>
      <c r="AD196" s="360"/>
      <c r="AE196" s="361"/>
      <c r="AF196" s="361"/>
      <c r="AG196" s="361"/>
      <c r="AH196" s="373"/>
      <c r="AI196" s="373"/>
      <c r="AJ196" s="374"/>
      <c r="AK196" s="374"/>
      <c r="AL196" s="374"/>
      <c r="AM196" s="374"/>
      <c r="AN196" s="374"/>
      <c r="AO196" s="374"/>
      <c r="AP196" s="374"/>
      <c r="AQ196" s="374"/>
      <c r="AR196" s="374"/>
      <c r="AS196" s="374"/>
      <c r="AT196" s="374"/>
      <c r="AU196" s="374"/>
      <c r="AV196" s="374"/>
      <c r="AW196" s="374"/>
      <c r="AX196" s="374"/>
      <c r="AY196" s="374"/>
      <c r="AZ196" s="374"/>
      <c r="BA196" s="374"/>
      <c r="BB196" s="374"/>
      <c r="BC196" s="374"/>
      <c r="BD196" s="374"/>
      <c r="BE196" s="374"/>
    </row>
    <row r="197" spans="1:57" ht="12.75" customHeight="1">
      <c r="A197" s="410" t="s">
        <v>369</v>
      </c>
      <c r="B197" s="259"/>
      <c r="C197" s="384"/>
      <c r="D197" s="384"/>
      <c r="E197" s="259"/>
      <c r="F197" s="751"/>
      <c r="G197" s="267"/>
      <c r="H197" s="100"/>
      <c r="I197" s="91"/>
      <c r="J197" s="91"/>
      <c r="K197" s="109"/>
      <c r="L197" s="98"/>
      <c r="M197" s="95"/>
      <c r="N197" s="98"/>
      <c r="O197" s="120"/>
      <c r="P197" s="126">
        <v>196</v>
      </c>
      <c r="Q197" s="113"/>
      <c r="R197" s="177">
        <v>0</v>
      </c>
      <c r="S197" s="190">
        <v>0</v>
      </c>
      <c r="T197" s="251">
        <v>0</v>
      </c>
      <c r="U197" s="251"/>
      <c r="V197" s="251">
        <v>0</v>
      </c>
      <c r="W197" s="239">
        <f>V196*(F196/100)</f>
        <v>0</v>
      </c>
      <c r="X197" s="185"/>
      <c r="Y197" s="159" t="str">
        <f>IFERROR(INT(#REF!/(F196/100)),"")</f>
        <v/>
      </c>
      <c r="Z197" s="172" t="str">
        <f>IFERROR(IF(C197&lt;&gt;"",$AA$1/(D193/100)*(C197/100),""),"")</f>
        <v/>
      </c>
      <c r="AA197" s="173" t="str">
        <f>IFERROR($AC$1/(D197/100)*(C195/100),"")</f>
        <v/>
      </c>
      <c r="AB197" s="371"/>
      <c r="AC197" s="362"/>
      <c r="AD197" s="362"/>
      <c r="AE197" s="363"/>
      <c r="AF197" s="363"/>
      <c r="AG197" s="363"/>
      <c r="AH197" s="373"/>
      <c r="AI197" s="373"/>
      <c r="AJ197" s="374"/>
      <c r="AK197" s="374"/>
      <c r="AL197" s="374"/>
      <c r="AM197" s="374"/>
      <c r="AN197" s="374"/>
      <c r="AO197" s="374"/>
      <c r="AP197" s="374"/>
      <c r="AQ197" s="374"/>
      <c r="AR197" s="374"/>
      <c r="AS197" s="374"/>
      <c r="AT197" s="374"/>
      <c r="AU197" s="374"/>
      <c r="AV197" s="374"/>
      <c r="AW197" s="374"/>
      <c r="AX197" s="374"/>
      <c r="AY197" s="374"/>
      <c r="AZ197" s="374"/>
      <c r="BA197" s="374"/>
      <c r="BB197" s="374"/>
      <c r="BC197" s="374"/>
      <c r="BD197" s="374"/>
      <c r="BE197" s="374"/>
    </row>
    <row r="198" spans="1:57" ht="12.75" customHeight="1">
      <c r="A198" s="416" t="s">
        <v>306</v>
      </c>
      <c r="B198" s="260"/>
      <c r="C198" s="338"/>
      <c r="D198" s="385"/>
      <c r="E198" s="261"/>
      <c r="F198" s="750"/>
      <c r="G198" s="221"/>
      <c r="H198" s="102"/>
      <c r="I198" s="92"/>
      <c r="J198" s="92"/>
      <c r="K198" s="112"/>
      <c r="L198" s="103"/>
      <c r="M198" s="96"/>
      <c r="N198" s="103"/>
      <c r="O198" s="121"/>
      <c r="P198" s="127">
        <v>197</v>
      </c>
      <c r="Q198" s="114"/>
      <c r="R198" s="180">
        <v>0</v>
      </c>
      <c r="S198" s="191">
        <v>0</v>
      </c>
      <c r="T198" s="252">
        <v>0</v>
      </c>
      <c r="U198" s="252"/>
      <c r="V198" s="252"/>
      <c r="W198" s="240">
        <f>(V198*X198)</f>
        <v>0</v>
      </c>
      <c r="X198" s="187"/>
      <c r="Y198" s="174">
        <f>IF(D198&lt;&gt;0,($C199*(1-$AB$1))-$D198,0)</f>
        <v>0</v>
      </c>
      <c r="Z198" s="175" t="str">
        <f>IFERROR(IF(C198&lt;&gt;"",$AA$1/(D194/100)*(C198/100),""),"")</f>
        <v/>
      </c>
      <c r="AA198" s="176" t="str">
        <f>IFERROR($AC$1/(D198/100)*(C194/100),"")</f>
        <v/>
      </c>
      <c r="AB198" s="370"/>
      <c r="AC198" s="360"/>
      <c r="AD198" s="360"/>
      <c r="AE198" s="361"/>
      <c r="AF198" s="361"/>
      <c r="AG198" s="361"/>
      <c r="AH198" s="373"/>
      <c r="AI198" s="373"/>
      <c r="AJ198" s="374"/>
      <c r="AK198" s="374"/>
      <c r="AL198" s="374"/>
      <c r="AM198" s="374"/>
      <c r="AN198" s="374"/>
      <c r="AO198" s="374"/>
      <c r="AP198" s="374"/>
      <c r="AQ198" s="374"/>
      <c r="AR198" s="374"/>
      <c r="AS198" s="374"/>
      <c r="AT198" s="374"/>
      <c r="AU198" s="374"/>
      <c r="AV198" s="374"/>
      <c r="AW198" s="374"/>
      <c r="AX198" s="374"/>
      <c r="AY198" s="374"/>
      <c r="AZ198" s="374"/>
      <c r="BA198" s="374"/>
      <c r="BB198" s="374"/>
      <c r="BC198" s="374"/>
      <c r="BD198" s="374"/>
      <c r="BE198" s="374"/>
    </row>
    <row r="199" spans="1:57" ht="12.75" customHeight="1">
      <c r="A199" s="411" t="s">
        <v>370</v>
      </c>
      <c r="B199" s="277"/>
      <c r="C199" s="386"/>
      <c r="D199" s="386"/>
      <c r="E199" s="277"/>
      <c r="F199" s="757"/>
      <c r="G199" s="224"/>
      <c r="H199" s="204"/>
      <c r="I199" s="205"/>
      <c r="J199" s="205"/>
      <c r="K199" s="217"/>
      <c r="L199" s="208"/>
      <c r="M199" s="207"/>
      <c r="N199" s="208"/>
      <c r="O199" s="209"/>
      <c r="P199" s="126">
        <v>198</v>
      </c>
      <c r="Q199" s="210"/>
      <c r="R199" s="211">
        <v>0</v>
      </c>
      <c r="S199" s="212">
        <v>0</v>
      </c>
      <c r="T199" s="253">
        <v>0</v>
      </c>
      <c r="U199" s="253"/>
      <c r="V199" s="253">
        <v>0</v>
      </c>
      <c r="W199" s="242">
        <f>V198*(C198/100)</f>
        <v>0</v>
      </c>
      <c r="X199" s="196"/>
      <c r="Y199" s="200" t="str">
        <f>IFERROR(INT(#REF!/(F198)),"")</f>
        <v/>
      </c>
      <c r="Z199" s="201" t="str">
        <f>IFERROR(IF(C199&lt;&gt;"",$AA$1/(D195/100)*(C199/100),""),"")</f>
        <v/>
      </c>
      <c r="AA199" s="202" t="str">
        <f>IFERROR($AC$1/(D199/100)*(C195/100),"")</f>
        <v/>
      </c>
      <c r="AB199" s="371"/>
      <c r="AC199" s="362"/>
      <c r="AD199" s="362"/>
      <c r="AE199" s="363"/>
      <c r="AF199" s="363"/>
      <c r="AG199" s="363"/>
      <c r="AH199" s="373"/>
      <c r="AI199" s="373"/>
      <c r="AJ199" s="374"/>
      <c r="AK199" s="374"/>
      <c r="AL199" s="374"/>
      <c r="AM199" s="374"/>
      <c r="AN199" s="374"/>
      <c r="AO199" s="374"/>
      <c r="AP199" s="374"/>
      <c r="AQ199" s="374"/>
      <c r="AR199" s="374"/>
      <c r="AS199" s="374"/>
      <c r="AT199" s="374"/>
      <c r="AU199" s="374"/>
      <c r="AV199" s="374"/>
      <c r="AW199" s="374"/>
      <c r="AX199" s="374"/>
      <c r="AY199" s="374"/>
      <c r="AZ199" s="374"/>
      <c r="BA199" s="374"/>
      <c r="BB199" s="374"/>
      <c r="BC199" s="374"/>
      <c r="BD199" s="374"/>
      <c r="BE199" s="374"/>
    </row>
    <row r="200" spans="1:57" ht="12.75" customHeight="1">
      <c r="A200" s="416" t="s">
        <v>307</v>
      </c>
      <c r="B200" s="260"/>
      <c r="C200" s="338"/>
      <c r="D200" s="385"/>
      <c r="E200" s="261"/>
      <c r="F200" s="752"/>
      <c r="G200" s="221"/>
      <c r="H200" s="101"/>
      <c r="I200" s="93"/>
      <c r="J200" s="93"/>
      <c r="K200" s="111"/>
      <c r="L200" s="104"/>
      <c r="M200" s="97"/>
      <c r="N200" s="104"/>
      <c r="O200" s="119"/>
      <c r="P200" s="127">
        <v>199</v>
      </c>
      <c r="Q200" s="115"/>
      <c r="R200" s="178">
        <v>0</v>
      </c>
      <c r="S200" s="189">
        <v>0</v>
      </c>
      <c r="T200" s="250">
        <v>0</v>
      </c>
      <c r="U200" s="250"/>
      <c r="V200" s="250"/>
      <c r="W200" s="237">
        <f>(V200*X200)</f>
        <v>0</v>
      </c>
      <c r="X200" s="186"/>
      <c r="Y200" s="164">
        <f>IF(D200&lt;&gt;0,($C201*(1-$AB$1))-$D200,0)</f>
        <v>0</v>
      </c>
      <c r="Z200" s="165"/>
      <c r="AA200" s="166"/>
      <c r="AB200" s="370"/>
      <c r="AC200" s="360"/>
      <c r="AD200" s="360"/>
      <c r="AE200" s="361"/>
      <c r="AF200" s="361"/>
      <c r="AG200" s="361"/>
      <c r="AH200" s="373"/>
      <c r="AI200" s="373"/>
      <c r="AJ200" s="374"/>
      <c r="AK200" s="374"/>
      <c r="AL200" s="374"/>
      <c r="AM200" s="374"/>
      <c r="AN200" s="374"/>
      <c r="AO200" s="374"/>
      <c r="AP200" s="374"/>
      <c r="AQ200" s="374"/>
      <c r="AR200" s="374"/>
      <c r="AS200" s="374"/>
      <c r="AT200" s="374"/>
      <c r="AU200" s="374"/>
      <c r="AV200" s="374"/>
      <c r="AW200" s="374"/>
      <c r="AX200" s="374"/>
      <c r="AY200" s="374"/>
      <c r="AZ200" s="374"/>
      <c r="BA200" s="374"/>
      <c r="BB200" s="374"/>
      <c r="BC200" s="374"/>
      <c r="BD200" s="374"/>
      <c r="BE200" s="374"/>
    </row>
    <row r="201" spans="1:57" ht="12.75" customHeight="1">
      <c r="A201" s="410" t="s">
        <v>371</v>
      </c>
      <c r="B201" s="259"/>
      <c r="C201" s="384"/>
      <c r="D201" s="384"/>
      <c r="E201" s="259"/>
      <c r="F201" s="751"/>
      <c r="G201" s="222"/>
      <c r="H201" s="100"/>
      <c r="I201" s="91"/>
      <c r="J201" s="91"/>
      <c r="K201" s="109"/>
      <c r="L201" s="98"/>
      <c r="M201" s="95"/>
      <c r="N201" s="98"/>
      <c r="O201" s="120"/>
      <c r="P201" s="126">
        <v>200</v>
      </c>
      <c r="Q201" s="113"/>
      <c r="R201" s="177">
        <v>0</v>
      </c>
      <c r="S201" s="190">
        <v>0</v>
      </c>
      <c r="T201" s="251">
        <v>0</v>
      </c>
      <c r="U201" s="251"/>
      <c r="V201" s="251">
        <v>0</v>
      </c>
      <c r="W201" s="148">
        <f>V200*(D200/100)</f>
        <v>0</v>
      </c>
      <c r="X201" s="185"/>
      <c r="Y201" s="158" t="str">
        <f>IFERROR(INT(#REF!/(F200)),"")</f>
        <v/>
      </c>
      <c r="Z201" s="167"/>
      <c r="AA201" s="168"/>
      <c r="AB201" s="371"/>
      <c r="AC201" s="362"/>
      <c r="AD201" s="362"/>
      <c r="AE201" s="363"/>
      <c r="AF201" s="363"/>
      <c r="AG201" s="363"/>
      <c r="AH201" s="373"/>
      <c r="AI201" s="373"/>
      <c r="AJ201" s="374"/>
      <c r="AK201" s="374"/>
      <c r="AL201" s="374"/>
      <c r="AM201" s="374"/>
      <c r="AN201" s="374"/>
      <c r="AO201" s="374"/>
      <c r="AP201" s="374"/>
      <c r="AQ201" s="374"/>
      <c r="AR201" s="374"/>
      <c r="AS201" s="374"/>
      <c r="AT201" s="374"/>
      <c r="AU201" s="374"/>
      <c r="AV201" s="374"/>
      <c r="AW201" s="374"/>
      <c r="AX201" s="374"/>
      <c r="AY201" s="374"/>
      <c r="AZ201" s="374"/>
      <c r="BA201" s="374"/>
      <c r="BB201" s="374"/>
      <c r="BC201" s="374"/>
      <c r="BD201" s="374"/>
      <c r="BE201" s="374"/>
    </row>
    <row r="202" spans="1:57" ht="12.75" customHeight="1">
      <c r="A202" s="416" t="s">
        <v>308</v>
      </c>
      <c r="B202" s="260"/>
      <c r="C202" s="338"/>
      <c r="D202" s="385"/>
      <c r="E202" s="261"/>
      <c r="F202" s="752"/>
      <c r="G202" s="221"/>
      <c r="H202" s="102"/>
      <c r="I202" s="92"/>
      <c r="J202" s="92"/>
      <c r="K202" s="112"/>
      <c r="L202" s="103"/>
      <c r="M202" s="96"/>
      <c r="N202" s="103"/>
      <c r="O202" s="121"/>
      <c r="P202" s="127">
        <v>201</v>
      </c>
      <c r="Q202" s="114"/>
      <c r="R202" s="180">
        <v>0</v>
      </c>
      <c r="S202" s="191">
        <v>0</v>
      </c>
      <c r="T202" s="252">
        <v>0</v>
      </c>
      <c r="U202" s="252"/>
      <c r="V202" s="252"/>
      <c r="W202" s="238">
        <f>(V202*X202)</f>
        <v>0</v>
      </c>
      <c r="X202" s="188"/>
      <c r="Y202" s="169">
        <f>IF(D202&lt;&gt;0,($C203*(1-$AB$1))-$D202,0)</f>
        <v>0</v>
      </c>
      <c r="Z202" s="170" t="str">
        <f>IFERROR(IF(C202&lt;&gt;"",$AA$1/(D200/100)*(C202/100),""),"")</f>
        <v/>
      </c>
      <c r="AA202" s="171" t="str">
        <f>IFERROR($AC$1/(D202/100)*(C200/100),"")</f>
        <v/>
      </c>
      <c r="AB202" s="370"/>
      <c r="AC202" s="360"/>
      <c r="AD202" s="360"/>
      <c r="AE202" s="361"/>
      <c r="AF202" s="361"/>
      <c r="AG202" s="361"/>
      <c r="AH202" s="373"/>
      <c r="AI202" s="373"/>
      <c r="AJ202" s="374"/>
      <c r="AK202" s="374"/>
      <c r="AL202" s="374"/>
      <c r="AM202" s="374"/>
      <c r="AN202" s="374"/>
      <c r="AO202" s="374"/>
      <c r="AP202" s="374"/>
      <c r="AQ202" s="374"/>
      <c r="AR202" s="374"/>
      <c r="AS202" s="374"/>
      <c r="AT202" s="374"/>
      <c r="AU202" s="374"/>
      <c r="AV202" s="374"/>
      <c r="AW202" s="374"/>
      <c r="AX202" s="374"/>
      <c r="AY202" s="374"/>
      <c r="AZ202" s="374"/>
      <c r="BA202" s="374"/>
      <c r="BB202" s="374"/>
      <c r="BC202" s="374"/>
      <c r="BD202" s="374"/>
      <c r="BE202" s="374"/>
    </row>
    <row r="203" spans="1:57" ht="12.75" customHeight="1">
      <c r="A203" s="410" t="s">
        <v>372</v>
      </c>
      <c r="B203" s="259"/>
      <c r="C203" s="384"/>
      <c r="D203" s="384"/>
      <c r="E203" s="259"/>
      <c r="F203" s="751"/>
      <c r="G203" s="267"/>
      <c r="H203" s="100"/>
      <c r="I203" s="91"/>
      <c r="J203" s="91"/>
      <c r="K203" s="109"/>
      <c r="L203" s="98"/>
      <c r="M203" s="95"/>
      <c r="N203" s="98"/>
      <c r="O203" s="120"/>
      <c r="P203" s="126">
        <v>202</v>
      </c>
      <c r="Q203" s="113"/>
      <c r="R203" s="177">
        <v>0</v>
      </c>
      <c r="S203" s="190">
        <v>0</v>
      </c>
      <c r="T203" s="251">
        <v>0</v>
      </c>
      <c r="U203" s="251"/>
      <c r="V203" s="251">
        <v>0</v>
      </c>
      <c r="W203" s="239">
        <f>V202*(F202/100)</f>
        <v>0</v>
      </c>
      <c r="X203" s="185"/>
      <c r="Y203" s="159" t="str">
        <f>IFERROR(INT(#REF!/(F202/100)),"")</f>
        <v/>
      </c>
      <c r="Z203" s="172" t="str">
        <f>IFERROR(IF(C203&lt;&gt;"",$AA$1/(D199/100)*(C203/100),""),"")</f>
        <v/>
      </c>
      <c r="AA203" s="173" t="str">
        <f>IFERROR($AC$1/(D203/100)*(C201/100),"")</f>
        <v/>
      </c>
      <c r="AB203" s="371"/>
      <c r="AC203" s="362"/>
      <c r="AD203" s="362"/>
      <c r="AE203" s="363"/>
      <c r="AF203" s="363"/>
      <c r="AG203" s="363"/>
      <c r="AH203" s="373"/>
      <c r="AI203" s="373"/>
      <c r="AJ203" s="374"/>
      <c r="AK203" s="374"/>
      <c r="AL203" s="374"/>
      <c r="AM203" s="374"/>
      <c r="AN203" s="374"/>
      <c r="AO203" s="374"/>
      <c r="AP203" s="374"/>
      <c r="AQ203" s="374"/>
      <c r="AR203" s="374"/>
      <c r="AS203" s="374"/>
      <c r="AT203" s="374"/>
      <c r="AU203" s="374"/>
      <c r="AV203" s="374"/>
      <c r="AW203" s="374"/>
      <c r="AX203" s="374"/>
      <c r="AY203" s="374"/>
      <c r="AZ203" s="374"/>
      <c r="BA203" s="374"/>
      <c r="BB203" s="374"/>
      <c r="BC203" s="374"/>
      <c r="BD203" s="374"/>
      <c r="BE203" s="374"/>
    </row>
    <row r="204" spans="1:57" ht="12.75" customHeight="1">
      <c r="A204" s="416" t="s">
        <v>309</v>
      </c>
      <c r="B204" s="260"/>
      <c r="C204" s="338"/>
      <c r="D204" s="385"/>
      <c r="E204" s="261"/>
      <c r="F204" s="750"/>
      <c r="G204" s="221"/>
      <c r="H204" s="102"/>
      <c r="I204" s="92"/>
      <c r="J204" s="92"/>
      <c r="K204" s="112"/>
      <c r="L204" s="103"/>
      <c r="M204" s="96"/>
      <c r="N204" s="103"/>
      <c r="O204" s="121"/>
      <c r="P204" s="127">
        <v>203</v>
      </c>
      <c r="Q204" s="114"/>
      <c r="R204" s="180">
        <v>0</v>
      </c>
      <c r="S204" s="191">
        <v>0</v>
      </c>
      <c r="T204" s="252">
        <v>0</v>
      </c>
      <c r="U204" s="252"/>
      <c r="V204" s="252"/>
      <c r="W204" s="240">
        <f>(V204*X204)</f>
        <v>0</v>
      </c>
      <c r="X204" s="187"/>
      <c r="Y204" s="174">
        <f>IF(D204&lt;&gt;0,($C205*(1-$AB$1))-$D204,0)</f>
        <v>0</v>
      </c>
      <c r="Z204" s="175" t="str">
        <f>IFERROR(IF(C204&lt;&gt;"",$AA$1/(D200/100)*(C204/100),""),"")</f>
        <v/>
      </c>
      <c r="AA204" s="176" t="str">
        <f>IFERROR($AC$1/(D204/100)*(C200/100),"")</f>
        <v/>
      </c>
      <c r="AB204" s="370"/>
      <c r="AC204" s="360"/>
      <c r="AD204" s="360"/>
      <c r="AE204" s="361"/>
      <c r="AF204" s="361"/>
      <c r="AG204" s="361"/>
      <c r="AH204" s="373"/>
      <c r="AI204" s="373"/>
      <c r="AJ204" s="374"/>
      <c r="AK204" s="374"/>
      <c r="AL204" s="374"/>
      <c r="AM204" s="374"/>
      <c r="AN204" s="374"/>
      <c r="AO204" s="374"/>
      <c r="AP204" s="374"/>
      <c r="AQ204" s="374"/>
      <c r="AR204" s="374"/>
      <c r="AS204" s="374"/>
      <c r="AT204" s="374"/>
      <c r="AU204" s="374"/>
      <c r="AV204" s="374"/>
      <c r="AW204" s="374"/>
      <c r="AX204" s="374"/>
      <c r="AY204" s="374"/>
      <c r="AZ204" s="374"/>
      <c r="BA204" s="374"/>
      <c r="BB204" s="374"/>
      <c r="BC204" s="374"/>
      <c r="BD204" s="374"/>
      <c r="BE204" s="374"/>
    </row>
    <row r="205" spans="1:57" ht="12.75" customHeight="1">
      <c r="A205" s="411" t="s">
        <v>373</v>
      </c>
      <c r="B205" s="277"/>
      <c r="C205" s="386"/>
      <c r="D205" s="386"/>
      <c r="E205" s="277"/>
      <c r="F205" s="757"/>
      <c r="G205" s="224"/>
      <c r="H205" s="204"/>
      <c r="I205" s="205"/>
      <c r="J205" s="205"/>
      <c r="K205" s="217"/>
      <c r="L205" s="208"/>
      <c r="M205" s="207"/>
      <c r="N205" s="208"/>
      <c r="O205" s="209"/>
      <c r="P205" s="126">
        <v>204</v>
      </c>
      <c r="Q205" s="210"/>
      <c r="R205" s="211">
        <v>0</v>
      </c>
      <c r="S205" s="212">
        <v>0</v>
      </c>
      <c r="T205" s="253">
        <v>0</v>
      </c>
      <c r="U205" s="253"/>
      <c r="V205" s="253">
        <v>0</v>
      </c>
      <c r="W205" s="242">
        <f>V204*(C204/100)</f>
        <v>0</v>
      </c>
      <c r="X205" s="196"/>
      <c r="Y205" s="200" t="str">
        <f>IFERROR(INT(#REF!/(F204)),"")</f>
        <v/>
      </c>
      <c r="Z205" s="201" t="str">
        <f>IFERROR(IF(C205&lt;&gt;"",$AA$1/(D201/100)*(C205/100),""),"")</f>
        <v/>
      </c>
      <c r="AA205" s="202" t="str">
        <f>IFERROR($AC$1/(D205/100)*(C201/100),"")</f>
        <v/>
      </c>
      <c r="AB205" s="371"/>
      <c r="AC205" s="362"/>
      <c r="AD205" s="362"/>
      <c r="AE205" s="363"/>
      <c r="AF205" s="363"/>
      <c r="AG205" s="363"/>
      <c r="AH205" s="373"/>
      <c r="AI205" s="373"/>
      <c r="AJ205" s="374"/>
      <c r="AK205" s="374"/>
      <c r="AL205" s="374"/>
      <c r="AM205" s="374"/>
      <c r="AN205" s="374"/>
      <c r="AO205" s="374"/>
      <c r="AP205" s="374"/>
      <c r="AQ205" s="374"/>
      <c r="AR205" s="374"/>
      <c r="AS205" s="374"/>
      <c r="AT205" s="374"/>
      <c r="AU205" s="374"/>
      <c r="AV205" s="374"/>
      <c r="AW205" s="374"/>
      <c r="AX205" s="374"/>
      <c r="AY205" s="374"/>
      <c r="AZ205" s="374"/>
      <c r="BA205" s="374"/>
      <c r="BB205" s="374"/>
      <c r="BC205" s="374"/>
      <c r="BD205" s="374"/>
      <c r="BE205" s="374"/>
    </row>
    <row r="206" spans="1:57" ht="12.75" customHeight="1">
      <c r="A206" s="416" t="s">
        <v>310</v>
      </c>
      <c r="B206" s="260"/>
      <c r="C206" s="338"/>
      <c r="D206" s="385"/>
      <c r="E206" s="261"/>
      <c r="F206" s="752"/>
      <c r="G206" s="221"/>
      <c r="H206" s="101"/>
      <c r="I206" s="93"/>
      <c r="J206" s="93"/>
      <c r="K206" s="111"/>
      <c r="L206" s="104"/>
      <c r="M206" s="97"/>
      <c r="N206" s="104"/>
      <c r="O206" s="119"/>
      <c r="P206" s="127">
        <v>205</v>
      </c>
      <c r="Q206" s="115"/>
      <c r="R206" s="178">
        <v>0</v>
      </c>
      <c r="S206" s="189">
        <v>0</v>
      </c>
      <c r="T206" s="250">
        <v>0</v>
      </c>
      <c r="U206" s="250"/>
      <c r="V206" s="250"/>
      <c r="W206" s="237">
        <f>(V206*X206)</f>
        <v>0</v>
      </c>
      <c r="X206" s="186"/>
      <c r="Y206" s="164">
        <f>IF(D206&lt;&gt;0,($C207*(1-$AB$1))-$D206,0)</f>
        <v>0</v>
      </c>
      <c r="Z206" s="165"/>
      <c r="AA206" s="166"/>
      <c r="AB206" s="370"/>
      <c r="AC206" s="360"/>
      <c r="AD206" s="360"/>
      <c r="AE206" s="361"/>
      <c r="AF206" s="361"/>
      <c r="AG206" s="361"/>
      <c r="AH206" s="373"/>
      <c r="AI206" s="373"/>
      <c r="AJ206" s="374"/>
      <c r="AK206" s="374"/>
      <c r="AL206" s="374"/>
      <c r="AM206" s="374"/>
      <c r="AN206" s="374"/>
      <c r="AO206" s="374"/>
      <c r="AP206" s="374"/>
      <c r="AQ206" s="374"/>
      <c r="AR206" s="374"/>
      <c r="AS206" s="374"/>
      <c r="AT206" s="374"/>
      <c r="AU206" s="374"/>
      <c r="AV206" s="374"/>
      <c r="AW206" s="374"/>
      <c r="AX206" s="374"/>
      <c r="AY206" s="374"/>
      <c r="AZ206" s="374"/>
      <c r="BA206" s="374"/>
      <c r="BB206" s="374"/>
      <c r="BC206" s="374"/>
      <c r="BD206" s="374"/>
      <c r="BE206" s="374"/>
    </row>
    <row r="207" spans="1:57" ht="12.75" customHeight="1">
      <c r="A207" s="410" t="s">
        <v>374</v>
      </c>
      <c r="B207" s="259"/>
      <c r="C207" s="384"/>
      <c r="D207" s="384"/>
      <c r="E207" s="259"/>
      <c r="F207" s="751"/>
      <c r="G207" s="222"/>
      <c r="H207" s="100"/>
      <c r="I207" s="91"/>
      <c r="J207" s="91"/>
      <c r="K207" s="109"/>
      <c r="L207" s="98"/>
      <c r="M207" s="95"/>
      <c r="N207" s="98"/>
      <c r="O207" s="120"/>
      <c r="P207" s="126">
        <v>206</v>
      </c>
      <c r="Q207" s="113"/>
      <c r="R207" s="177">
        <v>0</v>
      </c>
      <c r="S207" s="190">
        <v>0</v>
      </c>
      <c r="T207" s="251">
        <v>0</v>
      </c>
      <c r="U207" s="251"/>
      <c r="V207" s="251">
        <v>0</v>
      </c>
      <c r="W207" s="148">
        <f>V206*(D206/100)</f>
        <v>0</v>
      </c>
      <c r="X207" s="185"/>
      <c r="Y207" s="158" t="str">
        <f>IFERROR(INT(#REF!/(F206)),"")</f>
        <v/>
      </c>
      <c r="Z207" s="167"/>
      <c r="AA207" s="168"/>
      <c r="AB207" s="371"/>
      <c r="AC207" s="362"/>
      <c r="AD207" s="362"/>
      <c r="AE207" s="363"/>
      <c r="AF207" s="363"/>
      <c r="AG207" s="363"/>
      <c r="AH207" s="373"/>
      <c r="AI207" s="373"/>
      <c r="AJ207" s="374"/>
      <c r="AK207" s="374"/>
      <c r="AL207" s="374"/>
      <c r="AM207" s="374"/>
      <c r="AN207" s="374"/>
      <c r="AO207" s="374"/>
      <c r="AP207" s="374"/>
      <c r="AQ207" s="374"/>
      <c r="AR207" s="374"/>
      <c r="AS207" s="374"/>
      <c r="AT207" s="374"/>
      <c r="AU207" s="374"/>
      <c r="AV207" s="374"/>
      <c r="AW207" s="374"/>
      <c r="AX207" s="374"/>
      <c r="AY207" s="374"/>
      <c r="AZ207" s="374"/>
      <c r="BA207" s="374"/>
      <c r="BB207" s="374"/>
      <c r="BC207" s="374"/>
      <c r="BD207" s="374"/>
      <c r="BE207" s="374"/>
    </row>
    <row r="208" spans="1:57" ht="12.75" customHeight="1">
      <c r="A208" s="416" t="s">
        <v>311</v>
      </c>
      <c r="B208" s="260"/>
      <c r="C208" s="338"/>
      <c r="D208" s="385"/>
      <c r="E208" s="261"/>
      <c r="F208" s="752"/>
      <c r="G208" s="221"/>
      <c r="H208" s="102"/>
      <c r="I208" s="92"/>
      <c r="J208" s="92"/>
      <c r="K208" s="112"/>
      <c r="L208" s="103"/>
      <c r="M208" s="96"/>
      <c r="N208" s="103"/>
      <c r="O208" s="121"/>
      <c r="P208" s="127">
        <v>207</v>
      </c>
      <c r="Q208" s="114"/>
      <c r="R208" s="180">
        <v>0</v>
      </c>
      <c r="S208" s="191">
        <v>0</v>
      </c>
      <c r="T208" s="252">
        <v>0</v>
      </c>
      <c r="U208" s="252"/>
      <c r="V208" s="252"/>
      <c r="W208" s="238">
        <f>(V208*X208)</f>
        <v>0</v>
      </c>
      <c r="X208" s="188"/>
      <c r="Y208" s="169">
        <f>IF(D208&lt;&gt;0,($C209*(1-$AB$1))-$D208,0)</f>
        <v>0</v>
      </c>
      <c r="Z208" s="170" t="str">
        <f>IFERROR(IF(C208&lt;&gt;"",$AA$1/(D206/100)*(C208/100),""),"")</f>
        <v/>
      </c>
      <c r="AA208" s="171" t="str">
        <f>IFERROR($AC$1/(D208/100)*(C206/100),"")</f>
        <v/>
      </c>
      <c r="AB208" s="370"/>
      <c r="AC208" s="360"/>
      <c r="AD208" s="360"/>
      <c r="AE208" s="361"/>
      <c r="AF208" s="361"/>
      <c r="AG208" s="361"/>
      <c r="AH208" s="373"/>
      <c r="AI208" s="373"/>
      <c r="AJ208" s="374"/>
      <c r="AK208" s="374"/>
      <c r="AL208" s="374"/>
      <c r="AM208" s="374"/>
      <c r="AN208" s="374"/>
      <c r="AO208" s="374"/>
      <c r="AP208" s="374"/>
      <c r="AQ208" s="374"/>
      <c r="AR208" s="374"/>
      <c r="AS208" s="374"/>
      <c r="AT208" s="374"/>
      <c r="AU208" s="374"/>
      <c r="AV208" s="374"/>
      <c r="AW208" s="374"/>
      <c r="AX208" s="374"/>
      <c r="AY208" s="374"/>
      <c r="AZ208" s="374"/>
      <c r="BA208" s="374"/>
      <c r="BB208" s="374"/>
      <c r="BC208" s="374"/>
      <c r="BD208" s="374"/>
      <c r="BE208" s="374"/>
    </row>
    <row r="209" spans="1:57" ht="12.75" customHeight="1">
      <c r="A209" s="410" t="s">
        <v>375</v>
      </c>
      <c r="B209" s="259"/>
      <c r="C209" s="384"/>
      <c r="D209" s="384"/>
      <c r="E209" s="259"/>
      <c r="F209" s="751"/>
      <c r="G209" s="267"/>
      <c r="H209" s="100"/>
      <c r="I209" s="91"/>
      <c r="J209" s="91"/>
      <c r="K209" s="109"/>
      <c r="L209" s="98"/>
      <c r="M209" s="95"/>
      <c r="N209" s="98"/>
      <c r="O209" s="120"/>
      <c r="P209" s="126">
        <v>208</v>
      </c>
      <c r="Q209" s="113"/>
      <c r="R209" s="177">
        <v>0</v>
      </c>
      <c r="S209" s="190">
        <v>0</v>
      </c>
      <c r="T209" s="251">
        <v>0</v>
      </c>
      <c r="U209" s="251"/>
      <c r="V209" s="251">
        <v>0</v>
      </c>
      <c r="W209" s="239">
        <f>V208*(F208/100)</f>
        <v>0</v>
      </c>
      <c r="X209" s="185"/>
      <c r="Y209" s="159" t="str">
        <f>IFERROR(INT(#REF!/(F208/100)),"")</f>
        <v/>
      </c>
      <c r="Z209" s="172" t="str">
        <f>IFERROR(IF(C209&lt;&gt;"",$AA$1/(D205/100)*(C209/100),""),"")</f>
        <v/>
      </c>
      <c r="AA209" s="173" t="str">
        <f>IFERROR($AC$1/(D209/100)*(C207/100),"")</f>
        <v/>
      </c>
      <c r="AB209" s="371"/>
      <c r="AC209" s="362"/>
      <c r="AD209" s="362"/>
      <c r="AE209" s="363"/>
      <c r="AF209" s="363"/>
      <c r="AG209" s="363"/>
      <c r="AH209" s="373"/>
      <c r="AI209" s="373"/>
      <c r="AJ209" s="374"/>
      <c r="AK209" s="374"/>
      <c r="AL209" s="374"/>
      <c r="AM209" s="374"/>
      <c r="AN209" s="374"/>
      <c r="AO209" s="374"/>
      <c r="AP209" s="374"/>
      <c r="AQ209" s="374"/>
      <c r="AR209" s="374"/>
      <c r="AS209" s="374"/>
      <c r="AT209" s="374"/>
      <c r="AU209" s="374"/>
      <c r="AV209" s="374"/>
      <c r="AW209" s="374"/>
      <c r="AX209" s="374"/>
      <c r="AY209" s="374"/>
      <c r="AZ209" s="374"/>
      <c r="BA209" s="374"/>
      <c r="BB209" s="374"/>
      <c r="BC209" s="374"/>
      <c r="BD209" s="374"/>
      <c r="BE209" s="374"/>
    </row>
    <row r="210" spans="1:57" ht="12.75" customHeight="1">
      <c r="A210" s="416" t="s">
        <v>312</v>
      </c>
      <c r="B210" s="260"/>
      <c r="C210" s="338"/>
      <c r="D210" s="385"/>
      <c r="E210" s="261"/>
      <c r="F210" s="750"/>
      <c r="G210" s="221"/>
      <c r="H210" s="102"/>
      <c r="I210" s="92"/>
      <c r="J210" s="92"/>
      <c r="K210" s="112"/>
      <c r="L210" s="103"/>
      <c r="M210" s="96"/>
      <c r="N210" s="103"/>
      <c r="O210" s="121"/>
      <c r="P210" s="127">
        <v>209</v>
      </c>
      <c r="Q210" s="114"/>
      <c r="R210" s="180">
        <v>0</v>
      </c>
      <c r="S210" s="191">
        <v>0</v>
      </c>
      <c r="T210" s="252">
        <v>0</v>
      </c>
      <c r="U210" s="252"/>
      <c r="V210" s="252"/>
      <c r="W210" s="240">
        <f>(V210*X210)</f>
        <v>0</v>
      </c>
      <c r="X210" s="187"/>
      <c r="Y210" s="174">
        <f>IF(D210&lt;&gt;0,($C211*(1-$AB$1))-$D210,0)</f>
        <v>0</v>
      </c>
      <c r="Z210" s="175" t="str">
        <f>IFERROR(IF(C210&lt;&gt;"",$AA$1/(D206/100)*(C210/100),""),"")</f>
        <v/>
      </c>
      <c r="AA210" s="176" t="str">
        <f>IFERROR($AC$1/(D210/100)*(C206/100),"")</f>
        <v/>
      </c>
      <c r="AB210" s="370"/>
      <c r="AC210" s="360"/>
      <c r="AD210" s="360"/>
      <c r="AE210" s="361"/>
      <c r="AF210" s="361"/>
      <c r="AG210" s="361"/>
      <c r="AH210" s="373"/>
      <c r="AI210" s="373"/>
      <c r="AJ210" s="374"/>
      <c r="AK210" s="374"/>
      <c r="AL210" s="374"/>
      <c r="AM210" s="374"/>
      <c r="AN210" s="374"/>
      <c r="AO210" s="374"/>
      <c r="AP210" s="374"/>
      <c r="AQ210" s="374"/>
      <c r="AR210" s="374"/>
      <c r="AS210" s="374"/>
      <c r="AT210" s="374"/>
      <c r="AU210" s="374"/>
      <c r="AV210" s="374"/>
      <c r="AW210" s="374"/>
      <c r="AX210" s="374"/>
      <c r="AY210" s="374"/>
      <c r="AZ210" s="374"/>
      <c r="BA210" s="374"/>
      <c r="BB210" s="374"/>
      <c r="BC210" s="374"/>
      <c r="BD210" s="374"/>
      <c r="BE210" s="374"/>
    </row>
    <row r="211" spans="1:57" ht="12.75" customHeight="1">
      <c r="A211" s="411" t="s">
        <v>376</v>
      </c>
      <c r="B211" s="277"/>
      <c r="C211" s="386"/>
      <c r="D211" s="386"/>
      <c r="E211" s="277"/>
      <c r="F211" s="757"/>
      <c r="G211" s="224"/>
      <c r="H211" s="204"/>
      <c r="I211" s="205"/>
      <c r="J211" s="205"/>
      <c r="K211" s="217"/>
      <c r="L211" s="208"/>
      <c r="M211" s="207"/>
      <c r="N211" s="208"/>
      <c r="O211" s="209"/>
      <c r="P211" s="126">
        <v>210</v>
      </c>
      <c r="Q211" s="210"/>
      <c r="R211" s="211">
        <v>0</v>
      </c>
      <c r="S211" s="212">
        <v>0</v>
      </c>
      <c r="T211" s="253">
        <v>0</v>
      </c>
      <c r="U211" s="253"/>
      <c r="V211" s="253">
        <v>0</v>
      </c>
      <c r="W211" s="242">
        <f>V210*(C210/100)</f>
        <v>0</v>
      </c>
      <c r="X211" s="196"/>
      <c r="Y211" s="200" t="str">
        <f>IFERROR(INT(#REF!/(F210)),"")</f>
        <v/>
      </c>
      <c r="Z211" s="201" t="str">
        <f>IFERROR(IF(C211&lt;&gt;"",$AA$1/(D207/100)*(C211/100),""),"")</f>
        <v/>
      </c>
      <c r="AA211" s="202" t="str">
        <f>IFERROR($AC$1/(D211/100)*(C207/100),"")</f>
        <v/>
      </c>
      <c r="AB211" s="371"/>
      <c r="AC211" s="362"/>
      <c r="AD211" s="362"/>
      <c r="AE211" s="363"/>
      <c r="AF211" s="363"/>
      <c r="AG211" s="363"/>
      <c r="AH211" s="373"/>
      <c r="AI211" s="373"/>
      <c r="AJ211" s="374"/>
      <c r="AK211" s="374"/>
      <c r="AL211" s="374"/>
      <c r="AM211" s="374"/>
      <c r="AN211" s="374"/>
      <c r="AO211" s="374"/>
      <c r="AP211" s="374"/>
      <c r="AQ211" s="374"/>
      <c r="AR211" s="374"/>
      <c r="AS211" s="374"/>
      <c r="AT211" s="374"/>
      <c r="AU211" s="374"/>
      <c r="AV211" s="374"/>
      <c r="AW211" s="374"/>
      <c r="AX211" s="374"/>
      <c r="AY211" s="374"/>
      <c r="AZ211" s="374"/>
      <c r="BA211" s="374"/>
      <c r="BB211" s="374"/>
      <c r="BC211" s="374"/>
      <c r="BD211" s="374"/>
      <c r="BE211" s="374"/>
    </row>
    <row r="212" spans="1:57" ht="12.75" customHeight="1">
      <c r="A212" s="416" t="s">
        <v>313</v>
      </c>
      <c r="B212" s="260"/>
      <c r="C212" s="338"/>
      <c r="D212" s="385"/>
      <c r="E212" s="261"/>
      <c r="F212" s="752"/>
      <c r="G212" s="221"/>
      <c r="H212" s="101"/>
      <c r="I212" s="93"/>
      <c r="J212" s="93"/>
      <c r="K212" s="111"/>
      <c r="L212" s="104"/>
      <c r="M212" s="97"/>
      <c r="N212" s="104"/>
      <c r="O212" s="119"/>
      <c r="P212" s="127">
        <v>211</v>
      </c>
      <c r="Q212" s="115"/>
      <c r="R212" s="178">
        <v>0</v>
      </c>
      <c r="S212" s="189">
        <v>0</v>
      </c>
      <c r="T212" s="250">
        <v>0</v>
      </c>
      <c r="U212" s="250"/>
      <c r="V212" s="250"/>
      <c r="W212" s="237">
        <f>(V212*X212)</f>
        <v>0</v>
      </c>
      <c r="X212" s="186"/>
      <c r="Y212" s="164">
        <f>IF(D212&lt;&gt;0,($C213*(1-$AB$1))-$D212,0)</f>
        <v>0</v>
      </c>
      <c r="Z212" s="165"/>
      <c r="AA212" s="166"/>
      <c r="AB212" s="370"/>
      <c r="AC212" s="360"/>
      <c r="AD212" s="360"/>
      <c r="AE212" s="361"/>
      <c r="AF212" s="361"/>
      <c r="AG212" s="361"/>
      <c r="AH212" s="373"/>
      <c r="AI212" s="373"/>
      <c r="AJ212" s="374"/>
      <c r="AK212" s="374"/>
      <c r="AL212" s="374"/>
      <c r="AM212" s="374"/>
      <c r="AN212" s="374"/>
      <c r="AO212" s="374"/>
      <c r="AP212" s="374"/>
      <c r="AQ212" s="374"/>
      <c r="AR212" s="374"/>
      <c r="AS212" s="374"/>
      <c r="AT212" s="374"/>
      <c r="AU212" s="374"/>
      <c r="AV212" s="374"/>
      <c r="AW212" s="374"/>
      <c r="AX212" s="374"/>
      <c r="AY212" s="374"/>
      <c r="AZ212" s="374"/>
      <c r="BA212" s="374"/>
      <c r="BB212" s="374"/>
      <c r="BC212" s="374"/>
      <c r="BD212" s="374"/>
      <c r="BE212" s="374"/>
    </row>
    <row r="213" spans="1:57" ht="12.75" customHeight="1">
      <c r="A213" s="410" t="s">
        <v>377</v>
      </c>
      <c r="B213" s="259"/>
      <c r="C213" s="384"/>
      <c r="D213" s="384"/>
      <c r="E213" s="259"/>
      <c r="F213" s="751"/>
      <c r="G213" s="222"/>
      <c r="H213" s="100"/>
      <c r="I213" s="91"/>
      <c r="J213" s="91"/>
      <c r="K213" s="109"/>
      <c r="L213" s="98"/>
      <c r="M213" s="95"/>
      <c r="N213" s="98"/>
      <c r="O213" s="120"/>
      <c r="P213" s="126">
        <v>212</v>
      </c>
      <c r="Q213" s="113"/>
      <c r="R213" s="177">
        <v>0</v>
      </c>
      <c r="S213" s="190">
        <v>0</v>
      </c>
      <c r="T213" s="251">
        <v>0</v>
      </c>
      <c r="U213" s="251"/>
      <c r="V213" s="251">
        <v>0</v>
      </c>
      <c r="W213" s="148">
        <f>V212*(D212/100)</f>
        <v>0</v>
      </c>
      <c r="X213" s="185"/>
      <c r="Y213" s="158" t="str">
        <f>IFERROR(INT(#REF!/(F212)),"")</f>
        <v/>
      </c>
      <c r="Z213" s="167"/>
      <c r="AA213" s="168"/>
      <c r="AB213" s="371"/>
      <c r="AC213" s="362"/>
      <c r="AD213" s="362"/>
      <c r="AE213" s="363"/>
      <c r="AF213" s="363"/>
      <c r="AG213" s="363"/>
      <c r="AH213" s="373"/>
      <c r="AI213" s="373"/>
      <c r="AJ213" s="374"/>
      <c r="AK213" s="374"/>
      <c r="AL213" s="374"/>
      <c r="AM213" s="374"/>
      <c r="AN213" s="374"/>
      <c r="AO213" s="374"/>
      <c r="AP213" s="374"/>
      <c r="AQ213" s="374"/>
      <c r="AR213" s="374"/>
      <c r="AS213" s="374"/>
      <c r="AT213" s="374"/>
      <c r="AU213" s="374"/>
      <c r="AV213" s="374"/>
      <c r="AW213" s="374"/>
      <c r="AX213" s="374"/>
      <c r="AY213" s="374"/>
      <c r="AZ213" s="374"/>
      <c r="BA213" s="374"/>
      <c r="BB213" s="374"/>
      <c r="BC213" s="374"/>
      <c r="BD213" s="374"/>
      <c r="BE213" s="374"/>
    </row>
    <row r="214" spans="1:57" ht="12.75" customHeight="1">
      <c r="A214" s="416" t="s">
        <v>314</v>
      </c>
      <c r="B214" s="260"/>
      <c r="C214" s="338"/>
      <c r="D214" s="385"/>
      <c r="E214" s="261"/>
      <c r="F214" s="752"/>
      <c r="G214" s="221"/>
      <c r="H214" s="102"/>
      <c r="I214" s="92"/>
      <c r="J214" s="92"/>
      <c r="K214" s="112"/>
      <c r="L214" s="103"/>
      <c r="M214" s="96"/>
      <c r="N214" s="103"/>
      <c r="O214" s="121"/>
      <c r="P214" s="127">
        <v>213</v>
      </c>
      <c r="Q214" s="114"/>
      <c r="R214" s="180">
        <v>0</v>
      </c>
      <c r="S214" s="191">
        <v>0</v>
      </c>
      <c r="T214" s="252">
        <v>0</v>
      </c>
      <c r="U214" s="252"/>
      <c r="V214" s="252"/>
      <c r="W214" s="238">
        <f>(V214*X214)</f>
        <v>0</v>
      </c>
      <c r="X214" s="188"/>
      <c r="Y214" s="169">
        <f>IF(D214&lt;&gt;0,($C215*(1-$AB$1))-$D214,0)</f>
        <v>0</v>
      </c>
      <c r="Z214" s="170" t="str">
        <f>IFERROR(IF(C214&lt;&gt;"",$AA$1/(D212/100)*(C214/100),""),"")</f>
        <v/>
      </c>
      <c r="AA214" s="171" t="str">
        <f>IFERROR($AC$1/(D214/100)*(C212/100),"")</f>
        <v/>
      </c>
      <c r="AB214" s="370"/>
      <c r="AC214" s="360"/>
      <c r="AD214" s="360"/>
      <c r="AE214" s="361"/>
      <c r="AF214" s="361"/>
      <c r="AG214" s="361"/>
      <c r="AH214" s="373"/>
      <c r="AI214" s="373"/>
      <c r="AJ214" s="374"/>
      <c r="AK214" s="374"/>
      <c r="AL214" s="374"/>
      <c r="AM214" s="374"/>
      <c r="AN214" s="374"/>
      <c r="AO214" s="374"/>
      <c r="AP214" s="374"/>
      <c r="AQ214" s="374"/>
      <c r="AR214" s="374"/>
      <c r="AS214" s="374"/>
      <c r="AT214" s="374"/>
      <c r="AU214" s="374"/>
      <c r="AV214" s="374"/>
      <c r="AW214" s="374"/>
      <c r="AX214" s="374"/>
      <c r="AY214" s="374"/>
      <c r="AZ214" s="374"/>
      <c r="BA214" s="374"/>
      <c r="BB214" s="374"/>
      <c r="BC214" s="374"/>
      <c r="BD214" s="374"/>
      <c r="BE214" s="374"/>
    </row>
    <row r="215" spans="1:57" ht="12.75" customHeight="1">
      <c r="A215" s="410" t="s">
        <v>378</v>
      </c>
      <c r="B215" s="259"/>
      <c r="C215" s="384"/>
      <c r="D215" s="384"/>
      <c r="E215" s="259"/>
      <c r="F215" s="751"/>
      <c r="G215" s="267"/>
      <c r="H215" s="100"/>
      <c r="I215" s="91"/>
      <c r="J215" s="91"/>
      <c r="K215" s="109"/>
      <c r="L215" s="98"/>
      <c r="M215" s="95"/>
      <c r="N215" s="98"/>
      <c r="O215" s="120"/>
      <c r="P215" s="126">
        <v>214</v>
      </c>
      <c r="Q215" s="113"/>
      <c r="R215" s="177">
        <v>0</v>
      </c>
      <c r="S215" s="190">
        <v>0</v>
      </c>
      <c r="T215" s="251">
        <v>0</v>
      </c>
      <c r="U215" s="251"/>
      <c r="V215" s="251">
        <v>0</v>
      </c>
      <c r="W215" s="239">
        <f>V214*(F214/100)</f>
        <v>0</v>
      </c>
      <c r="X215" s="185"/>
      <c r="Y215" s="159" t="str">
        <f>IFERROR(INT(#REF!/(F214/100)),"")</f>
        <v/>
      </c>
      <c r="Z215" s="172" t="str">
        <f>IFERROR(IF(C215&lt;&gt;"",$AA$1/(D211/100)*(C215/100),""),"")</f>
        <v/>
      </c>
      <c r="AA215" s="173" t="str">
        <f>IFERROR($AC$1/(D215/100)*(C213/100),"")</f>
        <v/>
      </c>
      <c r="AB215" s="371"/>
      <c r="AC215" s="362"/>
      <c r="AD215" s="362"/>
      <c r="AE215" s="363"/>
      <c r="AF215" s="363"/>
      <c r="AG215" s="363"/>
      <c r="AH215" s="373"/>
      <c r="AI215" s="373"/>
      <c r="AJ215" s="374"/>
      <c r="AK215" s="374"/>
      <c r="AL215" s="374"/>
      <c r="AM215" s="374"/>
      <c r="AN215" s="374"/>
      <c r="AO215" s="374"/>
      <c r="AP215" s="374"/>
      <c r="AQ215" s="374"/>
      <c r="AR215" s="374"/>
      <c r="AS215" s="374"/>
      <c r="AT215" s="374"/>
      <c r="AU215" s="374"/>
      <c r="AV215" s="374"/>
      <c r="AW215" s="374"/>
      <c r="AX215" s="374"/>
      <c r="AY215" s="374"/>
      <c r="AZ215" s="374"/>
      <c r="BA215" s="374"/>
      <c r="BB215" s="374"/>
      <c r="BC215" s="374"/>
      <c r="BD215" s="374"/>
      <c r="BE215" s="374"/>
    </row>
    <row r="216" spans="1:57" ht="12.75" customHeight="1">
      <c r="A216" s="416" t="s">
        <v>315</v>
      </c>
      <c r="B216" s="260"/>
      <c r="C216" s="338"/>
      <c r="D216" s="385"/>
      <c r="E216" s="261"/>
      <c r="F216" s="750"/>
      <c r="G216" s="221"/>
      <c r="H216" s="102"/>
      <c r="I216" s="92"/>
      <c r="J216" s="92"/>
      <c r="K216" s="112"/>
      <c r="L216" s="103"/>
      <c r="M216" s="96"/>
      <c r="N216" s="103"/>
      <c r="O216" s="121"/>
      <c r="P216" s="127">
        <v>215</v>
      </c>
      <c r="Q216" s="114"/>
      <c r="R216" s="180">
        <v>0</v>
      </c>
      <c r="S216" s="191">
        <v>0</v>
      </c>
      <c r="T216" s="252">
        <v>0</v>
      </c>
      <c r="U216" s="252"/>
      <c r="V216" s="252"/>
      <c r="W216" s="240">
        <f>(V216*X216)</f>
        <v>0</v>
      </c>
      <c r="X216" s="187"/>
      <c r="Y216" s="174">
        <f>IF(D216&lt;&gt;0,($C217*(1-$AB$1))-$D216,0)</f>
        <v>0</v>
      </c>
      <c r="Z216" s="175" t="str">
        <f>IFERROR(IF(C216&lt;&gt;"",$AA$1/(D212/100)*(C216/100),""),"")</f>
        <v/>
      </c>
      <c r="AA216" s="176" t="str">
        <f>IFERROR($AC$1/(D216/100)*(C212/100),"")</f>
        <v/>
      </c>
      <c r="AB216" s="370"/>
      <c r="AC216" s="360"/>
      <c r="AD216" s="360"/>
      <c r="AE216" s="361"/>
      <c r="AF216" s="361"/>
      <c r="AG216" s="361"/>
      <c r="AH216" s="373"/>
      <c r="AI216" s="373"/>
      <c r="AJ216" s="374"/>
      <c r="AK216" s="374"/>
      <c r="AL216" s="374"/>
      <c r="AM216" s="374"/>
      <c r="AN216" s="374"/>
      <c r="AO216" s="374"/>
      <c r="AP216" s="374"/>
      <c r="AQ216" s="374"/>
      <c r="AR216" s="374"/>
      <c r="AS216" s="374"/>
      <c r="AT216" s="374"/>
      <c r="AU216" s="374"/>
      <c r="AV216" s="374"/>
      <c r="AW216" s="374"/>
      <c r="AX216" s="374"/>
      <c r="AY216" s="374"/>
      <c r="AZ216" s="374"/>
      <c r="BA216" s="374"/>
      <c r="BB216" s="374"/>
      <c r="BC216" s="374"/>
      <c r="BD216" s="374"/>
      <c r="BE216" s="374"/>
    </row>
    <row r="217" spans="1:57" ht="12.75" customHeight="1">
      <c r="A217" s="411" t="s">
        <v>379</v>
      </c>
      <c r="B217" s="277"/>
      <c r="C217" s="386"/>
      <c r="D217" s="386"/>
      <c r="E217" s="277"/>
      <c r="F217" s="757"/>
      <c r="G217" s="224"/>
      <c r="H217" s="204"/>
      <c r="I217" s="205"/>
      <c r="J217" s="205"/>
      <c r="K217" s="217"/>
      <c r="L217" s="208"/>
      <c r="M217" s="207"/>
      <c r="N217" s="208"/>
      <c r="O217" s="209"/>
      <c r="P217" s="126">
        <v>216</v>
      </c>
      <c r="Q217" s="210"/>
      <c r="R217" s="211">
        <v>0</v>
      </c>
      <c r="S217" s="212">
        <v>0</v>
      </c>
      <c r="T217" s="253">
        <v>0</v>
      </c>
      <c r="U217" s="253"/>
      <c r="V217" s="253">
        <v>0</v>
      </c>
      <c r="W217" s="242">
        <f>V216*(C216/100)</f>
        <v>0</v>
      </c>
      <c r="X217" s="196"/>
      <c r="Y217" s="200" t="str">
        <f>IFERROR(INT(#REF!/(F216)),"")</f>
        <v/>
      </c>
      <c r="Z217" s="201" t="str">
        <f>IFERROR(IF(C217&lt;&gt;"",$AA$1/(D213/100)*(C217/100),""),"")</f>
        <v/>
      </c>
      <c r="AA217" s="202" t="str">
        <f>IFERROR($AC$1/(D217/100)*(C213/100),"")</f>
        <v/>
      </c>
      <c r="AB217" s="371"/>
      <c r="AC217" s="362"/>
      <c r="AD217" s="362"/>
      <c r="AE217" s="363"/>
      <c r="AF217" s="363"/>
      <c r="AG217" s="363"/>
      <c r="AH217" s="373"/>
      <c r="AI217" s="373"/>
      <c r="AJ217" s="374"/>
      <c r="AK217" s="374"/>
      <c r="AL217" s="374"/>
      <c r="AM217" s="374"/>
      <c r="AN217" s="374"/>
      <c r="AO217" s="374"/>
      <c r="AP217" s="374"/>
      <c r="AQ217" s="374"/>
      <c r="AR217" s="374"/>
      <c r="AS217" s="374"/>
      <c r="AT217" s="374"/>
      <c r="AU217" s="374"/>
      <c r="AV217" s="374"/>
      <c r="AW217" s="374"/>
      <c r="AX217" s="374"/>
      <c r="AY217" s="374"/>
      <c r="AZ217" s="374"/>
      <c r="BA217" s="374"/>
      <c r="BB217" s="374"/>
      <c r="BC217" s="374"/>
      <c r="BD217" s="374"/>
      <c r="BE217" s="374"/>
    </row>
    <row r="218" spans="1:57" ht="12.75" customHeight="1">
      <c r="A218" s="416" t="s">
        <v>316</v>
      </c>
      <c r="B218" s="260"/>
      <c r="C218" s="338"/>
      <c r="D218" s="385"/>
      <c r="E218" s="261"/>
      <c r="F218" s="752"/>
      <c r="G218" s="221"/>
      <c r="H218" s="101"/>
      <c r="I218" s="93"/>
      <c r="J218" s="93"/>
      <c r="K218" s="111"/>
      <c r="L218" s="104"/>
      <c r="M218" s="97"/>
      <c r="N218" s="104"/>
      <c r="O218" s="119"/>
      <c r="P218" s="127">
        <v>217</v>
      </c>
      <c r="Q218" s="115"/>
      <c r="R218" s="178">
        <v>0</v>
      </c>
      <c r="S218" s="189">
        <v>0</v>
      </c>
      <c r="T218" s="250">
        <v>0</v>
      </c>
      <c r="U218" s="250"/>
      <c r="V218" s="250"/>
      <c r="W218" s="237">
        <f>(V218*X218)</f>
        <v>0</v>
      </c>
      <c r="X218" s="186"/>
      <c r="Y218" s="164">
        <f>IF(D218&lt;&gt;0,($C219*(1-$AB$1))-$D218,0)</f>
        <v>0</v>
      </c>
      <c r="Z218" s="165"/>
      <c r="AA218" s="166"/>
      <c r="AB218" s="370"/>
      <c r="AC218" s="360"/>
      <c r="AD218" s="360"/>
      <c r="AE218" s="361"/>
      <c r="AF218" s="361"/>
      <c r="AG218" s="361"/>
      <c r="AH218" s="373"/>
      <c r="AI218" s="373"/>
      <c r="AJ218" s="374"/>
      <c r="AK218" s="374"/>
      <c r="AL218" s="374"/>
      <c r="AM218" s="374"/>
      <c r="AN218" s="374"/>
      <c r="AO218" s="374"/>
      <c r="AP218" s="374"/>
      <c r="AQ218" s="374"/>
      <c r="AR218" s="374"/>
      <c r="AS218" s="374"/>
      <c r="AT218" s="374"/>
      <c r="AU218" s="374"/>
      <c r="AV218" s="374"/>
      <c r="AW218" s="374"/>
      <c r="AX218" s="374"/>
      <c r="AY218" s="374"/>
      <c r="AZ218" s="374"/>
      <c r="BA218" s="374"/>
      <c r="BB218" s="374"/>
      <c r="BC218" s="374"/>
      <c r="BD218" s="374"/>
      <c r="BE218" s="374"/>
    </row>
    <row r="219" spans="1:57" ht="12.75" customHeight="1">
      <c r="A219" s="410" t="s">
        <v>380</v>
      </c>
      <c r="B219" s="259"/>
      <c r="C219" s="384"/>
      <c r="D219" s="384"/>
      <c r="E219" s="259"/>
      <c r="F219" s="751"/>
      <c r="G219" s="222"/>
      <c r="H219" s="100"/>
      <c r="I219" s="91"/>
      <c r="J219" s="91"/>
      <c r="K219" s="109"/>
      <c r="L219" s="98"/>
      <c r="M219" s="95"/>
      <c r="N219" s="98"/>
      <c r="O219" s="120"/>
      <c r="P219" s="126">
        <v>218</v>
      </c>
      <c r="Q219" s="113"/>
      <c r="R219" s="177">
        <v>0</v>
      </c>
      <c r="S219" s="190">
        <v>0</v>
      </c>
      <c r="T219" s="251">
        <v>0</v>
      </c>
      <c r="U219" s="251"/>
      <c r="V219" s="251">
        <v>0</v>
      </c>
      <c r="W219" s="148">
        <f>V218*(D218/100)</f>
        <v>0</v>
      </c>
      <c r="X219" s="185"/>
      <c r="Y219" s="158" t="str">
        <f>IFERROR(INT(#REF!/(F218)),"")</f>
        <v/>
      </c>
      <c r="Z219" s="167"/>
      <c r="AA219" s="168"/>
      <c r="AB219" s="371"/>
      <c r="AC219" s="362"/>
      <c r="AD219" s="362"/>
      <c r="AE219" s="363"/>
      <c r="AF219" s="363"/>
      <c r="AG219" s="363"/>
      <c r="AH219" s="373"/>
      <c r="AI219" s="373"/>
      <c r="AJ219" s="374"/>
      <c r="AK219" s="374"/>
      <c r="AL219" s="374"/>
      <c r="AM219" s="374"/>
      <c r="AN219" s="374"/>
      <c r="AO219" s="374"/>
      <c r="AP219" s="374"/>
      <c r="AQ219" s="374"/>
      <c r="AR219" s="374"/>
      <c r="AS219" s="374"/>
      <c r="AT219" s="374"/>
      <c r="AU219" s="374"/>
      <c r="AV219" s="374"/>
      <c r="AW219" s="374"/>
      <c r="AX219" s="374"/>
      <c r="AY219" s="374"/>
      <c r="AZ219" s="374"/>
      <c r="BA219" s="374"/>
      <c r="BB219" s="374"/>
      <c r="BC219" s="374"/>
      <c r="BD219" s="374"/>
      <c r="BE219" s="374"/>
    </row>
    <row r="220" spans="1:57" ht="12.75" customHeight="1">
      <c r="A220" s="416" t="s">
        <v>317</v>
      </c>
      <c r="B220" s="260"/>
      <c r="C220" s="338"/>
      <c r="D220" s="385"/>
      <c r="E220" s="261"/>
      <c r="F220" s="752"/>
      <c r="G220" s="221"/>
      <c r="H220" s="102"/>
      <c r="I220" s="92"/>
      <c r="J220" s="92"/>
      <c r="K220" s="112"/>
      <c r="L220" s="103"/>
      <c r="M220" s="96"/>
      <c r="N220" s="103"/>
      <c r="O220" s="121"/>
      <c r="P220" s="127">
        <v>219</v>
      </c>
      <c r="Q220" s="114"/>
      <c r="R220" s="180">
        <v>0</v>
      </c>
      <c r="S220" s="191">
        <v>0</v>
      </c>
      <c r="T220" s="252">
        <v>0</v>
      </c>
      <c r="U220" s="252"/>
      <c r="V220" s="252"/>
      <c r="W220" s="238">
        <f>(V220*X220)</f>
        <v>0</v>
      </c>
      <c r="X220" s="188"/>
      <c r="Y220" s="169">
        <f>IF(D220&lt;&gt;0,($C221*(1-$AB$1))-$D220,0)</f>
        <v>0</v>
      </c>
      <c r="Z220" s="170" t="str">
        <f>IFERROR(IF(C220&lt;&gt;"",$AA$1/(D218/100)*(C220/100),""),"")</f>
        <v/>
      </c>
      <c r="AA220" s="171" t="str">
        <f>IFERROR($AC$1/(D220/100)*(C218/100),"")</f>
        <v/>
      </c>
      <c r="AB220" s="370"/>
      <c r="AC220" s="360"/>
      <c r="AD220" s="360"/>
      <c r="AE220" s="361"/>
      <c r="AF220" s="361"/>
      <c r="AG220" s="361"/>
      <c r="AH220" s="373"/>
      <c r="AI220" s="373"/>
      <c r="AJ220" s="374"/>
      <c r="AK220" s="374"/>
      <c r="AL220" s="374"/>
      <c r="AM220" s="374"/>
      <c r="AN220" s="374"/>
      <c r="AO220" s="374"/>
      <c r="AP220" s="374"/>
      <c r="AQ220" s="374"/>
      <c r="AR220" s="374"/>
      <c r="AS220" s="374"/>
      <c r="AT220" s="374"/>
      <c r="AU220" s="374"/>
      <c r="AV220" s="374"/>
      <c r="AW220" s="374"/>
      <c r="AX220" s="374"/>
      <c r="AY220" s="374"/>
      <c r="AZ220" s="374"/>
      <c r="BA220" s="374"/>
      <c r="BB220" s="374"/>
      <c r="BC220" s="374"/>
      <c r="BD220" s="374"/>
      <c r="BE220" s="374"/>
    </row>
    <row r="221" spans="1:57" ht="12.75" customHeight="1">
      <c r="A221" s="410" t="s">
        <v>381</v>
      </c>
      <c r="B221" s="259"/>
      <c r="C221" s="384"/>
      <c r="D221" s="384"/>
      <c r="E221" s="259"/>
      <c r="F221" s="751"/>
      <c r="G221" s="267"/>
      <c r="H221" s="100"/>
      <c r="I221" s="91"/>
      <c r="J221" s="91"/>
      <c r="K221" s="109"/>
      <c r="L221" s="98"/>
      <c r="M221" s="95"/>
      <c r="N221" s="98"/>
      <c r="O221" s="120"/>
      <c r="P221" s="126">
        <v>220</v>
      </c>
      <c r="Q221" s="113"/>
      <c r="R221" s="177">
        <v>0</v>
      </c>
      <c r="S221" s="190">
        <v>0</v>
      </c>
      <c r="T221" s="251">
        <v>0</v>
      </c>
      <c r="U221" s="251"/>
      <c r="V221" s="251">
        <v>0</v>
      </c>
      <c r="W221" s="239">
        <f>V220*(F220/100)</f>
        <v>0</v>
      </c>
      <c r="X221" s="185"/>
      <c r="Y221" s="159" t="str">
        <f>IFERROR(INT(#REF!/(F220/100)),"")</f>
        <v/>
      </c>
      <c r="Z221" s="172" t="str">
        <f>IFERROR(IF(C221&lt;&gt;"",$AA$1/(D217/100)*(C221/100),""),"")</f>
        <v/>
      </c>
      <c r="AA221" s="173" t="str">
        <f>IFERROR($AC$1/(D221/100)*(C219/100),"")</f>
        <v/>
      </c>
      <c r="AB221" s="371"/>
      <c r="AC221" s="362"/>
      <c r="AD221" s="362"/>
      <c r="AE221" s="363"/>
      <c r="AF221" s="363"/>
      <c r="AG221" s="363"/>
      <c r="AH221" s="373"/>
      <c r="AI221" s="373"/>
      <c r="AJ221" s="374"/>
      <c r="AK221" s="374"/>
      <c r="AL221" s="374"/>
      <c r="AM221" s="374"/>
      <c r="AN221" s="374"/>
      <c r="AO221" s="374"/>
      <c r="AP221" s="374"/>
      <c r="AQ221" s="374"/>
      <c r="AR221" s="374"/>
      <c r="AS221" s="374"/>
      <c r="AT221" s="374"/>
      <c r="AU221" s="374"/>
      <c r="AV221" s="374"/>
      <c r="AW221" s="374"/>
      <c r="AX221" s="374"/>
      <c r="AY221" s="374"/>
      <c r="AZ221" s="374"/>
      <c r="BA221" s="374"/>
      <c r="BB221" s="374"/>
      <c r="BC221" s="374"/>
      <c r="BD221" s="374"/>
      <c r="BE221" s="374"/>
    </row>
    <row r="222" spans="1:57" ht="12.75" customHeight="1">
      <c r="A222" s="416" t="s">
        <v>318</v>
      </c>
      <c r="B222" s="260"/>
      <c r="C222" s="338"/>
      <c r="D222" s="385"/>
      <c r="E222" s="261"/>
      <c r="F222" s="750"/>
      <c r="G222" s="221"/>
      <c r="H222" s="102"/>
      <c r="I222" s="92"/>
      <c r="J222" s="92"/>
      <c r="K222" s="112"/>
      <c r="L222" s="103"/>
      <c r="M222" s="96"/>
      <c r="N222" s="103"/>
      <c r="O222" s="121"/>
      <c r="P222" s="127">
        <v>221</v>
      </c>
      <c r="Q222" s="114"/>
      <c r="R222" s="180">
        <v>0</v>
      </c>
      <c r="S222" s="191">
        <v>0</v>
      </c>
      <c r="T222" s="252">
        <v>0</v>
      </c>
      <c r="U222" s="252"/>
      <c r="V222" s="252"/>
      <c r="W222" s="240">
        <f>(V222*X222)</f>
        <v>0</v>
      </c>
      <c r="X222" s="187"/>
      <c r="Y222" s="174">
        <f>IF(D222&lt;&gt;0,($C223*(1-$AB$1))-$D222,0)</f>
        <v>0</v>
      </c>
      <c r="Z222" s="175" t="str">
        <f>IFERROR(IF(C222&lt;&gt;"",$AA$1/(D218/100)*(C222/100),""),"")</f>
        <v/>
      </c>
      <c r="AA222" s="176" t="str">
        <f>IFERROR($AC$1/(D222/100)*(C218/100),"")</f>
        <v/>
      </c>
      <c r="AB222" s="370"/>
      <c r="AC222" s="360"/>
      <c r="AD222" s="360"/>
      <c r="AE222" s="361"/>
      <c r="AF222" s="361"/>
      <c r="AG222" s="361"/>
      <c r="AH222" s="373"/>
      <c r="AI222" s="373"/>
      <c r="AJ222" s="374"/>
      <c r="AK222" s="374"/>
      <c r="AL222" s="374"/>
      <c r="AM222" s="374"/>
      <c r="AN222" s="374"/>
      <c r="AO222" s="374"/>
      <c r="AP222" s="374"/>
      <c r="AQ222" s="374"/>
      <c r="AR222" s="374"/>
      <c r="AS222" s="374"/>
      <c r="AT222" s="374"/>
      <c r="AU222" s="374"/>
      <c r="AV222" s="374"/>
      <c r="AW222" s="374"/>
      <c r="AX222" s="374"/>
      <c r="AY222" s="374"/>
      <c r="AZ222" s="374"/>
      <c r="BA222" s="374"/>
      <c r="BB222" s="374"/>
      <c r="BC222" s="374"/>
      <c r="BD222" s="374"/>
      <c r="BE222" s="374"/>
    </row>
    <row r="223" spans="1:57" ht="12.75" customHeight="1">
      <c r="A223" s="411" t="s">
        <v>382</v>
      </c>
      <c r="B223" s="277"/>
      <c r="C223" s="386"/>
      <c r="D223" s="386"/>
      <c r="E223" s="277"/>
      <c r="F223" s="757"/>
      <c r="G223" s="224"/>
      <c r="H223" s="204"/>
      <c r="I223" s="205"/>
      <c r="J223" s="205"/>
      <c r="K223" s="217"/>
      <c r="L223" s="208"/>
      <c r="M223" s="207"/>
      <c r="N223" s="208"/>
      <c r="O223" s="209"/>
      <c r="P223" s="126">
        <v>222</v>
      </c>
      <c r="Q223" s="210"/>
      <c r="R223" s="211">
        <v>0</v>
      </c>
      <c r="S223" s="212">
        <v>0</v>
      </c>
      <c r="T223" s="253">
        <v>0</v>
      </c>
      <c r="U223" s="253"/>
      <c r="V223" s="253">
        <v>0</v>
      </c>
      <c r="W223" s="242">
        <f>V222*(C222/100)</f>
        <v>0</v>
      </c>
      <c r="X223" s="196"/>
      <c r="Y223" s="200" t="str">
        <f>IFERROR(INT(#REF!/(F222)),"")</f>
        <v/>
      </c>
      <c r="Z223" s="201" t="str">
        <f>IFERROR(IF(C223&lt;&gt;"",$AA$1/(D219/100)*(C223/100),""),"")</f>
        <v/>
      </c>
      <c r="AA223" s="202" t="str">
        <f>IFERROR($AC$1/(D223/100)*(C219/100),"")</f>
        <v/>
      </c>
      <c r="AB223" s="371"/>
      <c r="AC223" s="362"/>
      <c r="AD223" s="362"/>
      <c r="AE223" s="363"/>
      <c r="AF223" s="363"/>
      <c r="AG223" s="363"/>
      <c r="AH223" s="373"/>
      <c r="AI223" s="373"/>
      <c r="AJ223" s="374"/>
      <c r="AK223" s="374"/>
      <c r="AL223" s="374"/>
      <c r="AM223" s="374"/>
      <c r="AN223" s="374"/>
      <c r="AO223" s="374"/>
      <c r="AP223" s="374"/>
      <c r="AQ223" s="374"/>
      <c r="AR223" s="374"/>
      <c r="AS223" s="374"/>
      <c r="AT223" s="374"/>
      <c r="AU223" s="374"/>
      <c r="AV223" s="374"/>
      <c r="AW223" s="374"/>
      <c r="AX223" s="374"/>
      <c r="AY223" s="374"/>
      <c r="AZ223" s="374"/>
      <c r="BA223" s="374"/>
      <c r="BB223" s="374"/>
      <c r="BC223" s="374"/>
      <c r="BD223" s="374"/>
      <c r="BE223" s="374"/>
    </row>
    <row r="224" spans="1:57" ht="12.75" customHeight="1">
      <c r="A224" s="416" t="s">
        <v>319</v>
      </c>
      <c r="B224" s="260"/>
      <c r="C224" s="338"/>
      <c r="D224" s="385"/>
      <c r="E224" s="261"/>
      <c r="F224" s="752"/>
      <c r="G224" s="221"/>
      <c r="H224" s="101"/>
      <c r="I224" s="93"/>
      <c r="J224" s="93"/>
      <c r="K224" s="111"/>
      <c r="L224" s="104"/>
      <c r="M224" s="97"/>
      <c r="N224" s="104"/>
      <c r="O224" s="119"/>
      <c r="P224" s="127">
        <v>223</v>
      </c>
      <c r="Q224" s="115"/>
      <c r="R224" s="178">
        <v>0</v>
      </c>
      <c r="S224" s="189">
        <v>0</v>
      </c>
      <c r="T224" s="250">
        <v>0</v>
      </c>
      <c r="U224" s="250"/>
      <c r="V224" s="250"/>
      <c r="W224" s="237">
        <f>(V224*X224)</f>
        <v>0</v>
      </c>
      <c r="X224" s="186"/>
      <c r="Y224" s="164">
        <f>IF(D224&lt;&gt;0,($C225*(1-$AB$1))-$D224,0)</f>
        <v>0</v>
      </c>
      <c r="Z224" s="165"/>
      <c r="AA224" s="166"/>
      <c r="AB224" s="370"/>
      <c r="AC224" s="360"/>
      <c r="AD224" s="360"/>
      <c r="AE224" s="361"/>
      <c r="AF224" s="361"/>
      <c r="AG224" s="361"/>
      <c r="AH224" s="373"/>
      <c r="AI224" s="373"/>
      <c r="AJ224" s="374"/>
      <c r="AK224" s="374"/>
      <c r="AL224" s="374"/>
      <c r="AM224" s="374"/>
      <c r="AN224" s="374"/>
      <c r="AO224" s="374"/>
      <c r="AP224" s="374"/>
      <c r="AQ224" s="374"/>
      <c r="AR224" s="374"/>
      <c r="AS224" s="374"/>
      <c r="AT224" s="374"/>
      <c r="AU224" s="374"/>
      <c r="AV224" s="374"/>
      <c r="AW224" s="374"/>
      <c r="AX224" s="374"/>
      <c r="AY224" s="374"/>
      <c r="AZ224" s="374"/>
      <c r="BA224" s="374"/>
      <c r="BB224" s="374"/>
      <c r="BC224" s="374"/>
      <c r="BD224" s="374"/>
      <c r="BE224" s="374"/>
    </row>
    <row r="225" spans="1:57" ht="12.75" customHeight="1">
      <c r="A225" s="410" t="s">
        <v>383</v>
      </c>
      <c r="B225" s="259"/>
      <c r="C225" s="384"/>
      <c r="D225" s="384"/>
      <c r="E225" s="259"/>
      <c r="F225" s="751"/>
      <c r="G225" s="222"/>
      <c r="H225" s="100"/>
      <c r="I225" s="91"/>
      <c r="J225" s="91"/>
      <c r="K225" s="109"/>
      <c r="L225" s="98"/>
      <c r="M225" s="95"/>
      <c r="N225" s="98"/>
      <c r="O225" s="120"/>
      <c r="P225" s="126">
        <v>224</v>
      </c>
      <c r="Q225" s="113"/>
      <c r="R225" s="177">
        <v>0</v>
      </c>
      <c r="S225" s="190">
        <v>0</v>
      </c>
      <c r="T225" s="251">
        <v>0</v>
      </c>
      <c r="U225" s="251"/>
      <c r="V225" s="251">
        <v>0</v>
      </c>
      <c r="W225" s="148">
        <f>V224*(D224/100)</f>
        <v>0</v>
      </c>
      <c r="X225" s="185"/>
      <c r="Y225" s="158" t="str">
        <f>IFERROR(INT(#REF!/(F224)),"")</f>
        <v/>
      </c>
      <c r="Z225" s="167"/>
      <c r="AA225" s="168"/>
      <c r="AB225" s="371"/>
      <c r="AC225" s="362"/>
      <c r="AD225" s="362"/>
      <c r="AE225" s="363"/>
      <c r="AF225" s="363"/>
      <c r="AG225" s="363"/>
      <c r="AH225" s="373"/>
      <c r="AI225" s="373"/>
      <c r="AJ225" s="374"/>
      <c r="AK225" s="374"/>
      <c r="AL225" s="374"/>
      <c r="AM225" s="374"/>
      <c r="AN225" s="374"/>
      <c r="AO225" s="374"/>
      <c r="AP225" s="374"/>
      <c r="AQ225" s="374"/>
      <c r="AR225" s="374"/>
      <c r="AS225" s="374"/>
      <c r="AT225" s="374"/>
      <c r="AU225" s="374"/>
      <c r="AV225" s="374"/>
      <c r="AW225" s="374"/>
      <c r="AX225" s="374"/>
      <c r="AY225" s="374"/>
      <c r="AZ225" s="374"/>
      <c r="BA225" s="374"/>
      <c r="BB225" s="374"/>
      <c r="BC225" s="374"/>
      <c r="BD225" s="374"/>
      <c r="BE225" s="374"/>
    </row>
    <row r="226" spans="1:57" ht="12.75" customHeight="1">
      <c r="A226" s="416" t="s">
        <v>321</v>
      </c>
      <c r="B226" s="260"/>
      <c r="C226" s="338"/>
      <c r="D226" s="385"/>
      <c r="E226" s="261"/>
      <c r="F226" s="752"/>
      <c r="G226" s="221"/>
      <c r="H226" s="102"/>
      <c r="I226" s="92"/>
      <c r="J226" s="92"/>
      <c r="K226" s="112"/>
      <c r="L226" s="103"/>
      <c r="M226" s="96"/>
      <c r="N226" s="103"/>
      <c r="O226" s="121"/>
      <c r="P226" s="127">
        <v>225</v>
      </c>
      <c r="Q226" s="114"/>
      <c r="R226" s="180">
        <v>0</v>
      </c>
      <c r="S226" s="191">
        <v>0</v>
      </c>
      <c r="T226" s="252">
        <v>0</v>
      </c>
      <c r="U226" s="252"/>
      <c r="V226" s="252"/>
      <c r="W226" s="238">
        <f>(V226*X226)</f>
        <v>0</v>
      </c>
      <c r="X226" s="188"/>
      <c r="Y226" s="169">
        <f>IF(D226&lt;&gt;0,($C227*(1-$AB$1))-$D226,0)</f>
        <v>0</v>
      </c>
      <c r="Z226" s="170" t="str">
        <f>IFERROR(IF(C226&lt;&gt;"",$AA$1/(D224/100)*(C226/100),""),"")</f>
        <v/>
      </c>
      <c r="AA226" s="171" t="str">
        <f>IFERROR($AC$1/(D226/100)*(C224/100),"")</f>
        <v/>
      </c>
      <c r="AB226" s="370"/>
      <c r="AC226" s="360"/>
      <c r="AD226" s="360"/>
      <c r="AE226" s="361"/>
      <c r="AF226" s="361"/>
      <c r="AG226" s="361"/>
      <c r="AH226" s="373"/>
      <c r="AI226" s="373"/>
      <c r="AJ226" s="374"/>
      <c r="AK226" s="374"/>
      <c r="AL226" s="374"/>
      <c r="AM226" s="374"/>
      <c r="AN226" s="374"/>
      <c r="AO226" s="374"/>
      <c r="AP226" s="374"/>
      <c r="AQ226" s="374"/>
      <c r="AR226" s="374"/>
      <c r="AS226" s="374"/>
      <c r="AT226" s="374"/>
      <c r="AU226" s="374"/>
      <c r="AV226" s="374"/>
      <c r="AW226" s="374"/>
      <c r="AX226" s="374"/>
      <c r="AY226" s="374"/>
      <c r="AZ226" s="374"/>
      <c r="BA226" s="374"/>
      <c r="BB226" s="374"/>
      <c r="BC226" s="374"/>
      <c r="BD226" s="374"/>
      <c r="BE226" s="374"/>
    </row>
    <row r="227" spans="1:57" ht="12.75" customHeight="1">
      <c r="A227" s="410" t="s">
        <v>384</v>
      </c>
      <c r="B227" s="259"/>
      <c r="C227" s="384"/>
      <c r="D227" s="384"/>
      <c r="E227" s="259"/>
      <c r="F227" s="751"/>
      <c r="G227" s="267"/>
      <c r="H227" s="100"/>
      <c r="I227" s="91"/>
      <c r="J227" s="91"/>
      <c r="K227" s="109"/>
      <c r="L227" s="98"/>
      <c r="M227" s="95"/>
      <c r="N227" s="98"/>
      <c r="O227" s="120"/>
      <c r="P227" s="126">
        <v>226</v>
      </c>
      <c r="Q227" s="113"/>
      <c r="R227" s="177">
        <v>0</v>
      </c>
      <c r="S227" s="190">
        <v>0</v>
      </c>
      <c r="T227" s="251">
        <v>0</v>
      </c>
      <c r="U227" s="251"/>
      <c r="V227" s="251">
        <v>0</v>
      </c>
      <c r="W227" s="239">
        <f>V226*(F226/100)</f>
        <v>0</v>
      </c>
      <c r="X227" s="185"/>
      <c r="Y227" s="159" t="str">
        <f>IFERROR(INT(#REF!/(F226/100)),"")</f>
        <v/>
      </c>
      <c r="Z227" s="172" t="str">
        <f>IFERROR(IF(C227&lt;&gt;"",$AA$1/(D223/100)*(C227/100),""),"")</f>
        <v/>
      </c>
      <c r="AA227" s="173" t="str">
        <f>IFERROR($AC$1/(D227/100)*(C225/100),"")</f>
        <v/>
      </c>
      <c r="AB227" s="371"/>
      <c r="AC227" s="362"/>
      <c r="AD227" s="362"/>
      <c r="AE227" s="363"/>
      <c r="AF227" s="363"/>
      <c r="AG227" s="363"/>
      <c r="AH227" s="373"/>
      <c r="AI227" s="373"/>
      <c r="AJ227" s="374"/>
      <c r="AK227" s="374"/>
      <c r="AL227" s="374"/>
      <c r="AM227" s="374"/>
      <c r="AN227" s="374"/>
      <c r="AO227" s="374"/>
      <c r="AP227" s="374"/>
      <c r="AQ227" s="374"/>
      <c r="AR227" s="374"/>
      <c r="AS227" s="374"/>
      <c r="AT227" s="374"/>
      <c r="AU227" s="374"/>
      <c r="AV227" s="374"/>
      <c r="AW227" s="374"/>
      <c r="AX227" s="374"/>
      <c r="AY227" s="374"/>
      <c r="AZ227" s="374"/>
      <c r="BA227" s="374"/>
      <c r="BB227" s="374"/>
      <c r="BC227" s="374"/>
      <c r="BD227" s="374"/>
      <c r="BE227" s="374"/>
    </row>
    <row r="228" spans="1:57" ht="12.75" customHeight="1">
      <c r="A228" s="416" t="s">
        <v>320</v>
      </c>
      <c r="B228" s="260"/>
      <c r="C228" s="338"/>
      <c r="D228" s="385"/>
      <c r="E228" s="261"/>
      <c r="F228" s="750"/>
      <c r="G228" s="221"/>
      <c r="H228" s="102"/>
      <c r="I228" s="92"/>
      <c r="J228" s="92"/>
      <c r="K228" s="112"/>
      <c r="L228" s="103"/>
      <c r="M228" s="96"/>
      <c r="N228" s="103"/>
      <c r="O228" s="121"/>
      <c r="P228" s="127">
        <v>227</v>
      </c>
      <c r="Q228" s="114"/>
      <c r="R228" s="180">
        <v>0</v>
      </c>
      <c r="S228" s="191">
        <v>0</v>
      </c>
      <c r="T228" s="252">
        <v>0</v>
      </c>
      <c r="U228" s="252"/>
      <c r="V228" s="252"/>
      <c r="W228" s="240">
        <f>(V228*X228)</f>
        <v>0</v>
      </c>
      <c r="X228" s="187"/>
      <c r="Y228" s="174">
        <f>IF(D228&lt;&gt;0,($C229*(1-$AB$1))-$D228,0)</f>
        <v>0</v>
      </c>
      <c r="Z228" s="175" t="str">
        <f>IFERROR(IF(C228&lt;&gt;"",$AA$1/(D224/100)*(C228/100),""),"")</f>
        <v/>
      </c>
      <c r="AA228" s="176" t="str">
        <f>IFERROR($AC$1/(D228/100)*(C224/100),"")</f>
        <v/>
      </c>
      <c r="AB228" s="370"/>
      <c r="AC228" s="360"/>
      <c r="AD228" s="360"/>
      <c r="AE228" s="361"/>
      <c r="AF228" s="361"/>
      <c r="AG228" s="361"/>
      <c r="AH228" s="373"/>
      <c r="AI228" s="373"/>
      <c r="AJ228" s="374"/>
      <c r="AK228" s="374"/>
      <c r="AL228" s="374"/>
      <c r="AM228" s="374"/>
      <c r="AN228" s="374"/>
      <c r="AO228" s="374"/>
      <c r="AP228" s="374"/>
      <c r="AQ228" s="374"/>
      <c r="AR228" s="374"/>
      <c r="AS228" s="374"/>
      <c r="AT228" s="374"/>
      <c r="AU228" s="374"/>
      <c r="AV228" s="374"/>
      <c r="AW228" s="374"/>
      <c r="AX228" s="374"/>
      <c r="AY228" s="374"/>
      <c r="AZ228" s="374"/>
      <c r="BA228" s="374"/>
      <c r="BB228" s="374"/>
      <c r="BC228" s="374"/>
      <c r="BD228" s="374"/>
      <c r="BE228" s="374"/>
    </row>
    <row r="229" spans="1:57" ht="12.75" customHeight="1">
      <c r="A229" s="411" t="s">
        <v>385</v>
      </c>
      <c r="B229" s="277"/>
      <c r="C229" s="386"/>
      <c r="D229" s="386"/>
      <c r="E229" s="277"/>
      <c r="F229" s="757"/>
      <c r="G229" s="224"/>
      <c r="H229" s="105"/>
      <c r="I229" s="106"/>
      <c r="J229" s="106"/>
      <c r="K229" s="203"/>
      <c r="L229" s="108"/>
      <c r="M229" s="107"/>
      <c r="N229" s="108"/>
      <c r="O229" s="122"/>
      <c r="P229" s="126">
        <v>228</v>
      </c>
      <c r="Q229" s="163"/>
      <c r="R229" s="179">
        <v>0</v>
      </c>
      <c r="S229" s="199">
        <v>0</v>
      </c>
      <c r="T229" s="254">
        <v>0</v>
      </c>
      <c r="U229" s="254"/>
      <c r="V229" s="254">
        <v>0</v>
      </c>
      <c r="W229" s="242">
        <f>V228*(C228/100)</f>
        <v>0</v>
      </c>
      <c r="X229" s="196"/>
      <c r="Y229" s="200" t="str">
        <f>IFERROR(INT(#REF!/(F228)),"")</f>
        <v/>
      </c>
      <c r="Z229" s="201" t="str">
        <f>IFERROR(IF(C229&lt;&gt;"",$AA$1/(D225/100)*(C229/100),""),"")</f>
        <v/>
      </c>
      <c r="AA229" s="202" t="str">
        <f>IFERROR($AC$1/(D229/100)*(C225/100),"")</f>
        <v/>
      </c>
      <c r="AB229" s="371"/>
      <c r="AC229" s="362"/>
      <c r="AD229" s="362"/>
      <c r="AE229" s="363"/>
      <c r="AF229" s="363"/>
      <c r="AG229" s="363"/>
      <c r="AH229" s="373"/>
      <c r="AI229" s="373"/>
      <c r="AJ229" s="374"/>
      <c r="AK229" s="374"/>
      <c r="AL229" s="374"/>
      <c r="AM229" s="374"/>
      <c r="AN229" s="374"/>
      <c r="AO229" s="374"/>
      <c r="AP229" s="374"/>
      <c r="AQ229" s="374"/>
      <c r="AR229" s="374"/>
      <c r="AS229" s="374"/>
      <c r="AT229" s="374"/>
      <c r="AU229" s="374"/>
      <c r="AV229" s="374"/>
      <c r="AW229" s="374"/>
      <c r="AX229" s="374"/>
      <c r="AY229" s="374"/>
      <c r="AZ229" s="374"/>
      <c r="BA229" s="374"/>
      <c r="BB229" s="374"/>
      <c r="BC229" s="374"/>
      <c r="BD229" s="374"/>
      <c r="BE229" s="374"/>
    </row>
    <row r="230" spans="1:57" ht="12.75" customHeight="1">
      <c r="A230" s="416"/>
      <c r="B230" s="260"/>
      <c r="C230" s="338"/>
      <c r="D230" s="385"/>
      <c r="E230" s="261"/>
      <c r="F230" s="752"/>
      <c r="G230" s="221"/>
      <c r="H230" s="101"/>
      <c r="I230" s="93"/>
      <c r="J230" s="93"/>
      <c r="K230" s="111"/>
      <c r="L230" s="104"/>
      <c r="M230" s="97"/>
      <c r="N230" s="104"/>
      <c r="O230" s="119"/>
      <c r="P230" s="127">
        <v>229</v>
      </c>
      <c r="Q230" s="115"/>
      <c r="R230" s="178"/>
      <c r="S230" s="189"/>
      <c r="T230" s="250"/>
      <c r="U230" s="250"/>
      <c r="V230" s="250"/>
      <c r="W230" s="237"/>
      <c r="X230" s="186"/>
      <c r="Y230" s="164"/>
      <c r="Z230" s="165"/>
      <c r="AA230" s="166"/>
      <c r="AB230" s="370"/>
      <c r="AC230" s="360"/>
      <c r="AD230" s="360"/>
      <c r="AE230" s="361"/>
      <c r="AF230" s="361"/>
      <c r="AG230" s="361"/>
      <c r="AH230" s="373"/>
      <c r="AI230" s="373"/>
      <c r="AJ230" s="374"/>
      <c r="AK230" s="374"/>
      <c r="AL230" s="374"/>
      <c r="AM230" s="374"/>
      <c r="AN230" s="374"/>
      <c r="AO230" s="374"/>
      <c r="AP230" s="374"/>
      <c r="AQ230" s="374"/>
      <c r="AR230" s="374"/>
      <c r="AS230" s="374"/>
      <c r="AT230" s="374"/>
      <c r="AU230" s="374"/>
      <c r="AV230" s="374"/>
      <c r="AW230" s="374"/>
      <c r="AX230" s="374"/>
      <c r="AY230" s="374"/>
      <c r="AZ230" s="374"/>
      <c r="BA230" s="374"/>
      <c r="BB230" s="374"/>
      <c r="BC230" s="374"/>
      <c r="BD230" s="374"/>
      <c r="BE230" s="374"/>
    </row>
    <row r="231" spans="1:57" ht="12.75" customHeight="1">
      <c r="A231" s="410"/>
      <c r="B231" s="259"/>
      <c r="C231" s="384"/>
      <c r="D231" s="384"/>
      <c r="E231" s="259"/>
      <c r="F231" s="751"/>
      <c r="G231" s="222"/>
      <c r="H231" s="100"/>
      <c r="I231" s="91"/>
      <c r="J231" s="91"/>
      <c r="K231" s="109"/>
      <c r="L231" s="98"/>
      <c r="M231" s="95"/>
      <c r="N231" s="98"/>
      <c r="O231" s="120"/>
      <c r="P231" s="126">
        <v>230</v>
      </c>
      <c r="Q231" s="113"/>
      <c r="R231" s="177"/>
      <c r="S231" s="190"/>
      <c r="T231" s="251"/>
      <c r="U231" s="251"/>
      <c r="V231" s="251"/>
      <c r="W231" s="148"/>
      <c r="X231" s="185"/>
      <c r="Y231" s="158"/>
      <c r="Z231" s="167"/>
      <c r="AA231" s="168"/>
      <c r="AB231" s="371"/>
      <c r="AC231" s="362"/>
      <c r="AD231" s="362"/>
      <c r="AE231" s="363"/>
      <c r="AF231" s="363"/>
      <c r="AG231" s="363"/>
      <c r="AH231" s="373"/>
      <c r="AI231" s="373"/>
      <c r="AJ231" s="374"/>
      <c r="AK231" s="374"/>
      <c r="AL231" s="374"/>
      <c r="AM231" s="374"/>
      <c r="AN231" s="374"/>
      <c r="AO231" s="374"/>
      <c r="AP231" s="374"/>
      <c r="AQ231" s="374"/>
      <c r="AR231" s="374"/>
      <c r="AS231" s="374"/>
      <c r="AT231" s="374"/>
      <c r="AU231" s="374"/>
      <c r="AV231" s="374"/>
      <c r="AW231" s="374"/>
      <c r="AX231" s="374"/>
      <c r="AY231" s="374"/>
      <c r="AZ231" s="374"/>
      <c r="BA231" s="374"/>
      <c r="BB231" s="374"/>
      <c r="BC231" s="374"/>
      <c r="BD231" s="374"/>
      <c r="BE231" s="374"/>
    </row>
    <row r="232" spans="1:57" ht="12.75" customHeight="1">
      <c r="A232" s="416"/>
      <c r="B232" s="260"/>
      <c r="C232" s="338"/>
      <c r="D232" s="385"/>
      <c r="E232" s="261"/>
      <c r="F232" s="752"/>
      <c r="G232" s="221"/>
      <c r="H232" s="102"/>
      <c r="I232" s="92"/>
      <c r="J232" s="92"/>
      <c r="K232" s="112"/>
      <c r="L232" s="103"/>
      <c r="M232" s="96"/>
      <c r="N232" s="103"/>
      <c r="O232" s="121"/>
      <c r="P232" s="127">
        <v>231</v>
      </c>
      <c r="Q232" s="114"/>
      <c r="R232" s="180"/>
      <c r="S232" s="191"/>
      <c r="T232" s="252"/>
      <c r="U232" s="252"/>
      <c r="V232" s="252"/>
      <c r="W232" s="238"/>
      <c r="X232" s="188"/>
      <c r="Y232" s="169"/>
      <c r="Z232" s="170"/>
      <c r="AA232" s="171"/>
      <c r="AB232" s="370"/>
      <c r="AC232" s="360"/>
      <c r="AD232" s="360"/>
      <c r="AE232" s="361"/>
      <c r="AF232" s="361"/>
      <c r="AG232" s="361"/>
      <c r="AH232" s="373"/>
      <c r="AI232" s="373"/>
      <c r="AJ232" s="374"/>
      <c r="AK232" s="374"/>
      <c r="AL232" s="374"/>
      <c r="AM232" s="374"/>
      <c r="AN232" s="374"/>
      <c r="AO232" s="374"/>
      <c r="AP232" s="374"/>
      <c r="AQ232" s="374"/>
      <c r="AR232" s="374"/>
      <c r="AS232" s="374"/>
      <c r="AT232" s="374"/>
      <c r="AU232" s="374"/>
      <c r="AV232" s="374"/>
      <c r="AW232" s="374"/>
      <c r="AX232" s="374"/>
      <c r="AY232" s="374"/>
      <c r="AZ232" s="374"/>
      <c r="BA232" s="374"/>
      <c r="BB232" s="374"/>
      <c r="BC232" s="374"/>
      <c r="BD232" s="374"/>
      <c r="BE232" s="374"/>
    </row>
    <row r="233" spans="1:57" ht="12.75" customHeight="1">
      <c r="A233" s="410"/>
      <c r="B233" s="259"/>
      <c r="C233" s="384"/>
      <c r="D233" s="384"/>
      <c r="E233" s="259"/>
      <c r="F233" s="751"/>
      <c r="G233" s="267"/>
      <c r="H233" s="100"/>
      <c r="I233" s="91"/>
      <c r="J233" s="91"/>
      <c r="K233" s="109"/>
      <c r="L233" s="98"/>
      <c r="M233" s="95"/>
      <c r="N233" s="98"/>
      <c r="O233" s="120"/>
      <c r="P233" s="126">
        <v>232</v>
      </c>
      <c r="Q233" s="113"/>
      <c r="R233" s="177"/>
      <c r="S233" s="190"/>
      <c r="T233" s="251"/>
      <c r="U233" s="251"/>
      <c r="V233" s="251"/>
      <c r="W233" s="239"/>
      <c r="X233" s="185"/>
      <c r="Y233" s="159"/>
      <c r="Z233" s="172"/>
      <c r="AA233" s="173"/>
      <c r="AB233" s="371"/>
      <c r="AC233" s="362"/>
      <c r="AD233" s="362"/>
      <c r="AE233" s="363"/>
      <c r="AF233" s="363"/>
      <c r="AG233" s="363"/>
      <c r="AH233" s="373"/>
      <c r="AI233" s="373"/>
      <c r="AJ233" s="374"/>
      <c r="AK233" s="374"/>
      <c r="AL233" s="374"/>
      <c r="AM233" s="374"/>
      <c r="AN233" s="374"/>
      <c r="AO233" s="374"/>
      <c r="AP233" s="374"/>
      <c r="AQ233" s="374"/>
      <c r="AR233" s="374"/>
      <c r="AS233" s="374"/>
      <c r="AT233" s="374"/>
      <c r="AU233" s="374"/>
      <c r="AV233" s="374"/>
      <c r="AW233" s="374"/>
      <c r="AX233" s="374"/>
      <c r="AY233" s="374"/>
      <c r="AZ233" s="374"/>
      <c r="BA233" s="374"/>
      <c r="BB233" s="374"/>
      <c r="BC233" s="374"/>
      <c r="BD233" s="374"/>
      <c r="BE233" s="374"/>
    </row>
    <row r="234" spans="1:57" ht="12.75" customHeight="1">
      <c r="A234" s="416"/>
      <c r="B234" s="260"/>
      <c r="C234" s="338"/>
      <c r="D234" s="385"/>
      <c r="E234" s="261"/>
      <c r="F234" s="750"/>
      <c r="G234" s="221"/>
      <c r="H234" s="102"/>
      <c r="I234" s="92"/>
      <c r="J234" s="92"/>
      <c r="K234" s="112"/>
      <c r="L234" s="103"/>
      <c r="M234" s="96"/>
      <c r="N234" s="103"/>
      <c r="O234" s="121"/>
      <c r="P234" s="127">
        <v>233</v>
      </c>
      <c r="Q234" s="114"/>
      <c r="R234" s="180"/>
      <c r="S234" s="191"/>
      <c r="T234" s="252"/>
      <c r="U234" s="252"/>
      <c r="V234" s="252"/>
      <c r="W234" s="240"/>
      <c r="X234" s="187"/>
      <c r="Y234" s="174"/>
      <c r="Z234" s="175"/>
      <c r="AA234" s="176"/>
      <c r="AB234" s="370"/>
      <c r="AC234" s="360"/>
      <c r="AD234" s="360"/>
      <c r="AE234" s="361"/>
      <c r="AF234" s="361"/>
      <c r="AG234" s="361"/>
      <c r="AH234" s="373"/>
      <c r="AI234" s="373"/>
      <c r="AJ234" s="374"/>
      <c r="AK234" s="374"/>
      <c r="AL234" s="374"/>
      <c r="AM234" s="374"/>
      <c r="AN234" s="374"/>
      <c r="AO234" s="374"/>
      <c r="AP234" s="374"/>
      <c r="AQ234" s="374"/>
      <c r="AR234" s="374"/>
      <c r="AS234" s="374"/>
      <c r="AT234" s="374"/>
      <c r="AU234" s="374"/>
      <c r="AV234" s="374"/>
      <c r="AW234" s="374"/>
      <c r="AX234" s="374"/>
      <c r="AY234" s="374"/>
      <c r="AZ234" s="374"/>
      <c r="BA234" s="374"/>
      <c r="BB234" s="374"/>
      <c r="BC234" s="374"/>
      <c r="BD234" s="374"/>
      <c r="BE234" s="374"/>
    </row>
    <row r="235" spans="1:57" ht="12.75" customHeight="1">
      <c r="A235" s="416"/>
      <c r="B235" s="260"/>
      <c r="C235" s="338"/>
      <c r="D235" s="385"/>
      <c r="E235" s="261"/>
      <c r="F235" s="752"/>
      <c r="G235" s="221"/>
      <c r="H235" s="101"/>
      <c r="I235" s="93"/>
      <c r="J235" s="93"/>
      <c r="K235" s="111"/>
      <c r="L235" s="104"/>
      <c r="M235" s="97"/>
      <c r="N235" s="104"/>
      <c r="O235" s="119"/>
      <c r="P235" s="126">
        <v>234</v>
      </c>
      <c r="Q235" s="115"/>
      <c r="R235" s="178"/>
      <c r="S235" s="189"/>
      <c r="T235" s="250"/>
      <c r="U235" s="250"/>
      <c r="V235" s="250"/>
      <c r="W235" s="237"/>
      <c r="X235" s="186"/>
      <c r="Y235" s="164"/>
      <c r="Z235" s="165"/>
      <c r="AA235" s="166"/>
      <c r="AB235" s="370"/>
      <c r="AC235" s="360"/>
      <c r="AD235" s="360"/>
      <c r="AE235" s="361"/>
      <c r="AF235" s="361"/>
      <c r="AG235" s="361"/>
      <c r="AH235" s="373"/>
      <c r="AI235" s="373"/>
      <c r="AJ235" s="374"/>
      <c r="AK235" s="374"/>
      <c r="AL235" s="374"/>
      <c r="AM235" s="374"/>
      <c r="AN235" s="374"/>
      <c r="AO235" s="374"/>
      <c r="AP235" s="374"/>
      <c r="AQ235" s="374"/>
      <c r="AR235" s="374"/>
      <c r="AS235" s="374"/>
      <c r="AT235" s="374"/>
      <c r="AU235" s="374"/>
      <c r="AV235" s="374"/>
      <c r="AW235" s="374"/>
      <c r="AX235" s="374"/>
      <c r="AY235" s="374"/>
      <c r="AZ235" s="374"/>
      <c r="BA235" s="374"/>
      <c r="BB235" s="374"/>
      <c r="BC235" s="374"/>
      <c r="BD235" s="374"/>
      <c r="BE235" s="374"/>
    </row>
    <row r="236" spans="1:57" ht="12.75" customHeight="1">
      <c r="A236" s="410"/>
      <c r="B236" s="259"/>
      <c r="C236" s="384"/>
      <c r="D236" s="384"/>
      <c r="E236" s="259"/>
      <c r="F236" s="751"/>
      <c r="G236" s="222"/>
      <c r="H236" s="100"/>
      <c r="I236" s="91"/>
      <c r="J236" s="91"/>
      <c r="K236" s="109"/>
      <c r="L236" s="98"/>
      <c r="M236" s="95"/>
      <c r="N236" s="98"/>
      <c r="O236" s="120"/>
      <c r="P236" s="127">
        <v>235</v>
      </c>
      <c r="Q236" s="113"/>
      <c r="R236" s="177"/>
      <c r="S236" s="190"/>
      <c r="T236" s="251"/>
      <c r="U236" s="251"/>
      <c r="V236" s="251"/>
      <c r="W236" s="148"/>
      <c r="X236" s="185"/>
      <c r="Y236" s="158"/>
      <c r="Z236" s="167"/>
      <c r="AA236" s="168"/>
      <c r="AB236" s="371"/>
      <c r="AC236" s="362"/>
      <c r="AD236" s="362"/>
      <c r="AE236" s="363"/>
      <c r="AF236" s="363"/>
      <c r="AG236" s="363"/>
      <c r="AH236" s="373"/>
      <c r="AI236" s="373"/>
      <c r="AJ236" s="374"/>
      <c r="AK236" s="374"/>
      <c r="AL236" s="374"/>
      <c r="AM236" s="374"/>
      <c r="AN236" s="374"/>
      <c r="AO236" s="374"/>
      <c r="AP236" s="374"/>
      <c r="AQ236" s="374"/>
      <c r="AR236" s="374"/>
      <c r="AS236" s="374"/>
      <c r="AT236" s="374"/>
      <c r="AU236" s="374"/>
      <c r="AV236" s="374"/>
      <c r="AW236" s="374"/>
      <c r="AX236" s="374"/>
      <c r="AY236" s="374"/>
      <c r="AZ236" s="374"/>
      <c r="BA236" s="374"/>
      <c r="BB236" s="374"/>
      <c r="BC236" s="374"/>
      <c r="BD236" s="374"/>
      <c r="BE236" s="374"/>
    </row>
    <row r="237" spans="1:57" ht="12.75" customHeight="1">
      <c r="A237" s="416"/>
      <c r="B237" s="260"/>
      <c r="C237" s="338"/>
      <c r="D237" s="385"/>
      <c r="E237" s="261"/>
      <c r="F237" s="752"/>
      <c r="G237" s="221"/>
      <c r="H237" s="102"/>
      <c r="I237" s="92"/>
      <c r="J237" s="92"/>
      <c r="K237" s="112"/>
      <c r="L237" s="103"/>
      <c r="M237" s="96"/>
      <c r="N237" s="103"/>
      <c r="O237" s="121"/>
      <c r="P237" s="126">
        <v>236</v>
      </c>
      <c r="Q237" s="114"/>
      <c r="R237" s="180"/>
      <c r="S237" s="191"/>
      <c r="T237" s="252"/>
      <c r="U237" s="252"/>
      <c r="V237" s="252"/>
      <c r="W237" s="238"/>
      <c r="X237" s="188"/>
      <c r="Y237" s="169"/>
      <c r="Z237" s="170"/>
      <c r="AA237" s="171"/>
      <c r="AB237" s="370"/>
      <c r="AC237" s="360"/>
      <c r="AD237" s="360"/>
      <c r="AE237" s="361"/>
      <c r="AF237" s="361"/>
      <c r="AG237" s="361"/>
      <c r="AH237" s="373"/>
      <c r="AI237" s="373"/>
      <c r="AJ237" s="374"/>
      <c r="AK237" s="374"/>
      <c r="AL237" s="374"/>
      <c r="AM237" s="374"/>
      <c r="AN237" s="374"/>
      <c r="AO237" s="374"/>
      <c r="AP237" s="374"/>
      <c r="AQ237" s="374"/>
      <c r="AR237" s="374"/>
      <c r="AS237" s="374"/>
      <c r="AT237" s="374"/>
      <c r="AU237" s="374"/>
      <c r="AV237" s="374"/>
      <c r="AW237" s="374"/>
      <c r="AX237" s="374"/>
      <c r="AY237" s="374"/>
      <c r="AZ237" s="374"/>
      <c r="BA237" s="374"/>
      <c r="BB237" s="374"/>
      <c r="BC237" s="374"/>
      <c r="BD237" s="374"/>
      <c r="BE237" s="374"/>
    </row>
    <row r="238" spans="1:57" ht="12.75" customHeight="1">
      <c r="A238" s="410"/>
      <c r="B238" s="259"/>
      <c r="C238" s="384"/>
      <c r="D238" s="384"/>
      <c r="E238" s="259"/>
      <c r="F238" s="751"/>
      <c r="G238" s="267"/>
      <c r="H238" s="100"/>
      <c r="I238" s="91"/>
      <c r="J238" s="91"/>
      <c r="K238" s="109"/>
      <c r="L238" s="98"/>
      <c r="M238" s="95"/>
      <c r="N238" s="98"/>
      <c r="O238" s="120"/>
      <c r="P238" s="127">
        <v>237</v>
      </c>
      <c r="Q238" s="113"/>
      <c r="R238" s="177"/>
      <c r="S238" s="190"/>
      <c r="T238" s="251"/>
      <c r="U238" s="251"/>
      <c r="V238" s="251"/>
      <c r="W238" s="239"/>
      <c r="X238" s="185"/>
      <c r="Y238" s="159"/>
      <c r="Z238" s="172"/>
      <c r="AA238" s="173"/>
      <c r="AB238" s="371"/>
      <c r="AC238" s="362"/>
      <c r="AD238" s="362"/>
      <c r="AE238" s="363"/>
      <c r="AF238" s="363"/>
      <c r="AG238" s="363"/>
      <c r="AH238" s="373"/>
      <c r="AI238" s="373"/>
      <c r="AJ238" s="374"/>
      <c r="AK238" s="374"/>
      <c r="AL238" s="374"/>
      <c r="AM238" s="374"/>
      <c r="AN238" s="374"/>
      <c r="AO238" s="374"/>
      <c r="AP238" s="374"/>
      <c r="AQ238" s="374"/>
      <c r="AR238" s="374"/>
      <c r="AS238" s="374"/>
      <c r="AT238" s="374"/>
      <c r="AU238" s="374"/>
      <c r="AV238" s="374"/>
      <c r="AW238" s="374"/>
      <c r="AX238" s="374"/>
      <c r="AY238" s="374"/>
      <c r="AZ238" s="374"/>
      <c r="BA238" s="374"/>
      <c r="BB238" s="374"/>
      <c r="BC238" s="374"/>
      <c r="BD238" s="374"/>
      <c r="BE238" s="374"/>
    </row>
    <row r="239" spans="1:57" ht="12.75" customHeight="1">
      <c r="A239" s="416"/>
      <c r="B239" s="260"/>
      <c r="C239" s="338"/>
      <c r="D239" s="385"/>
      <c r="E239" s="261"/>
      <c r="F239" s="750"/>
      <c r="G239" s="221"/>
      <c r="H239" s="102"/>
      <c r="I239" s="92"/>
      <c r="J239" s="92"/>
      <c r="K239" s="112"/>
      <c r="L239" s="103"/>
      <c r="M239" s="96"/>
      <c r="N239" s="103"/>
      <c r="O239" s="121"/>
      <c r="P239" s="126">
        <v>238</v>
      </c>
      <c r="Q239" s="114"/>
      <c r="R239" s="180"/>
      <c r="S239" s="191"/>
      <c r="T239" s="252"/>
      <c r="U239" s="252"/>
      <c r="V239" s="252"/>
      <c r="W239" s="240"/>
      <c r="X239" s="187"/>
      <c r="Y239" s="174"/>
      <c r="Z239" s="175"/>
      <c r="AA239" s="176"/>
      <c r="AB239" s="370"/>
      <c r="AC239" s="360"/>
      <c r="AD239" s="360"/>
      <c r="AE239" s="361"/>
      <c r="AF239" s="361"/>
      <c r="AG239" s="361"/>
      <c r="AH239" s="373"/>
      <c r="AI239" s="373"/>
      <c r="AJ239" s="374"/>
      <c r="AK239" s="374"/>
      <c r="AL239" s="374"/>
      <c r="AM239" s="374"/>
      <c r="AN239" s="374"/>
      <c r="AO239" s="374"/>
      <c r="AP239" s="374"/>
      <c r="AQ239" s="374"/>
      <c r="AR239" s="374"/>
      <c r="AS239" s="374"/>
      <c r="AT239" s="374"/>
      <c r="AU239" s="374"/>
      <c r="AV239" s="374"/>
      <c r="AW239" s="374"/>
      <c r="AX239" s="374"/>
      <c r="AY239" s="374"/>
      <c r="AZ239" s="374"/>
      <c r="BA239" s="374"/>
      <c r="BB239" s="374"/>
      <c r="BC239" s="374"/>
      <c r="BD239" s="374"/>
      <c r="BE239" s="374"/>
    </row>
  </sheetData>
  <sortState xmlns:xlrd2="http://schemas.microsoft.com/office/spreadsheetml/2017/richdata2" ref="A15">
    <sortCondition descending="1" ref="A14:A15"/>
  </sortState>
  <mergeCells count="15">
    <mergeCell ref="AA18:AA19"/>
    <mergeCell ref="AA20:AA21"/>
    <mergeCell ref="AA22:AA23"/>
    <mergeCell ref="AA24:AA25"/>
    <mergeCell ref="AA12:AA13"/>
    <mergeCell ref="AA14:AA15"/>
    <mergeCell ref="AA16:AA17"/>
    <mergeCell ref="Q1:R1"/>
    <mergeCell ref="AA2:AA3"/>
    <mergeCell ref="AA6:AA7"/>
    <mergeCell ref="AA10:AA11"/>
    <mergeCell ref="AA8:AA9"/>
    <mergeCell ref="AA4:AA5"/>
    <mergeCell ref="U1:V1"/>
    <mergeCell ref="S1:T1"/>
  </mergeCells>
  <phoneticPr fontId="16" type="noConversion"/>
  <conditionalFormatting sqref="Q90:T187">
    <cfRule type="cellIs" dxfId="2225" priority="19214" operator="equal">
      <formula>0</formula>
    </cfRule>
  </conditionalFormatting>
  <conditionalFormatting sqref="Y94 Y96">
    <cfRule type="cellIs" dxfId="2224" priority="15310" operator="lessThanOrEqual">
      <formula>0</formula>
    </cfRule>
  </conditionalFormatting>
  <conditionalFormatting sqref="W93">
    <cfRule type="cellIs" dxfId="2223" priority="15264" operator="equal">
      <formula>0</formula>
    </cfRule>
  </conditionalFormatting>
  <conditionalFormatting sqref="W92">
    <cfRule type="cellIs" dxfId="2222" priority="10374" operator="equal">
      <formula>0</formula>
    </cfRule>
    <cfRule type="cellIs" dxfId="2221" priority="10376" operator="lessThan">
      <formula>W93</formula>
    </cfRule>
    <cfRule type="cellIs" dxfId="2220" priority="15263" operator="lessThan">
      <formula>0</formula>
    </cfRule>
  </conditionalFormatting>
  <conditionalFormatting sqref="W95">
    <cfRule type="cellIs" dxfId="2219" priority="15262" operator="equal">
      <formula>0</formula>
    </cfRule>
  </conditionalFormatting>
  <conditionalFormatting sqref="W94">
    <cfRule type="cellIs" dxfId="2218" priority="10372" operator="equal">
      <formula>0</formula>
    </cfRule>
    <cfRule type="cellIs" dxfId="2217" priority="10373" operator="lessThan">
      <formula>W95</formula>
    </cfRule>
    <cfRule type="cellIs" dxfId="2216" priority="15261" operator="lessThan">
      <formula>0</formula>
    </cfRule>
  </conditionalFormatting>
  <conditionalFormatting sqref="W96">
    <cfRule type="cellIs" dxfId="2215" priority="10371" operator="equal">
      <formula>0</formula>
    </cfRule>
    <cfRule type="cellIs" dxfId="2214" priority="10377" operator="lessThan">
      <formula>W97</formula>
    </cfRule>
  </conditionalFormatting>
  <conditionalFormatting sqref="Z2 Z6 Z10 Z14 Z18 Z22">
    <cfRule type="cellIs" dxfId="2213" priority="14931" operator="equal">
      <formula>0</formula>
    </cfRule>
  </conditionalFormatting>
  <conditionalFormatting sqref="Z3 Z7 Z11 Z15 Z19 Z23">
    <cfRule type="cellIs" dxfId="2212" priority="14930" operator="equal">
      <formula>0</formula>
    </cfRule>
  </conditionalFormatting>
  <conditionalFormatting sqref="Z4 Z8 Z12 Z16 Z20 Z24">
    <cfRule type="cellIs" dxfId="2211" priority="14929" operator="equal">
      <formula>0</formula>
    </cfRule>
  </conditionalFormatting>
  <conditionalFormatting sqref="Z5 Z9 Z13 Z17 Z21 Z25">
    <cfRule type="cellIs" dxfId="2210" priority="14928" operator="equal">
      <formula>0</formula>
    </cfRule>
  </conditionalFormatting>
  <conditionalFormatting sqref="Y3">
    <cfRule type="cellIs" dxfId="2209" priority="13984" operator="equal">
      <formula>0</formula>
    </cfRule>
  </conditionalFormatting>
  <conditionalFormatting sqref="Y4">
    <cfRule type="cellIs" dxfId="2208" priority="13983" operator="equal">
      <formula>0</formula>
    </cfRule>
  </conditionalFormatting>
  <conditionalFormatting sqref="Y7">
    <cfRule type="cellIs" dxfId="2207" priority="13978" operator="equal">
      <formula>0</formula>
    </cfRule>
  </conditionalFormatting>
  <conditionalFormatting sqref="Y8">
    <cfRule type="cellIs" dxfId="2206" priority="13977" operator="equal">
      <formula>0</formula>
    </cfRule>
  </conditionalFormatting>
  <conditionalFormatting sqref="Y11 Y15 Y19 Y23">
    <cfRule type="cellIs" dxfId="2205" priority="13972" operator="equal">
      <formula>0</formula>
    </cfRule>
  </conditionalFormatting>
  <conditionalFormatting sqref="Y12 Y16 Y20 Y24">
    <cfRule type="cellIs" dxfId="2204" priority="13971" operator="equal">
      <formula>0</formula>
    </cfRule>
  </conditionalFormatting>
  <conditionalFormatting sqref="B2 B6 B10 B14">
    <cfRule type="expression" dxfId="2203" priority="23169">
      <formula>IF($Y5&gt;$Y2,AND(MID($A2,5,1)=" "))</formula>
    </cfRule>
    <cfRule type="expression" dxfId="2202" priority="23170">
      <formula>IF($Y5&gt;$Y2,AND(MID($A2,5,1)="C"))</formula>
    </cfRule>
    <cfRule type="expression" dxfId="2201" priority="23171">
      <formula>IF($Y5&gt;$Y2,AND(MID($A2,5,1)="D"))</formula>
    </cfRule>
  </conditionalFormatting>
  <conditionalFormatting sqref="E3 E7 E11 E15">
    <cfRule type="expression" dxfId="2200" priority="23184">
      <formula>IF($Y5&gt;$Y2,AND(MID($A3,5,1)=" "))</formula>
    </cfRule>
    <cfRule type="expression" dxfId="2199" priority="23185">
      <formula>IF($Y5&gt;$Y2,AND(MID($A3,5,1)="C"))</formula>
    </cfRule>
    <cfRule type="expression" dxfId="2198" priority="23186">
      <formula>IF($Y5&gt;$Y2,AND(MID($A3,5,1)="D"))</formula>
    </cfRule>
  </conditionalFormatting>
  <conditionalFormatting sqref="B4 B8 B16">
    <cfRule type="expression" dxfId="2197" priority="23199">
      <formula>IF($Y5&gt;$Y2,AND(MID($A4,5,1)=" "))</formula>
    </cfRule>
    <cfRule type="expression" dxfId="2196" priority="23200">
      <formula>IF($Y5&gt;$Y2,AND(MID($A4,5,1)="C"))</formula>
    </cfRule>
    <cfRule type="expression" dxfId="2195" priority="23201">
      <formula>IF($Y5&gt;$Y2,AND(MID($A4,5,1)="D"))</formula>
    </cfRule>
  </conditionalFormatting>
  <conditionalFormatting sqref="E5 E9 E13 E17">
    <cfRule type="expression" dxfId="2194" priority="23214">
      <formula>IF($Y5&gt;$Y2,AND(MID($A5,5,1)=" "))</formula>
    </cfRule>
    <cfRule type="expression" dxfId="2193" priority="23215">
      <formula>IF($Y5&gt;$Y2,AND(MID($A5,5,1)="C"))</formula>
    </cfRule>
    <cfRule type="expression" dxfId="2192" priority="23216">
      <formula>IF($Y5&gt;$Y2,AND(MID($A5,5,1)="D"))</formula>
    </cfRule>
  </conditionalFormatting>
  <conditionalFormatting sqref="C2 C6 C10 C14">
    <cfRule type="expression" dxfId="2191" priority="23229">
      <formula>IF($Y5&gt;$Y2,AND(MID($A2,5,1)=" "))</formula>
    </cfRule>
    <cfRule type="expression" dxfId="2190" priority="23230">
      <formula>IF($Y5&gt;$Y2,AND(MID($A2,5,1)="C"))</formula>
    </cfRule>
    <cfRule type="expression" dxfId="2189" priority="23231">
      <formula>IF($Y5&gt;$Y2,AND(MID($A2,5,1)="D"))</formula>
    </cfRule>
  </conditionalFormatting>
  <conditionalFormatting sqref="D3 D7 D11 D15">
    <cfRule type="expression" dxfId="2188" priority="23244">
      <formula>IF($Y5&gt;$Y2,AND(MID($A3,5,1)=" "))</formula>
    </cfRule>
    <cfRule type="expression" dxfId="2187" priority="23245">
      <formula>IF($Y5&gt;$Y2,AND(MID($A3,5,1)="C"))</formula>
    </cfRule>
    <cfRule type="expression" dxfId="2186" priority="23246">
      <formula>IF($Y5&gt;$Y2,AND(MID($A3,5,1)="D"))</formula>
    </cfRule>
  </conditionalFormatting>
  <conditionalFormatting sqref="D5 D9 D13 D17">
    <cfRule type="expression" dxfId="2185" priority="23259">
      <formula>IF($Y5&gt;$Y2,AND(MID($A5,5,1)=" "))</formula>
    </cfRule>
    <cfRule type="expression" dxfId="2184" priority="23260">
      <formula>IF($Y5&gt;$Y2,AND(MID($A5,5,1)="C"))</formula>
    </cfRule>
    <cfRule type="expression" dxfId="2183" priority="23261">
      <formula>IF($Y5&gt;$Y2,AND(MID($A5,5,1)="D"))</formula>
    </cfRule>
  </conditionalFormatting>
  <conditionalFormatting sqref="C4 C8 C16">
    <cfRule type="expression" dxfId="2182" priority="23274">
      <formula>IF($Y5&gt;$Y2,AND(MID($A4,5,1)=" "))</formula>
    </cfRule>
    <cfRule type="expression" dxfId="2181" priority="23275">
      <formula>IF($Y5&gt;$Y2,AND(MID($A4,5,1)="C"))</formula>
    </cfRule>
    <cfRule type="expression" dxfId="2180" priority="23276">
      <formula>IF($Y5&gt;$Y2,AND(MID($A4,5,1)="D"))</formula>
    </cfRule>
  </conditionalFormatting>
  <conditionalFormatting sqref="Q188:T229">
    <cfRule type="cellIs" dxfId="2179" priority="13127" operator="equal">
      <formula>0</formula>
    </cfRule>
  </conditionalFormatting>
  <conditionalFormatting sqref="Z94">
    <cfRule type="cellIs" dxfId="2178" priority="13104" operator="equal">
      <formula>0</formula>
    </cfRule>
  </conditionalFormatting>
  <conditionalFormatting sqref="AA94">
    <cfRule type="cellIs" dxfId="2177" priority="13103" operator="equal">
      <formula>0</formula>
    </cfRule>
  </conditionalFormatting>
  <conditionalFormatting sqref="Z95 Z97">
    <cfRule type="cellIs" dxfId="2176" priority="13101" operator="equal">
      <formula>0</formula>
    </cfRule>
  </conditionalFormatting>
  <conditionalFormatting sqref="AA95:AA97">
    <cfRule type="cellIs" dxfId="2175" priority="13100" operator="equal">
      <formula>0</formula>
    </cfRule>
  </conditionalFormatting>
  <conditionalFormatting sqref="Z100">
    <cfRule type="cellIs" dxfId="2174" priority="13099" operator="equal">
      <formula>0</formula>
    </cfRule>
  </conditionalFormatting>
  <conditionalFormatting sqref="AA100">
    <cfRule type="cellIs" dxfId="2173" priority="13098" operator="equal">
      <formula>0</formula>
    </cfRule>
  </conditionalFormatting>
  <conditionalFormatting sqref="Z101:Z103">
    <cfRule type="cellIs" dxfId="2172" priority="13096" operator="equal">
      <formula>0</formula>
    </cfRule>
  </conditionalFormatting>
  <conditionalFormatting sqref="AA101:AA103">
    <cfRule type="cellIs" dxfId="2171" priority="13095" operator="equal">
      <formula>0</formula>
    </cfRule>
  </conditionalFormatting>
  <conditionalFormatting sqref="Z106">
    <cfRule type="cellIs" dxfId="2170" priority="13094" operator="equal">
      <formula>0</formula>
    </cfRule>
  </conditionalFormatting>
  <conditionalFormatting sqref="AA106">
    <cfRule type="cellIs" dxfId="2169" priority="13093" operator="equal">
      <formula>0</formula>
    </cfRule>
  </conditionalFormatting>
  <conditionalFormatting sqref="Z107:Z109">
    <cfRule type="cellIs" dxfId="2168" priority="13091" operator="equal">
      <formula>0</formula>
    </cfRule>
  </conditionalFormatting>
  <conditionalFormatting sqref="AA107:AA109">
    <cfRule type="cellIs" dxfId="2167" priority="13090" operator="equal">
      <formula>0</formula>
    </cfRule>
  </conditionalFormatting>
  <conditionalFormatting sqref="Z112">
    <cfRule type="cellIs" dxfId="2166" priority="13089" operator="equal">
      <formula>0</formula>
    </cfRule>
  </conditionalFormatting>
  <conditionalFormatting sqref="AA112">
    <cfRule type="cellIs" dxfId="2165" priority="13088" operator="equal">
      <formula>0</formula>
    </cfRule>
  </conditionalFormatting>
  <conditionalFormatting sqref="Z113:Z115">
    <cfRule type="cellIs" dxfId="2164" priority="13086" operator="equal">
      <formula>0</formula>
    </cfRule>
  </conditionalFormatting>
  <conditionalFormatting sqref="AA113:AA115">
    <cfRule type="cellIs" dxfId="2163" priority="13085" operator="equal">
      <formula>0</formula>
    </cfRule>
  </conditionalFormatting>
  <conditionalFormatting sqref="Z118">
    <cfRule type="cellIs" dxfId="2162" priority="13084" operator="equal">
      <formula>0</formula>
    </cfRule>
  </conditionalFormatting>
  <conditionalFormatting sqref="AA118">
    <cfRule type="cellIs" dxfId="2161" priority="13083" operator="equal">
      <formula>0</formula>
    </cfRule>
  </conditionalFormatting>
  <conditionalFormatting sqref="Z119:Z121">
    <cfRule type="cellIs" dxfId="2160" priority="13081" operator="equal">
      <formula>0</formula>
    </cfRule>
  </conditionalFormatting>
  <conditionalFormatting sqref="AA119:AA121">
    <cfRule type="cellIs" dxfId="2159" priority="13080" operator="equal">
      <formula>0</formula>
    </cfRule>
  </conditionalFormatting>
  <conditionalFormatting sqref="Z124">
    <cfRule type="cellIs" dxfId="2158" priority="13079" operator="equal">
      <formula>0</formula>
    </cfRule>
  </conditionalFormatting>
  <conditionalFormatting sqref="AA124">
    <cfRule type="cellIs" dxfId="2157" priority="13078" operator="equal">
      <formula>0</formula>
    </cfRule>
  </conditionalFormatting>
  <conditionalFormatting sqref="Z125:Z127">
    <cfRule type="cellIs" dxfId="2156" priority="13076" operator="equal">
      <formula>0</formula>
    </cfRule>
  </conditionalFormatting>
  <conditionalFormatting sqref="AA125:AA127">
    <cfRule type="cellIs" dxfId="2155" priority="13075" operator="equal">
      <formula>0</formula>
    </cfRule>
  </conditionalFormatting>
  <conditionalFormatting sqref="Z130">
    <cfRule type="cellIs" dxfId="2154" priority="13074" operator="equal">
      <formula>0</formula>
    </cfRule>
  </conditionalFormatting>
  <conditionalFormatting sqref="AA130">
    <cfRule type="cellIs" dxfId="2153" priority="13073" operator="equal">
      <formula>0</formula>
    </cfRule>
  </conditionalFormatting>
  <conditionalFormatting sqref="Z131:Z133">
    <cfRule type="cellIs" dxfId="2152" priority="13071" operator="equal">
      <formula>0</formula>
    </cfRule>
  </conditionalFormatting>
  <conditionalFormatting sqref="AA131:AA133">
    <cfRule type="cellIs" dxfId="2151" priority="13070" operator="equal">
      <formula>0</formula>
    </cfRule>
  </conditionalFormatting>
  <conditionalFormatting sqref="Z136">
    <cfRule type="cellIs" dxfId="2150" priority="13069" operator="equal">
      <formula>0</formula>
    </cfRule>
  </conditionalFormatting>
  <conditionalFormatting sqref="AA136">
    <cfRule type="cellIs" dxfId="2149" priority="13068" operator="equal">
      <formula>0</formula>
    </cfRule>
  </conditionalFormatting>
  <conditionalFormatting sqref="Z137:Z139">
    <cfRule type="cellIs" dxfId="2148" priority="13066" operator="equal">
      <formula>0</formula>
    </cfRule>
  </conditionalFormatting>
  <conditionalFormatting sqref="AA137:AA139">
    <cfRule type="cellIs" dxfId="2147" priority="13065" operator="equal">
      <formula>0</formula>
    </cfRule>
  </conditionalFormatting>
  <conditionalFormatting sqref="Z142">
    <cfRule type="cellIs" dxfId="2146" priority="13064" operator="equal">
      <formula>0</formula>
    </cfRule>
  </conditionalFormatting>
  <conditionalFormatting sqref="AA142">
    <cfRule type="cellIs" dxfId="2145" priority="13063" operator="equal">
      <formula>0</formula>
    </cfRule>
  </conditionalFormatting>
  <conditionalFormatting sqref="Z166">
    <cfRule type="cellIs" dxfId="2144" priority="13044" operator="equal">
      <formula>0</formula>
    </cfRule>
  </conditionalFormatting>
  <conditionalFormatting sqref="Z143:Z145">
    <cfRule type="cellIs" dxfId="2143" priority="13061" operator="equal">
      <formula>0</formula>
    </cfRule>
  </conditionalFormatting>
  <conditionalFormatting sqref="AA143:AA145">
    <cfRule type="cellIs" dxfId="2142" priority="13060" operator="equal">
      <formula>0</formula>
    </cfRule>
  </conditionalFormatting>
  <conditionalFormatting sqref="Z148">
    <cfRule type="cellIs" dxfId="2141" priority="13059" operator="equal">
      <formula>0</formula>
    </cfRule>
  </conditionalFormatting>
  <conditionalFormatting sqref="AA148">
    <cfRule type="cellIs" dxfId="2140" priority="13058" operator="equal">
      <formula>0</formula>
    </cfRule>
  </conditionalFormatting>
  <conditionalFormatting sqref="Z167:Z169">
    <cfRule type="cellIs" dxfId="2139" priority="13041" operator="equal">
      <formula>0</formula>
    </cfRule>
  </conditionalFormatting>
  <conditionalFormatting sqref="Z149:Z151">
    <cfRule type="cellIs" dxfId="2138" priority="13056" operator="equal">
      <formula>0</formula>
    </cfRule>
  </conditionalFormatting>
  <conditionalFormatting sqref="AA149:AA151">
    <cfRule type="cellIs" dxfId="2137" priority="13055" operator="equal">
      <formula>0</formula>
    </cfRule>
  </conditionalFormatting>
  <conditionalFormatting sqref="Z154">
    <cfRule type="cellIs" dxfId="2136" priority="13054" operator="equal">
      <formula>0</formula>
    </cfRule>
  </conditionalFormatting>
  <conditionalFormatting sqref="AA154">
    <cfRule type="cellIs" dxfId="2135" priority="13053" operator="equal">
      <formula>0</formula>
    </cfRule>
  </conditionalFormatting>
  <conditionalFormatting sqref="AA172">
    <cfRule type="cellIs" dxfId="2134" priority="13038" operator="equal">
      <formula>0</formula>
    </cfRule>
  </conditionalFormatting>
  <conditionalFormatting sqref="Z155:Z157">
    <cfRule type="cellIs" dxfId="2133" priority="13051" operator="equal">
      <formula>0</formula>
    </cfRule>
  </conditionalFormatting>
  <conditionalFormatting sqref="AA155:AA157">
    <cfRule type="cellIs" dxfId="2132" priority="13050" operator="equal">
      <formula>0</formula>
    </cfRule>
  </conditionalFormatting>
  <conditionalFormatting sqref="Z160">
    <cfRule type="cellIs" dxfId="2131" priority="13049" operator="equal">
      <formula>0</formula>
    </cfRule>
  </conditionalFormatting>
  <conditionalFormatting sqref="AA160">
    <cfRule type="cellIs" dxfId="2130" priority="13048" operator="equal">
      <formula>0</formula>
    </cfRule>
  </conditionalFormatting>
  <conditionalFormatting sqref="AA173:AA175">
    <cfRule type="cellIs" dxfId="2129" priority="13035" operator="equal">
      <formula>0</formula>
    </cfRule>
  </conditionalFormatting>
  <conditionalFormatting sqref="Z161:Z163">
    <cfRule type="cellIs" dxfId="2128" priority="13046" operator="equal">
      <formula>0</formula>
    </cfRule>
  </conditionalFormatting>
  <conditionalFormatting sqref="AA161:AA163">
    <cfRule type="cellIs" dxfId="2127" priority="13045" operator="equal">
      <formula>0</formula>
    </cfRule>
  </conditionalFormatting>
  <conditionalFormatting sqref="AA166">
    <cfRule type="cellIs" dxfId="2126" priority="13043" operator="equal">
      <formula>0</formula>
    </cfRule>
  </conditionalFormatting>
  <conditionalFormatting sqref="AA167:AA169">
    <cfRule type="cellIs" dxfId="2125" priority="13040" operator="equal">
      <formula>0</formula>
    </cfRule>
  </conditionalFormatting>
  <conditionalFormatting sqref="Z172">
    <cfRule type="cellIs" dxfId="2124" priority="13039" operator="equal">
      <formula>0</formula>
    </cfRule>
  </conditionalFormatting>
  <conditionalFormatting sqref="Z184">
    <cfRule type="cellIs" dxfId="2123" priority="13029" operator="equal">
      <formula>0</formula>
    </cfRule>
  </conditionalFormatting>
  <conditionalFormatting sqref="Z173:Z175">
    <cfRule type="cellIs" dxfId="2122" priority="13036" operator="equal">
      <formula>0</formula>
    </cfRule>
  </conditionalFormatting>
  <conditionalFormatting sqref="Z178">
    <cfRule type="cellIs" dxfId="2121" priority="13034" operator="equal">
      <formula>0</formula>
    </cfRule>
  </conditionalFormatting>
  <conditionalFormatting sqref="AA178">
    <cfRule type="cellIs" dxfId="2120" priority="13033" operator="equal">
      <formula>0</formula>
    </cfRule>
  </conditionalFormatting>
  <conditionalFormatting sqref="Z185:Z187">
    <cfRule type="cellIs" dxfId="2119" priority="13026" operator="equal">
      <formula>0</formula>
    </cfRule>
  </conditionalFormatting>
  <conditionalFormatting sqref="Z179:Z181">
    <cfRule type="cellIs" dxfId="2118" priority="13031" operator="equal">
      <formula>0</formula>
    </cfRule>
  </conditionalFormatting>
  <conditionalFormatting sqref="AA179:AA181">
    <cfRule type="cellIs" dxfId="2117" priority="13030" operator="equal">
      <formula>0</formula>
    </cfRule>
  </conditionalFormatting>
  <conditionalFormatting sqref="AA184">
    <cfRule type="cellIs" dxfId="2116" priority="13028" operator="equal">
      <formula>0</formula>
    </cfRule>
  </conditionalFormatting>
  <conditionalFormatting sqref="AA190 AA196 AA202 AA208 AA214 AA220 AA226">
    <cfRule type="cellIs" dxfId="2115" priority="13023" operator="equal">
      <formula>0</formula>
    </cfRule>
  </conditionalFormatting>
  <conditionalFormatting sqref="AA185:AA187">
    <cfRule type="cellIs" dxfId="2114" priority="13025" operator="equal">
      <formula>0</formula>
    </cfRule>
  </conditionalFormatting>
  <conditionalFormatting sqref="Z190 Z196 Z202 Z208 Z214 Z220 Z226">
    <cfRule type="cellIs" dxfId="2113" priority="13024" operator="equal">
      <formula>0</formula>
    </cfRule>
  </conditionalFormatting>
  <conditionalFormatting sqref="AA191:AA193 AA197:AA199 AA203:AA205 AA209:AA211 AA215:AA217 AA221:AA223 AA227:AA229">
    <cfRule type="cellIs" dxfId="2112" priority="13020" operator="equal">
      <formula>0</formula>
    </cfRule>
  </conditionalFormatting>
  <conditionalFormatting sqref="Z191:Z193 Z197:Z199 Z203:Z205 Z209:Z211 Z215:Z217 Z221:Z223 Z227:Z229">
    <cfRule type="cellIs" dxfId="2111" priority="13021" operator="equal">
      <formula>0</formula>
    </cfRule>
  </conditionalFormatting>
  <conditionalFormatting sqref="AA96 AA102 AA108 AA114 AA120 AA126 AA132 AA138 AA144 AA150 AA156 AA162 AA168 AA174 AA180 AA186 AA192 AA198 AA204 AA210 AA216 AA222 AA228">
    <cfRule type="colorScale" priority="130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6">
    <cfRule type="cellIs" dxfId="2110" priority="13014" operator="equal">
      <formula>0</formula>
    </cfRule>
  </conditionalFormatting>
  <conditionalFormatting sqref="W97">
    <cfRule type="cellIs" dxfId="2109" priority="10359" operator="equal">
      <formula>0</formula>
    </cfRule>
    <cfRule type="cellIs" dxfId="2108" priority="11836" operator="greaterThan">
      <formula>W96</formula>
    </cfRule>
  </conditionalFormatting>
  <conditionalFormatting sqref="Y95">
    <cfRule type="cellIs" dxfId="2107" priority="10499" operator="equal">
      <formula>0</formula>
    </cfRule>
  </conditionalFormatting>
  <conditionalFormatting sqref="Y97">
    <cfRule type="cellIs" dxfId="2106" priority="10498" operator="equal">
      <formula>0</formula>
    </cfRule>
  </conditionalFormatting>
  <conditionalFormatting sqref="W99">
    <cfRule type="cellIs" dxfId="2105" priority="9920" operator="lessThan">
      <formula>W98</formula>
    </cfRule>
    <cfRule type="cellIs" dxfId="2104" priority="10346" operator="equal">
      <formula>0</formula>
    </cfRule>
  </conditionalFormatting>
  <conditionalFormatting sqref="W98">
    <cfRule type="cellIs" dxfId="2103" priority="9921" operator="lessThan">
      <formula>W99</formula>
    </cfRule>
    <cfRule type="cellIs" dxfId="2102" priority="10339" operator="equal">
      <formula>0</formula>
    </cfRule>
    <cfRule type="cellIs" dxfId="2101" priority="10340" operator="lessThan">
      <formula>W99</formula>
    </cfRule>
    <cfRule type="cellIs" dxfId="2100" priority="10345" operator="lessThan">
      <formula>0</formula>
    </cfRule>
  </conditionalFormatting>
  <conditionalFormatting sqref="W101">
    <cfRule type="cellIs" dxfId="2099" priority="10344" operator="equal">
      <formula>0</formula>
    </cfRule>
  </conditionalFormatting>
  <conditionalFormatting sqref="W100">
    <cfRule type="cellIs" dxfId="2098" priority="10337" operator="equal">
      <formula>0</formula>
    </cfRule>
    <cfRule type="cellIs" dxfId="2097" priority="10338" operator="lessThan">
      <formula>W101</formula>
    </cfRule>
    <cfRule type="cellIs" dxfId="2096" priority="10343" operator="lessThan">
      <formula>0</formula>
    </cfRule>
  </conditionalFormatting>
  <conditionalFormatting sqref="W102">
    <cfRule type="cellIs" dxfId="2095" priority="10336" operator="equal">
      <formula>0</formula>
    </cfRule>
    <cfRule type="cellIs" dxfId="2094" priority="10341" operator="lessThan">
      <formula>W103</formula>
    </cfRule>
  </conditionalFormatting>
  <conditionalFormatting sqref="W107">
    <cfRule type="cellIs" dxfId="2093" priority="10332" operator="equal">
      <formula>0</formula>
    </cfRule>
  </conditionalFormatting>
  <conditionalFormatting sqref="W106">
    <cfRule type="cellIs" dxfId="2092" priority="10325" operator="equal">
      <formula>0</formula>
    </cfRule>
    <cfRule type="cellIs" dxfId="2091" priority="10326" operator="lessThan">
      <formula>W107</formula>
    </cfRule>
    <cfRule type="cellIs" dxfId="2090" priority="10331" operator="lessThan">
      <formula>0</formula>
    </cfRule>
  </conditionalFormatting>
  <conditionalFormatting sqref="W108">
    <cfRule type="cellIs" dxfId="2089" priority="10324" operator="equal">
      <formula>0</formula>
    </cfRule>
    <cfRule type="cellIs" dxfId="2088" priority="10329" operator="lessThan">
      <formula>W109</formula>
    </cfRule>
  </conditionalFormatting>
  <conditionalFormatting sqref="W113">
    <cfRule type="cellIs" dxfId="2087" priority="10320" operator="equal">
      <formula>0</formula>
    </cfRule>
  </conditionalFormatting>
  <conditionalFormatting sqref="W112">
    <cfRule type="cellIs" dxfId="2086" priority="10313" operator="equal">
      <formula>0</formula>
    </cfRule>
    <cfRule type="cellIs" dxfId="2085" priority="10314" operator="lessThan">
      <formula>W113</formula>
    </cfRule>
    <cfRule type="cellIs" dxfId="2084" priority="10319" operator="lessThan">
      <formula>0</formula>
    </cfRule>
  </conditionalFormatting>
  <conditionalFormatting sqref="W114">
    <cfRule type="cellIs" dxfId="2083" priority="10312" operator="equal">
      <formula>0</formula>
    </cfRule>
    <cfRule type="cellIs" dxfId="2082" priority="10317" operator="lessThan">
      <formula>W115</formula>
    </cfRule>
  </conditionalFormatting>
  <conditionalFormatting sqref="W115">
    <cfRule type="cellIs" dxfId="2081" priority="10311" operator="equal">
      <formula>0</formula>
    </cfRule>
    <cfRule type="cellIs" dxfId="2080" priority="10318" operator="greaterThan">
      <formula>W114</formula>
    </cfRule>
  </conditionalFormatting>
  <conditionalFormatting sqref="W119">
    <cfRule type="cellIs" dxfId="2079" priority="10308" operator="equal">
      <formula>0</formula>
    </cfRule>
  </conditionalFormatting>
  <conditionalFormatting sqref="W118">
    <cfRule type="cellIs" dxfId="2078" priority="10301" operator="equal">
      <formula>0</formula>
    </cfRule>
    <cfRule type="cellIs" dxfId="2077" priority="10302" operator="lessThan">
      <formula>W119</formula>
    </cfRule>
    <cfRule type="cellIs" dxfId="2076" priority="10307" operator="lessThan">
      <formula>0</formula>
    </cfRule>
  </conditionalFormatting>
  <conditionalFormatting sqref="W120">
    <cfRule type="cellIs" dxfId="2075" priority="10300" operator="equal">
      <formula>0</formula>
    </cfRule>
    <cfRule type="cellIs" dxfId="2074" priority="10305" operator="lessThan">
      <formula>W121</formula>
    </cfRule>
  </conditionalFormatting>
  <conditionalFormatting sqref="W121">
    <cfRule type="cellIs" dxfId="2073" priority="10299" operator="equal">
      <formula>0</formula>
    </cfRule>
    <cfRule type="cellIs" dxfId="2072" priority="10306" operator="greaterThan">
      <formula>W120</formula>
    </cfRule>
  </conditionalFormatting>
  <conditionalFormatting sqref="W125">
    <cfRule type="cellIs" dxfId="2071" priority="10296" operator="equal">
      <formula>0</formula>
    </cfRule>
  </conditionalFormatting>
  <conditionalFormatting sqref="W124">
    <cfRule type="cellIs" dxfId="2070" priority="10289" operator="equal">
      <formula>0</formula>
    </cfRule>
    <cfRule type="cellIs" dxfId="2069" priority="10290" operator="lessThan">
      <formula>W125</formula>
    </cfRule>
    <cfRule type="cellIs" dxfId="2068" priority="10295" operator="lessThan">
      <formula>0</formula>
    </cfRule>
  </conditionalFormatting>
  <conditionalFormatting sqref="W126">
    <cfRule type="cellIs" dxfId="2067" priority="10288" operator="equal">
      <formula>0</formula>
    </cfRule>
    <cfRule type="cellIs" dxfId="2066" priority="10293" operator="lessThan">
      <formula>W127</formula>
    </cfRule>
  </conditionalFormatting>
  <conditionalFormatting sqref="W127">
    <cfRule type="cellIs" dxfId="2065" priority="10287" operator="equal">
      <formula>0</formula>
    </cfRule>
    <cfRule type="cellIs" dxfId="2064" priority="10294" operator="greaterThan">
      <formula>W126</formula>
    </cfRule>
  </conditionalFormatting>
  <conditionalFormatting sqref="W131">
    <cfRule type="cellIs" dxfId="2063" priority="10284" operator="equal">
      <formula>0</formula>
    </cfRule>
  </conditionalFormatting>
  <conditionalFormatting sqref="W130">
    <cfRule type="cellIs" dxfId="2062" priority="10277" operator="equal">
      <formula>0</formula>
    </cfRule>
    <cfRule type="cellIs" dxfId="2061" priority="10278" operator="lessThan">
      <formula>W131</formula>
    </cfRule>
    <cfRule type="cellIs" dxfId="2060" priority="10283" operator="lessThan">
      <formula>0</formula>
    </cfRule>
  </conditionalFormatting>
  <conditionalFormatting sqref="W132">
    <cfRule type="cellIs" dxfId="2059" priority="10276" operator="equal">
      <formula>0</formula>
    </cfRule>
    <cfRule type="cellIs" dxfId="2058" priority="10281" operator="lessThan">
      <formula>W133</formula>
    </cfRule>
  </conditionalFormatting>
  <conditionalFormatting sqref="W133">
    <cfRule type="cellIs" dxfId="2057" priority="10275" operator="equal">
      <formula>0</formula>
    </cfRule>
    <cfRule type="cellIs" dxfId="2056" priority="10282" operator="greaterThan">
      <formula>W132</formula>
    </cfRule>
  </conditionalFormatting>
  <conditionalFormatting sqref="W137">
    <cfRule type="cellIs" dxfId="2055" priority="10272" operator="equal">
      <formula>0</formula>
    </cfRule>
  </conditionalFormatting>
  <conditionalFormatting sqref="W136">
    <cfRule type="cellIs" dxfId="2054" priority="10265" operator="equal">
      <formula>0</formula>
    </cfRule>
    <cfRule type="cellIs" dxfId="2053" priority="10266" operator="lessThan">
      <formula>W137</formula>
    </cfRule>
    <cfRule type="cellIs" dxfId="2052" priority="10271" operator="lessThan">
      <formula>0</formula>
    </cfRule>
  </conditionalFormatting>
  <conditionalFormatting sqref="W138">
    <cfRule type="cellIs" dxfId="2051" priority="10264" operator="equal">
      <formula>0</formula>
    </cfRule>
    <cfRule type="cellIs" dxfId="2050" priority="10269" operator="lessThan">
      <formula>W139</formula>
    </cfRule>
  </conditionalFormatting>
  <conditionalFormatting sqref="W139">
    <cfRule type="cellIs" dxfId="2049" priority="10263" operator="equal">
      <formula>0</formula>
    </cfRule>
    <cfRule type="cellIs" dxfId="2048" priority="10270" operator="greaterThan">
      <formula>W138</formula>
    </cfRule>
  </conditionalFormatting>
  <conditionalFormatting sqref="W143">
    <cfRule type="cellIs" dxfId="2047" priority="10260" operator="equal">
      <formula>0</formula>
    </cfRule>
  </conditionalFormatting>
  <conditionalFormatting sqref="W142">
    <cfRule type="cellIs" dxfId="2046" priority="10253" operator="equal">
      <formula>0</formula>
    </cfRule>
    <cfRule type="cellIs" dxfId="2045" priority="10254" operator="lessThan">
      <formula>W143</formula>
    </cfRule>
    <cfRule type="cellIs" dxfId="2044" priority="10259" operator="lessThan">
      <formula>0</formula>
    </cfRule>
  </conditionalFormatting>
  <conditionalFormatting sqref="W144">
    <cfRule type="cellIs" dxfId="2043" priority="10252" operator="equal">
      <formula>0</formula>
    </cfRule>
    <cfRule type="cellIs" dxfId="2042" priority="10257" operator="lessThan">
      <formula>W145</formula>
    </cfRule>
  </conditionalFormatting>
  <conditionalFormatting sqref="W145">
    <cfRule type="cellIs" dxfId="2041" priority="10251" operator="equal">
      <formula>0</formula>
    </cfRule>
    <cfRule type="cellIs" dxfId="2040" priority="10258" operator="greaterThan">
      <formula>W144</formula>
    </cfRule>
  </conditionalFormatting>
  <conditionalFormatting sqref="W149">
    <cfRule type="cellIs" dxfId="2039" priority="10248" operator="equal">
      <formula>0</formula>
    </cfRule>
  </conditionalFormatting>
  <conditionalFormatting sqref="W148">
    <cfRule type="cellIs" dxfId="2038" priority="10241" operator="equal">
      <formula>0</formula>
    </cfRule>
    <cfRule type="cellIs" dxfId="2037" priority="10242" operator="lessThan">
      <formula>W149</formula>
    </cfRule>
    <cfRule type="cellIs" dxfId="2036" priority="10247" operator="lessThan">
      <formula>0</formula>
    </cfRule>
  </conditionalFormatting>
  <conditionalFormatting sqref="W150">
    <cfRule type="cellIs" dxfId="2035" priority="10240" operator="equal">
      <formula>0</formula>
    </cfRule>
    <cfRule type="cellIs" dxfId="2034" priority="10245" operator="lessThan">
      <formula>W151</formula>
    </cfRule>
  </conditionalFormatting>
  <conditionalFormatting sqref="W151">
    <cfRule type="cellIs" dxfId="2033" priority="10239" operator="equal">
      <formula>0</formula>
    </cfRule>
    <cfRule type="cellIs" dxfId="2032" priority="10246" operator="greaterThan">
      <formula>W150</formula>
    </cfRule>
  </conditionalFormatting>
  <conditionalFormatting sqref="W155">
    <cfRule type="cellIs" dxfId="2031" priority="10236" operator="equal">
      <formula>0</formula>
    </cfRule>
  </conditionalFormatting>
  <conditionalFormatting sqref="W154">
    <cfRule type="cellIs" dxfId="2030" priority="10229" operator="equal">
      <formula>0</formula>
    </cfRule>
    <cfRule type="cellIs" dxfId="2029" priority="10230" operator="lessThan">
      <formula>W155</formula>
    </cfRule>
    <cfRule type="cellIs" dxfId="2028" priority="10235" operator="lessThan">
      <formula>0</formula>
    </cfRule>
  </conditionalFormatting>
  <conditionalFormatting sqref="W156">
    <cfRule type="cellIs" dxfId="2027" priority="10228" operator="equal">
      <formula>0</formula>
    </cfRule>
    <cfRule type="cellIs" dxfId="2026" priority="10233" operator="lessThan">
      <formula>W157</formula>
    </cfRule>
  </conditionalFormatting>
  <conditionalFormatting sqref="W157">
    <cfRule type="cellIs" dxfId="2025" priority="10227" operator="equal">
      <formula>0</formula>
    </cfRule>
    <cfRule type="cellIs" dxfId="2024" priority="10234" operator="greaterThan">
      <formula>W156</formula>
    </cfRule>
  </conditionalFormatting>
  <conditionalFormatting sqref="W161">
    <cfRule type="cellIs" dxfId="2023" priority="10224" operator="equal">
      <formula>0</formula>
    </cfRule>
  </conditionalFormatting>
  <conditionalFormatting sqref="W160">
    <cfRule type="cellIs" dxfId="2022" priority="10217" operator="equal">
      <formula>0</formula>
    </cfRule>
    <cfRule type="cellIs" dxfId="2021" priority="10218" operator="lessThan">
      <formula>W161</formula>
    </cfRule>
    <cfRule type="cellIs" dxfId="2020" priority="10223" operator="lessThan">
      <formula>0</formula>
    </cfRule>
  </conditionalFormatting>
  <conditionalFormatting sqref="W162">
    <cfRule type="cellIs" dxfId="2019" priority="10216" operator="equal">
      <formula>0</formula>
    </cfRule>
    <cfRule type="cellIs" dxfId="2018" priority="10221" operator="lessThan">
      <formula>W163</formula>
    </cfRule>
  </conditionalFormatting>
  <conditionalFormatting sqref="W163">
    <cfRule type="cellIs" dxfId="2017" priority="10215" operator="equal">
      <formula>0</formula>
    </cfRule>
    <cfRule type="cellIs" dxfId="2016" priority="10222" operator="greaterThan">
      <formula>W162</formula>
    </cfRule>
  </conditionalFormatting>
  <conditionalFormatting sqref="W167">
    <cfRule type="cellIs" dxfId="2015" priority="10212" operator="equal">
      <formula>0</formula>
    </cfRule>
  </conditionalFormatting>
  <conditionalFormatting sqref="W166">
    <cfRule type="cellIs" dxfId="2014" priority="10205" operator="equal">
      <formula>0</formula>
    </cfRule>
    <cfRule type="cellIs" dxfId="2013" priority="10206" operator="lessThan">
      <formula>W167</formula>
    </cfRule>
    <cfRule type="cellIs" dxfId="2012" priority="10211" operator="lessThan">
      <formula>0</formula>
    </cfRule>
  </conditionalFormatting>
  <conditionalFormatting sqref="W168">
    <cfRule type="cellIs" dxfId="2011" priority="10204" operator="equal">
      <formula>0</formula>
    </cfRule>
    <cfRule type="cellIs" dxfId="2010" priority="10209" operator="lessThan">
      <formula>W169</formula>
    </cfRule>
  </conditionalFormatting>
  <conditionalFormatting sqref="W169">
    <cfRule type="cellIs" dxfId="2009" priority="10203" operator="equal">
      <formula>0</formula>
    </cfRule>
    <cfRule type="cellIs" dxfId="2008" priority="10210" operator="greaterThan">
      <formula>W168</formula>
    </cfRule>
  </conditionalFormatting>
  <conditionalFormatting sqref="W173">
    <cfRule type="cellIs" dxfId="2007" priority="10200" operator="equal">
      <formula>0</formula>
    </cfRule>
  </conditionalFormatting>
  <conditionalFormatting sqref="W172">
    <cfRule type="cellIs" dxfId="2006" priority="10193" operator="equal">
      <formula>0</formula>
    </cfRule>
    <cfRule type="cellIs" dxfId="2005" priority="10194" operator="lessThan">
      <formula>W173</formula>
    </cfRule>
    <cfRule type="cellIs" dxfId="2004" priority="10199" operator="lessThan">
      <formula>0</formula>
    </cfRule>
  </conditionalFormatting>
  <conditionalFormatting sqref="W174">
    <cfRule type="cellIs" dxfId="2003" priority="10192" operator="equal">
      <formula>0</formula>
    </cfRule>
    <cfRule type="cellIs" dxfId="2002" priority="10197" operator="lessThan">
      <formula>W175</formula>
    </cfRule>
  </conditionalFormatting>
  <conditionalFormatting sqref="W175">
    <cfRule type="cellIs" dxfId="2001" priority="10191" operator="equal">
      <formula>0</formula>
    </cfRule>
    <cfRule type="cellIs" dxfId="2000" priority="10198" operator="greaterThan">
      <formula>W174</formula>
    </cfRule>
  </conditionalFormatting>
  <conditionalFormatting sqref="W179">
    <cfRule type="cellIs" dxfId="1999" priority="10188" operator="equal">
      <formula>0</formula>
    </cfRule>
  </conditionalFormatting>
  <conditionalFormatting sqref="W178">
    <cfRule type="cellIs" dxfId="1998" priority="10181" operator="equal">
      <formula>0</formula>
    </cfRule>
    <cfRule type="cellIs" dxfId="1997" priority="10182" operator="lessThan">
      <formula>W179</formula>
    </cfRule>
    <cfRule type="cellIs" dxfId="1996" priority="10187" operator="lessThan">
      <formula>0</formula>
    </cfRule>
  </conditionalFormatting>
  <conditionalFormatting sqref="W180">
    <cfRule type="cellIs" dxfId="1995" priority="10180" operator="equal">
      <formula>0</formula>
    </cfRule>
    <cfRule type="cellIs" dxfId="1994" priority="10185" operator="lessThan">
      <formula>W181</formula>
    </cfRule>
  </conditionalFormatting>
  <conditionalFormatting sqref="W181">
    <cfRule type="cellIs" dxfId="1993" priority="10179" operator="equal">
      <formula>0</formula>
    </cfRule>
    <cfRule type="cellIs" dxfId="1992" priority="10186" operator="greaterThan">
      <formula>W180</formula>
    </cfRule>
  </conditionalFormatting>
  <conditionalFormatting sqref="W183">
    <cfRule type="cellIs" dxfId="1991" priority="10178" operator="equal">
      <formula>0</formula>
    </cfRule>
  </conditionalFormatting>
  <conditionalFormatting sqref="W182">
    <cfRule type="cellIs" dxfId="1990" priority="10171" operator="equal">
      <formula>0</formula>
    </cfRule>
    <cfRule type="cellIs" dxfId="1989" priority="10172" operator="lessThan">
      <formula>W183</formula>
    </cfRule>
    <cfRule type="cellIs" dxfId="1988" priority="10177" operator="lessThan">
      <formula>0</formula>
    </cfRule>
  </conditionalFormatting>
  <conditionalFormatting sqref="W185">
    <cfRule type="cellIs" dxfId="1987" priority="10176" operator="equal">
      <formula>0</formula>
    </cfRule>
  </conditionalFormatting>
  <conditionalFormatting sqref="W184">
    <cfRule type="cellIs" dxfId="1986" priority="10169" operator="equal">
      <formula>0</formula>
    </cfRule>
    <cfRule type="cellIs" dxfId="1985" priority="10170" operator="lessThan">
      <formula>W185</formula>
    </cfRule>
    <cfRule type="cellIs" dxfId="1984" priority="10175" operator="lessThan">
      <formula>0</formula>
    </cfRule>
  </conditionalFormatting>
  <conditionalFormatting sqref="W186">
    <cfRule type="cellIs" dxfId="1983" priority="10168" operator="equal">
      <formula>0</formula>
    </cfRule>
    <cfRule type="cellIs" dxfId="1982" priority="10173" operator="lessThan">
      <formula>W187</formula>
    </cfRule>
  </conditionalFormatting>
  <conditionalFormatting sqref="W187">
    <cfRule type="cellIs" dxfId="1981" priority="10167" operator="equal">
      <formula>0</formula>
    </cfRule>
    <cfRule type="cellIs" dxfId="1980" priority="10174" operator="greaterThan">
      <formula>W186</formula>
    </cfRule>
  </conditionalFormatting>
  <conditionalFormatting sqref="W189">
    <cfRule type="cellIs" dxfId="1979" priority="10166" operator="equal">
      <formula>0</formula>
    </cfRule>
  </conditionalFormatting>
  <conditionalFormatting sqref="W188">
    <cfRule type="cellIs" dxfId="1978" priority="10159" operator="equal">
      <formula>0</formula>
    </cfRule>
    <cfRule type="cellIs" dxfId="1977" priority="10160" operator="lessThan">
      <formula>W189</formula>
    </cfRule>
    <cfRule type="cellIs" dxfId="1976" priority="10165" operator="lessThan">
      <formula>0</formula>
    </cfRule>
  </conditionalFormatting>
  <conditionalFormatting sqref="W191">
    <cfRule type="cellIs" dxfId="1975" priority="10164" operator="equal">
      <formula>0</formula>
    </cfRule>
  </conditionalFormatting>
  <conditionalFormatting sqref="W190">
    <cfRule type="cellIs" dxfId="1974" priority="10157" operator="equal">
      <formula>0</formula>
    </cfRule>
    <cfRule type="cellIs" dxfId="1973" priority="10158" operator="lessThan">
      <formula>W191</formula>
    </cfRule>
    <cfRule type="cellIs" dxfId="1972" priority="10163" operator="lessThan">
      <formula>0</formula>
    </cfRule>
  </conditionalFormatting>
  <conditionalFormatting sqref="W192">
    <cfRule type="cellIs" dxfId="1971" priority="10156" operator="equal">
      <formula>0</formula>
    </cfRule>
    <cfRule type="cellIs" dxfId="1970" priority="10161" operator="lessThan">
      <formula>W193</formula>
    </cfRule>
  </conditionalFormatting>
  <conditionalFormatting sqref="W193">
    <cfRule type="cellIs" dxfId="1969" priority="10155" operator="equal">
      <formula>0</formula>
    </cfRule>
    <cfRule type="cellIs" dxfId="1968" priority="10162" operator="greaterThan">
      <formula>W192</formula>
    </cfRule>
  </conditionalFormatting>
  <conditionalFormatting sqref="W195 W201 W207 W213 W219 W225">
    <cfRule type="cellIs" dxfId="1967" priority="10154" operator="equal">
      <formula>0</formula>
    </cfRule>
  </conditionalFormatting>
  <conditionalFormatting sqref="W194 W200 W206 W212 W218 W224">
    <cfRule type="cellIs" dxfId="1966" priority="10147" operator="equal">
      <formula>0</formula>
    </cfRule>
    <cfRule type="cellIs" dxfId="1965" priority="10148" operator="lessThan">
      <formula>W195</formula>
    </cfRule>
    <cfRule type="cellIs" dxfId="1964" priority="10153" operator="lessThan">
      <formula>0</formula>
    </cfRule>
  </conditionalFormatting>
  <conditionalFormatting sqref="W197 W203 W209 W215 W221 W227">
    <cfRule type="cellIs" dxfId="1963" priority="10152" operator="equal">
      <formula>0</formula>
    </cfRule>
  </conditionalFormatting>
  <conditionalFormatting sqref="W196 W202 W208 W214 W220 W226">
    <cfRule type="cellIs" dxfId="1962" priority="10145" operator="equal">
      <formula>0</formula>
    </cfRule>
    <cfRule type="cellIs" dxfId="1961" priority="10146" operator="lessThan">
      <formula>W197</formula>
    </cfRule>
    <cfRule type="cellIs" dxfId="1960" priority="10151" operator="lessThan">
      <formula>0</formula>
    </cfRule>
  </conditionalFormatting>
  <conditionalFormatting sqref="W198 W204 W210 W216 W222 W228">
    <cfRule type="cellIs" dxfId="1959" priority="10144" operator="equal">
      <formula>0</formula>
    </cfRule>
    <cfRule type="cellIs" dxfId="1958" priority="10149" operator="lessThan">
      <formula>W199</formula>
    </cfRule>
  </conditionalFormatting>
  <conditionalFormatting sqref="W199 W205 W211 W217 W223 W229">
    <cfRule type="cellIs" dxfId="1957" priority="10143" operator="equal">
      <formula>0</formula>
    </cfRule>
    <cfRule type="cellIs" dxfId="1956" priority="10150" operator="greaterThan">
      <formula>W198</formula>
    </cfRule>
  </conditionalFormatting>
  <conditionalFormatting sqref="Z96 Z102 Z108 Z114 Z120 Z126 Z132 Z138 Z144 Z150 Z156 Z162 Z168 Z174 Z180 Z186 Z192 Z198 Z204 Z210 Z216 Z222 Z228">
    <cfRule type="colorScale" priority="99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05">
    <cfRule type="cellIs" dxfId="1955" priority="9914" operator="lessThan">
      <formula>W104</formula>
    </cfRule>
    <cfRule type="cellIs" dxfId="1954" priority="9919" operator="equal">
      <formula>0</formula>
    </cfRule>
  </conditionalFormatting>
  <conditionalFormatting sqref="W104">
    <cfRule type="cellIs" dxfId="1953" priority="9915" operator="lessThan">
      <formula>W105</formula>
    </cfRule>
    <cfRule type="cellIs" dxfId="1952" priority="9916" operator="equal">
      <formula>0</formula>
    </cfRule>
    <cfRule type="cellIs" dxfId="1951" priority="9917" operator="lessThan">
      <formula>W105</formula>
    </cfRule>
    <cfRule type="cellIs" dxfId="1950" priority="9918" operator="lessThan">
      <formula>0</formula>
    </cfRule>
  </conditionalFormatting>
  <conditionalFormatting sqref="W111">
    <cfRule type="cellIs" dxfId="1949" priority="9908" operator="lessThan">
      <formula>W110</formula>
    </cfRule>
    <cfRule type="cellIs" dxfId="1948" priority="9913" operator="equal">
      <formula>0</formula>
    </cfRule>
  </conditionalFormatting>
  <conditionalFormatting sqref="W110">
    <cfRule type="cellIs" dxfId="1947" priority="9909" operator="lessThan">
      <formula>W111</formula>
    </cfRule>
    <cfRule type="cellIs" dxfId="1946" priority="9910" operator="equal">
      <formula>0</formula>
    </cfRule>
    <cfRule type="cellIs" dxfId="1945" priority="9911" operator="lessThan">
      <formula>W111</formula>
    </cfRule>
    <cfRule type="cellIs" dxfId="1944" priority="9912" operator="lessThan">
      <formula>0</formula>
    </cfRule>
  </conditionalFormatting>
  <conditionalFormatting sqref="W117">
    <cfRule type="cellIs" dxfId="1943" priority="9902" operator="lessThan">
      <formula>W116</formula>
    </cfRule>
    <cfRule type="cellIs" dxfId="1942" priority="9907" operator="equal">
      <formula>0</formula>
    </cfRule>
  </conditionalFormatting>
  <conditionalFormatting sqref="W116">
    <cfRule type="cellIs" dxfId="1941" priority="9903" operator="lessThan">
      <formula>W117</formula>
    </cfRule>
    <cfRule type="cellIs" dxfId="1940" priority="9904" operator="equal">
      <formula>0</formula>
    </cfRule>
    <cfRule type="cellIs" dxfId="1939" priority="9905" operator="lessThan">
      <formula>W117</formula>
    </cfRule>
    <cfRule type="cellIs" dxfId="1938" priority="9906" operator="lessThan">
      <formula>0</formula>
    </cfRule>
  </conditionalFormatting>
  <conditionalFormatting sqref="W123">
    <cfRule type="cellIs" dxfId="1937" priority="9896" operator="lessThan">
      <formula>W122</formula>
    </cfRule>
    <cfRule type="cellIs" dxfId="1936" priority="9901" operator="equal">
      <formula>0</formula>
    </cfRule>
  </conditionalFormatting>
  <conditionalFormatting sqref="W122">
    <cfRule type="cellIs" dxfId="1935" priority="9897" operator="lessThan">
      <formula>W123</formula>
    </cfRule>
    <cfRule type="cellIs" dxfId="1934" priority="9898" operator="equal">
      <formula>0</formula>
    </cfRule>
    <cfRule type="cellIs" dxfId="1933" priority="9899" operator="lessThan">
      <formula>W123</formula>
    </cfRule>
    <cfRule type="cellIs" dxfId="1932" priority="9900" operator="lessThan">
      <formula>0</formula>
    </cfRule>
  </conditionalFormatting>
  <conditionalFormatting sqref="W129">
    <cfRule type="cellIs" dxfId="1931" priority="9890" operator="lessThan">
      <formula>W128</formula>
    </cfRule>
    <cfRule type="cellIs" dxfId="1930" priority="9895" operator="equal">
      <formula>0</formula>
    </cfRule>
  </conditionalFormatting>
  <conditionalFormatting sqref="W128">
    <cfRule type="cellIs" dxfId="1929" priority="9891" operator="lessThan">
      <formula>W129</formula>
    </cfRule>
    <cfRule type="cellIs" dxfId="1928" priority="9892" operator="equal">
      <formula>0</formula>
    </cfRule>
    <cfRule type="cellIs" dxfId="1927" priority="9893" operator="lessThan">
      <formula>W129</formula>
    </cfRule>
    <cfRule type="cellIs" dxfId="1926" priority="9894" operator="lessThan">
      <formula>0</formula>
    </cfRule>
  </conditionalFormatting>
  <conditionalFormatting sqref="W135">
    <cfRule type="cellIs" dxfId="1925" priority="9884" operator="lessThan">
      <formula>W134</formula>
    </cfRule>
    <cfRule type="cellIs" dxfId="1924" priority="9889" operator="equal">
      <formula>0</formula>
    </cfRule>
  </conditionalFormatting>
  <conditionalFormatting sqref="W134">
    <cfRule type="cellIs" dxfId="1923" priority="9885" operator="lessThan">
      <formula>W135</formula>
    </cfRule>
    <cfRule type="cellIs" dxfId="1922" priority="9886" operator="equal">
      <formula>0</formula>
    </cfRule>
    <cfRule type="cellIs" dxfId="1921" priority="9887" operator="lessThan">
      <formula>W135</formula>
    </cfRule>
    <cfRule type="cellIs" dxfId="1920" priority="9888" operator="lessThan">
      <formula>0</formula>
    </cfRule>
  </conditionalFormatting>
  <conditionalFormatting sqref="W141">
    <cfRule type="cellIs" dxfId="1919" priority="9878" operator="lessThan">
      <formula>W140</formula>
    </cfRule>
    <cfRule type="cellIs" dxfId="1918" priority="9883" operator="equal">
      <formula>0</formula>
    </cfRule>
  </conditionalFormatting>
  <conditionalFormatting sqref="W140">
    <cfRule type="cellIs" dxfId="1917" priority="9879" operator="lessThan">
      <formula>W141</formula>
    </cfRule>
    <cfRule type="cellIs" dxfId="1916" priority="9880" operator="equal">
      <formula>0</formula>
    </cfRule>
    <cfRule type="cellIs" dxfId="1915" priority="9881" operator="lessThan">
      <formula>W141</formula>
    </cfRule>
    <cfRule type="cellIs" dxfId="1914" priority="9882" operator="lessThan">
      <formula>0</formula>
    </cfRule>
  </conditionalFormatting>
  <conditionalFormatting sqref="W147">
    <cfRule type="cellIs" dxfId="1913" priority="9872" operator="lessThan">
      <formula>W146</formula>
    </cfRule>
    <cfRule type="cellIs" dxfId="1912" priority="9877" operator="equal">
      <formula>0</formula>
    </cfRule>
  </conditionalFormatting>
  <conditionalFormatting sqref="W146">
    <cfRule type="cellIs" dxfId="1911" priority="9873" operator="lessThan">
      <formula>W147</formula>
    </cfRule>
    <cfRule type="cellIs" dxfId="1910" priority="9874" operator="equal">
      <formula>0</formula>
    </cfRule>
    <cfRule type="cellIs" dxfId="1909" priority="9875" operator="lessThan">
      <formula>W147</formula>
    </cfRule>
    <cfRule type="cellIs" dxfId="1908" priority="9876" operator="lessThan">
      <formula>0</formula>
    </cfRule>
  </conditionalFormatting>
  <conditionalFormatting sqref="W153">
    <cfRule type="cellIs" dxfId="1907" priority="9866" operator="lessThan">
      <formula>W152</formula>
    </cfRule>
    <cfRule type="cellIs" dxfId="1906" priority="9871" operator="equal">
      <formula>0</formula>
    </cfRule>
  </conditionalFormatting>
  <conditionalFormatting sqref="W152">
    <cfRule type="cellIs" dxfId="1905" priority="9867" operator="lessThan">
      <formula>W153</formula>
    </cfRule>
    <cfRule type="cellIs" dxfId="1904" priority="9868" operator="equal">
      <formula>0</formula>
    </cfRule>
    <cfRule type="cellIs" dxfId="1903" priority="9869" operator="lessThan">
      <formula>W153</formula>
    </cfRule>
    <cfRule type="cellIs" dxfId="1902" priority="9870" operator="lessThan">
      <formula>0</formula>
    </cfRule>
  </conditionalFormatting>
  <conditionalFormatting sqref="W159">
    <cfRule type="cellIs" dxfId="1901" priority="9860" operator="lessThan">
      <formula>W158</formula>
    </cfRule>
    <cfRule type="cellIs" dxfId="1900" priority="9865" operator="equal">
      <formula>0</formula>
    </cfRule>
  </conditionalFormatting>
  <conditionalFormatting sqref="W158">
    <cfRule type="cellIs" dxfId="1899" priority="9861" operator="lessThan">
      <formula>W159</formula>
    </cfRule>
    <cfRule type="cellIs" dxfId="1898" priority="9862" operator="equal">
      <formula>0</formula>
    </cfRule>
    <cfRule type="cellIs" dxfId="1897" priority="9863" operator="lessThan">
      <formula>W159</formula>
    </cfRule>
    <cfRule type="cellIs" dxfId="1896" priority="9864" operator="lessThan">
      <formula>0</formula>
    </cfRule>
  </conditionalFormatting>
  <conditionalFormatting sqref="W165">
    <cfRule type="cellIs" dxfId="1895" priority="9854" operator="lessThan">
      <formula>W164</formula>
    </cfRule>
    <cfRule type="cellIs" dxfId="1894" priority="9859" operator="equal">
      <formula>0</formula>
    </cfRule>
  </conditionalFormatting>
  <conditionalFormatting sqref="W164">
    <cfRule type="cellIs" dxfId="1893" priority="9855" operator="lessThan">
      <formula>W165</formula>
    </cfRule>
    <cfRule type="cellIs" dxfId="1892" priority="9856" operator="equal">
      <formula>0</formula>
    </cfRule>
    <cfRule type="cellIs" dxfId="1891" priority="9857" operator="lessThan">
      <formula>W165</formula>
    </cfRule>
    <cfRule type="cellIs" dxfId="1890" priority="9858" operator="lessThan">
      <formula>0</formula>
    </cfRule>
  </conditionalFormatting>
  <conditionalFormatting sqref="W171">
    <cfRule type="cellIs" dxfId="1889" priority="9848" operator="lessThan">
      <formula>W170</formula>
    </cfRule>
    <cfRule type="cellIs" dxfId="1888" priority="9853" operator="equal">
      <formula>0</formula>
    </cfRule>
  </conditionalFormatting>
  <conditionalFormatting sqref="W170">
    <cfRule type="cellIs" dxfId="1887" priority="9849" operator="lessThan">
      <formula>W171</formula>
    </cfRule>
    <cfRule type="cellIs" dxfId="1886" priority="9850" operator="equal">
      <formula>0</formula>
    </cfRule>
    <cfRule type="cellIs" dxfId="1885" priority="9851" operator="lessThan">
      <formula>W171</formula>
    </cfRule>
    <cfRule type="cellIs" dxfId="1884" priority="9852" operator="lessThan">
      <formula>0</formula>
    </cfRule>
  </conditionalFormatting>
  <conditionalFormatting sqref="W177">
    <cfRule type="cellIs" dxfId="1883" priority="9842" operator="lessThan">
      <formula>W176</formula>
    </cfRule>
    <cfRule type="cellIs" dxfId="1882" priority="9847" operator="equal">
      <formula>0</formula>
    </cfRule>
  </conditionalFormatting>
  <conditionalFormatting sqref="W176">
    <cfRule type="cellIs" dxfId="1881" priority="9843" operator="lessThan">
      <formula>W177</formula>
    </cfRule>
    <cfRule type="cellIs" dxfId="1880" priority="9844" operator="equal">
      <formula>0</formula>
    </cfRule>
    <cfRule type="cellIs" dxfId="1879" priority="9845" operator="lessThan">
      <formula>W177</formula>
    </cfRule>
    <cfRule type="cellIs" dxfId="1878" priority="9846" operator="lessThan">
      <formula>0</formula>
    </cfRule>
  </conditionalFormatting>
  <conditionalFormatting sqref="W103">
    <cfRule type="cellIs" dxfId="1877" priority="9771" operator="equal">
      <formula>0</formula>
    </cfRule>
    <cfRule type="cellIs" dxfId="1876" priority="9772" operator="greaterThan">
      <formula>W102</formula>
    </cfRule>
  </conditionalFormatting>
  <conditionalFormatting sqref="W109">
    <cfRule type="cellIs" dxfId="1875" priority="9769" operator="equal">
      <formula>0</formula>
    </cfRule>
    <cfRule type="cellIs" dxfId="1874" priority="9770" operator="greaterThan">
      <formula>W108</formula>
    </cfRule>
  </conditionalFormatting>
  <conditionalFormatting sqref="D60">
    <cfRule type="expression" dxfId="1873" priority="8069">
      <formula>E60&gt;B60</formula>
    </cfRule>
  </conditionalFormatting>
  <conditionalFormatting sqref="C60">
    <cfRule type="expression" dxfId="1872" priority="8068">
      <formula>B60&gt;E60</formula>
    </cfRule>
  </conditionalFormatting>
  <conditionalFormatting sqref="D61">
    <cfRule type="expression" dxfId="1871" priority="7862">
      <formula>E61&gt;B61</formula>
    </cfRule>
  </conditionalFormatting>
  <conditionalFormatting sqref="C61">
    <cfRule type="expression" dxfId="1870" priority="7861">
      <formula>B61&gt;E61</formula>
    </cfRule>
  </conditionalFormatting>
  <conditionalFormatting sqref="Y30:Y34 Y37">
    <cfRule type="cellIs" dxfId="1869" priority="7814" operator="equal">
      <formula>0</formula>
    </cfRule>
  </conditionalFormatting>
  <conditionalFormatting sqref="X90">
    <cfRule type="cellIs" dxfId="1868" priority="7702" operator="equal">
      <formula>0</formula>
    </cfRule>
    <cfRule type="expression" dxfId="1867" priority="7703">
      <formula>F90*100&lt;X90</formula>
    </cfRule>
    <cfRule type="expression" dxfId="1866" priority="7704">
      <formula>X90&lt;F90*100</formula>
    </cfRule>
  </conditionalFormatting>
  <conditionalFormatting sqref="X91">
    <cfRule type="cellIs" dxfId="1865" priority="7699" operator="equal">
      <formula>0</formula>
    </cfRule>
    <cfRule type="expression" dxfId="1864" priority="7700">
      <formula>F91*100&lt;X91</formula>
    </cfRule>
    <cfRule type="expression" dxfId="1863" priority="7701">
      <formula>X91&lt;F91*100</formula>
    </cfRule>
  </conditionalFormatting>
  <conditionalFormatting sqref="W90:W91">
    <cfRule type="cellIs" dxfId="1862" priority="7698" operator="equal">
      <formula>0</formula>
    </cfRule>
  </conditionalFormatting>
  <conditionalFormatting sqref="W90">
    <cfRule type="containsText" dxfId="1861" priority="7696" operator="containsText" text="STOP">
      <formula>NOT(ISERROR(SEARCH("STOP",W90)))</formula>
    </cfRule>
    <cfRule type="containsText" dxfId="1860" priority="7697" operator="containsText" text="TRAILING">
      <formula>NOT(ISERROR(SEARCH("TRAILING",W90)))</formula>
    </cfRule>
  </conditionalFormatting>
  <conditionalFormatting sqref="W91">
    <cfRule type="containsText" dxfId="1859" priority="7694" operator="containsText" text="STOP">
      <formula>NOT(ISERROR(SEARCH("STOP",W91)))</formula>
    </cfRule>
    <cfRule type="containsText" dxfId="1858" priority="7695" operator="containsText" text="TRAILING">
      <formula>NOT(ISERROR(SEARCH("TRAILING",W91)))</formula>
    </cfRule>
  </conditionalFormatting>
  <conditionalFormatting sqref="B60">
    <cfRule type="cellIs" dxfId="1857" priority="7624" operator="greaterThan">
      <formula>E60</formula>
    </cfRule>
  </conditionalFormatting>
  <conditionalFormatting sqref="B61">
    <cfRule type="cellIs" dxfId="1856" priority="7623" operator="greaterThan">
      <formula>E61</formula>
    </cfRule>
  </conditionalFormatting>
  <conditionalFormatting sqref="B62 B64 B66">
    <cfRule type="cellIs" dxfId="1855" priority="7622" operator="greaterThan">
      <formula>E62</formula>
    </cfRule>
  </conditionalFormatting>
  <conditionalFormatting sqref="B63 B65 B67">
    <cfRule type="cellIs" dxfId="1854" priority="7621" operator="greaterThan">
      <formula>E63</formula>
    </cfRule>
  </conditionalFormatting>
  <conditionalFormatting sqref="E60">
    <cfRule type="cellIs" dxfId="1853" priority="7620" operator="greaterThan">
      <formula>B60</formula>
    </cfRule>
  </conditionalFormatting>
  <conditionalFormatting sqref="E61">
    <cfRule type="cellIs" dxfId="1852" priority="7619" operator="greaterThan">
      <formula>B61</formula>
    </cfRule>
  </conditionalFormatting>
  <conditionalFormatting sqref="E62 E64 E66">
    <cfRule type="cellIs" dxfId="1851" priority="7618" operator="greaterThan">
      <formula>B62</formula>
    </cfRule>
  </conditionalFormatting>
  <conditionalFormatting sqref="E63 E65 E67">
    <cfRule type="cellIs" dxfId="1850" priority="7617" operator="greaterThan">
      <formula>B63</formula>
    </cfRule>
  </conditionalFormatting>
  <conditionalFormatting sqref="Y35">
    <cfRule type="cellIs" dxfId="1849" priority="7605" operator="equal">
      <formula>0</formula>
    </cfRule>
  </conditionalFormatting>
  <conditionalFormatting sqref="Y36">
    <cfRule type="cellIs" dxfId="1848" priority="7599" operator="equal">
      <formula>0</formula>
    </cfRule>
  </conditionalFormatting>
  <conditionalFormatting sqref="X200:X229 X92">
    <cfRule type="expression" dxfId="1847" priority="7285">
      <formula>X92*100&lt;C92</formula>
    </cfRule>
    <cfRule type="cellIs" dxfId="1846" priority="7286" operator="equal">
      <formula>0</formula>
    </cfRule>
  </conditionalFormatting>
  <conditionalFormatting sqref="X93">
    <cfRule type="expression" dxfId="1845" priority="7179">
      <formula>X93*100&lt;C93</formula>
    </cfRule>
    <cfRule type="cellIs" dxfId="1844" priority="7180" operator="equal">
      <formula>0</formula>
    </cfRule>
  </conditionalFormatting>
  <conditionalFormatting sqref="X94">
    <cfRule type="expression" dxfId="1843" priority="7177">
      <formula>X94*100&lt;C94</formula>
    </cfRule>
    <cfRule type="cellIs" dxfId="1842" priority="7178" operator="equal">
      <formula>0</formula>
    </cfRule>
  </conditionalFormatting>
  <conditionalFormatting sqref="X95">
    <cfRule type="expression" dxfId="1841" priority="7175">
      <formula>X95*100&lt;C95</formula>
    </cfRule>
    <cfRule type="cellIs" dxfId="1840" priority="7176" operator="equal">
      <formula>0</formula>
    </cfRule>
  </conditionalFormatting>
  <conditionalFormatting sqref="X96">
    <cfRule type="expression" dxfId="1839" priority="7173">
      <formula>X96*100&lt;C96</formula>
    </cfRule>
    <cfRule type="cellIs" dxfId="1838" priority="7174" operator="equal">
      <formula>0</formula>
    </cfRule>
  </conditionalFormatting>
  <conditionalFormatting sqref="X97">
    <cfRule type="expression" dxfId="1837" priority="7171">
      <formula>X97*100&lt;C97</formula>
    </cfRule>
    <cfRule type="cellIs" dxfId="1836" priority="7172" operator="equal">
      <formula>0</formula>
    </cfRule>
  </conditionalFormatting>
  <conditionalFormatting sqref="X98">
    <cfRule type="expression" dxfId="1835" priority="7169">
      <formula>X98*100&lt;C98</formula>
    </cfRule>
    <cfRule type="cellIs" dxfId="1834" priority="7170" operator="equal">
      <formula>0</formula>
    </cfRule>
  </conditionalFormatting>
  <conditionalFormatting sqref="X99">
    <cfRule type="expression" dxfId="1833" priority="7167">
      <formula>X99*100&lt;C99</formula>
    </cfRule>
    <cfRule type="cellIs" dxfId="1832" priority="7168" operator="equal">
      <formula>0</formula>
    </cfRule>
  </conditionalFormatting>
  <conditionalFormatting sqref="X100">
    <cfRule type="expression" dxfId="1831" priority="7165">
      <formula>X100*100&lt;C100</formula>
    </cfRule>
    <cfRule type="cellIs" dxfId="1830" priority="7166" operator="equal">
      <formula>0</formula>
    </cfRule>
  </conditionalFormatting>
  <conditionalFormatting sqref="X101">
    <cfRule type="expression" dxfId="1829" priority="7163">
      <formula>X101*100&lt;C101</formula>
    </cfRule>
    <cfRule type="cellIs" dxfId="1828" priority="7164" operator="equal">
      <formula>0</formula>
    </cfRule>
  </conditionalFormatting>
  <conditionalFormatting sqref="X102">
    <cfRule type="expression" dxfId="1827" priority="7161">
      <formula>X102*100&lt;C102</formula>
    </cfRule>
    <cfRule type="cellIs" dxfId="1826" priority="7162" operator="equal">
      <formula>0</formula>
    </cfRule>
  </conditionalFormatting>
  <conditionalFormatting sqref="X103">
    <cfRule type="expression" dxfId="1825" priority="7159">
      <formula>X103*100&lt;C103</formula>
    </cfRule>
    <cfRule type="cellIs" dxfId="1824" priority="7160" operator="equal">
      <formula>0</formula>
    </cfRule>
  </conditionalFormatting>
  <conditionalFormatting sqref="X104">
    <cfRule type="expression" dxfId="1823" priority="7157">
      <formula>X104*100&lt;C104</formula>
    </cfRule>
    <cfRule type="cellIs" dxfId="1822" priority="7158" operator="equal">
      <formula>0</formula>
    </cfRule>
  </conditionalFormatting>
  <conditionalFormatting sqref="X105">
    <cfRule type="expression" dxfId="1821" priority="7155">
      <formula>X105*100&lt;C105</formula>
    </cfRule>
    <cfRule type="cellIs" dxfId="1820" priority="7156" operator="equal">
      <formula>0</formula>
    </cfRule>
  </conditionalFormatting>
  <conditionalFormatting sqref="X106">
    <cfRule type="expression" dxfId="1819" priority="7153">
      <formula>X106*100&lt;C106</formula>
    </cfRule>
    <cfRule type="cellIs" dxfId="1818" priority="7154" operator="equal">
      <formula>0</formula>
    </cfRule>
  </conditionalFormatting>
  <conditionalFormatting sqref="X107">
    <cfRule type="expression" dxfId="1817" priority="7151">
      <formula>X107*100&lt;C107</formula>
    </cfRule>
    <cfRule type="cellIs" dxfId="1816" priority="7152" operator="equal">
      <formula>0</formula>
    </cfRule>
  </conditionalFormatting>
  <conditionalFormatting sqref="X108">
    <cfRule type="expression" dxfId="1815" priority="7149">
      <formula>X108*100&lt;C108</formula>
    </cfRule>
    <cfRule type="cellIs" dxfId="1814" priority="7150" operator="equal">
      <formula>0</formula>
    </cfRule>
  </conditionalFormatting>
  <conditionalFormatting sqref="X109">
    <cfRule type="expression" dxfId="1813" priority="7147">
      <formula>X109*100&lt;C109</formula>
    </cfRule>
    <cfRule type="cellIs" dxfId="1812" priority="7148" operator="equal">
      <formula>0</formula>
    </cfRule>
  </conditionalFormatting>
  <conditionalFormatting sqref="X110">
    <cfRule type="expression" dxfId="1811" priority="7145">
      <formula>X110*100&lt;C110</formula>
    </cfRule>
    <cfRule type="cellIs" dxfId="1810" priority="7146" operator="equal">
      <formula>0</formula>
    </cfRule>
  </conditionalFormatting>
  <conditionalFormatting sqref="X111">
    <cfRule type="expression" dxfId="1809" priority="7143">
      <formula>X111*100&lt;C111</formula>
    </cfRule>
    <cfRule type="cellIs" dxfId="1808" priority="7144" operator="equal">
      <formula>0</formula>
    </cfRule>
  </conditionalFormatting>
  <conditionalFormatting sqref="X112">
    <cfRule type="expression" dxfId="1807" priority="7141">
      <formula>X112*100&lt;C112</formula>
    </cfRule>
    <cfRule type="cellIs" dxfId="1806" priority="7142" operator="equal">
      <formula>0</formula>
    </cfRule>
  </conditionalFormatting>
  <conditionalFormatting sqref="X113">
    <cfRule type="expression" dxfId="1805" priority="7139">
      <formula>X113*100&lt;C113</formula>
    </cfRule>
    <cfRule type="cellIs" dxfId="1804" priority="7140" operator="equal">
      <formula>0</formula>
    </cfRule>
  </conditionalFormatting>
  <conditionalFormatting sqref="X114">
    <cfRule type="expression" dxfId="1803" priority="7137">
      <formula>X114*100&lt;C114</formula>
    </cfRule>
    <cfRule type="cellIs" dxfId="1802" priority="7138" operator="equal">
      <formula>0</formula>
    </cfRule>
  </conditionalFormatting>
  <conditionalFormatting sqref="X115">
    <cfRule type="expression" dxfId="1801" priority="7135">
      <formula>X115*100&lt;C115</formula>
    </cfRule>
    <cfRule type="cellIs" dxfId="1800" priority="7136" operator="equal">
      <formula>0</formula>
    </cfRule>
  </conditionalFormatting>
  <conditionalFormatting sqref="X116">
    <cfRule type="expression" dxfId="1799" priority="7133">
      <formula>X116*100&lt;C116</formula>
    </cfRule>
    <cfRule type="cellIs" dxfId="1798" priority="7134" operator="equal">
      <formula>0</formula>
    </cfRule>
  </conditionalFormatting>
  <conditionalFormatting sqref="X117">
    <cfRule type="expression" dxfId="1797" priority="7131">
      <formula>X117*100&lt;C117</formula>
    </cfRule>
    <cfRule type="cellIs" dxfId="1796" priority="7132" operator="equal">
      <formula>0</formula>
    </cfRule>
  </conditionalFormatting>
  <conditionalFormatting sqref="X118">
    <cfRule type="expression" dxfId="1795" priority="7129">
      <formula>X118*100&lt;C118</formula>
    </cfRule>
    <cfRule type="cellIs" dxfId="1794" priority="7130" operator="equal">
      <formula>0</formula>
    </cfRule>
  </conditionalFormatting>
  <conditionalFormatting sqref="X119">
    <cfRule type="expression" dxfId="1793" priority="7127">
      <formula>X119*100&lt;C119</formula>
    </cfRule>
    <cfRule type="cellIs" dxfId="1792" priority="7128" operator="equal">
      <formula>0</formula>
    </cfRule>
  </conditionalFormatting>
  <conditionalFormatting sqref="X120">
    <cfRule type="expression" dxfId="1791" priority="7125">
      <formula>X120*100&lt;C120</formula>
    </cfRule>
    <cfRule type="cellIs" dxfId="1790" priority="7126" operator="equal">
      <formula>0</formula>
    </cfRule>
  </conditionalFormatting>
  <conditionalFormatting sqref="X121">
    <cfRule type="expression" dxfId="1789" priority="7123">
      <formula>X121*100&lt;C121</formula>
    </cfRule>
    <cfRule type="cellIs" dxfId="1788" priority="7124" operator="equal">
      <formula>0</formula>
    </cfRule>
  </conditionalFormatting>
  <conditionalFormatting sqref="X122">
    <cfRule type="expression" dxfId="1787" priority="7121">
      <formula>X122*100&lt;C122</formula>
    </cfRule>
    <cfRule type="cellIs" dxfId="1786" priority="7122" operator="equal">
      <formula>0</formula>
    </cfRule>
  </conditionalFormatting>
  <conditionalFormatting sqref="X123">
    <cfRule type="expression" dxfId="1785" priority="7119">
      <formula>X123*100&lt;C123</formula>
    </cfRule>
    <cfRule type="cellIs" dxfId="1784" priority="7120" operator="equal">
      <formula>0</formula>
    </cfRule>
  </conditionalFormatting>
  <conditionalFormatting sqref="X124">
    <cfRule type="expression" dxfId="1783" priority="7117">
      <formula>X124*100&lt;C124</formula>
    </cfRule>
    <cfRule type="cellIs" dxfId="1782" priority="7118" operator="equal">
      <formula>0</formula>
    </cfRule>
  </conditionalFormatting>
  <conditionalFormatting sqref="X125">
    <cfRule type="expression" dxfId="1781" priority="7115">
      <formula>X125*100&lt;C125</formula>
    </cfRule>
    <cfRule type="cellIs" dxfId="1780" priority="7116" operator="equal">
      <formula>0</formula>
    </cfRule>
  </conditionalFormatting>
  <conditionalFormatting sqref="X126">
    <cfRule type="expression" dxfId="1779" priority="7113">
      <formula>X126*100&lt;C126</formula>
    </cfRule>
    <cfRule type="cellIs" dxfId="1778" priority="7114" operator="equal">
      <formula>0</formula>
    </cfRule>
  </conditionalFormatting>
  <conditionalFormatting sqref="X127">
    <cfRule type="expression" dxfId="1777" priority="7111">
      <formula>X127*100&lt;C127</formula>
    </cfRule>
    <cfRule type="cellIs" dxfId="1776" priority="7112" operator="equal">
      <formula>0</formula>
    </cfRule>
  </conditionalFormatting>
  <conditionalFormatting sqref="X128">
    <cfRule type="expression" dxfId="1775" priority="7109">
      <formula>X128*100&lt;C128</formula>
    </cfRule>
    <cfRule type="cellIs" dxfId="1774" priority="7110" operator="equal">
      <formula>0</formula>
    </cfRule>
  </conditionalFormatting>
  <conditionalFormatting sqref="X129">
    <cfRule type="expression" dxfId="1773" priority="7107">
      <formula>X129*100&lt;C129</formula>
    </cfRule>
    <cfRule type="cellIs" dxfId="1772" priority="7108" operator="equal">
      <formula>0</formula>
    </cfRule>
  </conditionalFormatting>
  <conditionalFormatting sqref="X130">
    <cfRule type="expression" dxfId="1771" priority="7105">
      <formula>X130*100&lt;C130</formula>
    </cfRule>
    <cfRule type="cellIs" dxfId="1770" priority="7106" operator="equal">
      <formula>0</formula>
    </cfRule>
  </conditionalFormatting>
  <conditionalFormatting sqref="X131">
    <cfRule type="expression" dxfId="1769" priority="7103">
      <formula>X131*100&lt;C131</formula>
    </cfRule>
    <cfRule type="cellIs" dxfId="1768" priority="7104" operator="equal">
      <formula>0</formula>
    </cfRule>
  </conditionalFormatting>
  <conditionalFormatting sqref="X132">
    <cfRule type="expression" dxfId="1767" priority="7101">
      <formula>X132*100&lt;C132</formula>
    </cfRule>
    <cfRule type="cellIs" dxfId="1766" priority="7102" operator="equal">
      <formula>0</formula>
    </cfRule>
  </conditionalFormatting>
  <conditionalFormatting sqref="X133">
    <cfRule type="expression" dxfId="1765" priority="7099">
      <formula>X133*100&lt;C133</formula>
    </cfRule>
    <cfRule type="cellIs" dxfId="1764" priority="7100" operator="equal">
      <formula>0</formula>
    </cfRule>
  </conditionalFormatting>
  <conditionalFormatting sqref="X134">
    <cfRule type="expression" dxfId="1763" priority="7097">
      <formula>X134*100&lt;C134</formula>
    </cfRule>
    <cfRule type="cellIs" dxfId="1762" priority="7098" operator="equal">
      <formula>0</formula>
    </cfRule>
  </conditionalFormatting>
  <conditionalFormatting sqref="X135">
    <cfRule type="expression" dxfId="1761" priority="7095">
      <formula>X135*100&lt;C135</formula>
    </cfRule>
    <cfRule type="cellIs" dxfId="1760" priority="7096" operator="equal">
      <formula>0</formula>
    </cfRule>
  </conditionalFormatting>
  <conditionalFormatting sqref="X136">
    <cfRule type="expression" dxfId="1759" priority="7093">
      <formula>X136*100&lt;C136</formula>
    </cfRule>
    <cfRule type="cellIs" dxfId="1758" priority="7094" operator="equal">
      <formula>0</formula>
    </cfRule>
  </conditionalFormatting>
  <conditionalFormatting sqref="X137">
    <cfRule type="expression" dxfId="1757" priority="7091">
      <formula>X137*100&lt;C137</formula>
    </cfRule>
    <cfRule type="cellIs" dxfId="1756" priority="7092" operator="equal">
      <formula>0</formula>
    </cfRule>
  </conditionalFormatting>
  <conditionalFormatting sqref="X138">
    <cfRule type="expression" dxfId="1755" priority="7089">
      <formula>X138*100&lt;C138</formula>
    </cfRule>
    <cfRule type="cellIs" dxfId="1754" priority="7090" operator="equal">
      <formula>0</formula>
    </cfRule>
  </conditionalFormatting>
  <conditionalFormatting sqref="X139">
    <cfRule type="expression" dxfId="1753" priority="7087">
      <formula>X139*100&lt;C139</formula>
    </cfRule>
    <cfRule type="cellIs" dxfId="1752" priority="7088" operator="equal">
      <formula>0</formula>
    </cfRule>
  </conditionalFormatting>
  <conditionalFormatting sqref="X140">
    <cfRule type="expression" dxfId="1751" priority="7085">
      <formula>X140*100&lt;C140</formula>
    </cfRule>
    <cfRule type="cellIs" dxfId="1750" priority="7086" operator="equal">
      <formula>0</formula>
    </cfRule>
  </conditionalFormatting>
  <conditionalFormatting sqref="X141">
    <cfRule type="expression" dxfId="1749" priority="7083">
      <formula>X141*100&lt;C141</formula>
    </cfRule>
    <cfRule type="cellIs" dxfId="1748" priority="7084" operator="equal">
      <formula>0</formula>
    </cfRule>
  </conditionalFormatting>
  <conditionalFormatting sqref="X142">
    <cfRule type="expression" dxfId="1747" priority="7081">
      <formula>X142*100&lt;C142</formula>
    </cfRule>
    <cfRule type="cellIs" dxfId="1746" priority="7082" operator="equal">
      <formula>0</formula>
    </cfRule>
  </conditionalFormatting>
  <conditionalFormatting sqref="X143">
    <cfRule type="expression" dxfId="1745" priority="7079">
      <formula>X143*100&lt;C143</formula>
    </cfRule>
    <cfRule type="cellIs" dxfId="1744" priority="7080" operator="equal">
      <formula>0</formula>
    </cfRule>
  </conditionalFormatting>
  <conditionalFormatting sqref="X144">
    <cfRule type="expression" dxfId="1743" priority="7077">
      <formula>X144*100&lt;C144</formula>
    </cfRule>
    <cfRule type="cellIs" dxfId="1742" priority="7078" operator="equal">
      <formula>0</formula>
    </cfRule>
  </conditionalFormatting>
  <conditionalFormatting sqref="X145">
    <cfRule type="expression" dxfId="1741" priority="7075">
      <formula>X145*100&lt;C145</formula>
    </cfRule>
    <cfRule type="cellIs" dxfId="1740" priority="7076" operator="equal">
      <formula>0</formula>
    </cfRule>
  </conditionalFormatting>
  <conditionalFormatting sqref="X146">
    <cfRule type="expression" dxfId="1739" priority="7073">
      <formula>X146*100&lt;C146</formula>
    </cfRule>
    <cfRule type="cellIs" dxfId="1738" priority="7074" operator="equal">
      <formula>0</formula>
    </cfRule>
  </conditionalFormatting>
  <conditionalFormatting sqref="X147">
    <cfRule type="expression" dxfId="1737" priority="7071">
      <formula>X147*100&lt;C147</formula>
    </cfRule>
    <cfRule type="cellIs" dxfId="1736" priority="7072" operator="equal">
      <formula>0</formula>
    </cfRule>
  </conditionalFormatting>
  <conditionalFormatting sqref="X148">
    <cfRule type="expression" dxfId="1735" priority="7069">
      <formula>X148*100&lt;C148</formula>
    </cfRule>
    <cfRule type="cellIs" dxfId="1734" priority="7070" operator="equal">
      <formula>0</formula>
    </cfRule>
  </conditionalFormatting>
  <conditionalFormatting sqref="X149">
    <cfRule type="expression" dxfId="1733" priority="7067">
      <formula>X149*100&lt;C149</formula>
    </cfRule>
    <cfRule type="cellIs" dxfId="1732" priority="7068" operator="equal">
      <formula>0</formula>
    </cfRule>
  </conditionalFormatting>
  <conditionalFormatting sqref="X150">
    <cfRule type="expression" dxfId="1731" priority="7065">
      <formula>X150*100&lt;C150</formula>
    </cfRule>
    <cfRule type="cellIs" dxfId="1730" priority="7066" operator="equal">
      <formula>0</formula>
    </cfRule>
  </conditionalFormatting>
  <conditionalFormatting sqref="X151">
    <cfRule type="expression" dxfId="1729" priority="7063">
      <formula>X151*100&lt;C151</formula>
    </cfRule>
    <cfRule type="cellIs" dxfId="1728" priority="7064" operator="equal">
      <formula>0</formula>
    </cfRule>
  </conditionalFormatting>
  <conditionalFormatting sqref="X152">
    <cfRule type="expression" dxfId="1727" priority="7061">
      <formula>X152*100&lt;C152</formula>
    </cfRule>
    <cfRule type="cellIs" dxfId="1726" priority="7062" operator="equal">
      <formula>0</formula>
    </cfRule>
  </conditionalFormatting>
  <conditionalFormatting sqref="X153">
    <cfRule type="expression" dxfId="1725" priority="7059">
      <formula>X153*100&lt;C153</formula>
    </cfRule>
    <cfRule type="cellIs" dxfId="1724" priority="7060" operator="equal">
      <formula>0</formula>
    </cfRule>
  </conditionalFormatting>
  <conditionalFormatting sqref="X154">
    <cfRule type="expression" dxfId="1723" priority="7057">
      <formula>X154*100&lt;C154</formula>
    </cfRule>
    <cfRule type="cellIs" dxfId="1722" priority="7058" operator="equal">
      <formula>0</formula>
    </cfRule>
  </conditionalFormatting>
  <conditionalFormatting sqref="X155">
    <cfRule type="expression" dxfId="1721" priority="7055">
      <formula>X155*100&lt;C155</formula>
    </cfRule>
    <cfRule type="cellIs" dxfId="1720" priority="7056" operator="equal">
      <formula>0</formula>
    </cfRule>
  </conditionalFormatting>
  <conditionalFormatting sqref="X156">
    <cfRule type="expression" dxfId="1719" priority="7053">
      <formula>X156*100&lt;C156</formula>
    </cfRule>
    <cfRule type="cellIs" dxfId="1718" priority="7054" operator="equal">
      <formula>0</formula>
    </cfRule>
  </conditionalFormatting>
  <conditionalFormatting sqref="X157">
    <cfRule type="expression" dxfId="1717" priority="7051">
      <formula>X157*100&lt;C157</formula>
    </cfRule>
    <cfRule type="cellIs" dxfId="1716" priority="7052" operator="equal">
      <formula>0</formula>
    </cfRule>
  </conditionalFormatting>
  <conditionalFormatting sqref="X158">
    <cfRule type="expression" dxfId="1715" priority="7049">
      <formula>X158*100&lt;C158</formula>
    </cfRule>
    <cfRule type="cellIs" dxfId="1714" priority="7050" operator="equal">
      <formula>0</formula>
    </cfRule>
  </conditionalFormatting>
  <conditionalFormatting sqref="X159">
    <cfRule type="expression" dxfId="1713" priority="7047">
      <formula>X159*100&lt;C159</formula>
    </cfRule>
    <cfRule type="cellIs" dxfId="1712" priority="7048" operator="equal">
      <formula>0</formula>
    </cfRule>
  </conditionalFormatting>
  <conditionalFormatting sqref="X160">
    <cfRule type="expression" dxfId="1711" priority="7045">
      <formula>X160*100&lt;C160</formula>
    </cfRule>
    <cfRule type="cellIs" dxfId="1710" priority="7046" operator="equal">
      <formula>0</formula>
    </cfRule>
  </conditionalFormatting>
  <conditionalFormatting sqref="X161">
    <cfRule type="expression" dxfId="1709" priority="7043">
      <formula>X161*100&lt;C161</formula>
    </cfRule>
    <cfRule type="cellIs" dxfId="1708" priority="7044" operator="equal">
      <formula>0</formula>
    </cfRule>
  </conditionalFormatting>
  <conditionalFormatting sqref="X162">
    <cfRule type="expression" dxfId="1707" priority="7041">
      <formula>X162*100&lt;C162</formula>
    </cfRule>
    <cfRule type="cellIs" dxfId="1706" priority="7042" operator="equal">
      <formula>0</formula>
    </cfRule>
  </conditionalFormatting>
  <conditionalFormatting sqref="X163">
    <cfRule type="expression" dxfId="1705" priority="7039">
      <formula>X163*100&lt;C163</formula>
    </cfRule>
    <cfRule type="cellIs" dxfId="1704" priority="7040" operator="equal">
      <formula>0</formula>
    </cfRule>
  </conditionalFormatting>
  <conditionalFormatting sqref="X164">
    <cfRule type="expression" dxfId="1703" priority="7037">
      <formula>X164*100&lt;C164</formula>
    </cfRule>
    <cfRule type="cellIs" dxfId="1702" priority="7038" operator="equal">
      <formula>0</formula>
    </cfRule>
  </conditionalFormatting>
  <conditionalFormatting sqref="X165">
    <cfRule type="expression" dxfId="1701" priority="7035">
      <formula>X165*100&lt;C165</formula>
    </cfRule>
    <cfRule type="cellIs" dxfId="1700" priority="7036" operator="equal">
      <formula>0</formula>
    </cfRule>
  </conditionalFormatting>
  <conditionalFormatting sqref="X166">
    <cfRule type="expression" dxfId="1699" priority="7033">
      <formula>X166*100&lt;C166</formula>
    </cfRule>
    <cfRule type="cellIs" dxfId="1698" priority="7034" operator="equal">
      <formula>0</formula>
    </cfRule>
  </conditionalFormatting>
  <conditionalFormatting sqref="X167">
    <cfRule type="expression" dxfId="1697" priority="7031">
      <formula>X167*100&lt;C167</formula>
    </cfRule>
    <cfRule type="cellIs" dxfId="1696" priority="7032" operator="equal">
      <formula>0</formula>
    </cfRule>
  </conditionalFormatting>
  <conditionalFormatting sqref="X168">
    <cfRule type="expression" dxfId="1695" priority="7029">
      <formula>X168*100&lt;C168</formula>
    </cfRule>
    <cfRule type="cellIs" dxfId="1694" priority="7030" operator="equal">
      <formula>0</formula>
    </cfRule>
  </conditionalFormatting>
  <conditionalFormatting sqref="X169">
    <cfRule type="expression" dxfId="1693" priority="7027">
      <formula>X169*100&lt;C169</formula>
    </cfRule>
    <cfRule type="cellIs" dxfId="1692" priority="7028" operator="equal">
      <formula>0</formula>
    </cfRule>
  </conditionalFormatting>
  <conditionalFormatting sqref="X170">
    <cfRule type="expression" dxfId="1691" priority="7025">
      <formula>X170*100&lt;C170</formula>
    </cfRule>
    <cfRule type="cellIs" dxfId="1690" priority="7026" operator="equal">
      <formula>0</formula>
    </cfRule>
  </conditionalFormatting>
  <conditionalFormatting sqref="X171">
    <cfRule type="expression" dxfId="1689" priority="7023">
      <formula>X171*100&lt;C171</formula>
    </cfRule>
    <cfRule type="cellIs" dxfId="1688" priority="7024" operator="equal">
      <formula>0</formula>
    </cfRule>
  </conditionalFormatting>
  <conditionalFormatting sqref="X172">
    <cfRule type="expression" dxfId="1687" priority="7021">
      <formula>X172*100&lt;C172</formula>
    </cfRule>
    <cfRule type="cellIs" dxfId="1686" priority="7022" operator="equal">
      <formula>0</formula>
    </cfRule>
  </conditionalFormatting>
  <conditionalFormatting sqref="X173">
    <cfRule type="expression" dxfId="1685" priority="7019">
      <formula>X173*100&lt;C173</formula>
    </cfRule>
    <cfRule type="cellIs" dxfId="1684" priority="7020" operator="equal">
      <formula>0</formula>
    </cfRule>
  </conditionalFormatting>
  <conditionalFormatting sqref="X174">
    <cfRule type="expression" dxfId="1683" priority="7017">
      <formula>X174*100&lt;C174</formula>
    </cfRule>
    <cfRule type="cellIs" dxfId="1682" priority="7018" operator="equal">
      <formula>0</formula>
    </cfRule>
  </conditionalFormatting>
  <conditionalFormatting sqref="X175">
    <cfRule type="expression" dxfId="1681" priority="7015">
      <formula>X175*100&lt;C175</formula>
    </cfRule>
    <cfRule type="cellIs" dxfId="1680" priority="7016" operator="equal">
      <formula>0</formula>
    </cfRule>
  </conditionalFormatting>
  <conditionalFormatting sqref="X176">
    <cfRule type="expression" dxfId="1679" priority="7013">
      <formula>X176*100&lt;C176</formula>
    </cfRule>
    <cfRule type="cellIs" dxfId="1678" priority="7014" operator="equal">
      <formula>0</formula>
    </cfRule>
  </conditionalFormatting>
  <conditionalFormatting sqref="X177">
    <cfRule type="expression" dxfId="1677" priority="7011">
      <formula>X177*100&lt;C177</formula>
    </cfRule>
    <cfRule type="cellIs" dxfId="1676" priority="7012" operator="equal">
      <formula>0</formula>
    </cfRule>
  </conditionalFormatting>
  <conditionalFormatting sqref="X178">
    <cfRule type="expression" dxfId="1675" priority="7009">
      <formula>X178*100&lt;C178</formula>
    </cfRule>
    <cfRule type="cellIs" dxfId="1674" priority="7010" operator="equal">
      <formula>0</formula>
    </cfRule>
  </conditionalFormatting>
  <conditionalFormatting sqref="X179">
    <cfRule type="expression" dxfId="1673" priority="7007">
      <formula>X179*100&lt;C179</formula>
    </cfRule>
    <cfRule type="cellIs" dxfId="1672" priority="7008" operator="equal">
      <formula>0</formula>
    </cfRule>
  </conditionalFormatting>
  <conditionalFormatting sqref="X180">
    <cfRule type="expression" dxfId="1671" priority="7005">
      <formula>X180*100&lt;C180</formula>
    </cfRule>
    <cfRule type="cellIs" dxfId="1670" priority="7006" operator="equal">
      <formula>0</formula>
    </cfRule>
  </conditionalFormatting>
  <conditionalFormatting sqref="X181">
    <cfRule type="expression" dxfId="1669" priority="7003">
      <formula>X181*100&lt;C181</formula>
    </cfRule>
    <cfRule type="cellIs" dxfId="1668" priority="7004" operator="equal">
      <formula>0</formula>
    </cfRule>
  </conditionalFormatting>
  <conditionalFormatting sqref="X182">
    <cfRule type="expression" dxfId="1667" priority="7001">
      <formula>X182*100&lt;C182</formula>
    </cfRule>
    <cfRule type="cellIs" dxfId="1666" priority="7002" operator="equal">
      <formula>0</formula>
    </cfRule>
  </conditionalFormatting>
  <conditionalFormatting sqref="X183">
    <cfRule type="expression" dxfId="1665" priority="6999">
      <formula>X183*100&lt;C183</formula>
    </cfRule>
    <cfRule type="cellIs" dxfId="1664" priority="7000" operator="equal">
      <formula>0</formula>
    </cfRule>
  </conditionalFormatting>
  <conditionalFormatting sqref="X184">
    <cfRule type="expression" dxfId="1663" priority="6997">
      <formula>X184*100&lt;C184</formula>
    </cfRule>
    <cfRule type="cellIs" dxfId="1662" priority="6998" operator="equal">
      <formula>0</formula>
    </cfRule>
  </conditionalFormatting>
  <conditionalFormatting sqref="X185">
    <cfRule type="expression" dxfId="1661" priority="6995">
      <formula>X185*100&lt;C185</formula>
    </cfRule>
    <cfRule type="cellIs" dxfId="1660" priority="6996" operator="equal">
      <formula>0</formula>
    </cfRule>
  </conditionalFormatting>
  <conditionalFormatting sqref="X186">
    <cfRule type="expression" dxfId="1659" priority="6993">
      <formula>X186*100&lt;C186</formula>
    </cfRule>
    <cfRule type="cellIs" dxfId="1658" priority="6994" operator="equal">
      <formula>0</formula>
    </cfRule>
  </conditionalFormatting>
  <conditionalFormatting sqref="X187">
    <cfRule type="expression" dxfId="1657" priority="6991">
      <formula>X187*100&lt;C187</formula>
    </cfRule>
    <cfRule type="cellIs" dxfId="1656" priority="6992" operator="equal">
      <formula>0</formula>
    </cfRule>
  </conditionalFormatting>
  <conditionalFormatting sqref="X188">
    <cfRule type="expression" dxfId="1655" priority="6989">
      <formula>X188*100&lt;C188</formula>
    </cfRule>
    <cfRule type="cellIs" dxfId="1654" priority="6990" operator="equal">
      <formula>0</formula>
    </cfRule>
  </conditionalFormatting>
  <conditionalFormatting sqref="X189">
    <cfRule type="expression" dxfId="1653" priority="6987">
      <formula>X189*100&lt;C189</formula>
    </cfRule>
    <cfRule type="cellIs" dxfId="1652" priority="6988" operator="equal">
      <formula>0</formula>
    </cfRule>
  </conditionalFormatting>
  <conditionalFormatting sqref="X190">
    <cfRule type="expression" dxfId="1651" priority="6985">
      <formula>X190*100&lt;C190</formula>
    </cfRule>
    <cfRule type="cellIs" dxfId="1650" priority="6986" operator="equal">
      <formula>0</formula>
    </cfRule>
  </conditionalFormatting>
  <conditionalFormatting sqref="X191">
    <cfRule type="expression" dxfId="1649" priority="6983">
      <formula>X191*100&lt;C191</formula>
    </cfRule>
    <cfRule type="cellIs" dxfId="1648" priority="6984" operator="equal">
      <formula>0</formula>
    </cfRule>
  </conditionalFormatting>
  <conditionalFormatting sqref="X192">
    <cfRule type="expression" dxfId="1647" priority="6981">
      <formula>X192*100&lt;C192</formula>
    </cfRule>
    <cfRule type="cellIs" dxfId="1646" priority="6982" operator="equal">
      <formula>0</formula>
    </cfRule>
  </conditionalFormatting>
  <conditionalFormatting sqref="X193">
    <cfRule type="expression" dxfId="1645" priority="6979">
      <formula>X193*100&lt;C193</formula>
    </cfRule>
    <cfRule type="cellIs" dxfId="1644" priority="6980" operator="equal">
      <formula>0</formula>
    </cfRule>
  </conditionalFormatting>
  <conditionalFormatting sqref="X194">
    <cfRule type="expression" dxfId="1643" priority="6977">
      <formula>X194*100&lt;C194</formula>
    </cfRule>
    <cfRule type="cellIs" dxfId="1642" priority="6978" operator="equal">
      <formula>0</formula>
    </cfRule>
  </conditionalFormatting>
  <conditionalFormatting sqref="X195">
    <cfRule type="expression" dxfId="1641" priority="6975">
      <formula>X195*100&lt;C195</formula>
    </cfRule>
    <cfRule type="cellIs" dxfId="1640" priority="6976" operator="equal">
      <formula>0</formula>
    </cfRule>
  </conditionalFormatting>
  <conditionalFormatting sqref="X196">
    <cfRule type="expression" dxfId="1639" priority="6973">
      <formula>X196*100&lt;C196</formula>
    </cfRule>
    <cfRule type="cellIs" dxfId="1638" priority="6974" operator="equal">
      <formula>0</formula>
    </cfRule>
  </conditionalFormatting>
  <conditionalFormatting sqref="X197">
    <cfRule type="expression" dxfId="1637" priority="6971">
      <formula>X197*100&lt;C197</formula>
    </cfRule>
    <cfRule type="cellIs" dxfId="1636" priority="6972" operator="equal">
      <formula>0</formula>
    </cfRule>
  </conditionalFormatting>
  <conditionalFormatting sqref="X198">
    <cfRule type="expression" dxfId="1635" priority="6969">
      <formula>X198*100&lt;C198</formula>
    </cfRule>
    <cfRule type="cellIs" dxfId="1634" priority="6970" operator="equal">
      <formula>0</formula>
    </cfRule>
  </conditionalFormatting>
  <conditionalFormatting sqref="X199">
    <cfRule type="expression" dxfId="1633" priority="6967">
      <formula>X199*100&lt;C199</formula>
    </cfRule>
    <cfRule type="cellIs" dxfId="1632" priority="6968" operator="equal">
      <formula>0</formula>
    </cfRule>
  </conditionalFormatting>
  <conditionalFormatting sqref="Y93">
    <cfRule type="cellIs" dxfId="1631" priority="6701" operator="equal">
      <formula>0</formula>
    </cfRule>
  </conditionalFormatting>
  <conditionalFormatting sqref="Y91">
    <cfRule type="cellIs" dxfId="1630" priority="6698" operator="equal">
      <formula>0</formula>
    </cfRule>
  </conditionalFormatting>
  <conditionalFormatting sqref="Q1">
    <cfRule type="cellIs" dxfId="1629" priority="6585" operator="equal">
      <formula>"BONOS"</formula>
    </cfRule>
  </conditionalFormatting>
  <conditionalFormatting sqref="Z26">
    <cfRule type="cellIs" dxfId="1628" priority="6577" operator="equal">
      <formula>0</formula>
    </cfRule>
  </conditionalFormatting>
  <conditionalFormatting sqref="Z26">
    <cfRule type="cellIs" dxfId="1627" priority="6576" operator="greaterThan">
      <formula>0</formula>
    </cfRule>
  </conditionalFormatting>
  <conditionalFormatting sqref="B26">
    <cfRule type="expression" dxfId="1626" priority="6103">
      <formula>IF($V26&lt;&gt;0,AND(MID($A26,5,1)=" "))</formula>
    </cfRule>
    <cfRule type="expression" dxfId="1625" priority="6104">
      <formula>IF($V26&lt;&gt;0,AND(MID($A26,5,1)="C"))</formula>
    </cfRule>
    <cfRule type="expression" dxfId="1624" priority="6105">
      <formula>IF($V26&lt;&gt;0,AND(MID($A26,5,1)="D"))</formula>
    </cfRule>
  </conditionalFormatting>
  <conditionalFormatting sqref="E26">
    <cfRule type="expression" dxfId="1623" priority="6088">
      <formula>IF($V26&lt;&gt;0,AND(MID($A26,5,1)=" "))</formula>
    </cfRule>
    <cfRule type="expression" dxfId="1622" priority="6089">
      <formula>IF($V26&lt;&gt;0,AND(MID($A26,5,1)="C"))</formula>
    </cfRule>
    <cfRule type="expression" dxfId="1621" priority="6090">
      <formula>IF($V26&lt;&gt;0,AND(MID($A26,5,1)="D"))</formula>
    </cfRule>
  </conditionalFormatting>
  <conditionalFormatting sqref="B27">
    <cfRule type="expression" dxfId="1620" priority="6049">
      <formula>IF($V27&lt;&gt;0,AND(MID($A27,5,1)=" "))</formula>
    </cfRule>
    <cfRule type="expression" dxfId="1619" priority="6050">
      <formula>IF($V27&lt;&gt;0,AND(MID($A27,5,1)="C"))</formula>
    </cfRule>
    <cfRule type="expression" dxfId="1618" priority="6051">
      <formula>IF($V27&lt;&gt;0,AND(MID($A27,5,1)="D"))</formula>
    </cfRule>
  </conditionalFormatting>
  <conditionalFormatting sqref="E27">
    <cfRule type="expression" dxfId="1617" priority="6034">
      <formula>IF($V27&lt;&gt;0,AND(MID($A27,5,1)=" "))</formula>
    </cfRule>
    <cfRule type="expression" dxfId="1616" priority="6035">
      <formula>IF($V27&lt;&gt;0,AND(MID($A27,5,1)="C"))</formula>
    </cfRule>
    <cfRule type="expression" dxfId="1615" priority="6036">
      <formula>IF($V27&lt;&gt;0,AND(MID($A27,5,1)="D"))</formula>
    </cfRule>
  </conditionalFormatting>
  <conditionalFormatting sqref="C26">
    <cfRule type="cellIs" dxfId="1614" priority="6001" operator="lessThan">
      <formula>D26</formula>
    </cfRule>
    <cfRule type="expression" dxfId="1613" priority="6005">
      <formula>IF($V26&lt;&gt;0,AND(MID($A26,5,1)=" "))</formula>
    </cfRule>
    <cfRule type="expression" dxfId="1612" priority="6006">
      <formula>IF($V26&lt;&gt;0,AND(MID($A26,5,1)="C"))</formula>
    </cfRule>
    <cfRule type="expression" dxfId="1611" priority="6007">
      <formula>IF($V26&lt;&gt;0,AND(MID($A26,5,1)="D"))</formula>
    </cfRule>
  </conditionalFormatting>
  <conditionalFormatting sqref="D26">
    <cfRule type="cellIs" dxfId="1610" priority="6000" operator="lessThan">
      <formula>C26</formula>
    </cfRule>
    <cfRule type="expression" dxfId="1609" priority="6002">
      <formula>IF($V26&lt;&gt;0,AND(MID($A26,5,1)=" "))</formula>
    </cfRule>
    <cfRule type="expression" dxfId="1608" priority="6003">
      <formula>IF($V26&lt;&gt;0,AND(MID($A26,5,1)="C"))</formula>
    </cfRule>
    <cfRule type="expression" dxfId="1607" priority="6004">
      <formula>IF($V26&lt;&gt;0,AND(MID($A26,5,1)="D"))</formula>
    </cfRule>
  </conditionalFormatting>
  <conditionalFormatting sqref="C27">
    <cfRule type="cellIs" dxfId="1606" priority="5993" operator="lessThan">
      <formula>D27</formula>
    </cfRule>
    <cfRule type="expression" dxfId="1605" priority="5997">
      <formula>IF($V27&lt;&gt;0,AND(MID($A27,5,1)=" "))</formula>
    </cfRule>
    <cfRule type="expression" dxfId="1604" priority="5998">
      <formula>IF($V27&lt;&gt;0,AND(MID($A27,5,1)="C"))</formula>
    </cfRule>
    <cfRule type="expression" dxfId="1603" priority="5999">
      <formula>IF($V27&lt;&gt;0,AND(MID($A27,5,1)="D"))</formula>
    </cfRule>
  </conditionalFormatting>
  <conditionalFormatting sqref="D27">
    <cfRule type="cellIs" dxfId="1602" priority="5992" operator="lessThan">
      <formula>C27</formula>
    </cfRule>
    <cfRule type="expression" dxfId="1601" priority="5994">
      <formula>IF($V27&lt;&gt;0,AND(MID($A27,5,1)=" "))</formula>
    </cfRule>
    <cfRule type="expression" dxfId="1600" priority="5995">
      <formula>IF($V27&lt;&gt;0,AND(MID($A27,5,1)="C"))</formula>
    </cfRule>
    <cfRule type="expression" dxfId="1599" priority="5996">
      <formula>IF($V27&lt;&gt;0,AND(MID($A27,5,1)="D"))</formula>
    </cfRule>
  </conditionalFormatting>
  <conditionalFormatting sqref="A15">
    <cfRule type="expression" dxfId="1598" priority="5899">
      <formula>IF($Y17&gt;$Y14,AND(MID($A15,5,1)=" "))</formula>
    </cfRule>
    <cfRule type="expression" dxfId="1597" priority="5900">
      <formula>IF($Y17&gt;$Y14,AND(MID($A15,5,1)="C"))</formula>
    </cfRule>
    <cfRule type="expression" dxfId="1596" priority="5901">
      <formula>IF($Y17&gt;$Y14,AND(MID($A15,5,1)="D"))</formula>
    </cfRule>
  </conditionalFormatting>
  <conditionalFormatting sqref="A16">
    <cfRule type="expression" dxfId="1595" priority="5902">
      <formula>IF($Y17&gt;$Y14,AND(MID($A16,5,1)=" "))</formula>
    </cfRule>
    <cfRule type="expression" dxfId="1594" priority="5903">
      <formula>IF($Y17&gt;$Y14,AND(MID($A16,5,1)="C"))</formula>
    </cfRule>
    <cfRule type="expression" dxfId="1593" priority="5904">
      <formula>IF($Y17&gt;$Y14,AND(MID($A16,5,1)="D"))</formula>
    </cfRule>
  </conditionalFormatting>
  <conditionalFormatting sqref="A17">
    <cfRule type="expression" dxfId="1592" priority="5896">
      <formula>IF($Y17&gt;$Y14,AND(MID($A17,5,1)=" "))</formula>
    </cfRule>
    <cfRule type="expression" dxfId="1591" priority="5897">
      <formula>IF($Y17&gt;$Y14,AND(MID($A17,5,1)="C"))</formula>
    </cfRule>
    <cfRule type="expression" dxfId="1590" priority="5898">
      <formula>IF($Y17&gt;$Y14,AND(MID($A17,5,1)="D"))</formula>
    </cfRule>
  </conditionalFormatting>
  <conditionalFormatting sqref="A14">
    <cfRule type="expression" dxfId="1589" priority="5893">
      <formula>IF($Y17&gt;$Y14,AND(MID($A14,5,1)=" "))</formula>
    </cfRule>
    <cfRule type="expression" dxfId="1588" priority="5894">
      <formula>IF($Y17&gt;$Y14,AND(MID($A14,5,1)="C"))</formula>
    </cfRule>
    <cfRule type="expression" dxfId="1587" priority="5895">
      <formula>IF($Y17&gt;$Y14,AND(MID($A14,5,1)="D"))</formula>
    </cfRule>
  </conditionalFormatting>
  <conditionalFormatting sqref="B12">
    <cfRule type="expression" dxfId="1586" priority="5887">
      <formula>IF($Y13&gt;$Y10,AND(MID($A12,5,1)=" "))</formula>
    </cfRule>
    <cfRule type="expression" dxfId="1585" priority="5888">
      <formula>IF($Y13&gt;$Y10,AND(MID($A12,5,1)="C"))</formula>
    </cfRule>
    <cfRule type="expression" dxfId="1584" priority="5889">
      <formula>IF($Y13&gt;$Y10,AND(MID($A12,5,1)="D"))</formula>
    </cfRule>
  </conditionalFormatting>
  <conditionalFormatting sqref="C12">
    <cfRule type="expression" dxfId="1583" priority="5890">
      <formula>IF($Y13&gt;$Y10,AND(MID($A12,5,1)=" "))</formula>
    </cfRule>
    <cfRule type="expression" dxfId="1582" priority="5891">
      <formula>IF($Y13&gt;$Y10,AND(MID($A12,5,1)="C"))</formula>
    </cfRule>
    <cfRule type="expression" dxfId="1581" priority="5892">
      <formula>IF($Y13&gt;$Y10,AND(MID($A12,5,1)="D"))</formula>
    </cfRule>
  </conditionalFormatting>
  <conditionalFormatting sqref="Y100 Y102">
    <cfRule type="cellIs" dxfId="1580" priority="5676" operator="lessThanOrEqual">
      <formula>0</formula>
    </cfRule>
  </conditionalFormatting>
  <conditionalFormatting sqref="Y101">
    <cfRule type="cellIs" dxfId="1579" priority="5675" operator="equal">
      <formula>0</formula>
    </cfRule>
  </conditionalFormatting>
  <conditionalFormatting sqref="Y103">
    <cfRule type="cellIs" dxfId="1578" priority="5674" operator="equal">
      <formula>0</formula>
    </cfRule>
  </conditionalFormatting>
  <conditionalFormatting sqref="Y99">
    <cfRule type="cellIs" dxfId="1577" priority="5673" operator="equal">
      <formula>0</formula>
    </cfRule>
  </conditionalFormatting>
  <conditionalFormatting sqref="Y106 Y108">
    <cfRule type="cellIs" dxfId="1576" priority="5670" operator="lessThanOrEqual">
      <formula>0</formula>
    </cfRule>
  </conditionalFormatting>
  <conditionalFormatting sqref="Y107">
    <cfRule type="cellIs" dxfId="1575" priority="5669" operator="equal">
      <formula>0</formula>
    </cfRule>
  </conditionalFormatting>
  <conditionalFormatting sqref="Y109">
    <cfRule type="cellIs" dxfId="1574" priority="5668" operator="equal">
      <formula>0</formula>
    </cfRule>
  </conditionalFormatting>
  <conditionalFormatting sqref="Y105">
    <cfRule type="cellIs" dxfId="1573" priority="5667" operator="equal">
      <formula>0</formula>
    </cfRule>
  </conditionalFormatting>
  <conditionalFormatting sqref="Y112 Y114">
    <cfRule type="cellIs" dxfId="1572" priority="5664" operator="lessThanOrEqual">
      <formula>0</formula>
    </cfRule>
  </conditionalFormatting>
  <conditionalFormatting sqref="Y113">
    <cfRule type="cellIs" dxfId="1571" priority="5663" operator="equal">
      <formula>0</formula>
    </cfRule>
  </conditionalFormatting>
  <conditionalFormatting sqref="Y115">
    <cfRule type="cellIs" dxfId="1570" priority="5662" operator="equal">
      <formula>0</formula>
    </cfRule>
  </conditionalFormatting>
  <conditionalFormatting sqref="Y111">
    <cfRule type="cellIs" dxfId="1569" priority="5661" operator="equal">
      <formula>0</formula>
    </cfRule>
  </conditionalFormatting>
  <conditionalFormatting sqref="Y118 Y120">
    <cfRule type="cellIs" dxfId="1568" priority="5658" operator="lessThanOrEqual">
      <formula>0</formula>
    </cfRule>
  </conditionalFormatting>
  <conditionalFormatting sqref="Y119">
    <cfRule type="cellIs" dxfId="1567" priority="5657" operator="equal">
      <formula>0</formula>
    </cfRule>
  </conditionalFormatting>
  <conditionalFormatting sqref="Y121">
    <cfRule type="cellIs" dxfId="1566" priority="5656" operator="equal">
      <formula>0</formula>
    </cfRule>
  </conditionalFormatting>
  <conditionalFormatting sqref="Y117">
    <cfRule type="cellIs" dxfId="1565" priority="5655" operator="equal">
      <formula>0</formula>
    </cfRule>
  </conditionalFormatting>
  <conditionalFormatting sqref="Y124 Y126">
    <cfRule type="cellIs" dxfId="1564" priority="5652" operator="lessThanOrEqual">
      <formula>0</formula>
    </cfRule>
  </conditionalFormatting>
  <conditionalFormatting sqref="Y125">
    <cfRule type="cellIs" dxfId="1563" priority="5651" operator="equal">
      <formula>0</formula>
    </cfRule>
  </conditionalFormatting>
  <conditionalFormatting sqref="Y127">
    <cfRule type="cellIs" dxfId="1562" priority="5650" operator="equal">
      <formula>0</formula>
    </cfRule>
  </conditionalFormatting>
  <conditionalFormatting sqref="Y123">
    <cfRule type="cellIs" dxfId="1561" priority="5649" operator="equal">
      <formula>0</formula>
    </cfRule>
  </conditionalFormatting>
  <conditionalFormatting sqref="Y130 Y132">
    <cfRule type="cellIs" dxfId="1560" priority="5646" operator="lessThanOrEqual">
      <formula>0</formula>
    </cfRule>
  </conditionalFormatting>
  <conditionalFormatting sqref="Y131">
    <cfRule type="cellIs" dxfId="1559" priority="5645" operator="equal">
      <formula>0</formula>
    </cfRule>
  </conditionalFormatting>
  <conditionalFormatting sqref="Y133">
    <cfRule type="cellIs" dxfId="1558" priority="5644" operator="equal">
      <formula>0</formula>
    </cfRule>
  </conditionalFormatting>
  <conditionalFormatting sqref="Y129">
    <cfRule type="cellIs" dxfId="1557" priority="5643" operator="equal">
      <formula>0</formula>
    </cfRule>
  </conditionalFormatting>
  <conditionalFormatting sqref="Y136 Y138">
    <cfRule type="cellIs" dxfId="1556" priority="5640" operator="lessThanOrEqual">
      <formula>0</formula>
    </cfRule>
  </conditionalFormatting>
  <conditionalFormatting sqref="Y137">
    <cfRule type="cellIs" dxfId="1555" priority="5639" operator="equal">
      <formula>0</formula>
    </cfRule>
  </conditionalFormatting>
  <conditionalFormatting sqref="Y139">
    <cfRule type="cellIs" dxfId="1554" priority="5638" operator="equal">
      <formula>0</formula>
    </cfRule>
  </conditionalFormatting>
  <conditionalFormatting sqref="Y135">
    <cfRule type="cellIs" dxfId="1553" priority="5637" operator="equal">
      <formula>0</formula>
    </cfRule>
  </conditionalFormatting>
  <conditionalFormatting sqref="Y142 Y144">
    <cfRule type="cellIs" dxfId="1552" priority="5634" operator="lessThanOrEqual">
      <formula>0</formula>
    </cfRule>
  </conditionalFormatting>
  <conditionalFormatting sqref="Y143">
    <cfRule type="cellIs" dxfId="1551" priority="5633" operator="equal">
      <formula>0</formula>
    </cfRule>
  </conditionalFormatting>
  <conditionalFormatting sqref="Y145">
    <cfRule type="cellIs" dxfId="1550" priority="5632" operator="equal">
      <formula>0</formula>
    </cfRule>
  </conditionalFormatting>
  <conditionalFormatting sqref="Y141">
    <cfRule type="cellIs" dxfId="1549" priority="5631" operator="equal">
      <formula>0</formula>
    </cfRule>
  </conditionalFormatting>
  <conditionalFormatting sqref="Y148 Y150">
    <cfRule type="cellIs" dxfId="1548" priority="5628" operator="lessThanOrEqual">
      <formula>0</formula>
    </cfRule>
  </conditionalFormatting>
  <conditionalFormatting sqref="Y149">
    <cfRule type="cellIs" dxfId="1547" priority="5627" operator="equal">
      <formula>0</formula>
    </cfRule>
  </conditionalFormatting>
  <conditionalFormatting sqref="Y151">
    <cfRule type="cellIs" dxfId="1546" priority="5626" operator="equal">
      <formula>0</formula>
    </cfRule>
  </conditionalFormatting>
  <conditionalFormatting sqref="Y147">
    <cfRule type="cellIs" dxfId="1545" priority="5625" operator="equal">
      <formula>0</formula>
    </cfRule>
  </conditionalFormatting>
  <conditionalFormatting sqref="Y154 Y156">
    <cfRule type="cellIs" dxfId="1544" priority="5622" operator="lessThanOrEqual">
      <formula>0</formula>
    </cfRule>
  </conditionalFormatting>
  <conditionalFormatting sqref="Y155">
    <cfRule type="cellIs" dxfId="1543" priority="5621" operator="equal">
      <formula>0</formula>
    </cfRule>
  </conditionalFormatting>
  <conditionalFormatting sqref="Y157">
    <cfRule type="cellIs" dxfId="1542" priority="5620" operator="equal">
      <formula>0</formula>
    </cfRule>
  </conditionalFormatting>
  <conditionalFormatting sqref="Y153">
    <cfRule type="cellIs" dxfId="1541" priority="5619" operator="equal">
      <formula>0</formula>
    </cfRule>
  </conditionalFormatting>
  <conditionalFormatting sqref="Y160 Y162">
    <cfRule type="cellIs" dxfId="1540" priority="5616" operator="lessThanOrEqual">
      <formula>0</formula>
    </cfRule>
  </conditionalFormatting>
  <conditionalFormatting sqref="Y161">
    <cfRule type="cellIs" dxfId="1539" priority="5615" operator="equal">
      <formula>0</formula>
    </cfRule>
  </conditionalFormatting>
  <conditionalFormatting sqref="Y163">
    <cfRule type="cellIs" dxfId="1538" priority="5614" operator="equal">
      <formula>0</formula>
    </cfRule>
  </conditionalFormatting>
  <conditionalFormatting sqref="Y159">
    <cfRule type="cellIs" dxfId="1537" priority="5613" operator="equal">
      <formula>0</formula>
    </cfRule>
  </conditionalFormatting>
  <conditionalFormatting sqref="Y166 Y168">
    <cfRule type="cellIs" dxfId="1536" priority="5610" operator="lessThanOrEqual">
      <formula>0</formula>
    </cfRule>
  </conditionalFormatting>
  <conditionalFormatting sqref="Y167">
    <cfRule type="cellIs" dxfId="1535" priority="5609" operator="equal">
      <formula>0</formula>
    </cfRule>
  </conditionalFormatting>
  <conditionalFormatting sqref="Y169">
    <cfRule type="cellIs" dxfId="1534" priority="5608" operator="equal">
      <formula>0</formula>
    </cfRule>
  </conditionalFormatting>
  <conditionalFormatting sqref="Y165">
    <cfRule type="cellIs" dxfId="1533" priority="5607" operator="equal">
      <formula>0</formula>
    </cfRule>
  </conditionalFormatting>
  <conditionalFormatting sqref="Y172 Y174">
    <cfRule type="cellIs" dxfId="1532" priority="5604" operator="lessThanOrEqual">
      <formula>0</formula>
    </cfRule>
  </conditionalFormatting>
  <conditionalFormatting sqref="Y173">
    <cfRule type="cellIs" dxfId="1531" priority="5603" operator="equal">
      <formula>0</formula>
    </cfRule>
  </conditionalFormatting>
  <conditionalFormatting sqref="Y175">
    <cfRule type="cellIs" dxfId="1530" priority="5602" operator="equal">
      <formula>0</formula>
    </cfRule>
  </conditionalFormatting>
  <conditionalFormatting sqref="Y171">
    <cfRule type="cellIs" dxfId="1529" priority="5601" operator="equal">
      <formula>0</formula>
    </cfRule>
  </conditionalFormatting>
  <conditionalFormatting sqref="Y178 Y180">
    <cfRule type="cellIs" dxfId="1528" priority="5598" operator="lessThanOrEqual">
      <formula>0</formula>
    </cfRule>
  </conditionalFormatting>
  <conditionalFormatting sqref="Y179">
    <cfRule type="cellIs" dxfId="1527" priority="5597" operator="equal">
      <formula>0</formula>
    </cfRule>
  </conditionalFormatting>
  <conditionalFormatting sqref="Y181">
    <cfRule type="cellIs" dxfId="1526" priority="5596" operator="equal">
      <formula>0</formula>
    </cfRule>
  </conditionalFormatting>
  <conditionalFormatting sqref="Y177">
    <cfRule type="cellIs" dxfId="1525" priority="5595" operator="equal">
      <formula>0</formula>
    </cfRule>
  </conditionalFormatting>
  <conditionalFormatting sqref="Y184 Y186">
    <cfRule type="cellIs" dxfId="1524" priority="5592" operator="lessThanOrEqual">
      <formula>0</formula>
    </cfRule>
  </conditionalFormatting>
  <conditionalFormatting sqref="Y185">
    <cfRule type="cellIs" dxfId="1523" priority="5591" operator="equal">
      <formula>0</formula>
    </cfRule>
  </conditionalFormatting>
  <conditionalFormatting sqref="Y187">
    <cfRule type="cellIs" dxfId="1522" priority="5590" operator="equal">
      <formula>0</formula>
    </cfRule>
  </conditionalFormatting>
  <conditionalFormatting sqref="Y183">
    <cfRule type="cellIs" dxfId="1521" priority="5589" operator="equal">
      <formula>0</formula>
    </cfRule>
  </conditionalFormatting>
  <conditionalFormatting sqref="Y190 Y192">
    <cfRule type="cellIs" dxfId="1520" priority="5586" operator="lessThanOrEqual">
      <formula>0</formula>
    </cfRule>
  </conditionalFormatting>
  <conditionalFormatting sqref="Y191">
    <cfRule type="cellIs" dxfId="1519" priority="5585" operator="equal">
      <formula>0</formula>
    </cfRule>
  </conditionalFormatting>
  <conditionalFormatting sqref="Y193">
    <cfRule type="cellIs" dxfId="1518" priority="5584" operator="equal">
      <formula>0</formula>
    </cfRule>
  </conditionalFormatting>
  <conditionalFormatting sqref="Y189">
    <cfRule type="cellIs" dxfId="1517" priority="5583" operator="equal">
      <formula>0</formula>
    </cfRule>
  </conditionalFormatting>
  <conditionalFormatting sqref="Y196 Y198 Y202 Y208 Y214 Y220 Y226 Y204 Y210 Y216 Y222 Y228">
    <cfRule type="cellIs" dxfId="1516" priority="5580" operator="lessThanOrEqual">
      <formula>0</formula>
    </cfRule>
  </conditionalFormatting>
  <conditionalFormatting sqref="Y197 Y203 Y209 Y215 Y221 Y227">
    <cfRule type="cellIs" dxfId="1515" priority="5579" operator="equal">
      <formula>0</formula>
    </cfRule>
  </conditionalFormatting>
  <conditionalFormatting sqref="Y199 Y205 Y211 Y217 Y223 Y229">
    <cfRule type="cellIs" dxfId="1514" priority="5578" operator="equal">
      <formula>0</formula>
    </cfRule>
  </conditionalFormatting>
  <conditionalFormatting sqref="Y195 Y201 Y207 Y213 Y219 Y225">
    <cfRule type="cellIs" dxfId="1513" priority="5577" operator="equal">
      <formula>0</formula>
    </cfRule>
  </conditionalFormatting>
  <conditionalFormatting sqref="AA2">
    <cfRule type="expression" dxfId="1512" priority="5533">
      <formula>IF($Y5&gt;$Y2,AND(MID($A2,5,1)=" "))</formula>
    </cfRule>
    <cfRule type="expression" dxfId="1511" priority="5534">
      <formula>IF($Y5&gt;$Y2,AND(MID($A2,5,1)="C"))</formula>
    </cfRule>
    <cfRule type="expression" dxfId="1510" priority="5535">
      <formula>IF($Y5&gt;$Y2,AND(MID($A2,5,1)="D"))</formula>
    </cfRule>
  </conditionalFormatting>
  <conditionalFormatting sqref="AA4">
    <cfRule type="expression" dxfId="1509" priority="5488">
      <formula>IF($Y5&gt;$Y2,AND(MID($A4,5,1)=" "))</formula>
    </cfRule>
    <cfRule type="expression" dxfId="1508" priority="5489">
      <formula>IF($Y5&gt;$Y2,AND(MID($A4,5,1)="C"))</formula>
    </cfRule>
    <cfRule type="expression" dxfId="1507" priority="5490">
      <formula>IF($Y5&gt;$Y2,AND(MID($A4,5,1)="D"))</formula>
    </cfRule>
  </conditionalFormatting>
  <conditionalFormatting sqref="AA6">
    <cfRule type="expression" dxfId="1506" priority="5482">
      <formula>IF($Y9&gt;$Y6,AND(MID($A6,5,1)=" "))</formula>
    </cfRule>
    <cfRule type="expression" dxfId="1505" priority="5483">
      <formula>IF($Y9&gt;$Y6,AND(MID($A6,5,1)="C"))</formula>
    </cfRule>
    <cfRule type="expression" dxfId="1504" priority="5484">
      <formula>IF($Y9&gt;$Y6,AND(MID($A6,5,1)="D"))</formula>
    </cfRule>
  </conditionalFormatting>
  <conditionalFormatting sqref="AA8">
    <cfRule type="expression" dxfId="1503" priority="5479">
      <formula>IF($Y9&gt;$Y6,AND(MID($A8,5,1)=" "))</formula>
    </cfRule>
    <cfRule type="expression" dxfId="1502" priority="5480">
      <formula>IF($Y9&gt;$Y6,AND(MID($A8,5,1)="C"))</formula>
    </cfRule>
    <cfRule type="expression" dxfId="1501" priority="5481">
      <formula>IF($Y9&gt;$Y6,AND(MID($A8,5,1)="D"))</formula>
    </cfRule>
  </conditionalFormatting>
  <conditionalFormatting sqref="AA10">
    <cfRule type="expression" dxfId="1500" priority="5476">
      <formula>IF($Y13&gt;$Y10,AND(MID($A10,5,1)=" "))</formula>
    </cfRule>
    <cfRule type="expression" dxfId="1499" priority="5477">
      <formula>IF($Y13&gt;$Y10,AND(MID($A10,5,1)="C"))</formula>
    </cfRule>
    <cfRule type="expression" dxfId="1498" priority="5478">
      <formula>IF($Y13&gt;$Y10,AND(MID($A10,5,1)="D"))</formula>
    </cfRule>
  </conditionalFormatting>
  <conditionalFormatting sqref="AA12">
    <cfRule type="expression" dxfId="1497" priority="5473">
      <formula>IF($Y13&gt;$Y10,AND(MID($A12,5,1)=" "))</formula>
    </cfRule>
    <cfRule type="expression" dxfId="1496" priority="5474">
      <formula>IF($Y13&gt;$Y10,AND(MID($A12,5,1)="C"))</formula>
    </cfRule>
    <cfRule type="expression" dxfId="1495" priority="5475">
      <formula>IF($Y13&gt;$Y10,AND(MID($A12,5,1)="D"))</formula>
    </cfRule>
  </conditionalFormatting>
  <conditionalFormatting sqref="AA14">
    <cfRule type="expression" dxfId="1494" priority="5470">
      <formula>IF($Y17&gt;$Y14,AND(MID($A14,5,1)=" "))</formula>
    </cfRule>
    <cfRule type="expression" dxfId="1493" priority="5471">
      <formula>IF($Y17&gt;$Y14,AND(MID($A14,5,1)="C"))</formula>
    </cfRule>
    <cfRule type="expression" dxfId="1492" priority="5472">
      <formula>IF($Y17&gt;$Y14,AND(MID($A14,5,1)="D"))</formula>
    </cfRule>
  </conditionalFormatting>
  <conditionalFormatting sqref="AA16">
    <cfRule type="expression" dxfId="1491" priority="5467">
      <formula>IF($Y17&gt;$Y14,AND(MID($A16,5,1)=" "))</formula>
    </cfRule>
    <cfRule type="expression" dxfId="1490" priority="5468">
      <formula>IF($Y17&gt;$Y14,AND(MID($A16,5,1)="C"))</formula>
    </cfRule>
    <cfRule type="expression" dxfId="1489" priority="5469">
      <formula>IF($Y17&gt;$Y14,AND(MID($A16,5,1)="D"))</formula>
    </cfRule>
  </conditionalFormatting>
  <conditionalFormatting sqref="AA18 AA22">
    <cfRule type="expression" dxfId="1488" priority="5464">
      <formula>IF($Y21&gt;$Y18,AND(MID($A18,5,1)=" "))</formula>
    </cfRule>
    <cfRule type="expression" dxfId="1487" priority="5465">
      <formula>IF($Y21&gt;$Y18,AND(MID($A18,5,1)="C"))</formula>
    </cfRule>
    <cfRule type="expression" dxfId="1486" priority="5466">
      <formula>IF($Y21&gt;$Y18,AND(MID($A18,5,1)="D"))</formula>
    </cfRule>
  </conditionalFormatting>
  <conditionalFormatting sqref="AA20 AA24">
    <cfRule type="expression" dxfId="1485" priority="5461">
      <formula>IF($Y21&gt;$Y18,AND(MID($A20,5,1)=" "))</formula>
    </cfRule>
    <cfRule type="expression" dxfId="1484" priority="5462">
      <formula>IF($Y21&gt;$Y18,AND(MID($A20,5,1)="C"))</formula>
    </cfRule>
    <cfRule type="expression" dxfId="1483" priority="5463">
      <formula>IF($Y21&gt;$Y18,AND(MID($A20,5,1)="D"))</formula>
    </cfRule>
  </conditionalFormatting>
  <conditionalFormatting sqref="Y5">
    <cfRule type="cellIs" dxfId="1482" priority="1294" operator="greaterThan">
      <formula>$Y2</formula>
    </cfRule>
    <cfRule type="cellIs" dxfId="1481" priority="4926" operator="equal">
      <formula>0</formula>
    </cfRule>
  </conditionalFormatting>
  <conditionalFormatting sqref="B18">
    <cfRule type="expression" dxfId="1480" priority="5017">
      <formula>IF($Y21&gt;$Y18,AND(MID($A18,5,1)=" "))</formula>
    </cfRule>
    <cfRule type="expression" dxfId="1479" priority="5018">
      <formula>IF($Y21&gt;$Y18,AND(MID($A18,5,1)="C"))</formula>
    </cfRule>
    <cfRule type="expression" dxfId="1478" priority="5019">
      <formula>IF($Y21&gt;$Y18,AND(MID($A18,5,1)="D"))</formula>
    </cfRule>
  </conditionalFormatting>
  <conditionalFormatting sqref="E19">
    <cfRule type="expression" dxfId="1477" priority="5020">
      <formula>IF($Y21&gt;$Y18,AND(MID($A19,5,1)=" "))</formula>
    </cfRule>
    <cfRule type="expression" dxfId="1476" priority="5021">
      <formula>IF($Y21&gt;$Y18,AND(MID($A19,5,1)="C"))</formula>
    </cfRule>
    <cfRule type="expression" dxfId="1475" priority="5022">
      <formula>IF($Y21&gt;$Y18,AND(MID($A19,5,1)="D"))</formula>
    </cfRule>
  </conditionalFormatting>
  <conditionalFormatting sqref="B20">
    <cfRule type="expression" dxfId="1474" priority="5023">
      <formula>IF($Y21&gt;$Y18,AND(MID($A20,5,1)=" "))</formula>
    </cfRule>
    <cfRule type="expression" dxfId="1473" priority="5024">
      <formula>IF($Y21&gt;$Y18,AND(MID($A20,5,1)="C"))</formula>
    </cfRule>
    <cfRule type="expression" dxfId="1472" priority="5025">
      <formula>IF($Y21&gt;$Y18,AND(MID($A20,5,1)="D"))</formula>
    </cfRule>
  </conditionalFormatting>
  <conditionalFormatting sqref="E21">
    <cfRule type="expression" dxfId="1471" priority="5026">
      <formula>IF($Y21&gt;$Y18,AND(MID($A21,5,1)=" "))</formula>
    </cfRule>
    <cfRule type="expression" dxfId="1470" priority="5027">
      <formula>IF($Y21&gt;$Y18,AND(MID($A21,5,1)="C"))</formula>
    </cfRule>
    <cfRule type="expression" dxfId="1469" priority="5028">
      <formula>IF($Y21&gt;$Y18,AND(MID($A21,5,1)="D"))</formula>
    </cfRule>
  </conditionalFormatting>
  <conditionalFormatting sqref="C18">
    <cfRule type="expression" dxfId="1468" priority="5029">
      <formula>IF($Y21&gt;$Y18,AND(MID($A18,5,1)=" "))</formula>
    </cfRule>
    <cfRule type="expression" dxfId="1467" priority="5030">
      <formula>IF($Y21&gt;$Y18,AND(MID($A18,5,1)="C"))</formula>
    </cfRule>
    <cfRule type="expression" dxfId="1466" priority="5031">
      <formula>IF($Y21&gt;$Y18,AND(MID($A18,5,1)="D"))</formula>
    </cfRule>
  </conditionalFormatting>
  <conditionalFormatting sqref="D19">
    <cfRule type="expression" dxfId="1465" priority="5032">
      <formula>IF($Y21&gt;$Y18,AND(MID($A19,5,1)=" "))</formula>
    </cfRule>
    <cfRule type="expression" dxfId="1464" priority="5033">
      <formula>IF($Y21&gt;$Y18,AND(MID($A19,5,1)="C"))</formula>
    </cfRule>
    <cfRule type="expression" dxfId="1463" priority="5034">
      <formula>IF($Y21&gt;$Y18,AND(MID($A19,5,1)="D"))</formula>
    </cfRule>
  </conditionalFormatting>
  <conditionalFormatting sqref="D21">
    <cfRule type="expression" dxfId="1462" priority="5035">
      <formula>IF($Y21&gt;$Y18,AND(MID($A21,5,1)=" "))</formula>
    </cfRule>
    <cfRule type="expression" dxfId="1461" priority="5036">
      <formula>IF($Y21&gt;$Y18,AND(MID($A21,5,1)="C"))</formula>
    </cfRule>
    <cfRule type="expression" dxfId="1460" priority="5037">
      <formula>IF($Y21&gt;$Y18,AND(MID($A21,5,1)="D"))</formula>
    </cfRule>
  </conditionalFormatting>
  <conditionalFormatting sqref="C20">
    <cfRule type="expression" dxfId="1459" priority="5038">
      <formula>IF($Y21&gt;$Y18,AND(MID($A20,5,1)=" "))</formula>
    </cfRule>
    <cfRule type="expression" dxfId="1458" priority="5039">
      <formula>IF($Y21&gt;$Y18,AND(MID($A20,5,1)="C"))</formula>
    </cfRule>
    <cfRule type="expression" dxfId="1457" priority="5040">
      <formula>IF($Y21&gt;$Y18,AND(MID($A20,5,1)="D"))</formula>
    </cfRule>
  </conditionalFormatting>
  <conditionalFormatting sqref="A19">
    <cfRule type="expression" dxfId="1456" priority="5011">
      <formula>IF($Y21&gt;$Y18,AND(MID($A19,5,1)=" "))</formula>
    </cfRule>
    <cfRule type="expression" dxfId="1455" priority="5012">
      <formula>IF($Y21&gt;$Y18,AND(MID($A19,5,1)="C"))</formula>
    </cfRule>
    <cfRule type="expression" dxfId="1454" priority="5013">
      <formula>IF($Y21&gt;$Y18,AND(MID($A19,5,1)="D"))</formula>
    </cfRule>
  </conditionalFormatting>
  <conditionalFormatting sqref="A20">
    <cfRule type="expression" dxfId="1453" priority="5014">
      <formula>IF($Y21&gt;$Y18,AND(MID($A20,5,1)=" "))</formula>
    </cfRule>
    <cfRule type="expression" dxfId="1452" priority="5015">
      <formula>IF($Y21&gt;$Y18,AND(MID($A20,5,1)="C"))</formula>
    </cfRule>
    <cfRule type="expression" dxfId="1451" priority="5016">
      <formula>IF($Y21&gt;$Y18,AND(MID($A20,5,1)="D"))</formula>
    </cfRule>
  </conditionalFormatting>
  <conditionalFormatting sqref="A21">
    <cfRule type="expression" dxfId="1450" priority="5008">
      <formula>IF($Y21&gt;$Y18,AND(MID($A21,5,1)=" "))</formula>
    </cfRule>
    <cfRule type="expression" dxfId="1449" priority="5009">
      <formula>IF($Y21&gt;$Y18,AND(MID($A21,5,1)="C"))</formula>
    </cfRule>
    <cfRule type="expression" dxfId="1448" priority="5010">
      <formula>IF($Y21&gt;$Y18,AND(MID($A21,5,1)="D"))</formula>
    </cfRule>
  </conditionalFormatting>
  <conditionalFormatting sqref="A18">
    <cfRule type="expression" dxfId="1447" priority="5005">
      <formula>IF($Y21&gt;$Y18,AND(MID($A18,5,1)=" "))</formula>
    </cfRule>
    <cfRule type="expression" dxfId="1446" priority="5006">
      <formula>IF($Y21&gt;$Y18,AND(MID($A18,5,1)="C"))</formula>
    </cfRule>
    <cfRule type="expression" dxfId="1445" priority="5007">
      <formula>IF($Y21&gt;$Y18,AND(MID($A18,5,1)="D"))</formula>
    </cfRule>
  </conditionalFormatting>
  <conditionalFormatting sqref="A11">
    <cfRule type="expression" dxfId="1444" priority="4999">
      <formula>IF($Y13&gt;$Y10,AND(MID($A11,5,1)=" "))</formula>
    </cfRule>
    <cfRule type="expression" dxfId="1443" priority="5000">
      <formula>IF($Y13&gt;$Y10,AND(MID($A11,5,1)="C"))</formula>
    </cfRule>
    <cfRule type="expression" dxfId="1442" priority="5001">
      <formula>IF($Y13&gt;$Y10,AND(MID($A11,5,1)="D"))</formula>
    </cfRule>
  </conditionalFormatting>
  <conditionalFormatting sqref="A12">
    <cfRule type="expression" dxfId="1441" priority="5002">
      <formula>IF($Y13&gt;$Y10,AND(MID($A12,5,1)=" "))</formula>
    </cfRule>
    <cfRule type="expression" dxfId="1440" priority="5003">
      <formula>IF($Y13&gt;$Y10,AND(MID($A12,5,1)="C"))</formula>
    </cfRule>
    <cfRule type="expression" dxfId="1439" priority="5004">
      <formula>IF($Y13&gt;$Y10,AND(MID($A12,5,1)="D"))</formula>
    </cfRule>
  </conditionalFormatting>
  <conditionalFormatting sqref="A13">
    <cfRule type="expression" dxfId="1438" priority="4996">
      <formula>IF($Y13&gt;$Y10,AND(MID($A13,5,1)=" "))</formula>
    </cfRule>
    <cfRule type="expression" dxfId="1437" priority="4997">
      <formula>IF($Y13&gt;$Y10,AND(MID($A13,5,1)="C"))</formula>
    </cfRule>
    <cfRule type="expression" dxfId="1436" priority="4998">
      <formula>IF($Y13&gt;$Y10,AND(MID($A13,5,1)="D"))</formula>
    </cfRule>
  </conditionalFormatting>
  <conditionalFormatting sqref="A10">
    <cfRule type="expression" dxfId="1435" priority="4993">
      <formula>IF($Y13&gt;$Y10,AND(MID($A10,5,1)=" "))</formula>
    </cfRule>
    <cfRule type="expression" dxfId="1434" priority="4994">
      <formula>IF($Y13&gt;$Y10,AND(MID($A10,5,1)="C"))</formula>
    </cfRule>
    <cfRule type="expression" dxfId="1433" priority="4995">
      <formula>IF($Y13&gt;$Y10,AND(MID($A10,5,1)="D"))</formula>
    </cfRule>
  </conditionalFormatting>
  <conditionalFormatting sqref="A7">
    <cfRule type="expression" dxfId="1432" priority="4987">
      <formula>IF($Y9&gt;$Y6,AND(MID($A7,5,1)=" "))</formula>
    </cfRule>
    <cfRule type="expression" dxfId="1431" priority="4988">
      <formula>IF($Y9&gt;$Y6,AND(MID($A7,5,1)="C"))</formula>
    </cfRule>
    <cfRule type="expression" dxfId="1430" priority="4989">
      <formula>IF($Y9&gt;$Y6,AND(MID($A7,5,1)="D"))</formula>
    </cfRule>
  </conditionalFormatting>
  <conditionalFormatting sqref="A8">
    <cfRule type="expression" dxfId="1429" priority="4990">
      <formula>IF($Y9&gt;$Y6,AND(MID($A8,5,1)=" "))</formula>
    </cfRule>
    <cfRule type="expression" dxfId="1428" priority="4991">
      <formula>IF($Y9&gt;$Y6,AND(MID($A8,5,1)="C"))</formula>
    </cfRule>
    <cfRule type="expression" dxfId="1427" priority="4992">
      <formula>IF($Y9&gt;$Y6,AND(MID($A8,5,1)="D"))</formula>
    </cfRule>
  </conditionalFormatting>
  <conditionalFormatting sqref="A9">
    <cfRule type="expression" dxfId="1426" priority="4984">
      <formula>IF($Y9&gt;$Y6,AND(MID($A9,5,1)=" "))</formula>
    </cfRule>
    <cfRule type="expression" dxfId="1425" priority="4985">
      <formula>IF($Y9&gt;$Y6,AND(MID($A9,5,1)="C"))</formula>
    </cfRule>
    <cfRule type="expression" dxfId="1424" priority="4986">
      <formula>IF($Y9&gt;$Y6,AND(MID($A9,5,1)="D"))</formula>
    </cfRule>
  </conditionalFormatting>
  <conditionalFormatting sqref="A6">
    <cfRule type="expression" dxfId="1423" priority="4981">
      <formula>IF($Y9&gt;$Y6,AND(MID($A6,5,1)=" "))</formula>
    </cfRule>
    <cfRule type="expression" dxfId="1422" priority="4982">
      <formula>IF($Y9&gt;$Y6,AND(MID($A6,5,1)="C"))</formula>
    </cfRule>
    <cfRule type="expression" dxfId="1421" priority="4983">
      <formula>IF($Y9&gt;$Y6,AND(MID($A6,5,1)="D"))</formula>
    </cfRule>
  </conditionalFormatting>
  <conditionalFormatting sqref="A3">
    <cfRule type="expression" dxfId="1420" priority="4975">
      <formula>IF($Y5&gt;$Y2,AND(MID($A3,5,1)=" "))</formula>
    </cfRule>
    <cfRule type="expression" dxfId="1419" priority="4976">
      <formula>IF($Y5&gt;$Y2,AND(MID($A3,5,1)="C"))</formula>
    </cfRule>
    <cfRule type="expression" dxfId="1418" priority="4977">
      <formula>IF($Y5&gt;$Y2,AND(MID($A3,5,1)="D"))</formula>
    </cfRule>
  </conditionalFormatting>
  <conditionalFormatting sqref="A4">
    <cfRule type="expression" dxfId="1417" priority="4978">
      <formula>IF($Y5&gt;$Y2,AND(MID($A4,5,1)=" "))</formula>
    </cfRule>
    <cfRule type="expression" dxfId="1416" priority="4979">
      <formula>IF($Y5&gt;$Y2,AND(MID($A4,5,1)="C"))</formula>
    </cfRule>
    <cfRule type="expression" dxfId="1415" priority="4980">
      <formula>IF($Y5&gt;$Y2,AND(MID($A4,5,1)="D"))</formula>
    </cfRule>
  </conditionalFormatting>
  <conditionalFormatting sqref="A5">
    <cfRule type="expression" dxfId="1414" priority="4972">
      <formula>IF($Y5&gt;$Y2,AND(MID($A5,5,1)=" "))</formula>
    </cfRule>
    <cfRule type="expression" dxfId="1413" priority="4973">
      <formula>IF($Y5&gt;$Y2,AND(MID($A5,5,1)="C"))</formula>
    </cfRule>
    <cfRule type="expression" dxfId="1412" priority="4974">
      <formula>IF($Y5&gt;$Y2,AND(MID($A5,5,1)="D"))</formula>
    </cfRule>
  </conditionalFormatting>
  <conditionalFormatting sqref="A2">
    <cfRule type="expression" dxfId="1411" priority="4969">
      <formula>IF($Y5&gt;$Y2,AND(MID($A2,5,1)=" "))</formula>
    </cfRule>
    <cfRule type="expression" dxfId="1410" priority="4970">
      <formula>IF($Y5&gt;$Y2,AND(MID($A2,5,1)="C"))</formula>
    </cfRule>
    <cfRule type="expression" dxfId="1409" priority="4971">
      <formula>IF($Y5&gt;$Y2,AND(MID($A2,5,1)="D"))</formula>
    </cfRule>
  </conditionalFormatting>
  <conditionalFormatting sqref="B22">
    <cfRule type="expression" dxfId="1408" priority="4942">
      <formula>IF($Y25&gt;$Y22,AND(MID($A22,5,1)=" "))</formula>
    </cfRule>
    <cfRule type="expression" dxfId="1407" priority="4943">
      <formula>IF($Y25&gt;$Y22,AND(MID($A22,5,1)="C"))</formula>
    </cfRule>
    <cfRule type="expression" dxfId="1406" priority="4944">
      <formula>IF($Y25&gt;$Y22,AND(MID($A22,5,1)="D"))</formula>
    </cfRule>
  </conditionalFormatting>
  <conditionalFormatting sqref="E23">
    <cfRule type="expression" dxfId="1405" priority="4945">
      <formula>IF($Y25&gt;$Y22,AND(MID($A23,5,1)=" "))</formula>
    </cfRule>
    <cfRule type="expression" dxfId="1404" priority="4946">
      <formula>IF($Y25&gt;$Y22,AND(MID($A23,5,1)="C"))</formula>
    </cfRule>
    <cfRule type="expression" dxfId="1403" priority="4947">
      <formula>IF($Y25&gt;$Y22,AND(MID($A23,5,1)="D"))</formula>
    </cfRule>
  </conditionalFormatting>
  <conditionalFormatting sqref="B24">
    <cfRule type="expression" dxfId="1402" priority="4948">
      <formula>IF($Y25&gt;$Y22,AND(MID($A24,5,1)=" "))</formula>
    </cfRule>
    <cfRule type="expression" dxfId="1401" priority="4949">
      <formula>IF($Y25&gt;$Y22,AND(MID($A24,5,1)="C"))</formula>
    </cfRule>
    <cfRule type="expression" dxfId="1400" priority="4950">
      <formula>IF($Y25&gt;$Y22,AND(MID($A24,5,1)="D"))</formula>
    </cfRule>
  </conditionalFormatting>
  <conditionalFormatting sqref="E25">
    <cfRule type="expression" dxfId="1399" priority="4951">
      <formula>IF($Y25&gt;$Y22,AND(MID($A25,5,1)=" "))</formula>
    </cfRule>
    <cfRule type="expression" dxfId="1398" priority="4952">
      <formula>IF($Y25&gt;$Y22,AND(MID($A25,5,1)="C"))</formula>
    </cfRule>
    <cfRule type="expression" dxfId="1397" priority="4953">
      <formula>IF($Y25&gt;$Y22,AND(MID($A25,5,1)="D"))</formula>
    </cfRule>
  </conditionalFormatting>
  <conditionalFormatting sqref="C22">
    <cfRule type="expression" dxfId="1396" priority="4954">
      <formula>IF($Y25&gt;$Y22,AND(MID($A22,5,1)=" "))</formula>
    </cfRule>
    <cfRule type="expression" dxfId="1395" priority="4955">
      <formula>IF($Y25&gt;$Y22,AND(MID($A22,5,1)="C"))</formula>
    </cfRule>
    <cfRule type="expression" dxfId="1394" priority="4956">
      <formula>IF($Y25&gt;$Y22,AND(MID($A22,5,1)="D"))</formula>
    </cfRule>
  </conditionalFormatting>
  <conditionalFormatting sqref="D23">
    <cfRule type="expression" dxfId="1393" priority="4957">
      <formula>IF($Y25&gt;$Y22,AND(MID($A23,5,1)=" "))</formula>
    </cfRule>
    <cfRule type="expression" dxfId="1392" priority="4958">
      <formula>IF($Y25&gt;$Y22,AND(MID($A23,5,1)="C"))</formula>
    </cfRule>
    <cfRule type="expression" dxfId="1391" priority="4959">
      <formula>IF($Y25&gt;$Y22,AND(MID($A23,5,1)="D"))</formula>
    </cfRule>
  </conditionalFormatting>
  <conditionalFormatting sqref="D25">
    <cfRule type="expression" dxfId="1390" priority="4960">
      <formula>IF($Y25&gt;$Y22,AND(MID($A25,5,1)=" "))</formula>
    </cfRule>
    <cfRule type="expression" dxfId="1389" priority="4961">
      <formula>IF($Y25&gt;$Y22,AND(MID($A25,5,1)="C"))</formula>
    </cfRule>
    <cfRule type="expression" dxfId="1388" priority="4962">
      <formula>IF($Y25&gt;$Y22,AND(MID($A25,5,1)="D"))</formula>
    </cfRule>
  </conditionalFormatting>
  <conditionalFormatting sqref="C24">
    <cfRule type="expression" dxfId="1387" priority="4963">
      <formula>IF($Y25&gt;$Y22,AND(MID($A24,5,1)=" "))</formula>
    </cfRule>
    <cfRule type="expression" dxfId="1386" priority="4964">
      <formula>IF($Y25&gt;$Y22,AND(MID($A24,5,1)="C"))</formula>
    </cfRule>
    <cfRule type="expression" dxfId="1385" priority="4965">
      <formula>IF($Y25&gt;$Y22,AND(MID($A24,5,1)="D"))</formula>
    </cfRule>
  </conditionalFormatting>
  <conditionalFormatting sqref="A23">
    <cfRule type="expression" dxfId="1384" priority="4936">
      <formula>IF($Y25&gt;$Y22,AND(MID($A23,5,1)=" "))</formula>
    </cfRule>
    <cfRule type="expression" dxfId="1383" priority="4937">
      <formula>IF($Y25&gt;$Y22,AND(MID($A23,5,1)="C"))</formula>
    </cfRule>
    <cfRule type="expression" dxfId="1382" priority="4938">
      <formula>IF($Y25&gt;$Y22,AND(MID($A23,5,1)="D"))</formula>
    </cfRule>
  </conditionalFormatting>
  <conditionalFormatting sqref="A24">
    <cfRule type="expression" dxfId="1381" priority="4939">
      <formula>IF($Y25&gt;$Y22,AND(MID($A24,5,1)=" "))</formula>
    </cfRule>
    <cfRule type="expression" dxfId="1380" priority="4940">
      <formula>IF($Y25&gt;$Y22,AND(MID($A24,5,1)="C"))</formula>
    </cfRule>
    <cfRule type="expression" dxfId="1379" priority="4941">
      <formula>IF($Y25&gt;$Y22,AND(MID($A24,5,1)="D"))</formula>
    </cfRule>
  </conditionalFormatting>
  <conditionalFormatting sqref="A25">
    <cfRule type="expression" dxfId="1378" priority="4933">
      <formula>IF($Y25&gt;$Y22,AND(MID($A25,5,1)=" "))</formula>
    </cfRule>
    <cfRule type="expression" dxfId="1377" priority="4934">
      <formula>IF($Y25&gt;$Y22,AND(MID($A25,5,1)="C"))</formula>
    </cfRule>
    <cfRule type="expression" dxfId="1376" priority="4935">
      <formula>IF($Y25&gt;$Y22,AND(MID($A25,5,1)="D"))</formula>
    </cfRule>
  </conditionalFormatting>
  <conditionalFormatting sqref="A22">
    <cfRule type="expression" dxfId="1375" priority="4930">
      <formula>IF($Y25&gt;$Y22,AND(MID($A22,5,1)=" "))</formula>
    </cfRule>
    <cfRule type="expression" dxfId="1374" priority="4931">
      <formula>IF($Y25&gt;$Y22,AND(MID($A22,5,1)="C"))</formula>
    </cfRule>
    <cfRule type="expression" dxfId="1373" priority="4932">
      <formula>IF($Y25&gt;$Y22,AND(MID($A22,5,1)="D"))</formula>
    </cfRule>
  </conditionalFormatting>
  <conditionalFormatting sqref="B91">
    <cfRule type="cellIs" dxfId="1372" priority="4916" operator="greaterThan">
      <formula>E91</formula>
    </cfRule>
  </conditionalFormatting>
  <conditionalFormatting sqref="B90">
    <cfRule type="cellIs" dxfId="1371" priority="4915" operator="greaterThan">
      <formula>E90</formula>
    </cfRule>
  </conditionalFormatting>
  <conditionalFormatting sqref="E91">
    <cfRule type="cellIs" dxfId="1370" priority="4914" operator="greaterThan">
      <formula>B91</formula>
    </cfRule>
  </conditionalFormatting>
  <conditionalFormatting sqref="E90">
    <cfRule type="cellIs" dxfId="1369" priority="4913" operator="greaterThan">
      <formula>B90</formula>
    </cfRule>
  </conditionalFormatting>
  <conditionalFormatting sqref="Y40:Y42 Y47">
    <cfRule type="cellIs" dxfId="1368" priority="4911" operator="equal">
      <formula>0</formula>
    </cfRule>
  </conditionalFormatting>
  <conditionalFormatting sqref="Y45">
    <cfRule type="cellIs" dxfId="1367" priority="4910" operator="equal">
      <formula>0</formula>
    </cfRule>
  </conditionalFormatting>
  <conditionalFormatting sqref="Y46">
    <cfRule type="cellIs" dxfId="1366" priority="4909" operator="equal">
      <formula>0</formula>
    </cfRule>
  </conditionalFormatting>
  <conditionalFormatting sqref="A199">
    <cfRule type="expression" dxfId="1365" priority="3279">
      <formula>D199&lt;F199</formula>
    </cfRule>
    <cfRule type="expression" dxfId="1364" priority="3280">
      <formula>C199&gt;F199</formula>
    </cfRule>
  </conditionalFormatting>
  <conditionalFormatting sqref="A198">
    <cfRule type="expression" dxfId="1363" priority="3277">
      <formula>D198&lt;F198</formula>
    </cfRule>
    <cfRule type="expression" dxfId="1362" priority="3278">
      <formula>C198&gt;F198</formula>
    </cfRule>
  </conditionalFormatting>
  <conditionalFormatting sqref="A197">
    <cfRule type="expression" dxfId="1361" priority="3275">
      <formula>D197&lt;F197</formula>
    </cfRule>
    <cfRule type="expression" dxfId="1360" priority="3276">
      <formula>C197&gt;F197</formula>
    </cfRule>
  </conditionalFormatting>
  <conditionalFormatting sqref="A196">
    <cfRule type="expression" dxfId="1359" priority="3273">
      <formula>D196&lt;F196</formula>
    </cfRule>
    <cfRule type="expression" dxfId="1358" priority="3274">
      <formula>C196&gt;F196</formula>
    </cfRule>
  </conditionalFormatting>
  <conditionalFormatting sqref="A195">
    <cfRule type="expression" dxfId="1357" priority="3271">
      <formula>D195&lt;F195</formula>
    </cfRule>
    <cfRule type="expression" dxfId="1356" priority="3272">
      <formula>C195&gt;F195</formula>
    </cfRule>
  </conditionalFormatting>
  <conditionalFormatting sqref="A194">
    <cfRule type="expression" dxfId="1355" priority="3269">
      <formula>D194&lt;F194</formula>
    </cfRule>
    <cfRule type="expression" dxfId="1354" priority="3270">
      <formula>C194&gt;F194</formula>
    </cfRule>
  </conditionalFormatting>
  <conditionalFormatting sqref="A205">
    <cfRule type="expression" dxfId="1353" priority="3267">
      <formula>D205&lt;F205</formula>
    </cfRule>
    <cfRule type="expression" dxfId="1352" priority="3268">
      <formula>C205&gt;F205</formula>
    </cfRule>
  </conditionalFormatting>
  <conditionalFormatting sqref="A204">
    <cfRule type="expression" dxfId="1351" priority="3265">
      <formula>D204&lt;F204</formula>
    </cfRule>
    <cfRule type="expression" dxfId="1350" priority="3266">
      <formula>C204&gt;F204</formula>
    </cfRule>
  </conditionalFormatting>
  <conditionalFormatting sqref="A203">
    <cfRule type="expression" dxfId="1349" priority="3263">
      <formula>D203&lt;F203</formula>
    </cfRule>
    <cfRule type="expression" dxfId="1348" priority="3264">
      <formula>C203&gt;F203</formula>
    </cfRule>
  </conditionalFormatting>
  <conditionalFormatting sqref="A202">
    <cfRule type="expression" dxfId="1347" priority="3261">
      <formula>D202&lt;F202</formula>
    </cfRule>
    <cfRule type="expression" dxfId="1346" priority="3262">
      <formula>C202&gt;F202</formula>
    </cfRule>
  </conditionalFormatting>
  <conditionalFormatting sqref="A201">
    <cfRule type="expression" dxfId="1345" priority="3259">
      <formula>D201&lt;F201</formula>
    </cfRule>
    <cfRule type="expression" dxfId="1344" priority="3260">
      <formula>C201&gt;F201</formula>
    </cfRule>
  </conditionalFormatting>
  <conditionalFormatting sqref="A200">
    <cfRule type="expression" dxfId="1343" priority="3257">
      <formula>D200&lt;F200</formula>
    </cfRule>
    <cfRule type="expression" dxfId="1342" priority="3258">
      <formula>C200&gt;F200</formula>
    </cfRule>
  </conditionalFormatting>
  <conditionalFormatting sqref="A211">
    <cfRule type="expression" dxfId="1341" priority="3255">
      <formula>D211&lt;F211</formula>
    </cfRule>
    <cfRule type="expression" dxfId="1340" priority="3256">
      <formula>C211&gt;F211</formula>
    </cfRule>
  </conditionalFormatting>
  <conditionalFormatting sqref="A210">
    <cfRule type="expression" dxfId="1339" priority="3253">
      <formula>D210&lt;F210</formula>
    </cfRule>
    <cfRule type="expression" dxfId="1338" priority="3254">
      <formula>C210&gt;F210</formula>
    </cfRule>
  </conditionalFormatting>
  <conditionalFormatting sqref="A209">
    <cfRule type="expression" dxfId="1337" priority="3251">
      <formula>D209&lt;F209</formula>
    </cfRule>
    <cfRule type="expression" dxfId="1336" priority="3252">
      <formula>C209&gt;F209</formula>
    </cfRule>
  </conditionalFormatting>
  <conditionalFormatting sqref="A208">
    <cfRule type="expression" dxfId="1335" priority="3249">
      <formula>D208&lt;F208</formula>
    </cfRule>
    <cfRule type="expression" dxfId="1334" priority="3250">
      <formula>C208&gt;F208</formula>
    </cfRule>
  </conditionalFormatting>
  <conditionalFormatting sqref="A207">
    <cfRule type="expression" dxfId="1333" priority="3247">
      <formula>D207&lt;F207</formula>
    </cfRule>
    <cfRule type="expression" dxfId="1332" priority="3248">
      <formula>C207&gt;F207</formula>
    </cfRule>
  </conditionalFormatting>
  <conditionalFormatting sqref="A206">
    <cfRule type="expression" dxfId="1331" priority="3245">
      <formula>D206&lt;F206</formula>
    </cfRule>
    <cfRule type="expression" dxfId="1330" priority="3246">
      <formula>C206&gt;F206</formula>
    </cfRule>
  </conditionalFormatting>
  <conditionalFormatting sqref="A217">
    <cfRule type="expression" dxfId="1329" priority="3243">
      <formula>D217&lt;F217</formula>
    </cfRule>
    <cfRule type="expression" dxfId="1328" priority="3244">
      <formula>C217&gt;F217</formula>
    </cfRule>
  </conditionalFormatting>
  <conditionalFormatting sqref="A216">
    <cfRule type="expression" dxfId="1327" priority="3241">
      <formula>D216&lt;F216</formula>
    </cfRule>
    <cfRule type="expression" dxfId="1326" priority="3242">
      <formula>C216&gt;F216</formula>
    </cfRule>
  </conditionalFormatting>
  <conditionalFormatting sqref="A215">
    <cfRule type="expression" dxfId="1325" priority="3239">
      <formula>D215&lt;F215</formula>
    </cfRule>
    <cfRule type="expression" dxfId="1324" priority="3240">
      <formula>C215&gt;F215</formula>
    </cfRule>
  </conditionalFormatting>
  <conditionalFormatting sqref="A214">
    <cfRule type="expression" dxfId="1323" priority="3237">
      <formula>D214&lt;F214</formula>
    </cfRule>
    <cfRule type="expression" dxfId="1322" priority="3238">
      <formula>C214&gt;F214</formula>
    </cfRule>
  </conditionalFormatting>
  <conditionalFormatting sqref="A213">
    <cfRule type="expression" dxfId="1321" priority="3235">
      <formula>D213&lt;F213</formula>
    </cfRule>
    <cfRule type="expression" dxfId="1320" priority="3236">
      <formula>C213&gt;F213</formula>
    </cfRule>
  </conditionalFormatting>
  <conditionalFormatting sqref="A212">
    <cfRule type="expression" dxfId="1319" priority="3233">
      <formula>D212&lt;F212</formula>
    </cfRule>
    <cfRule type="expression" dxfId="1318" priority="3234">
      <formula>C212&gt;F212</formula>
    </cfRule>
  </conditionalFormatting>
  <conditionalFormatting sqref="A223">
    <cfRule type="expression" dxfId="1317" priority="3231">
      <formula>D223&lt;F223</formula>
    </cfRule>
    <cfRule type="expression" dxfId="1316" priority="3232">
      <formula>C223&gt;F223</formula>
    </cfRule>
  </conditionalFormatting>
  <conditionalFormatting sqref="A222">
    <cfRule type="expression" dxfId="1315" priority="3229">
      <formula>D222&lt;F222</formula>
    </cfRule>
    <cfRule type="expression" dxfId="1314" priority="3230">
      <formula>C222&gt;F222</formula>
    </cfRule>
  </conditionalFormatting>
  <conditionalFormatting sqref="A221">
    <cfRule type="expression" dxfId="1313" priority="3227">
      <formula>D221&lt;F221</formula>
    </cfRule>
    <cfRule type="expression" dxfId="1312" priority="3228">
      <formula>C221&gt;F221</formula>
    </cfRule>
  </conditionalFormatting>
  <conditionalFormatting sqref="A220">
    <cfRule type="expression" dxfId="1311" priority="3225">
      <formula>D220&lt;F220</formula>
    </cfRule>
    <cfRule type="expression" dxfId="1310" priority="3226">
      <formula>C220&gt;F220</formula>
    </cfRule>
  </conditionalFormatting>
  <conditionalFormatting sqref="A219">
    <cfRule type="expression" dxfId="1309" priority="3223">
      <formula>D219&lt;F219</formula>
    </cfRule>
    <cfRule type="expression" dxfId="1308" priority="3224">
      <formula>C219&gt;F219</formula>
    </cfRule>
  </conditionalFormatting>
  <conditionalFormatting sqref="A218">
    <cfRule type="expression" dxfId="1307" priority="3221">
      <formula>D218&lt;F218</formula>
    </cfRule>
    <cfRule type="expression" dxfId="1306" priority="3222">
      <formula>C218&gt;F218</formula>
    </cfRule>
  </conditionalFormatting>
  <conditionalFormatting sqref="A229">
    <cfRule type="expression" dxfId="1305" priority="3219">
      <formula>D229&lt;F229</formula>
    </cfRule>
    <cfRule type="expression" dxfId="1304" priority="3220">
      <formula>C229&gt;F229</formula>
    </cfRule>
  </conditionalFormatting>
  <conditionalFormatting sqref="A228">
    <cfRule type="expression" dxfId="1303" priority="3217">
      <formula>D228&lt;F228</formula>
    </cfRule>
    <cfRule type="expression" dxfId="1302" priority="3218">
      <formula>C228&gt;F228</formula>
    </cfRule>
  </conditionalFormatting>
  <conditionalFormatting sqref="A227">
    <cfRule type="expression" dxfId="1301" priority="3215">
      <formula>D227&lt;F227</formula>
    </cfRule>
    <cfRule type="expression" dxfId="1300" priority="3216">
      <formula>C227&gt;F227</formula>
    </cfRule>
  </conditionalFormatting>
  <conditionalFormatting sqref="A226">
    <cfRule type="expression" dxfId="1299" priority="3213">
      <formula>D226&lt;F226</formula>
    </cfRule>
    <cfRule type="expression" dxfId="1298" priority="3214">
      <formula>C226&gt;F226</formula>
    </cfRule>
  </conditionalFormatting>
  <conditionalFormatting sqref="A225">
    <cfRule type="expression" dxfId="1297" priority="3211">
      <formula>D225&lt;F225</formula>
    </cfRule>
    <cfRule type="expression" dxfId="1296" priority="3212">
      <formula>C225&gt;F225</formula>
    </cfRule>
  </conditionalFormatting>
  <conditionalFormatting sqref="A224">
    <cfRule type="expression" dxfId="1295" priority="3209">
      <formula>D224&lt;F224</formula>
    </cfRule>
    <cfRule type="expression" dxfId="1294" priority="3210">
      <formula>C224&gt;F224</formula>
    </cfRule>
  </conditionalFormatting>
  <conditionalFormatting sqref="G60:G67 G70:G72">
    <cfRule type="cellIs" dxfId="1293" priority="3204" operator="lessThan">
      <formula>0</formula>
    </cfRule>
    <cfRule type="cellIs" dxfId="1292" priority="3205" operator="greaterThan">
      <formula>0</formula>
    </cfRule>
  </conditionalFormatting>
  <conditionalFormatting sqref="V2:V57">
    <cfRule type="cellIs" dxfId="1291" priority="3056" operator="lessThan">
      <formula>0</formula>
    </cfRule>
    <cfRule type="cellIs" dxfId="1290" priority="3057" operator="equal">
      <formula>0</formula>
    </cfRule>
  </conditionalFormatting>
  <conditionalFormatting sqref="W33">
    <cfRule type="cellIs" dxfId="1289" priority="3008" operator="equal">
      <formula>"TRAILING"</formula>
    </cfRule>
  </conditionalFormatting>
  <conditionalFormatting sqref="W32">
    <cfRule type="cellIs" dxfId="1288" priority="3004" operator="equal">
      <formula>"TRAILING"</formula>
    </cfRule>
  </conditionalFormatting>
  <conditionalFormatting sqref="W31">
    <cfRule type="cellIs" dxfId="1287" priority="3000" operator="equal">
      <formula>"TRAILING"</formula>
    </cfRule>
  </conditionalFormatting>
  <conditionalFormatting sqref="W30">
    <cfRule type="cellIs" dxfId="1286" priority="2996" operator="equal">
      <formula>"TRAILING"</formula>
    </cfRule>
  </conditionalFormatting>
  <conditionalFormatting sqref="W35">
    <cfRule type="cellIs" dxfId="1285" priority="2988" operator="equal">
      <formula>"TRAILING"</formula>
    </cfRule>
  </conditionalFormatting>
  <conditionalFormatting sqref="W34">
    <cfRule type="cellIs" dxfId="1284" priority="2984" operator="equal">
      <formula>"TRAILING"</formula>
    </cfRule>
  </conditionalFormatting>
  <conditionalFormatting sqref="W37">
    <cfRule type="cellIs" dxfId="1283" priority="2980" operator="equal">
      <formula>"TRAILING"</formula>
    </cfRule>
  </conditionalFormatting>
  <conditionalFormatting sqref="W36">
    <cfRule type="cellIs" dxfId="1282" priority="2976" operator="equal">
      <formula>"TRAILING"</formula>
    </cfRule>
  </conditionalFormatting>
  <conditionalFormatting sqref="W42">
    <cfRule type="cellIs" dxfId="1281" priority="2960" operator="equal">
      <formula>"TRAILING"</formula>
    </cfRule>
  </conditionalFormatting>
  <conditionalFormatting sqref="W41">
    <cfRule type="cellIs" dxfId="1280" priority="2956" operator="equal">
      <formula>"TRAILING"</formula>
    </cfRule>
  </conditionalFormatting>
  <conditionalFormatting sqref="W40">
    <cfRule type="cellIs" dxfId="1279" priority="2952" operator="equal">
      <formula>"TRAILING"</formula>
    </cfRule>
  </conditionalFormatting>
  <conditionalFormatting sqref="W45">
    <cfRule type="cellIs" dxfId="1278" priority="2948" operator="equal">
      <formula>"TRAILING"</formula>
    </cfRule>
  </conditionalFormatting>
  <conditionalFormatting sqref="W47">
    <cfRule type="cellIs" dxfId="1277" priority="2940" operator="equal">
      <formula>"TRAILING"</formula>
    </cfRule>
  </conditionalFormatting>
  <conditionalFormatting sqref="W46">
    <cfRule type="cellIs" dxfId="1276" priority="2936" operator="equal">
      <formula>"TRAILING"</formula>
    </cfRule>
  </conditionalFormatting>
  <conditionalFormatting sqref="W29">
    <cfRule type="cellIs" dxfId="1275" priority="2882" operator="equal">
      <formula>"STOP"</formula>
    </cfRule>
    <cfRule type="expression" dxfId="1274" priority="2883">
      <formula>X29&gt;F29*100</formula>
    </cfRule>
    <cfRule type="cellIs" dxfId="1273" priority="2885" operator="equal">
      <formula>0</formula>
    </cfRule>
  </conditionalFormatting>
  <conditionalFormatting sqref="W29">
    <cfRule type="cellIs" dxfId="1272" priority="2884" operator="equal">
      <formula>"TRAILING"</formula>
    </cfRule>
  </conditionalFormatting>
  <conditionalFormatting sqref="W28">
    <cfRule type="cellIs" dxfId="1271" priority="2878" operator="equal">
      <formula>"STOP"</formula>
    </cfRule>
    <cfRule type="expression" dxfId="1270" priority="2879">
      <formula>X28&gt;F28*100</formula>
    </cfRule>
    <cfRule type="cellIs" dxfId="1269" priority="2881" operator="equal">
      <formula>0</formula>
    </cfRule>
  </conditionalFormatting>
  <conditionalFormatting sqref="W28">
    <cfRule type="cellIs" dxfId="1268" priority="2880" operator="equal">
      <formula>"TRAILING"</formula>
    </cfRule>
  </conditionalFormatting>
  <conditionalFormatting sqref="W27">
    <cfRule type="cellIs" dxfId="1267" priority="2874" operator="equal">
      <formula>"STOP"</formula>
    </cfRule>
    <cfRule type="expression" dxfId="1266" priority="2875">
      <formula>X27&gt;F27*100</formula>
    </cfRule>
    <cfRule type="cellIs" dxfId="1265" priority="2877" operator="equal">
      <formula>0</formula>
    </cfRule>
  </conditionalFormatting>
  <conditionalFormatting sqref="W27">
    <cfRule type="cellIs" dxfId="1264" priority="2876" operator="equal">
      <formula>"TRAILING"</formula>
    </cfRule>
  </conditionalFormatting>
  <conditionalFormatting sqref="W26">
    <cfRule type="cellIs" dxfId="1263" priority="2870" operator="equal">
      <formula>"STOP"</formula>
    </cfRule>
    <cfRule type="expression" dxfId="1262" priority="2871">
      <formula>X26&gt;F26*100</formula>
    </cfRule>
    <cfRule type="cellIs" dxfId="1261" priority="2873" operator="equal">
      <formula>0</formula>
    </cfRule>
  </conditionalFormatting>
  <conditionalFormatting sqref="W26">
    <cfRule type="cellIs" dxfId="1260" priority="2872" operator="equal">
      <formula>"TRAILING"</formula>
    </cfRule>
  </conditionalFormatting>
  <conditionalFormatting sqref="W5">
    <cfRule type="cellIs" dxfId="1259" priority="2866" operator="equal">
      <formula>"STOP"</formula>
    </cfRule>
    <cfRule type="expression" dxfId="1258" priority="2867">
      <formula>X5&gt;F5*100</formula>
    </cfRule>
    <cfRule type="cellIs" dxfId="1257" priority="2869" operator="equal">
      <formula>0</formula>
    </cfRule>
  </conditionalFormatting>
  <conditionalFormatting sqref="W5">
    <cfRule type="cellIs" dxfId="1256" priority="2868" operator="equal">
      <formula>"TRAILING"</formula>
    </cfRule>
  </conditionalFormatting>
  <conditionalFormatting sqref="W4">
    <cfRule type="cellIs" dxfId="1255" priority="2862" operator="equal">
      <formula>"STOP"</formula>
    </cfRule>
    <cfRule type="expression" dxfId="1254" priority="2863">
      <formula>X4&gt;F4*100</formula>
    </cfRule>
    <cfRule type="cellIs" dxfId="1253" priority="2865" operator="equal">
      <formula>0</formula>
    </cfRule>
  </conditionalFormatting>
  <conditionalFormatting sqref="W4">
    <cfRule type="cellIs" dxfId="1252" priority="2864" operator="equal">
      <formula>"TRAILING"</formula>
    </cfRule>
  </conditionalFormatting>
  <conditionalFormatting sqref="W3">
    <cfRule type="cellIs" dxfId="1251" priority="2858" operator="equal">
      <formula>"STOP"</formula>
    </cfRule>
    <cfRule type="expression" dxfId="1250" priority="2859">
      <formula>X3&gt;F3*100</formula>
    </cfRule>
    <cfRule type="cellIs" dxfId="1249" priority="2861" operator="equal">
      <formula>0</formula>
    </cfRule>
  </conditionalFormatting>
  <conditionalFormatting sqref="W3">
    <cfRule type="cellIs" dxfId="1248" priority="2860" operator="equal">
      <formula>"TRAILING"</formula>
    </cfRule>
  </conditionalFormatting>
  <conditionalFormatting sqref="W2">
    <cfRule type="cellIs" dxfId="1247" priority="2854" operator="equal">
      <formula>"STOP"</formula>
    </cfRule>
    <cfRule type="expression" dxfId="1246" priority="2855">
      <formula>X2&gt;F2*100</formula>
    </cfRule>
    <cfRule type="cellIs" dxfId="1245" priority="2857" operator="equal">
      <formula>0</formula>
    </cfRule>
  </conditionalFormatting>
  <conditionalFormatting sqref="W2">
    <cfRule type="cellIs" dxfId="1244" priority="2856" operator="equal">
      <formula>"TRAILING"</formula>
    </cfRule>
  </conditionalFormatting>
  <conditionalFormatting sqref="W9">
    <cfRule type="cellIs" dxfId="1243" priority="2850" operator="equal">
      <formula>"STOP"</formula>
    </cfRule>
    <cfRule type="expression" dxfId="1242" priority="2851">
      <formula>X9&gt;F9*100</formula>
    </cfRule>
    <cfRule type="cellIs" dxfId="1241" priority="2853" operator="equal">
      <formula>0</formula>
    </cfRule>
  </conditionalFormatting>
  <conditionalFormatting sqref="W9">
    <cfRule type="cellIs" dxfId="1240" priority="2852" operator="equal">
      <formula>"TRAILING"</formula>
    </cfRule>
  </conditionalFormatting>
  <conditionalFormatting sqref="W8">
    <cfRule type="cellIs" dxfId="1239" priority="2846" operator="equal">
      <formula>"STOP"</formula>
    </cfRule>
    <cfRule type="expression" dxfId="1238" priority="2847">
      <formula>X8&gt;F8*100</formula>
    </cfRule>
    <cfRule type="cellIs" dxfId="1237" priority="2849" operator="equal">
      <formula>0</formula>
    </cfRule>
  </conditionalFormatting>
  <conditionalFormatting sqref="W8">
    <cfRule type="cellIs" dxfId="1236" priority="2848" operator="equal">
      <formula>"TRAILING"</formula>
    </cfRule>
  </conditionalFormatting>
  <conditionalFormatting sqref="W7">
    <cfRule type="cellIs" dxfId="1235" priority="2842" operator="equal">
      <formula>"STOP"</formula>
    </cfRule>
    <cfRule type="expression" dxfId="1234" priority="2843">
      <formula>X7&gt;F7*100</formula>
    </cfRule>
    <cfRule type="cellIs" dxfId="1233" priority="2845" operator="equal">
      <formula>0</formula>
    </cfRule>
  </conditionalFormatting>
  <conditionalFormatting sqref="W7">
    <cfRule type="cellIs" dxfId="1232" priority="2844" operator="equal">
      <formula>"TRAILING"</formula>
    </cfRule>
  </conditionalFormatting>
  <conditionalFormatting sqref="W6">
    <cfRule type="cellIs" dxfId="1231" priority="2838" operator="equal">
      <formula>"STOP"</formula>
    </cfRule>
    <cfRule type="expression" dxfId="1230" priority="2839">
      <formula>X6&gt;F6*100</formula>
    </cfRule>
    <cfRule type="cellIs" dxfId="1229" priority="2841" operator="equal">
      <formula>0</formula>
    </cfRule>
  </conditionalFormatting>
  <conditionalFormatting sqref="W6">
    <cfRule type="cellIs" dxfId="1228" priority="2840" operator="equal">
      <formula>"TRAILING"</formula>
    </cfRule>
  </conditionalFormatting>
  <conditionalFormatting sqref="W13">
    <cfRule type="cellIs" dxfId="1227" priority="2834" operator="equal">
      <formula>"STOP"</formula>
    </cfRule>
    <cfRule type="expression" dxfId="1226" priority="2835">
      <formula>X13&gt;F13*100</formula>
    </cfRule>
    <cfRule type="cellIs" dxfId="1225" priority="2837" operator="equal">
      <formula>0</formula>
    </cfRule>
  </conditionalFormatting>
  <conditionalFormatting sqref="W13">
    <cfRule type="cellIs" dxfId="1224" priority="2836" operator="equal">
      <formula>"TRAILING"</formula>
    </cfRule>
  </conditionalFormatting>
  <conditionalFormatting sqref="W12">
    <cfRule type="cellIs" dxfId="1223" priority="2830" operator="equal">
      <formula>"STOP"</formula>
    </cfRule>
    <cfRule type="expression" dxfId="1222" priority="2831">
      <formula>X12&gt;F12*100</formula>
    </cfRule>
    <cfRule type="cellIs" dxfId="1221" priority="2833" operator="equal">
      <formula>0</formula>
    </cfRule>
  </conditionalFormatting>
  <conditionalFormatting sqref="W12">
    <cfRule type="cellIs" dxfId="1220" priority="2832" operator="equal">
      <formula>"TRAILING"</formula>
    </cfRule>
  </conditionalFormatting>
  <conditionalFormatting sqref="W11">
    <cfRule type="cellIs" dxfId="1219" priority="2826" operator="equal">
      <formula>"STOP"</formula>
    </cfRule>
    <cfRule type="expression" dxfId="1218" priority="2827">
      <formula>X11&gt;F11*100</formula>
    </cfRule>
    <cfRule type="cellIs" dxfId="1217" priority="2829" operator="equal">
      <formula>0</formula>
    </cfRule>
  </conditionalFormatting>
  <conditionalFormatting sqref="W11">
    <cfRule type="cellIs" dxfId="1216" priority="2828" operator="equal">
      <formula>"TRAILING"</formula>
    </cfRule>
  </conditionalFormatting>
  <conditionalFormatting sqref="W10">
    <cfRule type="cellIs" dxfId="1215" priority="2822" operator="equal">
      <formula>"STOP"</formula>
    </cfRule>
    <cfRule type="expression" dxfId="1214" priority="2823">
      <formula>X10&gt;F10*100</formula>
    </cfRule>
    <cfRule type="cellIs" dxfId="1213" priority="2825" operator="equal">
      <formula>0</formula>
    </cfRule>
  </conditionalFormatting>
  <conditionalFormatting sqref="W10">
    <cfRule type="cellIs" dxfId="1212" priority="2824" operator="equal">
      <formula>"TRAILING"</formula>
    </cfRule>
  </conditionalFormatting>
  <conditionalFormatting sqref="W17">
    <cfRule type="cellIs" dxfId="1211" priority="2818" operator="equal">
      <formula>"STOP"</formula>
    </cfRule>
    <cfRule type="expression" dxfId="1210" priority="2819">
      <formula>X17&gt;F17*100</formula>
    </cfRule>
    <cfRule type="cellIs" dxfId="1209" priority="2821" operator="equal">
      <formula>0</formula>
    </cfRule>
  </conditionalFormatting>
  <conditionalFormatting sqref="W17">
    <cfRule type="cellIs" dxfId="1208" priority="2820" operator="equal">
      <formula>"TRAILING"</formula>
    </cfRule>
  </conditionalFormatting>
  <conditionalFormatting sqref="W16">
    <cfRule type="cellIs" dxfId="1207" priority="2814" operator="equal">
      <formula>"STOP"</formula>
    </cfRule>
    <cfRule type="expression" dxfId="1206" priority="2815">
      <formula>X16&gt;F16*100</formula>
    </cfRule>
    <cfRule type="cellIs" dxfId="1205" priority="2817" operator="equal">
      <formula>0</formula>
    </cfRule>
  </conditionalFormatting>
  <conditionalFormatting sqref="W16">
    <cfRule type="cellIs" dxfId="1204" priority="2816" operator="equal">
      <formula>"TRAILING"</formula>
    </cfRule>
  </conditionalFormatting>
  <conditionalFormatting sqref="W15">
    <cfRule type="cellIs" dxfId="1203" priority="2810" operator="equal">
      <formula>"STOP"</formula>
    </cfRule>
    <cfRule type="expression" dxfId="1202" priority="2811">
      <formula>X15&gt;F15*100</formula>
    </cfRule>
    <cfRule type="cellIs" dxfId="1201" priority="2813" operator="equal">
      <formula>0</formula>
    </cfRule>
  </conditionalFormatting>
  <conditionalFormatting sqref="W15">
    <cfRule type="cellIs" dxfId="1200" priority="2812" operator="equal">
      <formula>"TRAILING"</formula>
    </cfRule>
  </conditionalFormatting>
  <conditionalFormatting sqref="W14">
    <cfRule type="cellIs" dxfId="1199" priority="2806" operator="equal">
      <formula>"STOP"</formula>
    </cfRule>
    <cfRule type="expression" dxfId="1198" priority="2807">
      <formula>X14&gt;F14*100</formula>
    </cfRule>
    <cfRule type="cellIs" dxfId="1197" priority="2809" operator="equal">
      <formula>0</formula>
    </cfRule>
  </conditionalFormatting>
  <conditionalFormatting sqref="W14">
    <cfRule type="cellIs" dxfId="1196" priority="2808" operator="equal">
      <formula>"TRAILING"</formula>
    </cfRule>
  </conditionalFormatting>
  <conditionalFormatting sqref="W21">
    <cfRule type="cellIs" dxfId="1195" priority="2802" operator="equal">
      <formula>"STOP"</formula>
    </cfRule>
    <cfRule type="expression" dxfId="1194" priority="2803">
      <formula>X21&gt;F21*100</formula>
    </cfRule>
    <cfRule type="cellIs" dxfId="1193" priority="2805" operator="equal">
      <formula>0</formula>
    </cfRule>
  </conditionalFormatting>
  <conditionalFormatting sqref="W21">
    <cfRule type="cellIs" dxfId="1192" priority="2804" operator="equal">
      <formula>"TRAILING"</formula>
    </cfRule>
  </conditionalFormatting>
  <conditionalFormatting sqref="W20">
    <cfRule type="cellIs" dxfId="1191" priority="2798" operator="equal">
      <formula>"STOP"</formula>
    </cfRule>
    <cfRule type="expression" dxfId="1190" priority="2799">
      <formula>X20&gt;F20*100</formula>
    </cfRule>
    <cfRule type="cellIs" dxfId="1189" priority="2801" operator="equal">
      <formula>0</formula>
    </cfRule>
  </conditionalFormatting>
  <conditionalFormatting sqref="W20">
    <cfRule type="cellIs" dxfId="1188" priority="2800" operator="equal">
      <formula>"TRAILING"</formula>
    </cfRule>
  </conditionalFormatting>
  <conditionalFormatting sqref="W19">
    <cfRule type="cellIs" dxfId="1187" priority="2794" operator="equal">
      <formula>"STOP"</formula>
    </cfRule>
    <cfRule type="expression" dxfId="1186" priority="2795">
      <formula>X19&gt;F19*100</formula>
    </cfRule>
    <cfRule type="cellIs" dxfId="1185" priority="2797" operator="equal">
      <formula>0</formula>
    </cfRule>
  </conditionalFormatting>
  <conditionalFormatting sqref="W19">
    <cfRule type="cellIs" dxfId="1184" priority="2796" operator="equal">
      <formula>"TRAILING"</formula>
    </cfRule>
  </conditionalFormatting>
  <conditionalFormatting sqref="W18">
    <cfRule type="cellIs" dxfId="1183" priority="2790" operator="equal">
      <formula>"STOP"</formula>
    </cfRule>
    <cfRule type="expression" dxfId="1182" priority="2791">
      <formula>X18&gt;F18*100</formula>
    </cfRule>
    <cfRule type="cellIs" dxfId="1181" priority="2793" operator="equal">
      <formula>0</formula>
    </cfRule>
  </conditionalFormatting>
  <conditionalFormatting sqref="W18">
    <cfRule type="cellIs" dxfId="1180" priority="2792" operator="equal">
      <formula>"TRAILING"</formula>
    </cfRule>
  </conditionalFormatting>
  <conditionalFormatting sqref="W25">
    <cfRule type="cellIs" dxfId="1179" priority="2786" operator="equal">
      <formula>"STOP"</formula>
    </cfRule>
    <cfRule type="expression" dxfId="1178" priority="2787">
      <formula>X25&gt;F25*100</formula>
    </cfRule>
    <cfRule type="cellIs" dxfId="1177" priority="2789" operator="equal">
      <formula>0</formula>
    </cfRule>
  </conditionalFormatting>
  <conditionalFormatting sqref="W25">
    <cfRule type="cellIs" dxfId="1176" priority="2788" operator="equal">
      <formula>"TRAILING"</formula>
    </cfRule>
  </conditionalFormatting>
  <conditionalFormatting sqref="W24">
    <cfRule type="cellIs" dxfId="1175" priority="2782" operator="equal">
      <formula>"STOP"</formula>
    </cfRule>
    <cfRule type="expression" dxfId="1174" priority="2783">
      <formula>X24&gt;F24*100</formula>
    </cfRule>
    <cfRule type="cellIs" dxfId="1173" priority="2785" operator="equal">
      <formula>0</formula>
    </cfRule>
  </conditionalFormatting>
  <conditionalFormatting sqref="W24">
    <cfRule type="cellIs" dxfId="1172" priority="2784" operator="equal">
      <formula>"TRAILING"</formula>
    </cfRule>
  </conditionalFormatting>
  <conditionalFormatting sqref="W23">
    <cfRule type="cellIs" dxfId="1171" priority="2778" operator="equal">
      <formula>"STOP"</formula>
    </cfRule>
    <cfRule type="expression" dxfId="1170" priority="2779">
      <formula>X23&gt;F23*100</formula>
    </cfRule>
    <cfRule type="cellIs" dxfId="1169" priority="2781" operator="equal">
      <formula>0</formula>
    </cfRule>
  </conditionalFormatting>
  <conditionalFormatting sqref="W23">
    <cfRule type="cellIs" dxfId="1168" priority="2780" operator="equal">
      <formula>"TRAILING"</formula>
    </cfRule>
  </conditionalFormatting>
  <conditionalFormatting sqref="W22">
    <cfRule type="cellIs" dxfId="1167" priority="2774" operator="equal">
      <formula>"STOP"</formula>
    </cfRule>
    <cfRule type="expression" dxfId="1166" priority="2775">
      <formula>X22&gt;F22*100</formula>
    </cfRule>
    <cfRule type="cellIs" dxfId="1165" priority="2777" operator="equal">
      <formula>0</formula>
    </cfRule>
  </conditionalFormatting>
  <conditionalFormatting sqref="W22">
    <cfRule type="cellIs" dxfId="1164" priority="2776" operator="equal">
      <formula>"TRAILING"</formula>
    </cfRule>
  </conditionalFormatting>
  <conditionalFormatting sqref="W1">
    <cfRule type="cellIs" dxfId="1163" priority="2757" operator="equal">
      <formula>"TRAILING"</formula>
    </cfRule>
  </conditionalFormatting>
  <conditionalFormatting sqref="U90:U187">
    <cfRule type="cellIs" dxfId="1162" priority="2664" operator="equal">
      <formula>0</formula>
    </cfRule>
  </conditionalFormatting>
  <conditionalFormatting sqref="U188:U229">
    <cfRule type="cellIs" dxfId="1161" priority="2663" operator="equal">
      <formula>0</formula>
    </cfRule>
  </conditionalFormatting>
  <conditionalFormatting sqref="D98">
    <cfRule type="expression" dxfId="1160" priority="2632">
      <formula>E98&gt;B98</formula>
    </cfRule>
  </conditionalFormatting>
  <conditionalFormatting sqref="C98">
    <cfRule type="expression" dxfId="1159" priority="2631">
      <formula>B98&gt;E98</formula>
    </cfRule>
  </conditionalFormatting>
  <conditionalFormatting sqref="B98">
    <cfRule type="cellIs" dxfId="1158" priority="2630" operator="greaterThan">
      <formula>E98</formula>
    </cfRule>
  </conditionalFormatting>
  <conditionalFormatting sqref="E98">
    <cfRule type="cellIs" dxfId="1157" priority="2629" operator="greaterThan">
      <formula>B98</formula>
    </cfRule>
  </conditionalFormatting>
  <conditionalFormatting sqref="D99">
    <cfRule type="expression" dxfId="1156" priority="2628">
      <formula>E99&gt;B99</formula>
    </cfRule>
  </conditionalFormatting>
  <conditionalFormatting sqref="C99">
    <cfRule type="expression" dxfId="1155" priority="2627">
      <formula>B99&gt;E99</formula>
    </cfRule>
  </conditionalFormatting>
  <conditionalFormatting sqref="B99">
    <cfRule type="cellIs" dxfId="1154" priority="2626" operator="greaterThan">
      <formula>E99</formula>
    </cfRule>
  </conditionalFormatting>
  <conditionalFormatting sqref="E99">
    <cfRule type="cellIs" dxfId="1153" priority="2625" operator="greaterThan">
      <formula>B99</formula>
    </cfRule>
  </conditionalFormatting>
  <conditionalFormatting sqref="D100">
    <cfRule type="expression" dxfId="1152" priority="2624">
      <formula>E100&gt;B100</formula>
    </cfRule>
  </conditionalFormatting>
  <conditionalFormatting sqref="C100">
    <cfRule type="expression" dxfId="1151" priority="2623">
      <formula>B100&gt;E100</formula>
    </cfRule>
  </conditionalFormatting>
  <conditionalFormatting sqref="B100">
    <cfRule type="cellIs" dxfId="1150" priority="2622" operator="greaterThan">
      <formula>E100</formula>
    </cfRule>
  </conditionalFormatting>
  <conditionalFormatting sqref="E100">
    <cfRule type="cellIs" dxfId="1149" priority="2621" operator="greaterThan">
      <formula>B100</formula>
    </cfRule>
  </conditionalFormatting>
  <conditionalFormatting sqref="D101">
    <cfRule type="expression" dxfId="1148" priority="2620">
      <formula>E101&gt;B101</formula>
    </cfRule>
  </conditionalFormatting>
  <conditionalFormatting sqref="C101">
    <cfRule type="expression" dxfId="1147" priority="2619">
      <formula>B101&gt;E101</formula>
    </cfRule>
  </conditionalFormatting>
  <conditionalFormatting sqref="B101">
    <cfRule type="cellIs" dxfId="1146" priority="2618" operator="greaterThan">
      <formula>E101</formula>
    </cfRule>
  </conditionalFormatting>
  <conditionalFormatting sqref="E101">
    <cfRule type="cellIs" dxfId="1145" priority="2617" operator="greaterThan">
      <formula>B101</formula>
    </cfRule>
  </conditionalFormatting>
  <conditionalFormatting sqref="D102">
    <cfRule type="expression" dxfId="1144" priority="2616">
      <formula>E102&gt;B102</formula>
    </cfRule>
  </conditionalFormatting>
  <conditionalFormatting sqref="C102">
    <cfRule type="expression" dxfId="1143" priority="2615">
      <formula>B102&gt;E102</formula>
    </cfRule>
  </conditionalFormatting>
  <conditionalFormatting sqref="B102">
    <cfRule type="cellIs" dxfId="1142" priority="2614" operator="greaterThan">
      <formula>E102</formula>
    </cfRule>
  </conditionalFormatting>
  <conditionalFormatting sqref="E102">
    <cfRule type="cellIs" dxfId="1141" priority="2613" operator="greaterThan">
      <formula>B102</formula>
    </cfRule>
  </conditionalFormatting>
  <conditionalFormatting sqref="D103">
    <cfRule type="expression" dxfId="1140" priority="2612">
      <formula>E103&gt;B103</formula>
    </cfRule>
  </conditionalFormatting>
  <conditionalFormatting sqref="C103">
    <cfRule type="expression" dxfId="1139" priority="2611">
      <formula>B103&gt;E103</formula>
    </cfRule>
  </conditionalFormatting>
  <conditionalFormatting sqref="B103">
    <cfRule type="cellIs" dxfId="1138" priority="2610" operator="greaterThan">
      <formula>E103</formula>
    </cfRule>
  </conditionalFormatting>
  <conditionalFormatting sqref="E103">
    <cfRule type="cellIs" dxfId="1137" priority="2609" operator="greaterThan">
      <formula>B103</formula>
    </cfRule>
  </conditionalFormatting>
  <conditionalFormatting sqref="D104">
    <cfRule type="expression" dxfId="1136" priority="2608">
      <formula>E104&gt;B104</formula>
    </cfRule>
  </conditionalFormatting>
  <conditionalFormatting sqref="C104">
    <cfRule type="expression" dxfId="1135" priority="2607">
      <formula>B104&gt;E104</formula>
    </cfRule>
  </conditionalFormatting>
  <conditionalFormatting sqref="B104">
    <cfRule type="cellIs" dxfId="1134" priority="2606" operator="greaterThan">
      <formula>E104</formula>
    </cfRule>
  </conditionalFormatting>
  <conditionalFormatting sqref="E104">
    <cfRule type="cellIs" dxfId="1133" priority="2605" operator="greaterThan">
      <formula>B104</formula>
    </cfRule>
  </conditionalFormatting>
  <conditionalFormatting sqref="D105">
    <cfRule type="expression" dxfId="1132" priority="2604">
      <formula>E105&gt;B105</formula>
    </cfRule>
  </conditionalFormatting>
  <conditionalFormatting sqref="C105">
    <cfRule type="expression" dxfId="1131" priority="2603">
      <formula>B105&gt;E105</formula>
    </cfRule>
  </conditionalFormatting>
  <conditionalFormatting sqref="B105">
    <cfRule type="cellIs" dxfId="1130" priority="2602" operator="greaterThan">
      <formula>E105</formula>
    </cfRule>
  </conditionalFormatting>
  <conditionalFormatting sqref="E105">
    <cfRule type="cellIs" dxfId="1129" priority="2601" operator="greaterThan">
      <formula>B105</formula>
    </cfRule>
  </conditionalFormatting>
  <conditionalFormatting sqref="D106">
    <cfRule type="expression" dxfId="1128" priority="2600">
      <formula>E106&gt;B106</formula>
    </cfRule>
  </conditionalFormatting>
  <conditionalFormatting sqref="C106">
    <cfRule type="expression" dxfId="1127" priority="2599">
      <formula>B106&gt;E106</formula>
    </cfRule>
  </conditionalFormatting>
  <conditionalFormatting sqref="B106">
    <cfRule type="cellIs" dxfId="1126" priority="2598" operator="greaterThan">
      <formula>E106</formula>
    </cfRule>
  </conditionalFormatting>
  <conditionalFormatting sqref="E106">
    <cfRule type="cellIs" dxfId="1125" priority="2597" operator="greaterThan">
      <formula>B106</formula>
    </cfRule>
  </conditionalFormatting>
  <conditionalFormatting sqref="D107">
    <cfRule type="expression" dxfId="1124" priority="2596">
      <formula>E107&gt;B107</formula>
    </cfRule>
  </conditionalFormatting>
  <conditionalFormatting sqref="C107">
    <cfRule type="expression" dxfId="1123" priority="2595">
      <formula>B107&gt;E107</formula>
    </cfRule>
  </conditionalFormatting>
  <conditionalFormatting sqref="B107">
    <cfRule type="cellIs" dxfId="1122" priority="2594" operator="greaterThan">
      <formula>E107</formula>
    </cfRule>
  </conditionalFormatting>
  <conditionalFormatting sqref="E107">
    <cfRule type="cellIs" dxfId="1121" priority="2593" operator="greaterThan">
      <formula>B107</formula>
    </cfRule>
  </conditionalFormatting>
  <conditionalFormatting sqref="D108">
    <cfRule type="expression" dxfId="1120" priority="2592">
      <formula>E108&gt;B108</formula>
    </cfRule>
  </conditionalFormatting>
  <conditionalFormatting sqref="C108">
    <cfRule type="expression" dxfId="1119" priority="2591">
      <formula>B108&gt;E108</formula>
    </cfRule>
  </conditionalFormatting>
  <conditionalFormatting sqref="B108">
    <cfRule type="cellIs" dxfId="1118" priority="2590" operator="greaterThan">
      <formula>E108</formula>
    </cfRule>
  </conditionalFormatting>
  <conditionalFormatting sqref="E108">
    <cfRule type="cellIs" dxfId="1117" priority="2589" operator="greaterThan">
      <formula>B108</formula>
    </cfRule>
  </conditionalFormatting>
  <conditionalFormatting sqref="D109">
    <cfRule type="expression" dxfId="1116" priority="2588">
      <formula>E109&gt;B109</formula>
    </cfRule>
  </conditionalFormatting>
  <conditionalFormatting sqref="C109">
    <cfRule type="expression" dxfId="1115" priority="2587">
      <formula>B109&gt;E109</formula>
    </cfRule>
  </conditionalFormatting>
  <conditionalFormatting sqref="B109">
    <cfRule type="cellIs" dxfId="1114" priority="2586" operator="greaterThan">
      <formula>E109</formula>
    </cfRule>
  </conditionalFormatting>
  <conditionalFormatting sqref="E109">
    <cfRule type="cellIs" dxfId="1113" priority="2585" operator="greaterThan">
      <formula>B109</formula>
    </cfRule>
  </conditionalFormatting>
  <conditionalFormatting sqref="D110">
    <cfRule type="expression" dxfId="1112" priority="2584">
      <formula>E110&gt;B110</formula>
    </cfRule>
  </conditionalFormatting>
  <conditionalFormatting sqref="C110">
    <cfRule type="expression" dxfId="1111" priority="2583">
      <formula>B110&gt;E110</formula>
    </cfRule>
  </conditionalFormatting>
  <conditionalFormatting sqref="B110">
    <cfRule type="cellIs" dxfId="1110" priority="2582" operator="greaterThan">
      <formula>E110</formula>
    </cfRule>
  </conditionalFormatting>
  <conditionalFormatting sqref="E110">
    <cfRule type="cellIs" dxfId="1109" priority="2581" operator="greaterThan">
      <formula>B110</formula>
    </cfRule>
  </conditionalFormatting>
  <conditionalFormatting sqref="D111">
    <cfRule type="expression" dxfId="1108" priority="2580">
      <formula>E111&gt;B111</formula>
    </cfRule>
  </conditionalFormatting>
  <conditionalFormatting sqref="C111">
    <cfRule type="expression" dxfId="1107" priority="2579">
      <formula>B111&gt;E111</formula>
    </cfRule>
  </conditionalFormatting>
  <conditionalFormatting sqref="B111">
    <cfRule type="cellIs" dxfId="1106" priority="2578" operator="greaterThan">
      <formula>E111</formula>
    </cfRule>
  </conditionalFormatting>
  <conditionalFormatting sqref="E111">
    <cfRule type="cellIs" dxfId="1105" priority="2577" operator="greaterThan">
      <formula>B111</formula>
    </cfRule>
  </conditionalFormatting>
  <conditionalFormatting sqref="D112">
    <cfRule type="expression" dxfId="1104" priority="2576">
      <formula>E112&gt;B112</formula>
    </cfRule>
  </conditionalFormatting>
  <conditionalFormatting sqref="C112">
    <cfRule type="expression" dxfId="1103" priority="2575">
      <formula>B112&gt;E112</formula>
    </cfRule>
  </conditionalFormatting>
  <conditionalFormatting sqref="B112">
    <cfRule type="cellIs" dxfId="1102" priority="2574" operator="greaterThan">
      <formula>E112</formula>
    </cfRule>
  </conditionalFormatting>
  <conditionalFormatting sqref="E112">
    <cfRule type="cellIs" dxfId="1101" priority="2573" operator="greaterThan">
      <formula>B112</formula>
    </cfRule>
  </conditionalFormatting>
  <conditionalFormatting sqref="D113">
    <cfRule type="expression" dxfId="1100" priority="2572">
      <formula>E113&gt;B113</formula>
    </cfRule>
  </conditionalFormatting>
  <conditionalFormatting sqref="C113">
    <cfRule type="expression" dxfId="1099" priority="2571">
      <formula>B113&gt;E113</formula>
    </cfRule>
  </conditionalFormatting>
  <conditionalFormatting sqref="B113">
    <cfRule type="cellIs" dxfId="1098" priority="2570" operator="greaterThan">
      <formula>E113</formula>
    </cfRule>
  </conditionalFormatting>
  <conditionalFormatting sqref="E113">
    <cfRule type="cellIs" dxfId="1097" priority="2569" operator="greaterThan">
      <formula>B113</formula>
    </cfRule>
  </conditionalFormatting>
  <conditionalFormatting sqref="D114">
    <cfRule type="expression" dxfId="1096" priority="2568">
      <formula>E114&gt;B114</formula>
    </cfRule>
  </conditionalFormatting>
  <conditionalFormatting sqref="C114">
    <cfRule type="expression" dxfId="1095" priority="2567">
      <formula>B114&gt;E114</formula>
    </cfRule>
  </conditionalFormatting>
  <conditionalFormatting sqref="B114">
    <cfRule type="cellIs" dxfId="1094" priority="2566" operator="greaterThan">
      <formula>E114</formula>
    </cfRule>
  </conditionalFormatting>
  <conditionalFormatting sqref="E114">
    <cfRule type="cellIs" dxfId="1093" priority="2565" operator="greaterThan">
      <formula>B114</formula>
    </cfRule>
  </conditionalFormatting>
  <conditionalFormatting sqref="D115">
    <cfRule type="expression" dxfId="1092" priority="2564">
      <formula>E115&gt;B115</formula>
    </cfRule>
  </conditionalFormatting>
  <conditionalFormatting sqref="C115">
    <cfRule type="expression" dxfId="1091" priority="2563">
      <formula>B115&gt;E115</formula>
    </cfRule>
  </conditionalFormatting>
  <conditionalFormatting sqref="B115">
    <cfRule type="cellIs" dxfId="1090" priority="2562" operator="greaterThan">
      <formula>E115</formula>
    </cfRule>
  </conditionalFormatting>
  <conditionalFormatting sqref="E115">
    <cfRule type="cellIs" dxfId="1089" priority="2561" operator="greaterThan">
      <formula>B115</formula>
    </cfRule>
  </conditionalFormatting>
  <conditionalFormatting sqref="D116">
    <cfRule type="expression" dxfId="1088" priority="2560">
      <formula>E116&gt;B116</formula>
    </cfRule>
  </conditionalFormatting>
  <conditionalFormatting sqref="C116">
    <cfRule type="expression" dxfId="1087" priority="2559">
      <formula>B116&gt;E116</formula>
    </cfRule>
  </conditionalFormatting>
  <conditionalFormatting sqref="B116">
    <cfRule type="cellIs" dxfId="1086" priority="2558" operator="greaterThan">
      <formula>E116</formula>
    </cfRule>
  </conditionalFormatting>
  <conditionalFormatting sqref="E116">
    <cfRule type="cellIs" dxfId="1085" priority="2557" operator="greaterThan">
      <formula>B116</formula>
    </cfRule>
  </conditionalFormatting>
  <conditionalFormatting sqref="D117">
    <cfRule type="expression" dxfId="1084" priority="2556">
      <formula>E117&gt;B117</formula>
    </cfRule>
  </conditionalFormatting>
  <conditionalFormatting sqref="C117">
    <cfRule type="expression" dxfId="1083" priority="2555">
      <formula>B117&gt;E117</formula>
    </cfRule>
  </conditionalFormatting>
  <conditionalFormatting sqref="B117">
    <cfRule type="cellIs" dxfId="1082" priority="2554" operator="greaterThan">
      <formula>E117</formula>
    </cfRule>
  </conditionalFormatting>
  <conditionalFormatting sqref="E117">
    <cfRule type="cellIs" dxfId="1081" priority="2553" operator="greaterThan">
      <formula>B117</formula>
    </cfRule>
  </conditionalFormatting>
  <conditionalFormatting sqref="D118">
    <cfRule type="expression" dxfId="1080" priority="2552">
      <formula>E118&gt;B118</formula>
    </cfRule>
  </conditionalFormatting>
  <conditionalFormatting sqref="C118">
    <cfRule type="expression" dxfId="1079" priority="2551">
      <formula>B118&gt;E118</formula>
    </cfRule>
  </conditionalFormatting>
  <conditionalFormatting sqref="B118">
    <cfRule type="cellIs" dxfId="1078" priority="2550" operator="greaterThan">
      <formula>E118</formula>
    </cfRule>
  </conditionalFormatting>
  <conditionalFormatting sqref="E118">
    <cfRule type="cellIs" dxfId="1077" priority="2549" operator="greaterThan">
      <formula>B118</formula>
    </cfRule>
  </conditionalFormatting>
  <conditionalFormatting sqref="D119">
    <cfRule type="expression" dxfId="1076" priority="2548">
      <formula>E119&gt;B119</formula>
    </cfRule>
  </conditionalFormatting>
  <conditionalFormatting sqref="C119">
    <cfRule type="expression" dxfId="1075" priority="2547">
      <formula>B119&gt;E119</formula>
    </cfRule>
  </conditionalFormatting>
  <conditionalFormatting sqref="B119">
    <cfRule type="cellIs" dxfId="1074" priority="2546" operator="greaterThan">
      <formula>E119</formula>
    </cfRule>
  </conditionalFormatting>
  <conditionalFormatting sqref="E119">
    <cfRule type="cellIs" dxfId="1073" priority="2545" operator="greaterThan">
      <formula>B119</formula>
    </cfRule>
  </conditionalFormatting>
  <conditionalFormatting sqref="D120">
    <cfRule type="expression" dxfId="1072" priority="2544">
      <formula>E120&gt;B120</formula>
    </cfRule>
  </conditionalFormatting>
  <conditionalFormatting sqref="C120">
    <cfRule type="expression" dxfId="1071" priority="2543">
      <formula>B120&gt;E120</formula>
    </cfRule>
  </conditionalFormatting>
  <conditionalFormatting sqref="B120">
    <cfRule type="cellIs" dxfId="1070" priority="2542" operator="greaterThan">
      <formula>E120</formula>
    </cfRule>
  </conditionalFormatting>
  <conditionalFormatting sqref="E120">
    <cfRule type="cellIs" dxfId="1069" priority="2541" operator="greaterThan">
      <formula>B120</formula>
    </cfRule>
  </conditionalFormatting>
  <conditionalFormatting sqref="D121">
    <cfRule type="expression" dxfId="1068" priority="2540">
      <formula>E121&gt;B121</formula>
    </cfRule>
  </conditionalFormatting>
  <conditionalFormatting sqref="C121">
    <cfRule type="expression" dxfId="1067" priority="2539">
      <formula>B121&gt;E121</formula>
    </cfRule>
  </conditionalFormatting>
  <conditionalFormatting sqref="B121">
    <cfRule type="cellIs" dxfId="1066" priority="2538" operator="greaterThan">
      <formula>E121</formula>
    </cfRule>
  </conditionalFormatting>
  <conditionalFormatting sqref="E121">
    <cfRule type="cellIs" dxfId="1065" priority="2537" operator="greaterThan">
      <formula>B121</formula>
    </cfRule>
  </conditionalFormatting>
  <conditionalFormatting sqref="D122">
    <cfRule type="expression" dxfId="1064" priority="2536">
      <formula>E122&gt;B122</formula>
    </cfRule>
  </conditionalFormatting>
  <conditionalFormatting sqref="C122">
    <cfRule type="expression" dxfId="1063" priority="2535">
      <formula>B122&gt;E122</formula>
    </cfRule>
  </conditionalFormatting>
  <conditionalFormatting sqref="B122">
    <cfRule type="cellIs" dxfId="1062" priority="2534" operator="greaterThan">
      <formula>E122</formula>
    </cfRule>
  </conditionalFormatting>
  <conditionalFormatting sqref="E122">
    <cfRule type="cellIs" dxfId="1061" priority="2533" operator="greaterThan">
      <formula>B122</formula>
    </cfRule>
  </conditionalFormatting>
  <conditionalFormatting sqref="D123">
    <cfRule type="expression" dxfId="1060" priority="2532">
      <formula>E123&gt;B123</formula>
    </cfRule>
  </conditionalFormatting>
  <conditionalFormatting sqref="C123">
    <cfRule type="expression" dxfId="1059" priority="2531">
      <formula>B123&gt;E123</formula>
    </cfRule>
  </conditionalFormatting>
  <conditionalFormatting sqref="B123">
    <cfRule type="cellIs" dxfId="1058" priority="2530" operator="greaterThan">
      <formula>E123</formula>
    </cfRule>
  </conditionalFormatting>
  <conditionalFormatting sqref="E123">
    <cfRule type="cellIs" dxfId="1057" priority="2529" operator="greaterThan">
      <formula>B123</formula>
    </cfRule>
  </conditionalFormatting>
  <conditionalFormatting sqref="D124">
    <cfRule type="expression" dxfId="1056" priority="2528">
      <formula>E124&gt;B124</formula>
    </cfRule>
  </conditionalFormatting>
  <conditionalFormatting sqref="C124">
    <cfRule type="expression" dxfId="1055" priority="2527">
      <formula>B124&gt;E124</formula>
    </cfRule>
  </conditionalFormatting>
  <conditionalFormatting sqref="B124">
    <cfRule type="cellIs" dxfId="1054" priority="2526" operator="greaterThan">
      <formula>E124</formula>
    </cfRule>
  </conditionalFormatting>
  <conditionalFormatting sqref="E124">
    <cfRule type="cellIs" dxfId="1053" priority="2525" operator="greaterThan">
      <formula>B124</formula>
    </cfRule>
  </conditionalFormatting>
  <conditionalFormatting sqref="D125">
    <cfRule type="expression" dxfId="1052" priority="2524">
      <formula>E125&gt;B125</formula>
    </cfRule>
  </conditionalFormatting>
  <conditionalFormatting sqref="C125">
    <cfRule type="expression" dxfId="1051" priority="2523">
      <formula>B125&gt;E125</formula>
    </cfRule>
  </conditionalFormatting>
  <conditionalFormatting sqref="B125">
    <cfRule type="cellIs" dxfId="1050" priority="2522" operator="greaterThan">
      <formula>E125</formula>
    </cfRule>
  </conditionalFormatting>
  <conditionalFormatting sqref="E125">
    <cfRule type="cellIs" dxfId="1049" priority="2521" operator="greaterThan">
      <formula>B125</formula>
    </cfRule>
  </conditionalFormatting>
  <conditionalFormatting sqref="D126">
    <cfRule type="expression" dxfId="1048" priority="2520">
      <formula>E126&gt;B126</formula>
    </cfRule>
  </conditionalFormatting>
  <conditionalFormatting sqref="C126">
    <cfRule type="expression" dxfId="1047" priority="2519">
      <formula>B126&gt;E126</formula>
    </cfRule>
  </conditionalFormatting>
  <conditionalFormatting sqref="B126">
    <cfRule type="cellIs" dxfId="1046" priority="2518" operator="greaterThan">
      <formula>E126</formula>
    </cfRule>
  </conditionalFormatting>
  <conditionalFormatting sqref="E126">
    <cfRule type="cellIs" dxfId="1045" priority="2517" operator="greaterThan">
      <formula>B126</formula>
    </cfRule>
  </conditionalFormatting>
  <conditionalFormatting sqref="D127">
    <cfRule type="expression" dxfId="1044" priority="2516">
      <formula>E127&gt;B127</formula>
    </cfRule>
  </conditionalFormatting>
  <conditionalFormatting sqref="C127">
    <cfRule type="expression" dxfId="1043" priority="2515">
      <formula>B127&gt;E127</formula>
    </cfRule>
  </conditionalFormatting>
  <conditionalFormatting sqref="B127">
    <cfRule type="cellIs" dxfId="1042" priority="2514" operator="greaterThan">
      <formula>E127</formula>
    </cfRule>
  </conditionalFormatting>
  <conditionalFormatting sqref="E127">
    <cfRule type="cellIs" dxfId="1041" priority="2513" operator="greaterThan">
      <formula>B127</formula>
    </cfRule>
  </conditionalFormatting>
  <conditionalFormatting sqref="D128">
    <cfRule type="expression" dxfId="1040" priority="2512">
      <formula>E128&gt;B128</formula>
    </cfRule>
  </conditionalFormatting>
  <conditionalFormatting sqref="C128">
    <cfRule type="expression" dxfId="1039" priority="2511">
      <formula>B128&gt;E128</formula>
    </cfRule>
  </conditionalFormatting>
  <conditionalFormatting sqref="B128">
    <cfRule type="cellIs" dxfId="1038" priority="2510" operator="greaterThan">
      <formula>E128</formula>
    </cfRule>
  </conditionalFormatting>
  <conditionalFormatting sqref="E128">
    <cfRule type="cellIs" dxfId="1037" priority="2509" operator="greaterThan">
      <formula>B128</formula>
    </cfRule>
  </conditionalFormatting>
  <conditionalFormatting sqref="D129">
    <cfRule type="expression" dxfId="1036" priority="2508">
      <formula>E129&gt;B129</formula>
    </cfRule>
  </conditionalFormatting>
  <conditionalFormatting sqref="C129">
    <cfRule type="expression" dxfId="1035" priority="2507">
      <formula>B129&gt;E129</formula>
    </cfRule>
  </conditionalFormatting>
  <conditionalFormatting sqref="B129">
    <cfRule type="cellIs" dxfId="1034" priority="2506" operator="greaterThan">
      <formula>E129</formula>
    </cfRule>
  </conditionalFormatting>
  <conditionalFormatting sqref="E129">
    <cfRule type="cellIs" dxfId="1033" priority="2505" operator="greaterThan">
      <formula>B129</formula>
    </cfRule>
  </conditionalFormatting>
  <conditionalFormatting sqref="D130">
    <cfRule type="expression" dxfId="1032" priority="2504">
      <formula>E130&gt;B130</formula>
    </cfRule>
  </conditionalFormatting>
  <conditionalFormatting sqref="C130">
    <cfRule type="expression" dxfId="1031" priority="2503">
      <formula>B130&gt;E130</formula>
    </cfRule>
  </conditionalFormatting>
  <conditionalFormatting sqref="B130">
    <cfRule type="cellIs" dxfId="1030" priority="2502" operator="greaterThan">
      <formula>E130</formula>
    </cfRule>
  </conditionalFormatting>
  <conditionalFormatting sqref="E130">
    <cfRule type="cellIs" dxfId="1029" priority="2501" operator="greaterThan">
      <formula>B130</formula>
    </cfRule>
  </conditionalFormatting>
  <conditionalFormatting sqref="D131">
    <cfRule type="expression" dxfId="1028" priority="2500">
      <formula>E131&gt;B131</formula>
    </cfRule>
  </conditionalFormatting>
  <conditionalFormatting sqref="C131">
    <cfRule type="expression" dxfId="1027" priority="2499">
      <formula>B131&gt;E131</formula>
    </cfRule>
  </conditionalFormatting>
  <conditionalFormatting sqref="B131">
    <cfRule type="cellIs" dxfId="1026" priority="2498" operator="greaterThan">
      <formula>E131</formula>
    </cfRule>
  </conditionalFormatting>
  <conditionalFormatting sqref="E131">
    <cfRule type="cellIs" dxfId="1025" priority="2497" operator="greaterThan">
      <formula>B131</formula>
    </cfRule>
  </conditionalFormatting>
  <conditionalFormatting sqref="D132">
    <cfRule type="expression" dxfId="1024" priority="2496">
      <formula>E132&gt;B132</formula>
    </cfRule>
  </conditionalFormatting>
  <conditionalFormatting sqref="C132">
    <cfRule type="expression" dxfId="1023" priority="2495">
      <formula>B132&gt;E132</formula>
    </cfRule>
  </conditionalFormatting>
  <conditionalFormatting sqref="B132">
    <cfRule type="cellIs" dxfId="1022" priority="2494" operator="greaterThan">
      <formula>E132</formula>
    </cfRule>
  </conditionalFormatting>
  <conditionalFormatting sqref="E132">
    <cfRule type="cellIs" dxfId="1021" priority="2493" operator="greaterThan">
      <formula>B132</formula>
    </cfRule>
  </conditionalFormatting>
  <conditionalFormatting sqref="D133">
    <cfRule type="expression" dxfId="1020" priority="2492">
      <formula>E133&gt;B133</formula>
    </cfRule>
  </conditionalFormatting>
  <conditionalFormatting sqref="C133">
    <cfRule type="expression" dxfId="1019" priority="2491">
      <formula>B133&gt;E133</formula>
    </cfRule>
  </conditionalFormatting>
  <conditionalFormatting sqref="B133">
    <cfRule type="cellIs" dxfId="1018" priority="2490" operator="greaterThan">
      <formula>E133</formula>
    </cfRule>
  </conditionalFormatting>
  <conditionalFormatting sqref="E133">
    <cfRule type="cellIs" dxfId="1017" priority="2489" operator="greaterThan">
      <formula>B133</formula>
    </cfRule>
  </conditionalFormatting>
  <conditionalFormatting sqref="D134">
    <cfRule type="expression" dxfId="1016" priority="2488">
      <formula>E134&gt;B134</formula>
    </cfRule>
  </conditionalFormatting>
  <conditionalFormatting sqref="C134">
    <cfRule type="expression" dxfId="1015" priority="2487">
      <formula>B134&gt;E134</formula>
    </cfRule>
  </conditionalFormatting>
  <conditionalFormatting sqref="B134">
    <cfRule type="cellIs" dxfId="1014" priority="2486" operator="greaterThan">
      <formula>E134</formula>
    </cfRule>
  </conditionalFormatting>
  <conditionalFormatting sqref="E134">
    <cfRule type="cellIs" dxfId="1013" priority="2485" operator="greaterThan">
      <formula>B134</formula>
    </cfRule>
  </conditionalFormatting>
  <conditionalFormatting sqref="D135">
    <cfRule type="expression" dxfId="1012" priority="2484">
      <formula>E135&gt;B135</formula>
    </cfRule>
  </conditionalFormatting>
  <conditionalFormatting sqref="C135">
    <cfRule type="expression" dxfId="1011" priority="2483">
      <formula>B135&gt;E135</formula>
    </cfRule>
  </conditionalFormatting>
  <conditionalFormatting sqref="B135">
    <cfRule type="cellIs" dxfId="1010" priority="2482" operator="greaterThan">
      <formula>E135</formula>
    </cfRule>
  </conditionalFormatting>
  <conditionalFormatting sqref="E135">
    <cfRule type="cellIs" dxfId="1009" priority="2481" operator="greaterThan">
      <formula>B135</formula>
    </cfRule>
  </conditionalFormatting>
  <conditionalFormatting sqref="D136">
    <cfRule type="expression" dxfId="1008" priority="2480">
      <formula>E136&gt;B136</formula>
    </cfRule>
  </conditionalFormatting>
  <conditionalFormatting sqref="C136">
    <cfRule type="expression" dxfId="1007" priority="2479">
      <formula>B136&gt;E136</formula>
    </cfRule>
  </conditionalFormatting>
  <conditionalFormatting sqref="B136">
    <cfRule type="cellIs" dxfId="1006" priority="2478" operator="greaterThan">
      <formula>E136</formula>
    </cfRule>
  </conditionalFormatting>
  <conditionalFormatting sqref="E136">
    <cfRule type="cellIs" dxfId="1005" priority="2477" operator="greaterThan">
      <formula>B136</formula>
    </cfRule>
  </conditionalFormatting>
  <conditionalFormatting sqref="D137">
    <cfRule type="expression" dxfId="1004" priority="2476">
      <formula>E137&gt;B137</formula>
    </cfRule>
  </conditionalFormatting>
  <conditionalFormatting sqref="C137">
    <cfRule type="expression" dxfId="1003" priority="2475">
      <formula>B137&gt;E137</formula>
    </cfRule>
  </conditionalFormatting>
  <conditionalFormatting sqref="B137">
    <cfRule type="cellIs" dxfId="1002" priority="2474" operator="greaterThan">
      <formula>E137</formula>
    </cfRule>
  </conditionalFormatting>
  <conditionalFormatting sqref="E137">
    <cfRule type="cellIs" dxfId="1001" priority="2473" operator="greaterThan">
      <formula>B137</formula>
    </cfRule>
  </conditionalFormatting>
  <conditionalFormatting sqref="D138">
    <cfRule type="expression" dxfId="1000" priority="2472">
      <formula>E138&gt;B138</formula>
    </cfRule>
  </conditionalFormatting>
  <conditionalFormatting sqref="C138">
    <cfRule type="expression" dxfId="999" priority="2471">
      <formula>B138&gt;E138</formula>
    </cfRule>
  </conditionalFormatting>
  <conditionalFormatting sqref="B138">
    <cfRule type="cellIs" dxfId="998" priority="2470" operator="greaterThan">
      <formula>E138</formula>
    </cfRule>
  </conditionalFormatting>
  <conditionalFormatting sqref="E138">
    <cfRule type="cellIs" dxfId="997" priority="2469" operator="greaterThan">
      <formula>B138</formula>
    </cfRule>
  </conditionalFormatting>
  <conditionalFormatting sqref="D139">
    <cfRule type="expression" dxfId="996" priority="2468">
      <formula>E139&gt;B139</formula>
    </cfRule>
  </conditionalFormatting>
  <conditionalFormatting sqref="C139">
    <cfRule type="expression" dxfId="995" priority="2467">
      <formula>B139&gt;E139</formula>
    </cfRule>
  </conditionalFormatting>
  <conditionalFormatting sqref="B139">
    <cfRule type="cellIs" dxfId="994" priority="2466" operator="greaterThan">
      <formula>E139</formula>
    </cfRule>
  </conditionalFormatting>
  <conditionalFormatting sqref="E139">
    <cfRule type="cellIs" dxfId="993" priority="2465" operator="greaterThan">
      <formula>B139</formula>
    </cfRule>
  </conditionalFormatting>
  <conditionalFormatting sqref="D140">
    <cfRule type="expression" dxfId="992" priority="2464">
      <formula>E140&gt;B140</formula>
    </cfRule>
  </conditionalFormatting>
  <conditionalFormatting sqref="C140">
    <cfRule type="expression" dxfId="991" priority="2463">
      <formula>B140&gt;E140</formula>
    </cfRule>
  </conditionalFormatting>
  <conditionalFormatting sqref="B140">
    <cfRule type="cellIs" dxfId="990" priority="2462" operator="greaterThan">
      <formula>E140</formula>
    </cfRule>
  </conditionalFormatting>
  <conditionalFormatting sqref="E140">
    <cfRule type="cellIs" dxfId="989" priority="2461" operator="greaterThan">
      <formula>B140</formula>
    </cfRule>
  </conditionalFormatting>
  <conditionalFormatting sqref="D141">
    <cfRule type="expression" dxfId="988" priority="2460">
      <formula>E141&gt;B141</formula>
    </cfRule>
  </conditionalFormatting>
  <conditionalFormatting sqref="C141">
    <cfRule type="expression" dxfId="987" priority="2459">
      <formula>B141&gt;E141</formula>
    </cfRule>
  </conditionalFormatting>
  <conditionalFormatting sqref="B141">
    <cfRule type="cellIs" dxfId="986" priority="2458" operator="greaterThan">
      <formula>E141</formula>
    </cfRule>
  </conditionalFormatting>
  <conditionalFormatting sqref="E141">
    <cfRule type="cellIs" dxfId="985" priority="2457" operator="greaterThan">
      <formula>B141</formula>
    </cfRule>
  </conditionalFormatting>
  <conditionalFormatting sqref="D142">
    <cfRule type="expression" dxfId="984" priority="2456">
      <formula>E142&gt;B142</formula>
    </cfRule>
  </conditionalFormatting>
  <conditionalFormatting sqref="C142">
    <cfRule type="expression" dxfId="983" priority="2455">
      <formula>B142&gt;E142</formula>
    </cfRule>
  </conditionalFormatting>
  <conditionalFormatting sqref="B142">
    <cfRule type="cellIs" dxfId="982" priority="2454" operator="greaterThan">
      <formula>E142</formula>
    </cfRule>
  </conditionalFormatting>
  <conditionalFormatting sqref="E142">
    <cfRule type="cellIs" dxfId="981" priority="2453" operator="greaterThan">
      <formula>B142</formula>
    </cfRule>
  </conditionalFormatting>
  <conditionalFormatting sqref="D143">
    <cfRule type="expression" dxfId="980" priority="2452">
      <formula>E143&gt;B143</formula>
    </cfRule>
  </conditionalFormatting>
  <conditionalFormatting sqref="C143">
    <cfRule type="expression" dxfId="979" priority="2451">
      <formula>B143&gt;E143</formula>
    </cfRule>
  </conditionalFormatting>
  <conditionalFormatting sqref="B143">
    <cfRule type="cellIs" dxfId="978" priority="2450" operator="greaterThan">
      <formula>E143</formula>
    </cfRule>
  </conditionalFormatting>
  <conditionalFormatting sqref="E143">
    <cfRule type="cellIs" dxfId="977" priority="2449" operator="greaterThan">
      <formula>B143</formula>
    </cfRule>
  </conditionalFormatting>
  <conditionalFormatting sqref="D144">
    <cfRule type="expression" dxfId="976" priority="2448">
      <formula>E144&gt;B144</formula>
    </cfRule>
  </conditionalFormatting>
  <conditionalFormatting sqref="C144">
    <cfRule type="expression" dxfId="975" priority="2447">
      <formula>B144&gt;E144</formula>
    </cfRule>
  </conditionalFormatting>
  <conditionalFormatting sqref="B144">
    <cfRule type="cellIs" dxfId="974" priority="2446" operator="greaterThan">
      <formula>E144</formula>
    </cfRule>
  </conditionalFormatting>
  <conditionalFormatting sqref="E144">
    <cfRule type="cellIs" dxfId="973" priority="2445" operator="greaterThan">
      <formula>B144</formula>
    </cfRule>
  </conditionalFormatting>
  <conditionalFormatting sqref="D145">
    <cfRule type="expression" dxfId="972" priority="2444">
      <formula>E145&gt;B145</formula>
    </cfRule>
  </conditionalFormatting>
  <conditionalFormatting sqref="C145">
    <cfRule type="expression" dxfId="971" priority="2443">
      <formula>B145&gt;E145</formula>
    </cfRule>
  </conditionalFormatting>
  <conditionalFormatting sqref="B145">
    <cfRule type="cellIs" dxfId="970" priority="2442" operator="greaterThan">
      <formula>E145</formula>
    </cfRule>
  </conditionalFormatting>
  <conditionalFormatting sqref="E145">
    <cfRule type="cellIs" dxfId="969" priority="2441" operator="greaterThan">
      <formula>B145</formula>
    </cfRule>
  </conditionalFormatting>
  <conditionalFormatting sqref="D146">
    <cfRule type="expression" dxfId="968" priority="2440">
      <formula>E146&gt;B146</formula>
    </cfRule>
  </conditionalFormatting>
  <conditionalFormatting sqref="C146">
    <cfRule type="expression" dxfId="967" priority="2439">
      <formula>B146&gt;E146</formula>
    </cfRule>
  </conditionalFormatting>
  <conditionalFormatting sqref="B146">
    <cfRule type="cellIs" dxfId="966" priority="2438" operator="greaterThan">
      <formula>E146</formula>
    </cfRule>
  </conditionalFormatting>
  <conditionalFormatting sqref="E146">
    <cfRule type="cellIs" dxfId="965" priority="2437" operator="greaterThan">
      <formula>B146</formula>
    </cfRule>
  </conditionalFormatting>
  <conditionalFormatting sqref="D147">
    <cfRule type="expression" dxfId="964" priority="2436">
      <formula>E147&gt;B147</formula>
    </cfRule>
  </conditionalFormatting>
  <conditionalFormatting sqref="C147">
    <cfRule type="expression" dxfId="963" priority="2435">
      <formula>B147&gt;E147</formula>
    </cfRule>
  </conditionalFormatting>
  <conditionalFormatting sqref="B147">
    <cfRule type="cellIs" dxfId="962" priority="2434" operator="greaterThan">
      <formula>E147</formula>
    </cfRule>
  </conditionalFormatting>
  <conditionalFormatting sqref="E147">
    <cfRule type="cellIs" dxfId="961" priority="2433" operator="greaterThan">
      <formula>B147</formula>
    </cfRule>
  </conditionalFormatting>
  <conditionalFormatting sqref="D148">
    <cfRule type="expression" dxfId="960" priority="2432">
      <formula>E148&gt;B148</formula>
    </cfRule>
  </conditionalFormatting>
  <conditionalFormatting sqref="C148">
    <cfRule type="expression" dxfId="959" priority="2431">
      <formula>B148&gt;E148</formula>
    </cfRule>
  </conditionalFormatting>
  <conditionalFormatting sqref="B148">
    <cfRule type="cellIs" dxfId="958" priority="2430" operator="greaterThan">
      <formula>E148</formula>
    </cfRule>
  </conditionalFormatting>
  <conditionalFormatting sqref="E148">
    <cfRule type="cellIs" dxfId="957" priority="2429" operator="greaterThan">
      <formula>B148</formula>
    </cfRule>
  </conditionalFormatting>
  <conditionalFormatting sqref="D149">
    <cfRule type="expression" dxfId="956" priority="2428">
      <formula>E149&gt;B149</formula>
    </cfRule>
  </conditionalFormatting>
  <conditionalFormatting sqref="C149">
    <cfRule type="expression" dxfId="955" priority="2427">
      <formula>B149&gt;E149</formula>
    </cfRule>
  </conditionalFormatting>
  <conditionalFormatting sqref="B149">
    <cfRule type="cellIs" dxfId="954" priority="2426" operator="greaterThan">
      <formula>E149</formula>
    </cfRule>
  </conditionalFormatting>
  <conditionalFormatting sqref="E149">
    <cfRule type="cellIs" dxfId="953" priority="2425" operator="greaterThan">
      <formula>B149</formula>
    </cfRule>
  </conditionalFormatting>
  <conditionalFormatting sqref="D150">
    <cfRule type="expression" dxfId="952" priority="2424">
      <formula>E150&gt;B150</formula>
    </cfRule>
  </conditionalFormatting>
  <conditionalFormatting sqref="C150">
    <cfRule type="expression" dxfId="951" priority="2423">
      <formula>B150&gt;E150</formula>
    </cfRule>
  </conditionalFormatting>
  <conditionalFormatting sqref="B150">
    <cfRule type="cellIs" dxfId="950" priority="2422" operator="greaterThan">
      <formula>E150</formula>
    </cfRule>
  </conditionalFormatting>
  <conditionalFormatting sqref="E150">
    <cfRule type="cellIs" dxfId="949" priority="2421" operator="greaterThan">
      <formula>B150</formula>
    </cfRule>
  </conditionalFormatting>
  <conditionalFormatting sqref="D151">
    <cfRule type="expression" dxfId="948" priority="2420">
      <formula>E151&gt;B151</formula>
    </cfRule>
  </conditionalFormatting>
  <conditionalFormatting sqref="C151">
    <cfRule type="expression" dxfId="947" priority="2419">
      <formula>B151&gt;E151</formula>
    </cfRule>
  </conditionalFormatting>
  <conditionalFormatting sqref="B151">
    <cfRule type="cellIs" dxfId="946" priority="2418" operator="greaterThan">
      <formula>E151</formula>
    </cfRule>
  </conditionalFormatting>
  <conditionalFormatting sqref="E151">
    <cfRule type="cellIs" dxfId="945" priority="2417" operator="greaterThan">
      <formula>B151</formula>
    </cfRule>
  </conditionalFormatting>
  <conditionalFormatting sqref="D152">
    <cfRule type="expression" dxfId="944" priority="2416">
      <formula>E152&gt;B152</formula>
    </cfRule>
  </conditionalFormatting>
  <conditionalFormatting sqref="C152">
    <cfRule type="expression" dxfId="943" priority="2415">
      <formula>B152&gt;E152</formula>
    </cfRule>
  </conditionalFormatting>
  <conditionalFormatting sqref="B152">
    <cfRule type="cellIs" dxfId="942" priority="2414" operator="greaterThan">
      <formula>E152</formula>
    </cfRule>
  </conditionalFormatting>
  <conditionalFormatting sqref="E152">
    <cfRule type="cellIs" dxfId="941" priority="2413" operator="greaterThan">
      <formula>B152</formula>
    </cfRule>
  </conditionalFormatting>
  <conditionalFormatting sqref="D153">
    <cfRule type="expression" dxfId="940" priority="2412">
      <formula>E153&gt;B153</formula>
    </cfRule>
  </conditionalFormatting>
  <conditionalFormatting sqref="C153">
    <cfRule type="expression" dxfId="939" priority="2411">
      <formula>B153&gt;E153</formula>
    </cfRule>
  </conditionalFormatting>
  <conditionalFormatting sqref="B153">
    <cfRule type="cellIs" dxfId="938" priority="2410" operator="greaterThan">
      <formula>E153</formula>
    </cfRule>
  </conditionalFormatting>
  <conditionalFormatting sqref="E153">
    <cfRule type="cellIs" dxfId="937" priority="2409" operator="greaterThan">
      <formula>B153</formula>
    </cfRule>
  </conditionalFormatting>
  <conditionalFormatting sqref="D154">
    <cfRule type="expression" dxfId="936" priority="2408">
      <formula>E154&gt;B154</formula>
    </cfRule>
  </conditionalFormatting>
  <conditionalFormatting sqref="C154">
    <cfRule type="expression" dxfId="935" priority="2407">
      <formula>B154&gt;E154</formula>
    </cfRule>
  </conditionalFormatting>
  <conditionalFormatting sqref="B154">
    <cfRule type="cellIs" dxfId="934" priority="2406" operator="greaterThan">
      <formula>E154</formula>
    </cfRule>
  </conditionalFormatting>
  <conditionalFormatting sqref="E154">
    <cfRule type="cellIs" dxfId="933" priority="2405" operator="greaterThan">
      <formula>B154</formula>
    </cfRule>
  </conditionalFormatting>
  <conditionalFormatting sqref="D155">
    <cfRule type="expression" dxfId="932" priority="2404">
      <formula>E155&gt;B155</formula>
    </cfRule>
  </conditionalFormatting>
  <conditionalFormatting sqref="C155">
    <cfRule type="expression" dxfId="931" priority="2403">
      <formula>B155&gt;E155</formula>
    </cfRule>
  </conditionalFormatting>
  <conditionalFormatting sqref="B155">
    <cfRule type="cellIs" dxfId="930" priority="2402" operator="greaterThan">
      <formula>E155</formula>
    </cfRule>
  </conditionalFormatting>
  <conditionalFormatting sqref="E155">
    <cfRule type="cellIs" dxfId="929" priority="2401" operator="greaterThan">
      <formula>B155</formula>
    </cfRule>
  </conditionalFormatting>
  <conditionalFormatting sqref="D156">
    <cfRule type="expression" dxfId="928" priority="2400">
      <formula>E156&gt;B156</formula>
    </cfRule>
  </conditionalFormatting>
  <conditionalFormatting sqref="C156">
    <cfRule type="expression" dxfId="927" priority="2399">
      <formula>B156&gt;E156</formula>
    </cfRule>
  </conditionalFormatting>
  <conditionalFormatting sqref="B156">
    <cfRule type="cellIs" dxfId="926" priority="2398" operator="greaterThan">
      <formula>E156</formula>
    </cfRule>
  </conditionalFormatting>
  <conditionalFormatting sqref="E156">
    <cfRule type="cellIs" dxfId="925" priority="2397" operator="greaterThan">
      <formula>B156</formula>
    </cfRule>
  </conditionalFormatting>
  <conditionalFormatting sqref="D157">
    <cfRule type="expression" dxfId="924" priority="2396">
      <formula>E157&gt;B157</formula>
    </cfRule>
  </conditionalFormatting>
  <conditionalFormatting sqref="C157">
    <cfRule type="expression" dxfId="923" priority="2395">
      <formula>B157&gt;E157</formula>
    </cfRule>
  </conditionalFormatting>
  <conditionalFormatting sqref="B157">
    <cfRule type="cellIs" dxfId="922" priority="2394" operator="greaterThan">
      <formula>E157</formula>
    </cfRule>
  </conditionalFormatting>
  <conditionalFormatting sqref="E157">
    <cfRule type="cellIs" dxfId="921" priority="2393" operator="greaterThan">
      <formula>B157</formula>
    </cfRule>
  </conditionalFormatting>
  <conditionalFormatting sqref="D158">
    <cfRule type="expression" dxfId="920" priority="2392">
      <formula>E158&gt;B158</formula>
    </cfRule>
  </conditionalFormatting>
  <conditionalFormatting sqref="C158">
    <cfRule type="expression" dxfId="919" priority="2391">
      <formula>B158&gt;E158</formula>
    </cfRule>
  </conditionalFormatting>
  <conditionalFormatting sqref="B158">
    <cfRule type="cellIs" dxfId="918" priority="2390" operator="greaterThan">
      <formula>E158</formula>
    </cfRule>
  </conditionalFormatting>
  <conditionalFormatting sqref="E158">
    <cfRule type="cellIs" dxfId="917" priority="2389" operator="greaterThan">
      <formula>B158</formula>
    </cfRule>
  </conditionalFormatting>
  <conditionalFormatting sqref="D159">
    <cfRule type="expression" dxfId="916" priority="2388">
      <formula>E159&gt;B159</formula>
    </cfRule>
  </conditionalFormatting>
  <conditionalFormatting sqref="C159">
    <cfRule type="expression" dxfId="915" priority="2387">
      <formula>B159&gt;E159</formula>
    </cfRule>
  </conditionalFormatting>
  <conditionalFormatting sqref="B159">
    <cfRule type="cellIs" dxfId="914" priority="2386" operator="greaterThan">
      <formula>E159</formula>
    </cfRule>
  </conditionalFormatting>
  <conditionalFormatting sqref="E159">
    <cfRule type="cellIs" dxfId="913" priority="2385" operator="greaterThan">
      <formula>B159</formula>
    </cfRule>
  </conditionalFormatting>
  <conditionalFormatting sqref="D160">
    <cfRule type="expression" dxfId="912" priority="2384">
      <formula>E160&gt;B160</formula>
    </cfRule>
  </conditionalFormatting>
  <conditionalFormatting sqref="C160">
    <cfRule type="expression" dxfId="911" priority="2383">
      <formula>B160&gt;E160</formula>
    </cfRule>
  </conditionalFormatting>
  <conditionalFormatting sqref="B160">
    <cfRule type="cellIs" dxfId="910" priority="2382" operator="greaterThan">
      <formula>E160</formula>
    </cfRule>
  </conditionalFormatting>
  <conditionalFormatting sqref="E160">
    <cfRule type="cellIs" dxfId="909" priority="2381" operator="greaterThan">
      <formula>B160</formula>
    </cfRule>
  </conditionalFormatting>
  <conditionalFormatting sqref="D161">
    <cfRule type="expression" dxfId="908" priority="2380">
      <formula>E161&gt;B161</formula>
    </cfRule>
  </conditionalFormatting>
  <conditionalFormatting sqref="C161">
    <cfRule type="expression" dxfId="907" priority="2379">
      <formula>B161&gt;E161</formula>
    </cfRule>
  </conditionalFormatting>
  <conditionalFormatting sqref="B161">
    <cfRule type="cellIs" dxfId="906" priority="2378" operator="greaterThan">
      <formula>E161</formula>
    </cfRule>
  </conditionalFormatting>
  <conditionalFormatting sqref="E161">
    <cfRule type="cellIs" dxfId="905" priority="2377" operator="greaterThan">
      <formula>B161</formula>
    </cfRule>
  </conditionalFormatting>
  <conditionalFormatting sqref="D162">
    <cfRule type="expression" dxfId="904" priority="2376">
      <formula>E162&gt;B162</formula>
    </cfRule>
  </conditionalFormatting>
  <conditionalFormatting sqref="C162">
    <cfRule type="expression" dxfId="903" priority="2375">
      <formula>B162&gt;E162</formula>
    </cfRule>
  </conditionalFormatting>
  <conditionalFormatting sqref="B162">
    <cfRule type="cellIs" dxfId="902" priority="2374" operator="greaterThan">
      <formula>E162</formula>
    </cfRule>
  </conditionalFormatting>
  <conditionalFormatting sqref="E162">
    <cfRule type="cellIs" dxfId="901" priority="2373" operator="greaterThan">
      <formula>B162</formula>
    </cfRule>
  </conditionalFormatting>
  <conditionalFormatting sqref="D163">
    <cfRule type="expression" dxfId="900" priority="2372">
      <formula>E163&gt;B163</formula>
    </cfRule>
  </conditionalFormatting>
  <conditionalFormatting sqref="C163">
    <cfRule type="expression" dxfId="899" priority="2371">
      <formula>B163&gt;E163</formula>
    </cfRule>
  </conditionalFormatting>
  <conditionalFormatting sqref="B163">
    <cfRule type="cellIs" dxfId="898" priority="2370" operator="greaterThan">
      <formula>E163</formula>
    </cfRule>
  </conditionalFormatting>
  <conditionalFormatting sqref="E163">
    <cfRule type="cellIs" dxfId="897" priority="2369" operator="greaterThan">
      <formula>B163</formula>
    </cfRule>
  </conditionalFormatting>
  <conditionalFormatting sqref="D164">
    <cfRule type="expression" dxfId="896" priority="2368">
      <formula>E164&gt;B164</formula>
    </cfRule>
  </conditionalFormatting>
  <conditionalFormatting sqref="C164">
    <cfRule type="expression" dxfId="895" priority="2367">
      <formula>B164&gt;E164</formula>
    </cfRule>
  </conditionalFormatting>
  <conditionalFormatting sqref="B164">
    <cfRule type="cellIs" dxfId="894" priority="2366" operator="greaterThan">
      <formula>E164</formula>
    </cfRule>
  </conditionalFormatting>
  <conditionalFormatting sqref="E164">
    <cfRule type="cellIs" dxfId="893" priority="2365" operator="greaterThan">
      <formula>B164</formula>
    </cfRule>
  </conditionalFormatting>
  <conditionalFormatting sqref="D165">
    <cfRule type="expression" dxfId="892" priority="2364">
      <formula>E165&gt;B165</formula>
    </cfRule>
  </conditionalFormatting>
  <conditionalFormatting sqref="C165">
    <cfRule type="expression" dxfId="891" priority="2363">
      <formula>B165&gt;E165</formula>
    </cfRule>
  </conditionalFormatting>
  <conditionalFormatting sqref="B165">
    <cfRule type="cellIs" dxfId="890" priority="2362" operator="greaterThan">
      <formula>E165</formula>
    </cfRule>
  </conditionalFormatting>
  <conditionalFormatting sqref="E165">
    <cfRule type="cellIs" dxfId="889" priority="2361" operator="greaterThan">
      <formula>B165</formula>
    </cfRule>
  </conditionalFormatting>
  <conditionalFormatting sqref="D166">
    <cfRule type="expression" dxfId="888" priority="2360">
      <formula>E166&gt;B166</formula>
    </cfRule>
  </conditionalFormatting>
  <conditionalFormatting sqref="C166">
    <cfRule type="expression" dxfId="887" priority="2359">
      <formula>B166&gt;E166</formula>
    </cfRule>
  </conditionalFormatting>
  <conditionalFormatting sqref="B166">
    <cfRule type="cellIs" dxfId="886" priority="2358" operator="greaterThan">
      <formula>E166</formula>
    </cfRule>
  </conditionalFormatting>
  <conditionalFormatting sqref="E166">
    <cfRule type="cellIs" dxfId="885" priority="2357" operator="greaterThan">
      <formula>B166</formula>
    </cfRule>
  </conditionalFormatting>
  <conditionalFormatting sqref="D167">
    <cfRule type="expression" dxfId="884" priority="2356">
      <formula>E167&gt;B167</formula>
    </cfRule>
  </conditionalFormatting>
  <conditionalFormatting sqref="C167">
    <cfRule type="expression" dxfId="883" priority="2355">
      <formula>B167&gt;E167</formula>
    </cfRule>
  </conditionalFormatting>
  <conditionalFormatting sqref="B167">
    <cfRule type="cellIs" dxfId="882" priority="2354" operator="greaterThan">
      <formula>E167</formula>
    </cfRule>
  </conditionalFormatting>
  <conditionalFormatting sqref="E167">
    <cfRule type="cellIs" dxfId="881" priority="2353" operator="greaterThan">
      <formula>B167</formula>
    </cfRule>
  </conditionalFormatting>
  <conditionalFormatting sqref="D168">
    <cfRule type="expression" dxfId="880" priority="2352">
      <formula>E168&gt;B168</formula>
    </cfRule>
  </conditionalFormatting>
  <conditionalFormatting sqref="C168">
    <cfRule type="expression" dxfId="879" priority="2351">
      <formula>B168&gt;E168</formula>
    </cfRule>
  </conditionalFormatting>
  <conditionalFormatting sqref="B168">
    <cfRule type="cellIs" dxfId="878" priority="2350" operator="greaterThan">
      <formula>E168</formula>
    </cfRule>
  </conditionalFormatting>
  <conditionalFormatting sqref="E168">
    <cfRule type="cellIs" dxfId="877" priority="2349" operator="greaterThan">
      <formula>B168</formula>
    </cfRule>
  </conditionalFormatting>
  <conditionalFormatting sqref="D169">
    <cfRule type="expression" dxfId="876" priority="2348">
      <formula>E169&gt;B169</formula>
    </cfRule>
  </conditionalFormatting>
  <conditionalFormatting sqref="C169">
    <cfRule type="expression" dxfId="875" priority="2347">
      <formula>B169&gt;E169</formula>
    </cfRule>
  </conditionalFormatting>
  <conditionalFormatting sqref="B169">
    <cfRule type="cellIs" dxfId="874" priority="2346" operator="greaterThan">
      <formula>E169</formula>
    </cfRule>
  </conditionalFormatting>
  <conditionalFormatting sqref="E169">
    <cfRule type="cellIs" dxfId="873" priority="2345" operator="greaterThan">
      <formula>B169</formula>
    </cfRule>
  </conditionalFormatting>
  <conditionalFormatting sqref="D170">
    <cfRule type="expression" dxfId="872" priority="2344">
      <formula>E170&gt;B170</formula>
    </cfRule>
  </conditionalFormatting>
  <conditionalFormatting sqref="C170">
    <cfRule type="expression" dxfId="871" priority="2343">
      <formula>B170&gt;E170</formula>
    </cfRule>
  </conditionalFormatting>
  <conditionalFormatting sqref="B170">
    <cfRule type="cellIs" dxfId="870" priority="2342" operator="greaterThan">
      <formula>E170</formula>
    </cfRule>
  </conditionalFormatting>
  <conditionalFormatting sqref="E170">
    <cfRule type="cellIs" dxfId="869" priority="2341" operator="greaterThan">
      <formula>B170</formula>
    </cfRule>
  </conditionalFormatting>
  <conditionalFormatting sqref="D171">
    <cfRule type="expression" dxfId="868" priority="2340">
      <formula>E171&gt;B171</formula>
    </cfRule>
  </conditionalFormatting>
  <conditionalFormatting sqref="C171">
    <cfRule type="expression" dxfId="867" priority="2339">
      <formula>B171&gt;E171</formula>
    </cfRule>
  </conditionalFormatting>
  <conditionalFormatting sqref="B171">
    <cfRule type="cellIs" dxfId="866" priority="2338" operator="greaterThan">
      <formula>E171</formula>
    </cfRule>
  </conditionalFormatting>
  <conditionalFormatting sqref="E171">
    <cfRule type="cellIs" dxfId="865" priority="2337" operator="greaterThan">
      <formula>B171</formula>
    </cfRule>
  </conditionalFormatting>
  <conditionalFormatting sqref="D172">
    <cfRule type="expression" dxfId="864" priority="2336">
      <formula>E172&gt;B172</formula>
    </cfRule>
  </conditionalFormatting>
  <conditionalFormatting sqref="C172">
    <cfRule type="expression" dxfId="863" priority="2335">
      <formula>B172&gt;E172</formula>
    </cfRule>
  </conditionalFormatting>
  <conditionalFormatting sqref="B172">
    <cfRule type="cellIs" dxfId="862" priority="2334" operator="greaterThan">
      <formula>E172</formula>
    </cfRule>
  </conditionalFormatting>
  <conditionalFormatting sqref="E172">
    <cfRule type="cellIs" dxfId="861" priority="2333" operator="greaterThan">
      <formula>B172</formula>
    </cfRule>
  </conditionalFormatting>
  <conditionalFormatting sqref="D173">
    <cfRule type="expression" dxfId="860" priority="2332">
      <formula>E173&gt;B173</formula>
    </cfRule>
  </conditionalFormatting>
  <conditionalFormatting sqref="C173">
    <cfRule type="expression" dxfId="859" priority="2331">
      <formula>B173&gt;E173</formula>
    </cfRule>
  </conditionalFormatting>
  <conditionalFormatting sqref="B173">
    <cfRule type="cellIs" dxfId="858" priority="2330" operator="greaterThan">
      <formula>E173</formula>
    </cfRule>
  </conditionalFormatting>
  <conditionalFormatting sqref="E173">
    <cfRule type="cellIs" dxfId="857" priority="2329" operator="greaterThan">
      <formula>B173</formula>
    </cfRule>
  </conditionalFormatting>
  <conditionalFormatting sqref="D174">
    <cfRule type="expression" dxfId="856" priority="2328">
      <formula>E174&gt;B174</formula>
    </cfRule>
  </conditionalFormatting>
  <conditionalFormatting sqref="C174">
    <cfRule type="expression" dxfId="855" priority="2327">
      <formula>B174&gt;E174</formula>
    </cfRule>
  </conditionalFormatting>
  <conditionalFormatting sqref="B174">
    <cfRule type="cellIs" dxfId="854" priority="2326" operator="greaterThan">
      <formula>E174</formula>
    </cfRule>
  </conditionalFormatting>
  <conditionalFormatting sqref="E174">
    <cfRule type="cellIs" dxfId="853" priority="2325" operator="greaterThan">
      <formula>B174</formula>
    </cfRule>
  </conditionalFormatting>
  <conditionalFormatting sqref="D175">
    <cfRule type="expression" dxfId="852" priority="2324">
      <formula>E175&gt;B175</formula>
    </cfRule>
  </conditionalFormatting>
  <conditionalFormatting sqref="C175">
    <cfRule type="expression" dxfId="851" priority="2323">
      <formula>B175&gt;E175</formula>
    </cfRule>
  </conditionalFormatting>
  <conditionalFormatting sqref="B175">
    <cfRule type="cellIs" dxfId="850" priority="2322" operator="greaterThan">
      <formula>E175</formula>
    </cfRule>
  </conditionalFormatting>
  <conditionalFormatting sqref="E175">
    <cfRule type="cellIs" dxfId="849" priority="2321" operator="greaterThan">
      <formula>B175</formula>
    </cfRule>
  </conditionalFormatting>
  <conditionalFormatting sqref="D176">
    <cfRule type="expression" dxfId="848" priority="2320">
      <formula>E176&gt;B176</formula>
    </cfRule>
  </conditionalFormatting>
  <conditionalFormatting sqref="C176">
    <cfRule type="expression" dxfId="847" priority="2319">
      <formula>B176&gt;E176</formula>
    </cfRule>
  </conditionalFormatting>
  <conditionalFormatting sqref="B176">
    <cfRule type="cellIs" dxfId="846" priority="2318" operator="greaterThan">
      <formula>E176</formula>
    </cfRule>
  </conditionalFormatting>
  <conditionalFormatting sqref="E176">
    <cfRule type="cellIs" dxfId="845" priority="2317" operator="greaterThan">
      <formula>B176</formula>
    </cfRule>
  </conditionalFormatting>
  <conditionalFormatting sqref="D177">
    <cfRule type="expression" dxfId="844" priority="2316">
      <formula>E177&gt;B177</formula>
    </cfRule>
  </conditionalFormatting>
  <conditionalFormatting sqref="C177">
    <cfRule type="expression" dxfId="843" priority="2315">
      <formula>B177&gt;E177</formula>
    </cfRule>
  </conditionalFormatting>
  <conditionalFormatting sqref="B177">
    <cfRule type="cellIs" dxfId="842" priority="2314" operator="greaterThan">
      <formula>E177</formula>
    </cfRule>
  </conditionalFormatting>
  <conditionalFormatting sqref="E177">
    <cfRule type="cellIs" dxfId="841" priority="2313" operator="greaterThan">
      <formula>B177</formula>
    </cfRule>
  </conditionalFormatting>
  <conditionalFormatting sqref="D178">
    <cfRule type="expression" dxfId="840" priority="2312">
      <formula>E178&gt;B178</formula>
    </cfRule>
  </conditionalFormatting>
  <conditionalFormatting sqref="C178">
    <cfRule type="expression" dxfId="839" priority="2311">
      <formula>B178&gt;E178</formula>
    </cfRule>
  </conditionalFormatting>
  <conditionalFormatting sqref="B178">
    <cfRule type="cellIs" dxfId="838" priority="2310" operator="greaterThan">
      <formula>E178</formula>
    </cfRule>
  </conditionalFormatting>
  <conditionalFormatting sqref="E178">
    <cfRule type="cellIs" dxfId="837" priority="2309" operator="greaterThan">
      <formula>B178</formula>
    </cfRule>
  </conditionalFormatting>
  <conditionalFormatting sqref="D179">
    <cfRule type="expression" dxfId="836" priority="2308">
      <formula>E179&gt;B179</formula>
    </cfRule>
  </conditionalFormatting>
  <conditionalFormatting sqref="C179">
    <cfRule type="expression" dxfId="835" priority="2307">
      <formula>B179&gt;E179</formula>
    </cfRule>
  </conditionalFormatting>
  <conditionalFormatting sqref="B179">
    <cfRule type="cellIs" dxfId="834" priority="2306" operator="greaterThan">
      <formula>E179</formula>
    </cfRule>
  </conditionalFormatting>
  <conditionalFormatting sqref="E179">
    <cfRule type="cellIs" dxfId="833" priority="2305" operator="greaterThan">
      <formula>B179</formula>
    </cfRule>
  </conditionalFormatting>
  <conditionalFormatting sqref="D180">
    <cfRule type="expression" dxfId="832" priority="2304">
      <formula>E180&gt;B180</formula>
    </cfRule>
  </conditionalFormatting>
  <conditionalFormatting sqref="C180">
    <cfRule type="expression" dxfId="831" priority="2303">
      <formula>B180&gt;E180</formula>
    </cfRule>
  </conditionalFormatting>
  <conditionalFormatting sqref="B180">
    <cfRule type="cellIs" dxfId="830" priority="2302" operator="greaterThan">
      <formula>E180</formula>
    </cfRule>
  </conditionalFormatting>
  <conditionalFormatting sqref="E180">
    <cfRule type="cellIs" dxfId="829" priority="2301" operator="greaterThan">
      <formula>B180</formula>
    </cfRule>
  </conditionalFormatting>
  <conditionalFormatting sqref="D181">
    <cfRule type="expression" dxfId="828" priority="2300">
      <formula>E181&gt;B181</formula>
    </cfRule>
  </conditionalFormatting>
  <conditionalFormatting sqref="C181">
    <cfRule type="expression" dxfId="827" priority="2299">
      <formula>B181&gt;E181</formula>
    </cfRule>
  </conditionalFormatting>
  <conditionalFormatting sqref="B181">
    <cfRule type="cellIs" dxfId="826" priority="2298" operator="greaterThan">
      <formula>E181</formula>
    </cfRule>
  </conditionalFormatting>
  <conditionalFormatting sqref="E181">
    <cfRule type="cellIs" dxfId="825" priority="2297" operator="greaterThan">
      <formula>B181</formula>
    </cfRule>
  </conditionalFormatting>
  <conditionalFormatting sqref="D182">
    <cfRule type="expression" dxfId="824" priority="2296">
      <formula>E182&gt;B182</formula>
    </cfRule>
  </conditionalFormatting>
  <conditionalFormatting sqref="C182">
    <cfRule type="expression" dxfId="823" priority="2295">
      <formula>B182&gt;E182</formula>
    </cfRule>
  </conditionalFormatting>
  <conditionalFormatting sqref="B182">
    <cfRule type="cellIs" dxfId="822" priority="2294" operator="greaterThan">
      <formula>E182</formula>
    </cfRule>
  </conditionalFormatting>
  <conditionalFormatting sqref="E182">
    <cfRule type="cellIs" dxfId="821" priority="2293" operator="greaterThan">
      <formula>B182</formula>
    </cfRule>
  </conditionalFormatting>
  <conditionalFormatting sqref="D183">
    <cfRule type="expression" dxfId="820" priority="2292">
      <formula>E183&gt;B183</formula>
    </cfRule>
  </conditionalFormatting>
  <conditionalFormatting sqref="C183">
    <cfRule type="expression" dxfId="819" priority="2291">
      <formula>B183&gt;E183</formula>
    </cfRule>
  </conditionalFormatting>
  <conditionalFormatting sqref="B183">
    <cfRule type="cellIs" dxfId="818" priority="2290" operator="greaterThan">
      <formula>E183</formula>
    </cfRule>
  </conditionalFormatting>
  <conditionalFormatting sqref="E183">
    <cfRule type="cellIs" dxfId="817" priority="2289" operator="greaterThan">
      <formula>B183</formula>
    </cfRule>
  </conditionalFormatting>
  <conditionalFormatting sqref="D184">
    <cfRule type="expression" dxfId="816" priority="2288">
      <formula>E184&gt;B184</formula>
    </cfRule>
  </conditionalFormatting>
  <conditionalFormatting sqref="C184">
    <cfRule type="expression" dxfId="815" priority="2287">
      <formula>B184&gt;E184</formula>
    </cfRule>
  </conditionalFormatting>
  <conditionalFormatting sqref="B184">
    <cfRule type="cellIs" dxfId="814" priority="2286" operator="greaterThan">
      <formula>E184</formula>
    </cfRule>
  </conditionalFormatting>
  <conditionalFormatting sqref="E184">
    <cfRule type="cellIs" dxfId="813" priority="2285" operator="greaterThan">
      <formula>B184</formula>
    </cfRule>
  </conditionalFormatting>
  <conditionalFormatting sqref="D185">
    <cfRule type="expression" dxfId="812" priority="2284">
      <formula>E185&gt;B185</formula>
    </cfRule>
  </conditionalFormatting>
  <conditionalFormatting sqref="C185">
    <cfRule type="expression" dxfId="811" priority="2283">
      <formula>B185&gt;E185</formula>
    </cfRule>
  </conditionalFormatting>
  <conditionalFormatting sqref="B185">
    <cfRule type="cellIs" dxfId="810" priority="2282" operator="greaterThan">
      <formula>E185</formula>
    </cfRule>
  </conditionalFormatting>
  <conditionalFormatting sqref="E185">
    <cfRule type="cellIs" dxfId="809" priority="2281" operator="greaterThan">
      <formula>B185</formula>
    </cfRule>
  </conditionalFormatting>
  <conditionalFormatting sqref="D186">
    <cfRule type="expression" dxfId="808" priority="2280">
      <formula>E186&gt;B186</formula>
    </cfRule>
  </conditionalFormatting>
  <conditionalFormatting sqref="C186">
    <cfRule type="expression" dxfId="807" priority="2279">
      <formula>B186&gt;E186</formula>
    </cfRule>
  </conditionalFormatting>
  <conditionalFormatting sqref="B186">
    <cfRule type="cellIs" dxfId="806" priority="2278" operator="greaterThan">
      <formula>E186</formula>
    </cfRule>
  </conditionalFormatting>
  <conditionalFormatting sqref="E186">
    <cfRule type="cellIs" dxfId="805" priority="2277" operator="greaterThan">
      <formula>B186</formula>
    </cfRule>
  </conditionalFormatting>
  <conditionalFormatting sqref="D187">
    <cfRule type="expression" dxfId="804" priority="2276">
      <formula>E187&gt;B187</formula>
    </cfRule>
  </conditionalFormatting>
  <conditionalFormatting sqref="C187">
    <cfRule type="expression" dxfId="803" priority="2275">
      <formula>B187&gt;E187</formula>
    </cfRule>
  </conditionalFormatting>
  <conditionalFormatting sqref="B187">
    <cfRule type="cellIs" dxfId="802" priority="2274" operator="greaterThan">
      <formula>E187</formula>
    </cfRule>
  </conditionalFormatting>
  <conditionalFormatting sqref="E187">
    <cfRule type="cellIs" dxfId="801" priority="2273" operator="greaterThan">
      <formula>B187</formula>
    </cfRule>
  </conditionalFormatting>
  <conditionalFormatting sqref="D188">
    <cfRule type="expression" dxfId="800" priority="2272">
      <formula>E188&gt;B188</formula>
    </cfRule>
  </conditionalFormatting>
  <conditionalFormatting sqref="C188">
    <cfRule type="expression" dxfId="799" priority="2271">
      <formula>B188&gt;E188</formula>
    </cfRule>
  </conditionalFormatting>
  <conditionalFormatting sqref="B188">
    <cfRule type="cellIs" dxfId="798" priority="2270" operator="greaterThan">
      <formula>E188</formula>
    </cfRule>
  </conditionalFormatting>
  <conditionalFormatting sqref="E188">
    <cfRule type="cellIs" dxfId="797" priority="2269" operator="greaterThan">
      <formula>B188</formula>
    </cfRule>
  </conditionalFormatting>
  <conditionalFormatting sqref="D189">
    <cfRule type="expression" dxfId="796" priority="2268">
      <formula>E189&gt;B189</formula>
    </cfRule>
  </conditionalFormatting>
  <conditionalFormatting sqref="C189">
    <cfRule type="expression" dxfId="795" priority="2267">
      <formula>B189&gt;E189</formula>
    </cfRule>
  </conditionalFormatting>
  <conditionalFormatting sqref="B189">
    <cfRule type="cellIs" dxfId="794" priority="2266" operator="greaterThan">
      <formula>E189</formula>
    </cfRule>
  </conditionalFormatting>
  <conditionalFormatting sqref="E189">
    <cfRule type="cellIs" dxfId="793" priority="2265" operator="greaterThan">
      <formula>B189</formula>
    </cfRule>
  </conditionalFormatting>
  <conditionalFormatting sqref="D190">
    <cfRule type="expression" dxfId="792" priority="2264">
      <formula>E190&gt;B190</formula>
    </cfRule>
  </conditionalFormatting>
  <conditionalFormatting sqref="C190">
    <cfRule type="expression" dxfId="791" priority="2263">
      <formula>B190&gt;E190</formula>
    </cfRule>
  </conditionalFormatting>
  <conditionalFormatting sqref="B190">
    <cfRule type="cellIs" dxfId="790" priority="2262" operator="greaterThan">
      <formula>E190</formula>
    </cfRule>
  </conditionalFormatting>
  <conditionalFormatting sqref="E190">
    <cfRule type="cellIs" dxfId="789" priority="2261" operator="greaterThan">
      <formula>B190</formula>
    </cfRule>
  </conditionalFormatting>
  <conditionalFormatting sqref="D191">
    <cfRule type="expression" dxfId="788" priority="2260">
      <formula>E191&gt;B191</formula>
    </cfRule>
  </conditionalFormatting>
  <conditionalFormatting sqref="C191">
    <cfRule type="expression" dxfId="787" priority="2259">
      <formula>B191&gt;E191</formula>
    </cfRule>
  </conditionalFormatting>
  <conditionalFormatting sqref="B191">
    <cfRule type="cellIs" dxfId="786" priority="2258" operator="greaterThan">
      <formula>E191</formula>
    </cfRule>
  </conditionalFormatting>
  <conditionalFormatting sqref="E191">
    <cfRule type="cellIs" dxfId="785" priority="2257" operator="greaterThan">
      <formula>B191</formula>
    </cfRule>
  </conditionalFormatting>
  <conditionalFormatting sqref="D192">
    <cfRule type="expression" dxfId="784" priority="2256">
      <formula>E192&gt;B192</formula>
    </cfRule>
  </conditionalFormatting>
  <conditionalFormatting sqref="C192">
    <cfRule type="expression" dxfId="783" priority="2255">
      <formula>B192&gt;E192</formula>
    </cfRule>
  </conditionalFormatting>
  <conditionalFormatting sqref="B192">
    <cfRule type="cellIs" dxfId="782" priority="2254" operator="greaterThan">
      <formula>E192</formula>
    </cfRule>
  </conditionalFormatting>
  <conditionalFormatting sqref="E192">
    <cfRule type="cellIs" dxfId="781" priority="2253" operator="greaterThan">
      <formula>B192</formula>
    </cfRule>
  </conditionalFormatting>
  <conditionalFormatting sqref="D193">
    <cfRule type="expression" dxfId="780" priority="2252">
      <formula>E193&gt;B193</formula>
    </cfRule>
  </conditionalFormatting>
  <conditionalFormatting sqref="C193">
    <cfRule type="expression" dxfId="779" priority="2251">
      <formula>B193&gt;E193</formula>
    </cfRule>
  </conditionalFormatting>
  <conditionalFormatting sqref="B193">
    <cfRule type="cellIs" dxfId="778" priority="2250" operator="greaterThan">
      <formula>E193</formula>
    </cfRule>
  </conditionalFormatting>
  <conditionalFormatting sqref="E193">
    <cfRule type="cellIs" dxfId="777" priority="2249" operator="greaterThan">
      <formula>B193</formula>
    </cfRule>
  </conditionalFormatting>
  <conditionalFormatting sqref="D194 D200 D206 D212 D218 D224">
    <cfRule type="expression" dxfId="776" priority="2248">
      <formula>E194&gt;B194</formula>
    </cfRule>
  </conditionalFormatting>
  <conditionalFormatting sqref="C194 C200 C206 C212 C218 C224">
    <cfRule type="expression" dxfId="775" priority="2247">
      <formula>B194&gt;E194</formula>
    </cfRule>
  </conditionalFormatting>
  <conditionalFormatting sqref="B194 B200 B206 B212 B218 B224">
    <cfRule type="cellIs" dxfId="774" priority="2246" operator="greaterThan">
      <formula>E194</formula>
    </cfRule>
  </conditionalFormatting>
  <conditionalFormatting sqref="E194 E200 E206 E212 E218 E224">
    <cfRule type="cellIs" dxfId="773" priority="2245" operator="greaterThan">
      <formula>B194</formula>
    </cfRule>
  </conditionalFormatting>
  <conditionalFormatting sqref="D195 D201 D207 D213 D219 D225">
    <cfRule type="expression" dxfId="772" priority="2244">
      <formula>E195&gt;B195</formula>
    </cfRule>
  </conditionalFormatting>
  <conditionalFormatting sqref="C195 C201 C207 C213 C219 C225">
    <cfRule type="expression" dxfId="771" priority="2243">
      <formula>B195&gt;E195</formula>
    </cfRule>
  </conditionalFormatting>
  <conditionalFormatting sqref="B195 B201 B207 B213 B219 B225">
    <cfRule type="cellIs" dxfId="770" priority="2242" operator="greaterThan">
      <formula>E195</formula>
    </cfRule>
  </conditionalFormatting>
  <conditionalFormatting sqref="E195 E201 E207 E213 E219 E225">
    <cfRule type="cellIs" dxfId="769" priority="2241" operator="greaterThan">
      <formula>B195</formula>
    </cfRule>
  </conditionalFormatting>
  <conditionalFormatting sqref="D196 D202 D208 D214 D220 D226">
    <cfRule type="expression" dxfId="768" priority="2240">
      <formula>E196&gt;B196</formula>
    </cfRule>
  </conditionalFormatting>
  <conditionalFormatting sqref="C196 C202 C208 C214 C220 C226">
    <cfRule type="expression" dxfId="767" priority="2239">
      <formula>B196&gt;E196</formula>
    </cfRule>
  </conditionalFormatting>
  <conditionalFormatting sqref="B196 B202 B208 B214 B220 B226">
    <cfRule type="cellIs" dxfId="766" priority="2238" operator="greaterThan">
      <formula>E196</formula>
    </cfRule>
  </conditionalFormatting>
  <conditionalFormatting sqref="E196 E202 E208 E214 E220 E226">
    <cfRule type="cellIs" dxfId="765" priority="2237" operator="greaterThan">
      <formula>B196</formula>
    </cfRule>
  </conditionalFormatting>
  <conditionalFormatting sqref="D197 D203 D209 D215 D221 D227">
    <cfRule type="expression" dxfId="764" priority="2236">
      <formula>E197&gt;B197</formula>
    </cfRule>
  </conditionalFormatting>
  <conditionalFormatting sqref="C197 C203 C209 C215 C221 C227">
    <cfRule type="expression" dxfId="763" priority="2235">
      <formula>B197&gt;E197</formula>
    </cfRule>
  </conditionalFormatting>
  <conditionalFormatting sqref="B197 B203 B209 B215 B221 B227">
    <cfRule type="cellIs" dxfId="762" priority="2234" operator="greaterThan">
      <formula>E197</formula>
    </cfRule>
  </conditionalFormatting>
  <conditionalFormatting sqref="E197 E203 E209 E215 E221 E227">
    <cfRule type="cellIs" dxfId="761" priority="2233" operator="greaterThan">
      <formula>B197</formula>
    </cfRule>
  </conditionalFormatting>
  <conditionalFormatting sqref="D198 D204 D210 D216 D222 D228">
    <cfRule type="expression" dxfId="760" priority="2232">
      <formula>E198&gt;B198</formula>
    </cfRule>
  </conditionalFormatting>
  <conditionalFormatting sqref="C198 C204 C210 C216 C222 C228">
    <cfRule type="expression" dxfId="759" priority="2231">
      <formula>B198&gt;E198</formula>
    </cfRule>
  </conditionalFormatting>
  <conditionalFormatting sqref="B198 B204 B210 B216 B222 B228">
    <cfRule type="cellIs" dxfId="758" priority="2230" operator="greaterThan">
      <formula>E198</formula>
    </cfRule>
  </conditionalFormatting>
  <conditionalFormatting sqref="E198 E204 E210 E216 E222 E228">
    <cfRule type="cellIs" dxfId="757" priority="2229" operator="greaterThan">
      <formula>B198</formula>
    </cfRule>
  </conditionalFormatting>
  <conditionalFormatting sqref="D199 D205 D211 D217 D223 D229">
    <cfRule type="expression" dxfId="756" priority="2228">
      <formula>E199&gt;B199</formula>
    </cfRule>
  </conditionalFormatting>
  <conditionalFormatting sqref="C199 C205 C211 C217 C223 C229">
    <cfRule type="expression" dxfId="755" priority="2227">
      <formula>B199&gt;E199</formula>
    </cfRule>
  </conditionalFormatting>
  <conditionalFormatting sqref="B199 B205 B211 B217 B223 B229">
    <cfRule type="cellIs" dxfId="754" priority="2226" operator="greaterThan">
      <formula>E199</formula>
    </cfRule>
  </conditionalFormatting>
  <conditionalFormatting sqref="E199 E205 E211 E217 E223 E229">
    <cfRule type="cellIs" dxfId="753" priority="2225" operator="greaterThan">
      <formula>B199</formula>
    </cfRule>
  </conditionalFormatting>
  <conditionalFormatting sqref="V90:V187">
    <cfRule type="cellIs" dxfId="752" priority="2223" operator="equal">
      <formula>0</formula>
    </cfRule>
  </conditionalFormatting>
  <conditionalFormatting sqref="V188:V229">
    <cfRule type="cellIs" dxfId="751" priority="2222" operator="equal">
      <formula>0</formula>
    </cfRule>
  </conditionalFormatting>
  <conditionalFormatting sqref="S1">
    <cfRule type="cellIs" dxfId="750" priority="2221" operator="equal">
      <formula>"OPCIONES"</formula>
    </cfRule>
  </conditionalFormatting>
  <conditionalFormatting sqref="X1">
    <cfRule type="cellIs" dxfId="749" priority="1529" operator="equal">
      <formula>"BULL"</formula>
    </cfRule>
    <cfRule type="cellIs" dxfId="748" priority="1530" operator="equal">
      <formula>"SELL"</formula>
    </cfRule>
    <cfRule type="cellIs" dxfId="747" priority="2218" operator="equal">
      <formula>"STOP"</formula>
    </cfRule>
  </conditionalFormatting>
  <conditionalFormatting sqref="U1">
    <cfRule type="cellIs" dxfId="746" priority="2217" operator="equal">
      <formula>"STOP"</formula>
    </cfRule>
  </conditionalFormatting>
  <conditionalFormatting sqref="U1">
    <cfRule type="cellIs" dxfId="745" priority="2211" operator="greaterThan">
      <formula>0</formula>
    </cfRule>
  </conditionalFormatting>
  <conditionalFormatting sqref="G2:G5">
    <cfRule type="cellIs" dxfId="744" priority="2134" operator="lessThan">
      <formula>0</formula>
    </cfRule>
    <cfRule type="cellIs" dxfId="743" priority="2135" operator="greaterThan">
      <formula>0</formula>
    </cfRule>
  </conditionalFormatting>
  <conditionalFormatting sqref="G6:G9">
    <cfRule type="cellIs" dxfId="742" priority="2124" operator="lessThan">
      <formula>0</formula>
    </cfRule>
    <cfRule type="cellIs" dxfId="741" priority="2125" operator="greaterThan">
      <formula>0</formula>
    </cfRule>
  </conditionalFormatting>
  <conditionalFormatting sqref="G10:G13">
    <cfRule type="cellIs" dxfId="740" priority="2114" operator="lessThan">
      <formula>0</formula>
    </cfRule>
    <cfRule type="cellIs" dxfId="739" priority="2115" operator="greaterThan">
      <formula>0</formula>
    </cfRule>
  </conditionalFormatting>
  <conditionalFormatting sqref="G14:G17">
    <cfRule type="cellIs" dxfId="738" priority="2104" operator="lessThan">
      <formula>0</formula>
    </cfRule>
    <cfRule type="cellIs" dxfId="737" priority="2105" operator="greaterThan">
      <formula>0</formula>
    </cfRule>
  </conditionalFormatting>
  <conditionalFormatting sqref="G18:G21">
    <cfRule type="cellIs" dxfId="736" priority="2094" operator="lessThan">
      <formula>0</formula>
    </cfRule>
    <cfRule type="cellIs" dxfId="735" priority="2095" operator="greaterThan">
      <formula>0</formula>
    </cfRule>
  </conditionalFormatting>
  <conditionalFormatting sqref="G22:G25">
    <cfRule type="cellIs" dxfId="734" priority="2084" operator="lessThan">
      <formula>0</formula>
    </cfRule>
    <cfRule type="cellIs" dxfId="733" priority="2085" operator="greaterThan">
      <formula>0</formula>
    </cfRule>
  </conditionalFormatting>
  <conditionalFormatting sqref="G26:G29">
    <cfRule type="cellIs" dxfId="732" priority="2074" operator="lessThan">
      <formula>0</formula>
    </cfRule>
    <cfRule type="cellIs" dxfId="731" priority="2075" operator="greaterThan">
      <formula>0</formula>
    </cfRule>
  </conditionalFormatting>
  <conditionalFormatting sqref="G90:G91">
    <cfRule type="cellIs" dxfId="730" priority="2064" operator="lessThan">
      <formula>0</formula>
    </cfRule>
    <cfRule type="cellIs" dxfId="729" priority="2065" operator="greaterThan">
      <formula>0</formula>
    </cfRule>
  </conditionalFormatting>
  <conditionalFormatting sqref="G92:G95">
    <cfRule type="cellIs" dxfId="728" priority="2058" operator="lessThan">
      <formula>0</formula>
    </cfRule>
    <cfRule type="cellIs" dxfId="727" priority="2059" operator="greaterThan">
      <formula>0</formula>
    </cfRule>
  </conditionalFormatting>
  <conditionalFormatting sqref="G96:G97">
    <cfRule type="cellIs" dxfId="726" priority="2048" operator="lessThan">
      <formula>0</formula>
    </cfRule>
    <cfRule type="cellIs" dxfId="725" priority="2049" operator="greaterThan">
      <formula>0</formula>
    </cfRule>
  </conditionalFormatting>
  <conditionalFormatting sqref="G98:G101">
    <cfRule type="cellIs" dxfId="724" priority="2042" operator="lessThan">
      <formula>0</formula>
    </cfRule>
    <cfRule type="cellIs" dxfId="723" priority="2043" operator="greaterThan">
      <formula>0</formula>
    </cfRule>
  </conditionalFormatting>
  <conditionalFormatting sqref="G102:G103">
    <cfRule type="cellIs" dxfId="722" priority="2032" operator="lessThan">
      <formula>0</formula>
    </cfRule>
    <cfRule type="cellIs" dxfId="721" priority="2033" operator="greaterThan">
      <formula>0</formula>
    </cfRule>
  </conditionalFormatting>
  <conditionalFormatting sqref="G104:G107">
    <cfRule type="cellIs" dxfId="720" priority="2026" operator="lessThan">
      <formula>0</formula>
    </cfRule>
    <cfRule type="cellIs" dxfId="719" priority="2027" operator="greaterThan">
      <formula>0</formula>
    </cfRule>
  </conditionalFormatting>
  <conditionalFormatting sqref="G108:G109">
    <cfRule type="cellIs" dxfId="718" priority="2016" operator="lessThan">
      <formula>0</formula>
    </cfRule>
    <cfRule type="cellIs" dxfId="717" priority="2017" operator="greaterThan">
      <formula>0</formula>
    </cfRule>
  </conditionalFormatting>
  <conditionalFormatting sqref="G110:G113">
    <cfRule type="cellIs" dxfId="716" priority="2010" operator="lessThan">
      <formula>0</formula>
    </cfRule>
    <cfRule type="cellIs" dxfId="715" priority="2011" operator="greaterThan">
      <formula>0</formula>
    </cfRule>
  </conditionalFormatting>
  <conditionalFormatting sqref="G114:G115">
    <cfRule type="cellIs" dxfId="714" priority="2000" operator="lessThan">
      <formula>0</formula>
    </cfRule>
    <cfRule type="cellIs" dxfId="713" priority="2001" operator="greaterThan">
      <formula>0</formula>
    </cfRule>
  </conditionalFormatting>
  <conditionalFormatting sqref="G116:G119">
    <cfRule type="cellIs" dxfId="712" priority="1994" operator="lessThan">
      <formula>0</formula>
    </cfRule>
    <cfRule type="cellIs" dxfId="711" priority="1995" operator="greaterThan">
      <formula>0</formula>
    </cfRule>
  </conditionalFormatting>
  <conditionalFormatting sqref="G120:G121">
    <cfRule type="cellIs" dxfId="710" priority="1984" operator="lessThan">
      <formula>0</formula>
    </cfRule>
    <cfRule type="cellIs" dxfId="709" priority="1985" operator="greaterThan">
      <formula>0</formula>
    </cfRule>
  </conditionalFormatting>
  <conditionalFormatting sqref="G122:G125">
    <cfRule type="cellIs" dxfId="708" priority="1978" operator="lessThan">
      <formula>0</formula>
    </cfRule>
    <cfRule type="cellIs" dxfId="707" priority="1979" operator="greaterThan">
      <formula>0</formula>
    </cfRule>
  </conditionalFormatting>
  <conditionalFormatting sqref="G126:G127">
    <cfRule type="cellIs" dxfId="706" priority="1968" operator="lessThan">
      <formula>0</formula>
    </cfRule>
    <cfRule type="cellIs" dxfId="705" priority="1969" operator="greaterThan">
      <formula>0</formula>
    </cfRule>
  </conditionalFormatting>
  <conditionalFormatting sqref="G128:G131">
    <cfRule type="cellIs" dxfId="704" priority="1962" operator="lessThan">
      <formula>0</formula>
    </cfRule>
    <cfRule type="cellIs" dxfId="703" priority="1963" operator="greaterThan">
      <formula>0</formula>
    </cfRule>
  </conditionalFormatting>
  <conditionalFormatting sqref="G132:G133">
    <cfRule type="cellIs" dxfId="702" priority="1952" operator="lessThan">
      <formula>0</formula>
    </cfRule>
    <cfRule type="cellIs" dxfId="701" priority="1953" operator="greaterThan">
      <formula>0</formula>
    </cfRule>
  </conditionalFormatting>
  <conditionalFormatting sqref="G134:G137">
    <cfRule type="cellIs" dxfId="700" priority="1946" operator="lessThan">
      <formula>0</formula>
    </cfRule>
    <cfRule type="cellIs" dxfId="699" priority="1947" operator="greaterThan">
      <formula>0</formula>
    </cfRule>
  </conditionalFormatting>
  <conditionalFormatting sqref="G138:G139">
    <cfRule type="cellIs" dxfId="698" priority="1936" operator="lessThan">
      <formula>0</formula>
    </cfRule>
    <cfRule type="cellIs" dxfId="697" priority="1937" operator="greaterThan">
      <formula>0</formula>
    </cfRule>
  </conditionalFormatting>
  <conditionalFormatting sqref="G140:G143">
    <cfRule type="cellIs" dxfId="696" priority="1930" operator="lessThan">
      <formula>0</formula>
    </cfRule>
    <cfRule type="cellIs" dxfId="695" priority="1931" operator="greaterThan">
      <formula>0</formula>
    </cfRule>
  </conditionalFormatting>
  <conditionalFormatting sqref="G144:G145">
    <cfRule type="cellIs" dxfId="694" priority="1920" operator="lessThan">
      <formula>0</formula>
    </cfRule>
    <cfRule type="cellIs" dxfId="693" priority="1921" operator="greaterThan">
      <formula>0</formula>
    </cfRule>
  </conditionalFormatting>
  <conditionalFormatting sqref="G146:G149">
    <cfRule type="cellIs" dxfId="692" priority="1914" operator="lessThan">
      <formula>0</formula>
    </cfRule>
    <cfRule type="cellIs" dxfId="691" priority="1915" operator="greaterThan">
      <formula>0</formula>
    </cfRule>
  </conditionalFormatting>
  <conditionalFormatting sqref="G150:G151">
    <cfRule type="cellIs" dxfId="690" priority="1904" operator="lessThan">
      <formula>0</formula>
    </cfRule>
    <cfRule type="cellIs" dxfId="689" priority="1905" operator="greaterThan">
      <formula>0</formula>
    </cfRule>
  </conditionalFormatting>
  <conditionalFormatting sqref="G152:G155">
    <cfRule type="cellIs" dxfId="688" priority="1898" operator="lessThan">
      <formula>0</formula>
    </cfRule>
    <cfRule type="cellIs" dxfId="687" priority="1899" operator="greaterThan">
      <formula>0</formula>
    </cfRule>
  </conditionalFormatting>
  <conditionalFormatting sqref="G156:G157">
    <cfRule type="cellIs" dxfId="686" priority="1888" operator="lessThan">
      <formula>0</formula>
    </cfRule>
    <cfRule type="cellIs" dxfId="685" priority="1889" operator="greaterThan">
      <formula>0</formula>
    </cfRule>
  </conditionalFormatting>
  <conditionalFormatting sqref="G158:G161">
    <cfRule type="cellIs" dxfId="684" priority="1882" operator="lessThan">
      <formula>0</formula>
    </cfRule>
    <cfRule type="cellIs" dxfId="683" priority="1883" operator="greaterThan">
      <formula>0</formula>
    </cfRule>
  </conditionalFormatting>
  <conditionalFormatting sqref="G162:G163">
    <cfRule type="cellIs" dxfId="682" priority="1872" operator="lessThan">
      <formula>0</formula>
    </cfRule>
    <cfRule type="cellIs" dxfId="681" priority="1873" operator="greaterThan">
      <formula>0</formula>
    </cfRule>
  </conditionalFormatting>
  <conditionalFormatting sqref="G164:G167">
    <cfRule type="cellIs" dxfId="680" priority="1866" operator="lessThan">
      <formula>0</formula>
    </cfRule>
    <cfRule type="cellIs" dxfId="679" priority="1867" operator="greaterThan">
      <formula>0</formula>
    </cfRule>
  </conditionalFormatting>
  <conditionalFormatting sqref="G168:G169">
    <cfRule type="cellIs" dxfId="678" priority="1856" operator="lessThan">
      <formula>0</formula>
    </cfRule>
    <cfRule type="cellIs" dxfId="677" priority="1857" operator="greaterThan">
      <formula>0</formula>
    </cfRule>
  </conditionalFormatting>
  <conditionalFormatting sqref="G170:G173">
    <cfRule type="cellIs" dxfId="676" priority="1850" operator="lessThan">
      <formula>0</formula>
    </cfRule>
    <cfRule type="cellIs" dxfId="675" priority="1851" operator="greaterThan">
      <formula>0</formula>
    </cfRule>
  </conditionalFormatting>
  <conditionalFormatting sqref="G174:G175">
    <cfRule type="cellIs" dxfId="674" priority="1840" operator="lessThan">
      <formula>0</formula>
    </cfRule>
    <cfRule type="cellIs" dxfId="673" priority="1841" operator="greaterThan">
      <formula>0</formula>
    </cfRule>
  </conditionalFormatting>
  <conditionalFormatting sqref="G176:G179">
    <cfRule type="cellIs" dxfId="672" priority="1834" operator="lessThan">
      <formula>0</formula>
    </cfRule>
    <cfRule type="cellIs" dxfId="671" priority="1835" operator="greaterThan">
      <formula>0</formula>
    </cfRule>
  </conditionalFormatting>
  <conditionalFormatting sqref="G180:G181">
    <cfRule type="cellIs" dxfId="670" priority="1824" operator="lessThan">
      <formula>0</formula>
    </cfRule>
    <cfRule type="cellIs" dxfId="669" priority="1825" operator="greaterThan">
      <formula>0</formula>
    </cfRule>
  </conditionalFormatting>
  <conditionalFormatting sqref="G182:G185">
    <cfRule type="cellIs" dxfId="668" priority="1818" operator="lessThan">
      <formula>0</formula>
    </cfRule>
    <cfRule type="cellIs" dxfId="667" priority="1819" operator="greaterThan">
      <formula>0</formula>
    </cfRule>
  </conditionalFormatting>
  <conditionalFormatting sqref="G186:G187">
    <cfRule type="cellIs" dxfId="666" priority="1808" operator="lessThan">
      <formula>0</formula>
    </cfRule>
    <cfRule type="cellIs" dxfId="665" priority="1809" operator="greaterThan">
      <formula>0</formula>
    </cfRule>
  </conditionalFormatting>
  <conditionalFormatting sqref="G188:G191">
    <cfRule type="cellIs" dxfId="664" priority="1802" operator="lessThan">
      <formula>0</formula>
    </cfRule>
    <cfRule type="cellIs" dxfId="663" priority="1803" operator="greaterThan">
      <formula>0</formula>
    </cfRule>
  </conditionalFormatting>
  <conditionalFormatting sqref="G192:G193">
    <cfRule type="cellIs" dxfId="662" priority="1792" operator="lessThan">
      <formula>0</formula>
    </cfRule>
    <cfRule type="cellIs" dxfId="661" priority="1793" operator="greaterThan">
      <formula>0</formula>
    </cfRule>
  </conditionalFormatting>
  <conditionalFormatting sqref="G194:G197">
    <cfRule type="cellIs" dxfId="660" priority="1786" operator="lessThan">
      <formula>0</formula>
    </cfRule>
    <cfRule type="cellIs" dxfId="659" priority="1787" operator="greaterThan">
      <formula>0</formula>
    </cfRule>
  </conditionalFormatting>
  <conditionalFormatting sqref="G198:G199">
    <cfRule type="cellIs" dxfId="658" priority="1776" operator="lessThan">
      <formula>0</formula>
    </cfRule>
    <cfRule type="cellIs" dxfId="657" priority="1777" operator="greaterThan">
      <formula>0</formula>
    </cfRule>
  </conditionalFormatting>
  <conditionalFormatting sqref="G200:G203">
    <cfRule type="cellIs" dxfId="656" priority="1770" operator="lessThan">
      <formula>0</formula>
    </cfRule>
    <cfRule type="cellIs" dxfId="655" priority="1771" operator="greaterThan">
      <formula>0</formula>
    </cfRule>
  </conditionalFormatting>
  <conditionalFormatting sqref="G204:G205">
    <cfRule type="cellIs" dxfId="654" priority="1760" operator="lessThan">
      <formula>0</formula>
    </cfRule>
    <cfRule type="cellIs" dxfId="653" priority="1761" operator="greaterThan">
      <formula>0</formula>
    </cfRule>
  </conditionalFormatting>
  <conditionalFormatting sqref="G206:G209">
    <cfRule type="cellIs" dxfId="652" priority="1754" operator="lessThan">
      <formula>0</formula>
    </cfRule>
    <cfRule type="cellIs" dxfId="651" priority="1755" operator="greaterThan">
      <formula>0</formula>
    </cfRule>
  </conditionalFormatting>
  <conditionalFormatting sqref="G210:G211">
    <cfRule type="cellIs" dxfId="650" priority="1744" operator="lessThan">
      <formula>0</formula>
    </cfRule>
    <cfRule type="cellIs" dxfId="649" priority="1745" operator="greaterThan">
      <formula>0</formula>
    </cfRule>
  </conditionalFormatting>
  <conditionalFormatting sqref="G212:G215">
    <cfRule type="cellIs" dxfId="648" priority="1738" operator="lessThan">
      <formula>0</formula>
    </cfRule>
    <cfRule type="cellIs" dxfId="647" priority="1739" operator="greaterThan">
      <formula>0</formula>
    </cfRule>
  </conditionalFormatting>
  <conditionalFormatting sqref="G216:G217">
    <cfRule type="cellIs" dxfId="646" priority="1728" operator="lessThan">
      <formula>0</formula>
    </cfRule>
    <cfRule type="cellIs" dxfId="645" priority="1729" operator="greaterThan">
      <formula>0</formula>
    </cfRule>
  </conditionalFormatting>
  <conditionalFormatting sqref="G218:G221">
    <cfRule type="cellIs" dxfId="644" priority="1722" operator="lessThan">
      <formula>0</formula>
    </cfRule>
    <cfRule type="cellIs" dxfId="643" priority="1723" operator="greaterThan">
      <formula>0</formula>
    </cfRule>
  </conditionalFormatting>
  <conditionalFormatting sqref="G222:G223">
    <cfRule type="cellIs" dxfId="642" priority="1712" operator="lessThan">
      <formula>0</formula>
    </cfRule>
    <cfRule type="cellIs" dxfId="641" priority="1713" operator="greaterThan">
      <formula>0</formula>
    </cfRule>
  </conditionalFormatting>
  <conditionalFormatting sqref="G224:G227">
    <cfRule type="cellIs" dxfId="640" priority="1706" operator="lessThan">
      <formula>0</formula>
    </cfRule>
    <cfRule type="cellIs" dxfId="639" priority="1707" operator="greaterThan">
      <formula>0</formula>
    </cfRule>
  </conditionalFormatting>
  <conditionalFormatting sqref="G228:G229">
    <cfRule type="cellIs" dxfId="638" priority="1696" operator="lessThan">
      <formula>0</formula>
    </cfRule>
    <cfRule type="cellIs" dxfId="637" priority="1697" operator="greaterThan">
      <formula>0</formula>
    </cfRule>
  </conditionalFormatting>
  <conditionalFormatting sqref="V58:V59">
    <cfRule type="cellIs" dxfId="636" priority="1595" operator="lessThan">
      <formula>0</formula>
    </cfRule>
    <cfRule type="cellIs" dxfId="635" priority="1596" operator="equal">
      <formula>0</formula>
    </cfRule>
  </conditionalFormatting>
  <conditionalFormatting sqref="Z28">
    <cfRule type="cellIs" dxfId="634" priority="1594" operator="equal">
      <formula>0</formula>
    </cfRule>
  </conditionalFormatting>
  <conditionalFormatting sqref="Z28">
    <cfRule type="cellIs" dxfId="633" priority="1593" operator="greaterThan">
      <formula>0</formula>
    </cfRule>
  </conditionalFormatting>
  <conditionalFormatting sqref="D62 D64 D66">
    <cfRule type="expression" dxfId="632" priority="1310">
      <formula>E62&gt;B62</formula>
    </cfRule>
  </conditionalFormatting>
  <conditionalFormatting sqref="C62 C64 C66">
    <cfRule type="expression" dxfId="631" priority="1309">
      <formula>B62&gt;E62</formula>
    </cfRule>
  </conditionalFormatting>
  <conditionalFormatting sqref="D63 D65 D67">
    <cfRule type="expression" dxfId="630" priority="1308">
      <formula>E63&gt;B63</formula>
    </cfRule>
  </conditionalFormatting>
  <conditionalFormatting sqref="C63 C65 C67">
    <cfRule type="expression" dxfId="629" priority="1307">
      <formula>B63&gt;E63</formula>
    </cfRule>
  </conditionalFormatting>
  <conditionalFormatting sqref="D90">
    <cfRule type="expression" dxfId="628" priority="1306">
      <formula>E90&gt;B90</formula>
    </cfRule>
  </conditionalFormatting>
  <conditionalFormatting sqref="C90">
    <cfRule type="expression" dxfId="627" priority="1305">
      <formula>B90&gt;E90</formula>
    </cfRule>
  </conditionalFormatting>
  <conditionalFormatting sqref="D91">
    <cfRule type="expression" dxfId="626" priority="1304">
      <formula>E91&gt;B91</formula>
    </cfRule>
  </conditionalFormatting>
  <conditionalFormatting sqref="C91">
    <cfRule type="expression" dxfId="625" priority="1303">
      <formula>B91&gt;E91</formula>
    </cfRule>
  </conditionalFormatting>
  <conditionalFormatting sqref="B28">
    <cfRule type="cellIs" dxfId="624" priority="1302" operator="greaterThan">
      <formula>E28</formula>
    </cfRule>
  </conditionalFormatting>
  <conditionalFormatting sqref="B29">
    <cfRule type="cellIs" dxfId="623" priority="1301" operator="greaterThan">
      <formula>E29</formula>
    </cfRule>
  </conditionalFormatting>
  <conditionalFormatting sqref="E28">
    <cfRule type="cellIs" dxfId="622" priority="1300" operator="greaterThan">
      <formula>B28</formula>
    </cfRule>
  </conditionalFormatting>
  <conditionalFormatting sqref="E29">
    <cfRule type="cellIs" dxfId="621" priority="1299" operator="greaterThan">
      <formula>B29</formula>
    </cfRule>
  </conditionalFormatting>
  <conditionalFormatting sqref="D28">
    <cfRule type="expression" dxfId="620" priority="1298">
      <formula>E28&gt;B28</formula>
    </cfRule>
  </conditionalFormatting>
  <conditionalFormatting sqref="C28">
    <cfRule type="expression" dxfId="619" priority="1297">
      <formula>B28&gt;E28</formula>
    </cfRule>
  </conditionalFormatting>
  <conditionalFormatting sqref="D29">
    <cfRule type="expression" dxfId="618" priority="1296">
      <formula>E29&gt;B29</formula>
    </cfRule>
  </conditionalFormatting>
  <conditionalFormatting sqref="C29">
    <cfRule type="expression" dxfId="617" priority="1295">
      <formula>B29&gt;E29</formula>
    </cfRule>
  </conditionalFormatting>
  <conditionalFormatting sqref="Y9">
    <cfRule type="cellIs" dxfId="616" priority="1292" operator="greaterThan">
      <formula>$Y6</formula>
    </cfRule>
    <cfRule type="cellIs" dxfId="615" priority="1293" operator="equal">
      <formula>0</formula>
    </cfRule>
  </conditionalFormatting>
  <conditionalFormatting sqref="Y13">
    <cfRule type="cellIs" dxfId="614" priority="1290" operator="greaterThan">
      <formula>$Y10</formula>
    </cfRule>
    <cfRule type="cellIs" dxfId="613" priority="1291" operator="equal">
      <formula>0</formula>
    </cfRule>
  </conditionalFormatting>
  <conditionalFormatting sqref="Y17">
    <cfRule type="cellIs" dxfId="612" priority="1288" operator="greaterThan">
      <formula>$Y14</formula>
    </cfRule>
    <cfRule type="cellIs" dxfId="611" priority="1289" operator="equal">
      <formula>0</formula>
    </cfRule>
  </conditionalFormatting>
  <conditionalFormatting sqref="Y21">
    <cfRule type="cellIs" dxfId="610" priority="1286" operator="greaterThan">
      <formula>$Y18</formula>
    </cfRule>
    <cfRule type="cellIs" dxfId="609" priority="1287" operator="equal">
      <formula>0</formula>
    </cfRule>
  </conditionalFormatting>
  <conditionalFormatting sqref="Y25">
    <cfRule type="cellIs" dxfId="608" priority="1284" operator="greaterThan">
      <formula>$Y22</formula>
    </cfRule>
    <cfRule type="cellIs" dxfId="607" priority="1285" operator="equal">
      <formula>0</formula>
    </cfRule>
  </conditionalFormatting>
  <conditionalFormatting sqref="A28">
    <cfRule type="expression" dxfId="606" priority="1263">
      <formula>V28&lt;&gt;""</formula>
    </cfRule>
  </conditionalFormatting>
  <conditionalFormatting sqref="A26">
    <cfRule type="expression" dxfId="605" priority="1262">
      <formula>V26&lt;&gt;""</formula>
    </cfRule>
  </conditionalFormatting>
  <conditionalFormatting sqref="A27">
    <cfRule type="expression" dxfId="604" priority="1261">
      <formula>V27&lt;&gt;""</formula>
    </cfRule>
  </conditionalFormatting>
  <conditionalFormatting sqref="A29">
    <cfRule type="expression" dxfId="603" priority="1260">
      <formula>V29&lt;&gt;""</formula>
    </cfRule>
  </conditionalFormatting>
  <conditionalFormatting sqref="X26">
    <cfRule type="expression" dxfId="602" priority="1222">
      <formula>C26&gt;=X26</formula>
    </cfRule>
    <cfRule type="cellIs" dxfId="601" priority="1223" operator="equal">
      <formula>0</formula>
    </cfRule>
  </conditionalFormatting>
  <conditionalFormatting sqref="X27">
    <cfRule type="expression" dxfId="600" priority="1220">
      <formula>C27&gt;=X27</formula>
    </cfRule>
    <cfRule type="cellIs" dxfId="599" priority="1221" operator="equal">
      <formula>0</formula>
    </cfRule>
  </conditionalFormatting>
  <conditionalFormatting sqref="X28">
    <cfRule type="expression" dxfId="598" priority="1218">
      <formula>C28&gt;=X28</formula>
    </cfRule>
    <cfRule type="cellIs" dxfId="597" priority="1219" operator="equal">
      <formula>0</formula>
    </cfRule>
  </conditionalFormatting>
  <conditionalFormatting sqref="X29">
    <cfRule type="expression" dxfId="596" priority="1216">
      <formula>C29&gt;=X29</formula>
    </cfRule>
    <cfRule type="cellIs" dxfId="595" priority="1217" operator="equal">
      <formula>0</formula>
    </cfRule>
  </conditionalFormatting>
  <conditionalFormatting sqref="X2">
    <cfRule type="expression" dxfId="594" priority="1194">
      <formula>C2&gt;=X2</formula>
    </cfRule>
    <cfRule type="cellIs" dxfId="593" priority="1195" operator="equal">
      <formula>0</formula>
    </cfRule>
  </conditionalFormatting>
  <conditionalFormatting sqref="X3">
    <cfRule type="expression" dxfId="592" priority="1192">
      <formula>C3&gt;=X3</formula>
    </cfRule>
    <cfRule type="cellIs" dxfId="591" priority="1193" operator="equal">
      <formula>0</formula>
    </cfRule>
  </conditionalFormatting>
  <conditionalFormatting sqref="X4">
    <cfRule type="expression" dxfId="590" priority="1190">
      <formula>C4&gt;=X4</formula>
    </cfRule>
    <cfRule type="cellIs" dxfId="589" priority="1191" operator="equal">
      <formula>0</formula>
    </cfRule>
  </conditionalFormatting>
  <conditionalFormatting sqref="X5">
    <cfRule type="expression" dxfId="588" priority="1188">
      <formula>C5&gt;=X5</formula>
    </cfRule>
    <cfRule type="cellIs" dxfId="587" priority="1189" operator="equal">
      <formula>0</formula>
    </cfRule>
  </conditionalFormatting>
  <conditionalFormatting sqref="X6">
    <cfRule type="expression" dxfId="586" priority="1162">
      <formula>C6&gt;=X6</formula>
    </cfRule>
    <cfRule type="cellIs" dxfId="585" priority="1163" operator="equal">
      <formula>0</formula>
    </cfRule>
  </conditionalFormatting>
  <conditionalFormatting sqref="X7">
    <cfRule type="expression" dxfId="584" priority="1160">
      <formula>C7&gt;=X7</formula>
    </cfRule>
    <cfRule type="cellIs" dxfId="583" priority="1161" operator="equal">
      <formula>0</formula>
    </cfRule>
  </conditionalFormatting>
  <conditionalFormatting sqref="X8">
    <cfRule type="expression" dxfId="582" priority="1158">
      <formula>C8&gt;=X8</formula>
    </cfRule>
    <cfRule type="cellIs" dxfId="581" priority="1159" operator="equal">
      <formula>0</formula>
    </cfRule>
  </conditionalFormatting>
  <conditionalFormatting sqref="X9">
    <cfRule type="expression" dxfId="580" priority="1156">
      <formula>C9&gt;=X9</formula>
    </cfRule>
    <cfRule type="cellIs" dxfId="579" priority="1157" operator="equal">
      <formula>0</formula>
    </cfRule>
  </conditionalFormatting>
  <conditionalFormatting sqref="X10">
    <cfRule type="expression" dxfId="578" priority="1154">
      <formula>C10&gt;=X10</formula>
    </cfRule>
    <cfRule type="cellIs" dxfId="577" priority="1155" operator="equal">
      <formula>0</formula>
    </cfRule>
  </conditionalFormatting>
  <conditionalFormatting sqref="X11">
    <cfRule type="expression" dxfId="576" priority="1152">
      <formula>C11&gt;=X11</formula>
    </cfRule>
    <cfRule type="cellIs" dxfId="575" priority="1153" operator="equal">
      <formula>0</formula>
    </cfRule>
  </conditionalFormatting>
  <conditionalFormatting sqref="X12">
    <cfRule type="expression" dxfId="574" priority="1150">
      <formula>C12&gt;=X12</formula>
    </cfRule>
    <cfRule type="cellIs" dxfId="573" priority="1151" operator="equal">
      <formula>0</formula>
    </cfRule>
  </conditionalFormatting>
  <conditionalFormatting sqref="X13">
    <cfRule type="expression" dxfId="572" priority="1148">
      <formula>C13&gt;=X13</formula>
    </cfRule>
    <cfRule type="cellIs" dxfId="571" priority="1149" operator="equal">
      <formula>0</formula>
    </cfRule>
  </conditionalFormatting>
  <conditionalFormatting sqref="X14">
    <cfRule type="expression" dxfId="570" priority="1146">
      <formula>C14&gt;=X14</formula>
    </cfRule>
    <cfRule type="cellIs" dxfId="569" priority="1147" operator="equal">
      <formula>0</formula>
    </cfRule>
  </conditionalFormatting>
  <conditionalFormatting sqref="X15">
    <cfRule type="expression" dxfId="568" priority="1144">
      <formula>C15&gt;=X15</formula>
    </cfRule>
    <cfRule type="cellIs" dxfId="567" priority="1145" operator="equal">
      <formula>0</formula>
    </cfRule>
  </conditionalFormatting>
  <conditionalFormatting sqref="X16">
    <cfRule type="expression" dxfId="566" priority="1142">
      <formula>C16&gt;=X16</formula>
    </cfRule>
    <cfRule type="cellIs" dxfId="565" priority="1143" operator="equal">
      <formula>0</formula>
    </cfRule>
  </conditionalFormatting>
  <conditionalFormatting sqref="X17">
    <cfRule type="expression" dxfId="564" priority="1140">
      <formula>C17&gt;=X17</formula>
    </cfRule>
    <cfRule type="cellIs" dxfId="563" priority="1141" operator="equal">
      <formula>0</formula>
    </cfRule>
  </conditionalFormatting>
  <conditionalFormatting sqref="X18">
    <cfRule type="expression" dxfId="562" priority="1138">
      <formula>C18&gt;=X18</formula>
    </cfRule>
    <cfRule type="cellIs" dxfId="561" priority="1139" operator="equal">
      <formula>0</formula>
    </cfRule>
  </conditionalFormatting>
  <conditionalFormatting sqref="X19">
    <cfRule type="expression" dxfId="560" priority="1136">
      <formula>C19&gt;=X19</formula>
    </cfRule>
    <cfRule type="cellIs" dxfId="559" priority="1137" operator="equal">
      <formula>0</formula>
    </cfRule>
  </conditionalFormatting>
  <conditionalFormatting sqref="X20">
    <cfRule type="expression" dxfId="558" priority="1134">
      <formula>C20&gt;=X20</formula>
    </cfRule>
    <cfRule type="cellIs" dxfId="557" priority="1135" operator="equal">
      <formula>0</formula>
    </cfRule>
  </conditionalFormatting>
  <conditionalFormatting sqref="X21">
    <cfRule type="expression" dxfId="556" priority="1132">
      <formula>C21&gt;=X21</formula>
    </cfRule>
    <cfRule type="cellIs" dxfId="555" priority="1133" operator="equal">
      <formula>0</formula>
    </cfRule>
  </conditionalFormatting>
  <conditionalFormatting sqref="X22">
    <cfRule type="expression" dxfId="554" priority="1130">
      <formula>C22&gt;=X22</formula>
    </cfRule>
    <cfRule type="cellIs" dxfId="553" priority="1131" operator="equal">
      <formula>0</formula>
    </cfRule>
  </conditionalFormatting>
  <conditionalFormatting sqref="X23">
    <cfRule type="expression" dxfId="552" priority="1128">
      <formula>C23&gt;=X23</formula>
    </cfRule>
    <cfRule type="cellIs" dxfId="551" priority="1129" operator="equal">
      <formula>0</formula>
    </cfRule>
  </conditionalFormatting>
  <conditionalFormatting sqref="X24">
    <cfRule type="expression" dxfId="550" priority="1126">
      <formula>C24&gt;=X24</formula>
    </cfRule>
    <cfRule type="cellIs" dxfId="549" priority="1127" operator="equal">
      <formula>0</formula>
    </cfRule>
  </conditionalFormatting>
  <conditionalFormatting sqref="X25">
    <cfRule type="expression" dxfId="548" priority="1124">
      <formula>C25&gt;=X25</formula>
    </cfRule>
    <cfRule type="cellIs" dxfId="547" priority="1125" operator="equal">
      <formula>0</formula>
    </cfRule>
  </conditionalFormatting>
  <conditionalFormatting sqref="Z27">
    <cfRule type="cellIs" dxfId="546" priority="1067" operator="equal">
      <formula>0</formula>
    </cfRule>
  </conditionalFormatting>
  <conditionalFormatting sqref="Z27">
    <cfRule type="cellIs" dxfId="545" priority="1066" operator="greaterThan">
      <formula>0</formula>
    </cfRule>
  </conditionalFormatting>
  <conditionalFormatting sqref="Y39">
    <cfRule type="cellIs" dxfId="544" priority="918" operator="equal">
      <formula>0</formula>
    </cfRule>
  </conditionalFormatting>
  <conditionalFormatting sqref="Y38">
    <cfRule type="cellIs" dxfId="543" priority="917" operator="equal">
      <formula>0</formula>
    </cfRule>
  </conditionalFormatting>
  <conditionalFormatting sqref="W39">
    <cfRule type="cellIs" dxfId="542" priority="913" operator="equal">
      <formula>"TRAILING"</formula>
    </cfRule>
  </conditionalFormatting>
  <conditionalFormatting sqref="W38">
    <cfRule type="cellIs" dxfId="541" priority="911" operator="equal">
      <formula>"TRAILING"</formula>
    </cfRule>
  </conditionalFormatting>
  <conditionalFormatting sqref="B68">
    <cfRule type="cellIs" dxfId="540" priority="900" operator="greaterThan">
      <formula>E68</formula>
    </cfRule>
  </conditionalFormatting>
  <conditionalFormatting sqref="B69">
    <cfRule type="cellIs" dxfId="539" priority="899" operator="greaterThan">
      <formula>E69</formula>
    </cfRule>
  </conditionalFormatting>
  <conditionalFormatting sqref="E68">
    <cfRule type="cellIs" dxfId="538" priority="898" operator="greaterThan">
      <formula>B68</formula>
    </cfRule>
  </conditionalFormatting>
  <conditionalFormatting sqref="E69">
    <cfRule type="cellIs" dxfId="537" priority="897" operator="greaterThan">
      <formula>B69</formula>
    </cfRule>
  </conditionalFormatting>
  <conditionalFormatting sqref="G68:G69">
    <cfRule type="cellIs" dxfId="536" priority="895" operator="lessThan">
      <formula>0</formula>
    </cfRule>
    <cfRule type="cellIs" dxfId="535" priority="896" operator="greaterThan">
      <formula>0</formula>
    </cfRule>
  </conditionalFormatting>
  <conditionalFormatting sqref="D68">
    <cfRule type="expression" dxfId="534" priority="887">
      <formula>E68&gt;B68</formula>
    </cfRule>
  </conditionalFormatting>
  <conditionalFormatting sqref="C68">
    <cfRule type="expression" dxfId="533" priority="886">
      <formula>B68&gt;E68</formula>
    </cfRule>
  </conditionalFormatting>
  <conditionalFormatting sqref="D69">
    <cfRule type="expression" dxfId="532" priority="885">
      <formula>E69&gt;B69</formula>
    </cfRule>
  </conditionalFormatting>
  <conditionalFormatting sqref="C69">
    <cfRule type="expression" dxfId="531" priority="884">
      <formula>B69&gt;E69</formula>
    </cfRule>
  </conditionalFormatting>
  <conditionalFormatting sqref="G73">
    <cfRule type="cellIs" dxfId="530" priority="882" operator="lessThan">
      <formula>0</formula>
    </cfRule>
    <cfRule type="cellIs" dxfId="529" priority="883" operator="greaterThan">
      <formula>0</formula>
    </cfRule>
  </conditionalFormatting>
  <conditionalFormatting sqref="Y49 Y51 Y53 Y55 Y57 Y59">
    <cfRule type="cellIs" dxfId="528" priority="842" operator="equal">
      <formula>0</formula>
    </cfRule>
  </conditionalFormatting>
  <conditionalFormatting sqref="Y48 Y50 Y52 Y54 Y56 Y58">
    <cfRule type="cellIs" dxfId="527" priority="841" operator="equal">
      <formula>0</formula>
    </cfRule>
  </conditionalFormatting>
  <conditionalFormatting sqref="W49 W51 W53 W55 W57 W59">
    <cfRule type="cellIs" dxfId="526" priority="840" operator="equal">
      <formula>"TRAILING"</formula>
    </cfRule>
  </conditionalFormatting>
  <conditionalFormatting sqref="W48 W50 W52 W54 W56 W58">
    <cfRule type="cellIs" dxfId="525" priority="839" operator="equal">
      <formula>"TRAILING"</formula>
    </cfRule>
  </conditionalFormatting>
  <conditionalFormatting sqref="U30:U42 U45:U57">
    <cfRule type="cellIs" dxfId="524" priority="830" operator="lessThan">
      <formula>0</formula>
    </cfRule>
  </conditionalFormatting>
  <conditionalFormatting sqref="M60:M73">
    <cfRule type="dataBar" priority="8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{D8408EFE-DB69-4BAA-B5E4-216B59BD5C89}</x14:id>
        </ext>
      </extLst>
    </cfRule>
  </conditionalFormatting>
  <conditionalFormatting sqref="G74 G76 G78 G80 G82 G84 G86 G88">
    <cfRule type="cellIs" dxfId="523" priority="827" operator="lessThan">
      <formula>0</formula>
    </cfRule>
    <cfRule type="cellIs" dxfId="522" priority="828" operator="greaterThan">
      <formula>0</formula>
    </cfRule>
  </conditionalFormatting>
  <conditionalFormatting sqref="G75 G77 G79 G81 G83 G85 G87 G89">
    <cfRule type="cellIs" dxfId="521" priority="823" operator="lessThan">
      <formula>0</formula>
    </cfRule>
    <cfRule type="cellIs" dxfId="520" priority="824" operator="greaterThan">
      <formula>0</formula>
    </cfRule>
  </conditionalFormatting>
  <conditionalFormatting sqref="M74">
    <cfRule type="dataBar" priority="8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{4A823C28-0134-43BC-8284-938CE63596E4}</x14:id>
        </ext>
      </extLst>
    </cfRule>
  </conditionalFormatting>
  <conditionalFormatting sqref="M75:M89">
    <cfRule type="dataBar" priority="8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{E33F1672-36E6-4BAD-9C07-89F0CD952058}</x14:id>
        </ext>
      </extLst>
    </cfRule>
  </conditionalFormatting>
  <conditionalFormatting sqref="A75">
    <cfRule type="expression" dxfId="519" priority="241">
      <formula>$F$91-_xlfn.CONCAT(MID($A75,5,4),",",MID($A75,9,1))&lt;0</formula>
    </cfRule>
    <cfRule type="expression" dxfId="518" priority="242">
      <formula>$F$91-_xlfn.CONCAT(MID($A75,5,4),",",MID($A75,9,1))&gt;0</formula>
    </cfRule>
  </conditionalFormatting>
  <conditionalFormatting sqref="AA45">
    <cfRule type="expression" dxfId="517" priority="775">
      <formula>$U45&lt;&gt;""</formula>
    </cfRule>
  </conditionalFormatting>
  <conditionalFormatting sqref="AA46">
    <cfRule type="expression" dxfId="516" priority="774">
      <formula>$U46&lt;&gt;""</formula>
    </cfRule>
  </conditionalFormatting>
  <conditionalFormatting sqref="AA47">
    <cfRule type="expression" dxfId="515" priority="773">
      <formula>$U47&lt;&gt;""</formula>
    </cfRule>
  </conditionalFormatting>
  <conditionalFormatting sqref="AA48">
    <cfRule type="expression" dxfId="514" priority="772">
      <formula>$U48&lt;&gt;""</formula>
    </cfRule>
  </conditionalFormatting>
  <conditionalFormatting sqref="AA49">
    <cfRule type="expression" dxfId="513" priority="771">
      <formula>$U49&lt;&gt;""</formula>
    </cfRule>
  </conditionalFormatting>
  <conditionalFormatting sqref="AA50">
    <cfRule type="expression" dxfId="512" priority="770">
      <formula>$U50&lt;&gt;""</formula>
    </cfRule>
  </conditionalFormatting>
  <conditionalFormatting sqref="AA51">
    <cfRule type="expression" dxfId="511" priority="769">
      <formula>$U51&lt;&gt;""</formula>
    </cfRule>
  </conditionalFormatting>
  <conditionalFormatting sqref="AA52">
    <cfRule type="expression" dxfId="510" priority="768">
      <formula>$U52&lt;&gt;""</formula>
    </cfRule>
  </conditionalFormatting>
  <conditionalFormatting sqref="AA53">
    <cfRule type="expression" dxfId="509" priority="767">
      <formula>$U53&lt;&gt;""</formula>
    </cfRule>
  </conditionalFormatting>
  <conditionalFormatting sqref="AA54">
    <cfRule type="expression" dxfId="508" priority="766">
      <formula>$U54&lt;&gt;""</formula>
    </cfRule>
  </conditionalFormatting>
  <conditionalFormatting sqref="AA55">
    <cfRule type="expression" dxfId="507" priority="765">
      <formula>$U55&lt;&gt;""</formula>
    </cfRule>
  </conditionalFormatting>
  <conditionalFormatting sqref="AA56">
    <cfRule type="expression" dxfId="506" priority="764">
      <formula>$U56&lt;&gt;""</formula>
    </cfRule>
  </conditionalFormatting>
  <conditionalFormatting sqref="AA57">
    <cfRule type="expression" dxfId="505" priority="763">
      <formula>$U57&lt;&gt;""</formula>
    </cfRule>
  </conditionalFormatting>
  <conditionalFormatting sqref="AA58">
    <cfRule type="expression" dxfId="504" priority="762">
      <formula>$U58&lt;&gt;""</formula>
    </cfRule>
  </conditionalFormatting>
  <conditionalFormatting sqref="AA59">
    <cfRule type="expression" dxfId="503" priority="761">
      <formula>$U59&lt;&gt;""</formula>
    </cfRule>
  </conditionalFormatting>
  <conditionalFormatting sqref="D75">
    <cfRule type="expression" dxfId="502" priority="760">
      <formula>E75&gt;B75</formula>
    </cfRule>
  </conditionalFormatting>
  <conditionalFormatting sqref="C75">
    <cfRule type="expression" dxfId="501" priority="759">
      <formula>B75&gt;E75</formula>
    </cfRule>
  </conditionalFormatting>
  <conditionalFormatting sqref="D76">
    <cfRule type="expression" dxfId="500" priority="758">
      <formula>E76&gt;B76</formula>
    </cfRule>
  </conditionalFormatting>
  <conditionalFormatting sqref="C76">
    <cfRule type="expression" dxfId="499" priority="757">
      <formula>B76&gt;E76</formula>
    </cfRule>
  </conditionalFormatting>
  <conditionalFormatting sqref="B75">
    <cfRule type="cellIs" dxfId="498" priority="756" operator="greaterThan">
      <formula>E75</formula>
    </cfRule>
  </conditionalFormatting>
  <conditionalFormatting sqref="B76">
    <cfRule type="cellIs" dxfId="497" priority="755" operator="greaterThan">
      <formula>E76</formula>
    </cfRule>
  </conditionalFormatting>
  <conditionalFormatting sqref="E75">
    <cfRule type="cellIs" dxfId="496" priority="754" operator="greaterThan">
      <formula>B75</formula>
    </cfRule>
  </conditionalFormatting>
  <conditionalFormatting sqref="E76">
    <cfRule type="cellIs" dxfId="495" priority="753" operator="greaterThan">
      <formula>B76</formula>
    </cfRule>
  </conditionalFormatting>
  <conditionalFormatting sqref="D77">
    <cfRule type="expression" dxfId="494" priority="752">
      <formula>E77&gt;B77</formula>
    </cfRule>
  </conditionalFormatting>
  <conditionalFormatting sqref="C77">
    <cfRule type="expression" dxfId="493" priority="751">
      <formula>B77&gt;E77</formula>
    </cfRule>
  </conditionalFormatting>
  <conditionalFormatting sqref="D78">
    <cfRule type="expression" dxfId="492" priority="750">
      <formula>E78&gt;B78</formula>
    </cfRule>
  </conditionalFormatting>
  <conditionalFormatting sqref="C78">
    <cfRule type="expression" dxfId="491" priority="749">
      <formula>B78&gt;E78</formula>
    </cfRule>
  </conditionalFormatting>
  <conditionalFormatting sqref="B77">
    <cfRule type="cellIs" dxfId="490" priority="748" operator="greaterThan">
      <formula>E77</formula>
    </cfRule>
  </conditionalFormatting>
  <conditionalFormatting sqref="B78">
    <cfRule type="cellIs" dxfId="489" priority="747" operator="greaterThan">
      <formula>E78</formula>
    </cfRule>
  </conditionalFormatting>
  <conditionalFormatting sqref="E77">
    <cfRule type="cellIs" dxfId="488" priority="746" operator="greaterThan">
      <formula>B77</formula>
    </cfRule>
  </conditionalFormatting>
  <conditionalFormatting sqref="E78">
    <cfRule type="cellIs" dxfId="487" priority="745" operator="greaterThan">
      <formula>B78</formula>
    </cfRule>
  </conditionalFormatting>
  <conditionalFormatting sqref="D79">
    <cfRule type="expression" dxfId="486" priority="744">
      <formula>E79&gt;B79</formula>
    </cfRule>
  </conditionalFormatting>
  <conditionalFormatting sqref="C79">
    <cfRule type="expression" dxfId="485" priority="743">
      <formula>B79&gt;E79</formula>
    </cfRule>
  </conditionalFormatting>
  <conditionalFormatting sqref="D80">
    <cfRule type="expression" dxfId="484" priority="742">
      <formula>E80&gt;B80</formula>
    </cfRule>
  </conditionalFormatting>
  <conditionalFormatting sqref="C80">
    <cfRule type="expression" dxfId="483" priority="741">
      <formula>B80&gt;E80</formula>
    </cfRule>
  </conditionalFormatting>
  <conditionalFormatting sqref="B79">
    <cfRule type="cellIs" dxfId="482" priority="740" operator="greaterThan">
      <formula>E79</formula>
    </cfRule>
  </conditionalFormatting>
  <conditionalFormatting sqref="B80">
    <cfRule type="cellIs" dxfId="481" priority="739" operator="greaterThan">
      <formula>E80</formula>
    </cfRule>
  </conditionalFormatting>
  <conditionalFormatting sqref="E79">
    <cfRule type="cellIs" dxfId="480" priority="738" operator="greaterThan">
      <formula>B79</formula>
    </cfRule>
  </conditionalFormatting>
  <conditionalFormatting sqref="E80">
    <cfRule type="cellIs" dxfId="479" priority="737" operator="greaterThan">
      <formula>B80</formula>
    </cfRule>
  </conditionalFormatting>
  <conditionalFormatting sqref="D81">
    <cfRule type="expression" dxfId="478" priority="736">
      <formula>E81&gt;B81</formula>
    </cfRule>
  </conditionalFormatting>
  <conditionalFormatting sqref="C81">
    <cfRule type="expression" dxfId="477" priority="735">
      <formula>B81&gt;E81</formula>
    </cfRule>
  </conditionalFormatting>
  <conditionalFormatting sqref="D82">
    <cfRule type="expression" dxfId="476" priority="734">
      <formula>E82&gt;B82</formula>
    </cfRule>
  </conditionalFormatting>
  <conditionalFormatting sqref="C82">
    <cfRule type="expression" dxfId="475" priority="733">
      <formula>B82&gt;E82</formula>
    </cfRule>
  </conditionalFormatting>
  <conditionalFormatting sqref="B81">
    <cfRule type="cellIs" dxfId="474" priority="732" operator="greaterThan">
      <formula>E81</formula>
    </cfRule>
  </conditionalFormatting>
  <conditionalFormatting sqref="B82">
    <cfRule type="cellIs" dxfId="473" priority="731" operator="greaterThan">
      <formula>E82</formula>
    </cfRule>
  </conditionalFormatting>
  <conditionalFormatting sqref="E81">
    <cfRule type="cellIs" dxfId="472" priority="730" operator="greaterThan">
      <formula>B81</formula>
    </cfRule>
  </conditionalFormatting>
  <conditionalFormatting sqref="E82">
    <cfRule type="cellIs" dxfId="471" priority="729" operator="greaterThan">
      <formula>B82</formula>
    </cfRule>
  </conditionalFormatting>
  <conditionalFormatting sqref="D83">
    <cfRule type="expression" dxfId="470" priority="728">
      <formula>E83&gt;B83</formula>
    </cfRule>
  </conditionalFormatting>
  <conditionalFormatting sqref="C83">
    <cfRule type="expression" dxfId="469" priority="727">
      <formula>B83&gt;E83</formula>
    </cfRule>
  </conditionalFormatting>
  <conditionalFormatting sqref="D84">
    <cfRule type="expression" dxfId="468" priority="726">
      <formula>E84&gt;B84</formula>
    </cfRule>
  </conditionalFormatting>
  <conditionalFormatting sqref="C84">
    <cfRule type="expression" dxfId="467" priority="725">
      <formula>B84&gt;E84</formula>
    </cfRule>
  </conditionalFormatting>
  <conditionalFormatting sqref="B83">
    <cfRule type="cellIs" dxfId="466" priority="724" operator="greaterThan">
      <formula>E83</formula>
    </cfRule>
  </conditionalFormatting>
  <conditionalFormatting sqref="B84">
    <cfRule type="cellIs" dxfId="465" priority="723" operator="greaterThan">
      <formula>E84</formula>
    </cfRule>
  </conditionalFormatting>
  <conditionalFormatting sqref="E83">
    <cfRule type="cellIs" dxfId="464" priority="722" operator="greaterThan">
      <formula>B83</formula>
    </cfRule>
  </conditionalFormatting>
  <conditionalFormatting sqref="E84">
    <cfRule type="cellIs" dxfId="463" priority="721" operator="greaterThan">
      <formula>B84</formula>
    </cfRule>
  </conditionalFormatting>
  <conditionalFormatting sqref="D85">
    <cfRule type="expression" dxfId="462" priority="720">
      <formula>E85&gt;B85</formula>
    </cfRule>
  </conditionalFormatting>
  <conditionalFormatting sqref="C85">
    <cfRule type="expression" dxfId="461" priority="719">
      <formula>B85&gt;E85</formula>
    </cfRule>
  </conditionalFormatting>
  <conditionalFormatting sqref="D86">
    <cfRule type="expression" dxfId="460" priority="718">
      <formula>E86&gt;B86</formula>
    </cfRule>
  </conditionalFormatting>
  <conditionalFormatting sqref="C86">
    <cfRule type="expression" dxfId="459" priority="717">
      <formula>B86&gt;E86</formula>
    </cfRule>
  </conditionalFormatting>
  <conditionalFormatting sqref="B85">
    <cfRule type="cellIs" dxfId="458" priority="716" operator="greaterThan">
      <formula>E85</formula>
    </cfRule>
  </conditionalFormatting>
  <conditionalFormatting sqref="B86">
    <cfRule type="cellIs" dxfId="457" priority="715" operator="greaterThan">
      <formula>E86</formula>
    </cfRule>
  </conditionalFormatting>
  <conditionalFormatting sqref="E85">
    <cfRule type="cellIs" dxfId="456" priority="714" operator="greaterThan">
      <formula>B85</formula>
    </cfRule>
  </conditionalFormatting>
  <conditionalFormatting sqref="E86">
    <cfRule type="cellIs" dxfId="455" priority="713" operator="greaterThan">
      <formula>B86</formula>
    </cfRule>
  </conditionalFormatting>
  <conditionalFormatting sqref="D87">
    <cfRule type="expression" dxfId="454" priority="712">
      <formula>E87&gt;B87</formula>
    </cfRule>
  </conditionalFormatting>
  <conditionalFormatting sqref="C87">
    <cfRule type="expression" dxfId="453" priority="711">
      <formula>B87&gt;E87</formula>
    </cfRule>
  </conditionalFormatting>
  <conditionalFormatting sqref="D88">
    <cfRule type="expression" dxfId="452" priority="710">
      <formula>E88&gt;B88</formula>
    </cfRule>
  </conditionalFormatting>
  <conditionalFormatting sqref="C88">
    <cfRule type="expression" dxfId="451" priority="709">
      <formula>B88&gt;E88</formula>
    </cfRule>
  </conditionalFormatting>
  <conditionalFormatting sqref="B87">
    <cfRule type="cellIs" dxfId="450" priority="708" operator="greaterThan">
      <formula>E87</formula>
    </cfRule>
  </conditionalFormatting>
  <conditionalFormatting sqref="B88">
    <cfRule type="cellIs" dxfId="449" priority="707" operator="greaterThan">
      <formula>E88</formula>
    </cfRule>
  </conditionalFormatting>
  <conditionalFormatting sqref="E87">
    <cfRule type="cellIs" dxfId="448" priority="706" operator="greaterThan">
      <formula>B87</formula>
    </cfRule>
  </conditionalFormatting>
  <conditionalFormatting sqref="E88">
    <cfRule type="cellIs" dxfId="447" priority="705" operator="greaterThan">
      <formula>B88</formula>
    </cfRule>
  </conditionalFormatting>
  <conditionalFormatting sqref="D89">
    <cfRule type="expression" dxfId="446" priority="704">
      <formula>E89&gt;B89</formula>
    </cfRule>
  </conditionalFormatting>
  <conditionalFormatting sqref="C89">
    <cfRule type="expression" dxfId="445" priority="703">
      <formula>B89&gt;E89</formula>
    </cfRule>
  </conditionalFormatting>
  <conditionalFormatting sqref="B89">
    <cfRule type="cellIs" dxfId="444" priority="702" operator="greaterThan">
      <formula>E89</formula>
    </cfRule>
  </conditionalFormatting>
  <conditionalFormatting sqref="E89">
    <cfRule type="cellIs" dxfId="443" priority="701" operator="greaterThan">
      <formula>B89</formula>
    </cfRule>
  </conditionalFormatting>
  <conditionalFormatting sqref="D92">
    <cfRule type="expression" dxfId="442" priority="700">
      <formula>E92&gt;B92</formula>
    </cfRule>
  </conditionalFormatting>
  <conditionalFormatting sqref="C92">
    <cfRule type="expression" dxfId="441" priority="699">
      <formula>B92&gt;E92</formula>
    </cfRule>
  </conditionalFormatting>
  <conditionalFormatting sqref="B92">
    <cfRule type="cellIs" dxfId="440" priority="698" operator="greaterThan">
      <formula>E92</formula>
    </cfRule>
  </conditionalFormatting>
  <conditionalFormatting sqref="E92">
    <cfRule type="cellIs" dxfId="439" priority="697" operator="greaterThan">
      <formula>B92</formula>
    </cfRule>
  </conditionalFormatting>
  <conditionalFormatting sqref="D93">
    <cfRule type="expression" dxfId="438" priority="696">
      <formula>E93&gt;B93</formula>
    </cfRule>
  </conditionalFormatting>
  <conditionalFormatting sqref="C93">
    <cfRule type="expression" dxfId="437" priority="695">
      <formula>B93&gt;E93</formula>
    </cfRule>
  </conditionalFormatting>
  <conditionalFormatting sqref="B93">
    <cfRule type="cellIs" dxfId="436" priority="694" operator="greaterThan">
      <formula>E93</formula>
    </cfRule>
  </conditionalFormatting>
  <conditionalFormatting sqref="E93">
    <cfRule type="cellIs" dxfId="435" priority="693" operator="greaterThan">
      <formula>B93</formula>
    </cfRule>
  </conditionalFormatting>
  <conditionalFormatting sqref="D94">
    <cfRule type="expression" dxfId="434" priority="692">
      <formula>E94&gt;B94</formula>
    </cfRule>
  </conditionalFormatting>
  <conditionalFormatting sqref="C94">
    <cfRule type="expression" dxfId="433" priority="691">
      <formula>B94&gt;E94</formula>
    </cfRule>
  </conditionalFormatting>
  <conditionalFormatting sqref="B94">
    <cfRule type="cellIs" dxfId="432" priority="690" operator="greaterThan">
      <formula>E94</formula>
    </cfRule>
  </conditionalFormatting>
  <conditionalFormatting sqref="E94">
    <cfRule type="cellIs" dxfId="431" priority="689" operator="greaterThan">
      <formula>B94</formula>
    </cfRule>
  </conditionalFormatting>
  <conditionalFormatting sqref="D95">
    <cfRule type="expression" dxfId="430" priority="688">
      <formula>E95&gt;B95</formula>
    </cfRule>
  </conditionalFormatting>
  <conditionalFormatting sqref="C95">
    <cfRule type="expression" dxfId="429" priority="687">
      <formula>B95&gt;E95</formula>
    </cfRule>
  </conditionalFormatting>
  <conditionalFormatting sqref="B95">
    <cfRule type="cellIs" dxfId="428" priority="686" operator="greaterThan">
      <formula>E95</formula>
    </cfRule>
  </conditionalFormatting>
  <conditionalFormatting sqref="E95">
    <cfRule type="cellIs" dxfId="427" priority="685" operator="greaterThan">
      <formula>B95</formula>
    </cfRule>
  </conditionalFormatting>
  <conditionalFormatting sqref="D96">
    <cfRule type="expression" dxfId="426" priority="684">
      <formula>E96&gt;B96</formula>
    </cfRule>
  </conditionalFormatting>
  <conditionalFormatting sqref="C96">
    <cfRule type="expression" dxfId="425" priority="683">
      <formula>B96&gt;E96</formula>
    </cfRule>
  </conditionalFormatting>
  <conditionalFormatting sqref="B96">
    <cfRule type="cellIs" dxfId="424" priority="682" operator="greaterThan">
      <formula>E96</formula>
    </cfRule>
  </conditionalFormatting>
  <conditionalFormatting sqref="E96">
    <cfRule type="cellIs" dxfId="423" priority="681" operator="greaterThan">
      <formula>B96</formula>
    </cfRule>
  </conditionalFormatting>
  <conditionalFormatting sqref="D97">
    <cfRule type="expression" dxfId="422" priority="680">
      <formula>E97&gt;B97</formula>
    </cfRule>
  </conditionalFormatting>
  <conditionalFormatting sqref="C97">
    <cfRule type="expression" dxfId="421" priority="679">
      <formula>B97&gt;E97</formula>
    </cfRule>
  </conditionalFormatting>
  <conditionalFormatting sqref="B97">
    <cfRule type="cellIs" dxfId="420" priority="678" operator="greaterThan">
      <formula>E97</formula>
    </cfRule>
  </conditionalFormatting>
  <conditionalFormatting sqref="E97">
    <cfRule type="cellIs" dxfId="419" priority="677" operator="greaterThan">
      <formula>B97</formula>
    </cfRule>
  </conditionalFormatting>
  <conditionalFormatting sqref="Q230:T234">
    <cfRule type="cellIs" dxfId="418" priority="674" operator="equal">
      <formula>0</formula>
    </cfRule>
  </conditionalFormatting>
  <conditionalFormatting sqref="AA232">
    <cfRule type="cellIs" dxfId="417" priority="672" operator="equal">
      <formula>0</formula>
    </cfRule>
  </conditionalFormatting>
  <conditionalFormatting sqref="Z232">
    <cfRule type="cellIs" dxfId="416" priority="673" operator="equal">
      <formula>0</formula>
    </cfRule>
  </conditionalFormatting>
  <conditionalFormatting sqref="AA233:AA234">
    <cfRule type="cellIs" dxfId="415" priority="670" operator="equal">
      <formula>0</formula>
    </cfRule>
  </conditionalFormatting>
  <conditionalFormatting sqref="Z233:Z234">
    <cfRule type="cellIs" dxfId="414" priority="671" operator="equal">
      <formula>0</formula>
    </cfRule>
  </conditionalFormatting>
  <conditionalFormatting sqref="AA234">
    <cfRule type="colorScale" priority="6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1">
    <cfRule type="cellIs" dxfId="413" priority="668" operator="equal">
      <formula>0</formula>
    </cfRule>
  </conditionalFormatting>
  <conditionalFormatting sqref="W230">
    <cfRule type="cellIs" dxfId="412" priority="662" operator="equal">
      <formula>0</formula>
    </cfRule>
    <cfRule type="cellIs" dxfId="411" priority="663" operator="lessThan">
      <formula>W231</formula>
    </cfRule>
    <cfRule type="cellIs" dxfId="410" priority="667" operator="lessThan">
      <formula>0</formula>
    </cfRule>
  </conditionalFormatting>
  <conditionalFormatting sqref="W233">
    <cfRule type="cellIs" dxfId="409" priority="666" operator="equal">
      <formula>0</formula>
    </cfRule>
  </conditionalFormatting>
  <conditionalFormatting sqref="W232">
    <cfRule type="cellIs" dxfId="408" priority="660" operator="equal">
      <formula>0</formula>
    </cfRule>
    <cfRule type="cellIs" dxfId="407" priority="661" operator="lessThan">
      <formula>W233</formula>
    </cfRule>
    <cfRule type="cellIs" dxfId="406" priority="665" operator="lessThan">
      <formula>0</formula>
    </cfRule>
  </conditionalFormatting>
  <conditionalFormatting sqref="W234">
    <cfRule type="cellIs" dxfId="405" priority="659" operator="equal">
      <formula>0</formula>
    </cfRule>
    <cfRule type="cellIs" dxfId="404" priority="664" operator="lessThan">
      <formula>W235</formula>
    </cfRule>
  </conditionalFormatting>
  <conditionalFormatting sqref="Z234">
    <cfRule type="colorScale" priority="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30:X234">
    <cfRule type="expression" dxfId="403" priority="656">
      <formula>X230*100&lt;C230</formula>
    </cfRule>
    <cfRule type="cellIs" dxfId="402" priority="657" operator="equal">
      <formula>0</formula>
    </cfRule>
  </conditionalFormatting>
  <conditionalFormatting sqref="Y232 Y234">
    <cfRule type="cellIs" dxfId="401" priority="655" operator="lessThanOrEqual">
      <formula>0</formula>
    </cfRule>
  </conditionalFormatting>
  <conditionalFormatting sqref="Y233">
    <cfRule type="cellIs" dxfId="400" priority="654" operator="equal">
      <formula>0</formula>
    </cfRule>
  </conditionalFormatting>
  <conditionalFormatting sqref="Y231">
    <cfRule type="cellIs" dxfId="399" priority="653" operator="equal">
      <formula>0</formula>
    </cfRule>
  </conditionalFormatting>
  <conditionalFormatting sqref="A234">
    <cfRule type="expression" dxfId="398" priority="651">
      <formula>D234&lt;F234</formula>
    </cfRule>
    <cfRule type="expression" dxfId="397" priority="652">
      <formula>C234&gt;F234</formula>
    </cfRule>
  </conditionalFormatting>
  <conditionalFormatting sqref="A233">
    <cfRule type="expression" dxfId="396" priority="649">
      <formula>D233&lt;F233</formula>
    </cfRule>
    <cfRule type="expression" dxfId="395" priority="650">
      <formula>C233&gt;F233</formula>
    </cfRule>
  </conditionalFormatting>
  <conditionalFormatting sqref="A232">
    <cfRule type="expression" dxfId="394" priority="647">
      <formula>D232&lt;F232</formula>
    </cfRule>
    <cfRule type="expression" dxfId="393" priority="648">
      <formula>C232&gt;F232</formula>
    </cfRule>
  </conditionalFormatting>
  <conditionalFormatting sqref="A231">
    <cfRule type="expression" dxfId="392" priority="645">
      <formula>D231&lt;F231</formula>
    </cfRule>
    <cfRule type="expression" dxfId="391" priority="646">
      <formula>C231&gt;F231</formula>
    </cfRule>
  </conditionalFormatting>
  <conditionalFormatting sqref="A230">
    <cfRule type="expression" dxfId="390" priority="643">
      <formula>D230&lt;F230</formula>
    </cfRule>
    <cfRule type="expression" dxfId="389" priority="644">
      <formula>C230&gt;F230</formula>
    </cfRule>
  </conditionalFormatting>
  <conditionalFormatting sqref="U230:U234">
    <cfRule type="cellIs" dxfId="388" priority="642" operator="equal">
      <formula>0</formula>
    </cfRule>
  </conditionalFormatting>
  <conditionalFormatting sqref="D230">
    <cfRule type="expression" dxfId="387" priority="641">
      <formula>E230&gt;B230</formula>
    </cfRule>
  </conditionalFormatting>
  <conditionalFormatting sqref="C230">
    <cfRule type="expression" dxfId="386" priority="640">
      <formula>B230&gt;E230</formula>
    </cfRule>
  </conditionalFormatting>
  <conditionalFormatting sqref="B230">
    <cfRule type="cellIs" dxfId="385" priority="639" operator="greaterThan">
      <formula>E230</formula>
    </cfRule>
  </conditionalFormatting>
  <conditionalFormatting sqref="E230">
    <cfRule type="cellIs" dxfId="384" priority="638" operator="greaterThan">
      <formula>B230</formula>
    </cfRule>
  </conditionalFormatting>
  <conditionalFormatting sqref="D231">
    <cfRule type="expression" dxfId="383" priority="637">
      <formula>E231&gt;B231</formula>
    </cfRule>
  </conditionalFormatting>
  <conditionalFormatting sqref="C231">
    <cfRule type="expression" dxfId="382" priority="636">
      <formula>B231&gt;E231</formula>
    </cfRule>
  </conditionalFormatting>
  <conditionalFormatting sqref="B231">
    <cfRule type="cellIs" dxfId="381" priority="635" operator="greaterThan">
      <formula>E231</formula>
    </cfRule>
  </conditionalFormatting>
  <conditionalFormatting sqref="E231">
    <cfRule type="cellIs" dxfId="380" priority="634" operator="greaterThan">
      <formula>B231</formula>
    </cfRule>
  </conditionalFormatting>
  <conditionalFormatting sqref="D232">
    <cfRule type="expression" dxfId="379" priority="633">
      <formula>E232&gt;B232</formula>
    </cfRule>
  </conditionalFormatting>
  <conditionalFormatting sqref="C232">
    <cfRule type="expression" dxfId="378" priority="632">
      <formula>B232&gt;E232</formula>
    </cfRule>
  </conditionalFormatting>
  <conditionalFormatting sqref="B232">
    <cfRule type="cellIs" dxfId="377" priority="631" operator="greaterThan">
      <formula>E232</formula>
    </cfRule>
  </conditionalFormatting>
  <conditionalFormatting sqref="E232">
    <cfRule type="cellIs" dxfId="376" priority="630" operator="greaterThan">
      <formula>B232</formula>
    </cfRule>
  </conditionalFormatting>
  <conditionalFormatting sqref="D233">
    <cfRule type="expression" dxfId="375" priority="629">
      <formula>E233&gt;B233</formula>
    </cfRule>
  </conditionalFormatting>
  <conditionalFormatting sqref="C233">
    <cfRule type="expression" dxfId="374" priority="628">
      <formula>B233&gt;E233</formula>
    </cfRule>
  </conditionalFormatting>
  <conditionalFormatting sqref="B233">
    <cfRule type="cellIs" dxfId="373" priority="627" operator="greaterThan">
      <formula>E233</formula>
    </cfRule>
  </conditionalFormatting>
  <conditionalFormatting sqref="E233">
    <cfRule type="cellIs" dxfId="372" priority="626" operator="greaterThan">
      <formula>B233</formula>
    </cfRule>
  </conditionalFormatting>
  <conditionalFormatting sqref="D234">
    <cfRule type="expression" dxfId="371" priority="625">
      <formula>E234&gt;B234</formula>
    </cfRule>
  </conditionalFormatting>
  <conditionalFormatting sqref="C234">
    <cfRule type="expression" dxfId="370" priority="624">
      <formula>B234&gt;E234</formula>
    </cfRule>
  </conditionalFormatting>
  <conditionalFormatting sqref="B234">
    <cfRule type="cellIs" dxfId="369" priority="623" operator="greaterThan">
      <formula>E234</formula>
    </cfRule>
  </conditionalFormatting>
  <conditionalFormatting sqref="E234">
    <cfRule type="cellIs" dxfId="368" priority="622" operator="greaterThan">
      <formula>B234</formula>
    </cfRule>
  </conditionalFormatting>
  <conditionalFormatting sqref="V230:V234">
    <cfRule type="cellIs" dxfId="367" priority="621" operator="equal">
      <formula>0</formula>
    </cfRule>
  </conditionalFormatting>
  <conditionalFormatting sqref="G230:G233">
    <cfRule type="cellIs" dxfId="366" priority="619" operator="lessThan">
      <formula>0</formula>
    </cfRule>
    <cfRule type="cellIs" dxfId="365" priority="620" operator="greaterThan">
      <formula>0</formula>
    </cfRule>
  </conditionalFormatting>
  <conditionalFormatting sqref="G234">
    <cfRule type="cellIs" dxfId="364" priority="609" operator="lessThan">
      <formula>0</formula>
    </cfRule>
    <cfRule type="cellIs" dxfId="363" priority="610" operator="greaterThan">
      <formula>0</formula>
    </cfRule>
  </conditionalFormatting>
  <conditionalFormatting sqref="Q235:T239">
    <cfRule type="cellIs" dxfId="362" priority="604" operator="equal">
      <formula>0</formula>
    </cfRule>
  </conditionalFormatting>
  <conditionalFormatting sqref="AA237">
    <cfRule type="cellIs" dxfId="361" priority="602" operator="equal">
      <formula>0</formula>
    </cfRule>
  </conditionalFormatting>
  <conditionalFormatting sqref="Z237">
    <cfRule type="cellIs" dxfId="360" priority="603" operator="equal">
      <formula>0</formula>
    </cfRule>
  </conditionalFormatting>
  <conditionalFormatting sqref="AA238:AA239">
    <cfRule type="cellIs" dxfId="359" priority="600" operator="equal">
      <formula>0</formula>
    </cfRule>
  </conditionalFormatting>
  <conditionalFormatting sqref="Z238:Z239">
    <cfRule type="cellIs" dxfId="358" priority="601" operator="equal">
      <formula>0</formula>
    </cfRule>
  </conditionalFormatting>
  <conditionalFormatting sqref="AA239">
    <cfRule type="colorScale" priority="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6">
    <cfRule type="cellIs" dxfId="357" priority="598" operator="equal">
      <formula>0</formula>
    </cfRule>
  </conditionalFormatting>
  <conditionalFormatting sqref="W235">
    <cfRule type="cellIs" dxfId="356" priority="592" operator="equal">
      <formula>0</formula>
    </cfRule>
    <cfRule type="cellIs" dxfId="355" priority="593" operator="lessThan">
      <formula>W236</formula>
    </cfRule>
    <cfRule type="cellIs" dxfId="354" priority="597" operator="lessThan">
      <formula>0</formula>
    </cfRule>
  </conditionalFormatting>
  <conditionalFormatting sqref="W238">
    <cfRule type="cellIs" dxfId="353" priority="596" operator="equal">
      <formula>0</formula>
    </cfRule>
  </conditionalFormatting>
  <conditionalFormatting sqref="W237">
    <cfRule type="cellIs" dxfId="352" priority="590" operator="equal">
      <formula>0</formula>
    </cfRule>
    <cfRule type="cellIs" dxfId="351" priority="591" operator="lessThan">
      <formula>W238</formula>
    </cfRule>
    <cfRule type="cellIs" dxfId="350" priority="595" operator="lessThan">
      <formula>0</formula>
    </cfRule>
  </conditionalFormatting>
  <conditionalFormatting sqref="W239">
    <cfRule type="cellIs" dxfId="349" priority="589" operator="equal">
      <formula>0</formula>
    </cfRule>
    <cfRule type="cellIs" dxfId="348" priority="594" operator="lessThan">
      <formula>W240</formula>
    </cfRule>
  </conditionalFormatting>
  <conditionalFormatting sqref="Z239">
    <cfRule type="colorScale" priority="5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35:X239">
    <cfRule type="expression" dxfId="347" priority="586">
      <formula>X235*100&lt;C235</formula>
    </cfRule>
    <cfRule type="cellIs" dxfId="346" priority="587" operator="equal">
      <formula>0</formula>
    </cfRule>
  </conditionalFormatting>
  <conditionalFormatting sqref="Y237 Y239">
    <cfRule type="cellIs" dxfId="345" priority="585" operator="lessThanOrEqual">
      <formula>0</formula>
    </cfRule>
  </conditionalFormatting>
  <conditionalFormatting sqref="Y238">
    <cfRule type="cellIs" dxfId="344" priority="584" operator="equal">
      <formula>0</formula>
    </cfRule>
  </conditionalFormatting>
  <conditionalFormatting sqref="Y236">
    <cfRule type="cellIs" dxfId="343" priority="583" operator="equal">
      <formula>0</formula>
    </cfRule>
  </conditionalFormatting>
  <conditionalFormatting sqref="A239">
    <cfRule type="expression" dxfId="342" priority="581">
      <formula>D239&lt;F239</formula>
    </cfRule>
    <cfRule type="expression" dxfId="341" priority="582">
      <formula>C239&gt;F239</formula>
    </cfRule>
  </conditionalFormatting>
  <conditionalFormatting sqref="A238">
    <cfRule type="expression" dxfId="340" priority="579">
      <formula>D238&lt;F238</formula>
    </cfRule>
    <cfRule type="expression" dxfId="339" priority="580">
      <formula>C238&gt;F238</formula>
    </cfRule>
  </conditionalFormatting>
  <conditionalFormatting sqref="A237">
    <cfRule type="expression" dxfId="338" priority="577">
      <formula>D237&lt;F237</formula>
    </cfRule>
    <cfRule type="expression" dxfId="337" priority="578">
      <formula>C237&gt;F237</formula>
    </cfRule>
  </conditionalFormatting>
  <conditionalFormatting sqref="A236">
    <cfRule type="expression" dxfId="336" priority="575">
      <formula>D236&lt;F236</formula>
    </cfRule>
    <cfRule type="expression" dxfId="335" priority="576">
      <formula>C236&gt;F236</formula>
    </cfRule>
  </conditionalFormatting>
  <conditionalFormatting sqref="A235">
    <cfRule type="expression" dxfId="334" priority="573">
      <formula>D235&lt;F235</formula>
    </cfRule>
    <cfRule type="expression" dxfId="333" priority="574">
      <formula>C235&gt;F235</formula>
    </cfRule>
  </conditionalFormatting>
  <conditionalFormatting sqref="U235:U239">
    <cfRule type="cellIs" dxfId="332" priority="572" operator="equal">
      <formula>0</formula>
    </cfRule>
  </conditionalFormatting>
  <conditionalFormatting sqref="D235">
    <cfRule type="expression" dxfId="331" priority="571">
      <formula>E235&gt;B235</formula>
    </cfRule>
  </conditionalFormatting>
  <conditionalFormatting sqref="C235">
    <cfRule type="expression" dxfId="330" priority="570">
      <formula>B235&gt;E235</formula>
    </cfRule>
  </conditionalFormatting>
  <conditionalFormatting sqref="B235">
    <cfRule type="cellIs" dxfId="329" priority="569" operator="greaterThan">
      <formula>E235</formula>
    </cfRule>
  </conditionalFormatting>
  <conditionalFormatting sqref="E235">
    <cfRule type="cellIs" dxfId="328" priority="568" operator="greaterThan">
      <formula>B235</formula>
    </cfRule>
  </conditionalFormatting>
  <conditionalFormatting sqref="D236">
    <cfRule type="expression" dxfId="327" priority="567">
      <formula>E236&gt;B236</formula>
    </cfRule>
  </conditionalFormatting>
  <conditionalFormatting sqref="C236">
    <cfRule type="expression" dxfId="326" priority="566">
      <formula>B236&gt;E236</formula>
    </cfRule>
  </conditionalFormatting>
  <conditionalFormatting sqref="B236">
    <cfRule type="cellIs" dxfId="325" priority="565" operator="greaterThan">
      <formula>E236</formula>
    </cfRule>
  </conditionalFormatting>
  <conditionalFormatting sqref="E236">
    <cfRule type="cellIs" dxfId="324" priority="564" operator="greaterThan">
      <formula>B236</formula>
    </cfRule>
  </conditionalFormatting>
  <conditionalFormatting sqref="D237">
    <cfRule type="expression" dxfId="323" priority="563">
      <formula>E237&gt;B237</formula>
    </cfRule>
  </conditionalFormatting>
  <conditionalFormatting sqref="C237">
    <cfRule type="expression" dxfId="322" priority="562">
      <formula>B237&gt;E237</formula>
    </cfRule>
  </conditionalFormatting>
  <conditionalFormatting sqref="B237">
    <cfRule type="cellIs" dxfId="321" priority="561" operator="greaterThan">
      <formula>E237</formula>
    </cfRule>
  </conditionalFormatting>
  <conditionalFormatting sqref="E237">
    <cfRule type="cellIs" dxfId="320" priority="560" operator="greaterThan">
      <formula>B237</formula>
    </cfRule>
  </conditionalFormatting>
  <conditionalFormatting sqref="D238">
    <cfRule type="expression" dxfId="319" priority="559">
      <formula>E238&gt;B238</formula>
    </cfRule>
  </conditionalFormatting>
  <conditionalFormatting sqref="C238">
    <cfRule type="expression" dxfId="318" priority="558">
      <formula>B238&gt;E238</formula>
    </cfRule>
  </conditionalFormatting>
  <conditionalFormatting sqref="B238">
    <cfRule type="cellIs" dxfId="317" priority="557" operator="greaterThan">
      <formula>E238</formula>
    </cfRule>
  </conditionalFormatting>
  <conditionalFormatting sqref="E238">
    <cfRule type="cellIs" dxfId="316" priority="556" operator="greaterThan">
      <formula>B238</formula>
    </cfRule>
  </conditionalFormatting>
  <conditionalFormatting sqref="D239">
    <cfRule type="expression" dxfId="315" priority="555">
      <formula>E239&gt;B239</formula>
    </cfRule>
  </conditionalFormatting>
  <conditionalFormatting sqref="C239">
    <cfRule type="expression" dxfId="314" priority="554">
      <formula>B239&gt;E239</formula>
    </cfRule>
  </conditionalFormatting>
  <conditionalFormatting sqref="B239">
    <cfRule type="cellIs" dxfId="313" priority="553" operator="greaterThan">
      <formula>E239</formula>
    </cfRule>
  </conditionalFormatting>
  <conditionalFormatting sqref="E239">
    <cfRule type="cellIs" dxfId="312" priority="552" operator="greaterThan">
      <formula>B239</formula>
    </cfRule>
  </conditionalFormatting>
  <conditionalFormatting sqref="V235:V239">
    <cfRule type="cellIs" dxfId="311" priority="551" operator="equal">
      <formula>0</formula>
    </cfRule>
  </conditionalFormatting>
  <conditionalFormatting sqref="G235:G238">
    <cfRule type="cellIs" dxfId="310" priority="549" operator="lessThan">
      <formula>0</formula>
    </cfRule>
    <cfRule type="cellIs" dxfId="309" priority="550" operator="greaterThan">
      <formula>0</formula>
    </cfRule>
  </conditionalFormatting>
  <conditionalFormatting sqref="G239">
    <cfRule type="cellIs" dxfId="308" priority="539" operator="lessThan">
      <formula>0</formula>
    </cfRule>
    <cfRule type="cellIs" dxfId="307" priority="540" operator="greaterThan">
      <formula>0</formula>
    </cfRule>
  </conditionalFormatting>
  <conditionalFormatting sqref="D30">
    <cfRule type="expression" dxfId="306" priority="531">
      <formula>E30&gt;B30</formula>
    </cfRule>
  </conditionalFormatting>
  <conditionalFormatting sqref="C30">
    <cfRule type="expression" dxfId="305" priority="530">
      <formula>B30&gt;E30</formula>
    </cfRule>
  </conditionalFormatting>
  <conditionalFormatting sqref="D31">
    <cfRule type="expression" dxfId="304" priority="529">
      <formula>E31&gt;B31</formula>
    </cfRule>
  </conditionalFormatting>
  <conditionalFormatting sqref="C31">
    <cfRule type="expression" dxfId="303" priority="528">
      <formula>B31&gt;E31</formula>
    </cfRule>
  </conditionalFormatting>
  <conditionalFormatting sqref="Y60:Y64 Y67">
    <cfRule type="cellIs" dxfId="302" priority="527" operator="equal">
      <formula>0</formula>
    </cfRule>
  </conditionalFormatting>
  <conditionalFormatting sqref="B30">
    <cfRule type="cellIs" dxfId="301" priority="526" operator="greaterThan">
      <formula>E30</formula>
    </cfRule>
  </conditionalFormatting>
  <conditionalFormatting sqref="B31">
    <cfRule type="cellIs" dxfId="300" priority="525" operator="greaterThan">
      <formula>E31</formula>
    </cfRule>
  </conditionalFormatting>
  <conditionalFormatting sqref="B32 B34 B36">
    <cfRule type="cellIs" dxfId="299" priority="524" operator="greaterThan">
      <formula>E32</formula>
    </cfRule>
  </conditionalFormatting>
  <conditionalFormatting sqref="B33 B35 B37">
    <cfRule type="cellIs" dxfId="298" priority="523" operator="greaterThan">
      <formula>E33</formula>
    </cfRule>
  </conditionalFormatting>
  <conditionalFormatting sqref="E30">
    <cfRule type="cellIs" dxfId="297" priority="522" operator="greaterThan">
      <formula>B30</formula>
    </cfRule>
  </conditionalFormatting>
  <conditionalFormatting sqref="E31">
    <cfRule type="cellIs" dxfId="296" priority="521" operator="greaterThan">
      <formula>B31</formula>
    </cfRule>
  </conditionalFormatting>
  <conditionalFormatting sqref="E32 E34 E36">
    <cfRule type="cellIs" dxfId="295" priority="520" operator="greaterThan">
      <formula>B32</formula>
    </cfRule>
  </conditionalFormatting>
  <conditionalFormatting sqref="E33 E35 E37">
    <cfRule type="cellIs" dxfId="294" priority="519" operator="greaterThan">
      <formula>B33</formula>
    </cfRule>
  </conditionalFormatting>
  <conditionalFormatting sqref="Y65">
    <cfRule type="cellIs" dxfId="293" priority="518" operator="equal">
      <formula>0</formula>
    </cfRule>
  </conditionalFormatting>
  <conditionalFormatting sqref="Y66">
    <cfRule type="cellIs" dxfId="292" priority="517" operator="equal">
      <formula>0</formula>
    </cfRule>
  </conditionalFormatting>
  <conditionalFormatting sqref="Y70:Y74 Y77">
    <cfRule type="cellIs" dxfId="291" priority="516" operator="equal">
      <formula>0</formula>
    </cfRule>
  </conditionalFormatting>
  <conditionalFormatting sqref="Y75">
    <cfRule type="cellIs" dxfId="290" priority="515" operator="equal">
      <formula>0</formula>
    </cfRule>
  </conditionalFormatting>
  <conditionalFormatting sqref="Y76">
    <cfRule type="cellIs" dxfId="289" priority="514" operator="equal">
      <formula>0</formula>
    </cfRule>
  </conditionalFormatting>
  <conditionalFormatting sqref="G30:G37 G40:G42">
    <cfRule type="cellIs" dxfId="288" priority="508" operator="lessThan">
      <formula>0</formula>
    </cfRule>
    <cfRule type="cellIs" dxfId="287" priority="509" operator="greaterThan">
      <formula>0</formula>
    </cfRule>
  </conditionalFormatting>
  <conditionalFormatting sqref="V60:V87">
    <cfRule type="cellIs" dxfId="286" priority="506" operator="lessThan">
      <formula>0</formula>
    </cfRule>
    <cfRule type="cellIs" dxfId="285" priority="507" operator="equal">
      <formula>0</formula>
    </cfRule>
  </conditionalFormatting>
  <conditionalFormatting sqref="W60">
    <cfRule type="cellIs" dxfId="284" priority="492" operator="equal">
      <formula>"TRAILING"</formula>
    </cfRule>
  </conditionalFormatting>
  <conditionalFormatting sqref="W75">
    <cfRule type="cellIs" dxfId="283" priority="472" operator="equal">
      <formula>"TRAILING"</formula>
    </cfRule>
  </conditionalFormatting>
  <conditionalFormatting sqref="W77">
    <cfRule type="cellIs" dxfId="282" priority="470" operator="equal">
      <formula>"TRAILING"</formula>
    </cfRule>
  </conditionalFormatting>
  <conditionalFormatting sqref="W76">
    <cfRule type="cellIs" dxfId="281" priority="469" operator="equal">
      <formula>"TRAILING"</formula>
    </cfRule>
  </conditionalFormatting>
  <conditionalFormatting sqref="V88:V89">
    <cfRule type="cellIs" dxfId="280" priority="451" operator="lessThan">
      <formula>0</formula>
    </cfRule>
    <cfRule type="cellIs" dxfId="279" priority="452" operator="equal">
      <formula>0</formula>
    </cfRule>
  </conditionalFormatting>
  <conditionalFormatting sqref="D32 D34 D36">
    <cfRule type="expression" dxfId="278" priority="450">
      <formula>E32&gt;B32</formula>
    </cfRule>
  </conditionalFormatting>
  <conditionalFormatting sqref="C32 C34 C36">
    <cfRule type="expression" dxfId="277" priority="449">
      <formula>B32&gt;E32</formula>
    </cfRule>
  </conditionalFormatting>
  <conditionalFormatting sqref="D33 D35 D37">
    <cfRule type="expression" dxfId="276" priority="448">
      <formula>E33&gt;B33</formula>
    </cfRule>
  </conditionalFormatting>
  <conditionalFormatting sqref="C33 C35 C37">
    <cfRule type="expression" dxfId="275" priority="447">
      <formula>B33&gt;E33</formula>
    </cfRule>
  </conditionalFormatting>
  <conditionalFormatting sqref="Y69">
    <cfRule type="cellIs" dxfId="274" priority="418" operator="equal">
      <formula>0</formula>
    </cfRule>
  </conditionalFormatting>
  <conditionalFormatting sqref="Y68">
    <cfRule type="cellIs" dxfId="273" priority="417" operator="equal">
      <formula>0</formula>
    </cfRule>
  </conditionalFormatting>
  <conditionalFormatting sqref="B38">
    <cfRule type="cellIs" dxfId="272" priority="404" operator="greaterThan">
      <formula>E38</formula>
    </cfRule>
  </conditionalFormatting>
  <conditionalFormatting sqref="B39">
    <cfRule type="cellIs" dxfId="271" priority="403" operator="greaterThan">
      <formula>E39</formula>
    </cfRule>
  </conditionalFormatting>
  <conditionalFormatting sqref="E38">
    <cfRule type="cellIs" dxfId="270" priority="402" operator="greaterThan">
      <formula>B38</formula>
    </cfRule>
  </conditionalFormatting>
  <conditionalFormatting sqref="E39">
    <cfRule type="cellIs" dxfId="269" priority="401" operator="greaterThan">
      <formula>B39</formula>
    </cfRule>
  </conditionalFormatting>
  <conditionalFormatting sqref="G38:G39">
    <cfRule type="cellIs" dxfId="268" priority="399" operator="lessThan">
      <formula>0</formula>
    </cfRule>
    <cfRule type="cellIs" dxfId="267" priority="400" operator="greaterThan">
      <formula>0</formula>
    </cfRule>
  </conditionalFormatting>
  <conditionalFormatting sqref="D38">
    <cfRule type="expression" dxfId="266" priority="394">
      <formula>E38&gt;B38</formula>
    </cfRule>
  </conditionalFormatting>
  <conditionalFormatting sqref="C38">
    <cfRule type="expression" dxfId="265" priority="393">
      <formula>B38&gt;E38</formula>
    </cfRule>
  </conditionalFormatting>
  <conditionalFormatting sqref="D39">
    <cfRule type="expression" dxfId="264" priority="392">
      <formula>E39&gt;B39</formula>
    </cfRule>
  </conditionalFormatting>
  <conditionalFormatting sqref="C39">
    <cfRule type="expression" dxfId="263" priority="391">
      <formula>B39&gt;E39</formula>
    </cfRule>
  </conditionalFormatting>
  <conditionalFormatting sqref="G43">
    <cfRule type="cellIs" dxfId="262" priority="389" operator="lessThan">
      <formula>0</formula>
    </cfRule>
    <cfRule type="cellIs" dxfId="261" priority="390" operator="greaterThan">
      <formula>0</formula>
    </cfRule>
  </conditionalFormatting>
  <conditionalFormatting sqref="Y79 Y81 Y83 Y85 Y87 Y89">
    <cfRule type="cellIs" dxfId="260" priority="386" operator="equal">
      <formula>0</formula>
    </cfRule>
  </conditionalFormatting>
  <conditionalFormatting sqref="Y78 Y80 Y82 Y84 Y86 Y88">
    <cfRule type="cellIs" dxfId="259" priority="385" operator="equal">
      <formula>0</formula>
    </cfRule>
  </conditionalFormatting>
  <conditionalFormatting sqref="W79 W81 W83 W85 W87 W89">
    <cfRule type="cellIs" dxfId="258" priority="384" operator="equal">
      <formula>"TRAILING"</formula>
    </cfRule>
  </conditionalFormatting>
  <conditionalFormatting sqref="W78 W80 W82 W84 W86 W88">
    <cfRule type="cellIs" dxfId="257" priority="383" operator="equal">
      <formula>"TRAILING"</formula>
    </cfRule>
  </conditionalFormatting>
  <conditionalFormatting sqref="U2:U89">
    <cfRule type="cellIs" dxfId="256" priority="378" operator="lessThan">
      <formula>0</formula>
    </cfRule>
  </conditionalFormatting>
  <conditionalFormatting sqref="M30:M43">
    <cfRule type="dataBar" priority="37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{2C07C835-8AEB-48A8-B840-FDE569A80E03}</x14:id>
        </ext>
      </extLst>
    </cfRule>
  </conditionalFormatting>
  <conditionalFormatting sqref="G44 G46 G48 G50 G52 G54 G56 G58">
    <cfRule type="cellIs" dxfId="255" priority="375" operator="lessThan">
      <formula>0</formula>
    </cfRule>
    <cfRule type="cellIs" dxfId="254" priority="376" operator="greaterThan">
      <formula>0</formula>
    </cfRule>
  </conditionalFormatting>
  <conditionalFormatting sqref="G45 G47 G49 G51 G53 G55 G57 G59">
    <cfRule type="cellIs" dxfId="253" priority="371" operator="lessThan">
      <formula>0</formula>
    </cfRule>
    <cfRule type="cellIs" dxfId="252" priority="372" operator="greaterThan">
      <formula>0</formula>
    </cfRule>
  </conditionalFormatting>
  <conditionalFormatting sqref="M44">
    <cfRule type="dataBar" priority="3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{E49E537A-6801-4DC6-A102-E2367FBEE153}</x14:id>
        </ext>
      </extLst>
    </cfRule>
  </conditionalFormatting>
  <conditionalFormatting sqref="M45:M59">
    <cfRule type="dataBar" priority="3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{C05AEF47-F795-41D6-BAD7-F3F55B6F7D82}</x14:id>
        </ext>
      </extLst>
    </cfRule>
  </conditionalFormatting>
  <conditionalFormatting sqref="D45">
    <cfRule type="expression" dxfId="251" priority="317">
      <formula>E45&gt;B45</formula>
    </cfRule>
  </conditionalFormatting>
  <conditionalFormatting sqref="C45">
    <cfRule type="expression" dxfId="250" priority="316">
      <formula>B45&gt;E45</formula>
    </cfRule>
  </conditionalFormatting>
  <conditionalFormatting sqref="D46">
    <cfRule type="expression" dxfId="249" priority="315">
      <formula>E46&gt;B46</formula>
    </cfRule>
  </conditionalFormatting>
  <conditionalFormatting sqref="C46">
    <cfRule type="expression" dxfId="248" priority="314">
      <formula>B46&gt;E46</formula>
    </cfRule>
  </conditionalFormatting>
  <conditionalFormatting sqref="B45">
    <cfRule type="cellIs" dxfId="247" priority="313" operator="greaterThan">
      <formula>E45</formula>
    </cfRule>
  </conditionalFormatting>
  <conditionalFormatting sqref="B46">
    <cfRule type="cellIs" dxfId="246" priority="312" operator="greaterThan">
      <formula>E46</formula>
    </cfRule>
  </conditionalFormatting>
  <conditionalFormatting sqref="E45">
    <cfRule type="cellIs" dxfId="245" priority="311" operator="greaterThan">
      <formula>B45</formula>
    </cfRule>
  </conditionalFormatting>
  <conditionalFormatting sqref="E46">
    <cfRule type="cellIs" dxfId="244" priority="310" operator="greaterThan">
      <formula>B46</formula>
    </cfRule>
  </conditionalFormatting>
  <conditionalFormatting sqref="D47">
    <cfRule type="expression" dxfId="243" priority="309">
      <formula>E47&gt;B47</formula>
    </cfRule>
  </conditionalFormatting>
  <conditionalFormatting sqref="C47">
    <cfRule type="expression" dxfId="242" priority="308">
      <formula>B47&gt;E47</formula>
    </cfRule>
  </conditionalFormatting>
  <conditionalFormatting sqref="D48">
    <cfRule type="expression" dxfId="241" priority="307">
      <formula>E48&gt;B48</formula>
    </cfRule>
  </conditionalFormatting>
  <conditionalFormatting sqref="C48">
    <cfRule type="expression" dxfId="240" priority="306">
      <formula>B48&gt;E48</formula>
    </cfRule>
  </conditionalFormatting>
  <conditionalFormatting sqref="B47">
    <cfRule type="cellIs" dxfId="239" priority="305" operator="greaterThan">
      <formula>E47</formula>
    </cfRule>
  </conditionalFormatting>
  <conditionalFormatting sqref="B48">
    <cfRule type="cellIs" dxfId="238" priority="304" operator="greaterThan">
      <formula>E48</formula>
    </cfRule>
  </conditionalFormatting>
  <conditionalFormatting sqref="E47">
    <cfRule type="cellIs" dxfId="237" priority="303" operator="greaterThan">
      <formula>B47</formula>
    </cfRule>
  </conditionalFormatting>
  <conditionalFormatting sqref="E48">
    <cfRule type="cellIs" dxfId="236" priority="302" operator="greaterThan">
      <formula>B48</formula>
    </cfRule>
  </conditionalFormatting>
  <conditionalFormatting sqref="D49">
    <cfRule type="expression" dxfId="235" priority="301">
      <formula>E49&gt;B49</formula>
    </cfRule>
  </conditionalFormatting>
  <conditionalFormatting sqref="C49">
    <cfRule type="expression" dxfId="234" priority="300">
      <formula>B49&gt;E49</formula>
    </cfRule>
  </conditionalFormatting>
  <conditionalFormatting sqref="D50">
    <cfRule type="expression" dxfId="233" priority="299">
      <formula>E50&gt;B50</formula>
    </cfRule>
  </conditionalFormatting>
  <conditionalFormatting sqref="C50">
    <cfRule type="expression" dxfId="232" priority="298">
      <formula>B50&gt;E50</formula>
    </cfRule>
  </conditionalFormatting>
  <conditionalFormatting sqref="B49">
    <cfRule type="cellIs" dxfId="231" priority="297" operator="greaterThan">
      <formula>E49</formula>
    </cfRule>
  </conditionalFormatting>
  <conditionalFormatting sqref="B50">
    <cfRule type="cellIs" dxfId="230" priority="296" operator="greaterThan">
      <formula>E50</formula>
    </cfRule>
  </conditionalFormatting>
  <conditionalFormatting sqref="E49">
    <cfRule type="cellIs" dxfId="229" priority="295" operator="greaterThan">
      <formula>B49</formula>
    </cfRule>
  </conditionalFormatting>
  <conditionalFormatting sqref="E50">
    <cfRule type="cellIs" dxfId="228" priority="294" operator="greaterThan">
      <formula>B50</formula>
    </cfRule>
  </conditionalFormatting>
  <conditionalFormatting sqref="D51">
    <cfRule type="expression" dxfId="227" priority="293">
      <formula>E51&gt;B51</formula>
    </cfRule>
  </conditionalFormatting>
  <conditionalFormatting sqref="C51">
    <cfRule type="expression" dxfId="226" priority="292">
      <formula>B51&gt;E51</formula>
    </cfRule>
  </conditionalFormatting>
  <conditionalFormatting sqref="D52">
    <cfRule type="expression" dxfId="225" priority="291">
      <formula>E52&gt;B52</formula>
    </cfRule>
  </conditionalFormatting>
  <conditionalFormatting sqref="C52">
    <cfRule type="expression" dxfId="224" priority="290">
      <formula>B52&gt;E52</formula>
    </cfRule>
  </conditionalFormatting>
  <conditionalFormatting sqref="B51">
    <cfRule type="cellIs" dxfId="223" priority="289" operator="greaterThan">
      <formula>E51</formula>
    </cfRule>
  </conditionalFormatting>
  <conditionalFormatting sqref="B52">
    <cfRule type="cellIs" dxfId="222" priority="288" operator="greaterThan">
      <formula>E52</formula>
    </cfRule>
  </conditionalFormatting>
  <conditionalFormatting sqref="E51">
    <cfRule type="cellIs" dxfId="221" priority="287" operator="greaterThan">
      <formula>B51</formula>
    </cfRule>
  </conditionalFormatting>
  <conditionalFormatting sqref="E52">
    <cfRule type="cellIs" dxfId="220" priority="286" operator="greaterThan">
      <formula>B52</formula>
    </cfRule>
  </conditionalFormatting>
  <conditionalFormatting sqref="D53">
    <cfRule type="expression" dxfId="219" priority="285">
      <formula>E53&gt;B53</formula>
    </cfRule>
  </conditionalFormatting>
  <conditionalFormatting sqref="C53">
    <cfRule type="expression" dxfId="218" priority="284">
      <formula>B53&gt;E53</formula>
    </cfRule>
  </conditionalFormatting>
  <conditionalFormatting sqref="D54">
    <cfRule type="expression" dxfId="217" priority="283">
      <formula>E54&gt;B54</formula>
    </cfRule>
  </conditionalFormatting>
  <conditionalFormatting sqref="C54">
    <cfRule type="expression" dxfId="216" priority="282">
      <formula>B54&gt;E54</formula>
    </cfRule>
  </conditionalFormatting>
  <conditionalFormatting sqref="B53">
    <cfRule type="cellIs" dxfId="215" priority="281" operator="greaterThan">
      <formula>E53</formula>
    </cfRule>
  </conditionalFormatting>
  <conditionalFormatting sqref="B54">
    <cfRule type="cellIs" dxfId="214" priority="280" operator="greaterThan">
      <formula>E54</formula>
    </cfRule>
  </conditionalFormatting>
  <conditionalFormatting sqref="E53">
    <cfRule type="cellIs" dxfId="213" priority="279" operator="greaterThan">
      <formula>B53</formula>
    </cfRule>
  </conditionalFormatting>
  <conditionalFormatting sqref="E54">
    <cfRule type="cellIs" dxfId="212" priority="278" operator="greaterThan">
      <formula>B54</formula>
    </cfRule>
  </conditionalFormatting>
  <conditionalFormatting sqref="D55">
    <cfRule type="expression" dxfId="211" priority="277">
      <formula>E55&gt;B55</formula>
    </cfRule>
  </conditionalFormatting>
  <conditionalFormatting sqref="C55">
    <cfRule type="expression" dxfId="210" priority="276">
      <formula>B55&gt;E55</formula>
    </cfRule>
  </conditionalFormatting>
  <conditionalFormatting sqref="D56">
    <cfRule type="expression" dxfId="209" priority="275">
      <formula>E56&gt;B56</formula>
    </cfRule>
  </conditionalFormatting>
  <conditionalFormatting sqref="C56">
    <cfRule type="expression" dxfId="208" priority="274">
      <formula>B56&gt;E56</formula>
    </cfRule>
  </conditionalFormatting>
  <conditionalFormatting sqref="B55">
    <cfRule type="cellIs" dxfId="207" priority="273" operator="greaterThan">
      <formula>E55</formula>
    </cfRule>
  </conditionalFormatting>
  <conditionalFormatting sqref="B56">
    <cfRule type="cellIs" dxfId="206" priority="272" operator="greaterThan">
      <formula>E56</formula>
    </cfRule>
  </conditionalFormatting>
  <conditionalFormatting sqref="E55">
    <cfRule type="cellIs" dxfId="205" priority="271" operator="greaterThan">
      <formula>B55</formula>
    </cfRule>
  </conditionalFormatting>
  <conditionalFormatting sqref="E56">
    <cfRule type="cellIs" dxfId="204" priority="270" operator="greaterThan">
      <formula>B56</formula>
    </cfRule>
  </conditionalFormatting>
  <conditionalFormatting sqref="D57">
    <cfRule type="expression" dxfId="203" priority="269">
      <formula>E57&gt;B57</formula>
    </cfRule>
  </conditionalFormatting>
  <conditionalFormatting sqref="C57">
    <cfRule type="expression" dxfId="202" priority="268">
      <formula>B57&gt;E57</formula>
    </cfRule>
  </conditionalFormatting>
  <conditionalFormatting sqref="D58">
    <cfRule type="expression" dxfId="201" priority="267">
      <formula>E58&gt;B58</formula>
    </cfRule>
  </conditionalFormatting>
  <conditionalFormatting sqref="C58">
    <cfRule type="expression" dxfId="200" priority="266">
      <formula>B58&gt;E58</formula>
    </cfRule>
  </conditionalFormatting>
  <conditionalFormatting sqref="B57">
    <cfRule type="cellIs" dxfId="199" priority="265" operator="greaterThan">
      <formula>E57</formula>
    </cfRule>
  </conditionalFormatting>
  <conditionalFormatting sqref="B58">
    <cfRule type="cellIs" dxfId="198" priority="264" operator="greaterThan">
      <formula>E58</formula>
    </cfRule>
  </conditionalFormatting>
  <conditionalFormatting sqref="E57">
    <cfRule type="cellIs" dxfId="197" priority="263" operator="greaterThan">
      <formula>B57</formula>
    </cfRule>
  </conditionalFormatting>
  <conditionalFormatting sqref="E58">
    <cfRule type="cellIs" dxfId="196" priority="262" operator="greaterThan">
      <formula>B58</formula>
    </cfRule>
  </conditionalFormatting>
  <conditionalFormatting sqref="D59">
    <cfRule type="expression" dxfId="195" priority="261">
      <formula>E59&gt;B59</formula>
    </cfRule>
  </conditionalFormatting>
  <conditionalFormatting sqref="C59">
    <cfRule type="expression" dxfId="194" priority="260">
      <formula>B59&gt;E59</formula>
    </cfRule>
  </conditionalFormatting>
  <conditionalFormatting sqref="B59">
    <cfRule type="cellIs" dxfId="193" priority="259" operator="greaterThan">
      <formula>E59</formula>
    </cfRule>
  </conditionalFormatting>
  <conditionalFormatting sqref="E59">
    <cfRule type="cellIs" dxfId="192" priority="258" operator="greaterThan">
      <formula>B59</formula>
    </cfRule>
  </conditionalFormatting>
  <conditionalFormatting sqref="Z60:Z89">
    <cfRule type="cellIs" dxfId="191" priority="23804" operator="greaterThan">
      <formula>$C60</formula>
    </cfRule>
  </conditionalFormatting>
  <conditionalFormatting sqref="U43:U44">
    <cfRule type="cellIs" dxfId="190" priority="257" operator="lessThan">
      <formula>0</formula>
    </cfRule>
  </conditionalFormatting>
  <conditionalFormatting sqref="Y43:Y44">
    <cfRule type="cellIs" dxfId="189" priority="253" operator="equal">
      <formula>0</formula>
    </cfRule>
  </conditionalFormatting>
  <conditionalFormatting sqref="W44">
    <cfRule type="cellIs" dxfId="188" priority="250" operator="equal">
      <formula>"TRAILING"</formula>
    </cfRule>
  </conditionalFormatting>
  <conditionalFormatting sqref="W43">
    <cfRule type="cellIs" dxfId="187" priority="249" operator="equal">
      <formula>"TRAILING"</formula>
    </cfRule>
  </conditionalFormatting>
  <conditionalFormatting sqref="U58:U59">
    <cfRule type="cellIs" dxfId="186" priority="244" operator="lessThan">
      <formula>0</formula>
    </cfRule>
  </conditionalFormatting>
  <conditionalFormatting sqref="X30:X31">
    <cfRule type="expression" dxfId="185" priority="24089">
      <formula>C30&lt;=X30</formula>
    </cfRule>
    <cfRule type="cellIs" dxfId="184" priority="24090" operator="equal">
      <formula>0</formula>
    </cfRule>
  </conditionalFormatting>
  <conditionalFormatting sqref="W60">
    <cfRule type="cellIs" dxfId="183" priority="24137" operator="equal">
      <formula>"STOP"</formula>
    </cfRule>
    <cfRule type="expression" dxfId="182" priority="24138">
      <formula>X60&lt;F30</formula>
    </cfRule>
  </conditionalFormatting>
  <conditionalFormatting sqref="W75:W89">
    <cfRule type="cellIs" dxfId="181" priority="24140" operator="equal">
      <formula>"STOP"</formula>
    </cfRule>
    <cfRule type="expression" dxfId="180" priority="24141">
      <formula>X75&gt;F55*100</formula>
    </cfRule>
    <cfRule type="cellIs" dxfId="179" priority="24142" operator="equal">
      <formula>0</formula>
    </cfRule>
  </conditionalFormatting>
  <conditionalFormatting sqref="W40:W59">
    <cfRule type="cellIs" dxfId="178" priority="24143" operator="equal">
      <formula>"STOP"</formula>
    </cfRule>
    <cfRule type="expression" dxfId="177" priority="24144">
      <formula>X40&gt;F80*100</formula>
    </cfRule>
    <cfRule type="cellIs" dxfId="176" priority="24145" operator="equal">
      <formula>0</formula>
    </cfRule>
  </conditionalFormatting>
  <conditionalFormatting sqref="W30:W39">
    <cfRule type="cellIs" dxfId="175" priority="24146" operator="equal">
      <formula>"STOP"</formula>
    </cfRule>
    <cfRule type="expression" dxfId="174" priority="24147">
      <formula>X30&gt;F60*100</formula>
    </cfRule>
    <cfRule type="cellIs" dxfId="173" priority="24148" operator="equal">
      <formula>0</formula>
    </cfRule>
  </conditionalFormatting>
  <conditionalFormatting sqref="A76">
    <cfRule type="expression" dxfId="172" priority="239">
      <formula>$F$91-_xlfn.CONCAT(MID($A76,5,4),",",MID($A76,9,1))&lt;0</formula>
    </cfRule>
    <cfRule type="expression" dxfId="171" priority="240">
      <formula>$F$91-_xlfn.CONCAT(MID($A76,5,4),",",MID($A76,9,1))&gt;0</formula>
    </cfRule>
  </conditionalFormatting>
  <conditionalFormatting sqref="A60">
    <cfRule type="expression" dxfId="170" priority="195">
      <formula>$F$91-_xlfn.CONCAT(MID($A60,5,4),",",MID($A60,9,1))&gt;0</formula>
    </cfRule>
    <cfRule type="expression" dxfId="169" priority="196">
      <formula>$F$91-_xlfn.CONCAT(MID($A60,5,4),",",MID($A60,9,1))&lt;0</formula>
    </cfRule>
  </conditionalFormatting>
  <conditionalFormatting sqref="A61">
    <cfRule type="expression" dxfId="168" priority="193">
      <formula>$F$91-_xlfn.CONCAT(MID($A61,5,4),",",MID($A61,9,1))&gt;0</formula>
    </cfRule>
    <cfRule type="expression" dxfId="167" priority="194">
      <formula>$F$91-_xlfn.CONCAT(MID($A61,5,4),",",MID($A61,9,1))&lt;0</formula>
    </cfRule>
  </conditionalFormatting>
  <conditionalFormatting sqref="A62 A64 A66 A68 A70 A72 A74">
    <cfRule type="expression" dxfId="166" priority="165">
      <formula>$F$91-_xlfn.CONCAT(MID($A62,5,4),",",MID($A62,9,1))&gt;0</formula>
    </cfRule>
    <cfRule type="expression" dxfId="165" priority="166">
      <formula>$F$91-_xlfn.CONCAT(MID($A62,5,4),",",MID($A62,9,1))&lt;0</formula>
    </cfRule>
  </conditionalFormatting>
  <conditionalFormatting sqref="A63 A65 A67 A69 A71 A73">
    <cfRule type="expression" dxfId="164" priority="163">
      <formula>$F$91-_xlfn.CONCAT(MID($A63,5,4),",",MID($A63,9,1))&gt;0</formula>
    </cfRule>
    <cfRule type="expression" dxfId="163" priority="164">
      <formula>$F$91-_xlfn.CONCAT(MID($A63,5,4),",",MID($A63,9,1))&lt;0</formula>
    </cfRule>
  </conditionalFormatting>
  <conditionalFormatting sqref="A77 A79 A81 A83 A85 A87 A89">
    <cfRule type="expression" dxfId="162" priority="161">
      <formula>$F$91-_xlfn.CONCAT(MID($A77,5,4),",",MID($A77,9,1))&lt;0</formula>
    </cfRule>
    <cfRule type="expression" dxfId="161" priority="162">
      <formula>$F$91-_xlfn.CONCAT(MID($A77,5,4),",",MID($A77,9,1))&gt;0</formula>
    </cfRule>
  </conditionalFormatting>
  <conditionalFormatting sqref="A78 A80 A82 A84 A86 A88">
    <cfRule type="expression" dxfId="160" priority="159">
      <formula>$F$91-_xlfn.CONCAT(MID($A78,5,4),",",MID($A78,9,1))&lt;0</formula>
    </cfRule>
    <cfRule type="expression" dxfId="159" priority="160">
      <formula>$F$91-_xlfn.CONCAT(MID($A78,5,4),",",MID($A78,9,1))&gt;0</formula>
    </cfRule>
  </conditionalFormatting>
  <conditionalFormatting sqref="A30">
    <cfRule type="expression" dxfId="158" priority="157">
      <formula>$F$91-_xlfn.CONCAT(MID($A30,5,4),",",MID($A30,9,1))&gt;0</formula>
    </cfRule>
    <cfRule type="expression" dxfId="157" priority="158">
      <formula>$F$91-_xlfn.CONCAT(MID($A30,5,4),",",MID($A30,9,1))&lt;0</formula>
    </cfRule>
  </conditionalFormatting>
  <conditionalFormatting sqref="A31">
    <cfRule type="expression" dxfId="156" priority="155">
      <formula>$F$91-_xlfn.CONCAT(MID($A31,5,4),",",MID($A31,9,1))&gt;0</formula>
    </cfRule>
    <cfRule type="expression" dxfId="155" priority="156">
      <formula>$F$91-_xlfn.CONCAT(MID($A31,5,4),",",MID($A31,9,1))&lt;0</formula>
    </cfRule>
  </conditionalFormatting>
  <conditionalFormatting sqref="A32 A34 A36 A38 A40 A42 A44">
    <cfRule type="expression" dxfId="154" priority="153">
      <formula>$F$91-_xlfn.CONCAT(MID($A32,5,4),",",MID($A32,9,1))&gt;0</formula>
    </cfRule>
    <cfRule type="expression" dxfId="153" priority="154">
      <formula>$F$91-_xlfn.CONCAT(MID($A32,5,4),",",MID($A32,9,1))&lt;0</formula>
    </cfRule>
  </conditionalFormatting>
  <conditionalFormatting sqref="A33 A35 A37 A39 A41 A43">
    <cfRule type="expression" dxfId="152" priority="151">
      <formula>$F$91-_xlfn.CONCAT(MID($A33,5,4),",",MID($A33,9,1))&gt;0</formula>
    </cfRule>
    <cfRule type="expression" dxfId="151" priority="152">
      <formula>$F$91-_xlfn.CONCAT(MID($A33,5,4),",",MID($A33,9,1))&lt;0</formula>
    </cfRule>
  </conditionalFormatting>
  <conditionalFormatting sqref="A45">
    <cfRule type="expression" dxfId="150" priority="149">
      <formula>$F$91-_xlfn.CONCAT(MID($A45,5,4),",",MID($A45,9,1))&lt;0</formula>
    </cfRule>
    <cfRule type="expression" dxfId="149" priority="150">
      <formula>$F$91-_xlfn.CONCAT(MID($A45,5,4),",",MID($A45,9,1))&gt;0</formula>
    </cfRule>
  </conditionalFormatting>
  <conditionalFormatting sqref="A46">
    <cfRule type="expression" dxfId="148" priority="147">
      <formula>$F$91-_xlfn.CONCAT(MID($A46,5,4),",",MID($A46,9,1))&lt;0</formula>
    </cfRule>
    <cfRule type="expression" dxfId="147" priority="148">
      <formula>$F$91-_xlfn.CONCAT(MID($A46,5,4),",",MID($A46,9,1))&gt;0</formula>
    </cfRule>
  </conditionalFormatting>
  <conditionalFormatting sqref="A47 A49 A51 A53 A55 A57 A59">
    <cfRule type="expression" dxfId="146" priority="145">
      <formula>$F$91-_xlfn.CONCAT(MID($A47,5,4),",",MID($A47,9,1))&lt;0</formula>
    </cfRule>
    <cfRule type="expression" dxfId="145" priority="146">
      <formula>$F$91-_xlfn.CONCAT(MID($A47,5,4),",",MID($A47,9,1))&gt;0</formula>
    </cfRule>
  </conditionalFormatting>
  <conditionalFormatting sqref="A48 A50 A52 A54 A56 A58">
    <cfRule type="expression" dxfId="144" priority="143">
      <formula>$F$91-_xlfn.CONCAT(MID($A48,5,4),",",MID($A48,9,1))&lt;0</formula>
    </cfRule>
    <cfRule type="expression" dxfId="143" priority="144">
      <formula>$F$91-_xlfn.CONCAT(MID($A48,5,4),",",MID($A48,9,1))&gt;0</formula>
    </cfRule>
  </conditionalFormatting>
  <conditionalFormatting sqref="Z30:Z44">
    <cfRule type="cellIs" dxfId="142" priority="142" operator="greaterThan">
      <formula>$C30</formula>
    </cfRule>
  </conditionalFormatting>
  <conditionalFormatting sqref="Z45:Z59">
    <cfRule type="cellIs" dxfId="141" priority="141" operator="greaterThan">
      <formula>$C45</formula>
    </cfRule>
  </conditionalFormatting>
  <conditionalFormatting sqref="W2:W89">
    <cfRule type="cellIs" dxfId="140" priority="52" operator="equal">
      <formula>"TRAILING"</formula>
    </cfRule>
    <cfRule type="cellIs" dxfId="139" priority="53" operator="equal">
      <formula>"STOP"</formula>
    </cfRule>
  </conditionalFormatting>
  <conditionalFormatting sqref="X32:X44">
    <cfRule type="expression" dxfId="138" priority="46">
      <formula>C45&gt;=X45</formula>
    </cfRule>
    <cfRule type="cellIs" dxfId="137" priority="47" operator="equal">
      <formula>0</formula>
    </cfRule>
  </conditionalFormatting>
  <conditionalFormatting sqref="X45">
    <cfRule type="expression" dxfId="136" priority="40">
      <formula>C45&gt;=X45</formula>
    </cfRule>
    <cfRule type="cellIs" dxfId="135" priority="41" operator="equal">
      <formula>0</formula>
    </cfRule>
  </conditionalFormatting>
  <conditionalFormatting sqref="X46">
    <cfRule type="expression" dxfId="134" priority="38">
      <formula>C46&gt;=X46</formula>
    </cfRule>
    <cfRule type="cellIs" dxfId="133" priority="39" operator="equal">
      <formula>0</formula>
    </cfRule>
  </conditionalFormatting>
  <conditionalFormatting sqref="X47 X49 X51 X53 X55 X57 X59">
    <cfRule type="expression" dxfId="132" priority="36">
      <formula>C47&gt;=X47</formula>
    </cfRule>
    <cfRule type="cellIs" dxfId="131" priority="37" operator="equal">
      <formula>0</formula>
    </cfRule>
  </conditionalFormatting>
  <conditionalFormatting sqref="X48 X50 X52 X54 X56 X58">
    <cfRule type="expression" dxfId="130" priority="34">
      <formula>C48&gt;=X48</formula>
    </cfRule>
    <cfRule type="cellIs" dxfId="129" priority="35" operator="equal">
      <formula>0</formula>
    </cfRule>
  </conditionalFormatting>
  <conditionalFormatting sqref="X75">
    <cfRule type="expression" dxfId="128" priority="32">
      <formula>C75&gt;=X75</formula>
    </cfRule>
    <cfRule type="cellIs" dxfId="127" priority="33" operator="equal">
      <formula>0</formula>
    </cfRule>
  </conditionalFormatting>
  <conditionalFormatting sqref="X76">
    <cfRule type="expression" dxfId="126" priority="30">
      <formula>C76&gt;=X76</formula>
    </cfRule>
    <cfRule type="cellIs" dxfId="125" priority="31" operator="equal">
      <formula>0</formula>
    </cfRule>
  </conditionalFormatting>
  <conditionalFormatting sqref="X77 X79 X81 X83 X85 X87 X89">
    <cfRule type="expression" dxfId="124" priority="28">
      <formula>C77&gt;=X77</formula>
    </cfRule>
    <cfRule type="cellIs" dxfId="123" priority="29" operator="equal">
      <formula>0</formula>
    </cfRule>
  </conditionalFormatting>
  <conditionalFormatting sqref="X78 X80 X82 X84 X86 X88">
    <cfRule type="expression" dxfId="122" priority="26">
      <formula>C78&gt;=X78</formula>
    </cfRule>
    <cfRule type="cellIs" dxfId="121" priority="27" operator="equal">
      <formula>0</formula>
    </cfRule>
  </conditionalFormatting>
  <conditionalFormatting sqref="AA30:AA89">
    <cfRule type="expression" dxfId="120" priority="2">
      <formula>U30&lt;&gt;""</formula>
    </cfRule>
  </conditionalFormatting>
  <conditionalFormatting sqref="X30:X89">
    <cfRule type="expression" dxfId="119" priority="1">
      <formula>IF(U30&lt;0,C30&lt;=X30)</formula>
    </cfRule>
    <cfRule type="expression" dxfId="118" priority="42">
      <formula>IF(U30&gt;0,C30&gt;=X30)</formula>
    </cfRule>
    <cfRule type="cellIs" dxfId="117" priority="43" operator="equal">
      <formula>0</formula>
    </cfRule>
  </conditionalFormatting>
  <conditionalFormatting sqref="Y92 Y98 Y104 Y110 Y116 Y122 Y128 Y134 Y140 Y146 Y152 Y158 Y164 Y170 Y176 Y182 Y188 Y194 Y200 Y206 Y212 Y218 Y224 Y230 Y235">
    <cfRule type="cellIs" dxfId="116" priority="24197" operator="lessThanOrEqual">
      <formula>0</formula>
    </cfRule>
    <cfRule type="expression" dxfId="115" priority="24198">
      <formula>(C93)-(D92)&gt;(C93/100)*(1+$AI$1*$AS$2)</formula>
    </cfRule>
  </conditionalFormatting>
  <conditionalFormatting sqref="Y90">
    <cfRule type="expression" dxfId="114" priority="24247">
      <formula>(C91)-(D90)&gt;(C91/100)*(1+$AI$1*$AS$2)</formula>
    </cfRule>
    <cfRule type="cellIs" dxfId="113" priority="24248" operator="lessThanOrEqual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08EFE-DB69-4BAA-B5E4-216B59BD5C8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M60:M73</xm:sqref>
        </x14:conditionalFormatting>
        <x14:conditionalFormatting xmlns:xm="http://schemas.microsoft.com/office/excel/2006/main">
          <x14:cfRule type="dataBar" id="{4A823C28-0134-43BC-8284-938CE63596E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M74</xm:sqref>
        </x14:conditionalFormatting>
        <x14:conditionalFormatting xmlns:xm="http://schemas.microsoft.com/office/excel/2006/main">
          <x14:cfRule type="dataBar" id="{E33F1672-36E6-4BAD-9C07-89F0CD9520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M75:M89</xm:sqref>
        </x14:conditionalFormatting>
        <x14:conditionalFormatting xmlns:xm="http://schemas.microsoft.com/office/excel/2006/main">
          <x14:cfRule type="dataBar" id="{2C07C835-8AEB-48A8-B840-FDE569A80E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M30:M43</xm:sqref>
        </x14:conditionalFormatting>
        <x14:conditionalFormatting xmlns:xm="http://schemas.microsoft.com/office/excel/2006/main">
          <x14:cfRule type="dataBar" id="{E49E537A-6801-4DC6-A102-E2367FBEE1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M44</xm:sqref>
        </x14:conditionalFormatting>
        <x14:conditionalFormatting xmlns:xm="http://schemas.microsoft.com/office/excel/2006/main">
          <x14:cfRule type="dataBar" id="{C05AEF47-F795-41D6-BAD7-F3F55B6F7D8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M45:M59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D336-15C9-4A73-9B04-FC2AEAFCBD30}">
  <sheetPr codeName="Hoja2">
    <tabColor theme="5" tint="-0.499984740745262"/>
  </sheetPr>
  <dimension ref="A1:GI134"/>
  <sheetViews>
    <sheetView tabSelected="1" topLeftCell="K1" zoomScale="80" zoomScaleNormal="80" workbookViewId="0">
      <selection activeCell="X5" sqref="X5"/>
    </sheetView>
  </sheetViews>
  <sheetFormatPr baseColWidth="10" defaultRowHeight="12.75" outlineLevelCol="2"/>
  <cols>
    <col min="1" max="1" width="5" hidden="1" customWidth="1" outlineLevel="1"/>
    <col min="2" max="2" width="5.140625" hidden="1" customWidth="1" outlineLevel="1"/>
    <col min="3" max="4" width="8" hidden="1" customWidth="1" outlineLevel="1"/>
    <col min="5" max="6" width="7.7109375" hidden="1" customWidth="1" outlineLevel="1"/>
    <col min="7" max="7" width="9.140625" hidden="1" customWidth="1" outlineLevel="1"/>
    <col min="8" max="8" width="6.85546875" hidden="1" customWidth="1" outlineLevel="1"/>
    <col min="9" max="10" width="8" hidden="1" customWidth="1" outlineLevel="1"/>
    <col min="11" max="11" width="3.140625" customWidth="1" collapsed="1"/>
    <col min="12" max="12" width="5.5703125" customWidth="1" outlineLevel="1"/>
    <col min="13" max="13" width="8.5703125" customWidth="1" outlineLevel="1"/>
    <col min="14" max="14" width="11.28515625" customWidth="1" outlineLevel="1"/>
    <col min="15" max="15" width="9.42578125" customWidth="1" outlineLevel="1"/>
    <col min="16" max="16" width="3" customWidth="1"/>
    <col min="17" max="17" width="8" customWidth="1" outlineLevel="1"/>
    <col min="18" max="18" width="4.85546875" customWidth="1" outlineLevel="1"/>
    <col min="19" max="19" width="8" hidden="1" customWidth="1" outlineLevel="2"/>
    <col min="20" max="20" width="31" hidden="1" customWidth="1" outlineLevel="2"/>
    <col min="21" max="21" width="12" hidden="1" customWidth="1" outlineLevel="2"/>
    <col min="22" max="22" width="6.5703125" customWidth="1" outlineLevel="1" collapsed="1"/>
    <col min="23" max="23" width="11.28515625" customWidth="1" outlineLevel="1"/>
    <col min="24" max="24" width="4.7109375" customWidth="1" outlineLevel="1" collapsed="1"/>
    <col min="25" max="25" width="5.140625" customWidth="1" outlineLevel="1"/>
    <col min="26" max="26" width="5.7109375" customWidth="1" outlineLevel="1"/>
    <col min="27" max="27" width="5.140625" customWidth="1" outlineLevel="1"/>
    <col min="28" max="28" width="3" customWidth="1"/>
    <col min="29" max="29" width="8" customWidth="1" outlineLevel="1"/>
    <col min="30" max="30" width="5.140625" customWidth="1" outlineLevel="1"/>
    <col min="31" max="31" width="8" hidden="1" customWidth="1" outlineLevel="2"/>
    <col min="32" max="32" width="30.85546875" hidden="1" customWidth="1" outlineLevel="2"/>
    <col min="33" max="33" width="11.85546875" hidden="1" customWidth="1" outlineLevel="2"/>
    <col min="34" max="34" width="6.5703125" customWidth="1" outlineLevel="1" collapsed="1"/>
    <col min="35" max="35" width="8.7109375" customWidth="1" outlineLevel="1"/>
    <col min="36" max="36" width="4.7109375" customWidth="1" outlineLevel="1"/>
    <col min="37" max="37" width="5.7109375" bestFit="1" customWidth="1" outlineLevel="1"/>
    <col min="38" max="38" width="5.7109375" customWidth="1" outlineLevel="1"/>
    <col min="39" max="39" width="5.140625" bestFit="1" customWidth="1" outlineLevel="1"/>
    <col min="40" max="40" width="3" customWidth="1"/>
    <col min="41" max="41" width="5.7109375" customWidth="1" outlineLevel="1"/>
    <col min="42" max="42" width="5.140625" hidden="1" customWidth="1" outlineLevel="2"/>
    <col min="43" max="43" width="4.85546875" hidden="1" customWidth="1" outlineLevel="2"/>
    <col min="44" max="44" width="8" hidden="1" customWidth="1" outlineLevel="2"/>
    <col min="45" max="45" width="7" hidden="1" customWidth="1" outlineLevel="2"/>
    <col min="46" max="47" width="7.140625" hidden="1" customWidth="1" outlineLevel="2"/>
    <col min="48" max="48" width="4.7109375" customWidth="1" outlineLevel="1" collapsed="1"/>
    <col min="49" max="49" width="4.85546875" customWidth="1" outlineLevel="1"/>
    <col min="50" max="50" width="8" customWidth="1" outlineLevel="1"/>
    <col min="51" max="51" width="5.5703125" customWidth="1" outlineLevel="1"/>
    <col min="52" max="52" width="5.7109375" customWidth="1" outlineLevel="1"/>
    <col min="53" max="53" width="11.5703125" customWidth="1" outlineLevel="1"/>
    <col min="54" max="54" width="4.7109375" customWidth="1" outlineLevel="2"/>
    <col min="55" max="55" width="4.85546875" customWidth="1" outlineLevel="2"/>
    <col min="56" max="56" width="6.140625" customWidth="1" outlineLevel="2"/>
    <col min="57" max="57" width="5.7109375" customWidth="1" outlineLevel="2"/>
    <col min="58" max="58" width="5" customWidth="1" outlineLevel="2"/>
    <col min="59" max="59" width="11.42578125" customWidth="1" outlineLevel="1"/>
    <col min="148" max="148" width="13.7109375" bestFit="1" customWidth="1"/>
  </cols>
  <sheetData>
    <row r="1" spans="1:191">
      <c r="A1" s="866"/>
      <c r="B1" s="867"/>
      <c r="C1" s="868"/>
      <c r="D1" s="869"/>
      <c r="E1" s="870"/>
      <c r="F1" s="870"/>
      <c r="G1" s="871"/>
      <c r="H1" s="871"/>
      <c r="I1" s="869"/>
      <c r="J1" s="872"/>
      <c r="K1" s="872"/>
      <c r="L1" s="872"/>
      <c r="M1" s="872"/>
      <c r="N1" s="873"/>
      <c r="O1" s="872"/>
      <c r="P1" s="872"/>
      <c r="Q1" s="874"/>
      <c r="R1" s="875"/>
      <c r="S1" s="876"/>
      <c r="T1" s="872"/>
      <c r="U1" s="872"/>
      <c r="V1" s="872"/>
      <c r="W1" s="872"/>
      <c r="X1" s="872"/>
      <c r="Y1" s="872"/>
      <c r="Z1" s="872"/>
      <c r="AA1" s="872"/>
      <c r="AB1" s="872"/>
      <c r="AC1" s="887"/>
      <c r="AD1" s="872"/>
      <c r="AE1" s="888"/>
      <c r="AF1" s="872"/>
      <c r="AG1" s="872"/>
      <c r="AH1" s="872"/>
      <c r="AI1" s="872"/>
      <c r="AJ1" s="872"/>
      <c r="AK1" s="872"/>
      <c r="AL1" s="872"/>
      <c r="AM1" s="872"/>
      <c r="AN1" s="872"/>
      <c r="AO1" s="891"/>
      <c r="AP1" s="891"/>
      <c r="AQ1" s="892"/>
      <c r="AR1" s="893"/>
      <c r="AS1" s="892"/>
      <c r="AT1" s="894"/>
      <c r="AU1" s="894"/>
      <c r="AV1" s="892"/>
      <c r="AW1" s="892"/>
      <c r="AX1" s="892"/>
      <c r="AY1" s="892"/>
      <c r="AZ1" s="894"/>
      <c r="BA1" s="894"/>
      <c r="BB1" s="892"/>
      <c r="BC1" s="892"/>
      <c r="BD1" s="892"/>
      <c r="BE1" s="894"/>
      <c r="BF1" s="894"/>
      <c r="BG1" s="877"/>
      <c r="BH1" s="877"/>
      <c r="BI1" s="877"/>
      <c r="BJ1" s="877"/>
      <c r="BK1" s="877"/>
      <c r="BL1" s="877"/>
      <c r="BM1" s="877"/>
      <c r="BN1" s="877"/>
      <c r="BO1" s="877"/>
      <c r="BP1" s="877"/>
      <c r="BQ1" s="877"/>
      <c r="BR1" s="877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</row>
    <row r="2" spans="1:191">
      <c r="A2" s="554" t="s">
        <v>147</v>
      </c>
      <c r="B2" s="555" t="s">
        <v>148</v>
      </c>
      <c r="C2" s="556" t="s">
        <v>149</v>
      </c>
      <c r="D2" s="554" t="s">
        <v>150</v>
      </c>
      <c r="E2" s="557" t="s">
        <v>151</v>
      </c>
      <c r="F2" s="557" t="s">
        <v>152</v>
      </c>
      <c r="G2" s="558" t="s">
        <v>153</v>
      </c>
      <c r="H2" s="558" t="s">
        <v>504</v>
      </c>
      <c r="I2" s="554" t="s">
        <v>154</v>
      </c>
      <c r="J2" s="895" t="s">
        <v>155</v>
      </c>
      <c r="K2" s="872"/>
      <c r="L2" s="559" t="s">
        <v>156</v>
      </c>
      <c r="M2" s="559" t="s">
        <v>157</v>
      </c>
      <c r="N2" s="560" t="s">
        <v>158</v>
      </c>
      <c r="O2" s="694" t="s">
        <v>159</v>
      </c>
      <c r="P2" s="879"/>
      <c r="Q2" s="566" t="s">
        <v>160</v>
      </c>
      <c r="R2" s="566" t="s">
        <v>148</v>
      </c>
      <c r="S2" s="566" t="s">
        <v>149</v>
      </c>
      <c r="T2" s="566"/>
      <c r="U2" s="566" t="s">
        <v>162</v>
      </c>
      <c r="V2" s="566" t="s">
        <v>161</v>
      </c>
      <c r="W2" s="623" t="s">
        <v>163</v>
      </c>
      <c r="X2" s="566" t="s">
        <v>537</v>
      </c>
      <c r="Y2" s="955" t="s">
        <v>539</v>
      </c>
      <c r="Z2" s="955" t="s">
        <v>540</v>
      </c>
      <c r="AA2" s="956" t="s">
        <v>541</v>
      </c>
      <c r="AB2" s="872"/>
      <c r="AC2" s="582" t="s">
        <v>164</v>
      </c>
      <c r="AD2" s="583" t="s">
        <v>148</v>
      </c>
      <c r="AE2" s="582" t="s">
        <v>149</v>
      </c>
      <c r="AF2" s="583"/>
      <c r="AG2" s="583" t="s">
        <v>162</v>
      </c>
      <c r="AH2" s="583" t="s">
        <v>165</v>
      </c>
      <c r="AI2" s="622" t="s">
        <v>163</v>
      </c>
      <c r="AJ2" s="583" t="s">
        <v>537</v>
      </c>
      <c r="AK2" s="953" t="s">
        <v>539</v>
      </c>
      <c r="AL2" s="953" t="s">
        <v>540</v>
      </c>
      <c r="AM2" s="954" t="s">
        <v>541</v>
      </c>
      <c r="AN2" s="872"/>
      <c r="AO2" s="555" t="s">
        <v>166</v>
      </c>
      <c r="AP2" s="554" t="s">
        <v>147</v>
      </c>
      <c r="AQ2" s="555" t="s">
        <v>148</v>
      </c>
      <c r="AR2" s="556" t="s">
        <v>149</v>
      </c>
      <c r="AS2" s="554" t="s">
        <v>150</v>
      </c>
      <c r="AT2" s="559" t="s">
        <v>151</v>
      </c>
      <c r="AU2" s="559" t="s">
        <v>152</v>
      </c>
      <c r="AV2" s="554" t="s">
        <v>147</v>
      </c>
      <c r="AW2" s="555" t="s">
        <v>148</v>
      </c>
      <c r="AX2" s="555" t="s">
        <v>149</v>
      </c>
      <c r="AY2" s="555" t="s">
        <v>150</v>
      </c>
      <c r="AZ2" s="559" t="s">
        <v>151</v>
      </c>
      <c r="BA2" s="559" t="s">
        <v>152</v>
      </c>
      <c r="BB2" s="554" t="s">
        <v>147</v>
      </c>
      <c r="BC2" s="555" t="s">
        <v>148</v>
      </c>
      <c r="BD2" s="554" t="s">
        <v>167</v>
      </c>
      <c r="BE2" s="559" t="s">
        <v>151</v>
      </c>
      <c r="BF2" s="923" t="s">
        <v>152</v>
      </c>
      <c r="BG2" s="877"/>
      <c r="BH2" s="877"/>
      <c r="BI2" s="877"/>
      <c r="BJ2" s="877"/>
      <c r="BK2" s="877"/>
      <c r="BL2" s="877"/>
      <c r="BM2" s="877"/>
      <c r="BN2" s="877"/>
      <c r="BO2" s="877"/>
      <c r="BP2" s="877"/>
      <c r="BQ2" s="877"/>
      <c r="BR2" s="877"/>
      <c r="DC2" s="51" t="s">
        <v>157</v>
      </c>
      <c r="DD2" s="52" t="s">
        <v>168</v>
      </c>
      <c r="DE2" s="52" t="s">
        <v>169</v>
      </c>
      <c r="DF2" s="52" t="s">
        <v>170</v>
      </c>
      <c r="DG2" s="52" t="s">
        <v>171</v>
      </c>
      <c r="DH2" s="52" t="s">
        <v>172</v>
      </c>
      <c r="DI2" s="52" t="s">
        <v>173</v>
      </c>
      <c r="DJ2" s="52" t="s">
        <v>174</v>
      </c>
      <c r="DK2" s="52" t="s">
        <v>175</v>
      </c>
      <c r="DL2" s="52" t="s">
        <v>176</v>
      </c>
      <c r="DM2" s="52" t="s">
        <v>177</v>
      </c>
      <c r="DN2" s="52" t="s">
        <v>178</v>
      </c>
      <c r="DO2" s="52" t="s">
        <v>179</v>
      </c>
      <c r="DP2" s="52" t="s">
        <v>180</v>
      </c>
      <c r="DQ2" s="52" t="s">
        <v>181</v>
      </c>
      <c r="DR2" s="52" t="s">
        <v>182</v>
      </c>
      <c r="DS2" s="52" t="s">
        <v>183</v>
      </c>
      <c r="DT2" s="52" t="s">
        <v>184</v>
      </c>
      <c r="DU2" s="52" t="s">
        <v>185</v>
      </c>
      <c r="DV2" s="52" t="s">
        <v>186</v>
      </c>
      <c r="DW2" s="52" t="s">
        <v>187</v>
      </c>
      <c r="DX2" s="52" t="s">
        <v>188</v>
      </c>
      <c r="DY2" s="52" t="s">
        <v>189</v>
      </c>
      <c r="DZ2" s="52" t="s">
        <v>190</v>
      </c>
      <c r="EA2" s="52" t="s">
        <v>191</v>
      </c>
      <c r="EB2" s="52" t="s">
        <v>192</v>
      </c>
      <c r="EC2" s="52" t="s">
        <v>193</v>
      </c>
      <c r="ED2" s="52" t="s">
        <v>194</v>
      </c>
      <c r="EE2" s="52" t="s">
        <v>195</v>
      </c>
      <c r="EF2" s="52" t="s">
        <v>196</v>
      </c>
      <c r="EG2" s="52" t="s">
        <v>197</v>
      </c>
      <c r="EH2" s="52" t="s">
        <v>198</v>
      </c>
      <c r="EI2" s="52" t="s">
        <v>199</v>
      </c>
      <c r="EJ2" s="52" t="s">
        <v>200</v>
      </c>
      <c r="EK2" s="52" t="s">
        <v>201</v>
      </c>
      <c r="EL2" s="52" t="s">
        <v>202</v>
      </c>
      <c r="EM2" s="53"/>
      <c r="EN2" s="53" t="s">
        <v>203</v>
      </c>
      <c r="EO2" s="54"/>
      <c r="EP2" s="55" t="s">
        <v>204</v>
      </c>
      <c r="EQ2" s="56"/>
      <c r="ER2" s="57" t="s">
        <v>203</v>
      </c>
      <c r="ES2" s="58"/>
      <c r="ET2" s="51" t="s">
        <v>157</v>
      </c>
      <c r="EU2" s="52" t="s">
        <v>168</v>
      </c>
      <c r="EV2" s="52" t="s">
        <v>169</v>
      </c>
      <c r="EW2" s="52" t="s">
        <v>170</v>
      </c>
      <c r="EX2" s="52" t="s">
        <v>171</v>
      </c>
      <c r="EY2" s="52" t="s">
        <v>172</v>
      </c>
      <c r="EZ2" s="52" t="s">
        <v>173</v>
      </c>
      <c r="FA2" s="52" t="s">
        <v>174</v>
      </c>
      <c r="FB2" s="52" t="s">
        <v>175</v>
      </c>
      <c r="FC2" s="52" t="s">
        <v>176</v>
      </c>
      <c r="FD2" s="52" t="s">
        <v>177</v>
      </c>
      <c r="FE2" s="52" t="s">
        <v>178</v>
      </c>
      <c r="FF2" s="52" t="s">
        <v>179</v>
      </c>
      <c r="FG2" s="52" t="s">
        <v>180</v>
      </c>
      <c r="FH2" s="52" t="s">
        <v>181</v>
      </c>
      <c r="FI2" s="52" t="s">
        <v>182</v>
      </c>
      <c r="FJ2" s="52" t="s">
        <v>183</v>
      </c>
      <c r="FK2" s="52" t="s">
        <v>184</v>
      </c>
      <c r="FL2" s="52" t="s">
        <v>185</v>
      </c>
      <c r="FM2" s="52" t="s">
        <v>186</v>
      </c>
      <c r="FN2" s="52" t="s">
        <v>187</v>
      </c>
      <c r="FO2" s="52" t="s">
        <v>188</v>
      </c>
      <c r="FP2" s="52" t="s">
        <v>189</v>
      </c>
      <c r="FQ2" s="52" t="s">
        <v>190</v>
      </c>
      <c r="FR2" s="52" t="s">
        <v>191</v>
      </c>
      <c r="FS2" s="52" t="s">
        <v>192</v>
      </c>
      <c r="FT2" s="52" t="s">
        <v>193</v>
      </c>
      <c r="FU2" s="52" t="s">
        <v>194</v>
      </c>
      <c r="FV2" s="52" t="s">
        <v>195</v>
      </c>
      <c r="FW2" s="52" t="s">
        <v>196</v>
      </c>
      <c r="FX2" s="52" t="s">
        <v>197</v>
      </c>
      <c r="FY2" s="52" t="s">
        <v>198</v>
      </c>
      <c r="FZ2" s="52" t="s">
        <v>199</v>
      </c>
      <c r="GA2" s="52" t="s">
        <v>200</v>
      </c>
      <c r="GB2" s="52" t="s">
        <v>201</v>
      </c>
      <c r="GC2" s="52" t="s">
        <v>202</v>
      </c>
      <c r="GD2" s="53"/>
      <c r="GE2" s="53" t="s">
        <v>203</v>
      </c>
      <c r="GF2" s="54"/>
      <c r="GG2" s="55" t="s">
        <v>204</v>
      </c>
      <c r="GH2" s="56"/>
      <c r="GI2" s="57" t="s">
        <v>203</v>
      </c>
    </row>
    <row r="3" spans="1:191">
      <c r="A3" s="149" t="s">
        <v>205</v>
      </c>
      <c r="B3" s="518"/>
      <c r="C3" s="523">
        <v>3258.1</v>
      </c>
      <c r="D3" s="519">
        <v>601.89</v>
      </c>
      <c r="E3" s="588">
        <f t="shared" ref="E3:E74" si="0">+B3*D3*-100</f>
        <v>0</v>
      </c>
      <c r="F3" s="591">
        <f t="shared" ref="F3:F52" si="1">IF(B3&gt;0,+B3*D3*(1+($O$56+0.002)*1.21)*-100,B3*D3*(1-($O$56+0.002)*1.21)*-100)</f>
        <v>0</v>
      </c>
      <c r="G3" s="520">
        <f>IFERROR(IF(H3&lt;&gt;"",H3,VLOOKUP(C3,$S$3:$W$20,5,0)),"")</f>
        <v>601.89</v>
      </c>
      <c r="H3" s="624"/>
      <c r="I3" s="553">
        <f t="shared" ref="I3:I52" si="2">IFERROR(+G3*B3*-100,0)</f>
        <v>0</v>
      </c>
      <c r="J3" s="896">
        <f t="shared" ref="J3:J52" si="3">+IF(G3="",0,(F3-I3))</f>
        <v>0</v>
      </c>
      <c r="K3" s="872"/>
      <c r="L3" s="603">
        <f t="shared" ref="L3:L17" si="4">IFERROR(-1+(M3/$M$18),"")</f>
        <v>-0.26143089735459624</v>
      </c>
      <c r="M3" s="703">
        <f t="shared" ref="M3:M17" si="5">+M4*(1-$O$42)</f>
        <v>2758.555598380583</v>
      </c>
      <c r="N3" s="561">
        <f t="shared" ref="N3:N34" si="6">ER3</f>
        <v>-137560.95000000001</v>
      </c>
      <c r="O3" s="695">
        <f t="shared" ref="O3:O34" ca="1" si="7">GI3</f>
        <v>13122.45</v>
      </c>
      <c r="P3" s="872"/>
      <c r="Q3" s="841">
        <v>3258.1</v>
      </c>
      <c r="R3" s="610">
        <f>SUMIFS(AQ:AQ,AR:AR,S3)+SUMIFS($B$3:$B$20,$C$3:$C$20,C3)</f>
        <v>0</v>
      </c>
      <c r="S3" s="609">
        <f t="shared" ref="S3:S42" si="8">+IF(Q3="","",IF(Q3&gt;=1000,Q3-ROUND($O$57,1),Q3-$O$57))</f>
        <v>3258.1</v>
      </c>
      <c r="T3" s="564" t="str">
        <f t="shared" ref="T3:T20" si="9">+IF(S3&lt;&gt;"",IF(LEN(S3)=1,CONCATENATE("MERV - XMEV - ",$M$43,"C",S3,".00",$O$43," - 24hs"),IF(LEN(S3)=2,CONCATENATE("MERV - XMEV - ",$M$43,"C",S3,".0",$O$43," - 24hs"),+IF(AND(LEN(S3)=3,S3&lt;10),CONCATENATE("MERV - XMEV - ",$M$43,"C",REPLACE(TEXT(S3,"0,00"),2,1,"."),$O$43," - 24hs"),+IF(AND(LEN(S3)=3,S3&gt;=100),CONCATENATE("MERV - XMEV - ",$M$43,"C",S3,".",$O$43," - 24hs"),+IF(AND(LEN(S3)=4,S3&gt;100),CONCATENATE("MERV - XMEV - ",$M$43,"C",S3,$O$43," - 24hs"),+IF(AND(LEN(S3)=5,S3&gt;100),CONCATENATE("MERV - XMEV - ",$M$43,"C",S3*100,MID($O$43,1,1)," - 24hs"),+IF(AND(LEN(S3)=6,S3&lt;1000),CONCATENATE("MERV - XMEV - ",$M$43,"C",S3*100,MID($O$43,1,1)," - 24hs"),+IF(AND(LEN(S3)=6,S3&gt;1000),CONCATENATE("MERV - XMEV - ",$M$43,"C",S3*10,MID($O$43,2,1)," - 24hs"),+IF(AND(LEN(S3)=7,S3&gt;100),CONCATENATE("MERV - XMEV - ",$M$43,"C",REPLACE(TEXT(S3,",00"),3,1,""),S3*100,MID($O$43,1,1)),0))))))))),"")</f>
        <v>MERV - XMEV - GFGC32581G - 24hs</v>
      </c>
      <c r="U3" s="612" t="str">
        <f t="shared" ref="U3:U42" si="10">+IF(S3&lt;&gt;"",MID(T3,15,10),"")</f>
        <v>GFGC32581G</v>
      </c>
      <c r="V3" s="862">
        <f t="shared" ref="V3:V20" ca="1" si="11">IFERROR((NORMSDIST(((LN($M$18/$S3)+($O$51+($O$49^2)/2)*$O$54)/($O$49*SQRT($O$54))))*$M$18-NORMSDIST((((LN($M$18/$S3)+($O$51+($O$49^2)/2)*$O$54)/($O$49*SQRT($O$54)))-$O$49*SQRT(($O$54))))*$S3*EXP(-$O$51*$O$54)),0)</f>
        <v>534.86669392242629</v>
      </c>
      <c r="W3" s="565">
        <f>IFERROR(VLOOKUP($U3,HomeBroker!$A$30:$F$90,6,0),0)</f>
        <v>601.89</v>
      </c>
      <c r="X3" s="940" t="str" cm="1">
        <f t="array" aca="1" ref="X3" ca="1">IFERROR(IF(Q3&lt;&gt;"",IF(W3&gt;0,ImpliedCallVolatility($M$18,Q3,$O$54,$O$51,W3),""),""),"")</f>
        <v/>
      </c>
      <c r="Y3" s="957" t="str" cm="1">
        <f t="array" aca="1" ref="Y3" ca="1">+IFERROR(IF(Q3&lt;&gt;"",CallDelta($M$18,Q3,$O$54,$O$51,$O$49),""),"")</f>
        <v/>
      </c>
      <c r="Z3" s="957" t="str" cm="1">
        <f t="array" aca="1" ref="Z3" ca="1">+IFERROR(IF(Q3&lt;&gt;"",CallTheta2($M$18,Q3,$O$54,$O$51,$O$49,$O$57),""),"")</f>
        <v/>
      </c>
      <c r="AA3" s="949" t="str" cm="1">
        <f t="array" aca="1" ref="AA3" ca="1">+IFERROR(IF(Q3&lt;&gt;"",vega($M$18,Q3,$O$54,$O$51,$O$49),""),"")</f>
        <v/>
      </c>
      <c r="AB3" s="872"/>
      <c r="AC3" s="1002">
        <v>4902.2</v>
      </c>
      <c r="AD3" s="611">
        <f t="shared" ref="AD3:AD20" si="12">SUMIFS(AW:AW,AX:AX,AE3)+SUMIFS($B$21:$B$38,$C$21:$C$38,C21)</f>
        <v>0</v>
      </c>
      <c r="AE3" s="609">
        <f t="shared" ref="AE3:AE42" si="13">+IF(AC3="","",IF(AC3&gt;=1000,AC3-ROUND($O$57,1),AC3-$O$57))</f>
        <v>4902.2</v>
      </c>
      <c r="AF3" s="564" t="str">
        <f t="shared" ref="AF3:AF20" si="14">+IF(AE3&lt;&gt;"",IF(LEN(AE3)=1,CONCATENATE("MERV - XMEV - ",$M$43,"V",AE3,".00",$O$43," - 24hs"),IF(LEN(AE3)=2,CONCATENATE("MERV - XMEV - ",$M$43,"V",AE3,".0",$O$43," - 24hs"),+IF(AND(LEN(AE3)=3,AE3&lt;10),CONCATENATE("MERV - XMEV - ",$M$43,"V",REPLACE(TEXT(AE3,"0,00"),2,1,"."),$O$43," - 24hs"),+IF(AND(LEN(AE3)=3,AE3&gt;=100),CONCATENATE("MERV - XMEV - ",$M$43,"V",AE3,".",$O$43," - 24hs"),+IF(AND(LEN(AE3)=4,AE3&gt;100),CONCATENATE("MERV - XMEV - ",$M$43,"V",AE3,$O$43," - 24hs"),+IF(AND(LEN(AE3)=5,AE3&gt;100),CONCATENATE("MERV - XMEV - ",$M$43,"V",AE3,MID($O$43,1,1)," - 24hs"),+IF(AND(LEN(AE3)=6,AE3&lt;1000),CONCATENATE("MERV - XMEV - ",$M$43,"V",AE3*100,MID($O$43,2,1)," - 24hs"),+IF(AND(LEN(AE3)=6,AE3&gt;1000),CONCATENATE("MERV - XMEV - ",$M$43,"V",AE3*10,MID($O$43,2,1)," - 24hs"),+IF(AND(LEN(AE3)=7,AE3&gt;100),CONCATENATE("MERV - XMEV - ",$M$43,"V",REPLACE(TEXT(AE3,",00"),3,1,""),AE3*100,MID($O$43,1,1)),0))))))))),"")</f>
        <v>MERV - XMEV - GFGV49022G - 24hs</v>
      </c>
      <c r="AG3" s="612" t="str">
        <f t="shared" ref="AG3:AG42" si="15">+IF(AE3&lt;&gt;"",MID(AF3,15,10),"")</f>
        <v>GFGV49022G</v>
      </c>
      <c r="AH3" s="616">
        <f t="shared" ref="AH3:AH20" ca="1" si="16">IFERROR((NORMSDIST(-(((LN($M$18/$AE3)+($O$51+($O$50^2)/2)*$O$54)/($O$50*SQRT($O$54)))-$O$50*SQRT($O$54)))*$AE3*EXP(-$O$51*$O$54)-NORMSDIST(-((LN($M$18/$AE3)+($O$51+($O$50^2)/2)*$O$54)/($O$50*SQRT($O$54))))*$M$18),0)</f>
        <v>1083.1146973633122</v>
      </c>
      <c r="AI3" s="565">
        <f>IFERROR(VLOOKUP($AG3,HomeBroker!$A$30:$F$90,6,0),0)</f>
        <v>0</v>
      </c>
      <c r="AJ3" s="940" t="str" cm="1">
        <f t="array" ref="AJ3">IFERROR(IF(AC3&lt;&gt;"",IF(AI3&gt;0,ImpliedPutVolatility($M$18,AC3,$O$54,$O$51,AI3),""),""),"")</f>
        <v/>
      </c>
      <c r="AK3" s="957" t="str" cm="1">
        <f t="array" aca="1" ref="AK3" ca="1">+IFERROR(IF(AC3&lt;&gt;"",PutDelta($M$18,AC3,$O$54,$O$51,$O$50),""),"")</f>
        <v/>
      </c>
      <c r="AL3" s="957" t="str" cm="1">
        <f t="array" aca="1" ref="AL3" ca="1">+IFERROR(IF(AC3&lt;&gt;"",PutTheta2($M$18,AC3,$O$54,$O$51,$O$50,$O$57),""),"")</f>
        <v/>
      </c>
      <c r="AM3" s="949" t="str" cm="1">
        <f t="array" aca="1" ref="AM3" ca="1">+IFERROR(IF(AC3&lt;&gt;"",vega($M$18,AC3,$O$54,$O$51,$O$50),""),"")</f>
        <v/>
      </c>
      <c r="AN3" s="872"/>
      <c r="AO3" s="827">
        <v>45498</v>
      </c>
      <c r="AP3" s="528" t="s">
        <v>160</v>
      </c>
      <c r="AQ3" s="579"/>
      <c r="AR3" s="523"/>
      <c r="AS3" s="519"/>
      <c r="AT3" s="588">
        <f t="shared" ref="AT3:AT76" si="17">+AQ3*AS3*-100</f>
        <v>0</v>
      </c>
      <c r="AU3" s="580">
        <f t="shared" ref="AU3:AU34" si="18">IF(AQ3&gt;0,+AQ3*AS3*(1+($O$56+0.002)*1.21)*-100,AQ3*AS3*(1-($O$56+0.002)*1.21)*-100)</f>
        <v>0</v>
      </c>
      <c r="AV3" s="529" t="s">
        <v>206</v>
      </c>
      <c r="AW3" s="579">
        <v>15</v>
      </c>
      <c r="AX3" s="523">
        <v>2697.3</v>
      </c>
      <c r="AY3" s="519">
        <v>1.61</v>
      </c>
      <c r="AZ3" s="516">
        <f>+AW3*AY3*-100</f>
        <v>-2415</v>
      </c>
      <c r="BA3" s="525">
        <f t="shared" ref="BA3:BA34" si="19">IF(AW3&gt;0,+AW3*AY3*(1+($O$56+0.002)*1.21)*-100,AW3*AY3*(1-($O$56+0.002)*1.21)*-100)</f>
        <v>-2421.1365149999997</v>
      </c>
      <c r="BB3" s="532" t="s">
        <v>207</v>
      </c>
      <c r="BC3" s="581"/>
      <c r="BD3" s="519"/>
      <c r="BE3" s="516">
        <f t="shared" ref="BE3:BE76" si="20">-BD3*BC3</f>
        <v>0</v>
      </c>
      <c r="BF3" s="924">
        <f t="shared" ref="BF3:BF34" si="21">IF(BC3&gt;0,-BD3*(1+($O$55+0.0008)*1.21)*BC3,-BD3*(1-($O$55+0.0008)*1.21)*BC3)</f>
        <v>0</v>
      </c>
      <c r="BG3" s="877"/>
      <c r="BH3" s="877"/>
      <c r="BI3" s="877"/>
      <c r="BJ3" s="877"/>
      <c r="BK3" s="877"/>
      <c r="BL3" s="877"/>
      <c r="BM3" s="877"/>
      <c r="BN3" s="877"/>
      <c r="BO3" s="877"/>
      <c r="BP3" s="877"/>
      <c r="BQ3" s="877"/>
      <c r="BR3" s="877"/>
      <c r="DC3" s="59">
        <f t="shared" ref="DC3:DC34" si="22">M3</f>
        <v>2758.555598380583</v>
      </c>
      <c r="DD3" s="60">
        <f t="shared" ref="DD3:DD34" si="23">IF($DC3&gt;$C$3,$B$3*100*($DC3-$C$3),0)</f>
        <v>0</v>
      </c>
      <c r="DE3" s="60">
        <f t="shared" ref="DE3:DE34" si="24">IF($DC3&gt;$C$4,$B$4*100*($DC3-$C$4),0)</f>
        <v>0</v>
      </c>
      <c r="DF3" s="60">
        <f t="shared" ref="DF3:DF34" si="25">IF($DC3&gt;$C$5,$B$5*100*($DC3-$C$5),0)</f>
        <v>0</v>
      </c>
      <c r="DG3" s="60">
        <f t="shared" ref="DG3:DG34" si="26">IF($DC3&gt;$C$6,$B$6*100*($DC3-$C$6),0)</f>
        <v>0</v>
      </c>
      <c r="DH3" s="60">
        <f t="shared" ref="DH3:DH34" si="27">IF($DC3&gt;$C$7,$B$7*100*($DC3-$C$7),0)</f>
        <v>0</v>
      </c>
      <c r="DI3" s="60">
        <f t="shared" ref="DI3:DI34" si="28">IF($DC3&gt;$C$8,$B$8*100*($DC3-$C$8),0)</f>
        <v>0</v>
      </c>
      <c r="DJ3" s="60">
        <f t="shared" ref="DJ3:DJ34" si="29">IF($DC3&gt;$C$9,$B$9*100*($DC3-$C$9),0)</f>
        <v>0</v>
      </c>
      <c r="DK3" s="60">
        <f t="shared" ref="DK3:DK34" si="30">IF($DC3&gt;$C$10,$B$10*100*($DC3-$C$10),0)</f>
        <v>0</v>
      </c>
      <c r="DL3" s="60">
        <f t="shared" ref="DL3:DL34" si="31">IF($DC3&gt;$C$11,$B$11*100*($DC3-$C$11),0)</f>
        <v>0</v>
      </c>
      <c r="DM3" s="60">
        <f t="shared" ref="DM3:DM34" si="32">IF($DC3&gt;$C$12,$B$12*100*($DC3-$C$12),0)</f>
        <v>0</v>
      </c>
      <c r="DN3" s="60">
        <f t="shared" ref="DN3:DN34" si="33">IF($DC3&gt;$C$13,$B$13*100*($DC3-$C$13),0)</f>
        <v>0</v>
      </c>
      <c r="DO3" s="60">
        <f t="shared" ref="DO3:DO34" si="34">IF($DC3&gt;$C$14,$B$14*100*($DC3-$C$14),0)</f>
        <v>0</v>
      </c>
      <c r="DP3" s="60">
        <f t="shared" ref="DP3:DP34" si="35">IF($DC3&gt;$C$15,$B$15*100*($DC3-$C$15),0)</f>
        <v>0</v>
      </c>
      <c r="DQ3" s="60">
        <f t="shared" ref="DQ3:DQ34" si="36">IF($DC3&gt;$C$16,$B$16*100*($DC3-$C$16),0)</f>
        <v>0</v>
      </c>
      <c r="DR3" s="60">
        <f t="shared" ref="DR3:DR34" si="37">IF($DC3&gt;$C$17,$B$17*100*($DC3-$C$17),0)</f>
        <v>0</v>
      </c>
      <c r="DS3" s="60">
        <f t="shared" ref="DS3:DS34" si="38">IF($DC3&gt;$C$18,$B$18*100*($DC3-$C$18),0)</f>
        <v>0</v>
      </c>
      <c r="DT3" s="60">
        <f t="shared" ref="DT3:DT34" si="39">IF($DC3&gt;$C$19,$B$19*100*($DC3-$C$19),0)</f>
        <v>0</v>
      </c>
      <c r="DU3" s="60">
        <f t="shared" ref="DU3:DU34" si="40">IF($DC3&gt;$C$20,$B$20*100*($DC3-$C$20),0)</f>
        <v>0</v>
      </c>
      <c r="DV3" s="60">
        <f t="shared" ref="DV3:DV34" si="41">IF($DC3&gt;$C$39,$B$39*100*($DC3-$C$39),0)</f>
        <v>0</v>
      </c>
      <c r="DW3" s="60">
        <f t="shared" ref="DW3:DW34" si="42">IF($DC3&gt;$C$40,$B$40*100*($DC3-$C$40),0)</f>
        <v>0</v>
      </c>
      <c r="DX3" s="60">
        <f t="shared" ref="DX3:DX34" si="43">IF($DC3&gt;$C$41,$B$41*100*($DC3-$C$41),0)</f>
        <v>0</v>
      </c>
      <c r="DY3" s="60">
        <f t="shared" ref="DY3:DY34" si="44">IF($DC3&gt;$C$42,$B$42*100*($DC3-$C$42),0)</f>
        <v>0</v>
      </c>
      <c r="DZ3" s="60">
        <f t="shared" ref="DZ3:DZ34" si="45">IF($DC3&gt;$C$43,$B$43*100*($DC3-$C$43),0)</f>
        <v>0</v>
      </c>
      <c r="EA3" s="60">
        <f t="shared" ref="EA3:EA34" si="46">IF($DC3&gt;$C$44,$B$44*100*($DC3-$C$44),0)</f>
        <v>0</v>
      </c>
      <c r="EB3" s="60">
        <f t="shared" ref="EB3:EB34" si="47">IF($DC3&gt;$C$45,$B$45*100*($DC3-$C$45),0)</f>
        <v>0</v>
      </c>
      <c r="EC3" s="60">
        <f t="shared" ref="EC3:EC34" si="48">IF($DC3&gt;$C$46,$B$46*100*($DC3-$C$46),0)</f>
        <v>0</v>
      </c>
      <c r="ED3" s="60">
        <f t="shared" ref="ED3:ED34" si="49">IF($DC3&gt;$C$47,$B$47*100*($DC3-$C$47),0)</f>
        <v>0</v>
      </c>
      <c r="EE3" s="60">
        <f t="shared" ref="EE3:EE34" si="50">IF($DC3&gt;$C$48,$B$48*100*($DC3-$C$48),0)</f>
        <v>0</v>
      </c>
      <c r="EF3" s="60">
        <f t="shared" ref="EF3:EF34" si="51">IF($DC3&gt;$C$49,$B$49*100*($DC3-$C$49),0)</f>
        <v>0</v>
      </c>
      <c r="EG3" s="60">
        <f t="shared" ref="EG3:EG34" si="52">IF($DC3&gt;$C$50,$B$50*100*($DC3-$C$50),0)</f>
        <v>0</v>
      </c>
      <c r="EH3" s="60">
        <f t="shared" ref="EH3:EH34" si="53">IF($DC3&gt;$C$51,$B$51*100*($DC3-$C$51),0)</f>
        <v>0</v>
      </c>
      <c r="EI3" s="60">
        <f t="shared" ref="EI3:EI34" si="54">IF($DC3&gt;$C$52,$B$52*100*($DC3-$C$52),0)</f>
        <v>0</v>
      </c>
      <c r="EJ3" s="60">
        <f t="shared" ref="EJ3:EJ34" si="55">IF($DC3&gt;$C$53,$B$53*100*($DC3-$C$53),0)</f>
        <v>0</v>
      </c>
      <c r="EK3" s="60">
        <f t="shared" ref="EK3:EK34" si="56">IF($DC3&gt;$C$54,$B$54*100*($DC3-$C$54),0)</f>
        <v>0</v>
      </c>
      <c r="EL3" s="60">
        <f t="shared" ref="EL3:EL34" si="57">IF($DC3&gt;$C$56,$B$56*100*($DC3-$C$56),0)</f>
        <v>0</v>
      </c>
      <c r="EM3" s="61"/>
      <c r="EN3" s="62">
        <f t="shared" ref="EN3:EN34" si="58">SUM(DD3:EL3)</f>
        <v>0</v>
      </c>
      <c r="EO3" s="61"/>
      <c r="EP3" s="63">
        <f>O36</f>
        <v>13122.449960815407</v>
      </c>
      <c r="EQ3" s="64"/>
      <c r="ER3" s="65">
        <f>ROUND($EP$3+EN3+ER36+ER70+ER103,2)</f>
        <v>-137560.95000000001</v>
      </c>
      <c r="ES3" s="50"/>
      <c r="ET3" s="59">
        <f t="shared" ref="ET3:ET34" si="59">$M3</f>
        <v>2758.555598380583</v>
      </c>
      <c r="EU3" s="60">
        <f ca="1">IFERROR((NORMSDIST(((LN($ET3/$C$3)+(#REF!+($O$49^2)/2)*$O$54)/($O$49*SQRT($O$54))))*$ET3-NORMSDIST((((LN($ET3/$C$3)+(#REF!+($O$49^2)/2)*$O$54)/($O$49*SQRT($O$54)))-$O$49*SQRT(($O$54))))*$C$3*EXP(-#REF!*$O$54))*$B$3*100,0)</f>
        <v>0</v>
      </c>
      <c r="EV3" s="60">
        <f ca="1">IFERROR((NORMSDIST(((LN($ET3/$C$4)+(#REF!+($O$49^2)/2)*$O$54)/($O$49*SQRT($O$54))))*$ET3-NORMSDIST((((LN($ET3/$C$4)+(#REF!+($O$49^2)/2)*$O$54)/($O$49*SQRT($O$54)))-$O$49*SQRT(($O$54))))*$C$4*EXP(-#REF!*$O$54))*$B$4*100,0)</f>
        <v>0</v>
      </c>
      <c r="EW3" s="60">
        <f ca="1">IFERROR((NORMSDIST(((LN($ET3/$C$5)+(#REF!+($O$49^2)/2)*$O$54)/($O$49*SQRT($O$54))))*$ET3-NORMSDIST((((LN($ET3/$C$5)+(#REF!+($O$49^2)/2)*$O$54)/($O$49*SQRT($O$54)))-$O$49*SQRT(($O$54))))*$C$5*EXP(-#REF!*$O$54))*$B$5*100,0)</f>
        <v>0</v>
      </c>
      <c r="EX3" s="60">
        <f ca="1">IFERROR((NORMSDIST(((LN($ET3/$C$6)+(#REF!+($O$49^2)/2)*$O$54)/($O$49*SQRT($O$54))))*$ET3-NORMSDIST((((LN($ET3/$C$6)+(#REF!+($O$49^2)/2)*$O$54)/($O$49*SQRT($O$54)))-$O$49*SQRT(($O$54))))*$C$6*EXP(-#REF!*$O$54))*$B$6*100,0)</f>
        <v>0</v>
      </c>
      <c r="EY3" s="60">
        <f ca="1">IFERROR((NORMSDIST(((LN($ET3/$C$7)+(#REF!+($O$49^2)/2)*$O$54)/($O$49*SQRT($O$54))))*$ET3-NORMSDIST((((LN($ET3/$C$7)+(#REF!+($O$49^2)/2)*$O$54)/($O$49*SQRT($O$54)))-$O$49*SQRT(($O$54))))*$C$7*EXP(-#REF!*$O$54))*$B$7*100,0)</f>
        <v>0</v>
      </c>
      <c r="EZ3" s="60">
        <f ca="1">IFERROR((NORMSDIST(((LN($ET3/$C$8)+(#REF!+($O$49^2)/2)*$O$54)/($O$49*SQRT($O$54))))*$ET3-NORMSDIST((((LN($ET3/$C$8)+(#REF!+($O$49^2)/2)*$O$54)/($O$49*SQRT($O$54)))-$O$49*SQRT(($O$54))))*$C$8*EXP(-#REF!*$O$54))*$B$8*100,0)</f>
        <v>0</v>
      </c>
      <c r="FA3" s="60">
        <f ca="1">IFERROR((NORMSDIST(((LN($ET3/$C$9)+(#REF!+($O$49^2)/2)*$O$54)/($O$49*SQRT($O$54))))*$ET3-NORMSDIST((((LN($ET3/$C$9)+(#REF!+($O$49^2)/2)*$O$54)/($O$49*SQRT($O$54)))-$O$49*SQRT(($O$54))))*$C$9*EXP(-#REF!*$O$54))*$B$9*100,0)</f>
        <v>0</v>
      </c>
      <c r="FB3" s="60">
        <f ca="1">IFERROR((NORMSDIST(((LN($ET3/$C$10)+(#REF!+($O$49^2)/2)*$O$54)/($O$49*SQRT($O$54))))*$ET3-NORMSDIST((((LN($ET3/$C$10)+(#REF!+($O$49^2)/2)*$O$54)/($O$49*SQRT($O$54)))-$O$49*SQRT(($O$54))))*$C$10*EXP(-#REF!*$O$54))*$B$10*100,0)</f>
        <v>0</v>
      </c>
      <c r="FC3" s="60">
        <f ca="1">IFERROR((NORMSDIST(((LN($ET3/$C$11)+(#REF!+($O$49^2)/2)*$O$54)/($O$49*SQRT($O$54))))*$ET3-NORMSDIST((((LN($ET3/$C$11)+(#REF!+($O$49^2)/2)*$O$54)/($O$49*SQRT($O$54)))-$O$49*SQRT(($O$54))))*$C$11*EXP(-#REF!*$O$54))*$B$11*100,0)</f>
        <v>0</v>
      </c>
      <c r="FD3" s="60">
        <f ca="1">IFERROR((NORMSDIST(((LN($ET3/$C$12)+(#REF!+($O$49^2)/2)*$O$54)/($O$49*SQRT($O$54))))*$ET3-NORMSDIST((((LN($ET3/$C$12)+(#REF!+($O$49^2)/2)*$O$54)/($O$49*SQRT($O$54)))-$O$49*SQRT(($O$54))))*$C$12*EXP(-#REF!*$O$54))*$B$12*100,0)</f>
        <v>0</v>
      </c>
      <c r="FE3" s="60">
        <f ca="1">IFERROR((NORMSDIST(((LN($ET3/$C$13)+(#REF!+($O$49^2)/2)*$O$54)/($O$49*SQRT($O$54))))*$ET3-NORMSDIST((((LN($ET3/$C$13)+(#REF!+($O$49^2)/2)*$O$54)/($O$49*SQRT($O$54)))-$O$49*SQRT(($O$54))))*$C$13*EXP(-#REF!*$O$54))*$B$13*100,0)</f>
        <v>0</v>
      </c>
      <c r="FF3" s="60">
        <f ca="1">IFERROR((NORMSDIST(((LN($ET3/$C$14)+(#REF!+($O$49^2)/2)*$O$54)/($O$49*SQRT($O$54))))*$ET3-NORMSDIST((((LN($ET3/$C$14)+(#REF!+($O$49^2)/2)*$O$54)/($O$49*SQRT($O$54)))-$O$49*SQRT(($O$54))))*$C$14*EXP(-#REF!*$O$54))*$B$14*100,0)</f>
        <v>0</v>
      </c>
      <c r="FG3" s="60">
        <f ca="1">IFERROR((NORMSDIST(((LN($ET3/$C$15)+(#REF!+($O$49^2)/2)*$O$54)/($O$49*SQRT($O$54))))*$ET3-NORMSDIST((((LN($ET3/$C$15)+(#REF!+($O$49^2)/2)*$O$54)/($O$49*SQRT($O$54)))-$O$49*SQRT(($O$54))))*$C$15*EXP(-#REF!*$O$54))*$B$15*100,0)</f>
        <v>0</v>
      </c>
      <c r="FH3" s="60">
        <f ca="1">IFERROR((NORMSDIST(((LN($ET3/$C$16)+(#REF!+($O$49^2)/2)*$O$54)/($O$49*SQRT($O$54))))*$ET3-NORMSDIST((((LN($ET3/$C$16)+(#REF!+($O$49^2)/2)*$O$54)/($O$49*SQRT($O$54)))-$O$49*SQRT(($O$54))))*$C$16*EXP(-#REF!*$O$54))*$B$16*100,0)</f>
        <v>0</v>
      </c>
      <c r="FI3" s="60">
        <f ca="1">IFERROR((NORMSDIST(((LN($ET3/$C$17)+(#REF!+($O$49^2)/2)*$O$54)/($O$49*SQRT($O$54))))*$ET3-NORMSDIST((((LN($ET3/$C$17)+(#REF!+($O$49^2)/2)*$O$54)/($O$49*SQRT($O$54)))-$O$49*SQRT(($O$54))))*$C$17*EXP(-#REF!*$O$54))*$B$17*100,0)</f>
        <v>0</v>
      </c>
      <c r="FJ3" s="60">
        <f ca="1">IFERROR((NORMSDIST(((LN($ET3/$C$18)+(#REF!+($O$49^2)/2)*$O$54)/($O$49*SQRT($O$54))))*$ET3-NORMSDIST((((LN($ET3/$C$18)+(#REF!+($O$49^2)/2)*$O$54)/($O$49*SQRT($O$54)))-$O$49*SQRT(($O$54))))*$C$18*EXP(-#REF!*$O$54))*$B$18*100,0)</f>
        <v>0</v>
      </c>
      <c r="FK3" s="60">
        <f ca="1">IFERROR((NORMSDIST(((LN($ET3/$C$19)+(#REF!+($O$49^2)/2)*$O$54)/($O$49*SQRT($O$54))))*$ET3-NORMSDIST((((LN($ET3/$C$19)+(#REF!+($O$49^2)/2)*$O$54)/($O$49*SQRT($O$54)))-$O$49*SQRT(($O$54))))*$C$19*EXP(-#REF!*$O$54))*$B$19*100,0)</f>
        <v>0</v>
      </c>
      <c r="FL3" s="60">
        <f ca="1">IFERROR((NORMSDIST(((LN($ET3/$C$20)+(#REF!+($O$49^2)/2)*$O$54)/($O$49*SQRT($O$54))))*$ET3-NORMSDIST((((LN($ET3/$C$20)+(#REF!+($O$49^2)/2)*$O$54)/($O$49*SQRT($O$54)))-$O$49*SQRT(($O$54))))*$C$20*EXP(-#REF!*$O$54))*$B$20*100,0)</f>
        <v>0</v>
      </c>
      <c r="FM3" s="60">
        <f ca="1">IFERROR((NORMSDIST(((LN($ET3/$C$39)+(#REF!+($O$49^2)/2)*$O$54)/($O$49*SQRT($O$54))))*$ET3-NORMSDIST((((LN($ET3/$C$39)+(#REF!+($O$49^2)/2)*$O$54)/($O$49*SQRT($O$54)))-$O$49*SQRT(($O$54))))*$C$39*EXP(-#REF!*$O$54))*$B$39*100,0)</f>
        <v>0</v>
      </c>
      <c r="FN3" s="60">
        <f ca="1">IFERROR((NORMSDIST(((LN($ET3/$C$40)+(#REF!+($O$49^2)/2)*$O$54)/($O$49*SQRT($O$54))))*$ET3-NORMSDIST((((LN($ET3/$C$40)+(#REF!+($O$49^2)/2)*$O$54)/($O$49*SQRT($O$54)))-$O$49*SQRT(($O$54))))*$C$40*EXP(-#REF!*$O$54))*$B$40*100,0)</f>
        <v>0</v>
      </c>
      <c r="FO3" s="60">
        <f ca="1">IFERROR((NORMSDIST(((LN($ET3/$C$41)+(#REF!+($O$49^2)/2)*$O$54)/($O$49*SQRT($O$54))))*$ET3-NORMSDIST((((LN($ET3/$C$41)+(#REF!+($O$49^2)/2)*$O$54)/($O$49*SQRT($O$54)))-$O$49*SQRT(($O$54))))*$C$41*EXP(-#REF!*$O$54))*$B$41*100,0)</f>
        <v>0</v>
      </c>
      <c r="FP3" s="60">
        <f ca="1">IFERROR((NORMSDIST(((LN($ET3/$C$42)+(#REF!+($O$49^2)/2)*$O$54)/($O$49*SQRT($O$54))))*$ET3-NORMSDIST((((LN($ET3/$C$42)+(#REF!+($O$49^2)/2)*$O$54)/($O$49*SQRT($O$54)))-$O$49*SQRT(($O$54))))*$C$42*EXP(-#REF!*$O$54))*$B$42*100,0)</f>
        <v>0</v>
      </c>
      <c r="FQ3" s="60">
        <f ca="1">IFERROR((NORMSDIST(((LN($ET3/$C$43)+(#REF!+($O$49^2)/2)*$O$54)/($O$49*SQRT($O$54))))*$ET3-NORMSDIST((((LN($ET3/$C$43)+(#REF!+($O$49^2)/2)*$O$54)/($O$49*SQRT($O$54)))-$O$49*SQRT(($O$54))))*$C$43*EXP(-#REF!*$O$54))*$B$43*100,0)</f>
        <v>0</v>
      </c>
      <c r="FR3" s="60">
        <f ca="1">IFERROR((NORMSDIST(((LN($ET3/$C$44)+(#REF!+($O$49^2)/2)*$O$54)/($O$49*SQRT($O$54))))*$ET3-NORMSDIST((((LN($ET3/$C$44)+(#REF!+($O$49^2)/2)*$O$54)/($O$49*SQRT($O$54)))-$O$49*SQRT(($O$54))))*$C$44*EXP(-#REF!*$O$54))*$B$44*100,0)</f>
        <v>0</v>
      </c>
      <c r="FS3" s="60">
        <f ca="1">IFERROR((NORMSDIST(((LN($ET3/$C$45)+(#REF!+($O$49^2)/2)*$O$54)/($O$49*SQRT($O$54))))*$ET3-NORMSDIST((((LN($ET3/$C$45)+(#REF!+($O$49^2)/2)*$O$54)/($O$49*SQRT($O$54)))-$O$49*SQRT(($O$54))))*$C$45*EXP(-#REF!*$O$54))*$B$45*100,0)</f>
        <v>0</v>
      </c>
      <c r="FT3" s="60">
        <f ca="1">IFERROR((NORMSDIST(((LN($ET3/$C$46)+(#REF!+($O$49^2)/2)*$O$54)/($O$49*SQRT($O$54))))*$ET3-NORMSDIST((((LN($ET3/$C$46)+(#REF!+($O$49^2)/2)*$O$54)/($O$49*SQRT($O$54)))-$O$49*SQRT(($O$54))))*$C$46*EXP(-#REF!*$O$54))*$B$46*100,0)</f>
        <v>0</v>
      </c>
      <c r="FU3" s="60">
        <f ca="1">IFERROR((NORMSDIST(((LN($ET3/$C$47)+(#REF!+($O$49^2)/2)*$O$54)/($O$49*SQRT($O$54))))*$ET3-NORMSDIST((((LN($ET3/$C$47)+(#REF!+($O$49^2)/2)*$O$54)/($O$49*SQRT($O$54)))-$O$49*SQRT(($O$54))))*$C$47*EXP(-#REF!*$O$54))*$B$47*100,0)</f>
        <v>0</v>
      </c>
      <c r="FV3" s="60">
        <f ca="1">IFERROR((NORMSDIST(((LN($ET3/$C$48)+(#REF!+($O$49^2)/2)*$O$54)/($O$49*SQRT($O$54))))*$ET3-NORMSDIST((((LN($ET3/$C$48)+(#REF!+($O$49^2)/2)*$O$54)/($O$49*SQRT($O$54)))-$O$49*SQRT(($O$54))))*$C$48*EXP(-#REF!*$O$54))*$B$48*100,0)</f>
        <v>0</v>
      </c>
      <c r="FW3" s="60">
        <f ca="1">IFERROR((NORMSDIST(((LN($ET3/$C$49)+(#REF!+($O$49^2)/2)*$O$54)/($O$49*SQRT($O$54))))*$ET3-NORMSDIST((((LN($ET3/$C$49)+(#REF!+($O$49^2)/2)*$O$54)/($O$49*SQRT($O$54)))-$O$49*SQRT(($O$54))))*$C$49*EXP(-#REF!*$O$54))*$B$49*100,0)</f>
        <v>0</v>
      </c>
      <c r="FX3" s="60">
        <f ca="1">IFERROR((NORMSDIST(((LN($ET3/$C$50)+(#REF!+($O$49^2)/2)*$O$54)/($O$49*SQRT($O$54))))*$ET3-NORMSDIST((((LN($ET3/$C$50)+(#REF!+($O$49^2)/2)*$O$54)/($O$49*SQRT($O$54)))-$O$49*SQRT(($O$54))))*$C$50*EXP(-#REF!*$O$54))*$B$50*100,0)</f>
        <v>0</v>
      </c>
      <c r="FY3" s="60">
        <f ca="1">IFERROR((NORMSDIST(((LN($ET3/$C$51)+(#REF!+($O$49^2)/2)*$O$54)/($O$49*SQRT($O$54))))*$ET3-NORMSDIST((((LN($ET3/$C$51)+(#REF!+($O$49^2)/2)*$O$54)/($O$49*SQRT($O$54)))-$O$49*SQRT(($O$54))))*$C$51*EXP(-#REF!*$O$54))*$B$51*100,0)</f>
        <v>0</v>
      </c>
      <c r="FZ3" s="60">
        <f ca="1">IFERROR((NORMSDIST(((LN($ET3/$C$52)+(#REF!+($O$49^2)/2)*$O$54)/($O$49*SQRT($O$54))))*$ET3-NORMSDIST((((LN($ET3/$C$52)+(#REF!+($O$49^2)/2)*$O$54)/($O$49*SQRT($O$54)))-$O$49*SQRT(($O$54))))*$C$52*EXP(-#REF!*$O$54))*$B$52*100,0)</f>
        <v>0</v>
      </c>
      <c r="GA3" s="60">
        <f ca="1">IFERROR((NORMSDIST(((LN($ET3/$C$53)+(#REF!+($O$49^2)/2)*$O$54)/($O$49*SQRT($O$54))))*$ET3-NORMSDIST((((LN($ET3/$C$53)+(#REF!+($O$49^2)/2)*$O$54)/($O$49*SQRT($O$54)))-$O$49*SQRT(($O$54))))*$C$53*EXP(-#REF!*$O$54))*$B$53*100,0)</f>
        <v>0</v>
      </c>
      <c r="GB3" s="60">
        <f ca="1">IFERROR((NORMSDIST(((LN($ET3/$C$54)+(#REF!+($O$49^2)/2)*$O$54)/($O$49*SQRT($O$54))))*$ET3-NORMSDIST((((LN($ET3/$C$54)+(#REF!+($O$49^2)/2)*$O$54)/($O$49*SQRT($O$54)))-$O$49*SQRT(($O$54))))*$C$54*EXP(-#REF!*$O$54))*$B$54*100,0)</f>
        <v>0</v>
      </c>
      <c r="GC3" s="60">
        <f ca="1">IFERROR((NORMSDIST(((LN($ET3/$C$56)+(#REF!+($O$49^2)/2)*$O$54)/($O$49*SQRT($O$54))))*$ET3-NORMSDIST((((LN($ET3/$C$56)+(#REF!+($O$49^2)/2)*$O$54)/($O$49*SQRT($O$54)))-$O$49*SQRT(($O$54))))*$C$56*EXP(-#REF!*$O$54))*$B$56*100,0)</f>
        <v>0</v>
      </c>
      <c r="GD3" s="61"/>
      <c r="GE3" s="62">
        <f t="shared" ref="GE3:GE34" ca="1" si="60">SUM(EU3:GC3)</f>
        <v>0</v>
      </c>
      <c r="GF3" s="61"/>
      <c r="GG3" s="63">
        <f>O36</f>
        <v>13122.449960815407</v>
      </c>
      <c r="GH3" s="64"/>
      <c r="GI3" s="65">
        <f t="shared" ref="GI3:GI34" ca="1" si="61">ROUND($GG$3+GE3+GI36+GI70+GI103,2)</f>
        <v>13122.45</v>
      </c>
    </row>
    <row r="4" spans="1:191">
      <c r="A4" s="149" t="s">
        <v>205</v>
      </c>
      <c r="B4" s="637"/>
      <c r="C4" s="638">
        <v>3408.1</v>
      </c>
      <c r="D4" s="639">
        <v>396</v>
      </c>
      <c r="E4" s="640">
        <f t="shared" si="0"/>
        <v>0</v>
      </c>
      <c r="F4" s="641">
        <f t="shared" si="1"/>
        <v>0</v>
      </c>
      <c r="G4" s="642">
        <f t="shared" ref="G4:G20" si="62">IFERROR(IF(H4&lt;&gt;"",H4,VLOOKUP(C4,$S$3:$W$20,5,0)),"")</f>
        <v>396</v>
      </c>
      <c r="H4" s="643"/>
      <c r="I4" s="644">
        <f t="shared" si="2"/>
        <v>0</v>
      </c>
      <c r="J4" s="897">
        <f t="shared" si="3"/>
        <v>0</v>
      </c>
      <c r="K4" s="872"/>
      <c r="L4" s="603">
        <f t="shared" si="4"/>
        <v>-0.24635805852509829</v>
      </c>
      <c r="M4" s="703">
        <f t="shared" si="5"/>
        <v>2814.852651408758</v>
      </c>
      <c r="N4" s="563">
        <f t="shared" si="6"/>
        <v>-222006.53</v>
      </c>
      <c r="O4" s="696">
        <f t="shared" ca="1" si="7"/>
        <v>13122.45</v>
      </c>
      <c r="P4" s="872"/>
      <c r="Q4" s="842">
        <v>3408.1</v>
      </c>
      <c r="R4" s="620">
        <f t="shared" ref="R4:R20" si="63">SUMIFS(AQ:AQ,AR:AR,S4)+SUMIFS($B$3:$B$20,$C$3:$C$20,C4)</f>
        <v>0</v>
      </c>
      <c r="S4" s="617">
        <f t="shared" si="8"/>
        <v>3408.1</v>
      </c>
      <c r="T4" s="511" t="str">
        <f t="shared" si="9"/>
        <v>MERV - XMEV - GFGC34081G - 24hs</v>
      </c>
      <c r="U4" s="613" t="str">
        <f t="shared" si="10"/>
        <v>GFGC34081G</v>
      </c>
      <c r="V4" s="863">
        <f t="shared" ca="1" si="11"/>
        <v>394.47015954973176</v>
      </c>
      <c r="W4" s="507">
        <f>IFERROR(VLOOKUP($U4,HomeBroker!$A$30:$F$90,6,0),0)</f>
        <v>396</v>
      </c>
      <c r="X4" s="941" t="str" cm="1">
        <f t="array" aca="1" ref="X4" ca="1">IFERROR(IF(Q4&lt;&gt;"",IF(W4&gt;0,ImpliedCallVolatility($M$18,Q4,$O$54,$O$51,W4),""),""),"")</f>
        <v/>
      </c>
      <c r="Y4" s="958" t="str" cm="1">
        <f t="array" aca="1" ref="Y4" ca="1">+IFERROR(IF(Q4&lt;&gt;"",CallDelta($M$18,Q4,$O$54,$O$51,$O$49),""),"")</f>
        <v/>
      </c>
      <c r="Z4" s="958" t="str" cm="1">
        <f t="array" aca="1" ref="Z4" ca="1">+IFERROR(IF(Q4&lt;&gt;"",CallTheta2($M$18,Q4,$O$54,$O$51,$O$49,$O$57),""),"")</f>
        <v/>
      </c>
      <c r="AA4" s="950" t="str" cm="1">
        <f t="array" aca="1" ref="AA4" ca="1">+IFERROR(IF(Q4&lt;&gt;"",vega($M$18,Q4,$O$54,$O$51,$O$49),""),"")</f>
        <v/>
      </c>
      <c r="AB4" s="872"/>
      <c r="AC4" s="1005">
        <v>4797.2999999999993</v>
      </c>
      <c r="AD4" s="621">
        <f t="shared" si="12"/>
        <v>0</v>
      </c>
      <c r="AE4" s="617">
        <f t="shared" si="13"/>
        <v>4797.2999999999993</v>
      </c>
      <c r="AF4" s="511" t="str">
        <f t="shared" si="14"/>
        <v>MERV - XMEV - GFGV47973G - 24hs</v>
      </c>
      <c r="AG4" s="613" t="str">
        <f t="shared" si="15"/>
        <v>GFGV47973G</v>
      </c>
      <c r="AH4" s="848">
        <f t="shared" ca="1" si="16"/>
        <v>980.07601316639102</v>
      </c>
      <c r="AI4" s="507">
        <f>IFERROR(VLOOKUP($AG4,HomeBroker!$A$30:$F$90,6,0),0)</f>
        <v>0</v>
      </c>
      <c r="AJ4" s="945" t="str" cm="1">
        <f t="array" ref="AJ4">IFERROR(IF(AC4&lt;&gt;"",IF(AI4&gt;0,ImpliedPutVolatility($M$18,AC4,$O$54,$O$51,AI4),""),""),"")</f>
        <v/>
      </c>
      <c r="AK4" s="958" t="str" cm="1">
        <f t="array" aca="1" ref="AK4" ca="1">+IFERROR(IF(AC4&lt;&gt;"",PutDelta($M$18,AC4,$O$54,$O$51,$O$50),""),"")</f>
        <v/>
      </c>
      <c r="AL4" s="958" t="str" cm="1">
        <f t="array" aca="1" ref="AL4" ca="1">+IFERROR(IF(AC4&lt;&gt;"",PutTheta2($M$18,AC4,$O$54,$O$51,$O$50,$O$57),""),"")</f>
        <v/>
      </c>
      <c r="AM4" s="950" t="str" cm="1">
        <f t="array" aca="1" ref="AM4" ca="1">+IFERROR(IF(AC4&lt;&gt;"",vega($M$18,AC4,$O$54,$O$51,$O$50),""),"")</f>
        <v/>
      </c>
      <c r="AN4" s="872"/>
      <c r="AO4" s="828"/>
      <c r="AP4" s="528" t="s">
        <v>160</v>
      </c>
      <c r="AQ4" s="509"/>
      <c r="AR4" s="521"/>
      <c r="AS4" s="512"/>
      <c r="AT4" s="589">
        <f t="shared" si="17"/>
        <v>0</v>
      </c>
      <c r="AU4" s="590">
        <f t="shared" si="18"/>
        <v>0</v>
      </c>
      <c r="AV4" s="529" t="s">
        <v>206</v>
      </c>
      <c r="AW4" s="509">
        <v>3</v>
      </c>
      <c r="AX4" s="521">
        <v>2808.1</v>
      </c>
      <c r="AY4" s="512">
        <v>1.2665333000000001</v>
      </c>
      <c r="AZ4" s="515">
        <f>+AW4*AY4*-100</f>
        <v>-379.95999000000006</v>
      </c>
      <c r="BA4" s="524">
        <f t="shared" si="19"/>
        <v>-380.92546833458999</v>
      </c>
      <c r="BB4" s="532" t="s">
        <v>207</v>
      </c>
      <c r="BC4" s="530"/>
      <c r="BD4" s="512"/>
      <c r="BE4" s="515">
        <f t="shared" si="20"/>
        <v>0</v>
      </c>
      <c r="BF4" s="925">
        <f t="shared" si="21"/>
        <v>0</v>
      </c>
      <c r="BG4" s="877"/>
      <c r="BH4" s="877"/>
      <c r="BI4" s="877"/>
      <c r="BJ4" s="877"/>
      <c r="BK4" s="877"/>
      <c r="BL4" s="877"/>
      <c r="BM4" s="877"/>
      <c r="BN4" s="877"/>
      <c r="BO4" s="877"/>
      <c r="BP4" s="877"/>
      <c r="BQ4" s="877"/>
      <c r="BR4" s="877"/>
      <c r="DC4" s="59">
        <f t="shared" si="22"/>
        <v>2814.852651408758</v>
      </c>
      <c r="DD4" s="60">
        <f t="shared" si="23"/>
        <v>0</v>
      </c>
      <c r="DE4" s="60">
        <f t="shared" si="24"/>
        <v>0</v>
      </c>
      <c r="DF4" s="60">
        <f t="shared" si="25"/>
        <v>0</v>
      </c>
      <c r="DG4" s="60">
        <f t="shared" si="26"/>
        <v>0</v>
      </c>
      <c r="DH4" s="60">
        <f t="shared" si="27"/>
        <v>0</v>
      </c>
      <c r="DI4" s="60">
        <f t="shared" si="28"/>
        <v>0</v>
      </c>
      <c r="DJ4" s="60">
        <f t="shared" si="29"/>
        <v>0</v>
      </c>
      <c r="DK4" s="60">
        <f t="shared" si="30"/>
        <v>0</v>
      </c>
      <c r="DL4" s="60">
        <f t="shared" si="31"/>
        <v>0</v>
      </c>
      <c r="DM4" s="60">
        <f t="shared" si="32"/>
        <v>0</v>
      </c>
      <c r="DN4" s="60">
        <f t="shared" si="33"/>
        <v>0</v>
      </c>
      <c r="DO4" s="60">
        <f t="shared" si="34"/>
        <v>0</v>
      </c>
      <c r="DP4" s="60">
        <f t="shared" si="35"/>
        <v>0</v>
      </c>
      <c r="DQ4" s="60">
        <f t="shared" si="36"/>
        <v>0</v>
      </c>
      <c r="DR4" s="60">
        <f t="shared" si="37"/>
        <v>0</v>
      </c>
      <c r="DS4" s="60">
        <f t="shared" si="38"/>
        <v>0</v>
      </c>
      <c r="DT4" s="60">
        <f t="shared" si="39"/>
        <v>0</v>
      </c>
      <c r="DU4" s="60">
        <f t="shared" si="40"/>
        <v>0</v>
      </c>
      <c r="DV4" s="60">
        <f t="shared" si="41"/>
        <v>0</v>
      </c>
      <c r="DW4" s="60">
        <f t="shared" si="42"/>
        <v>0</v>
      </c>
      <c r="DX4" s="60">
        <f t="shared" si="43"/>
        <v>0</v>
      </c>
      <c r="DY4" s="60">
        <f t="shared" si="44"/>
        <v>0</v>
      </c>
      <c r="DZ4" s="60">
        <f t="shared" si="45"/>
        <v>0</v>
      </c>
      <c r="EA4" s="60">
        <f t="shared" si="46"/>
        <v>0</v>
      </c>
      <c r="EB4" s="60">
        <f t="shared" si="47"/>
        <v>0</v>
      </c>
      <c r="EC4" s="60">
        <f t="shared" si="48"/>
        <v>0</v>
      </c>
      <c r="ED4" s="60">
        <f t="shared" si="49"/>
        <v>0</v>
      </c>
      <c r="EE4" s="60">
        <f t="shared" si="50"/>
        <v>0</v>
      </c>
      <c r="EF4" s="60">
        <f t="shared" si="51"/>
        <v>0</v>
      </c>
      <c r="EG4" s="60">
        <f t="shared" si="52"/>
        <v>0</v>
      </c>
      <c r="EH4" s="60">
        <f t="shared" si="53"/>
        <v>0</v>
      </c>
      <c r="EI4" s="60">
        <f t="shared" si="54"/>
        <v>0</v>
      </c>
      <c r="EJ4" s="60">
        <f t="shared" si="55"/>
        <v>0</v>
      </c>
      <c r="EK4" s="60">
        <f t="shared" si="56"/>
        <v>0</v>
      </c>
      <c r="EL4" s="60">
        <f t="shared" si="57"/>
        <v>0</v>
      </c>
      <c r="EM4" s="61"/>
      <c r="EN4" s="62">
        <f t="shared" si="58"/>
        <v>0</v>
      </c>
      <c r="EO4" s="61"/>
      <c r="EP4" s="66"/>
      <c r="EQ4" s="64"/>
      <c r="ER4" s="65">
        <f>ROUND($EP$3+EN4+ER37+ER71+ER104,2)</f>
        <v>-222006.53</v>
      </c>
      <c r="ES4" s="50"/>
      <c r="ET4" s="59">
        <f t="shared" si="59"/>
        <v>2814.852651408758</v>
      </c>
      <c r="EU4" s="60">
        <f ca="1">IFERROR((NORMSDIST(((LN($ET4/$C$3)+(#REF!+($O$49^2)/2)*$O$54)/($O$49*SQRT($O$54))))*$ET4-NORMSDIST((((LN($ET4/$C$3)+(#REF!+($O$49^2)/2)*$O$54)/($O$49*SQRT($O$54)))-$O$49*SQRT(($O$54))))*$C$3*EXP(-#REF!*$O$54))*$B$3*100,0)</f>
        <v>0</v>
      </c>
      <c r="EV4" s="60">
        <f ca="1">IFERROR((NORMSDIST(((LN($ET4/$C$4)+(#REF!+($O$49^2)/2)*$O$54)/($O$49*SQRT($O$54))))*$ET4-NORMSDIST((((LN($ET4/$C$4)+(#REF!+($O$49^2)/2)*$O$54)/($O$49*SQRT($O$54)))-$O$49*SQRT(($O$54))))*$C$4*EXP(-#REF!*$O$54))*$B$4*100,0)</f>
        <v>0</v>
      </c>
      <c r="EW4" s="60">
        <f ca="1">IFERROR((NORMSDIST(((LN($ET4/$C$5)+(#REF!+($O$49^2)/2)*$O$54)/($O$49*SQRT($O$54))))*$ET4-NORMSDIST((((LN($ET4/$C$5)+(#REF!+($O$49^2)/2)*$O$54)/($O$49*SQRT($O$54)))-$O$49*SQRT(($O$54))))*$C$5*EXP(-#REF!*$O$54))*$B$5*100,0)</f>
        <v>0</v>
      </c>
      <c r="EX4" s="60">
        <f ca="1">IFERROR((NORMSDIST(((LN($ET4/$C$6)+(#REF!+($O$49^2)/2)*$O$54)/($O$49*SQRT($O$54))))*$ET4-NORMSDIST((((LN($ET4/$C$6)+(#REF!+($O$49^2)/2)*$O$54)/($O$49*SQRT($O$54)))-$O$49*SQRT(($O$54))))*$C$6*EXP(-#REF!*$O$54))*$B$6*100,0)</f>
        <v>0</v>
      </c>
      <c r="EY4" s="60">
        <f ca="1">IFERROR((NORMSDIST(((LN($ET4/$C$7)+(#REF!+($O$49^2)/2)*$O$54)/($O$49*SQRT($O$54))))*$ET4-NORMSDIST((((LN($ET4/$C$7)+(#REF!+($O$49^2)/2)*$O$54)/($O$49*SQRT($O$54)))-$O$49*SQRT(($O$54))))*$C$7*EXP(-#REF!*$O$54))*$B$7*100,0)</f>
        <v>0</v>
      </c>
      <c r="EZ4" s="60">
        <f ca="1">IFERROR((NORMSDIST(((LN($ET4/$C$8)+(#REF!+($O$49^2)/2)*$O$54)/($O$49*SQRT($O$54))))*$ET4-NORMSDIST((((LN($ET4/$C$8)+(#REF!+($O$49^2)/2)*$O$54)/($O$49*SQRT($O$54)))-$O$49*SQRT(($O$54))))*$C$8*EXP(-#REF!*$O$54))*$B$8*100,0)</f>
        <v>0</v>
      </c>
      <c r="FA4" s="60">
        <f ca="1">IFERROR((NORMSDIST(((LN($ET4/$C$9)+(#REF!+($O$49^2)/2)*$O$54)/($O$49*SQRT($O$54))))*$ET4-NORMSDIST((((LN($ET4/$C$9)+(#REF!+($O$49^2)/2)*$O$54)/($O$49*SQRT($O$54)))-$O$49*SQRT(($O$54))))*$C$9*EXP(-#REF!*$O$54))*$B$9*100,0)</f>
        <v>0</v>
      </c>
      <c r="FB4" s="60">
        <f ca="1">IFERROR((NORMSDIST(((LN($ET4/$C$10)+(#REF!+($O$49^2)/2)*$O$54)/($O$49*SQRT($O$54))))*$ET4-NORMSDIST((((LN($ET4/$C$10)+(#REF!+($O$49^2)/2)*$O$54)/($O$49*SQRT($O$54)))-$O$49*SQRT(($O$54))))*$C$10*EXP(-#REF!*$O$54))*$B$10*100,0)</f>
        <v>0</v>
      </c>
      <c r="FC4" s="60">
        <f ca="1">IFERROR((NORMSDIST(((LN($ET4/$C$11)+(#REF!+($O$49^2)/2)*$O$54)/($O$49*SQRT($O$54))))*$ET4-NORMSDIST((((LN($ET4/$C$11)+(#REF!+($O$49^2)/2)*$O$54)/($O$49*SQRT($O$54)))-$O$49*SQRT(($O$54))))*$C$11*EXP(-#REF!*$O$54))*$B$11*100,0)</f>
        <v>0</v>
      </c>
      <c r="FD4" s="60">
        <f ca="1">IFERROR((NORMSDIST(((LN($ET4/$C$12)+(#REF!+($O$49^2)/2)*$O$54)/($O$49*SQRT($O$54))))*$ET4-NORMSDIST((((LN($ET4/$C$12)+(#REF!+($O$49^2)/2)*$O$54)/($O$49*SQRT($O$54)))-$O$49*SQRT(($O$54))))*$C$12*EXP(-#REF!*$O$54))*$B$12*100,0)</f>
        <v>0</v>
      </c>
      <c r="FE4" s="60">
        <f ca="1">IFERROR((NORMSDIST(((LN($ET4/$C$13)+(#REF!+($O$49^2)/2)*$O$54)/($O$49*SQRT($O$54))))*$ET4-NORMSDIST((((LN($ET4/$C$13)+(#REF!+($O$49^2)/2)*$O$54)/($O$49*SQRT($O$54)))-$O$49*SQRT(($O$54))))*$C$13*EXP(-#REF!*$O$54))*$B$13*100,0)</f>
        <v>0</v>
      </c>
      <c r="FF4" s="60">
        <f ca="1">IFERROR((NORMSDIST(((LN($ET4/$C$14)+(#REF!+($O$49^2)/2)*$O$54)/($O$49*SQRT($O$54))))*$ET4-NORMSDIST((((LN($ET4/$C$14)+(#REF!+($O$49^2)/2)*$O$54)/($O$49*SQRT($O$54)))-$O$49*SQRT(($O$54))))*$C$14*EXP(-#REF!*$O$54))*$B$14*100,0)</f>
        <v>0</v>
      </c>
      <c r="FG4" s="60">
        <f ca="1">IFERROR((NORMSDIST(((LN($ET4/$C$15)+(#REF!+($O$49^2)/2)*$O$54)/($O$49*SQRT($O$54))))*$ET4-NORMSDIST((((LN($ET4/$C$15)+(#REF!+($O$49^2)/2)*$O$54)/($O$49*SQRT($O$54)))-$O$49*SQRT(($O$54))))*$C$15*EXP(-#REF!*$O$54))*$B$15*100,0)</f>
        <v>0</v>
      </c>
      <c r="FH4" s="60">
        <f ca="1">IFERROR((NORMSDIST(((LN($ET4/$C$16)+(#REF!+($O$49^2)/2)*$O$54)/($O$49*SQRT($O$54))))*$ET4-NORMSDIST((((LN($ET4/$C$16)+(#REF!+($O$49^2)/2)*$O$54)/($O$49*SQRT($O$54)))-$O$49*SQRT(($O$54))))*$C$16*EXP(-#REF!*$O$54))*$B$16*100,0)</f>
        <v>0</v>
      </c>
      <c r="FI4" s="60">
        <f ca="1">IFERROR((NORMSDIST(((LN($ET4/$C$17)+(#REF!+($O$49^2)/2)*$O$54)/($O$49*SQRT($O$54))))*$ET4-NORMSDIST((((LN($ET4/$C$17)+(#REF!+($O$49^2)/2)*$O$54)/($O$49*SQRT($O$54)))-$O$49*SQRT(($O$54))))*$C$17*EXP(-#REF!*$O$54))*$B$17*100,0)</f>
        <v>0</v>
      </c>
      <c r="FJ4" s="60">
        <f ca="1">IFERROR((NORMSDIST(((LN($ET4/$C$18)+(#REF!+($O$49^2)/2)*$O$54)/($O$49*SQRT($O$54))))*$ET4-NORMSDIST((((LN($ET4/$C$18)+(#REF!+($O$49^2)/2)*$O$54)/($O$49*SQRT($O$54)))-$O$49*SQRT(($O$54))))*$C$18*EXP(-#REF!*$O$54))*$B$18*100,0)</f>
        <v>0</v>
      </c>
      <c r="FK4" s="60">
        <f ca="1">IFERROR((NORMSDIST(((LN($ET4/$C$19)+(#REF!+($O$49^2)/2)*$O$54)/($O$49*SQRT($O$54))))*$ET4-NORMSDIST((((LN($ET4/$C$19)+(#REF!+($O$49^2)/2)*$O$54)/($O$49*SQRT($O$54)))-$O$49*SQRT(($O$54))))*$C$19*EXP(-#REF!*$O$54))*$B$19*100,0)</f>
        <v>0</v>
      </c>
      <c r="FL4" s="60">
        <f ca="1">IFERROR((NORMSDIST(((LN($ET4/$C$20)+(#REF!+($O$49^2)/2)*$O$54)/($O$49*SQRT($O$54))))*$ET4-NORMSDIST((((LN($ET4/$C$20)+(#REF!+($O$49^2)/2)*$O$54)/($O$49*SQRT($O$54)))-$O$49*SQRT(($O$54))))*$C$20*EXP(-#REF!*$O$54))*$B$20*100,0)</f>
        <v>0</v>
      </c>
      <c r="FM4" s="60">
        <f ca="1">IFERROR((NORMSDIST(((LN($ET4/$C$39)+(#REF!+($O$49^2)/2)*$O$54)/($O$49*SQRT($O$54))))*$ET4-NORMSDIST((((LN($ET4/$C$39)+(#REF!+($O$49^2)/2)*$O$54)/($O$49*SQRT($O$54)))-$O$49*SQRT(($O$54))))*$C$39*EXP(-#REF!*$O$54))*$B$39*100,0)</f>
        <v>0</v>
      </c>
      <c r="FN4" s="60">
        <f ca="1">IFERROR((NORMSDIST(((LN($ET4/$C$40)+(#REF!+($O$49^2)/2)*$O$54)/($O$49*SQRT($O$54))))*$ET4-NORMSDIST((((LN($ET4/$C$40)+(#REF!+($O$49^2)/2)*$O$54)/($O$49*SQRT($O$54)))-$O$49*SQRT(($O$54))))*$C$40*EXP(-#REF!*$O$54))*$B$40*100,0)</f>
        <v>0</v>
      </c>
      <c r="FO4" s="60">
        <f ca="1">IFERROR((NORMSDIST(((LN($ET4/$C$41)+(#REF!+($O$49^2)/2)*$O$54)/($O$49*SQRT($O$54))))*$ET4-NORMSDIST((((LN($ET4/$C$41)+(#REF!+($O$49^2)/2)*$O$54)/($O$49*SQRT($O$54)))-$O$49*SQRT(($O$54))))*$C$41*EXP(-#REF!*$O$54))*$B$41*100,0)</f>
        <v>0</v>
      </c>
      <c r="FP4" s="60">
        <f ca="1">IFERROR((NORMSDIST(((LN($ET4/$C$42)+(#REF!+($O$49^2)/2)*$O$54)/($O$49*SQRT($O$54))))*$ET4-NORMSDIST((((LN($ET4/$C$42)+(#REF!+($O$49^2)/2)*$O$54)/($O$49*SQRT($O$54)))-$O$49*SQRT(($O$54))))*$C$42*EXP(-#REF!*$O$54))*$B$42*100,0)</f>
        <v>0</v>
      </c>
      <c r="FQ4" s="60">
        <f ca="1">IFERROR((NORMSDIST(((LN($ET4/$C$43)+(#REF!+($O$49^2)/2)*$O$54)/($O$49*SQRT($O$54))))*$ET4-NORMSDIST((((LN($ET4/$C$43)+(#REF!+($O$49^2)/2)*$O$54)/($O$49*SQRT($O$54)))-$O$49*SQRT(($O$54))))*$C$43*EXP(-#REF!*$O$54))*$B$43*100,0)</f>
        <v>0</v>
      </c>
      <c r="FR4" s="60">
        <f ca="1">IFERROR((NORMSDIST(((LN($ET4/$C$44)+(#REF!+($O$49^2)/2)*$O$54)/($O$49*SQRT($O$54))))*$ET4-NORMSDIST((((LN($ET4/$C$44)+(#REF!+($O$49^2)/2)*$O$54)/($O$49*SQRT($O$54)))-$O$49*SQRT(($O$54))))*$C$44*EXP(-#REF!*$O$54))*$B$44*100,0)</f>
        <v>0</v>
      </c>
      <c r="FS4" s="60">
        <f ca="1">IFERROR((NORMSDIST(((LN($ET4/$C$45)+(#REF!+($O$49^2)/2)*$O$54)/($O$49*SQRT($O$54))))*$ET4-NORMSDIST((((LN($ET4/$C$45)+(#REF!+($O$49^2)/2)*$O$54)/($O$49*SQRT($O$54)))-$O$49*SQRT(($O$54))))*$C$45*EXP(-#REF!*$O$54))*$B$45*100,0)</f>
        <v>0</v>
      </c>
      <c r="FT4" s="60">
        <f ca="1">IFERROR((NORMSDIST(((LN($ET4/$C$46)+(#REF!+($O$49^2)/2)*$O$54)/($O$49*SQRT($O$54))))*$ET4-NORMSDIST((((LN($ET4/$C$46)+(#REF!+($O$49^2)/2)*$O$54)/($O$49*SQRT($O$54)))-$O$49*SQRT(($O$54))))*$C$46*EXP(-#REF!*$O$54))*$B$46*100,0)</f>
        <v>0</v>
      </c>
      <c r="FU4" s="60">
        <f ca="1">IFERROR((NORMSDIST(((LN($ET4/$C$47)+(#REF!+($O$49^2)/2)*$O$54)/($O$49*SQRT($O$54))))*$ET4-NORMSDIST((((LN($ET4/$C$47)+(#REF!+($O$49^2)/2)*$O$54)/($O$49*SQRT($O$54)))-$O$49*SQRT(($O$54))))*$C$47*EXP(-#REF!*$O$54))*$B$47*100,0)</f>
        <v>0</v>
      </c>
      <c r="FV4" s="60">
        <f ca="1">IFERROR((NORMSDIST(((LN($ET4/$C$48)+(#REF!+($O$49^2)/2)*$O$54)/($O$49*SQRT($O$54))))*$ET4-NORMSDIST((((LN($ET4/$C$48)+(#REF!+($O$49^2)/2)*$O$54)/($O$49*SQRT($O$54)))-$O$49*SQRT(($O$54))))*$C$48*EXP(-#REF!*$O$54))*$B$48*100,0)</f>
        <v>0</v>
      </c>
      <c r="FW4" s="60">
        <f ca="1">IFERROR((NORMSDIST(((LN($ET4/$C$49)+(#REF!+($O$49^2)/2)*$O$54)/($O$49*SQRT($O$54))))*$ET4-NORMSDIST((((LN($ET4/$C$49)+(#REF!+($O$49^2)/2)*$O$54)/($O$49*SQRT($O$54)))-$O$49*SQRT(($O$54))))*$C$49*EXP(-#REF!*$O$54))*$B$49*100,0)</f>
        <v>0</v>
      </c>
      <c r="FX4" s="60">
        <f ca="1">IFERROR((NORMSDIST(((LN($ET4/$C$50)+(#REF!+($O$49^2)/2)*$O$54)/($O$49*SQRT($O$54))))*$ET4-NORMSDIST((((LN($ET4/$C$50)+(#REF!+($O$49^2)/2)*$O$54)/($O$49*SQRT($O$54)))-$O$49*SQRT(($O$54))))*$C$50*EXP(-#REF!*$O$54))*$B$50*100,0)</f>
        <v>0</v>
      </c>
      <c r="FY4" s="60">
        <f ca="1">IFERROR((NORMSDIST(((LN($ET4/$C$51)+(#REF!+($O$49^2)/2)*$O$54)/($O$49*SQRT($O$54))))*$ET4-NORMSDIST((((LN($ET4/$C$51)+(#REF!+($O$49^2)/2)*$O$54)/($O$49*SQRT($O$54)))-$O$49*SQRT(($O$54))))*$C$51*EXP(-#REF!*$O$54))*$B$51*100,0)</f>
        <v>0</v>
      </c>
      <c r="FZ4" s="60">
        <f ca="1">IFERROR((NORMSDIST(((LN($ET4/$C$52)+(#REF!+($O$49^2)/2)*$O$54)/($O$49*SQRT($O$54))))*$ET4-NORMSDIST((((LN($ET4/$C$52)+(#REF!+($O$49^2)/2)*$O$54)/($O$49*SQRT($O$54)))-$O$49*SQRT(($O$54))))*$C$52*EXP(-#REF!*$O$54))*$B$52*100,0)</f>
        <v>0</v>
      </c>
      <c r="GA4" s="60">
        <f ca="1">IFERROR((NORMSDIST(((LN($ET4/$C$53)+(#REF!+($O$49^2)/2)*$O$54)/($O$49*SQRT($O$54))))*$ET4-NORMSDIST((((LN($ET4/$C$53)+(#REF!+($O$49^2)/2)*$O$54)/($O$49*SQRT($O$54)))-$O$49*SQRT(($O$54))))*$C$53*EXP(-#REF!*$O$54))*$B$53*100,0)</f>
        <v>0</v>
      </c>
      <c r="GB4" s="60">
        <f ca="1">IFERROR((NORMSDIST(((LN($ET4/$C$54)+(#REF!+($O$49^2)/2)*$O$54)/($O$49*SQRT($O$54))))*$ET4-NORMSDIST((((LN($ET4/$C$54)+(#REF!+($O$49^2)/2)*$O$54)/($O$49*SQRT($O$54)))-$O$49*SQRT(($O$54))))*$C$54*EXP(-#REF!*$O$54))*$B$54*100,0)</f>
        <v>0</v>
      </c>
      <c r="GC4" s="60">
        <f ca="1">IFERROR((NORMSDIST(((LN($ET4/$C$56)+(#REF!+($O$49^2)/2)*$O$54)/($O$49*SQRT($O$54))))*$ET4-NORMSDIST((((LN($ET4/$C$56)+(#REF!+($O$49^2)/2)*$O$54)/($O$49*SQRT($O$54)))-$O$49*SQRT(($O$54))))*$C$56*EXP(-#REF!*$O$54))*$B$56*100,0)</f>
        <v>0</v>
      </c>
      <c r="GD4" s="61"/>
      <c r="GE4" s="62">
        <f t="shared" ca="1" si="60"/>
        <v>0</v>
      </c>
      <c r="GF4" s="61"/>
      <c r="GG4" s="66"/>
      <c r="GH4" s="64"/>
      <c r="GI4" s="65">
        <f t="shared" ca="1" si="61"/>
        <v>13122.45</v>
      </c>
    </row>
    <row r="5" spans="1:191">
      <c r="A5" s="149" t="s">
        <v>205</v>
      </c>
      <c r="B5" s="518"/>
      <c r="C5" s="523">
        <v>3558.1</v>
      </c>
      <c r="D5" s="519">
        <v>281</v>
      </c>
      <c r="E5" s="588">
        <f t="shared" si="0"/>
        <v>0</v>
      </c>
      <c r="F5" s="591">
        <f t="shared" si="1"/>
        <v>0</v>
      </c>
      <c r="G5" s="520">
        <f t="shared" si="62"/>
        <v>281</v>
      </c>
      <c r="H5" s="624"/>
      <c r="I5" s="553">
        <f t="shared" si="2"/>
        <v>0</v>
      </c>
      <c r="J5" s="896">
        <f t="shared" si="3"/>
        <v>0</v>
      </c>
      <c r="K5" s="872"/>
      <c r="L5" s="603">
        <f t="shared" si="4"/>
        <v>-0.2309776107398962</v>
      </c>
      <c r="M5" s="703">
        <f t="shared" si="5"/>
        <v>2872.2986238864878</v>
      </c>
      <c r="N5" s="562">
        <f t="shared" si="6"/>
        <v>-308175.49</v>
      </c>
      <c r="O5" s="697">
        <f t="shared" ca="1" si="7"/>
        <v>13122.45</v>
      </c>
      <c r="P5" s="872"/>
      <c r="Q5" s="841">
        <v>3558.1</v>
      </c>
      <c r="R5" s="610">
        <f t="shared" si="63"/>
        <v>0</v>
      </c>
      <c r="S5" s="609">
        <f t="shared" si="8"/>
        <v>3558.1</v>
      </c>
      <c r="T5" s="513" t="str">
        <f t="shared" si="9"/>
        <v>MERV - XMEV - GFGC35581G - 24hs</v>
      </c>
      <c r="U5" s="614" t="str">
        <f t="shared" si="10"/>
        <v>GFGC35581G</v>
      </c>
      <c r="V5" s="862">
        <f t="shared" ca="1" si="11"/>
        <v>267.14228360729112</v>
      </c>
      <c r="W5" s="508">
        <f>IFERROR(VLOOKUP($U5,HomeBroker!$A$30:$F$90,6,0),0)</f>
        <v>281</v>
      </c>
      <c r="X5" s="940" t="str" cm="1">
        <f t="array" aca="1" ref="X5" ca="1">IFERROR(IF(Q5&lt;&gt;"",IF(W5&gt;0,ImpliedCallVolatility($M$18,Q5,$O$54,$O$51,W5),""),""),"")</f>
        <v/>
      </c>
      <c r="Y5" s="957" t="str" cm="1">
        <f t="array" aca="1" ref="Y5" ca="1">+IFERROR(IF(Q5&lt;&gt;"",CallDelta($M$18,Q5,$O$54,$O$51,$O$49),""),"")</f>
        <v/>
      </c>
      <c r="Z5" s="957" t="str" cm="1">
        <f t="array" aca="1" ref="Z5" ca="1">+IFERROR(IF(Q5&lt;&gt;"",CallTheta2($M$18,Q5,$O$54,$O$51,$O$49,$O$57),""),"")</f>
        <v/>
      </c>
      <c r="AA5" s="949" t="str" cm="1">
        <f t="array" aca="1" ref="AA5" ca="1">+IFERROR(IF(Q5&lt;&gt;"",vega($M$18,Q5,$O$54,$O$51,$O$49),""),"")</f>
        <v/>
      </c>
      <c r="AB5" s="872"/>
      <c r="AC5" s="1002">
        <v>4597.2999999999993</v>
      </c>
      <c r="AD5" s="611">
        <f t="shared" si="12"/>
        <v>0</v>
      </c>
      <c r="AE5" s="609">
        <f t="shared" si="13"/>
        <v>4597.2999999999993</v>
      </c>
      <c r="AF5" s="513" t="str">
        <f t="shared" si="14"/>
        <v>MERV - XMEV - GFGV45973G - 24hs</v>
      </c>
      <c r="AG5" s="614" t="str">
        <f t="shared" si="15"/>
        <v>GFGV45973G</v>
      </c>
      <c r="AH5" s="616">
        <f t="shared" ca="1" si="16"/>
        <v>784.0187079651555</v>
      </c>
      <c r="AI5" s="508">
        <f>IFERROR(VLOOKUP($AG5,HomeBroker!$A$30:$F$90,6,0),0)</f>
        <v>835</v>
      </c>
      <c r="AJ5" s="940" t="str" cm="1">
        <f t="array" aca="1" ref="AJ5" ca="1">IFERROR(IF(AC5&lt;&gt;"",IF(AI5&gt;0,ImpliedPutVolatility($M$18,AC5,$O$54,$O$51,AI5),""),""),"")</f>
        <v/>
      </c>
      <c r="AK5" s="957" t="str" cm="1">
        <f t="array" aca="1" ref="AK5" ca="1">+IFERROR(IF(AC5&lt;&gt;"",PutDelta($M$18,AC5,$O$54,$O$51,$O$50),""),"")</f>
        <v/>
      </c>
      <c r="AL5" s="957" t="str" cm="1">
        <f t="array" aca="1" ref="AL5" ca="1">+IFERROR(IF(AC5&lt;&gt;"",PutTheta2($M$18,AC5,$O$54,$O$51,$O$50,$O$57),""),"")</f>
        <v/>
      </c>
      <c r="AM5" s="949" t="str" cm="1">
        <f t="array" aca="1" ref="AM5" ca="1">+IFERROR(IF(AC5&lt;&gt;"",vega($M$18,AC5,$O$54,$O$51,$O$50),""),"")</f>
        <v/>
      </c>
      <c r="AN5" s="872"/>
      <c r="AO5" s="829"/>
      <c r="AP5" s="528" t="s">
        <v>160</v>
      </c>
      <c r="AQ5" s="510"/>
      <c r="AR5" s="522"/>
      <c r="AS5" s="514"/>
      <c r="AT5" s="588">
        <f t="shared" si="17"/>
        <v>0</v>
      </c>
      <c r="AU5" s="580">
        <f t="shared" si="18"/>
        <v>0</v>
      </c>
      <c r="AV5" s="529" t="s">
        <v>206</v>
      </c>
      <c r="AW5" s="510">
        <v>4</v>
      </c>
      <c r="AX5" s="522">
        <v>2958.1</v>
      </c>
      <c r="AY5" s="514">
        <v>1.7521249999999999</v>
      </c>
      <c r="AZ5" s="516">
        <f t="shared" ref="AZ5:AZ51" si="64">+AW5*AY5*-100</f>
        <v>-700.85</v>
      </c>
      <c r="BA5" s="525">
        <f t="shared" si="19"/>
        <v>-702.63085984999987</v>
      </c>
      <c r="BB5" s="532" t="s">
        <v>207</v>
      </c>
      <c r="BC5" s="531"/>
      <c r="BD5" s="514"/>
      <c r="BE5" s="516">
        <f t="shared" si="20"/>
        <v>0</v>
      </c>
      <c r="BF5" s="924">
        <f t="shared" si="21"/>
        <v>0</v>
      </c>
      <c r="BG5" s="877"/>
      <c r="BH5" s="877"/>
      <c r="BI5" s="877"/>
      <c r="BJ5" s="877"/>
      <c r="BK5" s="877"/>
      <c r="BL5" s="877"/>
      <c r="BM5" s="877"/>
      <c r="BN5" s="877"/>
      <c r="BO5" s="877"/>
      <c r="BP5" s="877"/>
      <c r="BQ5" s="877"/>
      <c r="BR5" s="877"/>
      <c r="DC5" s="59">
        <f t="shared" si="22"/>
        <v>2872.2986238864878</v>
      </c>
      <c r="DD5" s="60">
        <f t="shared" si="23"/>
        <v>0</v>
      </c>
      <c r="DE5" s="60">
        <f t="shared" si="24"/>
        <v>0</v>
      </c>
      <c r="DF5" s="60">
        <f t="shared" si="25"/>
        <v>0</v>
      </c>
      <c r="DG5" s="60">
        <f t="shared" si="26"/>
        <v>0</v>
      </c>
      <c r="DH5" s="60">
        <f t="shared" si="27"/>
        <v>0</v>
      </c>
      <c r="DI5" s="60">
        <f t="shared" si="28"/>
        <v>0</v>
      </c>
      <c r="DJ5" s="60">
        <f t="shared" si="29"/>
        <v>0</v>
      </c>
      <c r="DK5" s="60">
        <f t="shared" si="30"/>
        <v>0</v>
      </c>
      <c r="DL5" s="60">
        <f t="shared" si="31"/>
        <v>0</v>
      </c>
      <c r="DM5" s="60">
        <f t="shared" si="32"/>
        <v>0</v>
      </c>
      <c r="DN5" s="60">
        <f t="shared" si="33"/>
        <v>0</v>
      </c>
      <c r="DO5" s="60">
        <f t="shared" si="34"/>
        <v>0</v>
      </c>
      <c r="DP5" s="60">
        <f t="shared" si="35"/>
        <v>0</v>
      </c>
      <c r="DQ5" s="60">
        <f t="shared" si="36"/>
        <v>0</v>
      </c>
      <c r="DR5" s="60">
        <f t="shared" si="37"/>
        <v>0</v>
      </c>
      <c r="DS5" s="60">
        <f t="shared" si="38"/>
        <v>0</v>
      </c>
      <c r="DT5" s="60">
        <f t="shared" si="39"/>
        <v>0</v>
      </c>
      <c r="DU5" s="60">
        <f t="shared" si="40"/>
        <v>0</v>
      </c>
      <c r="DV5" s="60">
        <f t="shared" si="41"/>
        <v>0</v>
      </c>
      <c r="DW5" s="60">
        <f t="shared" si="42"/>
        <v>0</v>
      </c>
      <c r="DX5" s="60">
        <f t="shared" si="43"/>
        <v>0</v>
      </c>
      <c r="DY5" s="60">
        <f t="shared" si="44"/>
        <v>0</v>
      </c>
      <c r="DZ5" s="60">
        <f t="shared" si="45"/>
        <v>0</v>
      </c>
      <c r="EA5" s="60">
        <f t="shared" si="46"/>
        <v>0</v>
      </c>
      <c r="EB5" s="60">
        <f t="shared" si="47"/>
        <v>0</v>
      </c>
      <c r="EC5" s="60">
        <f t="shared" si="48"/>
        <v>0</v>
      </c>
      <c r="ED5" s="60">
        <f t="shared" si="49"/>
        <v>0</v>
      </c>
      <c r="EE5" s="60">
        <f t="shared" si="50"/>
        <v>0</v>
      </c>
      <c r="EF5" s="60">
        <f t="shared" si="51"/>
        <v>0</v>
      </c>
      <c r="EG5" s="60">
        <f t="shared" si="52"/>
        <v>0</v>
      </c>
      <c r="EH5" s="60">
        <f t="shared" si="53"/>
        <v>0</v>
      </c>
      <c r="EI5" s="60">
        <f t="shared" si="54"/>
        <v>0</v>
      </c>
      <c r="EJ5" s="60">
        <f t="shared" si="55"/>
        <v>0</v>
      </c>
      <c r="EK5" s="60">
        <f t="shared" si="56"/>
        <v>0</v>
      </c>
      <c r="EL5" s="60">
        <f t="shared" si="57"/>
        <v>0</v>
      </c>
      <c r="EM5" s="61"/>
      <c r="EN5" s="62">
        <f t="shared" si="58"/>
        <v>0</v>
      </c>
      <c r="EO5" s="61"/>
      <c r="EP5" s="66"/>
      <c r="EQ5" s="64"/>
      <c r="ER5" s="65">
        <f t="shared" ref="ER5:ER34" si="65">ROUND($EP$3+EN5+ER38+ER72+ER105,2)</f>
        <v>-308175.49</v>
      </c>
      <c r="ES5" s="50"/>
      <c r="ET5" s="59">
        <f t="shared" si="59"/>
        <v>2872.2986238864878</v>
      </c>
      <c r="EU5" s="60">
        <f ca="1">IFERROR((NORMSDIST(((LN($ET5/$C$3)+(#REF!+($O$49^2)/2)*$O$54)/($O$49*SQRT($O$54))))*$ET5-NORMSDIST((((LN($ET5/$C$3)+(#REF!+($O$49^2)/2)*$O$54)/($O$49*SQRT($O$54)))-$O$49*SQRT(($O$54))))*$C$3*EXP(-#REF!*$O$54))*$B$3*100,0)</f>
        <v>0</v>
      </c>
      <c r="EV5" s="60">
        <f ca="1">IFERROR((NORMSDIST(((LN($ET5/$C$4)+(#REF!+($O$49^2)/2)*$O$54)/($O$49*SQRT($O$54))))*$ET5-NORMSDIST((((LN($ET5/$C$4)+(#REF!+($O$49^2)/2)*$O$54)/($O$49*SQRT($O$54)))-$O$49*SQRT(($O$54))))*$C$4*EXP(-#REF!*$O$54))*$B$4*100,0)</f>
        <v>0</v>
      </c>
      <c r="EW5" s="60">
        <f ca="1">IFERROR((NORMSDIST(((LN($ET5/$C$5)+(#REF!+($O$49^2)/2)*$O$54)/($O$49*SQRT($O$54))))*$ET5-NORMSDIST((((LN($ET5/$C$5)+(#REF!+($O$49^2)/2)*$O$54)/($O$49*SQRT($O$54)))-$O$49*SQRT(($O$54))))*$C$5*EXP(-#REF!*$O$54))*$B$5*100,0)</f>
        <v>0</v>
      </c>
      <c r="EX5" s="60">
        <f ca="1">IFERROR((NORMSDIST(((LN($ET5/$C$6)+(#REF!+($O$49^2)/2)*$O$54)/($O$49*SQRT($O$54))))*$ET5-NORMSDIST((((LN($ET5/$C$6)+(#REF!+($O$49^2)/2)*$O$54)/($O$49*SQRT($O$54)))-$O$49*SQRT(($O$54))))*$C$6*EXP(-#REF!*$O$54))*$B$6*100,0)</f>
        <v>0</v>
      </c>
      <c r="EY5" s="60">
        <f ca="1">IFERROR((NORMSDIST(((LN($ET5/$C$7)+(#REF!+($O$49^2)/2)*$O$54)/($O$49*SQRT($O$54))))*$ET5-NORMSDIST((((LN($ET5/$C$7)+(#REF!+($O$49^2)/2)*$O$54)/($O$49*SQRT($O$54)))-$O$49*SQRT(($O$54))))*$C$7*EXP(-#REF!*$O$54))*$B$7*100,0)</f>
        <v>0</v>
      </c>
      <c r="EZ5" s="60">
        <f ca="1">IFERROR((NORMSDIST(((LN($ET5/$C$8)+(#REF!+($O$49^2)/2)*$O$54)/($O$49*SQRT($O$54))))*$ET5-NORMSDIST((((LN($ET5/$C$8)+(#REF!+($O$49^2)/2)*$O$54)/($O$49*SQRT($O$54)))-$O$49*SQRT(($O$54))))*$C$8*EXP(-#REF!*$O$54))*$B$8*100,0)</f>
        <v>0</v>
      </c>
      <c r="FA5" s="60">
        <f ca="1">IFERROR((NORMSDIST(((LN($ET5/$C$9)+(#REF!+($O$49^2)/2)*$O$54)/($O$49*SQRT($O$54))))*$ET5-NORMSDIST((((LN($ET5/$C$9)+(#REF!+($O$49^2)/2)*$O$54)/($O$49*SQRT($O$54)))-$O$49*SQRT(($O$54))))*$C$9*EXP(-#REF!*$O$54))*$B$9*100,0)</f>
        <v>0</v>
      </c>
      <c r="FB5" s="60">
        <f ca="1">IFERROR((NORMSDIST(((LN($ET5/$C$10)+(#REF!+($O$49^2)/2)*$O$54)/($O$49*SQRT($O$54))))*$ET5-NORMSDIST((((LN($ET5/$C$10)+(#REF!+($O$49^2)/2)*$O$54)/($O$49*SQRT($O$54)))-$O$49*SQRT(($O$54))))*$C$10*EXP(-#REF!*$O$54))*$B$10*100,0)</f>
        <v>0</v>
      </c>
      <c r="FC5" s="60">
        <f ca="1">IFERROR((NORMSDIST(((LN($ET5/$C$11)+(#REF!+($O$49^2)/2)*$O$54)/($O$49*SQRT($O$54))))*$ET5-NORMSDIST((((LN($ET5/$C$11)+(#REF!+($O$49^2)/2)*$O$54)/($O$49*SQRT($O$54)))-$O$49*SQRT(($O$54))))*$C$11*EXP(-#REF!*$O$54))*$B$11*100,0)</f>
        <v>0</v>
      </c>
      <c r="FD5" s="60">
        <f ca="1">IFERROR((NORMSDIST(((LN($ET5/$C$12)+(#REF!+($O$49^2)/2)*$O$54)/($O$49*SQRT($O$54))))*$ET5-NORMSDIST((((LN($ET5/$C$12)+(#REF!+($O$49^2)/2)*$O$54)/($O$49*SQRT($O$54)))-$O$49*SQRT(($O$54))))*$C$12*EXP(-#REF!*$O$54))*$B$12*100,0)</f>
        <v>0</v>
      </c>
      <c r="FE5" s="60">
        <f ca="1">IFERROR((NORMSDIST(((LN($ET5/$C$13)+(#REF!+($O$49^2)/2)*$O$54)/($O$49*SQRT($O$54))))*$ET5-NORMSDIST((((LN($ET5/$C$13)+(#REF!+($O$49^2)/2)*$O$54)/($O$49*SQRT($O$54)))-$O$49*SQRT(($O$54))))*$C$13*EXP(-#REF!*$O$54))*$B$13*100,0)</f>
        <v>0</v>
      </c>
      <c r="FF5" s="60">
        <f ca="1">IFERROR((NORMSDIST(((LN($ET5/$C$14)+(#REF!+($O$49^2)/2)*$O$54)/($O$49*SQRT($O$54))))*$ET5-NORMSDIST((((LN($ET5/$C$14)+(#REF!+($O$49^2)/2)*$O$54)/($O$49*SQRT($O$54)))-$O$49*SQRT(($O$54))))*$C$14*EXP(-#REF!*$O$54))*$B$14*100,0)</f>
        <v>0</v>
      </c>
      <c r="FG5" s="60">
        <f ca="1">IFERROR((NORMSDIST(((LN($ET5/$C$15)+(#REF!+($O$49^2)/2)*$O$54)/($O$49*SQRT($O$54))))*$ET5-NORMSDIST((((LN($ET5/$C$15)+(#REF!+($O$49^2)/2)*$O$54)/($O$49*SQRT($O$54)))-$O$49*SQRT(($O$54))))*$C$15*EXP(-#REF!*$O$54))*$B$15*100,0)</f>
        <v>0</v>
      </c>
      <c r="FH5" s="60">
        <f ca="1">IFERROR((NORMSDIST(((LN($ET5/$C$16)+(#REF!+($O$49^2)/2)*$O$54)/($O$49*SQRT($O$54))))*$ET5-NORMSDIST((((LN($ET5/$C$16)+(#REF!+($O$49^2)/2)*$O$54)/($O$49*SQRT($O$54)))-$O$49*SQRT(($O$54))))*$C$16*EXP(-#REF!*$O$54))*$B$16*100,0)</f>
        <v>0</v>
      </c>
      <c r="FI5" s="60">
        <f ca="1">IFERROR((NORMSDIST(((LN($ET5/$C$17)+(#REF!+($O$49^2)/2)*$O$54)/($O$49*SQRT($O$54))))*$ET5-NORMSDIST((((LN($ET5/$C$17)+(#REF!+($O$49^2)/2)*$O$54)/($O$49*SQRT($O$54)))-$O$49*SQRT(($O$54))))*$C$17*EXP(-#REF!*$O$54))*$B$17*100,0)</f>
        <v>0</v>
      </c>
      <c r="FJ5" s="60">
        <f ca="1">IFERROR((NORMSDIST(((LN($ET5/$C$18)+(#REF!+($O$49^2)/2)*$O$54)/($O$49*SQRT($O$54))))*$ET5-NORMSDIST((((LN($ET5/$C$18)+(#REF!+($O$49^2)/2)*$O$54)/($O$49*SQRT($O$54)))-$O$49*SQRT(($O$54))))*$C$18*EXP(-#REF!*$O$54))*$B$18*100,0)</f>
        <v>0</v>
      </c>
      <c r="FK5" s="60">
        <f ca="1">IFERROR((NORMSDIST(((LN($ET5/$C$19)+(#REF!+($O$49^2)/2)*$O$54)/($O$49*SQRT($O$54))))*$ET5-NORMSDIST((((LN($ET5/$C$19)+(#REF!+($O$49^2)/2)*$O$54)/($O$49*SQRT($O$54)))-$O$49*SQRT(($O$54))))*$C$19*EXP(-#REF!*$O$54))*$B$19*100,0)</f>
        <v>0</v>
      </c>
      <c r="FL5" s="60">
        <f ca="1">IFERROR((NORMSDIST(((LN($ET5/$C$20)+(#REF!+($O$49^2)/2)*$O$54)/($O$49*SQRT($O$54))))*$ET5-NORMSDIST((((LN($ET5/$C$20)+(#REF!+($O$49^2)/2)*$O$54)/($O$49*SQRT($O$54)))-$O$49*SQRT(($O$54))))*$C$20*EXP(-#REF!*$O$54))*$B$20*100,0)</f>
        <v>0</v>
      </c>
      <c r="FM5" s="60">
        <f ca="1">IFERROR((NORMSDIST(((LN($ET5/$C$39)+(#REF!+($O$49^2)/2)*$O$54)/($O$49*SQRT($O$54))))*$ET5-NORMSDIST((((LN($ET5/$C$39)+(#REF!+($O$49^2)/2)*$O$54)/($O$49*SQRT($O$54)))-$O$49*SQRT(($O$54))))*$C$39*EXP(-#REF!*$O$54))*$B$39*100,0)</f>
        <v>0</v>
      </c>
      <c r="FN5" s="60">
        <f ca="1">IFERROR((NORMSDIST(((LN($ET5/$C$40)+(#REF!+($O$49^2)/2)*$O$54)/($O$49*SQRT($O$54))))*$ET5-NORMSDIST((((LN($ET5/$C$40)+(#REF!+($O$49^2)/2)*$O$54)/($O$49*SQRT($O$54)))-$O$49*SQRT(($O$54))))*$C$40*EXP(-#REF!*$O$54))*$B$40*100,0)</f>
        <v>0</v>
      </c>
      <c r="FO5" s="60">
        <f ca="1">IFERROR((NORMSDIST(((LN($ET5/$C$41)+(#REF!+($O$49^2)/2)*$O$54)/($O$49*SQRT($O$54))))*$ET5-NORMSDIST((((LN($ET5/$C$41)+(#REF!+($O$49^2)/2)*$O$54)/($O$49*SQRT($O$54)))-$O$49*SQRT(($O$54))))*$C$41*EXP(-#REF!*$O$54))*$B$41*100,0)</f>
        <v>0</v>
      </c>
      <c r="FP5" s="60">
        <f ca="1">IFERROR((NORMSDIST(((LN($ET5/$C$42)+(#REF!+($O$49^2)/2)*$O$54)/($O$49*SQRT($O$54))))*$ET5-NORMSDIST((((LN($ET5/$C$42)+(#REF!+($O$49^2)/2)*$O$54)/($O$49*SQRT($O$54)))-$O$49*SQRT(($O$54))))*$C$42*EXP(-#REF!*$O$54))*$B$42*100,0)</f>
        <v>0</v>
      </c>
      <c r="FQ5" s="60">
        <f ca="1">IFERROR((NORMSDIST(((LN($ET5/$C$43)+(#REF!+($O$49^2)/2)*$O$54)/($O$49*SQRT($O$54))))*$ET5-NORMSDIST((((LN($ET5/$C$43)+(#REF!+($O$49^2)/2)*$O$54)/($O$49*SQRT($O$54)))-$O$49*SQRT(($O$54))))*$C$43*EXP(-#REF!*$O$54))*$B$43*100,0)</f>
        <v>0</v>
      </c>
      <c r="FR5" s="60">
        <f ca="1">IFERROR((NORMSDIST(((LN($ET5/$C$44)+(#REF!+($O$49^2)/2)*$O$54)/($O$49*SQRT($O$54))))*$ET5-NORMSDIST((((LN($ET5/$C$44)+(#REF!+($O$49^2)/2)*$O$54)/($O$49*SQRT($O$54)))-$O$49*SQRT(($O$54))))*$C$44*EXP(-#REF!*$O$54))*$B$44*100,0)</f>
        <v>0</v>
      </c>
      <c r="FS5" s="60">
        <f ca="1">IFERROR((NORMSDIST(((LN($ET5/$C$45)+(#REF!+($O$49^2)/2)*$O$54)/($O$49*SQRT($O$54))))*$ET5-NORMSDIST((((LN($ET5/$C$45)+(#REF!+($O$49^2)/2)*$O$54)/($O$49*SQRT($O$54)))-$O$49*SQRT(($O$54))))*$C$45*EXP(-#REF!*$O$54))*$B$45*100,0)</f>
        <v>0</v>
      </c>
      <c r="FT5" s="60">
        <f ca="1">IFERROR((NORMSDIST(((LN($ET5/$C$46)+(#REF!+($O$49^2)/2)*$O$54)/($O$49*SQRT($O$54))))*$ET5-NORMSDIST((((LN($ET5/$C$46)+(#REF!+($O$49^2)/2)*$O$54)/($O$49*SQRT($O$54)))-$O$49*SQRT(($O$54))))*$C$46*EXP(-#REF!*$O$54))*$B$46*100,0)</f>
        <v>0</v>
      </c>
      <c r="FU5" s="60">
        <f ca="1">IFERROR((NORMSDIST(((LN($ET5/$C$47)+(#REF!+($O$49^2)/2)*$O$54)/($O$49*SQRT($O$54))))*$ET5-NORMSDIST((((LN($ET5/$C$47)+(#REF!+($O$49^2)/2)*$O$54)/($O$49*SQRT($O$54)))-$O$49*SQRT(($O$54))))*$C$47*EXP(-#REF!*$O$54))*$B$47*100,0)</f>
        <v>0</v>
      </c>
      <c r="FV5" s="60">
        <f ca="1">IFERROR((NORMSDIST(((LN($ET5/$C$48)+(#REF!+($O$49^2)/2)*$O$54)/($O$49*SQRT($O$54))))*$ET5-NORMSDIST((((LN($ET5/$C$48)+(#REF!+($O$49^2)/2)*$O$54)/($O$49*SQRT($O$54)))-$O$49*SQRT(($O$54))))*$C$48*EXP(-#REF!*$O$54))*$B$48*100,0)</f>
        <v>0</v>
      </c>
      <c r="FW5" s="60">
        <f ca="1">IFERROR((NORMSDIST(((LN($ET5/$C$49)+(#REF!+($O$49^2)/2)*$O$54)/($O$49*SQRT($O$54))))*$ET5-NORMSDIST((((LN($ET5/$C$49)+(#REF!+($O$49^2)/2)*$O$54)/($O$49*SQRT($O$54)))-$O$49*SQRT(($O$54))))*$C$49*EXP(-#REF!*$O$54))*$B$49*100,0)</f>
        <v>0</v>
      </c>
      <c r="FX5" s="60">
        <f ca="1">IFERROR((NORMSDIST(((LN($ET5/$C$50)+(#REF!+($O$49^2)/2)*$O$54)/($O$49*SQRT($O$54))))*$ET5-NORMSDIST((((LN($ET5/$C$50)+(#REF!+($O$49^2)/2)*$O$54)/($O$49*SQRT($O$54)))-$O$49*SQRT(($O$54))))*$C$50*EXP(-#REF!*$O$54))*$B$50*100,0)</f>
        <v>0</v>
      </c>
      <c r="FY5" s="60">
        <f ca="1">IFERROR((NORMSDIST(((LN($ET5/$C$51)+(#REF!+($O$49^2)/2)*$O$54)/($O$49*SQRT($O$54))))*$ET5-NORMSDIST((((LN($ET5/$C$51)+(#REF!+($O$49^2)/2)*$O$54)/($O$49*SQRT($O$54)))-$O$49*SQRT(($O$54))))*$C$51*EXP(-#REF!*$O$54))*$B$51*100,0)</f>
        <v>0</v>
      </c>
      <c r="FZ5" s="60">
        <f ca="1">IFERROR((NORMSDIST(((LN($ET5/$C$52)+(#REF!+($O$49^2)/2)*$O$54)/($O$49*SQRT($O$54))))*$ET5-NORMSDIST((((LN($ET5/$C$52)+(#REF!+($O$49^2)/2)*$O$54)/($O$49*SQRT($O$54)))-$O$49*SQRT(($O$54))))*$C$52*EXP(-#REF!*$O$54))*$B$52*100,0)</f>
        <v>0</v>
      </c>
      <c r="GA5" s="60">
        <f ca="1">IFERROR((NORMSDIST(((LN($ET5/$C$53)+(#REF!+($O$49^2)/2)*$O$54)/($O$49*SQRT($O$54))))*$ET5-NORMSDIST((((LN($ET5/$C$53)+(#REF!+($O$49^2)/2)*$O$54)/($O$49*SQRT($O$54)))-$O$49*SQRT(($O$54))))*$C$53*EXP(-#REF!*$O$54))*$B$53*100,0)</f>
        <v>0</v>
      </c>
      <c r="GB5" s="60">
        <f ca="1">IFERROR((NORMSDIST(((LN($ET5/$C$54)+(#REF!+($O$49^2)/2)*$O$54)/($O$49*SQRT($O$54))))*$ET5-NORMSDIST((((LN($ET5/$C$54)+(#REF!+($O$49^2)/2)*$O$54)/($O$49*SQRT($O$54)))-$O$49*SQRT(($O$54))))*$C$54*EXP(-#REF!*$O$54))*$B$54*100,0)</f>
        <v>0</v>
      </c>
      <c r="GC5" s="60">
        <f ca="1">IFERROR((NORMSDIST(((LN($ET5/$C$56)+(#REF!+($O$49^2)/2)*$O$54)/($O$49*SQRT($O$54))))*$ET5-NORMSDIST((((LN($ET5/$C$56)+(#REF!+($O$49^2)/2)*$O$54)/($O$49*SQRT($O$54)))-$O$49*SQRT(($O$54))))*$C$56*EXP(-#REF!*$O$54))*$B$56*100,0)</f>
        <v>0</v>
      </c>
      <c r="GD5" s="61"/>
      <c r="GE5" s="62">
        <f t="shared" ca="1" si="60"/>
        <v>0</v>
      </c>
      <c r="GF5" s="61"/>
      <c r="GG5" s="66"/>
      <c r="GH5" s="64"/>
      <c r="GI5" s="65">
        <f t="shared" ca="1" si="61"/>
        <v>13122.45</v>
      </c>
    </row>
    <row r="6" spans="1:191">
      <c r="A6" s="149" t="s">
        <v>205</v>
      </c>
      <c r="B6" s="637"/>
      <c r="C6" s="638">
        <v>3708.1</v>
      </c>
      <c r="D6" s="639">
        <v>190</v>
      </c>
      <c r="E6" s="640">
        <f t="shared" si="0"/>
        <v>0</v>
      </c>
      <c r="F6" s="641">
        <f t="shared" si="1"/>
        <v>0</v>
      </c>
      <c r="G6" s="642">
        <f t="shared" si="62"/>
        <v>190</v>
      </c>
      <c r="H6" s="643"/>
      <c r="I6" s="644">
        <f t="shared" si="2"/>
        <v>0</v>
      </c>
      <c r="J6" s="897">
        <f t="shared" si="3"/>
        <v>0</v>
      </c>
      <c r="K6" s="872"/>
      <c r="L6" s="603">
        <f t="shared" si="4"/>
        <v>-0.21528327626520016</v>
      </c>
      <c r="M6" s="703">
        <f t="shared" si="5"/>
        <v>2930.9169631494774</v>
      </c>
      <c r="N6" s="563">
        <f t="shared" si="6"/>
        <v>-396102.99</v>
      </c>
      <c r="O6" s="696">
        <f t="shared" ca="1" si="7"/>
        <v>13122.45</v>
      </c>
      <c r="P6" s="872"/>
      <c r="Q6" s="846">
        <v>3708.1</v>
      </c>
      <c r="R6" s="620">
        <f t="shared" si="63"/>
        <v>0</v>
      </c>
      <c r="S6" s="617">
        <f t="shared" si="8"/>
        <v>3708.1</v>
      </c>
      <c r="T6" s="511" t="str">
        <f t="shared" si="9"/>
        <v>MERV - XMEV - GFGC37081G - 24hs</v>
      </c>
      <c r="U6" s="613" t="str">
        <f t="shared" si="10"/>
        <v>GFGC37081G</v>
      </c>
      <c r="V6" s="863">
        <f t="shared" ca="1" si="11"/>
        <v>162.69098887254358</v>
      </c>
      <c r="W6" s="507">
        <f>IFERROR(VLOOKUP($U6,HomeBroker!$A$30:$F$90,6,0),0)</f>
        <v>190</v>
      </c>
      <c r="X6" s="941" t="str" cm="1">
        <f t="array" aca="1" ref="X6" ca="1">IFERROR(IF(Q6&lt;&gt;"",IF(W6&gt;0,ImpliedCallVolatility($M$18,Q6,$O$54,$O$51,W6),""),""),"")</f>
        <v/>
      </c>
      <c r="Y6" s="958" t="str" cm="1">
        <f t="array" aca="1" ref="Y6" ca="1">+IFERROR(IF(Q6&lt;&gt;"",CallDelta($M$18,Q6,$O$54,$O$51,$O$49),""),"")</f>
        <v/>
      </c>
      <c r="Z6" s="958" t="str" cm="1">
        <f t="array" aca="1" ref="Z6" ca="1">+IFERROR(IF(Q6&lt;&gt;"",CallTheta2($M$18,Q6,$O$54,$O$51,$O$49,$O$57),""),"")</f>
        <v/>
      </c>
      <c r="AA6" s="950" t="str" cm="1">
        <f t="array" aca="1" ref="AA6" ca="1">+IFERROR(IF(Q6&lt;&gt;"",vega($M$18,Q6,$O$54,$O$51,$O$49),""),"")</f>
        <v/>
      </c>
      <c r="AB6" s="872"/>
      <c r="AC6" s="1005">
        <v>4258.0999999999995</v>
      </c>
      <c r="AD6" s="621">
        <f t="shared" si="12"/>
        <v>0</v>
      </c>
      <c r="AE6" s="617">
        <f t="shared" si="13"/>
        <v>4258.0999999999995</v>
      </c>
      <c r="AF6" s="511" t="str">
        <f t="shared" si="14"/>
        <v>MERV - XMEV - GFGV42581G - 24hs</v>
      </c>
      <c r="AG6" s="613" t="str">
        <f t="shared" si="15"/>
        <v>GFGV42581G</v>
      </c>
      <c r="AH6" s="615">
        <f t="shared" ca="1" si="16"/>
        <v>458.82607555803088</v>
      </c>
      <c r="AI6" s="507">
        <f>IFERROR(VLOOKUP($AG6,HomeBroker!$A$30:$F$90,6,0),0)</f>
        <v>538</v>
      </c>
      <c r="AJ6" s="946" t="str" cm="1">
        <f t="array" aca="1" ref="AJ6" ca="1">IFERROR(IF(AC6&lt;&gt;"",IF(AI6&gt;0,ImpliedPutVolatility($M$18,AC6,$O$54,$O$51,AI6),""),""),"")</f>
        <v/>
      </c>
      <c r="AK6" s="958" t="str" cm="1">
        <f t="array" aca="1" ref="AK6" ca="1">+IFERROR(IF(AC6&lt;&gt;"",PutDelta($M$18,AC6,$O$54,$O$51,$O$50),""),"")</f>
        <v/>
      </c>
      <c r="AL6" s="958" t="str" cm="1">
        <f t="array" aca="1" ref="AL6" ca="1">+IFERROR(IF(AC6&lt;&gt;"",PutTheta2($M$18,AC6,$O$54,$O$51,$O$50,$O$57),""),"")</f>
        <v/>
      </c>
      <c r="AM6" s="950" t="str" cm="1">
        <f t="array" aca="1" ref="AM6" ca="1">+IFERROR(IF(AC6&lt;&gt;"",vega($M$18,AC6,$O$54,$O$51,$O$50),""),"")</f>
        <v/>
      </c>
      <c r="AN6" s="872"/>
      <c r="AO6" s="828"/>
      <c r="AP6" s="528" t="s">
        <v>160</v>
      </c>
      <c r="AQ6" s="509"/>
      <c r="AR6" s="521"/>
      <c r="AS6" s="512"/>
      <c r="AT6" s="589">
        <f t="shared" si="17"/>
        <v>0</v>
      </c>
      <c r="AU6" s="590">
        <f t="shared" si="18"/>
        <v>0</v>
      </c>
      <c r="AV6" s="529" t="s">
        <v>206</v>
      </c>
      <c r="AW6" s="509">
        <v>-32</v>
      </c>
      <c r="AX6" s="521">
        <v>3258.1</v>
      </c>
      <c r="AY6" s="512">
        <v>9.65</v>
      </c>
      <c r="AZ6" s="515">
        <f t="shared" si="64"/>
        <v>30880</v>
      </c>
      <c r="BA6" s="524">
        <f t="shared" si="19"/>
        <v>30801.533920000002</v>
      </c>
      <c r="BB6" s="532" t="s">
        <v>207</v>
      </c>
      <c r="BC6" s="530"/>
      <c r="BD6" s="512"/>
      <c r="BE6" s="515">
        <f t="shared" si="20"/>
        <v>0</v>
      </c>
      <c r="BF6" s="925">
        <f t="shared" si="21"/>
        <v>0</v>
      </c>
      <c r="BG6" s="877"/>
      <c r="BH6" s="877"/>
      <c r="BI6" s="877"/>
      <c r="BJ6" s="877"/>
      <c r="BK6" s="877"/>
      <c r="BL6" s="877"/>
      <c r="BM6" s="877"/>
      <c r="BN6" s="877"/>
      <c r="BO6" s="877"/>
      <c r="BP6" s="877"/>
      <c r="BQ6" s="877"/>
      <c r="BR6" s="877"/>
      <c r="DC6" s="59">
        <f t="shared" si="22"/>
        <v>2930.9169631494774</v>
      </c>
      <c r="DD6" s="60">
        <f t="shared" si="23"/>
        <v>0</v>
      </c>
      <c r="DE6" s="60">
        <f t="shared" si="24"/>
        <v>0</v>
      </c>
      <c r="DF6" s="60">
        <f t="shared" si="25"/>
        <v>0</v>
      </c>
      <c r="DG6" s="60">
        <f t="shared" si="26"/>
        <v>0</v>
      </c>
      <c r="DH6" s="60">
        <f t="shared" si="27"/>
        <v>0</v>
      </c>
      <c r="DI6" s="60">
        <f t="shared" si="28"/>
        <v>0</v>
      </c>
      <c r="DJ6" s="60">
        <f t="shared" si="29"/>
        <v>0</v>
      </c>
      <c r="DK6" s="60">
        <f t="shared" si="30"/>
        <v>0</v>
      </c>
      <c r="DL6" s="60">
        <f t="shared" si="31"/>
        <v>0</v>
      </c>
      <c r="DM6" s="60">
        <f t="shared" si="32"/>
        <v>0</v>
      </c>
      <c r="DN6" s="60">
        <f t="shared" si="33"/>
        <v>0</v>
      </c>
      <c r="DO6" s="60">
        <f t="shared" si="34"/>
        <v>0</v>
      </c>
      <c r="DP6" s="60">
        <f t="shared" si="35"/>
        <v>0</v>
      </c>
      <c r="DQ6" s="60">
        <f t="shared" si="36"/>
        <v>0</v>
      </c>
      <c r="DR6" s="60">
        <f t="shared" si="37"/>
        <v>0</v>
      </c>
      <c r="DS6" s="60">
        <f t="shared" si="38"/>
        <v>0</v>
      </c>
      <c r="DT6" s="60">
        <f t="shared" si="39"/>
        <v>0</v>
      </c>
      <c r="DU6" s="60">
        <f t="shared" si="40"/>
        <v>0</v>
      </c>
      <c r="DV6" s="60">
        <f t="shared" si="41"/>
        <v>0</v>
      </c>
      <c r="DW6" s="60">
        <f t="shared" si="42"/>
        <v>0</v>
      </c>
      <c r="DX6" s="60">
        <f t="shared" si="43"/>
        <v>0</v>
      </c>
      <c r="DY6" s="60">
        <f t="shared" si="44"/>
        <v>0</v>
      </c>
      <c r="DZ6" s="60">
        <f t="shared" si="45"/>
        <v>0</v>
      </c>
      <c r="EA6" s="60">
        <f t="shared" si="46"/>
        <v>0</v>
      </c>
      <c r="EB6" s="60">
        <f t="shared" si="47"/>
        <v>0</v>
      </c>
      <c r="EC6" s="60">
        <f t="shared" si="48"/>
        <v>0</v>
      </c>
      <c r="ED6" s="60">
        <f t="shared" si="49"/>
        <v>0</v>
      </c>
      <c r="EE6" s="60">
        <f t="shared" si="50"/>
        <v>0</v>
      </c>
      <c r="EF6" s="60">
        <f t="shared" si="51"/>
        <v>0</v>
      </c>
      <c r="EG6" s="60">
        <f t="shared" si="52"/>
        <v>0</v>
      </c>
      <c r="EH6" s="60">
        <f t="shared" si="53"/>
        <v>0</v>
      </c>
      <c r="EI6" s="60">
        <f t="shared" si="54"/>
        <v>0</v>
      </c>
      <c r="EJ6" s="60">
        <f t="shared" si="55"/>
        <v>0</v>
      </c>
      <c r="EK6" s="60">
        <f t="shared" si="56"/>
        <v>0</v>
      </c>
      <c r="EL6" s="60">
        <f t="shared" si="57"/>
        <v>0</v>
      </c>
      <c r="EM6" s="61"/>
      <c r="EN6" s="62">
        <f t="shared" si="58"/>
        <v>0</v>
      </c>
      <c r="EO6" s="61"/>
      <c r="EP6" s="66"/>
      <c r="EQ6" s="64"/>
      <c r="ER6" s="65">
        <f t="shared" si="65"/>
        <v>-396102.99</v>
      </c>
      <c r="ES6" s="50"/>
      <c r="ET6" s="59">
        <f t="shared" si="59"/>
        <v>2930.9169631494774</v>
      </c>
      <c r="EU6" s="60">
        <f ca="1">IFERROR((NORMSDIST(((LN($ET6/$C$3)+(#REF!+($O$49^2)/2)*$O$54)/($O$49*SQRT($O$54))))*$ET6-NORMSDIST((((LN($ET6/$C$3)+(#REF!+($O$49^2)/2)*$O$54)/($O$49*SQRT($O$54)))-$O$49*SQRT(($O$54))))*$C$3*EXP(-#REF!*$O$54))*$B$3*100,0)</f>
        <v>0</v>
      </c>
      <c r="EV6" s="60">
        <f ca="1">IFERROR((NORMSDIST(((LN($ET6/$C$4)+(#REF!+($O$49^2)/2)*$O$54)/($O$49*SQRT($O$54))))*$ET6-NORMSDIST((((LN($ET6/$C$4)+(#REF!+($O$49^2)/2)*$O$54)/($O$49*SQRT($O$54)))-$O$49*SQRT(($O$54))))*$C$4*EXP(-#REF!*$O$54))*$B$4*100,0)</f>
        <v>0</v>
      </c>
      <c r="EW6" s="60">
        <f ca="1">IFERROR((NORMSDIST(((LN($ET6/$C$5)+(#REF!+($O$49^2)/2)*$O$54)/($O$49*SQRT($O$54))))*$ET6-NORMSDIST((((LN($ET6/$C$5)+(#REF!+($O$49^2)/2)*$O$54)/($O$49*SQRT($O$54)))-$O$49*SQRT(($O$54))))*$C$5*EXP(-#REF!*$O$54))*$B$5*100,0)</f>
        <v>0</v>
      </c>
      <c r="EX6" s="60">
        <f ca="1">IFERROR((NORMSDIST(((LN($ET6/$C$6)+(#REF!+($O$49^2)/2)*$O$54)/($O$49*SQRT($O$54))))*$ET6-NORMSDIST((((LN($ET6/$C$6)+(#REF!+($O$49^2)/2)*$O$54)/($O$49*SQRT($O$54)))-$O$49*SQRT(($O$54))))*$C$6*EXP(-#REF!*$O$54))*$B$6*100,0)</f>
        <v>0</v>
      </c>
      <c r="EY6" s="60">
        <f ca="1">IFERROR((NORMSDIST(((LN($ET6/$C$7)+(#REF!+($O$49^2)/2)*$O$54)/($O$49*SQRT($O$54))))*$ET6-NORMSDIST((((LN($ET6/$C$7)+(#REF!+($O$49^2)/2)*$O$54)/($O$49*SQRT($O$54)))-$O$49*SQRT(($O$54))))*$C$7*EXP(-#REF!*$O$54))*$B$7*100,0)</f>
        <v>0</v>
      </c>
      <c r="EZ6" s="60">
        <f ca="1">IFERROR((NORMSDIST(((LN($ET6/$C$8)+(#REF!+($O$49^2)/2)*$O$54)/($O$49*SQRT($O$54))))*$ET6-NORMSDIST((((LN($ET6/$C$8)+(#REF!+($O$49^2)/2)*$O$54)/($O$49*SQRT($O$54)))-$O$49*SQRT(($O$54))))*$C$8*EXP(-#REF!*$O$54))*$B$8*100,0)</f>
        <v>0</v>
      </c>
      <c r="FA6" s="60">
        <f ca="1">IFERROR((NORMSDIST(((LN($ET6/$C$9)+(#REF!+($O$49^2)/2)*$O$54)/($O$49*SQRT($O$54))))*$ET6-NORMSDIST((((LN($ET6/$C$9)+(#REF!+($O$49^2)/2)*$O$54)/($O$49*SQRT($O$54)))-$O$49*SQRT(($O$54))))*$C$9*EXP(-#REF!*$O$54))*$B$9*100,0)</f>
        <v>0</v>
      </c>
      <c r="FB6" s="60">
        <f ca="1">IFERROR((NORMSDIST(((LN($ET6/$C$10)+(#REF!+($O$49^2)/2)*$O$54)/($O$49*SQRT($O$54))))*$ET6-NORMSDIST((((LN($ET6/$C$10)+(#REF!+($O$49^2)/2)*$O$54)/($O$49*SQRT($O$54)))-$O$49*SQRT(($O$54))))*$C$10*EXP(-#REF!*$O$54))*$B$10*100,0)</f>
        <v>0</v>
      </c>
      <c r="FC6" s="60">
        <f ca="1">IFERROR((NORMSDIST(((LN($ET6/$C$11)+(#REF!+($O$49^2)/2)*$O$54)/($O$49*SQRT($O$54))))*$ET6-NORMSDIST((((LN($ET6/$C$11)+(#REF!+($O$49^2)/2)*$O$54)/($O$49*SQRT($O$54)))-$O$49*SQRT(($O$54))))*$C$11*EXP(-#REF!*$O$54))*$B$11*100,0)</f>
        <v>0</v>
      </c>
      <c r="FD6" s="60">
        <f ca="1">IFERROR((NORMSDIST(((LN($ET6/$C$12)+(#REF!+($O$49^2)/2)*$O$54)/($O$49*SQRT($O$54))))*$ET6-NORMSDIST((((LN($ET6/$C$12)+(#REF!+($O$49^2)/2)*$O$54)/($O$49*SQRT($O$54)))-$O$49*SQRT(($O$54))))*$C$12*EXP(-#REF!*$O$54))*$B$12*100,0)</f>
        <v>0</v>
      </c>
      <c r="FE6" s="60">
        <f ca="1">IFERROR((NORMSDIST(((LN($ET6/$C$13)+(#REF!+($O$49^2)/2)*$O$54)/($O$49*SQRT($O$54))))*$ET6-NORMSDIST((((LN($ET6/$C$13)+(#REF!+($O$49^2)/2)*$O$54)/($O$49*SQRT($O$54)))-$O$49*SQRT(($O$54))))*$C$13*EXP(-#REF!*$O$54))*$B$13*100,0)</f>
        <v>0</v>
      </c>
      <c r="FF6" s="60">
        <f ca="1">IFERROR((NORMSDIST(((LN($ET6/$C$14)+(#REF!+($O$49^2)/2)*$O$54)/($O$49*SQRT($O$54))))*$ET6-NORMSDIST((((LN($ET6/$C$14)+(#REF!+($O$49^2)/2)*$O$54)/($O$49*SQRT($O$54)))-$O$49*SQRT(($O$54))))*$C$14*EXP(-#REF!*$O$54))*$B$14*100,0)</f>
        <v>0</v>
      </c>
      <c r="FG6" s="60">
        <f ca="1">IFERROR((NORMSDIST(((LN($ET6/$C$15)+(#REF!+($O$49^2)/2)*$O$54)/($O$49*SQRT($O$54))))*$ET6-NORMSDIST((((LN($ET6/$C$15)+(#REF!+($O$49^2)/2)*$O$54)/($O$49*SQRT($O$54)))-$O$49*SQRT(($O$54))))*$C$15*EXP(-#REF!*$O$54))*$B$15*100,0)</f>
        <v>0</v>
      </c>
      <c r="FH6" s="60">
        <f ca="1">IFERROR((NORMSDIST(((LN($ET6/$C$16)+(#REF!+($O$49^2)/2)*$O$54)/($O$49*SQRT($O$54))))*$ET6-NORMSDIST((((LN($ET6/$C$16)+(#REF!+($O$49^2)/2)*$O$54)/($O$49*SQRT($O$54)))-$O$49*SQRT(($O$54))))*$C$16*EXP(-#REF!*$O$54))*$B$16*100,0)</f>
        <v>0</v>
      </c>
      <c r="FI6" s="60">
        <f ca="1">IFERROR((NORMSDIST(((LN($ET6/$C$17)+(#REF!+($O$49^2)/2)*$O$54)/($O$49*SQRT($O$54))))*$ET6-NORMSDIST((((LN($ET6/$C$17)+(#REF!+($O$49^2)/2)*$O$54)/($O$49*SQRT($O$54)))-$O$49*SQRT(($O$54))))*$C$17*EXP(-#REF!*$O$54))*$B$17*100,0)</f>
        <v>0</v>
      </c>
      <c r="FJ6" s="60">
        <f ca="1">IFERROR((NORMSDIST(((LN($ET6/$C$18)+(#REF!+($O$49^2)/2)*$O$54)/($O$49*SQRT($O$54))))*$ET6-NORMSDIST((((LN($ET6/$C$18)+(#REF!+($O$49^2)/2)*$O$54)/($O$49*SQRT($O$54)))-$O$49*SQRT(($O$54))))*$C$18*EXP(-#REF!*$O$54))*$B$18*100,0)</f>
        <v>0</v>
      </c>
      <c r="FK6" s="60">
        <f ca="1">IFERROR((NORMSDIST(((LN($ET6/$C$19)+(#REF!+($O$49^2)/2)*$O$54)/($O$49*SQRT($O$54))))*$ET6-NORMSDIST((((LN($ET6/$C$19)+(#REF!+($O$49^2)/2)*$O$54)/($O$49*SQRT($O$54)))-$O$49*SQRT(($O$54))))*$C$19*EXP(-#REF!*$O$54))*$B$19*100,0)</f>
        <v>0</v>
      </c>
      <c r="FL6" s="60">
        <f ca="1">IFERROR((NORMSDIST(((LN($ET6/$C$20)+(#REF!+($O$49^2)/2)*$O$54)/($O$49*SQRT($O$54))))*$ET6-NORMSDIST((((LN($ET6/$C$20)+(#REF!+($O$49^2)/2)*$O$54)/($O$49*SQRT($O$54)))-$O$49*SQRT(($O$54))))*$C$20*EXP(-#REF!*$O$54))*$B$20*100,0)</f>
        <v>0</v>
      </c>
      <c r="FM6" s="60">
        <f ca="1">IFERROR((NORMSDIST(((LN($ET6/$C$39)+(#REF!+($O$49^2)/2)*$O$54)/($O$49*SQRT($O$54))))*$ET6-NORMSDIST((((LN($ET6/$C$39)+(#REF!+($O$49^2)/2)*$O$54)/($O$49*SQRT($O$54)))-$O$49*SQRT(($O$54))))*$C$39*EXP(-#REF!*$O$54))*$B$39*100,0)</f>
        <v>0</v>
      </c>
      <c r="FN6" s="60">
        <f ca="1">IFERROR((NORMSDIST(((LN($ET6/$C$40)+(#REF!+($O$49^2)/2)*$O$54)/($O$49*SQRT($O$54))))*$ET6-NORMSDIST((((LN($ET6/$C$40)+(#REF!+($O$49^2)/2)*$O$54)/($O$49*SQRT($O$54)))-$O$49*SQRT(($O$54))))*$C$40*EXP(-#REF!*$O$54))*$B$40*100,0)</f>
        <v>0</v>
      </c>
      <c r="FO6" s="60">
        <f ca="1">IFERROR((NORMSDIST(((LN($ET6/$C$41)+(#REF!+($O$49^2)/2)*$O$54)/($O$49*SQRT($O$54))))*$ET6-NORMSDIST((((LN($ET6/$C$41)+(#REF!+($O$49^2)/2)*$O$54)/($O$49*SQRT($O$54)))-$O$49*SQRT(($O$54))))*$C$41*EXP(-#REF!*$O$54))*$B$41*100,0)</f>
        <v>0</v>
      </c>
      <c r="FP6" s="60">
        <f ca="1">IFERROR((NORMSDIST(((LN($ET6/$C$42)+(#REF!+($O$49^2)/2)*$O$54)/($O$49*SQRT($O$54))))*$ET6-NORMSDIST((((LN($ET6/$C$42)+(#REF!+($O$49^2)/2)*$O$54)/($O$49*SQRT($O$54)))-$O$49*SQRT(($O$54))))*$C$42*EXP(-#REF!*$O$54))*$B$42*100,0)</f>
        <v>0</v>
      </c>
      <c r="FQ6" s="60">
        <f ca="1">IFERROR((NORMSDIST(((LN($ET6/$C$43)+(#REF!+($O$49^2)/2)*$O$54)/($O$49*SQRT($O$54))))*$ET6-NORMSDIST((((LN($ET6/$C$43)+(#REF!+($O$49^2)/2)*$O$54)/($O$49*SQRT($O$54)))-$O$49*SQRT(($O$54))))*$C$43*EXP(-#REF!*$O$54))*$B$43*100,0)</f>
        <v>0</v>
      </c>
      <c r="FR6" s="60">
        <f ca="1">IFERROR((NORMSDIST(((LN($ET6/$C$44)+(#REF!+($O$49^2)/2)*$O$54)/($O$49*SQRT($O$54))))*$ET6-NORMSDIST((((LN($ET6/$C$44)+(#REF!+($O$49^2)/2)*$O$54)/($O$49*SQRT($O$54)))-$O$49*SQRT(($O$54))))*$C$44*EXP(-#REF!*$O$54))*$B$44*100,0)</f>
        <v>0</v>
      </c>
      <c r="FS6" s="60">
        <f ca="1">IFERROR((NORMSDIST(((LN($ET6/$C$45)+(#REF!+($O$49^2)/2)*$O$54)/($O$49*SQRT($O$54))))*$ET6-NORMSDIST((((LN($ET6/$C$45)+(#REF!+($O$49^2)/2)*$O$54)/($O$49*SQRT($O$54)))-$O$49*SQRT(($O$54))))*$C$45*EXP(-#REF!*$O$54))*$B$45*100,0)</f>
        <v>0</v>
      </c>
      <c r="FT6" s="60">
        <f ca="1">IFERROR((NORMSDIST(((LN($ET6/$C$46)+(#REF!+($O$49^2)/2)*$O$54)/($O$49*SQRT($O$54))))*$ET6-NORMSDIST((((LN($ET6/$C$46)+(#REF!+($O$49^2)/2)*$O$54)/($O$49*SQRT($O$54)))-$O$49*SQRT(($O$54))))*$C$46*EXP(-#REF!*$O$54))*$B$46*100,0)</f>
        <v>0</v>
      </c>
      <c r="FU6" s="60">
        <f ca="1">IFERROR((NORMSDIST(((LN($ET6/$C$47)+(#REF!+($O$49^2)/2)*$O$54)/($O$49*SQRT($O$54))))*$ET6-NORMSDIST((((LN($ET6/$C$47)+(#REF!+($O$49^2)/2)*$O$54)/($O$49*SQRT($O$54)))-$O$49*SQRT(($O$54))))*$C$47*EXP(-#REF!*$O$54))*$B$47*100,0)</f>
        <v>0</v>
      </c>
      <c r="FV6" s="60">
        <f ca="1">IFERROR((NORMSDIST(((LN($ET6/$C$48)+(#REF!+($O$49^2)/2)*$O$54)/($O$49*SQRT($O$54))))*$ET6-NORMSDIST((((LN($ET6/$C$48)+(#REF!+($O$49^2)/2)*$O$54)/($O$49*SQRT($O$54)))-$O$49*SQRT(($O$54))))*$C$48*EXP(-#REF!*$O$54))*$B$48*100,0)</f>
        <v>0</v>
      </c>
      <c r="FW6" s="60">
        <f ca="1">IFERROR((NORMSDIST(((LN($ET6/$C$49)+(#REF!+($O$49^2)/2)*$O$54)/($O$49*SQRT($O$54))))*$ET6-NORMSDIST((((LN($ET6/$C$49)+(#REF!+($O$49^2)/2)*$O$54)/($O$49*SQRT($O$54)))-$O$49*SQRT(($O$54))))*$C$49*EXP(-#REF!*$O$54))*$B$49*100,0)</f>
        <v>0</v>
      </c>
      <c r="FX6" s="60">
        <f ca="1">IFERROR((NORMSDIST(((LN($ET6/$C$50)+(#REF!+($O$49^2)/2)*$O$54)/($O$49*SQRT($O$54))))*$ET6-NORMSDIST((((LN($ET6/$C$50)+(#REF!+($O$49^2)/2)*$O$54)/($O$49*SQRT($O$54)))-$O$49*SQRT(($O$54))))*$C$50*EXP(-#REF!*$O$54))*$B$50*100,0)</f>
        <v>0</v>
      </c>
      <c r="FY6" s="60">
        <f ca="1">IFERROR((NORMSDIST(((LN($ET6/$C$51)+(#REF!+($O$49^2)/2)*$O$54)/($O$49*SQRT($O$54))))*$ET6-NORMSDIST((((LN($ET6/$C$51)+(#REF!+($O$49^2)/2)*$O$54)/($O$49*SQRT($O$54)))-$O$49*SQRT(($O$54))))*$C$51*EXP(-#REF!*$O$54))*$B$51*100,0)</f>
        <v>0</v>
      </c>
      <c r="FZ6" s="60">
        <f ca="1">IFERROR((NORMSDIST(((LN($ET6/$C$52)+(#REF!+($O$49^2)/2)*$O$54)/($O$49*SQRT($O$54))))*$ET6-NORMSDIST((((LN($ET6/$C$52)+(#REF!+($O$49^2)/2)*$O$54)/($O$49*SQRT($O$54)))-$O$49*SQRT(($O$54))))*$C$52*EXP(-#REF!*$O$54))*$B$52*100,0)</f>
        <v>0</v>
      </c>
      <c r="GA6" s="60">
        <f ca="1">IFERROR((NORMSDIST(((LN($ET6/$C$53)+(#REF!+($O$49^2)/2)*$O$54)/($O$49*SQRT($O$54))))*$ET6-NORMSDIST((((LN($ET6/$C$53)+(#REF!+($O$49^2)/2)*$O$54)/($O$49*SQRT($O$54)))-$O$49*SQRT(($O$54))))*$C$53*EXP(-#REF!*$O$54))*$B$53*100,0)</f>
        <v>0</v>
      </c>
      <c r="GB6" s="60">
        <f ca="1">IFERROR((NORMSDIST(((LN($ET6/$C$54)+(#REF!+($O$49^2)/2)*$O$54)/($O$49*SQRT($O$54))))*$ET6-NORMSDIST((((LN($ET6/$C$54)+(#REF!+($O$49^2)/2)*$O$54)/($O$49*SQRT($O$54)))-$O$49*SQRT(($O$54))))*$C$54*EXP(-#REF!*$O$54))*$B$54*100,0)</f>
        <v>0</v>
      </c>
      <c r="GC6" s="60">
        <f ca="1">IFERROR((NORMSDIST(((LN($ET6/$C$56)+(#REF!+($O$49^2)/2)*$O$54)/($O$49*SQRT($O$54))))*$ET6-NORMSDIST((((LN($ET6/$C$56)+(#REF!+($O$49^2)/2)*$O$54)/($O$49*SQRT($O$54)))-$O$49*SQRT(($O$54))))*$C$56*EXP(-#REF!*$O$54))*$B$56*100,0)</f>
        <v>0</v>
      </c>
      <c r="GD6" s="61"/>
      <c r="GE6" s="62">
        <f t="shared" ca="1" si="60"/>
        <v>0</v>
      </c>
      <c r="GF6" s="61"/>
      <c r="GG6" s="66"/>
      <c r="GH6" s="64"/>
      <c r="GI6" s="65">
        <f t="shared" ca="1" si="61"/>
        <v>13122.45</v>
      </c>
    </row>
    <row r="7" spans="1:191">
      <c r="A7" s="149" t="s">
        <v>205</v>
      </c>
      <c r="B7" s="518"/>
      <c r="C7" s="523">
        <v>3858.1</v>
      </c>
      <c r="D7" s="519">
        <v>124.101</v>
      </c>
      <c r="E7" s="588">
        <f t="shared" si="0"/>
        <v>0</v>
      </c>
      <c r="F7" s="591">
        <f t="shared" si="1"/>
        <v>0</v>
      </c>
      <c r="G7" s="520">
        <f t="shared" si="62"/>
        <v>124.101</v>
      </c>
      <c r="H7" s="624"/>
      <c r="I7" s="553">
        <f t="shared" si="2"/>
        <v>0</v>
      </c>
      <c r="J7" s="896">
        <f t="shared" si="3"/>
        <v>0</v>
      </c>
      <c r="K7" s="872"/>
      <c r="L7" s="603">
        <f t="shared" si="4"/>
        <v>-0.19926864925020427</v>
      </c>
      <c r="M7" s="703">
        <f t="shared" si="5"/>
        <v>2990.7315950504872</v>
      </c>
      <c r="N7" s="562">
        <f t="shared" si="6"/>
        <v>-355298.56</v>
      </c>
      <c r="O7" s="697">
        <f t="shared" ca="1" si="7"/>
        <v>13122.45</v>
      </c>
      <c r="P7" s="872"/>
      <c r="Q7" s="841">
        <v>3858.1</v>
      </c>
      <c r="R7" s="610">
        <f t="shared" si="63"/>
        <v>0</v>
      </c>
      <c r="S7" s="609">
        <f t="shared" si="8"/>
        <v>3858.1</v>
      </c>
      <c r="T7" s="513" t="str">
        <f t="shared" si="9"/>
        <v>MERV - XMEV - GFGC38581G - 24hs</v>
      </c>
      <c r="U7" s="614" t="str">
        <f t="shared" si="10"/>
        <v>GFGC38581G</v>
      </c>
      <c r="V7" s="862">
        <f t="shared" ca="1" si="11"/>
        <v>87.675147793623864</v>
      </c>
      <c r="W7" s="508">
        <f>IFERROR(VLOOKUP($U7,HomeBroker!$A$30:$F$90,6,0),0)</f>
        <v>124.101</v>
      </c>
      <c r="X7" s="940" t="str" cm="1">
        <f t="array" aca="1" ref="X7" ca="1">IFERROR(IF(Q7&lt;&gt;"",IF(W7&gt;0,ImpliedCallVolatility($M$18,Q7,$O$54,$O$51,W7),""),""),"")</f>
        <v/>
      </c>
      <c r="Y7" s="957" t="str" cm="1">
        <f t="array" aca="1" ref="Y7" ca="1">+IFERROR(IF(Q7&lt;&gt;"",CallDelta($M$18,Q7,$O$54,$O$51,$O$49),""),"")</f>
        <v/>
      </c>
      <c r="Z7" s="957" t="str" cm="1">
        <f t="array" aca="1" ref="Z7" ca="1">+IFERROR(IF(Q7&lt;&gt;"",CallTheta2($M$18,Q7,$O$54,$O$51,$O$49,$O$57),""),"")</f>
        <v/>
      </c>
      <c r="AA7" s="949" t="str" cm="1">
        <f t="array" aca="1" ref="AA7" ca="1">+IFERROR(IF(Q7&lt;&gt;"",vega($M$18,Q7,$O$54,$O$51,$O$49),""),"")</f>
        <v/>
      </c>
      <c r="AB7" s="872"/>
      <c r="AC7" s="1002">
        <v>4058.1</v>
      </c>
      <c r="AD7" s="611">
        <f t="shared" si="12"/>
        <v>0</v>
      </c>
      <c r="AE7" s="609">
        <f t="shared" si="13"/>
        <v>4058.1</v>
      </c>
      <c r="AF7" s="513" t="str">
        <f t="shared" si="14"/>
        <v>MERV - XMEV - GFGV40581G - 24hs</v>
      </c>
      <c r="AG7" s="614" t="str">
        <f t="shared" si="15"/>
        <v>GFGV40581G</v>
      </c>
      <c r="AH7" s="616">
        <f t="shared" ca="1" si="16"/>
        <v>284.76410011498274</v>
      </c>
      <c r="AI7" s="508">
        <f>IFERROR(VLOOKUP($AG7,HomeBroker!$A$30:$F$90,6,0),0)</f>
        <v>329</v>
      </c>
      <c r="AJ7" s="940" t="str" cm="1">
        <f t="array" aca="1" ref="AJ7" ca="1">IFERROR(IF(AC7&lt;&gt;"",IF(AI7&gt;0,ImpliedPutVolatility($M$18,AC7,$O$54,$O$51,AI7),""),""),"")</f>
        <v/>
      </c>
      <c r="AK7" s="957" t="str" cm="1">
        <f t="array" aca="1" ref="AK7" ca="1">+IFERROR(IF(AC7&lt;&gt;"",PutDelta($M$18,AC7,$O$54,$O$51,$O$50),""),"")</f>
        <v/>
      </c>
      <c r="AL7" s="957" t="str" cm="1">
        <f t="array" aca="1" ref="AL7" ca="1">+IFERROR(IF(AC7&lt;&gt;"",PutTheta2($M$18,AC7,$O$54,$O$51,$O$50,$O$57),""),"")</f>
        <v/>
      </c>
      <c r="AM7" s="949" t="str" cm="1">
        <f t="array" aca="1" ref="AM7" ca="1">+IFERROR(IF(AC7&lt;&gt;"",vega($M$18,AC7,$O$54,$O$51,$O$50),""),"")</f>
        <v/>
      </c>
      <c r="AN7" s="872"/>
      <c r="AO7" s="829">
        <f ca="1">TODAY()</f>
        <v>45501</v>
      </c>
      <c r="AP7" s="528" t="s">
        <v>160</v>
      </c>
      <c r="AQ7" s="510"/>
      <c r="AR7" s="522"/>
      <c r="AS7" s="514"/>
      <c r="AT7" s="516">
        <f t="shared" si="17"/>
        <v>0</v>
      </c>
      <c r="AU7" s="525">
        <f t="shared" si="18"/>
        <v>0</v>
      </c>
      <c r="AV7" s="529" t="s">
        <v>206</v>
      </c>
      <c r="AW7" s="510">
        <v>2</v>
      </c>
      <c r="AX7" s="522">
        <v>3258.1</v>
      </c>
      <c r="AY7" s="514">
        <v>7</v>
      </c>
      <c r="AZ7" s="516">
        <f t="shared" si="64"/>
        <v>-1400</v>
      </c>
      <c r="BA7" s="525">
        <f t="shared" si="19"/>
        <v>-1403.5573999999999</v>
      </c>
      <c r="BB7" s="532" t="s">
        <v>207</v>
      </c>
      <c r="BC7" s="531"/>
      <c r="BD7" s="514"/>
      <c r="BE7" s="516">
        <f t="shared" si="20"/>
        <v>0</v>
      </c>
      <c r="BF7" s="924">
        <f t="shared" si="21"/>
        <v>0</v>
      </c>
      <c r="BG7" s="877"/>
      <c r="BH7" s="877"/>
      <c r="BI7" s="877"/>
      <c r="BJ7" s="877"/>
      <c r="BK7" s="877"/>
      <c r="BL7" s="877"/>
      <c r="BM7" s="877"/>
      <c r="BN7" s="877"/>
      <c r="BO7" s="877"/>
      <c r="BP7" s="877"/>
      <c r="BQ7" s="877"/>
      <c r="BR7" s="877"/>
      <c r="DC7" s="59">
        <f t="shared" si="22"/>
        <v>2990.7315950504872</v>
      </c>
      <c r="DD7" s="60">
        <f t="shared" si="23"/>
        <v>0</v>
      </c>
      <c r="DE7" s="60">
        <f t="shared" si="24"/>
        <v>0</v>
      </c>
      <c r="DF7" s="60">
        <f t="shared" si="25"/>
        <v>0</v>
      </c>
      <c r="DG7" s="60">
        <f t="shared" si="26"/>
        <v>0</v>
      </c>
      <c r="DH7" s="60">
        <f t="shared" si="27"/>
        <v>0</v>
      </c>
      <c r="DI7" s="60">
        <f t="shared" si="28"/>
        <v>0</v>
      </c>
      <c r="DJ7" s="60">
        <f t="shared" si="29"/>
        <v>0</v>
      </c>
      <c r="DK7" s="60">
        <f t="shared" si="30"/>
        <v>0</v>
      </c>
      <c r="DL7" s="60">
        <f t="shared" si="31"/>
        <v>0</v>
      </c>
      <c r="DM7" s="60">
        <f t="shared" si="32"/>
        <v>0</v>
      </c>
      <c r="DN7" s="60">
        <f t="shared" si="33"/>
        <v>0</v>
      </c>
      <c r="DO7" s="60">
        <f t="shared" si="34"/>
        <v>0</v>
      </c>
      <c r="DP7" s="60">
        <f t="shared" si="35"/>
        <v>0</v>
      </c>
      <c r="DQ7" s="60">
        <f t="shared" si="36"/>
        <v>0</v>
      </c>
      <c r="DR7" s="60">
        <f t="shared" si="37"/>
        <v>0</v>
      </c>
      <c r="DS7" s="60">
        <f t="shared" si="38"/>
        <v>0</v>
      </c>
      <c r="DT7" s="60">
        <f t="shared" si="39"/>
        <v>0</v>
      </c>
      <c r="DU7" s="60">
        <f t="shared" si="40"/>
        <v>0</v>
      </c>
      <c r="DV7" s="60">
        <f t="shared" si="41"/>
        <v>0</v>
      </c>
      <c r="DW7" s="60">
        <f t="shared" si="42"/>
        <v>0</v>
      </c>
      <c r="DX7" s="60">
        <f t="shared" si="43"/>
        <v>0</v>
      </c>
      <c r="DY7" s="60">
        <f t="shared" si="44"/>
        <v>0</v>
      </c>
      <c r="DZ7" s="60">
        <f t="shared" si="45"/>
        <v>0</v>
      </c>
      <c r="EA7" s="60">
        <f t="shared" si="46"/>
        <v>0</v>
      </c>
      <c r="EB7" s="60">
        <f t="shared" si="47"/>
        <v>0</v>
      </c>
      <c r="EC7" s="60">
        <f t="shared" si="48"/>
        <v>0</v>
      </c>
      <c r="ED7" s="60">
        <f t="shared" si="49"/>
        <v>0</v>
      </c>
      <c r="EE7" s="60">
        <f t="shared" si="50"/>
        <v>0</v>
      </c>
      <c r="EF7" s="60">
        <f t="shared" si="51"/>
        <v>0</v>
      </c>
      <c r="EG7" s="60">
        <f t="shared" si="52"/>
        <v>0</v>
      </c>
      <c r="EH7" s="60">
        <f t="shared" si="53"/>
        <v>0</v>
      </c>
      <c r="EI7" s="60">
        <f t="shared" si="54"/>
        <v>0</v>
      </c>
      <c r="EJ7" s="60">
        <f t="shared" si="55"/>
        <v>0</v>
      </c>
      <c r="EK7" s="60">
        <f t="shared" si="56"/>
        <v>0</v>
      </c>
      <c r="EL7" s="60">
        <f t="shared" si="57"/>
        <v>0</v>
      </c>
      <c r="EM7" s="61"/>
      <c r="EN7" s="62">
        <f t="shared" si="58"/>
        <v>0</v>
      </c>
      <c r="EO7" s="61"/>
      <c r="EP7" s="66"/>
      <c r="EQ7" s="64"/>
      <c r="ER7" s="65">
        <f t="shared" si="65"/>
        <v>-355298.56</v>
      </c>
      <c r="ES7" s="50"/>
      <c r="ET7" s="59">
        <f t="shared" si="59"/>
        <v>2990.7315950504872</v>
      </c>
      <c r="EU7" s="60">
        <f ca="1">IFERROR((NORMSDIST(((LN($ET7/$C$3)+(#REF!+($O$49^2)/2)*$O$54)/($O$49*SQRT($O$54))))*$ET7-NORMSDIST((((LN($ET7/$C$3)+(#REF!+($O$49^2)/2)*$O$54)/($O$49*SQRT($O$54)))-$O$49*SQRT(($O$54))))*$C$3*EXP(-#REF!*$O$54))*$B$3*100,0)</f>
        <v>0</v>
      </c>
      <c r="EV7" s="60">
        <f ca="1">IFERROR((NORMSDIST(((LN($ET7/$C$4)+(#REF!+($O$49^2)/2)*$O$54)/($O$49*SQRT($O$54))))*$ET7-NORMSDIST((((LN($ET7/$C$4)+(#REF!+($O$49^2)/2)*$O$54)/($O$49*SQRT($O$54)))-$O$49*SQRT(($O$54))))*$C$4*EXP(-#REF!*$O$54))*$B$4*100,0)</f>
        <v>0</v>
      </c>
      <c r="EW7" s="60">
        <f ca="1">IFERROR((NORMSDIST(((LN($ET7/$C$5)+(#REF!+($O$49^2)/2)*$O$54)/($O$49*SQRT($O$54))))*$ET7-NORMSDIST((((LN($ET7/$C$5)+(#REF!+($O$49^2)/2)*$O$54)/($O$49*SQRT($O$54)))-$O$49*SQRT(($O$54))))*$C$5*EXP(-#REF!*$O$54))*$B$5*100,0)</f>
        <v>0</v>
      </c>
      <c r="EX7" s="60">
        <f ca="1">IFERROR((NORMSDIST(((LN($ET7/$C$6)+(#REF!+($O$49^2)/2)*$O$54)/($O$49*SQRT($O$54))))*$ET7-NORMSDIST((((LN($ET7/$C$6)+(#REF!+($O$49^2)/2)*$O$54)/($O$49*SQRT($O$54)))-$O$49*SQRT(($O$54))))*$C$6*EXP(-#REF!*$O$54))*$B$6*100,0)</f>
        <v>0</v>
      </c>
      <c r="EY7" s="60">
        <f ca="1">IFERROR((NORMSDIST(((LN($ET7/$C$7)+(#REF!+($O$49^2)/2)*$O$54)/($O$49*SQRT($O$54))))*$ET7-NORMSDIST((((LN($ET7/$C$7)+(#REF!+($O$49^2)/2)*$O$54)/($O$49*SQRT($O$54)))-$O$49*SQRT(($O$54))))*$C$7*EXP(-#REF!*$O$54))*$B$7*100,0)</f>
        <v>0</v>
      </c>
      <c r="EZ7" s="60">
        <f ca="1">IFERROR((NORMSDIST(((LN($ET7/$C$8)+(#REF!+($O$49^2)/2)*$O$54)/($O$49*SQRT($O$54))))*$ET7-NORMSDIST((((LN($ET7/$C$8)+(#REF!+($O$49^2)/2)*$O$54)/($O$49*SQRT($O$54)))-$O$49*SQRT(($O$54))))*$C$8*EXP(-#REF!*$O$54))*$B$8*100,0)</f>
        <v>0</v>
      </c>
      <c r="FA7" s="60">
        <f ca="1">IFERROR((NORMSDIST(((LN($ET7/$C$9)+(#REF!+($O$49^2)/2)*$O$54)/($O$49*SQRT($O$54))))*$ET7-NORMSDIST((((LN($ET7/$C$9)+(#REF!+($O$49^2)/2)*$O$54)/($O$49*SQRT($O$54)))-$O$49*SQRT(($O$54))))*$C$9*EXP(-#REF!*$O$54))*$B$9*100,0)</f>
        <v>0</v>
      </c>
      <c r="FB7" s="60">
        <f ca="1">IFERROR((NORMSDIST(((LN($ET7/$C$10)+(#REF!+($O$49^2)/2)*$O$54)/($O$49*SQRT($O$54))))*$ET7-NORMSDIST((((LN($ET7/$C$10)+(#REF!+($O$49^2)/2)*$O$54)/($O$49*SQRT($O$54)))-$O$49*SQRT(($O$54))))*$C$10*EXP(-#REF!*$O$54))*$B$10*100,0)</f>
        <v>0</v>
      </c>
      <c r="FC7" s="60">
        <f ca="1">IFERROR((NORMSDIST(((LN($ET7/$C$11)+(#REF!+($O$49^2)/2)*$O$54)/($O$49*SQRT($O$54))))*$ET7-NORMSDIST((((LN($ET7/$C$11)+(#REF!+($O$49^2)/2)*$O$54)/($O$49*SQRT($O$54)))-$O$49*SQRT(($O$54))))*$C$11*EXP(-#REF!*$O$54))*$B$11*100,0)</f>
        <v>0</v>
      </c>
      <c r="FD7" s="60">
        <f ca="1">IFERROR((NORMSDIST(((LN($ET7/$C$12)+(#REF!+($O$49^2)/2)*$O$54)/($O$49*SQRT($O$54))))*$ET7-NORMSDIST((((LN($ET7/$C$12)+(#REF!+($O$49^2)/2)*$O$54)/($O$49*SQRT($O$54)))-$O$49*SQRT(($O$54))))*$C$12*EXP(-#REF!*$O$54))*$B$12*100,0)</f>
        <v>0</v>
      </c>
      <c r="FE7" s="60">
        <f ca="1">IFERROR((NORMSDIST(((LN($ET7/$C$13)+(#REF!+($O$49^2)/2)*$O$54)/($O$49*SQRT($O$54))))*$ET7-NORMSDIST((((LN($ET7/$C$13)+(#REF!+($O$49^2)/2)*$O$54)/($O$49*SQRT($O$54)))-$O$49*SQRT(($O$54))))*$C$13*EXP(-#REF!*$O$54))*$B$13*100,0)</f>
        <v>0</v>
      </c>
      <c r="FF7" s="60">
        <f ca="1">IFERROR((NORMSDIST(((LN($ET7/$C$14)+(#REF!+($O$49^2)/2)*$O$54)/($O$49*SQRT($O$54))))*$ET7-NORMSDIST((((LN($ET7/$C$14)+(#REF!+($O$49^2)/2)*$O$54)/($O$49*SQRT($O$54)))-$O$49*SQRT(($O$54))))*$C$14*EXP(-#REF!*$O$54))*$B$14*100,0)</f>
        <v>0</v>
      </c>
      <c r="FG7" s="60">
        <f ca="1">IFERROR((NORMSDIST(((LN($ET7/$C$15)+(#REF!+($O$49^2)/2)*$O$54)/($O$49*SQRT($O$54))))*$ET7-NORMSDIST((((LN($ET7/$C$15)+(#REF!+($O$49^2)/2)*$O$54)/($O$49*SQRT($O$54)))-$O$49*SQRT(($O$54))))*$C$15*EXP(-#REF!*$O$54))*$B$15*100,0)</f>
        <v>0</v>
      </c>
      <c r="FH7" s="60">
        <f ca="1">IFERROR((NORMSDIST(((LN($ET7/$C$16)+(#REF!+($O$49^2)/2)*$O$54)/($O$49*SQRT($O$54))))*$ET7-NORMSDIST((((LN($ET7/$C$16)+(#REF!+($O$49^2)/2)*$O$54)/($O$49*SQRT($O$54)))-$O$49*SQRT(($O$54))))*$C$16*EXP(-#REF!*$O$54))*$B$16*100,0)</f>
        <v>0</v>
      </c>
      <c r="FI7" s="60">
        <f ca="1">IFERROR((NORMSDIST(((LN($ET7/$C$17)+(#REF!+($O$49^2)/2)*$O$54)/($O$49*SQRT($O$54))))*$ET7-NORMSDIST((((LN($ET7/$C$17)+(#REF!+($O$49^2)/2)*$O$54)/($O$49*SQRT($O$54)))-$O$49*SQRT(($O$54))))*$C$17*EXP(-#REF!*$O$54))*$B$17*100,0)</f>
        <v>0</v>
      </c>
      <c r="FJ7" s="60">
        <f ca="1">IFERROR((NORMSDIST(((LN($ET7/$C$18)+(#REF!+($O$49^2)/2)*$O$54)/($O$49*SQRT($O$54))))*$ET7-NORMSDIST((((LN($ET7/$C$18)+(#REF!+($O$49^2)/2)*$O$54)/($O$49*SQRT($O$54)))-$O$49*SQRT(($O$54))))*$C$18*EXP(-#REF!*$O$54))*$B$18*100,0)</f>
        <v>0</v>
      </c>
      <c r="FK7" s="60">
        <f ca="1">IFERROR((NORMSDIST(((LN($ET7/$C$19)+(#REF!+($O$49^2)/2)*$O$54)/($O$49*SQRT($O$54))))*$ET7-NORMSDIST((((LN($ET7/$C$19)+(#REF!+($O$49^2)/2)*$O$54)/($O$49*SQRT($O$54)))-$O$49*SQRT(($O$54))))*$C$19*EXP(-#REF!*$O$54))*$B$19*100,0)</f>
        <v>0</v>
      </c>
      <c r="FL7" s="60">
        <f ca="1">IFERROR((NORMSDIST(((LN($ET7/$C$20)+(#REF!+($O$49^2)/2)*$O$54)/($O$49*SQRT($O$54))))*$ET7-NORMSDIST((((LN($ET7/$C$20)+(#REF!+($O$49^2)/2)*$O$54)/($O$49*SQRT($O$54)))-$O$49*SQRT(($O$54))))*$C$20*EXP(-#REF!*$O$54))*$B$20*100,0)</f>
        <v>0</v>
      </c>
      <c r="FM7" s="60">
        <f ca="1">IFERROR((NORMSDIST(((LN($ET7/$C$39)+(#REF!+($O$49^2)/2)*$O$54)/($O$49*SQRT($O$54))))*$ET7-NORMSDIST((((LN($ET7/$C$39)+(#REF!+($O$49^2)/2)*$O$54)/($O$49*SQRT($O$54)))-$O$49*SQRT(($O$54))))*$C$39*EXP(-#REF!*$O$54))*$B$39*100,0)</f>
        <v>0</v>
      </c>
      <c r="FN7" s="60">
        <f ca="1">IFERROR((NORMSDIST(((LN($ET7/$C$40)+(#REF!+($O$49^2)/2)*$O$54)/($O$49*SQRT($O$54))))*$ET7-NORMSDIST((((LN($ET7/$C$40)+(#REF!+($O$49^2)/2)*$O$54)/($O$49*SQRT($O$54)))-$O$49*SQRT(($O$54))))*$C$40*EXP(-#REF!*$O$54))*$B$40*100,0)</f>
        <v>0</v>
      </c>
      <c r="FO7" s="60">
        <f ca="1">IFERROR((NORMSDIST(((LN($ET7/$C$41)+(#REF!+($O$49^2)/2)*$O$54)/($O$49*SQRT($O$54))))*$ET7-NORMSDIST((((LN($ET7/$C$41)+(#REF!+($O$49^2)/2)*$O$54)/($O$49*SQRT($O$54)))-$O$49*SQRT(($O$54))))*$C$41*EXP(-#REF!*$O$54))*$B$41*100,0)</f>
        <v>0</v>
      </c>
      <c r="FP7" s="60">
        <f ca="1">IFERROR((NORMSDIST(((LN($ET7/$C$42)+(#REF!+($O$49^2)/2)*$O$54)/($O$49*SQRT($O$54))))*$ET7-NORMSDIST((((LN($ET7/$C$42)+(#REF!+($O$49^2)/2)*$O$54)/($O$49*SQRT($O$54)))-$O$49*SQRT(($O$54))))*$C$42*EXP(-#REF!*$O$54))*$B$42*100,0)</f>
        <v>0</v>
      </c>
      <c r="FQ7" s="60">
        <f ca="1">IFERROR((NORMSDIST(((LN($ET7/$C$43)+(#REF!+($O$49^2)/2)*$O$54)/($O$49*SQRT($O$54))))*$ET7-NORMSDIST((((LN($ET7/$C$43)+(#REF!+($O$49^2)/2)*$O$54)/($O$49*SQRT($O$54)))-$O$49*SQRT(($O$54))))*$C$43*EXP(-#REF!*$O$54))*$B$43*100,0)</f>
        <v>0</v>
      </c>
      <c r="FR7" s="60">
        <f ca="1">IFERROR((NORMSDIST(((LN($ET7/$C$44)+(#REF!+($O$49^2)/2)*$O$54)/($O$49*SQRT($O$54))))*$ET7-NORMSDIST((((LN($ET7/$C$44)+(#REF!+($O$49^2)/2)*$O$54)/($O$49*SQRT($O$54)))-$O$49*SQRT(($O$54))))*$C$44*EXP(-#REF!*$O$54))*$B$44*100,0)</f>
        <v>0</v>
      </c>
      <c r="FS7" s="60">
        <f ca="1">IFERROR((NORMSDIST(((LN($ET7/$C$45)+(#REF!+($O$49^2)/2)*$O$54)/($O$49*SQRT($O$54))))*$ET7-NORMSDIST((((LN($ET7/$C$45)+(#REF!+($O$49^2)/2)*$O$54)/($O$49*SQRT($O$54)))-$O$49*SQRT(($O$54))))*$C$45*EXP(-#REF!*$O$54))*$B$45*100,0)</f>
        <v>0</v>
      </c>
      <c r="FT7" s="60">
        <f ca="1">IFERROR((NORMSDIST(((LN($ET7/$C$46)+(#REF!+($O$49^2)/2)*$O$54)/($O$49*SQRT($O$54))))*$ET7-NORMSDIST((((LN($ET7/$C$46)+(#REF!+($O$49^2)/2)*$O$54)/($O$49*SQRT($O$54)))-$O$49*SQRT(($O$54))))*$C$46*EXP(-#REF!*$O$54))*$B$46*100,0)</f>
        <v>0</v>
      </c>
      <c r="FU7" s="60">
        <f ca="1">IFERROR((NORMSDIST(((LN($ET7/$C$47)+(#REF!+($O$49^2)/2)*$O$54)/($O$49*SQRT($O$54))))*$ET7-NORMSDIST((((LN($ET7/$C$47)+(#REF!+($O$49^2)/2)*$O$54)/($O$49*SQRT($O$54)))-$O$49*SQRT(($O$54))))*$C$47*EXP(-#REF!*$O$54))*$B$47*100,0)</f>
        <v>0</v>
      </c>
      <c r="FV7" s="60">
        <f ca="1">IFERROR((NORMSDIST(((LN($ET7/$C$48)+(#REF!+($O$49^2)/2)*$O$54)/($O$49*SQRT($O$54))))*$ET7-NORMSDIST((((LN($ET7/$C$48)+(#REF!+($O$49^2)/2)*$O$54)/($O$49*SQRT($O$54)))-$O$49*SQRT(($O$54))))*$C$48*EXP(-#REF!*$O$54))*$B$48*100,0)</f>
        <v>0</v>
      </c>
      <c r="FW7" s="60">
        <f ca="1">IFERROR((NORMSDIST(((LN($ET7/$C$49)+(#REF!+($O$49^2)/2)*$O$54)/($O$49*SQRT($O$54))))*$ET7-NORMSDIST((((LN($ET7/$C$49)+(#REF!+($O$49^2)/2)*$O$54)/($O$49*SQRT($O$54)))-$O$49*SQRT(($O$54))))*$C$49*EXP(-#REF!*$O$54))*$B$49*100,0)</f>
        <v>0</v>
      </c>
      <c r="FX7" s="60">
        <f ca="1">IFERROR((NORMSDIST(((LN($ET7/$C$50)+(#REF!+($O$49^2)/2)*$O$54)/($O$49*SQRT($O$54))))*$ET7-NORMSDIST((((LN($ET7/$C$50)+(#REF!+($O$49^2)/2)*$O$54)/($O$49*SQRT($O$54)))-$O$49*SQRT(($O$54))))*$C$50*EXP(-#REF!*$O$54))*$B$50*100,0)</f>
        <v>0</v>
      </c>
      <c r="FY7" s="60">
        <f ca="1">IFERROR((NORMSDIST(((LN($ET7/$C$51)+(#REF!+($O$49^2)/2)*$O$54)/($O$49*SQRT($O$54))))*$ET7-NORMSDIST((((LN($ET7/$C$51)+(#REF!+($O$49^2)/2)*$O$54)/($O$49*SQRT($O$54)))-$O$49*SQRT(($O$54))))*$C$51*EXP(-#REF!*$O$54))*$B$51*100,0)</f>
        <v>0</v>
      </c>
      <c r="FZ7" s="60">
        <f ca="1">IFERROR((NORMSDIST(((LN($ET7/$C$52)+(#REF!+($O$49^2)/2)*$O$54)/($O$49*SQRT($O$54))))*$ET7-NORMSDIST((((LN($ET7/$C$52)+(#REF!+($O$49^2)/2)*$O$54)/($O$49*SQRT($O$54)))-$O$49*SQRT(($O$54))))*$C$52*EXP(-#REF!*$O$54))*$B$52*100,0)</f>
        <v>0</v>
      </c>
      <c r="GA7" s="60">
        <f ca="1">IFERROR((NORMSDIST(((LN($ET7/$C$53)+(#REF!+($O$49^2)/2)*$O$54)/($O$49*SQRT($O$54))))*$ET7-NORMSDIST((((LN($ET7/$C$53)+(#REF!+($O$49^2)/2)*$O$54)/($O$49*SQRT($O$54)))-$O$49*SQRT(($O$54))))*$C$53*EXP(-#REF!*$O$54))*$B$53*100,0)</f>
        <v>0</v>
      </c>
      <c r="GB7" s="60">
        <f ca="1">IFERROR((NORMSDIST(((LN($ET7/$C$54)+(#REF!+($O$49^2)/2)*$O$54)/($O$49*SQRT($O$54))))*$ET7-NORMSDIST((((LN($ET7/$C$54)+(#REF!+($O$49^2)/2)*$O$54)/($O$49*SQRT($O$54)))-$O$49*SQRT(($O$54))))*$C$54*EXP(-#REF!*$O$54))*$B$54*100,0)</f>
        <v>0</v>
      </c>
      <c r="GC7" s="60">
        <f ca="1">IFERROR((NORMSDIST(((LN($ET7/$C$56)+(#REF!+($O$49^2)/2)*$O$54)/($O$49*SQRT($O$54))))*$ET7-NORMSDIST((((LN($ET7/$C$56)+(#REF!+($O$49^2)/2)*$O$54)/($O$49*SQRT($O$54)))-$O$49*SQRT(($O$54))))*$C$56*EXP(-#REF!*$O$54))*$B$56*100,0)</f>
        <v>0</v>
      </c>
      <c r="GD7" s="61"/>
      <c r="GE7" s="62">
        <f t="shared" ca="1" si="60"/>
        <v>0</v>
      </c>
      <c r="GF7" s="61"/>
      <c r="GG7" s="66"/>
      <c r="GH7" s="64"/>
      <c r="GI7" s="65">
        <f t="shared" ca="1" si="61"/>
        <v>13122.45</v>
      </c>
    </row>
    <row r="8" spans="1:191">
      <c r="A8" s="149" t="s">
        <v>205</v>
      </c>
      <c r="B8" s="637"/>
      <c r="C8" s="638">
        <v>4058.1</v>
      </c>
      <c r="D8" s="639">
        <v>65</v>
      </c>
      <c r="E8" s="640">
        <f t="shared" si="0"/>
        <v>0</v>
      </c>
      <c r="F8" s="641">
        <f t="shared" si="1"/>
        <v>0</v>
      </c>
      <c r="G8" s="642">
        <f t="shared" si="62"/>
        <v>65</v>
      </c>
      <c r="H8" s="643"/>
      <c r="I8" s="644">
        <f t="shared" si="2"/>
        <v>0</v>
      </c>
      <c r="J8" s="897">
        <f t="shared" si="3"/>
        <v>0</v>
      </c>
      <c r="K8" s="872"/>
      <c r="L8" s="602">
        <f t="shared" si="4"/>
        <v>-0.18292719311245331</v>
      </c>
      <c r="M8" s="704">
        <f t="shared" si="5"/>
        <v>3051.7669337249868</v>
      </c>
      <c r="N8" s="563">
        <f t="shared" si="6"/>
        <v>-202710.22</v>
      </c>
      <c r="O8" s="696">
        <f t="shared" ca="1" si="7"/>
        <v>13122.45</v>
      </c>
      <c r="P8" s="872"/>
      <c r="Q8" s="846">
        <v>4058.1</v>
      </c>
      <c r="R8" s="620">
        <f t="shared" si="63"/>
        <v>0</v>
      </c>
      <c r="S8" s="617">
        <f t="shared" si="8"/>
        <v>4058.1</v>
      </c>
      <c r="T8" s="511" t="str">
        <f t="shared" si="9"/>
        <v>MERV - XMEV - GFGC40581G - 24hs</v>
      </c>
      <c r="U8" s="613" t="str">
        <f t="shared" si="10"/>
        <v>GFGC40581G</v>
      </c>
      <c r="V8" s="863">
        <f t="shared" ca="1" si="11"/>
        <v>31.298224641726961</v>
      </c>
      <c r="W8" s="507">
        <f>IFERROR(VLOOKUP($U8,HomeBroker!$A$30:$F$90,6,0),0)</f>
        <v>65</v>
      </c>
      <c r="X8" s="941" t="str" cm="1">
        <f t="array" aca="1" ref="X8" ca="1">IFERROR(IF(Q8&lt;&gt;"",IF(W8&gt;0,ImpliedCallVolatility($M$18,Q8,$O$54,$O$51,W8),""),""),"")</f>
        <v/>
      </c>
      <c r="Y8" s="958" t="str" cm="1">
        <f t="array" aca="1" ref="Y8" ca="1">+IFERROR(IF(Q8&lt;&gt;"",CallDelta($M$18,Q8,$O$54,$O$51,$O$49),""),"")</f>
        <v/>
      </c>
      <c r="Z8" s="958" t="str" cm="1">
        <f t="array" aca="1" ref="Z8" ca="1">+IFERROR(IF(Q8&lt;&gt;"",CallTheta2($M$18,Q8,$O$54,$O$51,$O$49,$O$57),""),"")</f>
        <v/>
      </c>
      <c r="AA8" s="950" t="str" cm="1">
        <f t="array" aca="1" ref="AA8" ca="1">+IFERROR(IF(Q8&lt;&gt;"",vega($M$18,Q8,$O$54,$O$51,$O$49),""),"")</f>
        <v/>
      </c>
      <c r="AB8" s="872"/>
      <c r="AC8" s="1005">
        <v>3858.1</v>
      </c>
      <c r="AD8" s="621">
        <f t="shared" si="12"/>
        <v>0</v>
      </c>
      <c r="AE8" s="617">
        <f t="shared" si="13"/>
        <v>3858.1</v>
      </c>
      <c r="AF8" s="511" t="str">
        <f t="shared" si="14"/>
        <v>MERV - XMEV - GFGV38581G - 24hs</v>
      </c>
      <c r="AG8" s="613" t="str">
        <f t="shared" si="15"/>
        <v>GFGV38581G</v>
      </c>
      <c r="AH8" s="615">
        <f t="shared" ca="1" si="16"/>
        <v>144.57288174876703</v>
      </c>
      <c r="AI8" s="507">
        <f>IFERROR(VLOOKUP($AG8,HomeBroker!$A$30:$F$90,6,0),0)</f>
        <v>181.7</v>
      </c>
      <c r="AJ8" s="946" t="str" cm="1">
        <f t="array" aca="1" ref="AJ8" ca="1">IFERROR(IF(AC8&lt;&gt;"",IF(AI8&gt;0,ImpliedPutVolatility($M$18,AC8,$O$54,$O$51,AI8),""),""),"")</f>
        <v/>
      </c>
      <c r="AK8" s="958" t="str" cm="1">
        <f t="array" aca="1" ref="AK8" ca="1">+IFERROR(IF(AC8&lt;&gt;"",PutDelta($M$18,AC8,$O$54,$O$51,$O$50),""),"")</f>
        <v/>
      </c>
      <c r="AL8" s="958" t="str" cm="1">
        <f t="array" aca="1" ref="AL8" ca="1">+IFERROR(IF(AC8&lt;&gt;"",PutTheta2($M$18,AC8,$O$54,$O$51,$O$50,$O$57),""),"")</f>
        <v/>
      </c>
      <c r="AM8" s="950" t="str" cm="1">
        <f t="array" aca="1" ref="AM8" ca="1">+IFERROR(IF(AC8&lt;&gt;"",vega($M$18,AC8,$O$54,$O$51,$O$50),""),"")</f>
        <v/>
      </c>
      <c r="AN8" s="872"/>
      <c r="AO8" s="828"/>
      <c r="AP8" s="528" t="s">
        <v>160</v>
      </c>
      <c r="AQ8" s="509"/>
      <c r="AR8" s="521"/>
      <c r="AS8" s="512"/>
      <c r="AT8" s="515">
        <f t="shared" si="17"/>
        <v>0</v>
      </c>
      <c r="AU8" s="524">
        <f t="shared" si="18"/>
        <v>0</v>
      </c>
      <c r="AV8" s="529" t="s">
        <v>206</v>
      </c>
      <c r="AW8" s="509">
        <v>8</v>
      </c>
      <c r="AX8" s="521">
        <v>3258.1</v>
      </c>
      <c r="AY8" s="512">
        <v>9</v>
      </c>
      <c r="AZ8" s="515">
        <f t="shared" si="64"/>
        <v>-7200</v>
      </c>
      <c r="BA8" s="524">
        <f t="shared" si="19"/>
        <v>-7218.2952000000005</v>
      </c>
      <c r="BB8" s="532" t="s">
        <v>207</v>
      </c>
      <c r="BC8" s="530"/>
      <c r="BD8" s="512"/>
      <c r="BE8" s="515">
        <f t="shared" si="20"/>
        <v>0</v>
      </c>
      <c r="BF8" s="925">
        <f t="shared" si="21"/>
        <v>0</v>
      </c>
      <c r="BG8" s="877"/>
      <c r="BH8" s="877"/>
      <c r="BI8" s="877"/>
      <c r="BJ8" s="877"/>
      <c r="BK8" s="877"/>
      <c r="BL8" s="877"/>
      <c r="BM8" s="877"/>
      <c r="BN8" s="877"/>
      <c r="BO8" s="877"/>
      <c r="BP8" s="877"/>
      <c r="BQ8" s="877"/>
      <c r="BR8" s="877"/>
      <c r="DC8" s="59">
        <f t="shared" si="22"/>
        <v>3051.7669337249868</v>
      </c>
      <c r="DD8" s="60">
        <f t="shared" si="23"/>
        <v>0</v>
      </c>
      <c r="DE8" s="60">
        <f t="shared" si="24"/>
        <v>0</v>
      </c>
      <c r="DF8" s="60">
        <f t="shared" si="25"/>
        <v>0</v>
      </c>
      <c r="DG8" s="60">
        <f t="shared" si="26"/>
        <v>0</v>
      </c>
      <c r="DH8" s="60">
        <f t="shared" si="27"/>
        <v>0</v>
      </c>
      <c r="DI8" s="60">
        <f t="shared" si="28"/>
        <v>0</v>
      </c>
      <c r="DJ8" s="60">
        <f t="shared" si="29"/>
        <v>0</v>
      </c>
      <c r="DK8" s="60">
        <f t="shared" si="30"/>
        <v>0</v>
      </c>
      <c r="DL8" s="60">
        <f t="shared" si="31"/>
        <v>0</v>
      </c>
      <c r="DM8" s="60">
        <f t="shared" si="32"/>
        <v>0</v>
      </c>
      <c r="DN8" s="60">
        <f t="shared" si="33"/>
        <v>0</v>
      </c>
      <c r="DO8" s="60">
        <f t="shared" si="34"/>
        <v>0</v>
      </c>
      <c r="DP8" s="60">
        <f t="shared" si="35"/>
        <v>0</v>
      </c>
      <c r="DQ8" s="60">
        <f t="shared" si="36"/>
        <v>0</v>
      </c>
      <c r="DR8" s="60">
        <f t="shared" si="37"/>
        <v>0</v>
      </c>
      <c r="DS8" s="60">
        <f t="shared" si="38"/>
        <v>0</v>
      </c>
      <c r="DT8" s="60">
        <f t="shared" si="39"/>
        <v>0</v>
      </c>
      <c r="DU8" s="60">
        <f t="shared" si="40"/>
        <v>0</v>
      </c>
      <c r="DV8" s="60">
        <f t="shared" si="41"/>
        <v>0</v>
      </c>
      <c r="DW8" s="60">
        <f t="shared" si="42"/>
        <v>0</v>
      </c>
      <c r="DX8" s="60">
        <f t="shared" si="43"/>
        <v>0</v>
      </c>
      <c r="DY8" s="60">
        <f t="shared" si="44"/>
        <v>0</v>
      </c>
      <c r="DZ8" s="60">
        <f t="shared" si="45"/>
        <v>0</v>
      </c>
      <c r="EA8" s="60">
        <f t="shared" si="46"/>
        <v>0</v>
      </c>
      <c r="EB8" s="60">
        <f t="shared" si="47"/>
        <v>0</v>
      </c>
      <c r="EC8" s="60">
        <f t="shared" si="48"/>
        <v>0</v>
      </c>
      <c r="ED8" s="60">
        <f t="shared" si="49"/>
        <v>0</v>
      </c>
      <c r="EE8" s="60">
        <f t="shared" si="50"/>
        <v>0</v>
      </c>
      <c r="EF8" s="60">
        <f t="shared" si="51"/>
        <v>0</v>
      </c>
      <c r="EG8" s="60">
        <f t="shared" si="52"/>
        <v>0</v>
      </c>
      <c r="EH8" s="60">
        <f t="shared" si="53"/>
        <v>0</v>
      </c>
      <c r="EI8" s="60">
        <f t="shared" si="54"/>
        <v>0</v>
      </c>
      <c r="EJ8" s="60">
        <f t="shared" si="55"/>
        <v>0</v>
      </c>
      <c r="EK8" s="60">
        <f t="shared" si="56"/>
        <v>0</v>
      </c>
      <c r="EL8" s="60">
        <f t="shared" si="57"/>
        <v>0</v>
      </c>
      <c r="EM8" s="61"/>
      <c r="EN8" s="62">
        <f t="shared" si="58"/>
        <v>0</v>
      </c>
      <c r="EO8" s="61"/>
      <c r="EP8" s="66"/>
      <c r="EQ8" s="64"/>
      <c r="ER8" s="65">
        <f t="shared" si="65"/>
        <v>-202710.22</v>
      </c>
      <c r="ES8" s="50"/>
      <c r="ET8" s="59">
        <f t="shared" si="59"/>
        <v>3051.7669337249868</v>
      </c>
      <c r="EU8" s="60">
        <f ca="1">IFERROR((NORMSDIST(((LN($ET8/$C$3)+(#REF!+($O$49^2)/2)*$O$54)/($O$49*SQRT($O$54))))*$ET8-NORMSDIST((((LN($ET8/$C$3)+(#REF!+($O$49^2)/2)*$O$54)/($O$49*SQRT($O$54)))-$O$49*SQRT(($O$54))))*$C$3*EXP(-#REF!*$O$54))*$B$3*100,0)</f>
        <v>0</v>
      </c>
      <c r="EV8" s="60">
        <f ca="1">IFERROR((NORMSDIST(((LN($ET8/$C$4)+(#REF!+($O$49^2)/2)*$O$54)/($O$49*SQRT($O$54))))*$ET8-NORMSDIST((((LN($ET8/$C$4)+(#REF!+($O$49^2)/2)*$O$54)/($O$49*SQRT($O$54)))-$O$49*SQRT(($O$54))))*$C$4*EXP(-#REF!*$O$54))*$B$4*100,0)</f>
        <v>0</v>
      </c>
      <c r="EW8" s="60">
        <f ca="1">IFERROR((NORMSDIST(((LN($ET8/$C$5)+(#REF!+($O$49^2)/2)*$O$54)/($O$49*SQRT($O$54))))*$ET8-NORMSDIST((((LN($ET8/$C$5)+(#REF!+($O$49^2)/2)*$O$54)/($O$49*SQRT($O$54)))-$O$49*SQRT(($O$54))))*$C$5*EXP(-#REF!*$O$54))*$B$5*100,0)</f>
        <v>0</v>
      </c>
      <c r="EX8" s="60">
        <f ca="1">IFERROR((NORMSDIST(((LN($ET8/$C$6)+(#REF!+($O$49^2)/2)*$O$54)/($O$49*SQRT($O$54))))*$ET8-NORMSDIST((((LN($ET8/$C$6)+(#REF!+($O$49^2)/2)*$O$54)/($O$49*SQRT($O$54)))-$O$49*SQRT(($O$54))))*$C$6*EXP(-#REF!*$O$54))*$B$6*100,0)</f>
        <v>0</v>
      </c>
      <c r="EY8" s="60">
        <f ca="1">IFERROR((NORMSDIST(((LN($ET8/$C$7)+(#REF!+($O$49^2)/2)*$O$54)/($O$49*SQRT($O$54))))*$ET8-NORMSDIST((((LN($ET8/$C$7)+(#REF!+($O$49^2)/2)*$O$54)/($O$49*SQRT($O$54)))-$O$49*SQRT(($O$54))))*$C$7*EXP(-#REF!*$O$54))*$B$7*100,0)</f>
        <v>0</v>
      </c>
      <c r="EZ8" s="60">
        <f ca="1">IFERROR((NORMSDIST(((LN($ET8/$C$8)+(#REF!+($O$49^2)/2)*$O$54)/($O$49*SQRT($O$54))))*$ET8-NORMSDIST((((LN($ET8/$C$8)+(#REF!+($O$49^2)/2)*$O$54)/($O$49*SQRT($O$54)))-$O$49*SQRT(($O$54))))*$C$8*EXP(-#REF!*$O$54))*$B$8*100,0)</f>
        <v>0</v>
      </c>
      <c r="FA8" s="60">
        <f ca="1">IFERROR((NORMSDIST(((LN($ET8/$C$9)+(#REF!+($O$49^2)/2)*$O$54)/($O$49*SQRT($O$54))))*$ET8-NORMSDIST((((LN($ET8/$C$9)+(#REF!+($O$49^2)/2)*$O$54)/($O$49*SQRT($O$54)))-$O$49*SQRT(($O$54))))*$C$9*EXP(-#REF!*$O$54))*$B$9*100,0)</f>
        <v>0</v>
      </c>
      <c r="FB8" s="60">
        <f ca="1">IFERROR((NORMSDIST(((LN($ET8/$C$10)+(#REF!+($O$49^2)/2)*$O$54)/($O$49*SQRT($O$54))))*$ET8-NORMSDIST((((LN($ET8/$C$10)+(#REF!+($O$49^2)/2)*$O$54)/($O$49*SQRT($O$54)))-$O$49*SQRT(($O$54))))*$C$10*EXP(-#REF!*$O$54))*$B$10*100,0)</f>
        <v>0</v>
      </c>
      <c r="FC8" s="60">
        <f ca="1">IFERROR((NORMSDIST(((LN($ET8/$C$11)+(#REF!+($O$49^2)/2)*$O$54)/($O$49*SQRT($O$54))))*$ET8-NORMSDIST((((LN($ET8/$C$11)+(#REF!+($O$49^2)/2)*$O$54)/($O$49*SQRT($O$54)))-$O$49*SQRT(($O$54))))*$C$11*EXP(-#REF!*$O$54))*$B$11*100,0)</f>
        <v>0</v>
      </c>
      <c r="FD8" s="60">
        <f ca="1">IFERROR((NORMSDIST(((LN($ET8/$C$12)+(#REF!+($O$49^2)/2)*$O$54)/($O$49*SQRT($O$54))))*$ET8-NORMSDIST((((LN($ET8/$C$12)+(#REF!+($O$49^2)/2)*$O$54)/($O$49*SQRT($O$54)))-$O$49*SQRT(($O$54))))*$C$12*EXP(-#REF!*$O$54))*$B$12*100,0)</f>
        <v>0</v>
      </c>
      <c r="FE8" s="60">
        <f ca="1">IFERROR((NORMSDIST(((LN($ET8/$C$13)+(#REF!+($O$49^2)/2)*$O$54)/($O$49*SQRT($O$54))))*$ET8-NORMSDIST((((LN($ET8/$C$13)+(#REF!+($O$49^2)/2)*$O$54)/($O$49*SQRT($O$54)))-$O$49*SQRT(($O$54))))*$C$13*EXP(-#REF!*$O$54))*$B$13*100,0)</f>
        <v>0</v>
      </c>
      <c r="FF8" s="60">
        <f ca="1">IFERROR((NORMSDIST(((LN($ET8/$C$14)+(#REF!+($O$49^2)/2)*$O$54)/($O$49*SQRT($O$54))))*$ET8-NORMSDIST((((LN($ET8/$C$14)+(#REF!+($O$49^2)/2)*$O$54)/($O$49*SQRT($O$54)))-$O$49*SQRT(($O$54))))*$C$14*EXP(-#REF!*$O$54))*$B$14*100,0)</f>
        <v>0</v>
      </c>
      <c r="FG8" s="60">
        <f ca="1">IFERROR((NORMSDIST(((LN($ET8/$C$15)+(#REF!+($O$49^2)/2)*$O$54)/($O$49*SQRT($O$54))))*$ET8-NORMSDIST((((LN($ET8/$C$15)+(#REF!+($O$49^2)/2)*$O$54)/($O$49*SQRT($O$54)))-$O$49*SQRT(($O$54))))*$C$15*EXP(-#REF!*$O$54))*$B$15*100,0)</f>
        <v>0</v>
      </c>
      <c r="FH8" s="60">
        <f ca="1">IFERROR((NORMSDIST(((LN($ET8/$C$16)+(#REF!+($O$49^2)/2)*$O$54)/($O$49*SQRT($O$54))))*$ET8-NORMSDIST((((LN($ET8/$C$16)+(#REF!+($O$49^2)/2)*$O$54)/($O$49*SQRT($O$54)))-$O$49*SQRT(($O$54))))*$C$16*EXP(-#REF!*$O$54))*$B$16*100,0)</f>
        <v>0</v>
      </c>
      <c r="FI8" s="60">
        <f ca="1">IFERROR((NORMSDIST(((LN($ET8/$C$17)+(#REF!+($O$49^2)/2)*$O$54)/($O$49*SQRT($O$54))))*$ET8-NORMSDIST((((LN($ET8/$C$17)+(#REF!+($O$49^2)/2)*$O$54)/($O$49*SQRT($O$54)))-$O$49*SQRT(($O$54))))*$C$17*EXP(-#REF!*$O$54))*$B$17*100,0)</f>
        <v>0</v>
      </c>
      <c r="FJ8" s="60">
        <f ca="1">IFERROR((NORMSDIST(((LN($ET8/$C$18)+(#REF!+($O$49^2)/2)*$O$54)/($O$49*SQRT($O$54))))*$ET8-NORMSDIST((((LN($ET8/$C$18)+(#REF!+($O$49^2)/2)*$O$54)/($O$49*SQRT($O$54)))-$O$49*SQRT(($O$54))))*$C$18*EXP(-#REF!*$O$54))*$B$18*100,0)</f>
        <v>0</v>
      </c>
      <c r="FK8" s="60">
        <f ca="1">IFERROR((NORMSDIST(((LN($ET8/$C$19)+(#REF!+($O$49^2)/2)*$O$54)/($O$49*SQRT($O$54))))*$ET8-NORMSDIST((((LN($ET8/$C$19)+(#REF!+($O$49^2)/2)*$O$54)/($O$49*SQRT($O$54)))-$O$49*SQRT(($O$54))))*$C$19*EXP(-#REF!*$O$54))*$B$19*100,0)</f>
        <v>0</v>
      </c>
      <c r="FL8" s="60">
        <f ca="1">IFERROR((NORMSDIST(((LN($ET8/$C$20)+(#REF!+($O$49^2)/2)*$O$54)/($O$49*SQRT($O$54))))*$ET8-NORMSDIST((((LN($ET8/$C$20)+(#REF!+($O$49^2)/2)*$O$54)/($O$49*SQRT($O$54)))-$O$49*SQRT(($O$54))))*$C$20*EXP(-#REF!*$O$54))*$B$20*100,0)</f>
        <v>0</v>
      </c>
      <c r="FM8" s="60">
        <f ca="1">IFERROR((NORMSDIST(((LN($ET8/$C$39)+(#REF!+($O$49^2)/2)*$O$54)/($O$49*SQRT($O$54))))*$ET8-NORMSDIST((((LN($ET8/$C$39)+(#REF!+($O$49^2)/2)*$O$54)/($O$49*SQRT($O$54)))-$O$49*SQRT(($O$54))))*$C$39*EXP(-#REF!*$O$54))*$B$39*100,0)</f>
        <v>0</v>
      </c>
      <c r="FN8" s="60">
        <f ca="1">IFERROR((NORMSDIST(((LN($ET8/$C$40)+(#REF!+($O$49^2)/2)*$O$54)/($O$49*SQRT($O$54))))*$ET8-NORMSDIST((((LN($ET8/$C$40)+(#REF!+($O$49^2)/2)*$O$54)/($O$49*SQRT($O$54)))-$O$49*SQRT(($O$54))))*$C$40*EXP(-#REF!*$O$54))*$B$40*100,0)</f>
        <v>0</v>
      </c>
      <c r="FO8" s="60">
        <f ca="1">IFERROR((NORMSDIST(((LN($ET8/$C$41)+(#REF!+($O$49^2)/2)*$O$54)/($O$49*SQRT($O$54))))*$ET8-NORMSDIST((((LN($ET8/$C$41)+(#REF!+($O$49^2)/2)*$O$54)/($O$49*SQRT($O$54)))-$O$49*SQRT(($O$54))))*$C$41*EXP(-#REF!*$O$54))*$B$41*100,0)</f>
        <v>0</v>
      </c>
      <c r="FP8" s="60">
        <f ca="1">IFERROR((NORMSDIST(((LN($ET8/$C$42)+(#REF!+($O$49^2)/2)*$O$54)/($O$49*SQRT($O$54))))*$ET8-NORMSDIST((((LN($ET8/$C$42)+(#REF!+($O$49^2)/2)*$O$54)/($O$49*SQRT($O$54)))-$O$49*SQRT(($O$54))))*$C$42*EXP(-#REF!*$O$54))*$B$42*100,0)</f>
        <v>0</v>
      </c>
      <c r="FQ8" s="60">
        <f ca="1">IFERROR((NORMSDIST(((LN($ET8/$C$43)+(#REF!+($O$49^2)/2)*$O$54)/($O$49*SQRT($O$54))))*$ET8-NORMSDIST((((LN($ET8/$C$43)+(#REF!+($O$49^2)/2)*$O$54)/($O$49*SQRT($O$54)))-$O$49*SQRT(($O$54))))*$C$43*EXP(-#REF!*$O$54))*$B$43*100,0)</f>
        <v>0</v>
      </c>
      <c r="FR8" s="60">
        <f ca="1">IFERROR((NORMSDIST(((LN($ET8/$C$44)+(#REF!+($O$49^2)/2)*$O$54)/($O$49*SQRT($O$54))))*$ET8-NORMSDIST((((LN($ET8/$C$44)+(#REF!+($O$49^2)/2)*$O$54)/($O$49*SQRT($O$54)))-$O$49*SQRT(($O$54))))*$C$44*EXP(-#REF!*$O$54))*$B$44*100,0)</f>
        <v>0</v>
      </c>
      <c r="FS8" s="60">
        <f ca="1">IFERROR((NORMSDIST(((LN($ET8/$C$45)+(#REF!+($O$49^2)/2)*$O$54)/($O$49*SQRT($O$54))))*$ET8-NORMSDIST((((LN($ET8/$C$45)+(#REF!+($O$49^2)/2)*$O$54)/($O$49*SQRT($O$54)))-$O$49*SQRT(($O$54))))*$C$45*EXP(-#REF!*$O$54))*$B$45*100,0)</f>
        <v>0</v>
      </c>
      <c r="FT8" s="60">
        <f ca="1">IFERROR((NORMSDIST(((LN($ET8/$C$46)+(#REF!+($O$49^2)/2)*$O$54)/($O$49*SQRT($O$54))))*$ET8-NORMSDIST((((LN($ET8/$C$46)+(#REF!+($O$49^2)/2)*$O$54)/($O$49*SQRT($O$54)))-$O$49*SQRT(($O$54))))*$C$46*EXP(-#REF!*$O$54))*$B$46*100,0)</f>
        <v>0</v>
      </c>
      <c r="FU8" s="60">
        <f ca="1">IFERROR((NORMSDIST(((LN($ET8/$C$47)+(#REF!+($O$49^2)/2)*$O$54)/($O$49*SQRT($O$54))))*$ET8-NORMSDIST((((LN($ET8/$C$47)+(#REF!+($O$49^2)/2)*$O$54)/($O$49*SQRT($O$54)))-$O$49*SQRT(($O$54))))*$C$47*EXP(-#REF!*$O$54))*$B$47*100,0)</f>
        <v>0</v>
      </c>
      <c r="FV8" s="60">
        <f ca="1">IFERROR((NORMSDIST(((LN($ET8/$C$48)+(#REF!+($O$49^2)/2)*$O$54)/($O$49*SQRT($O$54))))*$ET8-NORMSDIST((((LN($ET8/$C$48)+(#REF!+($O$49^2)/2)*$O$54)/($O$49*SQRT($O$54)))-$O$49*SQRT(($O$54))))*$C$48*EXP(-#REF!*$O$54))*$B$48*100,0)</f>
        <v>0</v>
      </c>
      <c r="FW8" s="60">
        <f ca="1">IFERROR((NORMSDIST(((LN($ET8/$C$49)+(#REF!+($O$49^2)/2)*$O$54)/($O$49*SQRT($O$54))))*$ET8-NORMSDIST((((LN($ET8/$C$49)+(#REF!+($O$49^2)/2)*$O$54)/($O$49*SQRT($O$54)))-$O$49*SQRT(($O$54))))*$C$49*EXP(-#REF!*$O$54))*$B$49*100,0)</f>
        <v>0</v>
      </c>
      <c r="FX8" s="60">
        <f ca="1">IFERROR((NORMSDIST(((LN($ET8/$C$50)+(#REF!+($O$49^2)/2)*$O$54)/($O$49*SQRT($O$54))))*$ET8-NORMSDIST((((LN($ET8/$C$50)+(#REF!+($O$49^2)/2)*$O$54)/($O$49*SQRT($O$54)))-$O$49*SQRT(($O$54))))*$C$50*EXP(-#REF!*$O$54))*$B$50*100,0)</f>
        <v>0</v>
      </c>
      <c r="FY8" s="60">
        <f ca="1">IFERROR((NORMSDIST(((LN($ET8/$C$51)+(#REF!+($O$49^2)/2)*$O$54)/($O$49*SQRT($O$54))))*$ET8-NORMSDIST((((LN($ET8/$C$51)+(#REF!+($O$49^2)/2)*$O$54)/($O$49*SQRT($O$54)))-$O$49*SQRT(($O$54))))*$C$51*EXP(-#REF!*$O$54))*$B$51*100,0)</f>
        <v>0</v>
      </c>
      <c r="FZ8" s="60">
        <f ca="1">IFERROR((NORMSDIST(((LN($ET8/$C$52)+(#REF!+($O$49^2)/2)*$O$54)/($O$49*SQRT($O$54))))*$ET8-NORMSDIST((((LN($ET8/$C$52)+(#REF!+($O$49^2)/2)*$O$54)/($O$49*SQRT($O$54)))-$O$49*SQRT(($O$54))))*$C$52*EXP(-#REF!*$O$54))*$B$52*100,0)</f>
        <v>0</v>
      </c>
      <c r="GA8" s="60">
        <f ca="1">IFERROR((NORMSDIST(((LN($ET8/$C$53)+(#REF!+($O$49^2)/2)*$O$54)/($O$49*SQRT($O$54))))*$ET8-NORMSDIST((((LN($ET8/$C$53)+(#REF!+($O$49^2)/2)*$O$54)/($O$49*SQRT($O$54)))-$O$49*SQRT(($O$54))))*$C$53*EXP(-#REF!*$O$54))*$B$53*100,0)</f>
        <v>0</v>
      </c>
      <c r="GB8" s="60">
        <f ca="1">IFERROR((NORMSDIST(((LN($ET8/$C$54)+(#REF!+($O$49^2)/2)*$O$54)/($O$49*SQRT($O$54))))*$ET8-NORMSDIST((((LN($ET8/$C$54)+(#REF!+($O$49^2)/2)*$O$54)/($O$49*SQRT($O$54)))-$O$49*SQRT(($O$54))))*$C$54*EXP(-#REF!*$O$54))*$B$54*100,0)</f>
        <v>0</v>
      </c>
      <c r="GC8" s="60">
        <f ca="1">IFERROR((NORMSDIST(((LN($ET8/$C$56)+(#REF!+($O$49^2)/2)*$O$54)/($O$49*SQRT($O$54))))*$ET8-NORMSDIST((((LN($ET8/$C$56)+(#REF!+($O$49^2)/2)*$O$54)/($O$49*SQRT($O$54)))-$O$49*SQRT(($O$54))))*$C$56*EXP(-#REF!*$O$54))*$B$56*100,0)</f>
        <v>0</v>
      </c>
      <c r="GD8" s="61"/>
      <c r="GE8" s="62">
        <f t="shared" ca="1" si="60"/>
        <v>0</v>
      </c>
      <c r="GF8" s="61"/>
      <c r="GG8" s="66"/>
      <c r="GH8" s="64"/>
      <c r="GI8" s="65">
        <f t="shared" ca="1" si="61"/>
        <v>13122.45</v>
      </c>
    </row>
    <row r="9" spans="1:191">
      <c r="A9" s="149" t="s">
        <v>205</v>
      </c>
      <c r="B9" s="518"/>
      <c r="C9" s="523">
        <v>4258.0999999999995</v>
      </c>
      <c r="D9" s="519">
        <v>30.8</v>
      </c>
      <c r="E9" s="588">
        <f t="shared" si="0"/>
        <v>0</v>
      </c>
      <c r="F9" s="591">
        <f t="shared" si="1"/>
        <v>0</v>
      </c>
      <c r="G9" s="520">
        <f t="shared" si="62"/>
        <v>30.8</v>
      </c>
      <c r="H9" s="624"/>
      <c r="I9" s="553">
        <f t="shared" si="2"/>
        <v>0</v>
      </c>
      <c r="J9" s="896">
        <f t="shared" si="3"/>
        <v>0</v>
      </c>
      <c r="K9" s="872"/>
      <c r="L9" s="602">
        <f t="shared" si="4"/>
        <v>-0.16625223786985033</v>
      </c>
      <c r="M9" s="704">
        <f t="shared" si="5"/>
        <v>3114.0478915561089</v>
      </c>
      <c r="N9" s="562">
        <f t="shared" si="6"/>
        <v>-58903.6</v>
      </c>
      <c r="O9" s="697">
        <f t="shared" ca="1" si="7"/>
        <v>13122.45</v>
      </c>
      <c r="P9" s="872"/>
      <c r="Q9" s="841">
        <v>4258.0999999999995</v>
      </c>
      <c r="R9" s="610">
        <f t="shared" si="63"/>
        <v>0</v>
      </c>
      <c r="S9" s="609">
        <f t="shared" si="8"/>
        <v>4258.0999999999995</v>
      </c>
      <c r="T9" s="513" t="str">
        <f t="shared" si="9"/>
        <v>MERV - XMEV - GFGC42581G - 24hs</v>
      </c>
      <c r="U9" s="614" t="str">
        <f t="shared" si="10"/>
        <v>GFGC42581G</v>
      </c>
      <c r="V9" s="862">
        <f t="shared" ca="1" si="11"/>
        <v>8.7920585666634565</v>
      </c>
      <c r="W9" s="508">
        <f>IFERROR(VLOOKUP($U9,HomeBroker!$A$30:$F$90,6,0),0)</f>
        <v>30.8</v>
      </c>
      <c r="X9" s="940" t="str" cm="1">
        <f t="array" aca="1" ref="X9" ca="1">IFERROR(IF(Q9&lt;&gt;"",IF(W9&gt;0,ImpliedCallVolatility($M$18,Q9,$O$54,$O$51,W9),""),""),"")</f>
        <v/>
      </c>
      <c r="Y9" s="957" t="str" cm="1">
        <f t="array" aca="1" ref="Y9" ca="1">+IFERROR(IF(Q9&lt;&gt;"",CallDelta($M$18,Q9,$O$54,$O$51,$O$49),""),"")</f>
        <v/>
      </c>
      <c r="Z9" s="957" t="str" cm="1">
        <f t="array" aca="1" ref="Z9" ca="1">+IFERROR(IF(Q9&lt;&gt;"",CallTheta2($M$18,Q9,$O$54,$O$51,$O$49,$O$57),""),"")</f>
        <v/>
      </c>
      <c r="AA9" s="949" t="str" cm="1">
        <f t="array" aca="1" ref="AA9" ca="1">+IFERROR(IF(Q9&lt;&gt;"",vega($M$18,Q9,$O$54,$O$51,$O$49),""),"")</f>
        <v/>
      </c>
      <c r="AB9" s="872"/>
      <c r="AC9" s="1002">
        <v>3708.1</v>
      </c>
      <c r="AD9" s="611">
        <f t="shared" si="12"/>
        <v>0</v>
      </c>
      <c r="AE9" s="609">
        <f t="shared" si="13"/>
        <v>3708.1</v>
      </c>
      <c r="AF9" s="513" t="str">
        <f t="shared" si="14"/>
        <v>MERV - XMEV - GFGV37081G - 24hs</v>
      </c>
      <c r="AG9" s="614" t="str">
        <f t="shared" si="15"/>
        <v>GFGV37081G</v>
      </c>
      <c r="AH9" s="616">
        <f t="shared" ca="1" si="16"/>
        <v>72.162616689103061</v>
      </c>
      <c r="AI9" s="508">
        <f>IFERROR(VLOOKUP($AG9,HomeBroker!$A$30:$F$90,6,0),0)</f>
        <v>99</v>
      </c>
      <c r="AJ9" s="940" t="str" cm="1">
        <f t="array" aca="1" ref="AJ9" ca="1">IFERROR(IF(AC9&lt;&gt;"",IF(AI9&gt;0,ImpliedPutVolatility($M$18,AC9,$O$54,$O$51,AI9),""),""),"")</f>
        <v/>
      </c>
      <c r="AK9" s="957" t="str" cm="1">
        <f t="array" aca="1" ref="AK9" ca="1">+IFERROR(IF(AC9&lt;&gt;"",PutDelta($M$18,AC9,$O$54,$O$51,$O$50),""),"")</f>
        <v/>
      </c>
      <c r="AL9" s="957" t="str" cm="1">
        <f t="array" aca="1" ref="AL9" ca="1">+IFERROR(IF(AC9&lt;&gt;"",PutTheta2($M$18,AC9,$O$54,$O$51,$O$50,$O$57),""),"")</f>
        <v/>
      </c>
      <c r="AM9" s="949" t="str" cm="1">
        <f t="array" aca="1" ref="AM9" ca="1">+IFERROR(IF(AC9&lt;&gt;"",vega($M$18,AC9,$O$54,$O$51,$O$50),""),"")</f>
        <v/>
      </c>
      <c r="AN9" s="872"/>
      <c r="AO9" s="829"/>
      <c r="AP9" s="528" t="s">
        <v>160</v>
      </c>
      <c r="AQ9" s="510"/>
      <c r="AR9" s="522"/>
      <c r="AS9" s="514"/>
      <c r="AT9" s="516">
        <f t="shared" si="17"/>
        <v>0</v>
      </c>
      <c r="AU9" s="525">
        <f t="shared" si="18"/>
        <v>0</v>
      </c>
      <c r="AV9" s="529" t="s">
        <v>206</v>
      </c>
      <c r="AW9" s="510">
        <v>8</v>
      </c>
      <c r="AX9" s="522">
        <v>3258.1</v>
      </c>
      <c r="AY9" s="514">
        <v>9.1999999999999993</v>
      </c>
      <c r="AZ9" s="516">
        <f t="shared" si="64"/>
        <v>-7359.9999999999991</v>
      </c>
      <c r="BA9" s="525">
        <f t="shared" si="19"/>
        <v>-7378.7017599999981</v>
      </c>
      <c r="BB9" s="532" t="s">
        <v>207</v>
      </c>
      <c r="BC9" s="531"/>
      <c r="BD9" s="514"/>
      <c r="BE9" s="516">
        <f t="shared" si="20"/>
        <v>0</v>
      </c>
      <c r="BF9" s="924">
        <f t="shared" si="21"/>
        <v>0</v>
      </c>
      <c r="BG9" s="877"/>
      <c r="BH9" s="877"/>
      <c r="BI9" s="877"/>
      <c r="BJ9" s="877"/>
      <c r="BK9" s="877"/>
      <c r="BL9" s="877"/>
      <c r="BM9" s="877"/>
      <c r="BN9" s="877"/>
      <c r="BO9" s="877"/>
      <c r="BP9" s="877"/>
      <c r="BQ9" s="877"/>
      <c r="BR9" s="877"/>
      <c r="DC9" s="59">
        <f t="shared" si="22"/>
        <v>3114.0478915561089</v>
      </c>
      <c r="DD9" s="60">
        <f t="shared" si="23"/>
        <v>0</v>
      </c>
      <c r="DE9" s="60">
        <f t="shared" si="24"/>
        <v>0</v>
      </c>
      <c r="DF9" s="60">
        <f t="shared" si="25"/>
        <v>0</v>
      </c>
      <c r="DG9" s="60">
        <f t="shared" si="26"/>
        <v>0</v>
      </c>
      <c r="DH9" s="60">
        <f t="shared" si="27"/>
        <v>0</v>
      </c>
      <c r="DI9" s="60">
        <f t="shared" si="28"/>
        <v>0</v>
      </c>
      <c r="DJ9" s="60">
        <f t="shared" si="29"/>
        <v>0</v>
      </c>
      <c r="DK9" s="60">
        <f t="shared" si="30"/>
        <v>0</v>
      </c>
      <c r="DL9" s="60">
        <f t="shared" si="31"/>
        <v>0</v>
      </c>
      <c r="DM9" s="60">
        <f t="shared" si="32"/>
        <v>0</v>
      </c>
      <c r="DN9" s="60">
        <f t="shared" si="33"/>
        <v>0</v>
      </c>
      <c r="DO9" s="60">
        <f t="shared" si="34"/>
        <v>0</v>
      </c>
      <c r="DP9" s="60">
        <f t="shared" si="35"/>
        <v>0</v>
      </c>
      <c r="DQ9" s="60">
        <f t="shared" si="36"/>
        <v>0</v>
      </c>
      <c r="DR9" s="60">
        <f t="shared" si="37"/>
        <v>0</v>
      </c>
      <c r="DS9" s="60">
        <f t="shared" si="38"/>
        <v>0</v>
      </c>
      <c r="DT9" s="60">
        <f t="shared" si="39"/>
        <v>0</v>
      </c>
      <c r="DU9" s="60">
        <f t="shared" si="40"/>
        <v>0</v>
      </c>
      <c r="DV9" s="60">
        <f t="shared" si="41"/>
        <v>0</v>
      </c>
      <c r="DW9" s="60">
        <f t="shared" si="42"/>
        <v>0</v>
      </c>
      <c r="DX9" s="60">
        <f t="shared" si="43"/>
        <v>0</v>
      </c>
      <c r="DY9" s="60">
        <f t="shared" si="44"/>
        <v>0</v>
      </c>
      <c r="DZ9" s="60">
        <f t="shared" si="45"/>
        <v>0</v>
      </c>
      <c r="EA9" s="60">
        <f t="shared" si="46"/>
        <v>0</v>
      </c>
      <c r="EB9" s="60">
        <f t="shared" si="47"/>
        <v>0</v>
      </c>
      <c r="EC9" s="60">
        <f t="shared" si="48"/>
        <v>0</v>
      </c>
      <c r="ED9" s="60">
        <f t="shared" si="49"/>
        <v>0</v>
      </c>
      <c r="EE9" s="60">
        <f t="shared" si="50"/>
        <v>0</v>
      </c>
      <c r="EF9" s="60">
        <f t="shared" si="51"/>
        <v>0</v>
      </c>
      <c r="EG9" s="60">
        <f t="shared" si="52"/>
        <v>0</v>
      </c>
      <c r="EH9" s="60">
        <f t="shared" si="53"/>
        <v>0</v>
      </c>
      <c r="EI9" s="60">
        <f t="shared" si="54"/>
        <v>0</v>
      </c>
      <c r="EJ9" s="60">
        <f t="shared" si="55"/>
        <v>0</v>
      </c>
      <c r="EK9" s="60">
        <f t="shared" si="56"/>
        <v>0</v>
      </c>
      <c r="EL9" s="60">
        <f t="shared" si="57"/>
        <v>0</v>
      </c>
      <c r="EM9" s="61"/>
      <c r="EN9" s="62">
        <f t="shared" si="58"/>
        <v>0</v>
      </c>
      <c r="EO9" s="61"/>
      <c r="EP9" s="66"/>
      <c r="EQ9" s="64"/>
      <c r="ER9" s="65">
        <f t="shared" si="65"/>
        <v>-58903.6</v>
      </c>
      <c r="ES9" s="50"/>
      <c r="ET9" s="59">
        <f t="shared" si="59"/>
        <v>3114.0478915561089</v>
      </c>
      <c r="EU9" s="60">
        <f ca="1">IFERROR((NORMSDIST(((LN($ET9/$C$3)+(#REF!+($O$49^2)/2)*$O$54)/($O$49*SQRT($O$54))))*$ET9-NORMSDIST((((LN($ET9/$C$3)+(#REF!+($O$49^2)/2)*$O$54)/($O$49*SQRT($O$54)))-$O$49*SQRT(($O$54))))*$C$3*EXP(-#REF!*$O$54))*$B$3*100,0)</f>
        <v>0</v>
      </c>
      <c r="EV9" s="60">
        <f ca="1">IFERROR((NORMSDIST(((LN($ET9/$C$4)+(#REF!+($O$49^2)/2)*$O$54)/($O$49*SQRT($O$54))))*$ET9-NORMSDIST((((LN($ET9/$C$4)+(#REF!+($O$49^2)/2)*$O$54)/($O$49*SQRT($O$54)))-$O$49*SQRT(($O$54))))*$C$4*EXP(-#REF!*$O$54))*$B$4*100,0)</f>
        <v>0</v>
      </c>
      <c r="EW9" s="60">
        <f ca="1">IFERROR((NORMSDIST(((LN($ET9/$C$5)+(#REF!+($O$49^2)/2)*$O$54)/($O$49*SQRT($O$54))))*$ET9-NORMSDIST((((LN($ET9/$C$5)+(#REF!+($O$49^2)/2)*$O$54)/($O$49*SQRT($O$54)))-$O$49*SQRT(($O$54))))*$C$5*EXP(-#REF!*$O$54))*$B$5*100,0)</f>
        <v>0</v>
      </c>
      <c r="EX9" s="60">
        <f ca="1">IFERROR((NORMSDIST(((LN($ET9/$C$6)+(#REF!+($O$49^2)/2)*$O$54)/($O$49*SQRT($O$54))))*$ET9-NORMSDIST((((LN($ET9/$C$6)+(#REF!+($O$49^2)/2)*$O$54)/($O$49*SQRT($O$54)))-$O$49*SQRT(($O$54))))*$C$6*EXP(-#REF!*$O$54))*$B$6*100,0)</f>
        <v>0</v>
      </c>
      <c r="EY9" s="60">
        <f ca="1">IFERROR((NORMSDIST(((LN($ET9/$C$7)+(#REF!+($O$49^2)/2)*$O$54)/($O$49*SQRT($O$54))))*$ET9-NORMSDIST((((LN($ET9/$C$7)+(#REF!+($O$49^2)/2)*$O$54)/($O$49*SQRT($O$54)))-$O$49*SQRT(($O$54))))*$C$7*EXP(-#REF!*$O$54))*$B$7*100,0)</f>
        <v>0</v>
      </c>
      <c r="EZ9" s="60">
        <f ca="1">IFERROR((NORMSDIST(((LN($ET9/$C$8)+(#REF!+($O$49^2)/2)*$O$54)/($O$49*SQRT($O$54))))*$ET9-NORMSDIST((((LN($ET9/$C$8)+(#REF!+($O$49^2)/2)*$O$54)/($O$49*SQRT($O$54)))-$O$49*SQRT(($O$54))))*$C$8*EXP(-#REF!*$O$54))*$B$8*100,0)</f>
        <v>0</v>
      </c>
      <c r="FA9" s="60">
        <f ca="1">IFERROR((NORMSDIST(((LN($ET9/$C$9)+(#REF!+($O$49^2)/2)*$O$54)/($O$49*SQRT($O$54))))*$ET9-NORMSDIST((((LN($ET9/$C$9)+(#REF!+($O$49^2)/2)*$O$54)/($O$49*SQRT($O$54)))-$O$49*SQRT(($O$54))))*$C$9*EXP(-#REF!*$O$54))*$B$9*100,0)</f>
        <v>0</v>
      </c>
      <c r="FB9" s="60">
        <f ca="1">IFERROR((NORMSDIST(((LN($ET9/$C$10)+(#REF!+($O$49^2)/2)*$O$54)/($O$49*SQRT($O$54))))*$ET9-NORMSDIST((((LN($ET9/$C$10)+(#REF!+($O$49^2)/2)*$O$54)/($O$49*SQRT($O$54)))-$O$49*SQRT(($O$54))))*$C$10*EXP(-#REF!*$O$54))*$B$10*100,0)</f>
        <v>0</v>
      </c>
      <c r="FC9" s="60">
        <f ca="1">IFERROR((NORMSDIST(((LN($ET9/$C$11)+(#REF!+($O$49^2)/2)*$O$54)/($O$49*SQRT($O$54))))*$ET9-NORMSDIST((((LN($ET9/$C$11)+(#REF!+($O$49^2)/2)*$O$54)/($O$49*SQRT($O$54)))-$O$49*SQRT(($O$54))))*$C$11*EXP(-#REF!*$O$54))*$B$11*100,0)</f>
        <v>0</v>
      </c>
      <c r="FD9" s="60">
        <f ca="1">IFERROR((NORMSDIST(((LN($ET9/$C$12)+(#REF!+($O$49^2)/2)*$O$54)/($O$49*SQRT($O$54))))*$ET9-NORMSDIST((((LN($ET9/$C$12)+(#REF!+($O$49^2)/2)*$O$54)/($O$49*SQRT($O$54)))-$O$49*SQRT(($O$54))))*$C$12*EXP(-#REF!*$O$54))*$B$12*100,0)</f>
        <v>0</v>
      </c>
      <c r="FE9" s="60">
        <f ca="1">IFERROR((NORMSDIST(((LN($ET9/$C$13)+(#REF!+($O$49^2)/2)*$O$54)/($O$49*SQRT($O$54))))*$ET9-NORMSDIST((((LN($ET9/$C$13)+(#REF!+($O$49^2)/2)*$O$54)/($O$49*SQRT($O$54)))-$O$49*SQRT(($O$54))))*$C$13*EXP(-#REF!*$O$54))*$B$13*100,0)</f>
        <v>0</v>
      </c>
      <c r="FF9" s="60">
        <f ca="1">IFERROR((NORMSDIST(((LN($ET9/$C$14)+(#REF!+($O$49^2)/2)*$O$54)/($O$49*SQRT($O$54))))*$ET9-NORMSDIST((((LN($ET9/$C$14)+(#REF!+($O$49^2)/2)*$O$54)/($O$49*SQRT($O$54)))-$O$49*SQRT(($O$54))))*$C$14*EXP(-#REF!*$O$54))*$B$14*100,0)</f>
        <v>0</v>
      </c>
      <c r="FG9" s="60">
        <f ca="1">IFERROR((NORMSDIST(((LN($ET9/$C$15)+(#REF!+($O$49^2)/2)*$O$54)/($O$49*SQRT($O$54))))*$ET9-NORMSDIST((((LN($ET9/$C$15)+(#REF!+($O$49^2)/2)*$O$54)/($O$49*SQRT($O$54)))-$O$49*SQRT(($O$54))))*$C$15*EXP(-#REF!*$O$54))*$B$15*100,0)</f>
        <v>0</v>
      </c>
      <c r="FH9" s="60">
        <f ca="1">IFERROR((NORMSDIST(((LN($ET9/$C$16)+(#REF!+($O$49^2)/2)*$O$54)/($O$49*SQRT($O$54))))*$ET9-NORMSDIST((((LN($ET9/$C$16)+(#REF!+($O$49^2)/2)*$O$54)/($O$49*SQRT($O$54)))-$O$49*SQRT(($O$54))))*$C$16*EXP(-#REF!*$O$54))*$B$16*100,0)</f>
        <v>0</v>
      </c>
      <c r="FI9" s="60">
        <f ca="1">IFERROR((NORMSDIST(((LN($ET9/$C$17)+(#REF!+($O$49^2)/2)*$O$54)/($O$49*SQRT($O$54))))*$ET9-NORMSDIST((((LN($ET9/$C$17)+(#REF!+($O$49^2)/2)*$O$54)/($O$49*SQRT($O$54)))-$O$49*SQRT(($O$54))))*$C$17*EXP(-#REF!*$O$54))*$B$17*100,0)</f>
        <v>0</v>
      </c>
      <c r="FJ9" s="60">
        <f ca="1">IFERROR((NORMSDIST(((LN($ET9/$C$18)+(#REF!+($O$49^2)/2)*$O$54)/($O$49*SQRT($O$54))))*$ET9-NORMSDIST((((LN($ET9/$C$18)+(#REF!+($O$49^2)/2)*$O$54)/($O$49*SQRT($O$54)))-$O$49*SQRT(($O$54))))*$C$18*EXP(-#REF!*$O$54))*$B$18*100,0)</f>
        <v>0</v>
      </c>
      <c r="FK9" s="60">
        <f ca="1">IFERROR((NORMSDIST(((LN($ET9/$C$19)+(#REF!+($O$49^2)/2)*$O$54)/($O$49*SQRT($O$54))))*$ET9-NORMSDIST((((LN($ET9/$C$19)+(#REF!+($O$49^2)/2)*$O$54)/($O$49*SQRT($O$54)))-$O$49*SQRT(($O$54))))*$C$19*EXP(-#REF!*$O$54))*$B$19*100,0)</f>
        <v>0</v>
      </c>
      <c r="FL9" s="60">
        <f ca="1">IFERROR((NORMSDIST(((LN($ET9/$C$20)+(#REF!+($O$49^2)/2)*$O$54)/($O$49*SQRT($O$54))))*$ET9-NORMSDIST((((LN($ET9/$C$20)+(#REF!+($O$49^2)/2)*$O$54)/($O$49*SQRT($O$54)))-$O$49*SQRT(($O$54))))*$C$20*EXP(-#REF!*$O$54))*$B$20*100,0)</f>
        <v>0</v>
      </c>
      <c r="FM9" s="60">
        <f ca="1">IFERROR((NORMSDIST(((LN($ET9/$C$39)+(#REF!+($O$49^2)/2)*$O$54)/($O$49*SQRT($O$54))))*$ET9-NORMSDIST((((LN($ET9/$C$39)+(#REF!+($O$49^2)/2)*$O$54)/($O$49*SQRT($O$54)))-$O$49*SQRT(($O$54))))*$C$39*EXP(-#REF!*$O$54))*$B$39*100,0)</f>
        <v>0</v>
      </c>
      <c r="FN9" s="60">
        <f ca="1">IFERROR((NORMSDIST(((LN($ET9/$C$40)+(#REF!+($O$49^2)/2)*$O$54)/($O$49*SQRT($O$54))))*$ET9-NORMSDIST((((LN($ET9/$C$40)+(#REF!+($O$49^2)/2)*$O$54)/($O$49*SQRT($O$54)))-$O$49*SQRT(($O$54))))*$C$40*EXP(-#REF!*$O$54))*$B$40*100,0)</f>
        <v>0</v>
      </c>
      <c r="FO9" s="60">
        <f ca="1">IFERROR((NORMSDIST(((LN($ET9/$C$41)+(#REF!+($O$49^2)/2)*$O$54)/($O$49*SQRT($O$54))))*$ET9-NORMSDIST((((LN($ET9/$C$41)+(#REF!+($O$49^2)/2)*$O$54)/($O$49*SQRT($O$54)))-$O$49*SQRT(($O$54))))*$C$41*EXP(-#REF!*$O$54))*$B$41*100,0)</f>
        <v>0</v>
      </c>
      <c r="FP9" s="60">
        <f ca="1">IFERROR((NORMSDIST(((LN($ET9/$C$42)+(#REF!+($O$49^2)/2)*$O$54)/($O$49*SQRT($O$54))))*$ET9-NORMSDIST((((LN($ET9/$C$42)+(#REF!+($O$49^2)/2)*$O$54)/($O$49*SQRT($O$54)))-$O$49*SQRT(($O$54))))*$C$42*EXP(-#REF!*$O$54))*$B$42*100,0)</f>
        <v>0</v>
      </c>
      <c r="FQ9" s="60">
        <f ca="1">IFERROR((NORMSDIST(((LN($ET9/$C$43)+(#REF!+($O$49^2)/2)*$O$54)/($O$49*SQRT($O$54))))*$ET9-NORMSDIST((((LN($ET9/$C$43)+(#REF!+($O$49^2)/2)*$O$54)/($O$49*SQRT($O$54)))-$O$49*SQRT(($O$54))))*$C$43*EXP(-#REF!*$O$54))*$B$43*100,0)</f>
        <v>0</v>
      </c>
      <c r="FR9" s="60">
        <f ca="1">IFERROR((NORMSDIST(((LN($ET9/$C$44)+(#REF!+($O$49^2)/2)*$O$54)/($O$49*SQRT($O$54))))*$ET9-NORMSDIST((((LN($ET9/$C$44)+(#REF!+($O$49^2)/2)*$O$54)/($O$49*SQRT($O$54)))-$O$49*SQRT(($O$54))))*$C$44*EXP(-#REF!*$O$54))*$B$44*100,0)</f>
        <v>0</v>
      </c>
      <c r="FS9" s="60">
        <f ca="1">IFERROR((NORMSDIST(((LN($ET9/$C$45)+(#REF!+($O$49^2)/2)*$O$54)/($O$49*SQRT($O$54))))*$ET9-NORMSDIST((((LN($ET9/$C$45)+(#REF!+($O$49^2)/2)*$O$54)/($O$49*SQRT($O$54)))-$O$49*SQRT(($O$54))))*$C$45*EXP(-#REF!*$O$54))*$B$45*100,0)</f>
        <v>0</v>
      </c>
      <c r="FT9" s="60">
        <f ca="1">IFERROR((NORMSDIST(((LN($ET9/$C$46)+(#REF!+($O$49^2)/2)*$O$54)/($O$49*SQRT($O$54))))*$ET9-NORMSDIST((((LN($ET9/$C$46)+(#REF!+($O$49^2)/2)*$O$54)/($O$49*SQRT($O$54)))-$O$49*SQRT(($O$54))))*$C$46*EXP(-#REF!*$O$54))*$B$46*100,0)</f>
        <v>0</v>
      </c>
      <c r="FU9" s="60">
        <f ca="1">IFERROR((NORMSDIST(((LN($ET9/$C$47)+(#REF!+($O$49^2)/2)*$O$54)/($O$49*SQRT($O$54))))*$ET9-NORMSDIST((((LN($ET9/$C$47)+(#REF!+($O$49^2)/2)*$O$54)/($O$49*SQRT($O$54)))-$O$49*SQRT(($O$54))))*$C$47*EXP(-#REF!*$O$54))*$B$47*100,0)</f>
        <v>0</v>
      </c>
      <c r="FV9" s="60">
        <f ca="1">IFERROR((NORMSDIST(((LN($ET9/$C$48)+(#REF!+($O$49^2)/2)*$O$54)/($O$49*SQRT($O$54))))*$ET9-NORMSDIST((((LN($ET9/$C$48)+(#REF!+($O$49^2)/2)*$O$54)/($O$49*SQRT($O$54)))-$O$49*SQRT(($O$54))))*$C$48*EXP(-#REF!*$O$54))*$B$48*100,0)</f>
        <v>0</v>
      </c>
      <c r="FW9" s="60">
        <f ca="1">IFERROR((NORMSDIST(((LN($ET9/$C$49)+(#REF!+($O$49^2)/2)*$O$54)/($O$49*SQRT($O$54))))*$ET9-NORMSDIST((((LN($ET9/$C$49)+(#REF!+($O$49^2)/2)*$O$54)/($O$49*SQRT($O$54)))-$O$49*SQRT(($O$54))))*$C$49*EXP(-#REF!*$O$54))*$B$49*100,0)</f>
        <v>0</v>
      </c>
      <c r="FX9" s="60">
        <f ca="1">IFERROR((NORMSDIST(((LN($ET9/$C$50)+(#REF!+($O$49^2)/2)*$O$54)/($O$49*SQRT($O$54))))*$ET9-NORMSDIST((((LN($ET9/$C$50)+(#REF!+($O$49^2)/2)*$O$54)/($O$49*SQRT($O$54)))-$O$49*SQRT(($O$54))))*$C$50*EXP(-#REF!*$O$54))*$B$50*100,0)</f>
        <v>0</v>
      </c>
      <c r="FY9" s="60">
        <f ca="1">IFERROR((NORMSDIST(((LN($ET9/$C$51)+(#REF!+($O$49^2)/2)*$O$54)/($O$49*SQRT($O$54))))*$ET9-NORMSDIST((((LN($ET9/$C$51)+(#REF!+($O$49^2)/2)*$O$54)/($O$49*SQRT($O$54)))-$O$49*SQRT(($O$54))))*$C$51*EXP(-#REF!*$O$54))*$B$51*100,0)</f>
        <v>0</v>
      </c>
      <c r="FZ9" s="60">
        <f ca="1">IFERROR((NORMSDIST(((LN($ET9/$C$52)+(#REF!+($O$49^2)/2)*$O$54)/($O$49*SQRT($O$54))))*$ET9-NORMSDIST((((LN($ET9/$C$52)+(#REF!+($O$49^2)/2)*$O$54)/($O$49*SQRT($O$54)))-$O$49*SQRT(($O$54))))*$C$52*EXP(-#REF!*$O$54))*$B$52*100,0)</f>
        <v>0</v>
      </c>
      <c r="GA9" s="60">
        <f ca="1">IFERROR((NORMSDIST(((LN($ET9/$C$53)+(#REF!+($O$49^2)/2)*$O$54)/($O$49*SQRT($O$54))))*$ET9-NORMSDIST((((LN($ET9/$C$53)+(#REF!+($O$49^2)/2)*$O$54)/($O$49*SQRT($O$54)))-$O$49*SQRT(($O$54))))*$C$53*EXP(-#REF!*$O$54))*$B$53*100,0)</f>
        <v>0</v>
      </c>
      <c r="GB9" s="60">
        <f ca="1">IFERROR((NORMSDIST(((LN($ET9/$C$54)+(#REF!+($O$49^2)/2)*$O$54)/($O$49*SQRT($O$54))))*$ET9-NORMSDIST((((LN($ET9/$C$54)+(#REF!+($O$49^2)/2)*$O$54)/($O$49*SQRT($O$54)))-$O$49*SQRT(($O$54))))*$C$54*EXP(-#REF!*$O$54))*$B$54*100,0)</f>
        <v>0</v>
      </c>
      <c r="GC9" s="60">
        <f ca="1">IFERROR((NORMSDIST(((LN($ET9/$C$56)+(#REF!+($O$49^2)/2)*$O$54)/($O$49*SQRT($O$54))))*$ET9-NORMSDIST((((LN($ET9/$C$56)+(#REF!+($O$49^2)/2)*$O$54)/($O$49*SQRT($O$54)))-$O$49*SQRT(($O$54))))*$C$56*EXP(-#REF!*$O$54))*$B$56*100,0)</f>
        <v>0</v>
      </c>
      <c r="GD9" s="61"/>
      <c r="GE9" s="62">
        <f t="shared" ca="1" si="60"/>
        <v>0</v>
      </c>
      <c r="GF9" s="61"/>
      <c r="GG9" s="66"/>
      <c r="GH9" s="64"/>
      <c r="GI9" s="65">
        <f t="shared" ca="1" si="61"/>
        <v>13122.45</v>
      </c>
    </row>
    <row r="10" spans="1:191">
      <c r="A10" s="149" t="s">
        <v>205</v>
      </c>
      <c r="B10" s="637"/>
      <c r="C10" s="638">
        <v>4597.2999999999993</v>
      </c>
      <c r="D10" s="639">
        <v>11.81</v>
      </c>
      <c r="E10" s="640">
        <f t="shared" si="0"/>
        <v>0</v>
      </c>
      <c r="F10" s="641">
        <f t="shared" si="1"/>
        <v>0</v>
      </c>
      <c r="G10" s="642">
        <f t="shared" si="62"/>
        <v>11.81</v>
      </c>
      <c r="H10" s="643"/>
      <c r="I10" s="644">
        <f t="shared" si="2"/>
        <v>0</v>
      </c>
      <c r="J10" s="897">
        <f t="shared" si="3"/>
        <v>0</v>
      </c>
      <c r="K10" s="872"/>
      <c r="L10" s="602">
        <f t="shared" si="4"/>
        <v>-0.14923697741821462</v>
      </c>
      <c r="M10" s="704">
        <f t="shared" si="5"/>
        <v>3177.5998893429683</v>
      </c>
      <c r="N10" s="563">
        <f t="shared" si="6"/>
        <v>-27127.61</v>
      </c>
      <c r="O10" s="696">
        <f t="shared" ca="1" si="7"/>
        <v>13122.45</v>
      </c>
      <c r="P10" s="872"/>
      <c r="Q10" s="846">
        <v>4597.2999999999993</v>
      </c>
      <c r="R10" s="620">
        <f t="shared" si="63"/>
        <v>0</v>
      </c>
      <c r="S10" s="617">
        <f t="shared" si="8"/>
        <v>4597.2999999999993</v>
      </c>
      <c r="T10" s="511" t="str">
        <f t="shared" si="9"/>
        <v>MERV - XMEV - GFGC45973G - 24hs</v>
      </c>
      <c r="U10" s="613" t="str">
        <f t="shared" si="10"/>
        <v>GFGC45973G</v>
      </c>
      <c r="V10" s="863">
        <f t="shared" ca="1" si="11"/>
        <v>0.60512295907038904</v>
      </c>
      <c r="W10" s="507">
        <f>IFERROR(VLOOKUP($U10,HomeBroker!$A$30:$F$90,6,0),0)</f>
        <v>11.81</v>
      </c>
      <c r="X10" s="941" t="str" cm="1">
        <f t="array" aca="1" ref="X10" ca="1">IFERROR(IF(Q10&lt;&gt;"",IF(W10&gt;0,ImpliedCallVolatility($M$18,Q10,$O$54,$O$51,W10),""),""),"")</f>
        <v/>
      </c>
      <c r="Y10" s="958" t="str" cm="1">
        <f t="array" aca="1" ref="Y10" ca="1">+IFERROR(IF(Q10&lt;&gt;"",CallDelta($M$18,Q10,$O$54,$O$51,$O$49),""),"")</f>
        <v/>
      </c>
      <c r="Z10" s="958" t="str" cm="1">
        <f t="array" aca="1" ref="Z10" ca="1">+IFERROR(IF(Q10&lt;&gt;"",CallTheta2($M$18,Q10,$O$54,$O$51,$O$49,$O$57),""),"")</f>
        <v/>
      </c>
      <c r="AA10" s="950" t="str" cm="1">
        <f t="array" aca="1" ref="AA10" ca="1">+IFERROR(IF(Q10&lt;&gt;"",vega($M$18,Q10,$O$54,$O$51,$O$49),""),"")</f>
        <v/>
      </c>
      <c r="AB10" s="872"/>
      <c r="AC10" s="1005">
        <v>3558.1</v>
      </c>
      <c r="AD10" s="621">
        <f t="shared" si="12"/>
        <v>0</v>
      </c>
      <c r="AE10" s="617">
        <f t="shared" si="13"/>
        <v>3558.1</v>
      </c>
      <c r="AF10" s="511" t="str">
        <f t="shared" si="14"/>
        <v>MERV - XMEV - GFGV35581G - 24hs</v>
      </c>
      <c r="AG10" s="613" t="str">
        <f t="shared" si="15"/>
        <v>GFGV35581G</v>
      </c>
      <c r="AH10" s="615">
        <f t="shared" ca="1" si="16"/>
        <v>29.187805285266677</v>
      </c>
      <c r="AI10" s="507">
        <f>IFERROR(VLOOKUP($AG10,HomeBroker!$A$30:$F$90,6,0),0)</f>
        <v>42.899000000000001</v>
      </c>
      <c r="AJ10" s="946" t="str" cm="1">
        <f t="array" aca="1" ref="AJ10" ca="1">IFERROR(IF(AC10&lt;&gt;"",IF(AI10&gt;0,ImpliedPutVolatility($M$18,AC10,$O$54,$O$51,AI10),""),""),"")</f>
        <v/>
      </c>
      <c r="AK10" s="958" t="str" cm="1">
        <f t="array" aca="1" ref="AK10" ca="1">+IFERROR(IF(AC10&lt;&gt;"",PutDelta($M$18,AC10,$O$54,$O$51,$O$50),""),"")</f>
        <v/>
      </c>
      <c r="AL10" s="958" t="str" cm="1">
        <f t="array" aca="1" ref="AL10" ca="1">+IFERROR(IF(AC10&lt;&gt;"",PutTheta2($M$18,AC10,$O$54,$O$51,$O$50,$O$57),""),"")</f>
        <v/>
      </c>
      <c r="AM10" s="950" t="str" cm="1">
        <f t="array" aca="1" ref="AM10" ca="1">+IFERROR(IF(AC10&lt;&gt;"",vega($M$18,AC10,$O$54,$O$51,$O$50),""),"")</f>
        <v/>
      </c>
      <c r="AN10" s="872"/>
      <c r="AO10" s="828"/>
      <c r="AP10" s="528" t="s">
        <v>160</v>
      </c>
      <c r="AQ10" s="509"/>
      <c r="AR10" s="521"/>
      <c r="AS10" s="512"/>
      <c r="AT10" s="515">
        <f t="shared" si="17"/>
        <v>0</v>
      </c>
      <c r="AU10" s="524">
        <f t="shared" si="18"/>
        <v>0</v>
      </c>
      <c r="AV10" s="529" t="s">
        <v>206</v>
      </c>
      <c r="AW10" s="509">
        <v>-5</v>
      </c>
      <c r="AX10" s="521">
        <v>3258.1</v>
      </c>
      <c r="AY10" s="512">
        <v>11</v>
      </c>
      <c r="AZ10" s="515">
        <f t="shared" si="64"/>
        <v>5500</v>
      </c>
      <c r="BA10" s="524">
        <f t="shared" si="19"/>
        <v>5486.0244999999995</v>
      </c>
      <c r="BB10" s="532" t="s">
        <v>207</v>
      </c>
      <c r="BC10" s="530"/>
      <c r="BD10" s="512"/>
      <c r="BE10" s="515">
        <f t="shared" si="20"/>
        <v>0</v>
      </c>
      <c r="BF10" s="925">
        <f t="shared" si="21"/>
        <v>0</v>
      </c>
      <c r="BG10" s="877"/>
      <c r="BH10" s="877"/>
      <c r="BI10" s="877"/>
      <c r="BJ10" s="877"/>
      <c r="BK10" s="877"/>
      <c r="BL10" s="877"/>
      <c r="BM10" s="877"/>
      <c r="BN10" s="877"/>
      <c r="BO10" s="877"/>
      <c r="BP10" s="877"/>
      <c r="BQ10" s="877"/>
      <c r="BR10" s="877"/>
      <c r="DC10" s="59">
        <f t="shared" si="22"/>
        <v>3177.5998893429683</v>
      </c>
      <c r="DD10" s="60">
        <f t="shared" si="23"/>
        <v>0</v>
      </c>
      <c r="DE10" s="60">
        <f t="shared" si="24"/>
        <v>0</v>
      </c>
      <c r="DF10" s="60">
        <f t="shared" si="25"/>
        <v>0</v>
      </c>
      <c r="DG10" s="60">
        <f t="shared" si="26"/>
        <v>0</v>
      </c>
      <c r="DH10" s="60">
        <f t="shared" si="27"/>
        <v>0</v>
      </c>
      <c r="DI10" s="60">
        <f t="shared" si="28"/>
        <v>0</v>
      </c>
      <c r="DJ10" s="60">
        <f t="shared" si="29"/>
        <v>0</v>
      </c>
      <c r="DK10" s="60">
        <f t="shared" si="30"/>
        <v>0</v>
      </c>
      <c r="DL10" s="60">
        <f t="shared" si="31"/>
        <v>0</v>
      </c>
      <c r="DM10" s="60">
        <f t="shared" si="32"/>
        <v>0</v>
      </c>
      <c r="DN10" s="60">
        <f t="shared" si="33"/>
        <v>0</v>
      </c>
      <c r="DO10" s="60">
        <f t="shared" si="34"/>
        <v>0</v>
      </c>
      <c r="DP10" s="60">
        <f t="shared" si="35"/>
        <v>0</v>
      </c>
      <c r="DQ10" s="60">
        <f t="shared" si="36"/>
        <v>0</v>
      </c>
      <c r="DR10" s="60">
        <f t="shared" si="37"/>
        <v>0</v>
      </c>
      <c r="DS10" s="60">
        <f t="shared" si="38"/>
        <v>0</v>
      </c>
      <c r="DT10" s="60">
        <f t="shared" si="39"/>
        <v>0</v>
      </c>
      <c r="DU10" s="60">
        <f t="shared" si="40"/>
        <v>0</v>
      </c>
      <c r="DV10" s="60">
        <f t="shared" si="41"/>
        <v>0</v>
      </c>
      <c r="DW10" s="60">
        <f t="shared" si="42"/>
        <v>0</v>
      </c>
      <c r="DX10" s="60">
        <f t="shared" si="43"/>
        <v>0</v>
      </c>
      <c r="DY10" s="60">
        <f t="shared" si="44"/>
        <v>0</v>
      </c>
      <c r="DZ10" s="60">
        <f t="shared" si="45"/>
        <v>0</v>
      </c>
      <c r="EA10" s="60">
        <f t="shared" si="46"/>
        <v>0</v>
      </c>
      <c r="EB10" s="60">
        <f t="shared" si="47"/>
        <v>0</v>
      </c>
      <c r="EC10" s="60">
        <f t="shared" si="48"/>
        <v>0</v>
      </c>
      <c r="ED10" s="60">
        <f t="shared" si="49"/>
        <v>0</v>
      </c>
      <c r="EE10" s="60">
        <f t="shared" si="50"/>
        <v>0</v>
      </c>
      <c r="EF10" s="60">
        <f t="shared" si="51"/>
        <v>0</v>
      </c>
      <c r="EG10" s="60">
        <f t="shared" si="52"/>
        <v>0</v>
      </c>
      <c r="EH10" s="60">
        <f t="shared" si="53"/>
        <v>0</v>
      </c>
      <c r="EI10" s="60">
        <f t="shared" si="54"/>
        <v>0</v>
      </c>
      <c r="EJ10" s="60">
        <f t="shared" si="55"/>
        <v>0</v>
      </c>
      <c r="EK10" s="60">
        <f t="shared" si="56"/>
        <v>0</v>
      </c>
      <c r="EL10" s="60">
        <f t="shared" si="57"/>
        <v>0</v>
      </c>
      <c r="EM10" s="61"/>
      <c r="EN10" s="62">
        <f t="shared" si="58"/>
        <v>0</v>
      </c>
      <c r="EO10" s="61"/>
      <c r="EP10" s="66"/>
      <c r="EQ10" s="64"/>
      <c r="ER10" s="65">
        <f t="shared" si="65"/>
        <v>-27127.61</v>
      </c>
      <c r="ES10" s="50"/>
      <c r="ET10" s="59">
        <f t="shared" si="59"/>
        <v>3177.5998893429683</v>
      </c>
      <c r="EU10" s="60">
        <f ca="1">IFERROR((NORMSDIST(((LN($ET10/$C$3)+(#REF!+($O$49^2)/2)*$O$54)/($O$49*SQRT($O$54))))*$ET10-NORMSDIST((((LN($ET10/$C$3)+(#REF!+($O$49^2)/2)*$O$54)/($O$49*SQRT($O$54)))-$O$49*SQRT(($O$54))))*$C$3*EXP(-#REF!*$O$54))*$B$3*100,0)</f>
        <v>0</v>
      </c>
      <c r="EV10" s="60">
        <f ca="1">IFERROR((NORMSDIST(((LN($ET10/$C$4)+(#REF!+($O$49^2)/2)*$O$54)/($O$49*SQRT($O$54))))*$ET10-NORMSDIST((((LN($ET10/$C$4)+(#REF!+($O$49^2)/2)*$O$54)/($O$49*SQRT($O$54)))-$O$49*SQRT(($O$54))))*$C$4*EXP(-#REF!*$O$54))*$B$4*100,0)</f>
        <v>0</v>
      </c>
      <c r="EW10" s="60">
        <f ca="1">IFERROR((NORMSDIST(((LN($ET10/$C$5)+(#REF!+($O$49^2)/2)*$O$54)/($O$49*SQRT($O$54))))*$ET10-NORMSDIST((((LN($ET10/$C$5)+(#REF!+($O$49^2)/2)*$O$54)/($O$49*SQRT($O$54)))-$O$49*SQRT(($O$54))))*$C$5*EXP(-#REF!*$O$54))*$B$5*100,0)</f>
        <v>0</v>
      </c>
      <c r="EX10" s="60">
        <f ca="1">IFERROR((NORMSDIST(((LN($ET10/$C$6)+(#REF!+($O$49^2)/2)*$O$54)/($O$49*SQRT($O$54))))*$ET10-NORMSDIST((((LN($ET10/$C$6)+(#REF!+($O$49^2)/2)*$O$54)/($O$49*SQRT($O$54)))-$O$49*SQRT(($O$54))))*$C$6*EXP(-#REF!*$O$54))*$B$6*100,0)</f>
        <v>0</v>
      </c>
      <c r="EY10" s="60">
        <f ca="1">IFERROR((NORMSDIST(((LN($ET10/$C$7)+(#REF!+($O$49^2)/2)*$O$54)/($O$49*SQRT($O$54))))*$ET10-NORMSDIST((((LN($ET10/$C$7)+(#REF!+($O$49^2)/2)*$O$54)/($O$49*SQRT($O$54)))-$O$49*SQRT(($O$54))))*$C$7*EXP(-#REF!*$O$54))*$B$7*100,0)</f>
        <v>0</v>
      </c>
      <c r="EZ10" s="60">
        <f ca="1">IFERROR((NORMSDIST(((LN($ET10/$C$8)+(#REF!+($O$49^2)/2)*$O$54)/($O$49*SQRT($O$54))))*$ET10-NORMSDIST((((LN($ET10/$C$8)+(#REF!+($O$49^2)/2)*$O$54)/($O$49*SQRT($O$54)))-$O$49*SQRT(($O$54))))*$C$8*EXP(-#REF!*$O$54))*$B$8*100,0)</f>
        <v>0</v>
      </c>
      <c r="FA10" s="60">
        <f ca="1">IFERROR((NORMSDIST(((LN($ET10/$C$9)+(#REF!+($O$49^2)/2)*$O$54)/($O$49*SQRT($O$54))))*$ET10-NORMSDIST((((LN($ET10/$C$9)+(#REF!+($O$49^2)/2)*$O$54)/($O$49*SQRT($O$54)))-$O$49*SQRT(($O$54))))*$C$9*EXP(-#REF!*$O$54))*$B$9*100,0)</f>
        <v>0</v>
      </c>
      <c r="FB10" s="60">
        <f ca="1">IFERROR((NORMSDIST(((LN($ET10/$C$10)+(#REF!+($O$49^2)/2)*$O$54)/($O$49*SQRT($O$54))))*$ET10-NORMSDIST((((LN($ET10/$C$10)+(#REF!+($O$49^2)/2)*$O$54)/($O$49*SQRT($O$54)))-$O$49*SQRT(($O$54))))*$C$10*EXP(-#REF!*$O$54))*$B$10*100,0)</f>
        <v>0</v>
      </c>
      <c r="FC10" s="60">
        <f ca="1">IFERROR((NORMSDIST(((LN($ET10/$C$11)+(#REF!+($O$49^2)/2)*$O$54)/($O$49*SQRT($O$54))))*$ET10-NORMSDIST((((LN($ET10/$C$11)+(#REF!+($O$49^2)/2)*$O$54)/($O$49*SQRT($O$54)))-$O$49*SQRT(($O$54))))*$C$11*EXP(-#REF!*$O$54))*$B$11*100,0)</f>
        <v>0</v>
      </c>
      <c r="FD10" s="60">
        <f ca="1">IFERROR((NORMSDIST(((LN($ET10/$C$12)+(#REF!+($O$49^2)/2)*$O$54)/($O$49*SQRT($O$54))))*$ET10-NORMSDIST((((LN($ET10/$C$12)+(#REF!+($O$49^2)/2)*$O$54)/($O$49*SQRT($O$54)))-$O$49*SQRT(($O$54))))*$C$12*EXP(-#REF!*$O$54))*$B$12*100,0)</f>
        <v>0</v>
      </c>
      <c r="FE10" s="60">
        <f ca="1">IFERROR((NORMSDIST(((LN($ET10/$C$13)+(#REF!+($O$49^2)/2)*$O$54)/($O$49*SQRT($O$54))))*$ET10-NORMSDIST((((LN($ET10/$C$13)+(#REF!+($O$49^2)/2)*$O$54)/($O$49*SQRT($O$54)))-$O$49*SQRT(($O$54))))*$C$13*EXP(-#REF!*$O$54))*$B$13*100,0)</f>
        <v>0</v>
      </c>
      <c r="FF10" s="60">
        <f ca="1">IFERROR((NORMSDIST(((LN($ET10/$C$14)+(#REF!+($O$49^2)/2)*$O$54)/($O$49*SQRT($O$54))))*$ET10-NORMSDIST((((LN($ET10/$C$14)+(#REF!+($O$49^2)/2)*$O$54)/($O$49*SQRT($O$54)))-$O$49*SQRT(($O$54))))*$C$14*EXP(-#REF!*$O$54))*$B$14*100,0)</f>
        <v>0</v>
      </c>
      <c r="FG10" s="60">
        <f ca="1">IFERROR((NORMSDIST(((LN($ET10/$C$15)+(#REF!+($O$49^2)/2)*$O$54)/($O$49*SQRT($O$54))))*$ET10-NORMSDIST((((LN($ET10/$C$15)+(#REF!+($O$49^2)/2)*$O$54)/($O$49*SQRT($O$54)))-$O$49*SQRT(($O$54))))*$C$15*EXP(-#REF!*$O$54))*$B$15*100,0)</f>
        <v>0</v>
      </c>
      <c r="FH10" s="60">
        <f ca="1">IFERROR((NORMSDIST(((LN($ET10/$C$16)+(#REF!+($O$49^2)/2)*$O$54)/($O$49*SQRT($O$54))))*$ET10-NORMSDIST((((LN($ET10/$C$16)+(#REF!+($O$49^2)/2)*$O$54)/($O$49*SQRT($O$54)))-$O$49*SQRT(($O$54))))*$C$16*EXP(-#REF!*$O$54))*$B$16*100,0)</f>
        <v>0</v>
      </c>
      <c r="FI10" s="60">
        <f ca="1">IFERROR((NORMSDIST(((LN($ET10/$C$17)+(#REF!+($O$49^2)/2)*$O$54)/($O$49*SQRT($O$54))))*$ET10-NORMSDIST((((LN($ET10/$C$17)+(#REF!+($O$49^2)/2)*$O$54)/($O$49*SQRT($O$54)))-$O$49*SQRT(($O$54))))*$C$17*EXP(-#REF!*$O$54))*$B$17*100,0)</f>
        <v>0</v>
      </c>
      <c r="FJ10" s="60">
        <f ca="1">IFERROR((NORMSDIST(((LN($ET10/$C$18)+(#REF!+($O$49^2)/2)*$O$54)/($O$49*SQRT($O$54))))*$ET10-NORMSDIST((((LN($ET10/$C$18)+(#REF!+($O$49^2)/2)*$O$54)/($O$49*SQRT($O$54)))-$O$49*SQRT(($O$54))))*$C$18*EXP(-#REF!*$O$54))*$B$18*100,0)</f>
        <v>0</v>
      </c>
      <c r="FK10" s="60">
        <f ca="1">IFERROR((NORMSDIST(((LN($ET10/$C$19)+(#REF!+($O$49^2)/2)*$O$54)/($O$49*SQRT($O$54))))*$ET10-NORMSDIST((((LN($ET10/$C$19)+(#REF!+($O$49^2)/2)*$O$54)/($O$49*SQRT($O$54)))-$O$49*SQRT(($O$54))))*$C$19*EXP(-#REF!*$O$54))*$B$19*100,0)</f>
        <v>0</v>
      </c>
      <c r="FL10" s="60">
        <f ca="1">IFERROR((NORMSDIST(((LN($ET10/$C$20)+(#REF!+($O$49^2)/2)*$O$54)/($O$49*SQRT($O$54))))*$ET10-NORMSDIST((((LN($ET10/$C$20)+(#REF!+($O$49^2)/2)*$O$54)/($O$49*SQRT($O$54)))-$O$49*SQRT(($O$54))))*$C$20*EXP(-#REF!*$O$54))*$B$20*100,0)</f>
        <v>0</v>
      </c>
      <c r="FM10" s="60">
        <f ca="1">IFERROR((NORMSDIST(((LN($ET10/$C$39)+(#REF!+($O$49^2)/2)*$O$54)/($O$49*SQRT($O$54))))*$ET10-NORMSDIST((((LN($ET10/$C$39)+(#REF!+($O$49^2)/2)*$O$54)/($O$49*SQRT($O$54)))-$O$49*SQRT(($O$54))))*$C$39*EXP(-#REF!*$O$54))*$B$39*100,0)</f>
        <v>0</v>
      </c>
      <c r="FN10" s="60">
        <f ca="1">IFERROR((NORMSDIST(((LN($ET10/$C$40)+(#REF!+($O$49^2)/2)*$O$54)/($O$49*SQRT($O$54))))*$ET10-NORMSDIST((((LN($ET10/$C$40)+(#REF!+($O$49^2)/2)*$O$54)/($O$49*SQRT($O$54)))-$O$49*SQRT(($O$54))))*$C$40*EXP(-#REF!*$O$54))*$B$40*100,0)</f>
        <v>0</v>
      </c>
      <c r="FO10" s="60">
        <f ca="1">IFERROR((NORMSDIST(((LN($ET10/$C$41)+(#REF!+($O$49^2)/2)*$O$54)/($O$49*SQRT($O$54))))*$ET10-NORMSDIST((((LN($ET10/$C$41)+(#REF!+($O$49^2)/2)*$O$54)/($O$49*SQRT($O$54)))-$O$49*SQRT(($O$54))))*$C$41*EXP(-#REF!*$O$54))*$B$41*100,0)</f>
        <v>0</v>
      </c>
      <c r="FP10" s="60">
        <f ca="1">IFERROR((NORMSDIST(((LN($ET10/$C$42)+(#REF!+($O$49^2)/2)*$O$54)/($O$49*SQRT($O$54))))*$ET10-NORMSDIST((((LN($ET10/$C$42)+(#REF!+($O$49^2)/2)*$O$54)/($O$49*SQRT($O$54)))-$O$49*SQRT(($O$54))))*$C$42*EXP(-#REF!*$O$54))*$B$42*100,0)</f>
        <v>0</v>
      </c>
      <c r="FQ10" s="60">
        <f ca="1">IFERROR((NORMSDIST(((LN($ET10/$C$43)+(#REF!+($O$49^2)/2)*$O$54)/($O$49*SQRT($O$54))))*$ET10-NORMSDIST((((LN($ET10/$C$43)+(#REF!+($O$49^2)/2)*$O$54)/($O$49*SQRT($O$54)))-$O$49*SQRT(($O$54))))*$C$43*EXP(-#REF!*$O$54))*$B$43*100,0)</f>
        <v>0</v>
      </c>
      <c r="FR10" s="60">
        <f ca="1">IFERROR((NORMSDIST(((LN($ET10/$C$44)+(#REF!+($O$49^2)/2)*$O$54)/($O$49*SQRT($O$54))))*$ET10-NORMSDIST((((LN($ET10/$C$44)+(#REF!+($O$49^2)/2)*$O$54)/($O$49*SQRT($O$54)))-$O$49*SQRT(($O$54))))*$C$44*EXP(-#REF!*$O$54))*$B$44*100,0)</f>
        <v>0</v>
      </c>
      <c r="FS10" s="60">
        <f ca="1">IFERROR((NORMSDIST(((LN($ET10/$C$45)+(#REF!+($O$49^2)/2)*$O$54)/($O$49*SQRT($O$54))))*$ET10-NORMSDIST((((LN($ET10/$C$45)+(#REF!+($O$49^2)/2)*$O$54)/($O$49*SQRT($O$54)))-$O$49*SQRT(($O$54))))*$C$45*EXP(-#REF!*$O$54))*$B$45*100,0)</f>
        <v>0</v>
      </c>
      <c r="FT10" s="60">
        <f ca="1">IFERROR((NORMSDIST(((LN($ET10/$C$46)+(#REF!+($O$49^2)/2)*$O$54)/($O$49*SQRT($O$54))))*$ET10-NORMSDIST((((LN($ET10/$C$46)+(#REF!+($O$49^2)/2)*$O$54)/($O$49*SQRT($O$54)))-$O$49*SQRT(($O$54))))*$C$46*EXP(-#REF!*$O$54))*$B$46*100,0)</f>
        <v>0</v>
      </c>
      <c r="FU10" s="60">
        <f ca="1">IFERROR((NORMSDIST(((LN($ET10/$C$47)+(#REF!+($O$49^2)/2)*$O$54)/($O$49*SQRT($O$54))))*$ET10-NORMSDIST((((LN($ET10/$C$47)+(#REF!+($O$49^2)/2)*$O$54)/($O$49*SQRT($O$54)))-$O$49*SQRT(($O$54))))*$C$47*EXP(-#REF!*$O$54))*$B$47*100,0)</f>
        <v>0</v>
      </c>
      <c r="FV10" s="60">
        <f ca="1">IFERROR((NORMSDIST(((LN($ET10/$C$48)+(#REF!+($O$49^2)/2)*$O$54)/($O$49*SQRT($O$54))))*$ET10-NORMSDIST((((LN($ET10/$C$48)+(#REF!+($O$49^2)/2)*$O$54)/($O$49*SQRT($O$54)))-$O$49*SQRT(($O$54))))*$C$48*EXP(-#REF!*$O$54))*$B$48*100,0)</f>
        <v>0</v>
      </c>
      <c r="FW10" s="60">
        <f ca="1">IFERROR((NORMSDIST(((LN($ET10/$C$49)+(#REF!+($O$49^2)/2)*$O$54)/($O$49*SQRT($O$54))))*$ET10-NORMSDIST((((LN($ET10/$C$49)+(#REF!+($O$49^2)/2)*$O$54)/($O$49*SQRT($O$54)))-$O$49*SQRT(($O$54))))*$C$49*EXP(-#REF!*$O$54))*$B$49*100,0)</f>
        <v>0</v>
      </c>
      <c r="FX10" s="60">
        <f ca="1">IFERROR((NORMSDIST(((LN($ET10/$C$50)+(#REF!+($O$49^2)/2)*$O$54)/($O$49*SQRT($O$54))))*$ET10-NORMSDIST((((LN($ET10/$C$50)+(#REF!+($O$49^2)/2)*$O$54)/($O$49*SQRT($O$54)))-$O$49*SQRT(($O$54))))*$C$50*EXP(-#REF!*$O$54))*$B$50*100,0)</f>
        <v>0</v>
      </c>
      <c r="FY10" s="60">
        <f ca="1">IFERROR((NORMSDIST(((LN($ET10/$C$51)+(#REF!+($O$49^2)/2)*$O$54)/($O$49*SQRT($O$54))))*$ET10-NORMSDIST((((LN($ET10/$C$51)+(#REF!+($O$49^2)/2)*$O$54)/($O$49*SQRT($O$54)))-$O$49*SQRT(($O$54))))*$C$51*EXP(-#REF!*$O$54))*$B$51*100,0)</f>
        <v>0</v>
      </c>
      <c r="FZ10" s="60">
        <f ca="1">IFERROR((NORMSDIST(((LN($ET10/$C$52)+(#REF!+($O$49^2)/2)*$O$54)/($O$49*SQRT($O$54))))*$ET10-NORMSDIST((((LN($ET10/$C$52)+(#REF!+($O$49^2)/2)*$O$54)/($O$49*SQRT($O$54)))-$O$49*SQRT(($O$54))))*$C$52*EXP(-#REF!*$O$54))*$B$52*100,0)</f>
        <v>0</v>
      </c>
      <c r="GA10" s="60">
        <f ca="1">IFERROR((NORMSDIST(((LN($ET10/$C$53)+(#REF!+($O$49^2)/2)*$O$54)/($O$49*SQRT($O$54))))*$ET10-NORMSDIST((((LN($ET10/$C$53)+(#REF!+($O$49^2)/2)*$O$54)/($O$49*SQRT($O$54)))-$O$49*SQRT(($O$54))))*$C$53*EXP(-#REF!*$O$54))*$B$53*100,0)</f>
        <v>0</v>
      </c>
      <c r="GB10" s="60">
        <f ca="1">IFERROR((NORMSDIST(((LN($ET10/$C$54)+(#REF!+($O$49^2)/2)*$O$54)/($O$49*SQRT($O$54))))*$ET10-NORMSDIST((((LN($ET10/$C$54)+(#REF!+($O$49^2)/2)*$O$54)/($O$49*SQRT($O$54)))-$O$49*SQRT(($O$54))))*$C$54*EXP(-#REF!*$O$54))*$B$54*100,0)</f>
        <v>0</v>
      </c>
      <c r="GC10" s="60">
        <f ca="1">IFERROR((NORMSDIST(((LN($ET10/$C$56)+(#REF!+($O$49^2)/2)*$O$54)/($O$49*SQRT($O$54))))*$ET10-NORMSDIST((((LN($ET10/$C$56)+(#REF!+($O$49^2)/2)*$O$54)/($O$49*SQRT($O$54)))-$O$49*SQRT(($O$54))))*$C$56*EXP(-#REF!*$O$54))*$B$56*100,0)</f>
        <v>0</v>
      </c>
      <c r="GD10" s="61"/>
      <c r="GE10" s="62">
        <f t="shared" ca="1" si="60"/>
        <v>0</v>
      </c>
      <c r="GF10" s="61"/>
      <c r="GG10" s="66"/>
      <c r="GH10" s="64"/>
      <c r="GI10" s="65">
        <f t="shared" ca="1" si="61"/>
        <v>13122.45</v>
      </c>
    </row>
    <row r="11" spans="1:191">
      <c r="A11" s="149" t="s">
        <v>205</v>
      </c>
      <c r="B11" s="518"/>
      <c r="C11" s="523">
        <v>4797.2999999999993</v>
      </c>
      <c r="D11" s="519">
        <v>7.11</v>
      </c>
      <c r="E11" s="588">
        <f t="shared" si="0"/>
        <v>0</v>
      </c>
      <c r="F11" s="591">
        <f t="shared" si="1"/>
        <v>0</v>
      </c>
      <c r="G11" s="520">
        <f t="shared" si="62"/>
        <v>7.11</v>
      </c>
      <c r="H11" s="624"/>
      <c r="I11" s="553">
        <f t="shared" si="2"/>
        <v>0</v>
      </c>
      <c r="J11" s="896">
        <f t="shared" si="3"/>
        <v>0</v>
      </c>
      <c r="K11" s="872"/>
      <c r="L11" s="602">
        <f t="shared" si="4"/>
        <v>-0.13187446675328029</v>
      </c>
      <c r="M11" s="704">
        <f t="shared" si="5"/>
        <v>3242.4488666764983</v>
      </c>
      <c r="N11" s="562">
        <f t="shared" si="6"/>
        <v>5296.88</v>
      </c>
      <c r="O11" s="697">
        <f t="shared" ca="1" si="7"/>
        <v>13122.45</v>
      </c>
      <c r="P11" s="872"/>
      <c r="Q11" s="841">
        <v>4797.2999999999993</v>
      </c>
      <c r="R11" s="610">
        <f t="shared" si="63"/>
        <v>0</v>
      </c>
      <c r="S11" s="609">
        <f t="shared" si="8"/>
        <v>4797.2999999999993</v>
      </c>
      <c r="T11" s="513" t="str">
        <f t="shared" si="9"/>
        <v>MERV - XMEV - GFGC47973G - 24hs</v>
      </c>
      <c r="U11" s="614" t="str">
        <f t="shared" si="10"/>
        <v>GFGC47973G</v>
      </c>
      <c r="V11" s="862">
        <f t="shared" ca="1" si="11"/>
        <v>9.4286642193196712E-2</v>
      </c>
      <c r="W11" s="508">
        <f>IFERROR(VLOOKUP($U11,HomeBroker!$A$30:$F$90,6,0),0)</f>
        <v>7.11</v>
      </c>
      <c r="X11" s="940" t="str" cm="1">
        <f t="array" aca="1" ref="X11" ca="1">IFERROR(IF(Q11&lt;&gt;"",IF(W11&gt;0,ImpliedCallVolatility($M$18,Q11,$O$54,$O$51,W11),""),""),"")</f>
        <v/>
      </c>
      <c r="Y11" s="957" t="str" cm="1">
        <f t="array" aca="1" ref="Y11" ca="1">+IFERROR(IF(Q11&lt;&gt;"",CallDelta($M$18,Q11,$O$54,$O$51,$O$49),""),"")</f>
        <v/>
      </c>
      <c r="Z11" s="957" t="str" cm="1">
        <f t="array" aca="1" ref="Z11" ca="1">+IFERROR(IF(Q11&lt;&gt;"",CallTheta2($M$18,Q11,$O$54,$O$51,$O$49,$O$57),""),"")</f>
        <v/>
      </c>
      <c r="AA11" s="949" t="str" cm="1">
        <f t="array" aca="1" ref="AA11" ca="1">+IFERROR(IF(Q11&lt;&gt;"",vega($M$18,Q11,$O$54,$O$51,$O$49),""),"")</f>
        <v/>
      </c>
      <c r="AB11" s="872"/>
      <c r="AC11" s="1002">
        <v>3408.1</v>
      </c>
      <c r="AD11" s="611">
        <f t="shared" si="12"/>
        <v>0</v>
      </c>
      <c r="AE11" s="609">
        <f t="shared" si="13"/>
        <v>3408.1</v>
      </c>
      <c r="AF11" s="513" t="str">
        <f t="shared" si="14"/>
        <v>MERV - XMEV - GFGV34081G - 24hs</v>
      </c>
      <c r="AG11" s="614" t="str">
        <f t="shared" si="15"/>
        <v>GFGV34081G</v>
      </c>
      <c r="AH11" s="616">
        <f t="shared" ca="1" si="16"/>
        <v>9.0895750891231728</v>
      </c>
      <c r="AI11" s="508">
        <f>IFERROR(VLOOKUP($AG11,HomeBroker!$A$30:$F$90,6,0),0)</f>
        <v>19</v>
      </c>
      <c r="AJ11" s="940" t="str" cm="1">
        <f t="array" aca="1" ref="AJ11" ca="1">IFERROR(IF(AC11&lt;&gt;"",IF(AI11&gt;0,ImpliedPutVolatility($M$18,AC11,$O$54,$O$51,AI11),""),""),"")</f>
        <v/>
      </c>
      <c r="AK11" s="957" t="str" cm="1">
        <f t="array" aca="1" ref="AK11" ca="1">+IFERROR(IF(AC11&lt;&gt;"",PutDelta($M$18,AC11,$O$54,$O$51,$O$50),""),"")</f>
        <v/>
      </c>
      <c r="AL11" s="957" t="str" cm="1">
        <f t="array" aca="1" ref="AL11" ca="1">+IFERROR(IF(AC11&lt;&gt;"",PutTheta2($M$18,AC11,$O$54,$O$51,$O$50,$O$57),""),"")</f>
        <v/>
      </c>
      <c r="AM11" s="949" t="str" cm="1">
        <f t="array" aca="1" ref="AM11" ca="1">+IFERROR(IF(AC11&lt;&gt;"",vega($M$18,AC11,$O$54,$O$51,$O$50),""),"")</f>
        <v/>
      </c>
      <c r="AN11" s="872"/>
      <c r="AO11" s="829"/>
      <c r="AP11" s="528" t="s">
        <v>160</v>
      </c>
      <c r="AQ11" s="510"/>
      <c r="AR11" s="522"/>
      <c r="AS11" s="514"/>
      <c r="AT11" s="516">
        <f t="shared" si="17"/>
        <v>0</v>
      </c>
      <c r="AU11" s="525">
        <f t="shared" si="18"/>
        <v>0</v>
      </c>
      <c r="AV11" s="529" t="s">
        <v>206</v>
      </c>
      <c r="AW11" s="510">
        <v>10</v>
      </c>
      <c r="AX11" s="522">
        <v>3258.1</v>
      </c>
      <c r="AY11" s="514">
        <v>8.25</v>
      </c>
      <c r="AZ11" s="516">
        <f t="shared" si="64"/>
        <v>-8250</v>
      </c>
      <c r="BA11" s="525">
        <f t="shared" si="19"/>
        <v>-8270.9632500000007</v>
      </c>
      <c r="BB11" s="532" t="s">
        <v>207</v>
      </c>
      <c r="BC11" s="531"/>
      <c r="BD11" s="514"/>
      <c r="BE11" s="516">
        <f t="shared" si="20"/>
        <v>0</v>
      </c>
      <c r="BF11" s="924">
        <f t="shared" si="21"/>
        <v>0</v>
      </c>
      <c r="BG11" s="877"/>
      <c r="BH11" s="877"/>
      <c r="BI11" s="877"/>
      <c r="BJ11" s="877"/>
      <c r="BK11" s="877"/>
      <c r="BL11" s="877"/>
      <c r="BM11" s="877"/>
      <c r="BN11" s="877"/>
      <c r="BO11" s="877"/>
      <c r="BP11" s="877"/>
      <c r="BQ11" s="877"/>
      <c r="BR11" s="877"/>
      <c r="DC11" s="59">
        <f t="shared" si="22"/>
        <v>3242.4488666764983</v>
      </c>
      <c r="DD11" s="60">
        <f t="shared" si="23"/>
        <v>0</v>
      </c>
      <c r="DE11" s="60">
        <f t="shared" si="24"/>
        <v>0</v>
      </c>
      <c r="DF11" s="60">
        <f t="shared" si="25"/>
        <v>0</v>
      </c>
      <c r="DG11" s="60">
        <f t="shared" si="26"/>
        <v>0</v>
      </c>
      <c r="DH11" s="60">
        <f t="shared" si="27"/>
        <v>0</v>
      </c>
      <c r="DI11" s="60">
        <f t="shared" si="28"/>
        <v>0</v>
      </c>
      <c r="DJ11" s="60">
        <f t="shared" si="29"/>
        <v>0</v>
      </c>
      <c r="DK11" s="60">
        <f t="shared" si="30"/>
        <v>0</v>
      </c>
      <c r="DL11" s="60">
        <f t="shared" si="31"/>
        <v>0</v>
      </c>
      <c r="DM11" s="60">
        <f t="shared" si="32"/>
        <v>0</v>
      </c>
      <c r="DN11" s="60">
        <f t="shared" si="33"/>
        <v>0</v>
      </c>
      <c r="DO11" s="60">
        <f t="shared" si="34"/>
        <v>0</v>
      </c>
      <c r="DP11" s="60">
        <f t="shared" si="35"/>
        <v>0</v>
      </c>
      <c r="DQ11" s="60">
        <f t="shared" si="36"/>
        <v>0</v>
      </c>
      <c r="DR11" s="60">
        <f t="shared" si="37"/>
        <v>0</v>
      </c>
      <c r="DS11" s="60">
        <f t="shared" si="38"/>
        <v>0</v>
      </c>
      <c r="DT11" s="60">
        <f t="shared" si="39"/>
        <v>0</v>
      </c>
      <c r="DU11" s="60">
        <f t="shared" si="40"/>
        <v>0</v>
      </c>
      <c r="DV11" s="60">
        <f t="shared" si="41"/>
        <v>0</v>
      </c>
      <c r="DW11" s="60">
        <f t="shared" si="42"/>
        <v>0</v>
      </c>
      <c r="DX11" s="60">
        <f t="shared" si="43"/>
        <v>0</v>
      </c>
      <c r="DY11" s="60">
        <f t="shared" si="44"/>
        <v>0</v>
      </c>
      <c r="DZ11" s="60">
        <f t="shared" si="45"/>
        <v>0</v>
      </c>
      <c r="EA11" s="60">
        <f t="shared" si="46"/>
        <v>0</v>
      </c>
      <c r="EB11" s="60">
        <f t="shared" si="47"/>
        <v>0</v>
      </c>
      <c r="EC11" s="60">
        <f t="shared" si="48"/>
        <v>0</v>
      </c>
      <c r="ED11" s="60">
        <f t="shared" si="49"/>
        <v>0</v>
      </c>
      <c r="EE11" s="60">
        <f t="shared" si="50"/>
        <v>0</v>
      </c>
      <c r="EF11" s="60">
        <f t="shared" si="51"/>
        <v>0</v>
      </c>
      <c r="EG11" s="60">
        <f t="shared" si="52"/>
        <v>0</v>
      </c>
      <c r="EH11" s="60">
        <f t="shared" si="53"/>
        <v>0</v>
      </c>
      <c r="EI11" s="60">
        <f t="shared" si="54"/>
        <v>0</v>
      </c>
      <c r="EJ11" s="60">
        <f t="shared" si="55"/>
        <v>0</v>
      </c>
      <c r="EK11" s="60">
        <f t="shared" si="56"/>
        <v>0</v>
      </c>
      <c r="EL11" s="60">
        <f t="shared" si="57"/>
        <v>0</v>
      </c>
      <c r="EM11" s="61"/>
      <c r="EN11" s="62">
        <f t="shared" si="58"/>
        <v>0</v>
      </c>
      <c r="EO11" s="61"/>
      <c r="EP11" s="66"/>
      <c r="EQ11" s="64"/>
      <c r="ER11" s="65">
        <f t="shared" si="65"/>
        <v>5296.88</v>
      </c>
      <c r="ES11" s="50"/>
      <c r="ET11" s="59">
        <f t="shared" si="59"/>
        <v>3242.4488666764983</v>
      </c>
      <c r="EU11" s="60">
        <f ca="1">IFERROR((NORMSDIST(((LN($ET11/$C$3)+(#REF!+($O$49^2)/2)*$O$54)/($O$49*SQRT($O$54))))*$ET11-NORMSDIST((((LN($ET11/$C$3)+(#REF!+($O$49^2)/2)*$O$54)/($O$49*SQRT($O$54)))-$O$49*SQRT(($O$54))))*$C$3*EXP(-#REF!*$O$54))*$B$3*100,0)</f>
        <v>0</v>
      </c>
      <c r="EV11" s="60">
        <f ca="1">IFERROR((NORMSDIST(((LN($ET11/$C$4)+(#REF!+($O$49^2)/2)*$O$54)/($O$49*SQRT($O$54))))*$ET11-NORMSDIST((((LN($ET11/$C$4)+(#REF!+($O$49^2)/2)*$O$54)/($O$49*SQRT($O$54)))-$O$49*SQRT(($O$54))))*$C$4*EXP(-#REF!*$O$54))*$B$4*100,0)</f>
        <v>0</v>
      </c>
      <c r="EW11" s="60">
        <f ca="1">IFERROR((NORMSDIST(((LN($ET11/$C$5)+(#REF!+($O$49^2)/2)*$O$54)/($O$49*SQRT($O$54))))*$ET11-NORMSDIST((((LN($ET11/$C$5)+(#REF!+($O$49^2)/2)*$O$54)/($O$49*SQRT($O$54)))-$O$49*SQRT(($O$54))))*$C$5*EXP(-#REF!*$O$54))*$B$5*100,0)</f>
        <v>0</v>
      </c>
      <c r="EX11" s="60">
        <f ca="1">IFERROR((NORMSDIST(((LN($ET11/$C$6)+(#REF!+($O$49^2)/2)*$O$54)/($O$49*SQRT($O$54))))*$ET11-NORMSDIST((((LN($ET11/$C$6)+(#REF!+($O$49^2)/2)*$O$54)/($O$49*SQRT($O$54)))-$O$49*SQRT(($O$54))))*$C$6*EXP(-#REF!*$O$54))*$B$6*100,0)</f>
        <v>0</v>
      </c>
      <c r="EY11" s="60">
        <f ca="1">IFERROR((NORMSDIST(((LN($ET11/$C$7)+(#REF!+($O$49^2)/2)*$O$54)/($O$49*SQRT($O$54))))*$ET11-NORMSDIST((((LN($ET11/$C$7)+(#REF!+($O$49^2)/2)*$O$54)/($O$49*SQRT($O$54)))-$O$49*SQRT(($O$54))))*$C$7*EXP(-#REF!*$O$54))*$B$7*100,0)</f>
        <v>0</v>
      </c>
      <c r="EZ11" s="60">
        <f ca="1">IFERROR((NORMSDIST(((LN($ET11/$C$8)+(#REF!+($O$49^2)/2)*$O$54)/($O$49*SQRT($O$54))))*$ET11-NORMSDIST((((LN($ET11/$C$8)+(#REF!+($O$49^2)/2)*$O$54)/($O$49*SQRT($O$54)))-$O$49*SQRT(($O$54))))*$C$8*EXP(-#REF!*$O$54))*$B$8*100,0)</f>
        <v>0</v>
      </c>
      <c r="FA11" s="60">
        <f ca="1">IFERROR((NORMSDIST(((LN($ET11/$C$9)+(#REF!+($O$49^2)/2)*$O$54)/($O$49*SQRT($O$54))))*$ET11-NORMSDIST((((LN($ET11/$C$9)+(#REF!+($O$49^2)/2)*$O$54)/($O$49*SQRT($O$54)))-$O$49*SQRT(($O$54))))*$C$9*EXP(-#REF!*$O$54))*$B$9*100,0)</f>
        <v>0</v>
      </c>
      <c r="FB11" s="60">
        <f ca="1">IFERROR((NORMSDIST(((LN($ET11/$C$10)+(#REF!+($O$49^2)/2)*$O$54)/($O$49*SQRT($O$54))))*$ET11-NORMSDIST((((LN($ET11/$C$10)+(#REF!+($O$49^2)/2)*$O$54)/($O$49*SQRT($O$54)))-$O$49*SQRT(($O$54))))*$C$10*EXP(-#REF!*$O$54))*$B$10*100,0)</f>
        <v>0</v>
      </c>
      <c r="FC11" s="60">
        <f ca="1">IFERROR((NORMSDIST(((LN($ET11/$C$11)+(#REF!+($O$49^2)/2)*$O$54)/($O$49*SQRT($O$54))))*$ET11-NORMSDIST((((LN($ET11/$C$11)+(#REF!+($O$49^2)/2)*$O$54)/($O$49*SQRT($O$54)))-$O$49*SQRT(($O$54))))*$C$11*EXP(-#REF!*$O$54))*$B$11*100,0)</f>
        <v>0</v>
      </c>
      <c r="FD11" s="60">
        <f ca="1">IFERROR((NORMSDIST(((LN($ET11/$C$12)+(#REF!+($O$49^2)/2)*$O$54)/($O$49*SQRT($O$54))))*$ET11-NORMSDIST((((LN($ET11/$C$12)+(#REF!+($O$49^2)/2)*$O$54)/($O$49*SQRT($O$54)))-$O$49*SQRT(($O$54))))*$C$12*EXP(-#REF!*$O$54))*$B$12*100,0)</f>
        <v>0</v>
      </c>
      <c r="FE11" s="60">
        <f ca="1">IFERROR((NORMSDIST(((LN($ET11/$C$13)+(#REF!+($O$49^2)/2)*$O$54)/($O$49*SQRT($O$54))))*$ET11-NORMSDIST((((LN($ET11/$C$13)+(#REF!+($O$49^2)/2)*$O$54)/($O$49*SQRT($O$54)))-$O$49*SQRT(($O$54))))*$C$13*EXP(-#REF!*$O$54))*$B$13*100,0)</f>
        <v>0</v>
      </c>
      <c r="FF11" s="60">
        <f ca="1">IFERROR((NORMSDIST(((LN($ET11/$C$14)+(#REF!+($O$49^2)/2)*$O$54)/($O$49*SQRT($O$54))))*$ET11-NORMSDIST((((LN($ET11/$C$14)+(#REF!+($O$49^2)/2)*$O$54)/($O$49*SQRT($O$54)))-$O$49*SQRT(($O$54))))*$C$14*EXP(-#REF!*$O$54))*$B$14*100,0)</f>
        <v>0</v>
      </c>
      <c r="FG11" s="60">
        <f ca="1">IFERROR((NORMSDIST(((LN($ET11/$C$15)+(#REF!+($O$49^2)/2)*$O$54)/($O$49*SQRT($O$54))))*$ET11-NORMSDIST((((LN($ET11/$C$15)+(#REF!+($O$49^2)/2)*$O$54)/($O$49*SQRT($O$54)))-$O$49*SQRT(($O$54))))*$C$15*EXP(-#REF!*$O$54))*$B$15*100,0)</f>
        <v>0</v>
      </c>
      <c r="FH11" s="60">
        <f ca="1">IFERROR((NORMSDIST(((LN($ET11/$C$16)+(#REF!+($O$49^2)/2)*$O$54)/($O$49*SQRT($O$54))))*$ET11-NORMSDIST((((LN($ET11/$C$16)+(#REF!+($O$49^2)/2)*$O$54)/($O$49*SQRT($O$54)))-$O$49*SQRT(($O$54))))*$C$16*EXP(-#REF!*$O$54))*$B$16*100,0)</f>
        <v>0</v>
      </c>
      <c r="FI11" s="60">
        <f ca="1">IFERROR((NORMSDIST(((LN($ET11/$C$17)+(#REF!+($O$49^2)/2)*$O$54)/($O$49*SQRT($O$54))))*$ET11-NORMSDIST((((LN($ET11/$C$17)+(#REF!+($O$49^2)/2)*$O$54)/($O$49*SQRT($O$54)))-$O$49*SQRT(($O$54))))*$C$17*EXP(-#REF!*$O$54))*$B$17*100,0)</f>
        <v>0</v>
      </c>
      <c r="FJ11" s="60">
        <f ca="1">IFERROR((NORMSDIST(((LN($ET11/$C$18)+(#REF!+($O$49^2)/2)*$O$54)/($O$49*SQRT($O$54))))*$ET11-NORMSDIST((((LN($ET11/$C$18)+(#REF!+($O$49^2)/2)*$O$54)/($O$49*SQRT($O$54)))-$O$49*SQRT(($O$54))))*$C$18*EXP(-#REF!*$O$54))*$B$18*100,0)</f>
        <v>0</v>
      </c>
      <c r="FK11" s="60">
        <f ca="1">IFERROR((NORMSDIST(((LN($ET11/$C$19)+(#REF!+($O$49^2)/2)*$O$54)/($O$49*SQRT($O$54))))*$ET11-NORMSDIST((((LN($ET11/$C$19)+(#REF!+($O$49^2)/2)*$O$54)/($O$49*SQRT($O$54)))-$O$49*SQRT(($O$54))))*$C$19*EXP(-#REF!*$O$54))*$B$19*100,0)</f>
        <v>0</v>
      </c>
      <c r="FL11" s="60">
        <f ca="1">IFERROR((NORMSDIST(((LN($ET11/$C$20)+(#REF!+($O$49^2)/2)*$O$54)/($O$49*SQRT($O$54))))*$ET11-NORMSDIST((((LN($ET11/$C$20)+(#REF!+($O$49^2)/2)*$O$54)/($O$49*SQRT($O$54)))-$O$49*SQRT(($O$54))))*$C$20*EXP(-#REF!*$O$54))*$B$20*100,0)</f>
        <v>0</v>
      </c>
      <c r="FM11" s="60">
        <f ca="1">IFERROR((NORMSDIST(((LN($ET11/$C$39)+(#REF!+($O$49^2)/2)*$O$54)/($O$49*SQRT($O$54))))*$ET11-NORMSDIST((((LN($ET11/$C$39)+(#REF!+($O$49^2)/2)*$O$54)/($O$49*SQRT($O$54)))-$O$49*SQRT(($O$54))))*$C$39*EXP(-#REF!*$O$54))*$B$39*100,0)</f>
        <v>0</v>
      </c>
      <c r="FN11" s="60">
        <f ca="1">IFERROR((NORMSDIST(((LN($ET11/$C$40)+(#REF!+($O$49^2)/2)*$O$54)/($O$49*SQRT($O$54))))*$ET11-NORMSDIST((((LN($ET11/$C$40)+(#REF!+($O$49^2)/2)*$O$54)/($O$49*SQRT($O$54)))-$O$49*SQRT(($O$54))))*$C$40*EXP(-#REF!*$O$54))*$B$40*100,0)</f>
        <v>0</v>
      </c>
      <c r="FO11" s="60">
        <f ca="1">IFERROR((NORMSDIST(((LN($ET11/$C$41)+(#REF!+($O$49^2)/2)*$O$54)/($O$49*SQRT($O$54))))*$ET11-NORMSDIST((((LN($ET11/$C$41)+(#REF!+($O$49^2)/2)*$O$54)/($O$49*SQRT($O$54)))-$O$49*SQRT(($O$54))))*$C$41*EXP(-#REF!*$O$54))*$B$41*100,0)</f>
        <v>0</v>
      </c>
      <c r="FP11" s="60">
        <f ca="1">IFERROR((NORMSDIST(((LN($ET11/$C$42)+(#REF!+($O$49^2)/2)*$O$54)/($O$49*SQRT($O$54))))*$ET11-NORMSDIST((((LN($ET11/$C$42)+(#REF!+($O$49^2)/2)*$O$54)/($O$49*SQRT($O$54)))-$O$49*SQRT(($O$54))))*$C$42*EXP(-#REF!*$O$54))*$B$42*100,0)</f>
        <v>0</v>
      </c>
      <c r="FQ11" s="60">
        <f ca="1">IFERROR((NORMSDIST(((LN($ET11/$C$43)+(#REF!+($O$49^2)/2)*$O$54)/($O$49*SQRT($O$54))))*$ET11-NORMSDIST((((LN($ET11/$C$43)+(#REF!+($O$49^2)/2)*$O$54)/($O$49*SQRT($O$54)))-$O$49*SQRT(($O$54))))*$C$43*EXP(-#REF!*$O$54))*$B$43*100,0)</f>
        <v>0</v>
      </c>
      <c r="FR11" s="60">
        <f ca="1">IFERROR((NORMSDIST(((LN($ET11/$C$44)+(#REF!+($O$49^2)/2)*$O$54)/($O$49*SQRT($O$54))))*$ET11-NORMSDIST((((LN($ET11/$C$44)+(#REF!+($O$49^2)/2)*$O$54)/($O$49*SQRT($O$54)))-$O$49*SQRT(($O$54))))*$C$44*EXP(-#REF!*$O$54))*$B$44*100,0)</f>
        <v>0</v>
      </c>
      <c r="FS11" s="60">
        <f ca="1">IFERROR((NORMSDIST(((LN($ET11/$C$45)+(#REF!+($O$49^2)/2)*$O$54)/($O$49*SQRT($O$54))))*$ET11-NORMSDIST((((LN($ET11/$C$45)+(#REF!+($O$49^2)/2)*$O$54)/($O$49*SQRT($O$54)))-$O$49*SQRT(($O$54))))*$C$45*EXP(-#REF!*$O$54))*$B$45*100,0)</f>
        <v>0</v>
      </c>
      <c r="FT11" s="60">
        <f ca="1">IFERROR((NORMSDIST(((LN($ET11/$C$46)+(#REF!+($O$49^2)/2)*$O$54)/($O$49*SQRT($O$54))))*$ET11-NORMSDIST((((LN($ET11/$C$46)+(#REF!+($O$49^2)/2)*$O$54)/($O$49*SQRT($O$54)))-$O$49*SQRT(($O$54))))*$C$46*EXP(-#REF!*$O$54))*$B$46*100,0)</f>
        <v>0</v>
      </c>
      <c r="FU11" s="60">
        <f ca="1">IFERROR((NORMSDIST(((LN($ET11/$C$47)+(#REF!+($O$49^2)/2)*$O$54)/($O$49*SQRT($O$54))))*$ET11-NORMSDIST((((LN($ET11/$C$47)+(#REF!+($O$49^2)/2)*$O$54)/($O$49*SQRT($O$54)))-$O$49*SQRT(($O$54))))*$C$47*EXP(-#REF!*$O$54))*$B$47*100,0)</f>
        <v>0</v>
      </c>
      <c r="FV11" s="60">
        <f ca="1">IFERROR((NORMSDIST(((LN($ET11/$C$48)+(#REF!+($O$49^2)/2)*$O$54)/($O$49*SQRT($O$54))))*$ET11-NORMSDIST((((LN($ET11/$C$48)+(#REF!+($O$49^2)/2)*$O$54)/($O$49*SQRT($O$54)))-$O$49*SQRT(($O$54))))*$C$48*EXP(-#REF!*$O$54))*$B$48*100,0)</f>
        <v>0</v>
      </c>
      <c r="FW11" s="60">
        <f ca="1">IFERROR((NORMSDIST(((LN($ET11/$C$49)+(#REF!+($O$49^2)/2)*$O$54)/($O$49*SQRT($O$54))))*$ET11-NORMSDIST((((LN($ET11/$C$49)+(#REF!+($O$49^2)/2)*$O$54)/($O$49*SQRT($O$54)))-$O$49*SQRT(($O$54))))*$C$49*EXP(-#REF!*$O$54))*$B$49*100,0)</f>
        <v>0</v>
      </c>
      <c r="FX11" s="60">
        <f ca="1">IFERROR((NORMSDIST(((LN($ET11/$C$50)+(#REF!+($O$49^2)/2)*$O$54)/($O$49*SQRT($O$54))))*$ET11-NORMSDIST((((LN($ET11/$C$50)+(#REF!+($O$49^2)/2)*$O$54)/($O$49*SQRT($O$54)))-$O$49*SQRT(($O$54))))*$C$50*EXP(-#REF!*$O$54))*$B$50*100,0)</f>
        <v>0</v>
      </c>
      <c r="FY11" s="60">
        <f ca="1">IFERROR((NORMSDIST(((LN($ET11/$C$51)+(#REF!+($O$49^2)/2)*$O$54)/($O$49*SQRT($O$54))))*$ET11-NORMSDIST((((LN($ET11/$C$51)+(#REF!+($O$49^2)/2)*$O$54)/($O$49*SQRT($O$54)))-$O$49*SQRT(($O$54))))*$C$51*EXP(-#REF!*$O$54))*$B$51*100,0)</f>
        <v>0</v>
      </c>
      <c r="FZ11" s="60">
        <f ca="1">IFERROR((NORMSDIST(((LN($ET11/$C$52)+(#REF!+($O$49^2)/2)*$O$54)/($O$49*SQRT($O$54))))*$ET11-NORMSDIST((((LN($ET11/$C$52)+(#REF!+($O$49^2)/2)*$O$54)/($O$49*SQRT($O$54)))-$O$49*SQRT(($O$54))))*$C$52*EXP(-#REF!*$O$54))*$B$52*100,0)</f>
        <v>0</v>
      </c>
      <c r="GA11" s="60">
        <f ca="1">IFERROR((NORMSDIST(((LN($ET11/$C$53)+(#REF!+($O$49^2)/2)*$O$54)/($O$49*SQRT($O$54))))*$ET11-NORMSDIST((((LN($ET11/$C$53)+(#REF!+($O$49^2)/2)*$O$54)/($O$49*SQRT($O$54)))-$O$49*SQRT(($O$54))))*$C$53*EXP(-#REF!*$O$54))*$B$53*100,0)</f>
        <v>0</v>
      </c>
      <c r="GB11" s="60">
        <f ca="1">IFERROR((NORMSDIST(((LN($ET11/$C$54)+(#REF!+($O$49^2)/2)*$O$54)/($O$49*SQRT($O$54))))*$ET11-NORMSDIST((((LN($ET11/$C$54)+(#REF!+($O$49^2)/2)*$O$54)/($O$49*SQRT($O$54)))-$O$49*SQRT(($O$54))))*$C$54*EXP(-#REF!*$O$54))*$B$54*100,0)</f>
        <v>0</v>
      </c>
      <c r="GC11" s="60">
        <f ca="1">IFERROR((NORMSDIST(((LN($ET11/$C$56)+(#REF!+($O$49^2)/2)*$O$54)/($O$49*SQRT($O$54))))*$ET11-NORMSDIST((((LN($ET11/$C$56)+(#REF!+($O$49^2)/2)*$O$54)/($O$49*SQRT($O$54)))-$O$49*SQRT(($O$54))))*$C$56*EXP(-#REF!*$O$54))*$B$56*100,0)</f>
        <v>0</v>
      </c>
      <c r="GD11" s="61"/>
      <c r="GE11" s="62">
        <f t="shared" ca="1" si="60"/>
        <v>0</v>
      </c>
      <c r="GF11" s="61"/>
      <c r="GG11" s="66"/>
      <c r="GH11" s="64"/>
      <c r="GI11" s="65">
        <f t="shared" ca="1" si="61"/>
        <v>13122.45</v>
      </c>
    </row>
    <row r="12" spans="1:191">
      <c r="A12" s="149" t="s">
        <v>205</v>
      </c>
      <c r="B12" s="637"/>
      <c r="C12" s="638">
        <v>4902.2</v>
      </c>
      <c r="D12" s="639">
        <v>5.5</v>
      </c>
      <c r="E12" s="640">
        <f t="shared" si="0"/>
        <v>0</v>
      </c>
      <c r="F12" s="641">
        <f t="shared" si="1"/>
        <v>0</v>
      </c>
      <c r="G12" s="642">
        <f t="shared" si="62"/>
        <v>5.5</v>
      </c>
      <c r="H12" s="643"/>
      <c r="I12" s="644">
        <f t="shared" si="2"/>
        <v>0</v>
      </c>
      <c r="J12" s="897">
        <f t="shared" si="3"/>
        <v>0</v>
      </c>
      <c r="K12" s="872"/>
      <c r="L12" s="602">
        <f t="shared" si="4"/>
        <v>-0.1141576191360002</v>
      </c>
      <c r="M12" s="704">
        <f t="shared" si="5"/>
        <v>3308.6212925270393</v>
      </c>
      <c r="N12" s="563">
        <f t="shared" si="6"/>
        <v>13122.45</v>
      </c>
      <c r="O12" s="696">
        <f t="shared" ca="1" si="7"/>
        <v>13122.45</v>
      </c>
      <c r="P12" s="872"/>
      <c r="Q12" s="846">
        <v>4902.2</v>
      </c>
      <c r="R12" s="620">
        <f t="shared" si="63"/>
        <v>0</v>
      </c>
      <c r="S12" s="617">
        <f t="shared" si="8"/>
        <v>4902.2</v>
      </c>
      <c r="T12" s="511" t="str">
        <f t="shared" si="9"/>
        <v>MERV - XMEV - GFGC49022G - 24hs</v>
      </c>
      <c r="U12" s="613" t="str">
        <f t="shared" si="10"/>
        <v>GFGC49022G</v>
      </c>
      <c r="V12" s="863">
        <f t="shared" ca="1" si="11"/>
        <v>3.2980612863694025E-2</v>
      </c>
      <c r="W12" s="507">
        <f>IFERROR(VLOOKUP($U12,HomeBroker!$A$30:$F$90,6,0),0)</f>
        <v>5.5</v>
      </c>
      <c r="X12" s="941" t="str" cm="1">
        <f t="array" aca="1" ref="X12" ca="1">IFERROR(IF(Q12&lt;&gt;"",IF(W12&gt;0,ImpliedCallVolatility($M$18,Q12,$O$54,$O$51,W12),""),""),"")</f>
        <v/>
      </c>
      <c r="Y12" s="958" t="str" cm="1">
        <f t="array" aca="1" ref="Y12" ca="1">+IFERROR(IF(Q12&lt;&gt;"",CallDelta($M$18,Q12,$O$54,$O$51,$O$49),""),"")</f>
        <v/>
      </c>
      <c r="Z12" s="958" t="str" cm="1">
        <f t="array" aca="1" ref="Z12" ca="1">+IFERROR(IF(Q12&lt;&gt;"",CallTheta2($M$18,Q12,$O$54,$O$51,$O$49,$O$57),""),"")</f>
        <v/>
      </c>
      <c r="AA12" s="950" t="str" cm="1">
        <f t="array" aca="1" ref="AA12" ca="1">+IFERROR(IF(Q12&lt;&gt;"",vega($M$18,Q12,$O$54,$O$51,$O$49),""),"")</f>
        <v/>
      </c>
      <c r="AB12" s="872"/>
      <c r="AC12" s="1005">
        <v>3258.1</v>
      </c>
      <c r="AD12" s="621">
        <f t="shared" si="12"/>
        <v>-5</v>
      </c>
      <c r="AE12" s="617">
        <f t="shared" si="13"/>
        <v>3258.1</v>
      </c>
      <c r="AF12" s="511" t="str">
        <f t="shared" si="14"/>
        <v>MERV - XMEV - GFGV32581G - 24hs</v>
      </c>
      <c r="AG12" s="613" t="str">
        <f t="shared" si="15"/>
        <v>GFGV32581G</v>
      </c>
      <c r="AH12" s="615">
        <f t="shared" ca="1" si="16"/>
        <v>2.060003323233019</v>
      </c>
      <c r="AI12" s="507">
        <f>IFERROR(VLOOKUP($AG12,HomeBroker!$A$30:$F$90,6,0),0)</f>
        <v>7.8520000000000003</v>
      </c>
      <c r="AJ12" s="946" t="str" cm="1">
        <f t="array" aca="1" ref="AJ12" ca="1">IFERROR(IF(AC12&lt;&gt;"",IF(AI12&gt;0,ImpliedPutVolatility($M$18,AC12,$O$54,$O$51,AI12),""),""),"")</f>
        <v/>
      </c>
      <c r="AK12" s="958" t="str" cm="1">
        <f t="array" aca="1" ref="AK12" ca="1">+IFERROR(IF(AC12&lt;&gt;"",PutDelta($M$18,AC12,$O$54,$O$51,$O$50),""),"")</f>
        <v/>
      </c>
      <c r="AL12" s="958" t="str" cm="1">
        <f t="array" aca="1" ref="AL12" ca="1">+IFERROR(IF(AC12&lt;&gt;"",PutTheta2($M$18,AC12,$O$54,$O$51,$O$50,$O$57),""),"")</f>
        <v/>
      </c>
      <c r="AM12" s="950" t="str" cm="1">
        <f t="array" aca="1" ref="AM12" ca="1">+IFERROR(IF(AC12&lt;&gt;"",vega($M$18,AC12,$O$54,$O$51,$O$50),""),"")</f>
        <v/>
      </c>
      <c r="AN12" s="872"/>
      <c r="AO12" s="828"/>
      <c r="AP12" s="528" t="s">
        <v>160</v>
      </c>
      <c r="AQ12" s="509"/>
      <c r="AR12" s="521"/>
      <c r="AS12" s="512"/>
      <c r="AT12" s="515">
        <f t="shared" si="17"/>
        <v>0</v>
      </c>
      <c r="AU12" s="524">
        <f t="shared" si="18"/>
        <v>0</v>
      </c>
      <c r="AV12" s="529" t="s">
        <v>206</v>
      </c>
      <c r="AW12" s="509">
        <v>8</v>
      </c>
      <c r="AX12" s="521">
        <v>3258.1</v>
      </c>
      <c r="AY12" s="512">
        <v>6</v>
      </c>
      <c r="AZ12" s="515">
        <f t="shared" si="64"/>
        <v>-4800</v>
      </c>
      <c r="BA12" s="524">
        <f t="shared" si="19"/>
        <v>-4812.1967999999997</v>
      </c>
      <c r="BB12" s="532" t="s">
        <v>207</v>
      </c>
      <c r="BC12" s="530"/>
      <c r="BD12" s="512"/>
      <c r="BE12" s="515">
        <f t="shared" si="20"/>
        <v>0</v>
      </c>
      <c r="BF12" s="925">
        <f t="shared" si="21"/>
        <v>0</v>
      </c>
      <c r="BG12" s="877"/>
      <c r="BH12" s="877"/>
      <c r="BI12" s="877"/>
      <c r="BJ12" s="877"/>
      <c r="BK12" s="877"/>
      <c r="BL12" s="877"/>
      <c r="BM12" s="877"/>
      <c r="BN12" s="877"/>
      <c r="BO12" s="877"/>
      <c r="BP12" s="877"/>
      <c r="BQ12" s="877"/>
      <c r="BR12" s="877"/>
      <c r="DC12" s="59">
        <f t="shared" si="22"/>
        <v>3308.6212925270393</v>
      </c>
      <c r="DD12" s="60">
        <f t="shared" si="23"/>
        <v>0</v>
      </c>
      <c r="DE12" s="60">
        <f t="shared" si="24"/>
        <v>0</v>
      </c>
      <c r="DF12" s="60">
        <f t="shared" si="25"/>
        <v>0</v>
      </c>
      <c r="DG12" s="60">
        <f t="shared" si="26"/>
        <v>0</v>
      </c>
      <c r="DH12" s="60">
        <f t="shared" si="27"/>
        <v>0</v>
      </c>
      <c r="DI12" s="60">
        <f t="shared" si="28"/>
        <v>0</v>
      </c>
      <c r="DJ12" s="60">
        <f t="shared" si="29"/>
        <v>0</v>
      </c>
      <c r="DK12" s="60">
        <f t="shared" si="30"/>
        <v>0</v>
      </c>
      <c r="DL12" s="60">
        <f t="shared" si="31"/>
        <v>0</v>
      </c>
      <c r="DM12" s="60">
        <f t="shared" si="32"/>
        <v>0</v>
      </c>
      <c r="DN12" s="60">
        <f t="shared" si="33"/>
        <v>0</v>
      </c>
      <c r="DO12" s="60">
        <f t="shared" si="34"/>
        <v>0</v>
      </c>
      <c r="DP12" s="60">
        <f t="shared" si="35"/>
        <v>0</v>
      </c>
      <c r="DQ12" s="60">
        <f t="shared" si="36"/>
        <v>0</v>
      </c>
      <c r="DR12" s="60">
        <f t="shared" si="37"/>
        <v>0</v>
      </c>
      <c r="DS12" s="60">
        <f t="shared" si="38"/>
        <v>0</v>
      </c>
      <c r="DT12" s="60">
        <f t="shared" si="39"/>
        <v>0</v>
      </c>
      <c r="DU12" s="60">
        <f t="shared" si="40"/>
        <v>0</v>
      </c>
      <c r="DV12" s="60">
        <f t="shared" si="41"/>
        <v>0</v>
      </c>
      <c r="DW12" s="60">
        <f t="shared" si="42"/>
        <v>0</v>
      </c>
      <c r="DX12" s="60">
        <f t="shared" si="43"/>
        <v>0</v>
      </c>
      <c r="DY12" s="60">
        <f t="shared" si="44"/>
        <v>0</v>
      </c>
      <c r="DZ12" s="60">
        <f t="shared" si="45"/>
        <v>0</v>
      </c>
      <c r="EA12" s="60">
        <f t="shared" si="46"/>
        <v>0</v>
      </c>
      <c r="EB12" s="60">
        <f t="shared" si="47"/>
        <v>0</v>
      </c>
      <c r="EC12" s="60">
        <f t="shared" si="48"/>
        <v>0</v>
      </c>
      <c r="ED12" s="60">
        <f t="shared" si="49"/>
        <v>0</v>
      </c>
      <c r="EE12" s="60">
        <f t="shared" si="50"/>
        <v>0</v>
      </c>
      <c r="EF12" s="60">
        <f t="shared" si="51"/>
        <v>0</v>
      </c>
      <c r="EG12" s="60">
        <f t="shared" si="52"/>
        <v>0</v>
      </c>
      <c r="EH12" s="60">
        <f t="shared" si="53"/>
        <v>0</v>
      </c>
      <c r="EI12" s="60">
        <f t="shared" si="54"/>
        <v>0</v>
      </c>
      <c r="EJ12" s="60">
        <f t="shared" si="55"/>
        <v>0</v>
      </c>
      <c r="EK12" s="60">
        <f t="shared" si="56"/>
        <v>0</v>
      </c>
      <c r="EL12" s="60">
        <f t="shared" si="57"/>
        <v>0</v>
      </c>
      <c r="EM12" s="61"/>
      <c r="EN12" s="62">
        <f t="shared" si="58"/>
        <v>0</v>
      </c>
      <c r="EO12" s="61"/>
      <c r="EP12" s="66"/>
      <c r="EQ12" s="64"/>
      <c r="ER12" s="65">
        <f t="shared" si="65"/>
        <v>13122.45</v>
      </c>
      <c r="ES12" s="50"/>
      <c r="ET12" s="59">
        <f t="shared" si="59"/>
        <v>3308.6212925270393</v>
      </c>
      <c r="EU12" s="60">
        <f ca="1">IFERROR((NORMSDIST(((LN($ET12/$C$3)+(#REF!+($O$49^2)/2)*$O$54)/($O$49*SQRT($O$54))))*$ET12-NORMSDIST((((LN($ET12/$C$3)+(#REF!+($O$49^2)/2)*$O$54)/($O$49*SQRT($O$54)))-$O$49*SQRT(($O$54))))*$C$3*EXP(-#REF!*$O$54))*$B$3*100,0)</f>
        <v>0</v>
      </c>
      <c r="EV12" s="60">
        <f ca="1">IFERROR((NORMSDIST(((LN($ET12/$C$4)+(#REF!+($O$49^2)/2)*$O$54)/($O$49*SQRT($O$54))))*$ET12-NORMSDIST((((LN($ET12/$C$4)+(#REF!+($O$49^2)/2)*$O$54)/($O$49*SQRT($O$54)))-$O$49*SQRT(($O$54))))*$C$4*EXP(-#REF!*$O$54))*$B$4*100,0)</f>
        <v>0</v>
      </c>
      <c r="EW12" s="60">
        <f ca="1">IFERROR((NORMSDIST(((LN($ET12/$C$5)+(#REF!+($O$49^2)/2)*$O$54)/($O$49*SQRT($O$54))))*$ET12-NORMSDIST((((LN($ET12/$C$5)+(#REF!+($O$49^2)/2)*$O$54)/($O$49*SQRT($O$54)))-$O$49*SQRT(($O$54))))*$C$5*EXP(-#REF!*$O$54))*$B$5*100,0)</f>
        <v>0</v>
      </c>
      <c r="EX12" s="60">
        <f ca="1">IFERROR((NORMSDIST(((LN($ET12/$C$6)+(#REF!+($O$49^2)/2)*$O$54)/($O$49*SQRT($O$54))))*$ET12-NORMSDIST((((LN($ET12/$C$6)+(#REF!+($O$49^2)/2)*$O$54)/($O$49*SQRT($O$54)))-$O$49*SQRT(($O$54))))*$C$6*EXP(-#REF!*$O$54))*$B$6*100,0)</f>
        <v>0</v>
      </c>
      <c r="EY12" s="60">
        <f ca="1">IFERROR((NORMSDIST(((LN($ET12/$C$7)+(#REF!+($O$49^2)/2)*$O$54)/($O$49*SQRT($O$54))))*$ET12-NORMSDIST((((LN($ET12/$C$7)+(#REF!+($O$49^2)/2)*$O$54)/($O$49*SQRT($O$54)))-$O$49*SQRT(($O$54))))*$C$7*EXP(-#REF!*$O$54))*$B$7*100,0)</f>
        <v>0</v>
      </c>
      <c r="EZ12" s="60">
        <f ca="1">IFERROR((NORMSDIST(((LN($ET12/$C$8)+(#REF!+($O$49^2)/2)*$O$54)/($O$49*SQRT($O$54))))*$ET12-NORMSDIST((((LN($ET12/$C$8)+(#REF!+($O$49^2)/2)*$O$54)/($O$49*SQRT($O$54)))-$O$49*SQRT(($O$54))))*$C$8*EXP(-#REF!*$O$54))*$B$8*100,0)</f>
        <v>0</v>
      </c>
      <c r="FA12" s="60">
        <f ca="1">IFERROR((NORMSDIST(((LN($ET12/$C$9)+(#REF!+($O$49^2)/2)*$O$54)/($O$49*SQRT($O$54))))*$ET12-NORMSDIST((((LN($ET12/$C$9)+(#REF!+($O$49^2)/2)*$O$54)/($O$49*SQRT($O$54)))-$O$49*SQRT(($O$54))))*$C$9*EXP(-#REF!*$O$54))*$B$9*100,0)</f>
        <v>0</v>
      </c>
      <c r="FB12" s="60">
        <f ca="1">IFERROR((NORMSDIST(((LN($ET12/$C$10)+(#REF!+($O$49^2)/2)*$O$54)/($O$49*SQRT($O$54))))*$ET12-NORMSDIST((((LN($ET12/$C$10)+(#REF!+($O$49^2)/2)*$O$54)/($O$49*SQRT($O$54)))-$O$49*SQRT(($O$54))))*$C$10*EXP(-#REF!*$O$54))*$B$10*100,0)</f>
        <v>0</v>
      </c>
      <c r="FC12" s="60">
        <f ca="1">IFERROR((NORMSDIST(((LN($ET12/$C$11)+(#REF!+($O$49^2)/2)*$O$54)/($O$49*SQRT($O$54))))*$ET12-NORMSDIST((((LN($ET12/$C$11)+(#REF!+($O$49^2)/2)*$O$54)/($O$49*SQRT($O$54)))-$O$49*SQRT(($O$54))))*$C$11*EXP(-#REF!*$O$54))*$B$11*100,0)</f>
        <v>0</v>
      </c>
      <c r="FD12" s="60">
        <f ca="1">IFERROR((NORMSDIST(((LN($ET12/$C$12)+(#REF!+($O$49^2)/2)*$O$54)/($O$49*SQRT($O$54))))*$ET12-NORMSDIST((((LN($ET12/$C$12)+(#REF!+($O$49^2)/2)*$O$54)/($O$49*SQRT($O$54)))-$O$49*SQRT(($O$54))))*$C$12*EXP(-#REF!*$O$54))*$B$12*100,0)</f>
        <v>0</v>
      </c>
      <c r="FE12" s="60">
        <f ca="1">IFERROR((NORMSDIST(((LN($ET12/$C$13)+(#REF!+($O$49^2)/2)*$O$54)/($O$49*SQRT($O$54))))*$ET12-NORMSDIST((((LN($ET12/$C$13)+(#REF!+($O$49^2)/2)*$O$54)/($O$49*SQRT($O$54)))-$O$49*SQRT(($O$54))))*$C$13*EXP(-#REF!*$O$54))*$B$13*100,0)</f>
        <v>0</v>
      </c>
      <c r="FF12" s="60">
        <f ca="1">IFERROR((NORMSDIST(((LN($ET12/$C$14)+(#REF!+($O$49^2)/2)*$O$54)/($O$49*SQRT($O$54))))*$ET12-NORMSDIST((((LN($ET12/$C$14)+(#REF!+($O$49^2)/2)*$O$54)/($O$49*SQRT($O$54)))-$O$49*SQRT(($O$54))))*$C$14*EXP(-#REF!*$O$54))*$B$14*100,0)</f>
        <v>0</v>
      </c>
      <c r="FG12" s="60">
        <f ca="1">IFERROR((NORMSDIST(((LN($ET12/$C$15)+(#REF!+($O$49^2)/2)*$O$54)/($O$49*SQRT($O$54))))*$ET12-NORMSDIST((((LN($ET12/$C$15)+(#REF!+($O$49^2)/2)*$O$54)/($O$49*SQRT($O$54)))-$O$49*SQRT(($O$54))))*$C$15*EXP(-#REF!*$O$54))*$B$15*100,0)</f>
        <v>0</v>
      </c>
      <c r="FH12" s="60">
        <f ca="1">IFERROR((NORMSDIST(((LN($ET12/$C$16)+(#REF!+($O$49^2)/2)*$O$54)/($O$49*SQRT($O$54))))*$ET12-NORMSDIST((((LN($ET12/$C$16)+(#REF!+($O$49^2)/2)*$O$54)/($O$49*SQRT($O$54)))-$O$49*SQRT(($O$54))))*$C$16*EXP(-#REF!*$O$54))*$B$16*100,0)</f>
        <v>0</v>
      </c>
      <c r="FI12" s="60">
        <f ca="1">IFERROR((NORMSDIST(((LN($ET12/$C$17)+(#REF!+($O$49^2)/2)*$O$54)/($O$49*SQRT($O$54))))*$ET12-NORMSDIST((((LN($ET12/$C$17)+(#REF!+($O$49^2)/2)*$O$54)/($O$49*SQRT($O$54)))-$O$49*SQRT(($O$54))))*$C$17*EXP(-#REF!*$O$54))*$B$17*100,0)</f>
        <v>0</v>
      </c>
      <c r="FJ12" s="60">
        <f ca="1">IFERROR((NORMSDIST(((LN($ET12/$C$18)+(#REF!+($O$49^2)/2)*$O$54)/($O$49*SQRT($O$54))))*$ET12-NORMSDIST((((LN($ET12/$C$18)+(#REF!+($O$49^2)/2)*$O$54)/($O$49*SQRT($O$54)))-$O$49*SQRT(($O$54))))*$C$18*EXP(-#REF!*$O$54))*$B$18*100,0)</f>
        <v>0</v>
      </c>
      <c r="FK12" s="60">
        <f ca="1">IFERROR((NORMSDIST(((LN($ET12/$C$19)+(#REF!+($O$49^2)/2)*$O$54)/($O$49*SQRT($O$54))))*$ET12-NORMSDIST((((LN($ET12/$C$19)+(#REF!+($O$49^2)/2)*$O$54)/($O$49*SQRT($O$54)))-$O$49*SQRT(($O$54))))*$C$19*EXP(-#REF!*$O$54))*$B$19*100,0)</f>
        <v>0</v>
      </c>
      <c r="FL12" s="60">
        <f ca="1">IFERROR((NORMSDIST(((LN($ET12/$C$20)+(#REF!+($O$49^2)/2)*$O$54)/($O$49*SQRT($O$54))))*$ET12-NORMSDIST((((LN($ET12/$C$20)+(#REF!+($O$49^2)/2)*$O$54)/($O$49*SQRT($O$54)))-$O$49*SQRT(($O$54))))*$C$20*EXP(-#REF!*$O$54))*$B$20*100,0)</f>
        <v>0</v>
      </c>
      <c r="FM12" s="60">
        <f ca="1">IFERROR((NORMSDIST(((LN($ET12/$C$39)+(#REF!+($O$49^2)/2)*$O$54)/($O$49*SQRT($O$54))))*$ET12-NORMSDIST((((LN($ET12/$C$39)+(#REF!+($O$49^2)/2)*$O$54)/($O$49*SQRT($O$54)))-$O$49*SQRT(($O$54))))*$C$39*EXP(-#REF!*$O$54))*$B$39*100,0)</f>
        <v>0</v>
      </c>
      <c r="FN12" s="60">
        <f ca="1">IFERROR((NORMSDIST(((LN($ET12/$C$40)+(#REF!+($O$49^2)/2)*$O$54)/($O$49*SQRT($O$54))))*$ET12-NORMSDIST((((LN($ET12/$C$40)+(#REF!+($O$49^2)/2)*$O$54)/($O$49*SQRT($O$54)))-$O$49*SQRT(($O$54))))*$C$40*EXP(-#REF!*$O$54))*$B$40*100,0)</f>
        <v>0</v>
      </c>
      <c r="FO12" s="60">
        <f ca="1">IFERROR((NORMSDIST(((LN($ET12/$C$41)+(#REF!+($O$49^2)/2)*$O$54)/($O$49*SQRT($O$54))))*$ET12-NORMSDIST((((LN($ET12/$C$41)+(#REF!+($O$49^2)/2)*$O$54)/($O$49*SQRT($O$54)))-$O$49*SQRT(($O$54))))*$C$41*EXP(-#REF!*$O$54))*$B$41*100,0)</f>
        <v>0</v>
      </c>
      <c r="FP12" s="60">
        <f ca="1">IFERROR((NORMSDIST(((LN($ET12/$C$42)+(#REF!+($O$49^2)/2)*$O$54)/($O$49*SQRT($O$54))))*$ET12-NORMSDIST((((LN($ET12/$C$42)+(#REF!+($O$49^2)/2)*$O$54)/($O$49*SQRT($O$54)))-$O$49*SQRT(($O$54))))*$C$42*EXP(-#REF!*$O$54))*$B$42*100,0)</f>
        <v>0</v>
      </c>
      <c r="FQ12" s="60">
        <f ca="1">IFERROR((NORMSDIST(((LN($ET12/$C$43)+(#REF!+($O$49^2)/2)*$O$54)/($O$49*SQRT($O$54))))*$ET12-NORMSDIST((((LN($ET12/$C$43)+(#REF!+($O$49^2)/2)*$O$54)/($O$49*SQRT($O$54)))-$O$49*SQRT(($O$54))))*$C$43*EXP(-#REF!*$O$54))*$B$43*100,0)</f>
        <v>0</v>
      </c>
      <c r="FR12" s="60">
        <f ca="1">IFERROR((NORMSDIST(((LN($ET12/$C$44)+(#REF!+($O$49^2)/2)*$O$54)/($O$49*SQRT($O$54))))*$ET12-NORMSDIST((((LN($ET12/$C$44)+(#REF!+($O$49^2)/2)*$O$54)/($O$49*SQRT($O$54)))-$O$49*SQRT(($O$54))))*$C$44*EXP(-#REF!*$O$54))*$B$44*100,0)</f>
        <v>0</v>
      </c>
      <c r="FS12" s="60">
        <f ca="1">IFERROR((NORMSDIST(((LN($ET12/$C$45)+(#REF!+($O$49^2)/2)*$O$54)/($O$49*SQRT($O$54))))*$ET12-NORMSDIST((((LN($ET12/$C$45)+(#REF!+($O$49^2)/2)*$O$54)/($O$49*SQRT($O$54)))-$O$49*SQRT(($O$54))))*$C$45*EXP(-#REF!*$O$54))*$B$45*100,0)</f>
        <v>0</v>
      </c>
      <c r="FT12" s="60">
        <f ca="1">IFERROR((NORMSDIST(((LN($ET12/$C$46)+(#REF!+($O$49^2)/2)*$O$54)/($O$49*SQRT($O$54))))*$ET12-NORMSDIST((((LN($ET12/$C$46)+(#REF!+($O$49^2)/2)*$O$54)/($O$49*SQRT($O$54)))-$O$49*SQRT(($O$54))))*$C$46*EXP(-#REF!*$O$54))*$B$46*100,0)</f>
        <v>0</v>
      </c>
      <c r="FU12" s="60">
        <f ca="1">IFERROR((NORMSDIST(((LN($ET12/$C$47)+(#REF!+($O$49^2)/2)*$O$54)/($O$49*SQRT($O$54))))*$ET12-NORMSDIST((((LN($ET12/$C$47)+(#REF!+($O$49^2)/2)*$O$54)/($O$49*SQRT($O$54)))-$O$49*SQRT(($O$54))))*$C$47*EXP(-#REF!*$O$54))*$B$47*100,0)</f>
        <v>0</v>
      </c>
      <c r="FV12" s="60">
        <f ca="1">IFERROR((NORMSDIST(((LN($ET12/$C$48)+(#REF!+($O$49^2)/2)*$O$54)/($O$49*SQRT($O$54))))*$ET12-NORMSDIST((((LN($ET12/$C$48)+(#REF!+($O$49^2)/2)*$O$54)/($O$49*SQRT($O$54)))-$O$49*SQRT(($O$54))))*$C$48*EXP(-#REF!*$O$54))*$B$48*100,0)</f>
        <v>0</v>
      </c>
      <c r="FW12" s="60">
        <f ca="1">IFERROR((NORMSDIST(((LN($ET12/$C$49)+(#REF!+($O$49^2)/2)*$O$54)/($O$49*SQRT($O$54))))*$ET12-NORMSDIST((((LN($ET12/$C$49)+(#REF!+($O$49^2)/2)*$O$54)/($O$49*SQRT($O$54)))-$O$49*SQRT(($O$54))))*$C$49*EXP(-#REF!*$O$54))*$B$49*100,0)</f>
        <v>0</v>
      </c>
      <c r="FX12" s="60">
        <f ca="1">IFERROR((NORMSDIST(((LN($ET12/$C$50)+(#REF!+($O$49^2)/2)*$O$54)/($O$49*SQRT($O$54))))*$ET12-NORMSDIST((((LN($ET12/$C$50)+(#REF!+($O$49^2)/2)*$O$54)/($O$49*SQRT($O$54)))-$O$49*SQRT(($O$54))))*$C$50*EXP(-#REF!*$O$54))*$B$50*100,0)</f>
        <v>0</v>
      </c>
      <c r="FY12" s="60">
        <f ca="1">IFERROR((NORMSDIST(((LN($ET12/$C$51)+(#REF!+($O$49^2)/2)*$O$54)/($O$49*SQRT($O$54))))*$ET12-NORMSDIST((((LN($ET12/$C$51)+(#REF!+($O$49^2)/2)*$O$54)/($O$49*SQRT($O$54)))-$O$49*SQRT(($O$54))))*$C$51*EXP(-#REF!*$O$54))*$B$51*100,0)</f>
        <v>0</v>
      </c>
      <c r="FZ12" s="60">
        <f ca="1">IFERROR((NORMSDIST(((LN($ET12/$C$52)+(#REF!+($O$49^2)/2)*$O$54)/($O$49*SQRT($O$54))))*$ET12-NORMSDIST((((LN($ET12/$C$52)+(#REF!+($O$49^2)/2)*$O$54)/($O$49*SQRT($O$54)))-$O$49*SQRT(($O$54))))*$C$52*EXP(-#REF!*$O$54))*$B$52*100,0)</f>
        <v>0</v>
      </c>
      <c r="GA12" s="60">
        <f ca="1">IFERROR((NORMSDIST(((LN($ET12/$C$53)+(#REF!+($O$49^2)/2)*$O$54)/($O$49*SQRT($O$54))))*$ET12-NORMSDIST((((LN($ET12/$C$53)+(#REF!+($O$49^2)/2)*$O$54)/($O$49*SQRT($O$54)))-$O$49*SQRT(($O$54))))*$C$53*EXP(-#REF!*$O$54))*$B$53*100,0)</f>
        <v>0</v>
      </c>
      <c r="GB12" s="60">
        <f ca="1">IFERROR((NORMSDIST(((LN($ET12/$C$54)+(#REF!+($O$49^2)/2)*$O$54)/($O$49*SQRT($O$54))))*$ET12-NORMSDIST((((LN($ET12/$C$54)+(#REF!+($O$49^2)/2)*$O$54)/($O$49*SQRT($O$54)))-$O$49*SQRT(($O$54))))*$C$54*EXP(-#REF!*$O$54))*$B$54*100,0)</f>
        <v>0</v>
      </c>
      <c r="GC12" s="60">
        <f ca="1">IFERROR((NORMSDIST(((LN($ET12/$C$56)+(#REF!+($O$49^2)/2)*$O$54)/($O$49*SQRT($O$54))))*$ET12-NORMSDIST((((LN($ET12/$C$56)+(#REF!+($O$49^2)/2)*$O$54)/($O$49*SQRT($O$54)))-$O$49*SQRT(($O$54))))*$C$56*EXP(-#REF!*$O$54))*$B$56*100,0)</f>
        <v>0</v>
      </c>
      <c r="GD12" s="61"/>
      <c r="GE12" s="62">
        <f t="shared" ca="1" si="60"/>
        <v>0</v>
      </c>
      <c r="GF12" s="61"/>
      <c r="GG12" s="66"/>
      <c r="GH12" s="64"/>
      <c r="GI12" s="65">
        <f t="shared" ca="1" si="61"/>
        <v>13122.45</v>
      </c>
    </row>
    <row r="13" spans="1:191">
      <c r="A13" s="149" t="s">
        <v>205</v>
      </c>
      <c r="B13" s="518"/>
      <c r="C13" s="523">
        <v>5102.2</v>
      </c>
      <c r="D13" s="519">
        <v>4</v>
      </c>
      <c r="E13" s="588">
        <f t="shared" si="0"/>
        <v>0</v>
      </c>
      <c r="F13" s="591">
        <f t="shared" si="1"/>
        <v>0</v>
      </c>
      <c r="G13" s="520">
        <f t="shared" si="62"/>
        <v>4</v>
      </c>
      <c r="H13" s="624"/>
      <c r="I13" s="553">
        <f t="shared" si="2"/>
        <v>0</v>
      </c>
      <c r="J13" s="896">
        <f t="shared" si="3"/>
        <v>0</v>
      </c>
      <c r="K13" s="872"/>
      <c r="L13" s="604">
        <f t="shared" si="4"/>
        <v>-9.6079203200000185E-2</v>
      </c>
      <c r="M13" s="705">
        <f t="shared" si="5"/>
        <v>3376.1441760479993</v>
      </c>
      <c r="N13" s="562">
        <f t="shared" si="6"/>
        <v>13122.45</v>
      </c>
      <c r="O13" s="697">
        <f t="shared" ca="1" si="7"/>
        <v>13122.45</v>
      </c>
      <c r="P13" s="872"/>
      <c r="Q13" s="841">
        <v>5102.2</v>
      </c>
      <c r="R13" s="610">
        <f t="shared" si="63"/>
        <v>0</v>
      </c>
      <c r="S13" s="609">
        <f t="shared" si="8"/>
        <v>5102.2</v>
      </c>
      <c r="T13" s="513" t="str">
        <f t="shared" si="9"/>
        <v>MERV - XMEV - GFGC51022G - 24hs</v>
      </c>
      <c r="U13" s="614" t="str">
        <f t="shared" si="10"/>
        <v>GFGC51022G</v>
      </c>
      <c r="V13" s="862">
        <f t="shared" ca="1" si="11"/>
        <v>3.9030742804809504E-3</v>
      </c>
      <c r="W13" s="508">
        <f>IFERROR(VLOOKUP($U13,HomeBroker!$A$30:$F$90,6,0),0)</f>
        <v>4</v>
      </c>
      <c r="X13" s="940" t="str" cm="1">
        <f t="array" aca="1" ref="X13" ca="1">IFERROR(IF(Q13&lt;&gt;"",IF(W13&gt;0,ImpliedCallVolatility($M$18,Q13,$O$54,$O$51,W13),""),""),"")</f>
        <v/>
      </c>
      <c r="Y13" s="957" t="str" cm="1">
        <f t="array" aca="1" ref="Y13" ca="1">+IFERROR(IF(Q13&lt;&gt;"",CallDelta($M$18,Q13,$O$54,$O$51,$O$49),""),"")</f>
        <v/>
      </c>
      <c r="Z13" s="957" t="str" cm="1">
        <f t="array" aca="1" ref="Z13" ca="1">+IFERROR(IF(Q13&lt;&gt;"",CallTheta2($M$18,Q13,$O$54,$O$51,$O$49,$O$57),""),"")</f>
        <v/>
      </c>
      <c r="AA13" s="949" t="str" cm="1">
        <f t="array" aca="1" ref="AA13" ca="1">+IFERROR(IF(Q13&lt;&gt;"",vega($M$18,Q13,$O$54,$O$51,$O$49),""),"")</f>
        <v/>
      </c>
      <c r="AB13" s="872"/>
      <c r="AC13" s="1002">
        <v>3108.1</v>
      </c>
      <c r="AD13" s="611">
        <f t="shared" si="12"/>
        <v>-20</v>
      </c>
      <c r="AE13" s="609">
        <f t="shared" si="13"/>
        <v>3108.1</v>
      </c>
      <c r="AF13" s="513" t="str">
        <f t="shared" si="14"/>
        <v>MERV - XMEV - GFGV31081G - 24hs</v>
      </c>
      <c r="AG13" s="614" t="str">
        <f t="shared" si="15"/>
        <v>GFGV31081G</v>
      </c>
      <c r="AH13" s="616">
        <f t="shared" ca="1" si="16"/>
        <v>0.31921409487979346</v>
      </c>
      <c r="AI13" s="508">
        <f>IFERROR(VLOOKUP($AG13,HomeBroker!$A$30:$F$90,6,0),0)</f>
        <v>2.7</v>
      </c>
      <c r="AJ13" s="940" t="str" cm="1">
        <f t="array" aca="1" ref="AJ13" ca="1">IFERROR(IF(AC13&lt;&gt;"",IF(AI13&gt;0,ImpliedPutVolatility($M$18,AC13,$O$54,$O$51,AI13),""),""),"")</f>
        <v/>
      </c>
      <c r="AK13" s="957" t="str" cm="1">
        <f t="array" aca="1" ref="AK13" ca="1">+IFERROR(IF(AC13&lt;&gt;"",PutDelta($M$18,AC13,$O$54,$O$51,$O$50),""),"")</f>
        <v/>
      </c>
      <c r="AL13" s="957" t="str" cm="1">
        <f t="array" aca="1" ref="AL13" ca="1">+IFERROR(IF(AC13&lt;&gt;"",PutTheta2($M$18,AC13,$O$54,$O$51,$O$50,$O$57),""),"")</f>
        <v/>
      </c>
      <c r="AM13" s="949" t="str" cm="1">
        <f t="array" aca="1" ref="AM13" ca="1">+IFERROR(IF(AC13&lt;&gt;"",vega($M$18,AC13,$O$54,$O$51,$O$50),""),"")</f>
        <v/>
      </c>
      <c r="AN13" s="872"/>
      <c r="AO13" s="829"/>
      <c r="AP13" s="528" t="s">
        <v>160</v>
      </c>
      <c r="AQ13" s="510"/>
      <c r="AR13" s="522"/>
      <c r="AS13" s="514"/>
      <c r="AT13" s="516">
        <f t="shared" si="17"/>
        <v>0</v>
      </c>
      <c r="AU13" s="525">
        <f t="shared" si="18"/>
        <v>0</v>
      </c>
      <c r="AV13" s="529" t="s">
        <v>206</v>
      </c>
      <c r="AW13" s="510">
        <v>-34</v>
      </c>
      <c r="AX13" s="522">
        <v>3108.1</v>
      </c>
      <c r="AY13" s="514">
        <v>3.48</v>
      </c>
      <c r="AZ13" s="516">
        <f t="shared" si="64"/>
        <v>11832</v>
      </c>
      <c r="BA13" s="525">
        <f t="shared" si="19"/>
        <v>11801.934888</v>
      </c>
      <c r="BB13" s="532" t="s">
        <v>207</v>
      </c>
      <c r="BC13" s="531"/>
      <c r="BD13" s="514"/>
      <c r="BE13" s="516">
        <f t="shared" si="20"/>
        <v>0</v>
      </c>
      <c r="BF13" s="924">
        <f t="shared" si="21"/>
        <v>0</v>
      </c>
      <c r="BG13" s="877"/>
      <c r="BH13" s="877"/>
      <c r="BI13" s="877"/>
      <c r="BJ13" s="877"/>
      <c r="BK13" s="877"/>
      <c r="BL13" s="877"/>
      <c r="BM13" s="877"/>
      <c r="BN13" s="877"/>
      <c r="BO13" s="877"/>
      <c r="BP13" s="877"/>
      <c r="BQ13" s="877"/>
      <c r="BR13" s="877"/>
      <c r="DC13" s="59">
        <f t="shared" si="22"/>
        <v>3376.1441760479993</v>
      </c>
      <c r="DD13" s="60">
        <f t="shared" si="23"/>
        <v>0</v>
      </c>
      <c r="DE13" s="60">
        <f t="shared" si="24"/>
        <v>0</v>
      </c>
      <c r="DF13" s="60">
        <f t="shared" si="25"/>
        <v>0</v>
      </c>
      <c r="DG13" s="60">
        <f t="shared" si="26"/>
        <v>0</v>
      </c>
      <c r="DH13" s="60">
        <f t="shared" si="27"/>
        <v>0</v>
      </c>
      <c r="DI13" s="60">
        <f t="shared" si="28"/>
        <v>0</v>
      </c>
      <c r="DJ13" s="60">
        <f t="shared" si="29"/>
        <v>0</v>
      </c>
      <c r="DK13" s="60">
        <f t="shared" si="30"/>
        <v>0</v>
      </c>
      <c r="DL13" s="60">
        <f t="shared" si="31"/>
        <v>0</v>
      </c>
      <c r="DM13" s="60">
        <f t="shared" si="32"/>
        <v>0</v>
      </c>
      <c r="DN13" s="60">
        <f t="shared" si="33"/>
        <v>0</v>
      </c>
      <c r="DO13" s="60">
        <f t="shared" si="34"/>
        <v>0</v>
      </c>
      <c r="DP13" s="60">
        <f t="shared" si="35"/>
        <v>0</v>
      </c>
      <c r="DQ13" s="60">
        <f t="shared" si="36"/>
        <v>0</v>
      </c>
      <c r="DR13" s="60">
        <f t="shared" si="37"/>
        <v>0</v>
      </c>
      <c r="DS13" s="60">
        <f t="shared" si="38"/>
        <v>0</v>
      </c>
      <c r="DT13" s="60">
        <f t="shared" si="39"/>
        <v>0</v>
      </c>
      <c r="DU13" s="60">
        <f t="shared" si="40"/>
        <v>0</v>
      </c>
      <c r="DV13" s="60">
        <f t="shared" si="41"/>
        <v>0</v>
      </c>
      <c r="DW13" s="60">
        <f t="shared" si="42"/>
        <v>0</v>
      </c>
      <c r="DX13" s="60">
        <f t="shared" si="43"/>
        <v>0</v>
      </c>
      <c r="DY13" s="60">
        <f t="shared" si="44"/>
        <v>0</v>
      </c>
      <c r="DZ13" s="60">
        <f t="shared" si="45"/>
        <v>0</v>
      </c>
      <c r="EA13" s="60">
        <f t="shared" si="46"/>
        <v>0</v>
      </c>
      <c r="EB13" s="60">
        <f t="shared" si="47"/>
        <v>0</v>
      </c>
      <c r="EC13" s="60">
        <f t="shared" si="48"/>
        <v>0</v>
      </c>
      <c r="ED13" s="60">
        <f t="shared" si="49"/>
        <v>0</v>
      </c>
      <c r="EE13" s="60">
        <f t="shared" si="50"/>
        <v>0</v>
      </c>
      <c r="EF13" s="60">
        <f t="shared" si="51"/>
        <v>0</v>
      </c>
      <c r="EG13" s="60">
        <f t="shared" si="52"/>
        <v>0</v>
      </c>
      <c r="EH13" s="60">
        <f t="shared" si="53"/>
        <v>0</v>
      </c>
      <c r="EI13" s="60">
        <f t="shared" si="54"/>
        <v>0</v>
      </c>
      <c r="EJ13" s="60">
        <f t="shared" si="55"/>
        <v>0</v>
      </c>
      <c r="EK13" s="60">
        <f t="shared" si="56"/>
        <v>0</v>
      </c>
      <c r="EL13" s="60">
        <f t="shared" si="57"/>
        <v>0</v>
      </c>
      <c r="EM13" s="61"/>
      <c r="EN13" s="62">
        <f t="shared" si="58"/>
        <v>0</v>
      </c>
      <c r="EO13" s="61"/>
      <c r="EP13" s="66"/>
      <c r="EQ13" s="64"/>
      <c r="ER13" s="65">
        <f t="shared" si="65"/>
        <v>13122.45</v>
      </c>
      <c r="ES13" s="50"/>
      <c r="ET13" s="59">
        <f t="shared" si="59"/>
        <v>3376.1441760479993</v>
      </c>
      <c r="EU13" s="60">
        <f ca="1">IFERROR((NORMSDIST(((LN($ET13/$C$3)+(#REF!+($O$49^2)/2)*$O$54)/($O$49*SQRT($O$54))))*$ET13-NORMSDIST((((LN($ET13/$C$3)+(#REF!+($O$49^2)/2)*$O$54)/($O$49*SQRT($O$54)))-$O$49*SQRT(($O$54))))*$C$3*EXP(-#REF!*$O$54))*$B$3*100,0)</f>
        <v>0</v>
      </c>
      <c r="EV13" s="60">
        <f ca="1">IFERROR((NORMSDIST(((LN($ET13/$C$4)+(#REF!+($O$49^2)/2)*$O$54)/($O$49*SQRT($O$54))))*$ET13-NORMSDIST((((LN($ET13/$C$4)+(#REF!+($O$49^2)/2)*$O$54)/($O$49*SQRT($O$54)))-$O$49*SQRT(($O$54))))*$C$4*EXP(-#REF!*$O$54))*$B$4*100,0)</f>
        <v>0</v>
      </c>
      <c r="EW13" s="60">
        <f ca="1">IFERROR((NORMSDIST(((LN($ET13/$C$5)+(#REF!+($O$49^2)/2)*$O$54)/($O$49*SQRT($O$54))))*$ET13-NORMSDIST((((LN($ET13/$C$5)+(#REF!+($O$49^2)/2)*$O$54)/($O$49*SQRT($O$54)))-$O$49*SQRT(($O$54))))*$C$5*EXP(-#REF!*$O$54))*$B$5*100,0)</f>
        <v>0</v>
      </c>
      <c r="EX13" s="60">
        <f ca="1">IFERROR((NORMSDIST(((LN($ET13/$C$6)+(#REF!+($O$49^2)/2)*$O$54)/($O$49*SQRT($O$54))))*$ET13-NORMSDIST((((LN($ET13/$C$6)+(#REF!+($O$49^2)/2)*$O$54)/($O$49*SQRT($O$54)))-$O$49*SQRT(($O$54))))*$C$6*EXP(-#REF!*$O$54))*$B$6*100,0)</f>
        <v>0</v>
      </c>
      <c r="EY13" s="60">
        <f ca="1">IFERROR((NORMSDIST(((LN($ET13/$C$7)+(#REF!+($O$49^2)/2)*$O$54)/($O$49*SQRT($O$54))))*$ET13-NORMSDIST((((LN($ET13/$C$7)+(#REF!+($O$49^2)/2)*$O$54)/($O$49*SQRT($O$54)))-$O$49*SQRT(($O$54))))*$C$7*EXP(-#REF!*$O$54))*$B$7*100,0)</f>
        <v>0</v>
      </c>
      <c r="EZ13" s="60">
        <f ca="1">IFERROR((NORMSDIST(((LN($ET13/$C$8)+(#REF!+($O$49^2)/2)*$O$54)/($O$49*SQRT($O$54))))*$ET13-NORMSDIST((((LN($ET13/$C$8)+(#REF!+($O$49^2)/2)*$O$54)/($O$49*SQRT($O$54)))-$O$49*SQRT(($O$54))))*$C$8*EXP(-#REF!*$O$54))*$B$8*100,0)</f>
        <v>0</v>
      </c>
      <c r="FA13" s="60">
        <f ca="1">IFERROR((NORMSDIST(((LN($ET13/$C$9)+(#REF!+($O$49^2)/2)*$O$54)/($O$49*SQRT($O$54))))*$ET13-NORMSDIST((((LN($ET13/$C$9)+(#REF!+($O$49^2)/2)*$O$54)/($O$49*SQRT($O$54)))-$O$49*SQRT(($O$54))))*$C$9*EXP(-#REF!*$O$54))*$B$9*100,0)</f>
        <v>0</v>
      </c>
      <c r="FB13" s="60">
        <f ca="1">IFERROR((NORMSDIST(((LN($ET13/$C$10)+(#REF!+($O$49^2)/2)*$O$54)/($O$49*SQRT($O$54))))*$ET13-NORMSDIST((((LN($ET13/$C$10)+(#REF!+($O$49^2)/2)*$O$54)/($O$49*SQRT($O$54)))-$O$49*SQRT(($O$54))))*$C$10*EXP(-#REF!*$O$54))*$B$10*100,0)</f>
        <v>0</v>
      </c>
      <c r="FC13" s="60">
        <f ca="1">IFERROR((NORMSDIST(((LN($ET13/$C$11)+(#REF!+($O$49^2)/2)*$O$54)/($O$49*SQRT($O$54))))*$ET13-NORMSDIST((((LN($ET13/$C$11)+(#REF!+($O$49^2)/2)*$O$54)/($O$49*SQRT($O$54)))-$O$49*SQRT(($O$54))))*$C$11*EXP(-#REF!*$O$54))*$B$11*100,0)</f>
        <v>0</v>
      </c>
      <c r="FD13" s="60">
        <f ca="1">IFERROR((NORMSDIST(((LN($ET13/$C$12)+(#REF!+($O$49^2)/2)*$O$54)/($O$49*SQRT($O$54))))*$ET13-NORMSDIST((((LN($ET13/$C$12)+(#REF!+($O$49^2)/2)*$O$54)/($O$49*SQRT($O$54)))-$O$49*SQRT(($O$54))))*$C$12*EXP(-#REF!*$O$54))*$B$12*100,0)</f>
        <v>0</v>
      </c>
      <c r="FE13" s="60">
        <f ca="1">IFERROR((NORMSDIST(((LN($ET13/$C$13)+(#REF!+($O$49^2)/2)*$O$54)/($O$49*SQRT($O$54))))*$ET13-NORMSDIST((((LN($ET13/$C$13)+(#REF!+($O$49^2)/2)*$O$54)/($O$49*SQRT($O$54)))-$O$49*SQRT(($O$54))))*$C$13*EXP(-#REF!*$O$54))*$B$13*100,0)</f>
        <v>0</v>
      </c>
      <c r="FF13" s="60">
        <f ca="1">IFERROR((NORMSDIST(((LN($ET13/$C$14)+(#REF!+($O$49^2)/2)*$O$54)/($O$49*SQRT($O$54))))*$ET13-NORMSDIST((((LN($ET13/$C$14)+(#REF!+($O$49^2)/2)*$O$54)/($O$49*SQRT($O$54)))-$O$49*SQRT(($O$54))))*$C$14*EXP(-#REF!*$O$54))*$B$14*100,0)</f>
        <v>0</v>
      </c>
      <c r="FG13" s="60">
        <f ca="1">IFERROR((NORMSDIST(((LN($ET13/$C$15)+(#REF!+($O$49^2)/2)*$O$54)/($O$49*SQRT($O$54))))*$ET13-NORMSDIST((((LN($ET13/$C$15)+(#REF!+($O$49^2)/2)*$O$54)/($O$49*SQRT($O$54)))-$O$49*SQRT(($O$54))))*$C$15*EXP(-#REF!*$O$54))*$B$15*100,0)</f>
        <v>0</v>
      </c>
      <c r="FH13" s="60">
        <f ca="1">IFERROR((NORMSDIST(((LN($ET13/$C$16)+(#REF!+($O$49^2)/2)*$O$54)/($O$49*SQRT($O$54))))*$ET13-NORMSDIST((((LN($ET13/$C$16)+(#REF!+($O$49^2)/2)*$O$54)/($O$49*SQRT($O$54)))-$O$49*SQRT(($O$54))))*$C$16*EXP(-#REF!*$O$54))*$B$16*100,0)</f>
        <v>0</v>
      </c>
      <c r="FI13" s="60">
        <f ca="1">IFERROR((NORMSDIST(((LN($ET13/$C$17)+(#REF!+($O$49^2)/2)*$O$54)/($O$49*SQRT($O$54))))*$ET13-NORMSDIST((((LN($ET13/$C$17)+(#REF!+($O$49^2)/2)*$O$54)/($O$49*SQRT($O$54)))-$O$49*SQRT(($O$54))))*$C$17*EXP(-#REF!*$O$54))*$B$17*100,0)</f>
        <v>0</v>
      </c>
      <c r="FJ13" s="60">
        <f ca="1">IFERROR((NORMSDIST(((LN($ET13/$C$18)+(#REF!+($O$49^2)/2)*$O$54)/($O$49*SQRT($O$54))))*$ET13-NORMSDIST((((LN($ET13/$C$18)+(#REF!+($O$49^2)/2)*$O$54)/($O$49*SQRT($O$54)))-$O$49*SQRT(($O$54))))*$C$18*EXP(-#REF!*$O$54))*$B$18*100,0)</f>
        <v>0</v>
      </c>
      <c r="FK13" s="60">
        <f ca="1">IFERROR((NORMSDIST(((LN($ET13/$C$19)+(#REF!+($O$49^2)/2)*$O$54)/($O$49*SQRT($O$54))))*$ET13-NORMSDIST((((LN($ET13/$C$19)+(#REF!+($O$49^2)/2)*$O$54)/($O$49*SQRT($O$54)))-$O$49*SQRT(($O$54))))*$C$19*EXP(-#REF!*$O$54))*$B$19*100,0)</f>
        <v>0</v>
      </c>
      <c r="FL13" s="60">
        <f ca="1">IFERROR((NORMSDIST(((LN($ET13/$C$20)+(#REF!+($O$49^2)/2)*$O$54)/($O$49*SQRT($O$54))))*$ET13-NORMSDIST((((LN($ET13/$C$20)+(#REF!+($O$49^2)/2)*$O$54)/($O$49*SQRT($O$54)))-$O$49*SQRT(($O$54))))*$C$20*EXP(-#REF!*$O$54))*$B$20*100,0)</f>
        <v>0</v>
      </c>
      <c r="FM13" s="60">
        <f ca="1">IFERROR((NORMSDIST(((LN($ET13/$C$39)+(#REF!+($O$49^2)/2)*$O$54)/($O$49*SQRT($O$54))))*$ET13-NORMSDIST((((LN($ET13/$C$39)+(#REF!+($O$49^2)/2)*$O$54)/($O$49*SQRT($O$54)))-$O$49*SQRT(($O$54))))*$C$39*EXP(-#REF!*$O$54))*$B$39*100,0)</f>
        <v>0</v>
      </c>
      <c r="FN13" s="60">
        <f ca="1">IFERROR((NORMSDIST(((LN($ET13/$C$40)+(#REF!+($O$49^2)/2)*$O$54)/($O$49*SQRT($O$54))))*$ET13-NORMSDIST((((LN($ET13/$C$40)+(#REF!+($O$49^2)/2)*$O$54)/($O$49*SQRT($O$54)))-$O$49*SQRT(($O$54))))*$C$40*EXP(-#REF!*$O$54))*$B$40*100,0)</f>
        <v>0</v>
      </c>
      <c r="FO13" s="60">
        <f ca="1">IFERROR((NORMSDIST(((LN($ET13/$C$41)+(#REF!+($O$49^2)/2)*$O$54)/($O$49*SQRT($O$54))))*$ET13-NORMSDIST((((LN($ET13/$C$41)+(#REF!+($O$49^2)/2)*$O$54)/($O$49*SQRT($O$54)))-$O$49*SQRT(($O$54))))*$C$41*EXP(-#REF!*$O$54))*$B$41*100,0)</f>
        <v>0</v>
      </c>
      <c r="FP13" s="60">
        <f ca="1">IFERROR((NORMSDIST(((LN($ET13/$C$42)+(#REF!+($O$49^2)/2)*$O$54)/($O$49*SQRT($O$54))))*$ET13-NORMSDIST((((LN($ET13/$C$42)+(#REF!+($O$49^2)/2)*$O$54)/($O$49*SQRT($O$54)))-$O$49*SQRT(($O$54))))*$C$42*EXP(-#REF!*$O$54))*$B$42*100,0)</f>
        <v>0</v>
      </c>
      <c r="FQ13" s="60">
        <f ca="1">IFERROR((NORMSDIST(((LN($ET13/$C$43)+(#REF!+($O$49^2)/2)*$O$54)/($O$49*SQRT($O$54))))*$ET13-NORMSDIST((((LN($ET13/$C$43)+(#REF!+($O$49^2)/2)*$O$54)/($O$49*SQRT($O$54)))-$O$49*SQRT(($O$54))))*$C$43*EXP(-#REF!*$O$54))*$B$43*100,0)</f>
        <v>0</v>
      </c>
      <c r="FR13" s="60">
        <f ca="1">IFERROR((NORMSDIST(((LN($ET13/$C$44)+(#REF!+($O$49^2)/2)*$O$54)/($O$49*SQRT($O$54))))*$ET13-NORMSDIST((((LN($ET13/$C$44)+(#REF!+($O$49^2)/2)*$O$54)/($O$49*SQRT($O$54)))-$O$49*SQRT(($O$54))))*$C$44*EXP(-#REF!*$O$54))*$B$44*100,0)</f>
        <v>0</v>
      </c>
      <c r="FS13" s="60">
        <f ca="1">IFERROR((NORMSDIST(((LN($ET13/$C$45)+(#REF!+($O$49^2)/2)*$O$54)/($O$49*SQRT($O$54))))*$ET13-NORMSDIST((((LN($ET13/$C$45)+(#REF!+($O$49^2)/2)*$O$54)/($O$49*SQRT($O$54)))-$O$49*SQRT(($O$54))))*$C$45*EXP(-#REF!*$O$54))*$B$45*100,0)</f>
        <v>0</v>
      </c>
      <c r="FT13" s="60">
        <f ca="1">IFERROR((NORMSDIST(((LN($ET13/$C$46)+(#REF!+($O$49^2)/2)*$O$54)/($O$49*SQRT($O$54))))*$ET13-NORMSDIST((((LN($ET13/$C$46)+(#REF!+($O$49^2)/2)*$O$54)/($O$49*SQRT($O$54)))-$O$49*SQRT(($O$54))))*$C$46*EXP(-#REF!*$O$54))*$B$46*100,0)</f>
        <v>0</v>
      </c>
      <c r="FU13" s="60">
        <f ca="1">IFERROR((NORMSDIST(((LN($ET13/$C$47)+(#REF!+($O$49^2)/2)*$O$54)/($O$49*SQRT($O$54))))*$ET13-NORMSDIST((((LN($ET13/$C$47)+(#REF!+($O$49^2)/2)*$O$54)/($O$49*SQRT($O$54)))-$O$49*SQRT(($O$54))))*$C$47*EXP(-#REF!*$O$54))*$B$47*100,0)</f>
        <v>0</v>
      </c>
      <c r="FV13" s="60">
        <f ca="1">IFERROR((NORMSDIST(((LN($ET13/$C$48)+(#REF!+($O$49^2)/2)*$O$54)/($O$49*SQRT($O$54))))*$ET13-NORMSDIST((((LN($ET13/$C$48)+(#REF!+($O$49^2)/2)*$O$54)/($O$49*SQRT($O$54)))-$O$49*SQRT(($O$54))))*$C$48*EXP(-#REF!*$O$54))*$B$48*100,0)</f>
        <v>0</v>
      </c>
      <c r="FW13" s="60">
        <f ca="1">IFERROR((NORMSDIST(((LN($ET13/$C$49)+(#REF!+($O$49^2)/2)*$O$54)/($O$49*SQRT($O$54))))*$ET13-NORMSDIST((((LN($ET13/$C$49)+(#REF!+($O$49^2)/2)*$O$54)/($O$49*SQRT($O$54)))-$O$49*SQRT(($O$54))))*$C$49*EXP(-#REF!*$O$54))*$B$49*100,0)</f>
        <v>0</v>
      </c>
      <c r="FX13" s="60">
        <f ca="1">IFERROR((NORMSDIST(((LN($ET13/$C$50)+(#REF!+($O$49^2)/2)*$O$54)/($O$49*SQRT($O$54))))*$ET13-NORMSDIST((((LN($ET13/$C$50)+(#REF!+($O$49^2)/2)*$O$54)/($O$49*SQRT($O$54)))-$O$49*SQRT(($O$54))))*$C$50*EXP(-#REF!*$O$54))*$B$50*100,0)</f>
        <v>0</v>
      </c>
      <c r="FY13" s="60">
        <f ca="1">IFERROR((NORMSDIST(((LN($ET13/$C$51)+(#REF!+($O$49^2)/2)*$O$54)/($O$49*SQRT($O$54))))*$ET13-NORMSDIST((((LN($ET13/$C$51)+(#REF!+($O$49^2)/2)*$O$54)/($O$49*SQRT($O$54)))-$O$49*SQRT(($O$54))))*$C$51*EXP(-#REF!*$O$54))*$B$51*100,0)</f>
        <v>0</v>
      </c>
      <c r="FZ13" s="60">
        <f ca="1">IFERROR((NORMSDIST(((LN($ET13/$C$52)+(#REF!+($O$49^2)/2)*$O$54)/($O$49*SQRT($O$54))))*$ET13-NORMSDIST((((LN($ET13/$C$52)+(#REF!+($O$49^2)/2)*$O$54)/($O$49*SQRT($O$54)))-$O$49*SQRT(($O$54))))*$C$52*EXP(-#REF!*$O$54))*$B$52*100,0)</f>
        <v>0</v>
      </c>
      <c r="GA13" s="60">
        <f ca="1">IFERROR((NORMSDIST(((LN($ET13/$C$53)+(#REF!+($O$49^2)/2)*$O$54)/($O$49*SQRT($O$54))))*$ET13-NORMSDIST((((LN($ET13/$C$53)+(#REF!+($O$49^2)/2)*$O$54)/($O$49*SQRT($O$54)))-$O$49*SQRT(($O$54))))*$C$53*EXP(-#REF!*$O$54))*$B$53*100,0)</f>
        <v>0</v>
      </c>
      <c r="GB13" s="60">
        <f ca="1">IFERROR((NORMSDIST(((LN($ET13/$C$54)+(#REF!+($O$49^2)/2)*$O$54)/($O$49*SQRT($O$54))))*$ET13-NORMSDIST((((LN($ET13/$C$54)+(#REF!+($O$49^2)/2)*$O$54)/($O$49*SQRT($O$54)))-$O$49*SQRT(($O$54))))*$C$54*EXP(-#REF!*$O$54))*$B$54*100,0)</f>
        <v>0</v>
      </c>
      <c r="GC13" s="60">
        <f ca="1">IFERROR((NORMSDIST(((LN($ET13/$C$56)+(#REF!+($O$49^2)/2)*$O$54)/($O$49*SQRT($O$54))))*$ET13-NORMSDIST((((LN($ET13/$C$56)+(#REF!+($O$49^2)/2)*$O$54)/($O$49*SQRT($O$54)))-$O$49*SQRT(($O$54))))*$C$56*EXP(-#REF!*$O$54))*$B$56*100,0)</f>
        <v>0</v>
      </c>
      <c r="GD13" s="61"/>
      <c r="GE13" s="62">
        <f t="shared" ca="1" si="60"/>
        <v>0</v>
      </c>
      <c r="GF13" s="61"/>
      <c r="GG13" s="66"/>
      <c r="GH13" s="64"/>
      <c r="GI13" s="65">
        <f t="shared" ca="1" si="61"/>
        <v>13122.45</v>
      </c>
    </row>
    <row r="14" spans="1:191">
      <c r="A14" s="149" t="s">
        <v>205</v>
      </c>
      <c r="B14" s="637"/>
      <c r="C14" s="638">
        <v>5397.2999999999993</v>
      </c>
      <c r="D14" s="639">
        <v>2.13</v>
      </c>
      <c r="E14" s="640">
        <f t="shared" si="0"/>
        <v>0</v>
      </c>
      <c r="F14" s="641">
        <f t="shared" si="1"/>
        <v>0</v>
      </c>
      <c r="G14" s="642">
        <f t="shared" si="62"/>
        <v>2.13</v>
      </c>
      <c r="H14" s="643"/>
      <c r="I14" s="644">
        <f t="shared" si="2"/>
        <v>0</v>
      </c>
      <c r="J14" s="897">
        <f t="shared" si="3"/>
        <v>0</v>
      </c>
      <c r="K14" s="872"/>
      <c r="L14" s="607">
        <f t="shared" si="4"/>
        <v>-7.763184000000023E-2</v>
      </c>
      <c r="M14" s="706">
        <f t="shared" si="5"/>
        <v>3445.0450775999993</v>
      </c>
      <c r="N14" s="563">
        <f t="shared" si="6"/>
        <v>13122.45</v>
      </c>
      <c r="O14" s="696">
        <f t="shared" ca="1" si="7"/>
        <v>13122.45</v>
      </c>
      <c r="P14" s="872"/>
      <c r="Q14" s="846">
        <v>5397.2999999999993</v>
      </c>
      <c r="R14" s="620">
        <f t="shared" si="63"/>
        <v>0</v>
      </c>
      <c r="S14" s="617">
        <f t="shared" si="8"/>
        <v>5397.2999999999993</v>
      </c>
      <c r="T14" s="511" t="str">
        <f t="shared" si="9"/>
        <v>MERV - XMEV - GFGC53973G - 24hs</v>
      </c>
      <c r="U14" s="613" t="str">
        <f t="shared" si="10"/>
        <v>GFGC53973G</v>
      </c>
      <c r="V14" s="863">
        <f t="shared" ca="1" si="11"/>
        <v>1.2628089051083119E-4</v>
      </c>
      <c r="W14" s="507">
        <f>IFERROR(VLOOKUP($U14,HomeBroker!$A$30:$F$90,6,0),0)</f>
        <v>2.13</v>
      </c>
      <c r="X14" s="941" t="str" cm="1">
        <f t="array" aca="1" ref="X14" ca="1">IFERROR(IF(Q14&lt;&gt;"",IF(W14&gt;0,ImpliedCallVolatility($M$18,Q14,$O$54,$O$51,W14),""),""),"")</f>
        <v/>
      </c>
      <c r="Y14" s="958" t="str" cm="1">
        <f t="array" aca="1" ref="Y14" ca="1">+IFERROR(IF(Q14&lt;&gt;"",CallDelta($M$18,Q14,$O$54,$O$51,$O$49),""),"")</f>
        <v/>
      </c>
      <c r="Z14" s="958" t="str" cm="1">
        <f t="array" aca="1" ref="Z14" ca="1">+IFERROR(IF(Q14&lt;&gt;"",CallTheta2($M$18,Q14,$O$54,$O$51,$O$49,$O$57),""),"")</f>
        <v/>
      </c>
      <c r="AA14" s="950" t="str" cm="1">
        <f t="array" aca="1" ref="AA14" ca="1">+IFERROR(IF(Q14&lt;&gt;"",vega($M$18,Q14,$O$54,$O$51,$O$49),""),"")</f>
        <v/>
      </c>
      <c r="AB14" s="872"/>
      <c r="AC14" s="1005">
        <v>2958.1</v>
      </c>
      <c r="AD14" s="621">
        <f t="shared" si="12"/>
        <v>40</v>
      </c>
      <c r="AE14" s="617">
        <f t="shared" si="13"/>
        <v>2958.1</v>
      </c>
      <c r="AF14" s="511" t="str">
        <f t="shared" si="14"/>
        <v>MERV - XMEV - GFGV29581G - 24hs</v>
      </c>
      <c r="AG14" s="613" t="str">
        <f t="shared" si="15"/>
        <v>GFGV29581G</v>
      </c>
      <c r="AH14" s="615">
        <f t="shared" ca="1" si="16"/>
        <v>3.1532758198855815E-2</v>
      </c>
      <c r="AI14" s="507">
        <f>IFERROR(VLOOKUP($AG14,HomeBroker!$A$30:$F$90,6,0),0)</f>
        <v>1.35</v>
      </c>
      <c r="AJ14" s="946" t="str" cm="1">
        <f t="array" aca="1" ref="AJ14" ca="1">IFERROR(IF(AC14&lt;&gt;"",IF(AI14&gt;0,ImpliedPutVolatility($M$18,AC14,$O$54,$O$51,AI14),""),""),"")</f>
        <v/>
      </c>
      <c r="AK14" s="958" t="str" cm="1">
        <f t="array" aca="1" ref="AK14" ca="1">+IFERROR(IF(AC14&lt;&gt;"",PutDelta($M$18,AC14,$O$54,$O$51,$O$50),""),"")</f>
        <v/>
      </c>
      <c r="AL14" s="958" t="str" cm="1">
        <f t="array" aca="1" ref="AL14" ca="1">+IFERROR(IF(AC14&lt;&gt;"",PutTheta2($M$18,AC14,$O$54,$O$51,$O$50,$O$57),""),"")</f>
        <v/>
      </c>
      <c r="AM14" s="950" t="str" cm="1">
        <f t="array" aca="1" ref="AM14" ca="1">+IFERROR(IF(AC14&lt;&gt;"",vega($M$18,AC14,$O$54,$O$51,$O$50),""),"")</f>
        <v/>
      </c>
      <c r="AN14" s="872"/>
      <c r="AO14" s="828"/>
      <c r="AP14" s="528" t="s">
        <v>160</v>
      </c>
      <c r="AQ14" s="509"/>
      <c r="AR14" s="521"/>
      <c r="AS14" s="512"/>
      <c r="AT14" s="515">
        <f t="shared" si="17"/>
        <v>0</v>
      </c>
      <c r="AU14" s="524">
        <f t="shared" si="18"/>
        <v>0</v>
      </c>
      <c r="AV14" s="529" t="s">
        <v>206</v>
      </c>
      <c r="AW14" s="509">
        <v>16</v>
      </c>
      <c r="AX14" s="521">
        <v>2958.1</v>
      </c>
      <c r="AY14" s="512">
        <v>1.36</v>
      </c>
      <c r="AZ14" s="515">
        <f t="shared" si="64"/>
        <v>-2176</v>
      </c>
      <c r="BA14" s="524">
        <f t="shared" si="19"/>
        <v>-2181.5292159999999</v>
      </c>
      <c r="BB14" s="532" t="s">
        <v>207</v>
      </c>
      <c r="BC14" s="530"/>
      <c r="BD14" s="512"/>
      <c r="BE14" s="515">
        <f t="shared" si="20"/>
        <v>0</v>
      </c>
      <c r="BF14" s="925">
        <f t="shared" si="21"/>
        <v>0</v>
      </c>
      <c r="BG14" s="877"/>
      <c r="BH14" s="877"/>
      <c r="BI14" s="877"/>
      <c r="BJ14" s="877"/>
      <c r="BK14" s="877"/>
      <c r="BL14" s="877"/>
      <c r="BM14" s="877"/>
      <c r="BN14" s="877"/>
      <c r="BO14" s="877"/>
      <c r="BP14" s="877"/>
      <c r="BQ14" s="877"/>
      <c r="BR14" s="877"/>
      <c r="DC14" s="59">
        <f t="shared" si="22"/>
        <v>3445.0450775999993</v>
      </c>
      <c r="DD14" s="60">
        <f t="shared" si="23"/>
        <v>0</v>
      </c>
      <c r="DE14" s="60">
        <f t="shared" si="24"/>
        <v>0</v>
      </c>
      <c r="DF14" s="60">
        <f t="shared" si="25"/>
        <v>0</v>
      </c>
      <c r="DG14" s="60">
        <f t="shared" si="26"/>
        <v>0</v>
      </c>
      <c r="DH14" s="60">
        <f t="shared" si="27"/>
        <v>0</v>
      </c>
      <c r="DI14" s="60">
        <f t="shared" si="28"/>
        <v>0</v>
      </c>
      <c r="DJ14" s="60">
        <f t="shared" si="29"/>
        <v>0</v>
      </c>
      <c r="DK14" s="60">
        <f t="shared" si="30"/>
        <v>0</v>
      </c>
      <c r="DL14" s="60">
        <f t="shared" si="31"/>
        <v>0</v>
      </c>
      <c r="DM14" s="60">
        <f t="shared" si="32"/>
        <v>0</v>
      </c>
      <c r="DN14" s="60">
        <f t="shared" si="33"/>
        <v>0</v>
      </c>
      <c r="DO14" s="60">
        <f t="shared" si="34"/>
        <v>0</v>
      </c>
      <c r="DP14" s="60">
        <f t="shared" si="35"/>
        <v>0</v>
      </c>
      <c r="DQ14" s="60">
        <f t="shared" si="36"/>
        <v>0</v>
      </c>
      <c r="DR14" s="60">
        <f t="shared" si="37"/>
        <v>0</v>
      </c>
      <c r="DS14" s="60">
        <f t="shared" si="38"/>
        <v>0</v>
      </c>
      <c r="DT14" s="60">
        <f t="shared" si="39"/>
        <v>0</v>
      </c>
      <c r="DU14" s="60">
        <f t="shared" si="40"/>
        <v>0</v>
      </c>
      <c r="DV14" s="60">
        <f t="shared" si="41"/>
        <v>0</v>
      </c>
      <c r="DW14" s="60">
        <f t="shared" si="42"/>
        <v>0</v>
      </c>
      <c r="DX14" s="60">
        <f t="shared" si="43"/>
        <v>0</v>
      </c>
      <c r="DY14" s="60">
        <f t="shared" si="44"/>
        <v>0</v>
      </c>
      <c r="DZ14" s="60">
        <f t="shared" si="45"/>
        <v>0</v>
      </c>
      <c r="EA14" s="60">
        <f t="shared" si="46"/>
        <v>0</v>
      </c>
      <c r="EB14" s="60">
        <f t="shared" si="47"/>
        <v>0</v>
      </c>
      <c r="EC14" s="60">
        <f t="shared" si="48"/>
        <v>0</v>
      </c>
      <c r="ED14" s="60">
        <f t="shared" si="49"/>
        <v>0</v>
      </c>
      <c r="EE14" s="60">
        <f t="shared" si="50"/>
        <v>0</v>
      </c>
      <c r="EF14" s="60">
        <f t="shared" si="51"/>
        <v>0</v>
      </c>
      <c r="EG14" s="60">
        <f t="shared" si="52"/>
        <v>0</v>
      </c>
      <c r="EH14" s="60">
        <f t="shared" si="53"/>
        <v>0</v>
      </c>
      <c r="EI14" s="60">
        <f t="shared" si="54"/>
        <v>0</v>
      </c>
      <c r="EJ14" s="60">
        <f t="shared" si="55"/>
        <v>0</v>
      </c>
      <c r="EK14" s="60">
        <f t="shared" si="56"/>
        <v>0</v>
      </c>
      <c r="EL14" s="60">
        <f t="shared" si="57"/>
        <v>0</v>
      </c>
      <c r="EM14" s="61"/>
      <c r="EN14" s="62">
        <f t="shared" si="58"/>
        <v>0</v>
      </c>
      <c r="EO14" s="61"/>
      <c r="EP14" s="66"/>
      <c r="EQ14" s="64"/>
      <c r="ER14" s="65">
        <f t="shared" si="65"/>
        <v>13122.45</v>
      </c>
      <c r="ES14" s="50"/>
      <c r="ET14" s="59">
        <f t="shared" si="59"/>
        <v>3445.0450775999993</v>
      </c>
      <c r="EU14" s="60">
        <f ca="1">IFERROR((NORMSDIST(((LN($ET14/$C$3)+(#REF!+($O$49^2)/2)*$O$54)/($O$49*SQRT($O$54))))*$ET14-NORMSDIST((((LN($ET14/$C$3)+(#REF!+($O$49^2)/2)*$O$54)/($O$49*SQRT($O$54)))-$O$49*SQRT(($O$54))))*$C$3*EXP(-#REF!*$O$54))*$B$3*100,0)</f>
        <v>0</v>
      </c>
      <c r="EV14" s="60">
        <f ca="1">IFERROR((NORMSDIST(((LN($ET14/$C$4)+(#REF!+($O$49^2)/2)*$O$54)/($O$49*SQRT($O$54))))*$ET14-NORMSDIST((((LN($ET14/$C$4)+(#REF!+($O$49^2)/2)*$O$54)/($O$49*SQRT($O$54)))-$O$49*SQRT(($O$54))))*$C$4*EXP(-#REF!*$O$54))*$B$4*100,0)</f>
        <v>0</v>
      </c>
      <c r="EW14" s="60">
        <f ca="1">IFERROR((NORMSDIST(((LN($ET14/$C$5)+(#REF!+($O$49^2)/2)*$O$54)/($O$49*SQRT($O$54))))*$ET14-NORMSDIST((((LN($ET14/$C$5)+(#REF!+($O$49^2)/2)*$O$54)/($O$49*SQRT($O$54)))-$O$49*SQRT(($O$54))))*$C$5*EXP(-#REF!*$O$54))*$B$5*100,0)</f>
        <v>0</v>
      </c>
      <c r="EX14" s="60">
        <f ca="1">IFERROR((NORMSDIST(((LN($ET14/$C$6)+(#REF!+($O$49^2)/2)*$O$54)/($O$49*SQRT($O$54))))*$ET14-NORMSDIST((((LN($ET14/$C$6)+(#REF!+($O$49^2)/2)*$O$54)/($O$49*SQRT($O$54)))-$O$49*SQRT(($O$54))))*$C$6*EXP(-#REF!*$O$54))*$B$6*100,0)</f>
        <v>0</v>
      </c>
      <c r="EY14" s="60">
        <f ca="1">IFERROR((NORMSDIST(((LN($ET14/$C$7)+(#REF!+($O$49^2)/2)*$O$54)/($O$49*SQRT($O$54))))*$ET14-NORMSDIST((((LN($ET14/$C$7)+(#REF!+($O$49^2)/2)*$O$54)/($O$49*SQRT($O$54)))-$O$49*SQRT(($O$54))))*$C$7*EXP(-#REF!*$O$54))*$B$7*100,0)</f>
        <v>0</v>
      </c>
      <c r="EZ14" s="60">
        <f ca="1">IFERROR((NORMSDIST(((LN($ET14/$C$8)+(#REF!+($O$49^2)/2)*$O$54)/($O$49*SQRT($O$54))))*$ET14-NORMSDIST((((LN($ET14/$C$8)+(#REF!+($O$49^2)/2)*$O$54)/($O$49*SQRT($O$54)))-$O$49*SQRT(($O$54))))*$C$8*EXP(-#REF!*$O$54))*$B$8*100,0)</f>
        <v>0</v>
      </c>
      <c r="FA14" s="60">
        <f ca="1">IFERROR((NORMSDIST(((LN($ET14/$C$9)+(#REF!+($O$49^2)/2)*$O$54)/($O$49*SQRT($O$54))))*$ET14-NORMSDIST((((LN($ET14/$C$9)+(#REF!+($O$49^2)/2)*$O$54)/($O$49*SQRT($O$54)))-$O$49*SQRT(($O$54))))*$C$9*EXP(-#REF!*$O$54))*$B$9*100,0)</f>
        <v>0</v>
      </c>
      <c r="FB14" s="60">
        <f ca="1">IFERROR((NORMSDIST(((LN($ET14/$C$10)+(#REF!+($O$49^2)/2)*$O$54)/($O$49*SQRT($O$54))))*$ET14-NORMSDIST((((LN($ET14/$C$10)+(#REF!+($O$49^2)/2)*$O$54)/($O$49*SQRT($O$54)))-$O$49*SQRT(($O$54))))*$C$10*EXP(-#REF!*$O$54))*$B$10*100,0)</f>
        <v>0</v>
      </c>
      <c r="FC14" s="60">
        <f ca="1">IFERROR((NORMSDIST(((LN($ET14/$C$11)+(#REF!+($O$49^2)/2)*$O$54)/($O$49*SQRT($O$54))))*$ET14-NORMSDIST((((LN($ET14/$C$11)+(#REF!+($O$49^2)/2)*$O$54)/($O$49*SQRT($O$54)))-$O$49*SQRT(($O$54))))*$C$11*EXP(-#REF!*$O$54))*$B$11*100,0)</f>
        <v>0</v>
      </c>
      <c r="FD14" s="60">
        <f ca="1">IFERROR((NORMSDIST(((LN($ET14/$C$12)+(#REF!+($O$49^2)/2)*$O$54)/($O$49*SQRT($O$54))))*$ET14-NORMSDIST((((LN($ET14/$C$12)+(#REF!+($O$49^2)/2)*$O$54)/($O$49*SQRT($O$54)))-$O$49*SQRT(($O$54))))*$C$12*EXP(-#REF!*$O$54))*$B$12*100,0)</f>
        <v>0</v>
      </c>
      <c r="FE14" s="60">
        <f ca="1">IFERROR((NORMSDIST(((LN($ET14/$C$13)+(#REF!+($O$49^2)/2)*$O$54)/($O$49*SQRT($O$54))))*$ET14-NORMSDIST((((LN($ET14/$C$13)+(#REF!+($O$49^2)/2)*$O$54)/($O$49*SQRT($O$54)))-$O$49*SQRT(($O$54))))*$C$13*EXP(-#REF!*$O$54))*$B$13*100,0)</f>
        <v>0</v>
      </c>
      <c r="FF14" s="60">
        <f ca="1">IFERROR((NORMSDIST(((LN($ET14/$C$14)+(#REF!+($O$49^2)/2)*$O$54)/($O$49*SQRT($O$54))))*$ET14-NORMSDIST((((LN($ET14/$C$14)+(#REF!+($O$49^2)/2)*$O$54)/($O$49*SQRT($O$54)))-$O$49*SQRT(($O$54))))*$C$14*EXP(-#REF!*$O$54))*$B$14*100,0)</f>
        <v>0</v>
      </c>
      <c r="FG14" s="60">
        <f ca="1">IFERROR((NORMSDIST(((LN($ET14/$C$15)+(#REF!+($O$49^2)/2)*$O$54)/($O$49*SQRT($O$54))))*$ET14-NORMSDIST((((LN($ET14/$C$15)+(#REF!+($O$49^2)/2)*$O$54)/($O$49*SQRT($O$54)))-$O$49*SQRT(($O$54))))*$C$15*EXP(-#REF!*$O$54))*$B$15*100,0)</f>
        <v>0</v>
      </c>
      <c r="FH14" s="60">
        <f ca="1">IFERROR((NORMSDIST(((LN($ET14/$C$16)+(#REF!+($O$49^2)/2)*$O$54)/($O$49*SQRT($O$54))))*$ET14-NORMSDIST((((LN($ET14/$C$16)+(#REF!+($O$49^2)/2)*$O$54)/($O$49*SQRT($O$54)))-$O$49*SQRT(($O$54))))*$C$16*EXP(-#REF!*$O$54))*$B$16*100,0)</f>
        <v>0</v>
      </c>
      <c r="FI14" s="60">
        <f ca="1">IFERROR((NORMSDIST(((LN($ET14/$C$17)+(#REF!+($O$49^2)/2)*$O$54)/($O$49*SQRT($O$54))))*$ET14-NORMSDIST((((LN($ET14/$C$17)+(#REF!+($O$49^2)/2)*$O$54)/($O$49*SQRT($O$54)))-$O$49*SQRT(($O$54))))*$C$17*EXP(-#REF!*$O$54))*$B$17*100,0)</f>
        <v>0</v>
      </c>
      <c r="FJ14" s="60">
        <f ca="1">IFERROR((NORMSDIST(((LN($ET14/$C$18)+(#REF!+($O$49^2)/2)*$O$54)/($O$49*SQRT($O$54))))*$ET14-NORMSDIST((((LN($ET14/$C$18)+(#REF!+($O$49^2)/2)*$O$54)/($O$49*SQRT($O$54)))-$O$49*SQRT(($O$54))))*$C$18*EXP(-#REF!*$O$54))*$B$18*100,0)</f>
        <v>0</v>
      </c>
      <c r="FK14" s="60">
        <f ca="1">IFERROR((NORMSDIST(((LN($ET14/$C$19)+(#REF!+($O$49^2)/2)*$O$54)/($O$49*SQRT($O$54))))*$ET14-NORMSDIST((((LN($ET14/$C$19)+(#REF!+($O$49^2)/2)*$O$54)/($O$49*SQRT($O$54)))-$O$49*SQRT(($O$54))))*$C$19*EXP(-#REF!*$O$54))*$B$19*100,0)</f>
        <v>0</v>
      </c>
      <c r="FL14" s="60">
        <f ca="1">IFERROR((NORMSDIST(((LN($ET14/$C$20)+(#REF!+($O$49^2)/2)*$O$54)/($O$49*SQRT($O$54))))*$ET14-NORMSDIST((((LN($ET14/$C$20)+(#REF!+($O$49^2)/2)*$O$54)/($O$49*SQRT($O$54)))-$O$49*SQRT(($O$54))))*$C$20*EXP(-#REF!*$O$54))*$B$20*100,0)</f>
        <v>0</v>
      </c>
      <c r="FM14" s="60">
        <f ca="1">IFERROR((NORMSDIST(((LN($ET14/$C$39)+(#REF!+($O$49^2)/2)*$O$54)/($O$49*SQRT($O$54))))*$ET14-NORMSDIST((((LN($ET14/$C$39)+(#REF!+($O$49^2)/2)*$O$54)/($O$49*SQRT($O$54)))-$O$49*SQRT(($O$54))))*$C$39*EXP(-#REF!*$O$54))*$B$39*100,0)</f>
        <v>0</v>
      </c>
      <c r="FN14" s="60">
        <f ca="1">IFERROR((NORMSDIST(((LN($ET14/$C$40)+(#REF!+($O$49^2)/2)*$O$54)/($O$49*SQRT($O$54))))*$ET14-NORMSDIST((((LN($ET14/$C$40)+(#REF!+($O$49^2)/2)*$O$54)/($O$49*SQRT($O$54)))-$O$49*SQRT(($O$54))))*$C$40*EXP(-#REF!*$O$54))*$B$40*100,0)</f>
        <v>0</v>
      </c>
      <c r="FO14" s="60">
        <f ca="1">IFERROR((NORMSDIST(((LN($ET14/$C$41)+(#REF!+($O$49^2)/2)*$O$54)/($O$49*SQRT($O$54))))*$ET14-NORMSDIST((((LN($ET14/$C$41)+(#REF!+($O$49^2)/2)*$O$54)/($O$49*SQRT($O$54)))-$O$49*SQRT(($O$54))))*$C$41*EXP(-#REF!*$O$54))*$B$41*100,0)</f>
        <v>0</v>
      </c>
      <c r="FP14" s="60">
        <f ca="1">IFERROR((NORMSDIST(((LN($ET14/$C$42)+(#REF!+($O$49^2)/2)*$O$54)/($O$49*SQRT($O$54))))*$ET14-NORMSDIST((((LN($ET14/$C$42)+(#REF!+($O$49^2)/2)*$O$54)/($O$49*SQRT($O$54)))-$O$49*SQRT(($O$54))))*$C$42*EXP(-#REF!*$O$54))*$B$42*100,0)</f>
        <v>0</v>
      </c>
      <c r="FQ14" s="60">
        <f ca="1">IFERROR((NORMSDIST(((LN($ET14/$C$43)+(#REF!+($O$49^2)/2)*$O$54)/($O$49*SQRT($O$54))))*$ET14-NORMSDIST((((LN($ET14/$C$43)+(#REF!+($O$49^2)/2)*$O$54)/($O$49*SQRT($O$54)))-$O$49*SQRT(($O$54))))*$C$43*EXP(-#REF!*$O$54))*$B$43*100,0)</f>
        <v>0</v>
      </c>
      <c r="FR14" s="60">
        <f ca="1">IFERROR((NORMSDIST(((LN($ET14/$C$44)+(#REF!+($O$49^2)/2)*$O$54)/($O$49*SQRT($O$54))))*$ET14-NORMSDIST((((LN($ET14/$C$44)+(#REF!+($O$49^2)/2)*$O$54)/($O$49*SQRT($O$54)))-$O$49*SQRT(($O$54))))*$C$44*EXP(-#REF!*$O$54))*$B$44*100,0)</f>
        <v>0</v>
      </c>
      <c r="FS14" s="60">
        <f ca="1">IFERROR((NORMSDIST(((LN($ET14/$C$45)+(#REF!+($O$49^2)/2)*$O$54)/($O$49*SQRT($O$54))))*$ET14-NORMSDIST((((LN($ET14/$C$45)+(#REF!+($O$49^2)/2)*$O$54)/($O$49*SQRT($O$54)))-$O$49*SQRT(($O$54))))*$C$45*EXP(-#REF!*$O$54))*$B$45*100,0)</f>
        <v>0</v>
      </c>
      <c r="FT14" s="60">
        <f ca="1">IFERROR((NORMSDIST(((LN($ET14/$C$46)+(#REF!+($O$49^2)/2)*$O$54)/($O$49*SQRT($O$54))))*$ET14-NORMSDIST((((LN($ET14/$C$46)+(#REF!+($O$49^2)/2)*$O$54)/($O$49*SQRT($O$54)))-$O$49*SQRT(($O$54))))*$C$46*EXP(-#REF!*$O$54))*$B$46*100,0)</f>
        <v>0</v>
      </c>
      <c r="FU14" s="60">
        <f ca="1">IFERROR((NORMSDIST(((LN($ET14/$C$47)+(#REF!+($O$49^2)/2)*$O$54)/($O$49*SQRT($O$54))))*$ET14-NORMSDIST((((LN($ET14/$C$47)+(#REF!+($O$49^2)/2)*$O$54)/($O$49*SQRT($O$54)))-$O$49*SQRT(($O$54))))*$C$47*EXP(-#REF!*$O$54))*$B$47*100,0)</f>
        <v>0</v>
      </c>
      <c r="FV14" s="60">
        <f ca="1">IFERROR((NORMSDIST(((LN($ET14/$C$48)+(#REF!+($O$49^2)/2)*$O$54)/($O$49*SQRT($O$54))))*$ET14-NORMSDIST((((LN($ET14/$C$48)+(#REF!+($O$49^2)/2)*$O$54)/($O$49*SQRT($O$54)))-$O$49*SQRT(($O$54))))*$C$48*EXP(-#REF!*$O$54))*$B$48*100,0)</f>
        <v>0</v>
      </c>
      <c r="FW14" s="60">
        <f ca="1">IFERROR((NORMSDIST(((LN($ET14/$C$49)+(#REF!+($O$49^2)/2)*$O$54)/($O$49*SQRT($O$54))))*$ET14-NORMSDIST((((LN($ET14/$C$49)+(#REF!+($O$49^2)/2)*$O$54)/($O$49*SQRT($O$54)))-$O$49*SQRT(($O$54))))*$C$49*EXP(-#REF!*$O$54))*$B$49*100,0)</f>
        <v>0</v>
      </c>
      <c r="FX14" s="60">
        <f ca="1">IFERROR((NORMSDIST(((LN($ET14/$C$50)+(#REF!+($O$49^2)/2)*$O$54)/($O$49*SQRT($O$54))))*$ET14-NORMSDIST((((LN($ET14/$C$50)+(#REF!+($O$49^2)/2)*$O$54)/($O$49*SQRT($O$54)))-$O$49*SQRT(($O$54))))*$C$50*EXP(-#REF!*$O$54))*$B$50*100,0)</f>
        <v>0</v>
      </c>
      <c r="FY14" s="60">
        <f ca="1">IFERROR((NORMSDIST(((LN($ET14/$C$51)+(#REF!+($O$49^2)/2)*$O$54)/($O$49*SQRT($O$54))))*$ET14-NORMSDIST((((LN($ET14/$C$51)+(#REF!+($O$49^2)/2)*$O$54)/($O$49*SQRT($O$54)))-$O$49*SQRT(($O$54))))*$C$51*EXP(-#REF!*$O$54))*$B$51*100,0)</f>
        <v>0</v>
      </c>
      <c r="FZ14" s="60">
        <f ca="1">IFERROR((NORMSDIST(((LN($ET14/$C$52)+(#REF!+($O$49^2)/2)*$O$54)/($O$49*SQRT($O$54))))*$ET14-NORMSDIST((((LN($ET14/$C$52)+(#REF!+($O$49^2)/2)*$O$54)/($O$49*SQRT($O$54)))-$O$49*SQRT(($O$54))))*$C$52*EXP(-#REF!*$O$54))*$B$52*100,0)</f>
        <v>0</v>
      </c>
      <c r="GA14" s="60">
        <f ca="1">IFERROR((NORMSDIST(((LN($ET14/$C$53)+(#REF!+($O$49^2)/2)*$O$54)/($O$49*SQRT($O$54))))*$ET14-NORMSDIST((((LN($ET14/$C$53)+(#REF!+($O$49^2)/2)*$O$54)/($O$49*SQRT($O$54)))-$O$49*SQRT(($O$54))))*$C$53*EXP(-#REF!*$O$54))*$B$53*100,0)</f>
        <v>0</v>
      </c>
      <c r="GB14" s="60">
        <f ca="1">IFERROR((NORMSDIST(((LN($ET14/$C$54)+(#REF!+($O$49^2)/2)*$O$54)/($O$49*SQRT($O$54))))*$ET14-NORMSDIST((((LN($ET14/$C$54)+(#REF!+($O$49^2)/2)*$O$54)/($O$49*SQRT($O$54)))-$O$49*SQRT(($O$54))))*$C$54*EXP(-#REF!*$O$54))*$B$54*100,0)</f>
        <v>0</v>
      </c>
      <c r="GC14" s="60">
        <f ca="1">IFERROR((NORMSDIST(((LN($ET14/$C$56)+(#REF!+($O$49^2)/2)*$O$54)/($O$49*SQRT($O$54))))*$ET14-NORMSDIST((((LN($ET14/$C$56)+(#REF!+($O$49^2)/2)*$O$54)/($O$49*SQRT($O$54)))-$O$49*SQRT(($O$54))))*$C$56*EXP(-#REF!*$O$54))*$B$56*100,0)</f>
        <v>0</v>
      </c>
      <c r="GD14" s="61"/>
      <c r="GE14" s="62">
        <f t="shared" ca="1" si="60"/>
        <v>0</v>
      </c>
      <c r="GF14" s="61"/>
      <c r="GG14" s="66"/>
      <c r="GH14" s="64"/>
      <c r="GI14" s="65">
        <f t="shared" ca="1" si="61"/>
        <v>13122.45</v>
      </c>
    </row>
    <row r="15" spans="1:191">
      <c r="A15" s="149" t="s">
        <v>205</v>
      </c>
      <c r="B15" s="518"/>
      <c r="C15" s="523">
        <v>5597.2999999999993</v>
      </c>
      <c r="D15" s="519">
        <v>2.1</v>
      </c>
      <c r="E15" s="588">
        <f t="shared" si="0"/>
        <v>0</v>
      </c>
      <c r="F15" s="591">
        <f t="shared" si="1"/>
        <v>0</v>
      </c>
      <c r="G15" s="520">
        <f t="shared" si="62"/>
        <v>2.1</v>
      </c>
      <c r="H15" s="624"/>
      <c r="I15" s="553">
        <f t="shared" si="2"/>
        <v>0</v>
      </c>
      <c r="J15" s="896">
        <f t="shared" si="3"/>
        <v>0</v>
      </c>
      <c r="K15" s="872"/>
      <c r="L15" s="608">
        <f t="shared" si="4"/>
        <v>-5.8808000000000082E-2</v>
      </c>
      <c r="M15" s="707">
        <f t="shared" si="5"/>
        <v>3515.3521199999996</v>
      </c>
      <c r="N15" s="562">
        <f t="shared" si="6"/>
        <v>13122.45</v>
      </c>
      <c r="O15" s="697">
        <f t="shared" ca="1" si="7"/>
        <v>13122.45</v>
      </c>
      <c r="P15" s="872"/>
      <c r="Q15" s="841">
        <v>5597.2999999999993</v>
      </c>
      <c r="R15" s="610">
        <f t="shared" si="63"/>
        <v>0</v>
      </c>
      <c r="S15" s="609">
        <f t="shared" si="8"/>
        <v>5597.2999999999993</v>
      </c>
      <c r="T15" s="513" t="str">
        <f t="shared" si="9"/>
        <v>MERV - XMEV - GFGC55973G - 24hs</v>
      </c>
      <c r="U15" s="614" t="str">
        <f t="shared" si="10"/>
        <v>GFGC55973G</v>
      </c>
      <c r="V15" s="862">
        <f t="shared" ca="1" si="11"/>
        <v>1.0442492584635562E-5</v>
      </c>
      <c r="W15" s="508">
        <f>IFERROR(VLOOKUP($U15,HomeBroker!$A$30:$F$90,6,0),0)</f>
        <v>2.1</v>
      </c>
      <c r="X15" s="940" t="str" cm="1">
        <f t="array" aca="1" ref="X15" ca="1">IFERROR(IF(Q15&lt;&gt;"",IF(W15&gt;0,ImpliedCallVolatility($M$18,Q15,$O$54,$O$51,W15),""),""),"")</f>
        <v/>
      </c>
      <c r="Y15" s="957" t="str" cm="1">
        <f t="array" aca="1" ref="Y15" ca="1">+IFERROR(IF(Q15&lt;&gt;"",CallDelta($M$18,Q15,$O$54,$O$51,$O$49),""),"")</f>
        <v/>
      </c>
      <c r="Z15" s="957" t="str" cm="1">
        <f t="array" aca="1" ref="Z15" ca="1">+IFERROR(IF(Q15&lt;&gt;"",CallTheta2($M$18,Q15,$O$54,$O$51,$O$49,$O$57),""),"")</f>
        <v/>
      </c>
      <c r="AA15" s="949" t="str" cm="1">
        <f t="array" aca="1" ref="AA15" ca="1">+IFERROR(IF(Q15&lt;&gt;"",vega($M$18,Q15,$O$54,$O$51,$O$49),""),"")</f>
        <v/>
      </c>
      <c r="AB15" s="872"/>
      <c r="AC15" s="1002">
        <v>2808.1</v>
      </c>
      <c r="AD15" s="611">
        <f t="shared" si="12"/>
        <v>0</v>
      </c>
      <c r="AE15" s="609">
        <f t="shared" si="13"/>
        <v>2808.1</v>
      </c>
      <c r="AF15" s="513" t="str">
        <f t="shared" si="14"/>
        <v>MERV - XMEV - GFGV28081G - 24hs</v>
      </c>
      <c r="AG15" s="614" t="str">
        <f t="shared" si="15"/>
        <v>GFGV28081G</v>
      </c>
      <c r="AH15" s="616">
        <f t="shared" ca="1" si="16"/>
        <v>1.8328206743461056E-3</v>
      </c>
      <c r="AI15" s="508">
        <f>IFERROR(VLOOKUP($AG15,HomeBroker!$A$30:$F$90,6,0),0)</f>
        <v>0.59399999999999997</v>
      </c>
      <c r="AJ15" s="940" t="str" cm="1">
        <f t="array" aca="1" ref="AJ15" ca="1">IFERROR(IF(AC15&lt;&gt;"",IF(AI15&gt;0,ImpliedPutVolatility($M$18,AC15,$O$54,$O$51,AI15),""),""),"")</f>
        <v/>
      </c>
      <c r="AK15" s="957" t="str" cm="1">
        <f t="array" aca="1" ref="AK15" ca="1">+IFERROR(IF(AC15&lt;&gt;"",PutDelta($M$18,AC15,$O$54,$O$51,$O$50),""),"")</f>
        <v/>
      </c>
      <c r="AL15" s="957" t="str" cm="1">
        <f t="array" aca="1" ref="AL15" ca="1">+IFERROR(IF(AC15&lt;&gt;"",PutTheta2($M$18,AC15,$O$54,$O$51,$O$50,$O$57),""),"")</f>
        <v/>
      </c>
      <c r="AM15" s="949" t="str" cm="1">
        <f t="array" aca="1" ref="AM15" ca="1">+IFERROR(IF(AC15&lt;&gt;"",vega($M$18,AC15,$O$54,$O$51,$O$50),""),"")</f>
        <v/>
      </c>
      <c r="AN15" s="872"/>
      <c r="AO15" s="829"/>
      <c r="AP15" s="528" t="s">
        <v>160</v>
      </c>
      <c r="AQ15" s="510"/>
      <c r="AR15" s="522"/>
      <c r="AS15" s="514"/>
      <c r="AT15" s="516">
        <f t="shared" si="17"/>
        <v>0</v>
      </c>
      <c r="AU15" s="525">
        <f t="shared" si="18"/>
        <v>0</v>
      </c>
      <c r="AV15" s="529" t="s">
        <v>206</v>
      </c>
      <c r="AW15" s="510">
        <v>-8</v>
      </c>
      <c r="AX15" s="522">
        <v>2697.3</v>
      </c>
      <c r="AY15" s="514">
        <v>0.7</v>
      </c>
      <c r="AZ15" s="516">
        <f t="shared" si="64"/>
        <v>560</v>
      </c>
      <c r="BA15" s="525">
        <f t="shared" si="19"/>
        <v>558.5770399999999</v>
      </c>
      <c r="BB15" s="532" t="s">
        <v>207</v>
      </c>
      <c r="BC15" s="531"/>
      <c r="BD15" s="514"/>
      <c r="BE15" s="516">
        <f t="shared" si="20"/>
        <v>0</v>
      </c>
      <c r="BF15" s="924">
        <f t="shared" si="21"/>
        <v>0</v>
      </c>
      <c r="BG15" s="877"/>
      <c r="BH15" s="877"/>
      <c r="BI15" s="877"/>
      <c r="BJ15" s="877"/>
      <c r="BK15" s="877"/>
      <c r="BL15" s="877"/>
      <c r="BM15" s="877"/>
      <c r="BN15" s="877"/>
      <c r="BO15" s="877"/>
      <c r="BP15" s="877"/>
      <c r="BQ15" s="877"/>
      <c r="BR15" s="877"/>
      <c r="DC15" s="59">
        <f t="shared" si="22"/>
        <v>3515.3521199999996</v>
      </c>
      <c r="DD15" s="60">
        <f t="shared" si="23"/>
        <v>0</v>
      </c>
      <c r="DE15" s="60">
        <f t="shared" si="24"/>
        <v>0</v>
      </c>
      <c r="DF15" s="60">
        <f t="shared" si="25"/>
        <v>0</v>
      </c>
      <c r="DG15" s="60">
        <f t="shared" si="26"/>
        <v>0</v>
      </c>
      <c r="DH15" s="60">
        <f t="shared" si="27"/>
        <v>0</v>
      </c>
      <c r="DI15" s="60">
        <f t="shared" si="28"/>
        <v>0</v>
      </c>
      <c r="DJ15" s="60">
        <f t="shared" si="29"/>
        <v>0</v>
      </c>
      <c r="DK15" s="60">
        <f t="shared" si="30"/>
        <v>0</v>
      </c>
      <c r="DL15" s="60">
        <f t="shared" si="31"/>
        <v>0</v>
      </c>
      <c r="DM15" s="60">
        <f t="shared" si="32"/>
        <v>0</v>
      </c>
      <c r="DN15" s="60">
        <f t="shared" si="33"/>
        <v>0</v>
      </c>
      <c r="DO15" s="60">
        <f t="shared" si="34"/>
        <v>0</v>
      </c>
      <c r="DP15" s="60">
        <f t="shared" si="35"/>
        <v>0</v>
      </c>
      <c r="DQ15" s="60">
        <f t="shared" si="36"/>
        <v>0</v>
      </c>
      <c r="DR15" s="60">
        <f t="shared" si="37"/>
        <v>0</v>
      </c>
      <c r="DS15" s="60">
        <f t="shared" si="38"/>
        <v>0</v>
      </c>
      <c r="DT15" s="60">
        <f t="shared" si="39"/>
        <v>0</v>
      </c>
      <c r="DU15" s="60">
        <f t="shared" si="40"/>
        <v>0</v>
      </c>
      <c r="DV15" s="60">
        <f t="shared" si="41"/>
        <v>0</v>
      </c>
      <c r="DW15" s="60">
        <f t="shared" si="42"/>
        <v>0</v>
      </c>
      <c r="DX15" s="60">
        <f t="shared" si="43"/>
        <v>0</v>
      </c>
      <c r="DY15" s="60">
        <f t="shared" si="44"/>
        <v>0</v>
      </c>
      <c r="DZ15" s="60">
        <f t="shared" si="45"/>
        <v>0</v>
      </c>
      <c r="EA15" s="60">
        <f t="shared" si="46"/>
        <v>0</v>
      </c>
      <c r="EB15" s="60">
        <f t="shared" si="47"/>
        <v>0</v>
      </c>
      <c r="EC15" s="60">
        <f t="shared" si="48"/>
        <v>0</v>
      </c>
      <c r="ED15" s="60">
        <f t="shared" si="49"/>
        <v>0</v>
      </c>
      <c r="EE15" s="60">
        <f t="shared" si="50"/>
        <v>0</v>
      </c>
      <c r="EF15" s="60">
        <f t="shared" si="51"/>
        <v>0</v>
      </c>
      <c r="EG15" s="60">
        <f t="shared" si="52"/>
        <v>0</v>
      </c>
      <c r="EH15" s="60">
        <f t="shared" si="53"/>
        <v>0</v>
      </c>
      <c r="EI15" s="60">
        <f t="shared" si="54"/>
        <v>0</v>
      </c>
      <c r="EJ15" s="60">
        <f t="shared" si="55"/>
        <v>0</v>
      </c>
      <c r="EK15" s="60">
        <f t="shared" si="56"/>
        <v>0</v>
      </c>
      <c r="EL15" s="60">
        <f t="shared" si="57"/>
        <v>0</v>
      </c>
      <c r="EM15" s="61"/>
      <c r="EN15" s="62">
        <f t="shared" si="58"/>
        <v>0</v>
      </c>
      <c r="EO15" s="61"/>
      <c r="EP15" s="66"/>
      <c r="EQ15" s="64"/>
      <c r="ER15" s="65">
        <f t="shared" si="65"/>
        <v>13122.45</v>
      </c>
      <c r="ES15" s="50"/>
      <c r="ET15" s="59">
        <f t="shared" si="59"/>
        <v>3515.3521199999996</v>
      </c>
      <c r="EU15" s="60">
        <f ca="1">IFERROR((NORMSDIST(((LN($ET15/$C$3)+(#REF!+($O$49^2)/2)*$O$54)/($O$49*SQRT($O$54))))*$ET15-NORMSDIST((((LN($ET15/$C$3)+(#REF!+($O$49^2)/2)*$O$54)/($O$49*SQRT($O$54)))-$O$49*SQRT(($O$54))))*$C$3*EXP(-#REF!*$O$54))*$B$3*100,0)</f>
        <v>0</v>
      </c>
      <c r="EV15" s="60">
        <f ca="1">IFERROR((NORMSDIST(((LN($ET15/$C$4)+(#REF!+($O$49^2)/2)*$O$54)/($O$49*SQRT($O$54))))*$ET15-NORMSDIST((((LN($ET15/$C$4)+(#REF!+($O$49^2)/2)*$O$54)/($O$49*SQRT($O$54)))-$O$49*SQRT(($O$54))))*$C$4*EXP(-#REF!*$O$54))*$B$4*100,0)</f>
        <v>0</v>
      </c>
      <c r="EW15" s="60">
        <f ca="1">IFERROR((NORMSDIST(((LN($ET15/$C$5)+(#REF!+($O$49^2)/2)*$O$54)/($O$49*SQRT($O$54))))*$ET15-NORMSDIST((((LN($ET15/$C$5)+(#REF!+($O$49^2)/2)*$O$54)/($O$49*SQRT($O$54)))-$O$49*SQRT(($O$54))))*$C$5*EXP(-#REF!*$O$54))*$B$5*100,0)</f>
        <v>0</v>
      </c>
      <c r="EX15" s="60">
        <f ca="1">IFERROR((NORMSDIST(((LN($ET15/$C$6)+(#REF!+($O$49^2)/2)*$O$54)/($O$49*SQRT($O$54))))*$ET15-NORMSDIST((((LN($ET15/$C$6)+(#REF!+($O$49^2)/2)*$O$54)/($O$49*SQRT($O$54)))-$O$49*SQRT(($O$54))))*$C$6*EXP(-#REF!*$O$54))*$B$6*100,0)</f>
        <v>0</v>
      </c>
      <c r="EY15" s="60">
        <f ca="1">IFERROR((NORMSDIST(((LN($ET15/$C$7)+(#REF!+($O$49^2)/2)*$O$54)/($O$49*SQRT($O$54))))*$ET15-NORMSDIST((((LN($ET15/$C$7)+(#REF!+($O$49^2)/2)*$O$54)/($O$49*SQRT($O$54)))-$O$49*SQRT(($O$54))))*$C$7*EXP(-#REF!*$O$54))*$B$7*100,0)</f>
        <v>0</v>
      </c>
      <c r="EZ15" s="60">
        <f ca="1">IFERROR((NORMSDIST(((LN($ET15/$C$8)+(#REF!+($O$49^2)/2)*$O$54)/($O$49*SQRT($O$54))))*$ET15-NORMSDIST((((LN($ET15/$C$8)+(#REF!+($O$49^2)/2)*$O$54)/($O$49*SQRT($O$54)))-$O$49*SQRT(($O$54))))*$C$8*EXP(-#REF!*$O$54))*$B$8*100,0)</f>
        <v>0</v>
      </c>
      <c r="FA15" s="60">
        <f ca="1">IFERROR((NORMSDIST(((LN($ET15/$C$9)+(#REF!+($O$49^2)/2)*$O$54)/($O$49*SQRT($O$54))))*$ET15-NORMSDIST((((LN($ET15/$C$9)+(#REF!+($O$49^2)/2)*$O$54)/($O$49*SQRT($O$54)))-$O$49*SQRT(($O$54))))*$C$9*EXP(-#REF!*$O$54))*$B$9*100,0)</f>
        <v>0</v>
      </c>
      <c r="FB15" s="60">
        <f ca="1">IFERROR((NORMSDIST(((LN($ET15/$C$10)+(#REF!+($O$49^2)/2)*$O$54)/($O$49*SQRT($O$54))))*$ET15-NORMSDIST((((LN($ET15/$C$10)+(#REF!+($O$49^2)/2)*$O$54)/($O$49*SQRT($O$54)))-$O$49*SQRT(($O$54))))*$C$10*EXP(-#REF!*$O$54))*$B$10*100,0)</f>
        <v>0</v>
      </c>
      <c r="FC15" s="60">
        <f ca="1">IFERROR((NORMSDIST(((LN($ET15/$C$11)+(#REF!+($O$49^2)/2)*$O$54)/($O$49*SQRT($O$54))))*$ET15-NORMSDIST((((LN($ET15/$C$11)+(#REF!+($O$49^2)/2)*$O$54)/($O$49*SQRT($O$54)))-$O$49*SQRT(($O$54))))*$C$11*EXP(-#REF!*$O$54))*$B$11*100,0)</f>
        <v>0</v>
      </c>
      <c r="FD15" s="60">
        <f ca="1">IFERROR((NORMSDIST(((LN($ET15/$C$12)+(#REF!+($O$49^2)/2)*$O$54)/($O$49*SQRT($O$54))))*$ET15-NORMSDIST((((LN($ET15/$C$12)+(#REF!+($O$49^2)/2)*$O$54)/($O$49*SQRT($O$54)))-$O$49*SQRT(($O$54))))*$C$12*EXP(-#REF!*$O$54))*$B$12*100,0)</f>
        <v>0</v>
      </c>
      <c r="FE15" s="60">
        <f ca="1">IFERROR((NORMSDIST(((LN($ET15/$C$13)+(#REF!+($O$49^2)/2)*$O$54)/($O$49*SQRT($O$54))))*$ET15-NORMSDIST((((LN($ET15/$C$13)+(#REF!+($O$49^2)/2)*$O$54)/($O$49*SQRT($O$54)))-$O$49*SQRT(($O$54))))*$C$13*EXP(-#REF!*$O$54))*$B$13*100,0)</f>
        <v>0</v>
      </c>
      <c r="FF15" s="60">
        <f ca="1">IFERROR((NORMSDIST(((LN($ET15/$C$14)+(#REF!+($O$49^2)/2)*$O$54)/($O$49*SQRT($O$54))))*$ET15-NORMSDIST((((LN($ET15/$C$14)+(#REF!+($O$49^2)/2)*$O$54)/($O$49*SQRT($O$54)))-$O$49*SQRT(($O$54))))*$C$14*EXP(-#REF!*$O$54))*$B$14*100,0)</f>
        <v>0</v>
      </c>
      <c r="FG15" s="60">
        <f ca="1">IFERROR((NORMSDIST(((LN($ET15/$C$15)+(#REF!+($O$49^2)/2)*$O$54)/($O$49*SQRT($O$54))))*$ET15-NORMSDIST((((LN($ET15/$C$15)+(#REF!+($O$49^2)/2)*$O$54)/($O$49*SQRT($O$54)))-$O$49*SQRT(($O$54))))*$C$15*EXP(-#REF!*$O$54))*$B$15*100,0)</f>
        <v>0</v>
      </c>
      <c r="FH15" s="60">
        <f ca="1">IFERROR((NORMSDIST(((LN($ET15/$C$16)+(#REF!+($O$49^2)/2)*$O$54)/($O$49*SQRT($O$54))))*$ET15-NORMSDIST((((LN($ET15/$C$16)+(#REF!+($O$49^2)/2)*$O$54)/($O$49*SQRT($O$54)))-$O$49*SQRT(($O$54))))*$C$16*EXP(-#REF!*$O$54))*$B$16*100,0)</f>
        <v>0</v>
      </c>
      <c r="FI15" s="60">
        <f ca="1">IFERROR((NORMSDIST(((LN($ET15/$C$17)+(#REF!+($O$49^2)/2)*$O$54)/($O$49*SQRT($O$54))))*$ET15-NORMSDIST((((LN($ET15/$C$17)+(#REF!+($O$49^2)/2)*$O$54)/($O$49*SQRT($O$54)))-$O$49*SQRT(($O$54))))*$C$17*EXP(-#REF!*$O$54))*$B$17*100,0)</f>
        <v>0</v>
      </c>
      <c r="FJ15" s="60">
        <f ca="1">IFERROR((NORMSDIST(((LN($ET15/$C$18)+(#REF!+($O$49^2)/2)*$O$54)/($O$49*SQRT($O$54))))*$ET15-NORMSDIST((((LN($ET15/$C$18)+(#REF!+($O$49^2)/2)*$O$54)/($O$49*SQRT($O$54)))-$O$49*SQRT(($O$54))))*$C$18*EXP(-#REF!*$O$54))*$B$18*100,0)</f>
        <v>0</v>
      </c>
      <c r="FK15" s="60">
        <f ca="1">IFERROR((NORMSDIST(((LN($ET15/$C$19)+(#REF!+($O$49^2)/2)*$O$54)/($O$49*SQRT($O$54))))*$ET15-NORMSDIST((((LN($ET15/$C$19)+(#REF!+($O$49^2)/2)*$O$54)/($O$49*SQRT($O$54)))-$O$49*SQRT(($O$54))))*$C$19*EXP(-#REF!*$O$54))*$B$19*100,0)</f>
        <v>0</v>
      </c>
      <c r="FL15" s="60">
        <f ca="1">IFERROR((NORMSDIST(((LN($ET15/$C$20)+(#REF!+($O$49^2)/2)*$O$54)/($O$49*SQRT($O$54))))*$ET15-NORMSDIST((((LN($ET15/$C$20)+(#REF!+($O$49^2)/2)*$O$54)/($O$49*SQRT($O$54)))-$O$49*SQRT(($O$54))))*$C$20*EXP(-#REF!*$O$54))*$B$20*100,0)</f>
        <v>0</v>
      </c>
      <c r="FM15" s="60">
        <f ca="1">IFERROR((NORMSDIST(((LN($ET15/$C$39)+(#REF!+($O$49^2)/2)*$O$54)/($O$49*SQRT($O$54))))*$ET15-NORMSDIST((((LN($ET15/$C$39)+(#REF!+($O$49^2)/2)*$O$54)/($O$49*SQRT($O$54)))-$O$49*SQRT(($O$54))))*$C$39*EXP(-#REF!*$O$54))*$B$39*100,0)</f>
        <v>0</v>
      </c>
      <c r="FN15" s="60">
        <f ca="1">IFERROR((NORMSDIST(((LN($ET15/$C$40)+(#REF!+($O$49^2)/2)*$O$54)/($O$49*SQRT($O$54))))*$ET15-NORMSDIST((((LN($ET15/$C$40)+(#REF!+($O$49^2)/2)*$O$54)/($O$49*SQRT($O$54)))-$O$49*SQRT(($O$54))))*$C$40*EXP(-#REF!*$O$54))*$B$40*100,0)</f>
        <v>0</v>
      </c>
      <c r="FO15" s="60">
        <f ca="1">IFERROR((NORMSDIST(((LN($ET15/$C$41)+(#REF!+($O$49^2)/2)*$O$54)/($O$49*SQRT($O$54))))*$ET15-NORMSDIST((((LN($ET15/$C$41)+(#REF!+($O$49^2)/2)*$O$54)/($O$49*SQRT($O$54)))-$O$49*SQRT(($O$54))))*$C$41*EXP(-#REF!*$O$54))*$B$41*100,0)</f>
        <v>0</v>
      </c>
      <c r="FP15" s="60">
        <f ca="1">IFERROR((NORMSDIST(((LN($ET15/$C$42)+(#REF!+($O$49^2)/2)*$O$54)/($O$49*SQRT($O$54))))*$ET15-NORMSDIST((((LN($ET15/$C$42)+(#REF!+($O$49^2)/2)*$O$54)/($O$49*SQRT($O$54)))-$O$49*SQRT(($O$54))))*$C$42*EXP(-#REF!*$O$54))*$B$42*100,0)</f>
        <v>0</v>
      </c>
      <c r="FQ15" s="60">
        <f ca="1">IFERROR((NORMSDIST(((LN($ET15/$C$43)+(#REF!+($O$49^2)/2)*$O$54)/($O$49*SQRT($O$54))))*$ET15-NORMSDIST((((LN($ET15/$C$43)+(#REF!+($O$49^2)/2)*$O$54)/($O$49*SQRT($O$54)))-$O$49*SQRT(($O$54))))*$C$43*EXP(-#REF!*$O$54))*$B$43*100,0)</f>
        <v>0</v>
      </c>
      <c r="FR15" s="60">
        <f ca="1">IFERROR((NORMSDIST(((LN($ET15/$C$44)+(#REF!+($O$49^2)/2)*$O$54)/($O$49*SQRT($O$54))))*$ET15-NORMSDIST((((LN($ET15/$C$44)+(#REF!+($O$49^2)/2)*$O$54)/($O$49*SQRT($O$54)))-$O$49*SQRT(($O$54))))*$C$44*EXP(-#REF!*$O$54))*$B$44*100,0)</f>
        <v>0</v>
      </c>
      <c r="FS15" s="60">
        <f ca="1">IFERROR((NORMSDIST(((LN($ET15/$C$45)+(#REF!+($O$49^2)/2)*$O$54)/($O$49*SQRT($O$54))))*$ET15-NORMSDIST((((LN($ET15/$C$45)+(#REF!+($O$49^2)/2)*$O$54)/($O$49*SQRT($O$54)))-$O$49*SQRT(($O$54))))*$C$45*EXP(-#REF!*$O$54))*$B$45*100,0)</f>
        <v>0</v>
      </c>
      <c r="FT15" s="60">
        <f ca="1">IFERROR((NORMSDIST(((LN($ET15/$C$46)+(#REF!+($O$49^2)/2)*$O$54)/($O$49*SQRT($O$54))))*$ET15-NORMSDIST((((LN($ET15/$C$46)+(#REF!+($O$49^2)/2)*$O$54)/($O$49*SQRT($O$54)))-$O$49*SQRT(($O$54))))*$C$46*EXP(-#REF!*$O$54))*$B$46*100,0)</f>
        <v>0</v>
      </c>
      <c r="FU15" s="60">
        <f ca="1">IFERROR((NORMSDIST(((LN($ET15/$C$47)+(#REF!+($O$49^2)/2)*$O$54)/($O$49*SQRT($O$54))))*$ET15-NORMSDIST((((LN($ET15/$C$47)+(#REF!+($O$49^2)/2)*$O$54)/($O$49*SQRT($O$54)))-$O$49*SQRT(($O$54))))*$C$47*EXP(-#REF!*$O$54))*$B$47*100,0)</f>
        <v>0</v>
      </c>
      <c r="FV15" s="60">
        <f ca="1">IFERROR((NORMSDIST(((LN($ET15/$C$48)+(#REF!+($O$49^2)/2)*$O$54)/($O$49*SQRT($O$54))))*$ET15-NORMSDIST((((LN($ET15/$C$48)+(#REF!+($O$49^2)/2)*$O$54)/($O$49*SQRT($O$54)))-$O$49*SQRT(($O$54))))*$C$48*EXP(-#REF!*$O$54))*$B$48*100,0)</f>
        <v>0</v>
      </c>
      <c r="FW15" s="60">
        <f ca="1">IFERROR((NORMSDIST(((LN($ET15/$C$49)+(#REF!+($O$49^2)/2)*$O$54)/($O$49*SQRT($O$54))))*$ET15-NORMSDIST((((LN($ET15/$C$49)+(#REF!+($O$49^2)/2)*$O$54)/($O$49*SQRT($O$54)))-$O$49*SQRT(($O$54))))*$C$49*EXP(-#REF!*$O$54))*$B$49*100,0)</f>
        <v>0</v>
      </c>
      <c r="FX15" s="60">
        <f ca="1">IFERROR((NORMSDIST(((LN($ET15/$C$50)+(#REF!+($O$49^2)/2)*$O$54)/($O$49*SQRT($O$54))))*$ET15-NORMSDIST((((LN($ET15/$C$50)+(#REF!+($O$49^2)/2)*$O$54)/($O$49*SQRT($O$54)))-$O$49*SQRT(($O$54))))*$C$50*EXP(-#REF!*$O$54))*$B$50*100,0)</f>
        <v>0</v>
      </c>
      <c r="FY15" s="60">
        <f ca="1">IFERROR((NORMSDIST(((LN($ET15/$C$51)+(#REF!+($O$49^2)/2)*$O$54)/($O$49*SQRT($O$54))))*$ET15-NORMSDIST((((LN($ET15/$C$51)+(#REF!+($O$49^2)/2)*$O$54)/($O$49*SQRT($O$54)))-$O$49*SQRT(($O$54))))*$C$51*EXP(-#REF!*$O$54))*$B$51*100,0)</f>
        <v>0</v>
      </c>
      <c r="FZ15" s="60">
        <f ca="1">IFERROR((NORMSDIST(((LN($ET15/$C$52)+(#REF!+($O$49^2)/2)*$O$54)/($O$49*SQRT($O$54))))*$ET15-NORMSDIST((((LN($ET15/$C$52)+(#REF!+($O$49^2)/2)*$O$54)/($O$49*SQRT($O$54)))-$O$49*SQRT(($O$54))))*$C$52*EXP(-#REF!*$O$54))*$B$52*100,0)</f>
        <v>0</v>
      </c>
      <c r="GA15" s="60">
        <f ca="1">IFERROR((NORMSDIST(((LN($ET15/$C$53)+(#REF!+($O$49^2)/2)*$O$54)/($O$49*SQRT($O$54))))*$ET15-NORMSDIST((((LN($ET15/$C$53)+(#REF!+($O$49^2)/2)*$O$54)/($O$49*SQRT($O$54)))-$O$49*SQRT(($O$54))))*$C$53*EXP(-#REF!*$O$54))*$B$53*100,0)</f>
        <v>0</v>
      </c>
      <c r="GB15" s="60">
        <f ca="1">IFERROR((NORMSDIST(((LN($ET15/$C$54)+(#REF!+($O$49^2)/2)*$O$54)/($O$49*SQRT($O$54))))*$ET15-NORMSDIST((((LN($ET15/$C$54)+(#REF!+($O$49^2)/2)*$O$54)/($O$49*SQRT($O$54)))-$O$49*SQRT(($O$54))))*$C$54*EXP(-#REF!*$O$54))*$B$54*100,0)</f>
        <v>0</v>
      </c>
      <c r="GC15" s="60">
        <f ca="1">IFERROR((NORMSDIST(((LN($ET15/$C$56)+(#REF!+($O$49^2)/2)*$O$54)/($O$49*SQRT($O$54))))*$ET15-NORMSDIST((((LN($ET15/$C$56)+(#REF!+($O$49^2)/2)*$O$54)/($O$49*SQRT($O$54)))-$O$49*SQRT(($O$54))))*$C$56*EXP(-#REF!*$O$54))*$B$56*100,0)</f>
        <v>0</v>
      </c>
      <c r="GD15" s="61"/>
      <c r="GE15" s="62">
        <f t="shared" ca="1" si="60"/>
        <v>0</v>
      </c>
      <c r="GF15" s="61"/>
      <c r="GG15" s="66"/>
      <c r="GH15" s="64"/>
      <c r="GI15" s="65">
        <f t="shared" ca="1" si="61"/>
        <v>13122.45</v>
      </c>
    </row>
    <row r="16" spans="1:191">
      <c r="A16" s="149" t="s">
        <v>205</v>
      </c>
      <c r="B16" s="637"/>
      <c r="C16" s="638">
        <v>5797.2999999999993</v>
      </c>
      <c r="D16" s="639">
        <v>2.2490000000000001</v>
      </c>
      <c r="E16" s="640">
        <f>+B16*D16*-100</f>
        <v>0</v>
      </c>
      <c r="F16" s="641">
        <f t="shared" si="1"/>
        <v>0</v>
      </c>
      <c r="G16" s="642">
        <f t="shared" si="62"/>
        <v>2.2490000000000001</v>
      </c>
      <c r="H16" s="643"/>
      <c r="I16" s="644">
        <f t="shared" si="2"/>
        <v>0</v>
      </c>
      <c r="J16" s="897">
        <f t="shared" si="3"/>
        <v>0</v>
      </c>
      <c r="K16" s="872"/>
      <c r="L16" s="607">
        <f t="shared" si="4"/>
        <v>-3.960000000000008E-2</v>
      </c>
      <c r="M16" s="706">
        <f t="shared" si="5"/>
        <v>3587.0939999999996</v>
      </c>
      <c r="N16" s="563">
        <f t="shared" si="6"/>
        <v>13122.45</v>
      </c>
      <c r="O16" s="696">
        <f t="shared" ca="1" si="7"/>
        <v>13122.45</v>
      </c>
      <c r="P16" s="872"/>
      <c r="Q16" s="846">
        <v>5797.2999999999993</v>
      </c>
      <c r="R16" s="620">
        <f t="shared" si="63"/>
        <v>0</v>
      </c>
      <c r="S16" s="617">
        <f t="shared" si="8"/>
        <v>5797.2999999999993</v>
      </c>
      <c r="T16" s="511" t="str">
        <f t="shared" si="9"/>
        <v>MERV - XMEV - GFGC57973G - 24hs</v>
      </c>
      <c r="U16" s="613" t="str">
        <f t="shared" si="10"/>
        <v>GFGC57973G</v>
      </c>
      <c r="V16" s="863">
        <f t="shared" ca="1" si="11"/>
        <v>7.6754143732060464E-7</v>
      </c>
      <c r="W16" s="507">
        <f>IFERROR(VLOOKUP($U16,HomeBroker!$A$30:$F$90,6,0),0)</f>
        <v>2.2490000000000001</v>
      </c>
      <c r="X16" s="941" t="str" cm="1">
        <f t="array" aca="1" ref="X16" ca="1">IFERROR(IF(Q16&lt;&gt;"",IF(W16&gt;0,ImpliedCallVolatility($M$18,Q16,$O$54,$O$51,W16),""),""),"")</f>
        <v/>
      </c>
      <c r="Y16" s="958" t="str" cm="1">
        <f t="array" aca="1" ref="Y16" ca="1">+IFERROR(IF(Q16&lt;&gt;"",CallDelta($M$18,Q16,$O$54,$O$51,$O$49),""),"")</f>
        <v/>
      </c>
      <c r="Z16" s="958" t="str" cm="1">
        <f t="array" aca="1" ref="Z16" ca="1">+IFERROR(IF(Q16&lt;&gt;"",CallTheta2($M$18,Q16,$O$54,$O$51,$O$49,$O$57),""),"")</f>
        <v/>
      </c>
      <c r="AA16" s="950" t="str" cm="1">
        <f t="array" aca="1" ref="AA16" ca="1">+IFERROR(IF(Q16&lt;&gt;"",vega($M$18,Q16,$O$54,$O$51,$O$49),""),"")</f>
        <v/>
      </c>
      <c r="AB16" s="872"/>
      <c r="AC16" s="1005">
        <v>2697.3</v>
      </c>
      <c r="AD16" s="621">
        <f t="shared" si="12"/>
        <v>0</v>
      </c>
      <c r="AE16" s="617">
        <f t="shared" si="13"/>
        <v>2697.3</v>
      </c>
      <c r="AF16" s="511" t="str">
        <f t="shared" si="14"/>
        <v>MERV - XMEV - GFGV26973G - 24hs</v>
      </c>
      <c r="AG16" s="613" t="str">
        <f t="shared" si="15"/>
        <v>GFGV26973G</v>
      </c>
      <c r="AH16" s="615">
        <f t="shared" ca="1" si="16"/>
        <v>1.5101033104394923E-4</v>
      </c>
      <c r="AI16" s="507">
        <f>IFERROR(VLOOKUP($AG16,HomeBroker!$A$30:$F$90,6,0),0)</f>
        <v>0.56100000000000005</v>
      </c>
      <c r="AJ16" s="946" t="str" cm="1">
        <f t="array" aca="1" ref="AJ16" ca="1">IFERROR(IF(AC16&lt;&gt;"",IF(AI16&gt;0,ImpliedPutVolatility($M$18,AC16,$O$54,$O$51,AI16),""),""),"")</f>
        <v/>
      </c>
      <c r="AK16" s="958" t="str" cm="1">
        <f t="array" aca="1" ref="AK16" ca="1">+IFERROR(IF(AC16&lt;&gt;"",PutDelta($M$18,AC16,$O$54,$O$51,$O$50),""),"")</f>
        <v/>
      </c>
      <c r="AL16" s="958" t="str" cm="1">
        <f t="array" aca="1" ref="AL16" ca="1">+IFERROR(IF(AC16&lt;&gt;"",PutTheta2($M$18,AC16,$O$54,$O$51,$O$50,$O$57),""),"")</f>
        <v/>
      </c>
      <c r="AM16" s="950" t="str" cm="1">
        <f t="array" aca="1" ref="AM16" ca="1">+IFERROR(IF(AC16&lt;&gt;"",vega($M$18,AC16,$O$54,$O$51,$O$50),""),"")</f>
        <v/>
      </c>
      <c r="AN16" s="872"/>
      <c r="AO16" s="828"/>
      <c r="AP16" s="528" t="s">
        <v>160</v>
      </c>
      <c r="AQ16" s="509"/>
      <c r="AR16" s="521"/>
      <c r="AS16" s="512"/>
      <c r="AT16" s="515">
        <f t="shared" si="17"/>
        <v>0</v>
      </c>
      <c r="AU16" s="524">
        <f t="shared" si="18"/>
        <v>0</v>
      </c>
      <c r="AV16" s="529" t="s">
        <v>206</v>
      </c>
      <c r="AW16" s="509">
        <v>7</v>
      </c>
      <c r="AX16" s="521">
        <v>2808.1</v>
      </c>
      <c r="AY16" s="512">
        <v>0.6</v>
      </c>
      <c r="AZ16" s="515">
        <f t="shared" si="64"/>
        <v>-420</v>
      </c>
      <c r="BA16" s="524">
        <f t="shared" si="19"/>
        <v>-421.06721999999996</v>
      </c>
      <c r="BB16" s="532" t="s">
        <v>207</v>
      </c>
      <c r="BC16" s="530"/>
      <c r="BD16" s="512"/>
      <c r="BE16" s="515">
        <f t="shared" si="20"/>
        <v>0</v>
      </c>
      <c r="BF16" s="925">
        <f t="shared" si="21"/>
        <v>0</v>
      </c>
      <c r="BG16" s="877"/>
      <c r="BH16" s="877"/>
      <c r="BI16" s="877"/>
      <c r="BJ16" s="877"/>
      <c r="BK16" s="877"/>
      <c r="BL16" s="877"/>
      <c r="BM16" s="877"/>
      <c r="BN16" s="877"/>
      <c r="BO16" s="877"/>
      <c r="BP16" s="877"/>
      <c r="BQ16" s="877"/>
      <c r="BR16" s="877"/>
      <c r="DC16" s="59">
        <f t="shared" si="22"/>
        <v>3587.0939999999996</v>
      </c>
      <c r="DD16" s="60">
        <f t="shared" si="23"/>
        <v>0</v>
      </c>
      <c r="DE16" s="60">
        <f t="shared" si="24"/>
        <v>0</v>
      </c>
      <c r="DF16" s="60">
        <f t="shared" si="25"/>
        <v>0</v>
      </c>
      <c r="DG16" s="60">
        <f t="shared" si="26"/>
        <v>0</v>
      </c>
      <c r="DH16" s="60">
        <f t="shared" si="27"/>
        <v>0</v>
      </c>
      <c r="DI16" s="60">
        <f t="shared" si="28"/>
        <v>0</v>
      </c>
      <c r="DJ16" s="60">
        <f t="shared" si="29"/>
        <v>0</v>
      </c>
      <c r="DK16" s="60">
        <f t="shared" si="30"/>
        <v>0</v>
      </c>
      <c r="DL16" s="60">
        <f t="shared" si="31"/>
        <v>0</v>
      </c>
      <c r="DM16" s="60">
        <f t="shared" si="32"/>
        <v>0</v>
      </c>
      <c r="DN16" s="60">
        <f t="shared" si="33"/>
        <v>0</v>
      </c>
      <c r="DO16" s="60">
        <f t="shared" si="34"/>
        <v>0</v>
      </c>
      <c r="DP16" s="60">
        <f t="shared" si="35"/>
        <v>0</v>
      </c>
      <c r="DQ16" s="60">
        <f t="shared" si="36"/>
        <v>0</v>
      </c>
      <c r="DR16" s="60">
        <f t="shared" si="37"/>
        <v>0</v>
      </c>
      <c r="DS16" s="60">
        <f t="shared" si="38"/>
        <v>0</v>
      </c>
      <c r="DT16" s="60">
        <f t="shared" si="39"/>
        <v>0</v>
      </c>
      <c r="DU16" s="60">
        <f t="shared" si="40"/>
        <v>0</v>
      </c>
      <c r="DV16" s="60">
        <f t="shared" si="41"/>
        <v>0</v>
      </c>
      <c r="DW16" s="60">
        <f t="shared" si="42"/>
        <v>0</v>
      </c>
      <c r="DX16" s="60">
        <f t="shared" si="43"/>
        <v>0</v>
      </c>
      <c r="DY16" s="60">
        <f t="shared" si="44"/>
        <v>0</v>
      </c>
      <c r="DZ16" s="60">
        <f t="shared" si="45"/>
        <v>0</v>
      </c>
      <c r="EA16" s="60">
        <f t="shared" si="46"/>
        <v>0</v>
      </c>
      <c r="EB16" s="60">
        <f t="shared" si="47"/>
        <v>0</v>
      </c>
      <c r="EC16" s="60">
        <f t="shared" si="48"/>
        <v>0</v>
      </c>
      <c r="ED16" s="60">
        <f t="shared" si="49"/>
        <v>0</v>
      </c>
      <c r="EE16" s="60">
        <f t="shared" si="50"/>
        <v>0</v>
      </c>
      <c r="EF16" s="60">
        <f t="shared" si="51"/>
        <v>0</v>
      </c>
      <c r="EG16" s="60">
        <f t="shared" si="52"/>
        <v>0</v>
      </c>
      <c r="EH16" s="60">
        <f t="shared" si="53"/>
        <v>0</v>
      </c>
      <c r="EI16" s="60">
        <f t="shared" si="54"/>
        <v>0</v>
      </c>
      <c r="EJ16" s="60">
        <f t="shared" si="55"/>
        <v>0</v>
      </c>
      <c r="EK16" s="60">
        <f t="shared" si="56"/>
        <v>0</v>
      </c>
      <c r="EL16" s="60">
        <f t="shared" si="57"/>
        <v>0</v>
      </c>
      <c r="EM16" s="61"/>
      <c r="EN16" s="62">
        <f t="shared" si="58"/>
        <v>0</v>
      </c>
      <c r="EO16" s="61"/>
      <c r="EP16" s="66"/>
      <c r="EQ16" s="64"/>
      <c r="ER16" s="65">
        <f t="shared" si="65"/>
        <v>13122.45</v>
      </c>
      <c r="ES16" s="50"/>
      <c r="ET16" s="59">
        <f t="shared" si="59"/>
        <v>3587.0939999999996</v>
      </c>
      <c r="EU16" s="60">
        <f ca="1">IFERROR((NORMSDIST(((LN($ET16/$C$3)+(#REF!+($O$49^2)/2)*$O$54)/($O$49*SQRT($O$54))))*$ET16-NORMSDIST((((LN($ET16/$C$3)+(#REF!+($O$49^2)/2)*$O$54)/($O$49*SQRT($O$54)))-$O$49*SQRT(($O$54))))*$C$3*EXP(-#REF!*$O$54))*$B$3*100,0)</f>
        <v>0</v>
      </c>
      <c r="EV16" s="60">
        <f ca="1">IFERROR((NORMSDIST(((LN($ET16/$C$4)+(#REF!+($O$49^2)/2)*$O$54)/($O$49*SQRT($O$54))))*$ET16-NORMSDIST((((LN($ET16/$C$4)+(#REF!+($O$49^2)/2)*$O$54)/($O$49*SQRT($O$54)))-$O$49*SQRT(($O$54))))*$C$4*EXP(-#REF!*$O$54))*$B$4*100,0)</f>
        <v>0</v>
      </c>
      <c r="EW16" s="60">
        <f ca="1">IFERROR((NORMSDIST(((LN($ET16/$C$5)+(#REF!+($O$49^2)/2)*$O$54)/($O$49*SQRT($O$54))))*$ET16-NORMSDIST((((LN($ET16/$C$5)+(#REF!+($O$49^2)/2)*$O$54)/($O$49*SQRT($O$54)))-$O$49*SQRT(($O$54))))*$C$5*EXP(-#REF!*$O$54))*$B$5*100,0)</f>
        <v>0</v>
      </c>
      <c r="EX16" s="60">
        <f ca="1">IFERROR((NORMSDIST(((LN($ET16/$C$6)+(#REF!+($O$49^2)/2)*$O$54)/($O$49*SQRT($O$54))))*$ET16-NORMSDIST((((LN($ET16/$C$6)+(#REF!+($O$49^2)/2)*$O$54)/($O$49*SQRT($O$54)))-$O$49*SQRT(($O$54))))*$C$6*EXP(-#REF!*$O$54))*$B$6*100,0)</f>
        <v>0</v>
      </c>
      <c r="EY16" s="60">
        <f ca="1">IFERROR((NORMSDIST(((LN($ET16/$C$7)+(#REF!+($O$49^2)/2)*$O$54)/($O$49*SQRT($O$54))))*$ET16-NORMSDIST((((LN($ET16/$C$7)+(#REF!+($O$49^2)/2)*$O$54)/($O$49*SQRT($O$54)))-$O$49*SQRT(($O$54))))*$C$7*EXP(-#REF!*$O$54))*$B$7*100,0)</f>
        <v>0</v>
      </c>
      <c r="EZ16" s="60">
        <f ca="1">IFERROR((NORMSDIST(((LN($ET16/$C$8)+(#REF!+($O$49^2)/2)*$O$54)/($O$49*SQRT($O$54))))*$ET16-NORMSDIST((((LN($ET16/$C$8)+(#REF!+($O$49^2)/2)*$O$54)/($O$49*SQRT($O$54)))-$O$49*SQRT(($O$54))))*$C$8*EXP(-#REF!*$O$54))*$B$8*100,0)</f>
        <v>0</v>
      </c>
      <c r="FA16" s="60">
        <f ca="1">IFERROR((NORMSDIST(((LN($ET16/$C$9)+(#REF!+($O$49^2)/2)*$O$54)/($O$49*SQRT($O$54))))*$ET16-NORMSDIST((((LN($ET16/$C$9)+(#REF!+($O$49^2)/2)*$O$54)/($O$49*SQRT($O$54)))-$O$49*SQRT(($O$54))))*$C$9*EXP(-#REF!*$O$54))*$B$9*100,0)</f>
        <v>0</v>
      </c>
      <c r="FB16" s="60">
        <f ca="1">IFERROR((NORMSDIST(((LN($ET16/$C$10)+(#REF!+($O$49^2)/2)*$O$54)/($O$49*SQRT($O$54))))*$ET16-NORMSDIST((((LN($ET16/$C$10)+(#REF!+($O$49^2)/2)*$O$54)/($O$49*SQRT($O$54)))-$O$49*SQRT(($O$54))))*$C$10*EXP(-#REF!*$O$54))*$B$10*100,0)</f>
        <v>0</v>
      </c>
      <c r="FC16" s="60">
        <f ca="1">IFERROR((NORMSDIST(((LN($ET16/$C$11)+(#REF!+($O$49^2)/2)*$O$54)/($O$49*SQRT($O$54))))*$ET16-NORMSDIST((((LN($ET16/$C$11)+(#REF!+($O$49^2)/2)*$O$54)/($O$49*SQRT($O$54)))-$O$49*SQRT(($O$54))))*$C$11*EXP(-#REF!*$O$54))*$B$11*100,0)</f>
        <v>0</v>
      </c>
      <c r="FD16" s="60">
        <f ca="1">IFERROR((NORMSDIST(((LN($ET16/$C$12)+(#REF!+($O$49^2)/2)*$O$54)/($O$49*SQRT($O$54))))*$ET16-NORMSDIST((((LN($ET16/$C$12)+(#REF!+($O$49^2)/2)*$O$54)/($O$49*SQRT($O$54)))-$O$49*SQRT(($O$54))))*$C$12*EXP(-#REF!*$O$54))*$B$12*100,0)</f>
        <v>0</v>
      </c>
      <c r="FE16" s="60">
        <f ca="1">IFERROR((NORMSDIST(((LN($ET16/$C$13)+(#REF!+($O$49^2)/2)*$O$54)/($O$49*SQRT($O$54))))*$ET16-NORMSDIST((((LN($ET16/$C$13)+(#REF!+($O$49^2)/2)*$O$54)/($O$49*SQRT($O$54)))-$O$49*SQRT(($O$54))))*$C$13*EXP(-#REF!*$O$54))*$B$13*100,0)</f>
        <v>0</v>
      </c>
      <c r="FF16" s="60">
        <f ca="1">IFERROR((NORMSDIST(((LN($ET16/$C$14)+(#REF!+($O$49^2)/2)*$O$54)/($O$49*SQRT($O$54))))*$ET16-NORMSDIST((((LN($ET16/$C$14)+(#REF!+($O$49^2)/2)*$O$54)/($O$49*SQRT($O$54)))-$O$49*SQRT(($O$54))))*$C$14*EXP(-#REF!*$O$54))*$B$14*100,0)</f>
        <v>0</v>
      </c>
      <c r="FG16" s="60">
        <f ca="1">IFERROR((NORMSDIST(((LN($ET16/$C$15)+(#REF!+($O$49^2)/2)*$O$54)/($O$49*SQRT($O$54))))*$ET16-NORMSDIST((((LN($ET16/$C$15)+(#REF!+($O$49^2)/2)*$O$54)/($O$49*SQRT($O$54)))-$O$49*SQRT(($O$54))))*$C$15*EXP(-#REF!*$O$54))*$B$15*100,0)</f>
        <v>0</v>
      </c>
      <c r="FH16" s="60">
        <f ca="1">IFERROR((NORMSDIST(((LN($ET16/$C$16)+(#REF!+($O$49^2)/2)*$O$54)/($O$49*SQRT($O$54))))*$ET16-NORMSDIST((((LN($ET16/$C$16)+(#REF!+($O$49^2)/2)*$O$54)/($O$49*SQRT($O$54)))-$O$49*SQRT(($O$54))))*$C$16*EXP(-#REF!*$O$54))*$B$16*100,0)</f>
        <v>0</v>
      </c>
      <c r="FI16" s="60">
        <f ca="1">IFERROR((NORMSDIST(((LN($ET16/$C$17)+(#REF!+($O$49^2)/2)*$O$54)/($O$49*SQRT($O$54))))*$ET16-NORMSDIST((((LN($ET16/$C$17)+(#REF!+($O$49^2)/2)*$O$54)/($O$49*SQRT($O$54)))-$O$49*SQRT(($O$54))))*$C$17*EXP(-#REF!*$O$54))*$B$17*100,0)</f>
        <v>0</v>
      </c>
      <c r="FJ16" s="60">
        <f ca="1">IFERROR((NORMSDIST(((LN($ET16/$C$18)+(#REF!+($O$49^2)/2)*$O$54)/($O$49*SQRT($O$54))))*$ET16-NORMSDIST((((LN($ET16/$C$18)+(#REF!+($O$49^2)/2)*$O$54)/($O$49*SQRT($O$54)))-$O$49*SQRT(($O$54))))*$C$18*EXP(-#REF!*$O$54))*$B$18*100,0)</f>
        <v>0</v>
      </c>
      <c r="FK16" s="60">
        <f ca="1">IFERROR((NORMSDIST(((LN($ET16/$C$19)+(#REF!+($O$49^2)/2)*$O$54)/($O$49*SQRT($O$54))))*$ET16-NORMSDIST((((LN($ET16/$C$19)+(#REF!+($O$49^2)/2)*$O$54)/($O$49*SQRT($O$54)))-$O$49*SQRT(($O$54))))*$C$19*EXP(-#REF!*$O$54))*$B$19*100,0)</f>
        <v>0</v>
      </c>
      <c r="FL16" s="60">
        <f ca="1">IFERROR((NORMSDIST(((LN($ET16/$C$20)+(#REF!+($O$49^2)/2)*$O$54)/($O$49*SQRT($O$54))))*$ET16-NORMSDIST((((LN($ET16/$C$20)+(#REF!+($O$49^2)/2)*$O$54)/($O$49*SQRT($O$54)))-$O$49*SQRT(($O$54))))*$C$20*EXP(-#REF!*$O$54))*$B$20*100,0)</f>
        <v>0</v>
      </c>
      <c r="FM16" s="60">
        <f ca="1">IFERROR((NORMSDIST(((LN($ET16/$C$39)+(#REF!+($O$49^2)/2)*$O$54)/($O$49*SQRT($O$54))))*$ET16-NORMSDIST((((LN($ET16/$C$39)+(#REF!+($O$49^2)/2)*$O$54)/($O$49*SQRT($O$54)))-$O$49*SQRT(($O$54))))*$C$39*EXP(-#REF!*$O$54))*$B$39*100,0)</f>
        <v>0</v>
      </c>
      <c r="FN16" s="60">
        <f ca="1">IFERROR((NORMSDIST(((LN($ET16/$C$40)+(#REF!+($O$49^2)/2)*$O$54)/($O$49*SQRT($O$54))))*$ET16-NORMSDIST((((LN($ET16/$C$40)+(#REF!+($O$49^2)/2)*$O$54)/($O$49*SQRT($O$54)))-$O$49*SQRT(($O$54))))*$C$40*EXP(-#REF!*$O$54))*$B$40*100,0)</f>
        <v>0</v>
      </c>
      <c r="FO16" s="60">
        <f ca="1">IFERROR((NORMSDIST(((LN($ET16/$C$41)+(#REF!+($O$49^2)/2)*$O$54)/($O$49*SQRT($O$54))))*$ET16-NORMSDIST((((LN($ET16/$C$41)+(#REF!+($O$49^2)/2)*$O$54)/($O$49*SQRT($O$54)))-$O$49*SQRT(($O$54))))*$C$41*EXP(-#REF!*$O$54))*$B$41*100,0)</f>
        <v>0</v>
      </c>
      <c r="FP16" s="60">
        <f ca="1">IFERROR((NORMSDIST(((LN($ET16/$C$42)+(#REF!+($O$49^2)/2)*$O$54)/($O$49*SQRT($O$54))))*$ET16-NORMSDIST((((LN($ET16/$C$42)+(#REF!+($O$49^2)/2)*$O$54)/($O$49*SQRT($O$54)))-$O$49*SQRT(($O$54))))*$C$42*EXP(-#REF!*$O$54))*$B$42*100,0)</f>
        <v>0</v>
      </c>
      <c r="FQ16" s="60">
        <f ca="1">IFERROR((NORMSDIST(((LN($ET16/$C$43)+(#REF!+($O$49^2)/2)*$O$54)/($O$49*SQRT($O$54))))*$ET16-NORMSDIST((((LN($ET16/$C$43)+(#REF!+($O$49^2)/2)*$O$54)/($O$49*SQRT($O$54)))-$O$49*SQRT(($O$54))))*$C$43*EXP(-#REF!*$O$54))*$B$43*100,0)</f>
        <v>0</v>
      </c>
      <c r="FR16" s="60">
        <f ca="1">IFERROR((NORMSDIST(((LN($ET16/$C$44)+(#REF!+($O$49^2)/2)*$O$54)/($O$49*SQRT($O$54))))*$ET16-NORMSDIST((((LN($ET16/$C$44)+(#REF!+($O$49^2)/2)*$O$54)/($O$49*SQRT($O$54)))-$O$49*SQRT(($O$54))))*$C$44*EXP(-#REF!*$O$54))*$B$44*100,0)</f>
        <v>0</v>
      </c>
      <c r="FS16" s="60">
        <f ca="1">IFERROR((NORMSDIST(((LN($ET16/$C$45)+(#REF!+($O$49^2)/2)*$O$54)/($O$49*SQRT($O$54))))*$ET16-NORMSDIST((((LN($ET16/$C$45)+(#REF!+($O$49^2)/2)*$O$54)/($O$49*SQRT($O$54)))-$O$49*SQRT(($O$54))))*$C$45*EXP(-#REF!*$O$54))*$B$45*100,0)</f>
        <v>0</v>
      </c>
      <c r="FT16" s="60">
        <f ca="1">IFERROR((NORMSDIST(((LN($ET16/$C$46)+(#REF!+($O$49^2)/2)*$O$54)/($O$49*SQRT($O$54))))*$ET16-NORMSDIST((((LN($ET16/$C$46)+(#REF!+($O$49^2)/2)*$O$54)/($O$49*SQRT($O$54)))-$O$49*SQRT(($O$54))))*$C$46*EXP(-#REF!*$O$54))*$B$46*100,0)</f>
        <v>0</v>
      </c>
      <c r="FU16" s="60">
        <f ca="1">IFERROR((NORMSDIST(((LN($ET16/$C$47)+(#REF!+($O$49^2)/2)*$O$54)/($O$49*SQRT($O$54))))*$ET16-NORMSDIST((((LN($ET16/$C$47)+(#REF!+($O$49^2)/2)*$O$54)/($O$49*SQRT($O$54)))-$O$49*SQRT(($O$54))))*$C$47*EXP(-#REF!*$O$54))*$B$47*100,0)</f>
        <v>0</v>
      </c>
      <c r="FV16" s="60">
        <f ca="1">IFERROR((NORMSDIST(((LN($ET16/$C$48)+(#REF!+($O$49^2)/2)*$O$54)/($O$49*SQRT($O$54))))*$ET16-NORMSDIST((((LN($ET16/$C$48)+(#REF!+($O$49^2)/2)*$O$54)/($O$49*SQRT($O$54)))-$O$49*SQRT(($O$54))))*$C$48*EXP(-#REF!*$O$54))*$B$48*100,0)</f>
        <v>0</v>
      </c>
      <c r="FW16" s="60">
        <f ca="1">IFERROR((NORMSDIST(((LN($ET16/$C$49)+(#REF!+($O$49^2)/2)*$O$54)/($O$49*SQRT($O$54))))*$ET16-NORMSDIST((((LN($ET16/$C$49)+(#REF!+($O$49^2)/2)*$O$54)/($O$49*SQRT($O$54)))-$O$49*SQRT(($O$54))))*$C$49*EXP(-#REF!*$O$54))*$B$49*100,0)</f>
        <v>0</v>
      </c>
      <c r="FX16" s="60">
        <f ca="1">IFERROR((NORMSDIST(((LN($ET16/$C$50)+(#REF!+($O$49^2)/2)*$O$54)/($O$49*SQRT($O$54))))*$ET16-NORMSDIST((((LN($ET16/$C$50)+(#REF!+($O$49^2)/2)*$O$54)/($O$49*SQRT($O$54)))-$O$49*SQRT(($O$54))))*$C$50*EXP(-#REF!*$O$54))*$B$50*100,0)</f>
        <v>0</v>
      </c>
      <c r="FY16" s="60">
        <f ca="1">IFERROR((NORMSDIST(((LN($ET16/$C$51)+(#REF!+($O$49^2)/2)*$O$54)/($O$49*SQRT($O$54))))*$ET16-NORMSDIST((((LN($ET16/$C$51)+(#REF!+($O$49^2)/2)*$O$54)/($O$49*SQRT($O$54)))-$O$49*SQRT(($O$54))))*$C$51*EXP(-#REF!*$O$54))*$B$51*100,0)</f>
        <v>0</v>
      </c>
      <c r="FZ16" s="60">
        <f ca="1">IFERROR((NORMSDIST(((LN($ET16/$C$52)+(#REF!+($O$49^2)/2)*$O$54)/($O$49*SQRT($O$54))))*$ET16-NORMSDIST((((LN($ET16/$C$52)+(#REF!+($O$49^2)/2)*$O$54)/($O$49*SQRT($O$54)))-$O$49*SQRT(($O$54))))*$C$52*EXP(-#REF!*$O$54))*$B$52*100,0)</f>
        <v>0</v>
      </c>
      <c r="GA16" s="60">
        <f ca="1">IFERROR((NORMSDIST(((LN($ET16/$C$53)+(#REF!+($O$49^2)/2)*$O$54)/($O$49*SQRT($O$54))))*$ET16-NORMSDIST((((LN($ET16/$C$53)+(#REF!+($O$49^2)/2)*$O$54)/($O$49*SQRT($O$54)))-$O$49*SQRT(($O$54))))*$C$53*EXP(-#REF!*$O$54))*$B$53*100,0)</f>
        <v>0</v>
      </c>
      <c r="GB16" s="60">
        <f ca="1">IFERROR((NORMSDIST(((LN($ET16/$C$54)+(#REF!+($O$49^2)/2)*$O$54)/($O$49*SQRT($O$54))))*$ET16-NORMSDIST((((LN($ET16/$C$54)+(#REF!+($O$49^2)/2)*$O$54)/($O$49*SQRT($O$54)))-$O$49*SQRT(($O$54))))*$C$54*EXP(-#REF!*$O$54))*$B$54*100,0)</f>
        <v>0</v>
      </c>
      <c r="GC16" s="60">
        <f ca="1">IFERROR((NORMSDIST(((LN($ET16/$C$56)+(#REF!+($O$49^2)/2)*$O$54)/($O$49*SQRT($O$54))))*$ET16-NORMSDIST((((LN($ET16/$C$56)+(#REF!+($O$49^2)/2)*$O$54)/($O$49*SQRT($O$54)))-$O$49*SQRT(($O$54))))*$C$56*EXP(-#REF!*$O$54))*$B$56*100,0)</f>
        <v>0</v>
      </c>
      <c r="GD16" s="61"/>
      <c r="GE16" s="62">
        <f t="shared" ca="1" si="60"/>
        <v>0</v>
      </c>
      <c r="GF16" s="61"/>
      <c r="GG16" s="66"/>
      <c r="GH16" s="64"/>
      <c r="GI16" s="65">
        <f t="shared" ca="1" si="61"/>
        <v>13122.45</v>
      </c>
    </row>
    <row r="17" spans="1:191">
      <c r="A17" s="149" t="s">
        <v>205</v>
      </c>
      <c r="B17" s="518"/>
      <c r="C17" s="523">
        <v>5997.2999999999993</v>
      </c>
      <c r="D17" s="519">
        <v>1.5</v>
      </c>
      <c r="E17" s="588">
        <f>+B17*D17*-100</f>
        <v>0</v>
      </c>
      <c r="F17" s="591">
        <f t="shared" si="1"/>
        <v>0</v>
      </c>
      <c r="G17" s="520">
        <f t="shared" si="62"/>
        <v>1.5</v>
      </c>
      <c r="H17" s="624"/>
      <c r="I17" s="553">
        <f t="shared" si="2"/>
        <v>0</v>
      </c>
      <c r="J17" s="896">
        <f t="shared" si="3"/>
        <v>0</v>
      </c>
      <c r="K17" s="872"/>
      <c r="L17" s="604">
        <f t="shared" si="4"/>
        <v>-2.0000000000000018E-2</v>
      </c>
      <c r="M17" s="705">
        <f t="shared" si="5"/>
        <v>3660.2999999999997</v>
      </c>
      <c r="N17" s="562">
        <f t="shared" si="6"/>
        <v>13122.45</v>
      </c>
      <c r="O17" s="697">
        <f t="shared" ca="1" si="7"/>
        <v>13122.45</v>
      </c>
      <c r="P17" s="872"/>
      <c r="Q17" s="841">
        <v>5997.2999999999993</v>
      </c>
      <c r="R17" s="610">
        <f t="shared" si="63"/>
        <v>0</v>
      </c>
      <c r="S17" s="609">
        <f t="shared" si="8"/>
        <v>5997.2999999999993</v>
      </c>
      <c r="T17" s="513" t="str">
        <f t="shared" si="9"/>
        <v>MERV - XMEV - GFGC59973G - 24hs</v>
      </c>
      <c r="U17" s="614" t="str">
        <f t="shared" si="10"/>
        <v>GFGC59973G</v>
      </c>
      <c r="V17" s="862">
        <f t="shared" ca="1" si="11"/>
        <v>5.0817976238878952E-8</v>
      </c>
      <c r="W17" s="508">
        <f>IFERROR(VLOOKUP($U17,HomeBroker!$A$30:$F$90,6,0),0)</f>
        <v>1.5</v>
      </c>
      <c r="X17" s="940" t="str" cm="1">
        <f t="array" aca="1" ref="X17" ca="1">IFERROR(IF(Q17&lt;&gt;"",IF(W17&gt;0,ImpliedCallVolatility($M$18,Q17,$O$54,$O$51,W17),""),""),"")</f>
        <v/>
      </c>
      <c r="Y17" s="957" t="str" cm="1">
        <f t="array" aca="1" ref="Y17" ca="1">+IFERROR(IF(Q17&lt;&gt;"",CallDelta($M$18,Q17,$O$54,$O$51,$O$49),""),"")</f>
        <v/>
      </c>
      <c r="Z17" s="957" t="str" cm="1">
        <f t="array" aca="1" ref="Z17" ca="1">+IFERROR(IF(Q17&lt;&gt;"",CallTheta2($M$18,Q17,$O$54,$O$51,$O$49,$O$57),""),"")</f>
        <v/>
      </c>
      <c r="AA17" s="949" t="str" cm="1">
        <f t="array" aca="1" ref="AA17" ca="1">+IFERROR(IF(Q17&lt;&gt;"",vega($M$18,Q17,$O$54,$O$51,$O$49),""),"")</f>
        <v/>
      </c>
      <c r="AB17" s="872"/>
      <c r="AC17" s="1002">
        <v>2658.1</v>
      </c>
      <c r="AD17" s="611">
        <f t="shared" si="12"/>
        <v>0</v>
      </c>
      <c r="AE17" s="609">
        <f t="shared" si="13"/>
        <v>2658.1</v>
      </c>
      <c r="AF17" s="513" t="str">
        <f t="shared" si="14"/>
        <v>MERV - XMEV - GFGV26581G - 24hs</v>
      </c>
      <c r="AG17" s="614" t="str">
        <f t="shared" si="15"/>
        <v>GFGV26581G</v>
      </c>
      <c r="AH17" s="616">
        <f t="shared" ca="1" si="16"/>
        <v>5.7100145879681631E-5</v>
      </c>
      <c r="AI17" s="508">
        <f>IFERROR(VLOOKUP($AG17,HomeBroker!$A$30:$F$90,6,0),0)</f>
        <v>0.51100000000000001</v>
      </c>
      <c r="AJ17" s="940" t="str" cm="1">
        <f t="array" aca="1" ref="AJ17" ca="1">IFERROR(IF(AC17&lt;&gt;"",IF(AI17&gt;0,ImpliedPutVolatility($M$18,AC17,$O$54,$O$51,AI17),""),""),"")</f>
        <v/>
      </c>
      <c r="AK17" s="957" t="str" cm="1">
        <f t="array" aca="1" ref="AK17" ca="1">+IFERROR(IF(AC17&lt;&gt;"",PutDelta($M$18,AC17,$O$54,$O$51,$O$50),""),"")</f>
        <v/>
      </c>
      <c r="AL17" s="957" t="str" cm="1">
        <f t="array" aca="1" ref="AL17" ca="1">+IFERROR(IF(AC17&lt;&gt;"",PutTheta2($M$18,AC17,$O$54,$O$51,$O$50,$O$57),""),"")</f>
        <v/>
      </c>
      <c r="AM17" s="949" t="str" cm="1">
        <f t="array" aca="1" ref="AM17" ca="1">+IFERROR(IF(AC17&lt;&gt;"",vega($M$18,AC17,$O$54,$O$51,$O$50),""),"")</f>
        <v/>
      </c>
      <c r="AN17" s="872"/>
      <c r="AO17" s="829"/>
      <c r="AP17" s="528" t="s">
        <v>160</v>
      </c>
      <c r="AQ17" s="510"/>
      <c r="AR17" s="522"/>
      <c r="AS17" s="514"/>
      <c r="AT17" s="516">
        <f t="shared" si="17"/>
        <v>0</v>
      </c>
      <c r="AU17" s="525">
        <f t="shared" si="18"/>
        <v>0</v>
      </c>
      <c r="AV17" s="529" t="s">
        <v>206</v>
      </c>
      <c r="AW17" s="510">
        <v>-5</v>
      </c>
      <c r="AX17" s="522">
        <v>2808.1</v>
      </c>
      <c r="AY17" s="514">
        <v>0.85</v>
      </c>
      <c r="AZ17" s="516">
        <f t="shared" si="64"/>
        <v>425</v>
      </c>
      <c r="BA17" s="525">
        <f t="shared" si="19"/>
        <v>423.920075</v>
      </c>
      <c r="BB17" s="532" t="s">
        <v>207</v>
      </c>
      <c r="BC17" s="531"/>
      <c r="BD17" s="514"/>
      <c r="BE17" s="516">
        <f t="shared" si="20"/>
        <v>0</v>
      </c>
      <c r="BF17" s="924">
        <f t="shared" si="21"/>
        <v>0</v>
      </c>
      <c r="BG17" s="877"/>
      <c r="BH17" s="877"/>
      <c r="BI17" s="877"/>
      <c r="BJ17" s="877"/>
      <c r="BK17" s="877"/>
      <c r="BL17" s="877"/>
      <c r="BM17" s="877"/>
      <c r="BN17" s="877"/>
      <c r="BO17" s="877"/>
      <c r="BP17" s="877"/>
      <c r="BQ17" s="877"/>
      <c r="BR17" s="877"/>
      <c r="DC17" s="59">
        <f t="shared" si="22"/>
        <v>3660.2999999999997</v>
      </c>
      <c r="DD17" s="60">
        <f t="shared" si="23"/>
        <v>0</v>
      </c>
      <c r="DE17" s="60">
        <f t="shared" si="24"/>
        <v>0</v>
      </c>
      <c r="DF17" s="60">
        <f t="shared" si="25"/>
        <v>0</v>
      </c>
      <c r="DG17" s="60">
        <f t="shared" si="26"/>
        <v>0</v>
      </c>
      <c r="DH17" s="60">
        <f t="shared" si="27"/>
        <v>0</v>
      </c>
      <c r="DI17" s="60">
        <f t="shared" si="28"/>
        <v>0</v>
      </c>
      <c r="DJ17" s="60">
        <f t="shared" si="29"/>
        <v>0</v>
      </c>
      <c r="DK17" s="60">
        <f t="shared" si="30"/>
        <v>0</v>
      </c>
      <c r="DL17" s="60">
        <f t="shared" si="31"/>
        <v>0</v>
      </c>
      <c r="DM17" s="60">
        <f t="shared" si="32"/>
        <v>0</v>
      </c>
      <c r="DN17" s="60">
        <f t="shared" si="33"/>
        <v>0</v>
      </c>
      <c r="DO17" s="60">
        <f t="shared" si="34"/>
        <v>0</v>
      </c>
      <c r="DP17" s="60">
        <f t="shared" si="35"/>
        <v>0</v>
      </c>
      <c r="DQ17" s="60">
        <f t="shared" si="36"/>
        <v>0</v>
      </c>
      <c r="DR17" s="60">
        <f t="shared" si="37"/>
        <v>0</v>
      </c>
      <c r="DS17" s="60">
        <f t="shared" si="38"/>
        <v>0</v>
      </c>
      <c r="DT17" s="60">
        <f t="shared" si="39"/>
        <v>0</v>
      </c>
      <c r="DU17" s="60">
        <f t="shared" si="40"/>
        <v>0</v>
      </c>
      <c r="DV17" s="60">
        <f t="shared" si="41"/>
        <v>0</v>
      </c>
      <c r="DW17" s="60">
        <f t="shared" si="42"/>
        <v>0</v>
      </c>
      <c r="DX17" s="60">
        <f t="shared" si="43"/>
        <v>0</v>
      </c>
      <c r="DY17" s="60">
        <f t="shared" si="44"/>
        <v>0</v>
      </c>
      <c r="DZ17" s="60">
        <f t="shared" si="45"/>
        <v>0</v>
      </c>
      <c r="EA17" s="60">
        <f t="shared" si="46"/>
        <v>0</v>
      </c>
      <c r="EB17" s="60">
        <f t="shared" si="47"/>
        <v>0</v>
      </c>
      <c r="EC17" s="60">
        <f t="shared" si="48"/>
        <v>0</v>
      </c>
      <c r="ED17" s="60">
        <f t="shared" si="49"/>
        <v>0</v>
      </c>
      <c r="EE17" s="60">
        <f t="shared" si="50"/>
        <v>0</v>
      </c>
      <c r="EF17" s="60">
        <f t="shared" si="51"/>
        <v>0</v>
      </c>
      <c r="EG17" s="60">
        <f t="shared" si="52"/>
        <v>0</v>
      </c>
      <c r="EH17" s="60">
        <f t="shared" si="53"/>
        <v>0</v>
      </c>
      <c r="EI17" s="60">
        <f t="shared" si="54"/>
        <v>0</v>
      </c>
      <c r="EJ17" s="60">
        <f t="shared" si="55"/>
        <v>0</v>
      </c>
      <c r="EK17" s="60">
        <f t="shared" si="56"/>
        <v>0</v>
      </c>
      <c r="EL17" s="60">
        <f t="shared" si="57"/>
        <v>0</v>
      </c>
      <c r="EM17" s="61"/>
      <c r="EN17" s="62">
        <f t="shared" si="58"/>
        <v>0</v>
      </c>
      <c r="EO17" s="61"/>
      <c r="EP17" s="66"/>
      <c r="EQ17" s="64"/>
      <c r="ER17" s="65">
        <f t="shared" si="65"/>
        <v>13122.45</v>
      </c>
      <c r="ES17" s="50"/>
      <c r="ET17" s="59">
        <f t="shared" si="59"/>
        <v>3660.2999999999997</v>
      </c>
      <c r="EU17" s="60">
        <f ca="1">IFERROR((NORMSDIST(((LN($ET17/$C$3)+(#REF!+($O$49^2)/2)*$O$54)/($O$49*SQRT($O$54))))*$ET17-NORMSDIST((((LN($ET17/$C$3)+(#REF!+($O$49^2)/2)*$O$54)/($O$49*SQRT($O$54)))-$O$49*SQRT(($O$54))))*$C$3*EXP(-#REF!*$O$54))*$B$3*100,0)</f>
        <v>0</v>
      </c>
      <c r="EV17" s="60">
        <f ca="1">IFERROR((NORMSDIST(((LN($ET17/$C$4)+(#REF!+($O$49^2)/2)*$O$54)/($O$49*SQRT($O$54))))*$ET17-NORMSDIST((((LN($ET17/$C$4)+(#REF!+($O$49^2)/2)*$O$54)/($O$49*SQRT($O$54)))-$O$49*SQRT(($O$54))))*$C$4*EXP(-#REF!*$O$54))*$B$4*100,0)</f>
        <v>0</v>
      </c>
      <c r="EW17" s="60">
        <f ca="1">IFERROR((NORMSDIST(((LN($ET17/$C$5)+(#REF!+($O$49^2)/2)*$O$54)/($O$49*SQRT($O$54))))*$ET17-NORMSDIST((((LN($ET17/$C$5)+(#REF!+($O$49^2)/2)*$O$54)/($O$49*SQRT($O$54)))-$O$49*SQRT(($O$54))))*$C$5*EXP(-#REF!*$O$54))*$B$5*100,0)</f>
        <v>0</v>
      </c>
      <c r="EX17" s="60">
        <f ca="1">IFERROR((NORMSDIST(((LN($ET17/$C$6)+(#REF!+($O$49^2)/2)*$O$54)/($O$49*SQRT($O$54))))*$ET17-NORMSDIST((((LN($ET17/$C$6)+(#REF!+($O$49^2)/2)*$O$54)/($O$49*SQRT($O$54)))-$O$49*SQRT(($O$54))))*$C$6*EXP(-#REF!*$O$54))*$B$6*100,0)</f>
        <v>0</v>
      </c>
      <c r="EY17" s="60">
        <f ca="1">IFERROR((NORMSDIST(((LN($ET17/$C$7)+(#REF!+($O$49^2)/2)*$O$54)/($O$49*SQRT($O$54))))*$ET17-NORMSDIST((((LN($ET17/$C$7)+(#REF!+($O$49^2)/2)*$O$54)/($O$49*SQRT($O$54)))-$O$49*SQRT(($O$54))))*$C$7*EXP(-#REF!*$O$54))*$B$7*100,0)</f>
        <v>0</v>
      </c>
      <c r="EZ17" s="60">
        <f ca="1">IFERROR((NORMSDIST(((LN($ET17/$C$8)+(#REF!+($O$49^2)/2)*$O$54)/($O$49*SQRT($O$54))))*$ET17-NORMSDIST((((LN($ET17/$C$8)+(#REF!+($O$49^2)/2)*$O$54)/($O$49*SQRT($O$54)))-$O$49*SQRT(($O$54))))*$C$8*EXP(-#REF!*$O$54))*$B$8*100,0)</f>
        <v>0</v>
      </c>
      <c r="FA17" s="60">
        <f ca="1">IFERROR((NORMSDIST(((LN($ET17/$C$9)+(#REF!+($O$49^2)/2)*$O$54)/($O$49*SQRT($O$54))))*$ET17-NORMSDIST((((LN($ET17/$C$9)+(#REF!+($O$49^2)/2)*$O$54)/($O$49*SQRT($O$54)))-$O$49*SQRT(($O$54))))*$C$9*EXP(-#REF!*$O$54))*$B$9*100,0)</f>
        <v>0</v>
      </c>
      <c r="FB17" s="60">
        <f ca="1">IFERROR((NORMSDIST(((LN($ET17/$C$10)+(#REF!+($O$49^2)/2)*$O$54)/($O$49*SQRT($O$54))))*$ET17-NORMSDIST((((LN($ET17/$C$10)+(#REF!+($O$49^2)/2)*$O$54)/($O$49*SQRT($O$54)))-$O$49*SQRT(($O$54))))*$C$10*EXP(-#REF!*$O$54))*$B$10*100,0)</f>
        <v>0</v>
      </c>
      <c r="FC17" s="60">
        <f ca="1">IFERROR((NORMSDIST(((LN($ET17/$C$11)+(#REF!+($O$49^2)/2)*$O$54)/($O$49*SQRT($O$54))))*$ET17-NORMSDIST((((LN($ET17/$C$11)+(#REF!+($O$49^2)/2)*$O$54)/($O$49*SQRT($O$54)))-$O$49*SQRT(($O$54))))*$C$11*EXP(-#REF!*$O$54))*$B$11*100,0)</f>
        <v>0</v>
      </c>
      <c r="FD17" s="60">
        <f ca="1">IFERROR((NORMSDIST(((LN($ET17/$C$12)+(#REF!+($O$49^2)/2)*$O$54)/($O$49*SQRT($O$54))))*$ET17-NORMSDIST((((LN($ET17/$C$12)+(#REF!+($O$49^2)/2)*$O$54)/($O$49*SQRT($O$54)))-$O$49*SQRT(($O$54))))*$C$12*EXP(-#REF!*$O$54))*$B$12*100,0)</f>
        <v>0</v>
      </c>
      <c r="FE17" s="60">
        <f ca="1">IFERROR((NORMSDIST(((LN($ET17/$C$13)+(#REF!+($O$49^2)/2)*$O$54)/($O$49*SQRT($O$54))))*$ET17-NORMSDIST((((LN($ET17/$C$13)+(#REF!+($O$49^2)/2)*$O$54)/($O$49*SQRT($O$54)))-$O$49*SQRT(($O$54))))*$C$13*EXP(-#REF!*$O$54))*$B$13*100,0)</f>
        <v>0</v>
      </c>
      <c r="FF17" s="60">
        <f ca="1">IFERROR((NORMSDIST(((LN($ET17/$C$14)+(#REF!+($O$49^2)/2)*$O$54)/($O$49*SQRT($O$54))))*$ET17-NORMSDIST((((LN($ET17/$C$14)+(#REF!+($O$49^2)/2)*$O$54)/($O$49*SQRT($O$54)))-$O$49*SQRT(($O$54))))*$C$14*EXP(-#REF!*$O$54))*$B$14*100,0)</f>
        <v>0</v>
      </c>
      <c r="FG17" s="60">
        <f ca="1">IFERROR((NORMSDIST(((LN($ET17/$C$15)+(#REF!+($O$49^2)/2)*$O$54)/($O$49*SQRT($O$54))))*$ET17-NORMSDIST((((LN($ET17/$C$15)+(#REF!+($O$49^2)/2)*$O$54)/($O$49*SQRT($O$54)))-$O$49*SQRT(($O$54))))*$C$15*EXP(-#REF!*$O$54))*$B$15*100,0)</f>
        <v>0</v>
      </c>
      <c r="FH17" s="60">
        <f ca="1">IFERROR((NORMSDIST(((LN($ET17/$C$16)+(#REF!+($O$49^2)/2)*$O$54)/($O$49*SQRT($O$54))))*$ET17-NORMSDIST((((LN($ET17/$C$16)+(#REF!+($O$49^2)/2)*$O$54)/($O$49*SQRT($O$54)))-$O$49*SQRT(($O$54))))*$C$16*EXP(-#REF!*$O$54))*$B$16*100,0)</f>
        <v>0</v>
      </c>
      <c r="FI17" s="60">
        <f ca="1">IFERROR((NORMSDIST(((LN($ET17/$C$17)+(#REF!+($O$49^2)/2)*$O$54)/($O$49*SQRT($O$54))))*$ET17-NORMSDIST((((LN($ET17/$C$17)+(#REF!+($O$49^2)/2)*$O$54)/($O$49*SQRT($O$54)))-$O$49*SQRT(($O$54))))*$C$17*EXP(-#REF!*$O$54))*$B$17*100,0)</f>
        <v>0</v>
      </c>
      <c r="FJ17" s="60">
        <f ca="1">IFERROR((NORMSDIST(((LN($ET17/$C$18)+(#REF!+($O$49^2)/2)*$O$54)/($O$49*SQRT($O$54))))*$ET17-NORMSDIST((((LN($ET17/$C$18)+(#REF!+($O$49^2)/2)*$O$54)/($O$49*SQRT($O$54)))-$O$49*SQRT(($O$54))))*$C$18*EXP(-#REF!*$O$54))*$B$18*100,0)</f>
        <v>0</v>
      </c>
      <c r="FK17" s="60">
        <f ca="1">IFERROR((NORMSDIST(((LN($ET17/$C$19)+(#REF!+($O$49^2)/2)*$O$54)/($O$49*SQRT($O$54))))*$ET17-NORMSDIST((((LN($ET17/$C$19)+(#REF!+($O$49^2)/2)*$O$54)/($O$49*SQRT($O$54)))-$O$49*SQRT(($O$54))))*$C$19*EXP(-#REF!*$O$54))*$B$19*100,0)</f>
        <v>0</v>
      </c>
      <c r="FL17" s="60">
        <f ca="1">IFERROR((NORMSDIST(((LN($ET17/$C$20)+(#REF!+($O$49^2)/2)*$O$54)/($O$49*SQRT($O$54))))*$ET17-NORMSDIST((((LN($ET17/$C$20)+(#REF!+($O$49^2)/2)*$O$54)/($O$49*SQRT($O$54)))-$O$49*SQRT(($O$54))))*$C$20*EXP(-#REF!*$O$54))*$B$20*100,0)</f>
        <v>0</v>
      </c>
      <c r="FM17" s="60">
        <f ca="1">IFERROR((NORMSDIST(((LN($ET17/$C$39)+(#REF!+($O$49^2)/2)*$O$54)/($O$49*SQRT($O$54))))*$ET17-NORMSDIST((((LN($ET17/$C$39)+(#REF!+($O$49^2)/2)*$O$54)/($O$49*SQRT($O$54)))-$O$49*SQRT(($O$54))))*$C$39*EXP(-#REF!*$O$54))*$B$39*100,0)</f>
        <v>0</v>
      </c>
      <c r="FN17" s="60">
        <f ca="1">IFERROR((NORMSDIST(((LN($ET17/$C$40)+(#REF!+($O$49^2)/2)*$O$54)/($O$49*SQRT($O$54))))*$ET17-NORMSDIST((((LN($ET17/$C$40)+(#REF!+($O$49^2)/2)*$O$54)/($O$49*SQRT($O$54)))-$O$49*SQRT(($O$54))))*$C$40*EXP(-#REF!*$O$54))*$B$40*100,0)</f>
        <v>0</v>
      </c>
      <c r="FO17" s="60">
        <f ca="1">IFERROR((NORMSDIST(((LN($ET17/$C$41)+(#REF!+($O$49^2)/2)*$O$54)/($O$49*SQRT($O$54))))*$ET17-NORMSDIST((((LN($ET17/$C$41)+(#REF!+($O$49^2)/2)*$O$54)/($O$49*SQRT($O$54)))-$O$49*SQRT(($O$54))))*$C$41*EXP(-#REF!*$O$54))*$B$41*100,0)</f>
        <v>0</v>
      </c>
      <c r="FP17" s="60">
        <f ca="1">IFERROR((NORMSDIST(((LN($ET17/$C$42)+(#REF!+($O$49^2)/2)*$O$54)/($O$49*SQRT($O$54))))*$ET17-NORMSDIST((((LN($ET17/$C$42)+(#REF!+($O$49^2)/2)*$O$54)/($O$49*SQRT($O$54)))-$O$49*SQRT(($O$54))))*$C$42*EXP(-#REF!*$O$54))*$B$42*100,0)</f>
        <v>0</v>
      </c>
      <c r="FQ17" s="60">
        <f ca="1">IFERROR((NORMSDIST(((LN($ET17/$C$43)+(#REF!+($O$49^2)/2)*$O$54)/($O$49*SQRT($O$54))))*$ET17-NORMSDIST((((LN($ET17/$C$43)+(#REF!+($O$49^2)/2)*$O$54)/($O$49*SQRT($O$54)))-$O$49*SQRT(($O$54))))*$C$43*EXP(-#REF!*$O$54))*$B$43*100,0)</f>
        <v>0</v>
      </c>
      <c r="FR17" s="60">
        <f ca="1">IFERROR((NORMSDIST(((LN($ET17/$C$44)+(#REF!+($O$49^2)/2)*$O$54)/($O$49*SQRT($O$54))))*$ET17-NORMSDIST((((LN($ET17/$C$44)+(#REF!+($O$49^2)/2)*$O$54)/($O$49*SQRT($O$54)))-$O$49*SQRT(($O$54))))*$C$44*EXP(-#REF!*$O$54))*$B$44*100,0)</f>
        <v>0</v>
      </c>
      <c r="FS17" s="60">
        <f ca="1">IFERROR((NORMSDIST(((LN($ET17/$C$45)+(#REF!+($O$49^2)/2)*$O$54)/($O$49*SQRT($O$54))))*$ET17-NORMSDIST((((LN($ET17/$C$45)+(#REF!+($O$49^2)/2)*$O$54)/($O$49*SQRT($O$54)))-$O$49*SQRT(($O$54))))*$C$45*EXP(-#REF!*$O$54))*$B$45*100,0)</f>
        <v>0</v>
      </c>
      <c r="FT17" s="60">
        <f ca="1">IFERROR((NORMSDIST(((LN($ET17/$C$46)+(#REF!+($O$49^2)/2)*$O$54)/($O$49*SQRT($O$54))))*$ET17-NORMSDIST((((LN($ET17/$C$46)+(#REF!+($O$49^2)/2)*$O$54)/($O$49*SQRT($O$54)))-$O$49*SQRT(($O$54))))*$C$46*EXP(-#REF!*$O$54))*$B$46*100,0)</f>
        <v>0</v>
      </c>
      <c r="FU17" s="60">
        <f ca="1">IFERROR((NORMSDIST(((LN($ET17/$C$47)+(#REF!+($O$49^2)/2)*$O$54)/($O$49*SQRT($O$54))))*$ET17-NORMSDIST((((LN($ET17/$C$47)+(#REF!+($O$49^2)/2)*$O$54)/($O$49*SQRT($O$54)))-$O$49*SQRT(($O$54))))*$C$47*EXP(-#REF!*$O$54))*$B$47*100,0)</f>
        <v>0</v>
      </c>
      <c r="FV17" s="60">
        <f ca="1">IFERROR((NORMSDIST(((LN($ET17/$C$48)+(#REF!+($O$49^2)/2)*$O$54)/($O$49*SQRT($O$54))))*$ET17-NORMSDIST((((LN($ET17/$C$48)+(#REF!+($O$49^2)/2)*$O$54)/($O$49*SQRT($O$54)))-$O$49*SQRT(($O$54))))*$C$48*EXP(-#REF!*$O$54))*$B$48*100,0)</f>
        <v>0</v>
      </c>
      <c r="FW17" s="60">
        <f ca="1">IFERROR((NORMSDIST(((LN($ET17/$C$49)+(#REF!+($O$49^2)/2)*$O$54)/($O$49*SQRT($O$54))))*$ET17-NORMSDIST((((LN($ET17/$C$49)+(#REF!+($O$49^2)/2)*$O$54)/($O$49*SQRT($O$54)))-$O$49*SQRT(($O$54))))*$C$49*EXP(-#REF!*$O$54))*$B$49*100,0)</f>
        <v>0</v>
      </c>
      <c r="FX17" s="60">
        <f ca="1">IFERROR((NORMSDIST(((LN($ET17/$C$50)+(#REF!+($O$49^2)/2)*$O$54)/($O$49*SQRT($O$54))))*$ET17-NORMSDIST((((LN($ET17/$C$50)+(#REF!+($O$49^2)/2)*$O$54)/($O$49*SQRT($O$54)))-$O$49*SQRT(($O$54))))*$C$50*EXP(-#REF!*$O$54))*$B$50*100,0)</f>
        <v>0</v>
      </c>
      <c r="FY17" s="60">
        <f ca="1">IFERROR((NORMSDIST(((LN($ET17/$C$51)+(#REF!+($O$49^2)/2)*$O$54)/($O$49*SQRT($O$54))))*$ET17-NORMSDIST((((LN($ET17/$C$51)+(#REF!+($O$49^2)/2)*$O$54)/($O$49*SQRT($O$54)))-$O$49*SQRT(($O$54))))*$C$51*EXP(-#REF!*$O$54))*$B$51*100,0)</f>
        <v>0</v>
      </c>
      <c r="FZ17" s="60">
        <f ca="1">IFERROR((NORMSDIST(((LN($ET17/$C$52)+(#REF!+($O$49^2)/2)*$O$54)/($O$49*SQRT($O$54))))*$ET17-NORMSDIST((((LN($ET17/$C$52)+(#REF!+($O$49^2)/2)*$O$54)/($O$49*SQRT($O$54)))-$O$49*SQRT(($O$54))))*$C$52*EXP(-#REF!*$O$54))*$B$52*100,0)</f>
        <v>0</v>
      </c>
      <c r="GA17" s="60">
        <f ca="1">IFERROR((NORMSDIST(((LN($ET17/$C$53)+(#REF!+($O$49^2)/2)*$O$54)/($O$49*SQRT($O$54))))*$ET17-NORMSDIST((((LN($ET17/$C$53)+(#REF!+($O$49^2)/2)*$O$54)/($O$49*SQRT($O$54)))-$O$49*SQRT(($O$54))))*$C$53*EXP(-#REF!*$O$54))*$B$53*100,0)</f>
        <v>0</v>
      </c>
      <c r="GB17" s="60">
        <f ca="1">IFERROR((NORMSDIST(((LN($ET17/$C$54)+(#REF!+($O$49^2)/2)*$O$54)/($O$49*SQRT($O$54))))*$ET17-NORMSDIST((((LN($ET17/$C$54)+(#REF!+($O$49^2)/2)*$O$54)/($O$49*SQRT($O$54)))-$O$49*SQRT(($O$54))))*$C$54*EXP(-#REF!*$O$54))*$B$54*100,0)</f>
        <v>0</v>
      </c>
      <c r="GC17" s="60">
        <f ca="1">IFERROR((NORMSDIST(((LN($ET17/$C$56)+(#REF!+($O$49^2)/2)*$O$54)/($O$49*SQRT($O$54))))*$ET17-NORMSDIST((((LN($ET17/$C$56)+(#REF!+($O$49^2)/2)*$O$54)/($O$49*SQRT($O$54)))-$O$49*SQRT(($O$54))))*$C$56*EXP(-#REF!*$O$54))*$B$56*100,0)</f>
        <v>0</v>
      </c>
      <c r="GD17" s="61"/>
      <c r="GE17" s="62">
        <f t="shared" ca="1" si="60"/>
        <v>0</v>
      </c>
      <c r="GF17" s="61"/>
      <c r="GG17" s="66"/>
      <c r="GH17" s="64"/>
      <c r="GI17" s="65">
        <f t="shared" ca="1" si="61"/>
        <v>13122.45</v>
      </c>
    </row>
    <row r="18" spans="1:191">
      <c r="A18" s="149" t="s">
        <v>205</v>
      </c>
      <c r="B18" s="637"/>
      <c r="C18" s="638"/>
      <c r="D18" s="639"/>
      <c r="E18" s="640">
        <f>+B18*D18*-100</f>
        <v>0</v>
      </c>
      <c r="F18" s="641">
        <f t="shared" si="1"/>
        <v>0</v>
      </c>
      <c r="G18" s="642" t="str">
        <f t="shared" si="62"/>
        <v/>
      </c>
      <c r="H18" s="643"/>
      <c r="I18" s="644">
        <f t="shared" si="2"/>
        <v>0</v>
      </c>
      <c r="J18" s="897">
        <f t="shared" si="3"/>
        <v>0</v>
      </c>
      <c r="K18" s="872"/>
      <c r="L18" s="592">
        <v>0</v>
      </c>
      <c r="M18" s="708">
        <f>IF($O$46&lt;&gt;"",$O$46,$B$78)</f>
        <v>3735</v>
      </c>
      <c r="N18" s="563">
        <f t="shared" si="6"/>
        <v>13122.45</v>
      </c>
      <c r="O18" s="696">
        <f t="shared" ca="1" si="7"/>
        <v>13122.45</v>
      </c>
      <c r="P18" s="872"/>
      <c r="Q18" s="846"/>
      <c r="R18" s="620">
        <f t="shared" si="63"/>
        <v>0</v>
      </c>
      <c r="S18" s="618" t="str">
        <f t="shared" si="8"/>
        <v/>
      </c>
      <c r="T18" s="511" t="str">
        <f t="shared" si="9"/>
        <v/>
      </c>
      <c r="U18" s="613" t="str">
        <f t="shared" si="10"/>
        <v/>
      </c>
      <c r="V18" s="863">
        <f t="shared" ca="1" si="11"/>
        <v>0</v>
      </c>
      <c r="W18" s="507">
        <f>IFERROR(VLOOKUP($U18,HomeBroker!$A$30:$F$90,6,0),0)</f>
        <v>0</v>
      </c>
      <c r="X18" s="938" t="str" cm="1">
        <f t="array" ref="X18">IFERROR(IF(Q18&lt;&gt;"",IF(W18&gt;0,ImpliedCallVolatility($M$18,Q18,$O$54,$O$51,W18),""),""),"")</f>
        <v/>
      </c>
      <c r="Y18" s="958" t="str" cm="1">
        <f t="array" ref="Y18">+IFERROR(IF(Q18&lt;&gt;"",CallDelta($M$18,Q18,$O$54,$O$51,$O$49),""),"")</f>
        <v/>
      </c>
      <c r="Z18" s="958" t="str" cm="1">
        <f t="array" ref="Z18">+IFERROR(IF(Q18&lt;&gt;"",CallTheta2($M$18,Q18,$O$54,$O$51,$O$49,$O$57),""),"")</f>
        <v/>
      </c>
      <c r="AA18" s="950" t="str" cm="1">
        <f t="array" ref="AA18">+IFERROR(IF(Q18&lt;&gt;"",vega($M$18,Q18,$O$54,$O$51,$O$49),""),"")</f>
        <v/>
      </c>
      <c r="AB18" s="872"/>
      <c r="AC18" s="1005"/>
      <c r="AD18" s="621">
        <f t="shared" si="12"/>
        <v>0</v>
      </c>
      <c r="AE18" s="618" t="str">
        <f t="shared" si="13"/>
        <v/>
      </c>
      <c r="AF18" s="511" t="str">
        <f t="shared" si="14"/>
        <v/>
      </c>
      <c r="AG18" s="613" t="str">
        <f t="shared" si="15"/>
        <v/>
      </c>
      <c r="AH18" s="615">
        <f t="shared" ca="1" si="16"/>
        <v>0</v>
      </c>
      <c r="AI18" s="507">
        <f>IFERROR(VLOOKUP($AG18,HomeBroker!$A$30:$F$90,6,0),0)</f>
        <v>0</v>
      </c>
      <c r="AJ18" s="946" t="str" cm="1">
        <f t="array" ref="AJ18">IFERROR(IF(AC18&lt;&gt;"",IF(AI18&gt;0,ImpliedPutVolatility($M$18,AC18,$O$54,$O$51,AI18),""),""),"")</f>
        <v/>
      </c>
      <c r="AK18" s="958" t="str" cm="1">
        <f t="array" ref="AK18">+IFERROR(IF(AC18&lt;&gt;"",PutDelta($M$18,AC18,$O$54,$O$51,$O$50),""),"")</f>
        <v/>
      </c>
      <c r="AL18" s="958" t="str" cm="1">
        <f t="array" ref="AL18">+IFERROR(IF(AC18&lt;&gt;"",PutTheta2($M$18,AC18,$O$54,$O$51,$O$50,$O$57),""),"")</f>
        <v/>
      </c>
      <c r="AM18" s="950" t="str" cm="1">
        <f t="array" ref="AM18">+IFERROR(IF(AC18&lt;&gt;"",vega($M$18,AC18,$O$54,$O$51,$O$50),""),"")</f>
        <v/>
      </c>
      <c r="AN18" s="872"/>
      <c r="AO18" s="828"/>
      <c r="AP18" s="528" t="s">
        <v>160</v>
      </c>
      <c r="AQ18" s="509"/>
      <c r="AR18" s="521"/>
      <c r="AS18" s="512"/>
      <c r="AT18" s="515">
        <f t="shared" si="17"/>
        <v>0</v>
      </c>
      <c r="AU18" s="524">
        <f t="shared" si="18"/>
        <v>0</v>
      </c>
      <c r="AV18" s="529" t="s">
        <v>206</v>
      </c>
      <c r="AW18" s="509">
        <v>-9</v>
      </c>
      <c r="AX18" s="521">
        <v>3258.1</v>
      </c>
      <c r="AY18" s="512">
        <v>9.49</v>
      </c>
      <c r="AZ18" s="515">
        <f t="shared" si="64"/>
        <v>8541</v>
      </c>
      <c r="BA18" s="524">
        <f t="shared" si="19"/>
        <v>8519.2973189999993</v>
      </c>
      <c r="BB18" s="532" t="s">
        <v>207</v>
      </c>
      <c r="BC18" s="530"/>
      <c r="BD18" s="512"/>
      <c r="BE18" s="515">
        <f t="shared" si="20"/>
        <v>0</v>
      </c>
      <c r="BF18" s="925">
        <f t="shared" si="21"/>
        <v>0</v>
      </c>
      <c r="BG18" s="877"/>
      <c r="BH18" s="877"/>
      <c r="BI18" s="877"/>
      <c r="BJ18" s="877"/>
      <c r="BK18" s="877"/>
      <c r="BL18" s="877"/>
      <c r="BM18" s="877"/>
      <c r="BN18" s="877"/>
      <c r="BO18" s="877"/>
      <c r="BP18" s="877"/>
      <c r="BQ18" s="877"/>
      <c r="BR18" s="877"/>
      <c r="DC18" s="59">
        <f t="shared" si="22"/>
        <v>3735</v>
      </c>
      <c r="DD18" s="60">
        <f t="shared" si="23"/>
        <v>0</v>
      </c>
      <c r="DE18" s="60">
        <f t="shared" si="24"/>
        <v>0</v>
      </c>
      <c r="DF18" s="60">
        <f t="shared" si="25"/>
        <v>0</v>
      </c>
      <c r="DG18" s="60">
        <f t="shared" si="26"/>
        <v>0</v>
      </c>
      <c r="DH18" s="60">
        <f t="shared" si="27"/>
        <v>0</v>
      </c>
      <c r="DI18" s="60">
        <f t="shared" si="28"/>
        <v>0</v>
      </c>
      <c r="DJ18" s="60">
        <f t="shared" si="29"/>
        <v>0</v>
      </c>
      <c r="DK18" s="60">
        <f t="shared" si="30"/>
        <v>0</v>
      </c>
      <c r="DL18" s="60">
        <f t="shared" si="31"/>
        <v>0</v>
      </c>
      <c r="DM18" s="60">
        <f t="shared" si="32"/>
        <v>0</v>
      </c>
      <c r="DN18" s="60">
        <f t="shared" si="33"/>
        <v>0</v>
      </c>
      <c r="DO18" s="60">
        <f t="shared" si="34"/>
        <v>0</v>
      </c>
      <c r="DP18" s="60">
        <f t="shared" si="35"/>
        <v>0</v>
      </c>
      <c r="DQ18" s="60">
        <f t="shared" si="36"/>
        <v>0</v>
      </c>
      <c r="DR18" s="60">
        <f t="shared" si="37"/>
        <v>0</v>
      </c>
      <c r="DS18" s="60">
        <f t="shared" si="38"/>
        <v>0</v>
      </c>
      <c r="DT18" s="60">
        <f t="shared" si="39"/>
        <v>0</v>
      </c>
      <c r="DU18" s="60">
        <f t="shared" si="40"/>
        <v>0</v>
      </c>
      <c r="DV18" s="60">
        <f t="shared" si="41"/>
        <v>0</v>
      </c>
      <c r="DW18" s="60">
        <f t="shared" si="42"/>
        <v>0</v>
      </c>
      <c r="DX18" s="60">
        <f t="shared" si="43"/>
        <v>0</v>
      </c>
      <c r="DY18" s="60">
        <f t="shared" si="44"/>
        <v>0</v>
      </c>
      <c r="DZ18" s="60">
        <f t="shared" si="45"/>
        <v>0</v>
      </c>
      <c r="EA18" s="60">
        <f t="shared" si="46"/>
        <v>0</v>
      </c>
      <c r="EB18" s="60">
        <f t="shared" si="47"/>
        <v>0</v>
      </c>
      <c r="EC18" s="60">
        <f t="shared" si="48"/>
        <v>0</v>
      </c>
      <c r="ED18" s="60">
        <f t="shared" si="49"/>
        <v>0</v>
      </c>
      <c r="EE18" s="60">
        <f t="shared" si="50"/>
        <v>0</v>
      </c>
      <c r="EF18" s="60">
        <f t="shared" si="51"/>
        <v>0</v>
      </c>
      <c r="EG18" s="60">
        <f t="shared" si="52"/>
        <v>0</v>
      </c>
      <c r="EH18" s="60">
        <f t="shared" si="53"/>
        <v>0</v>
      </c>
      <c r="EI18" s="60">
        <f t="shared" si="54"/>
        <v>0</v>
      </c>
      <c r="EJ18" s="60">
        <f t="shared" si="55"/>
        <v>0</v>
      </c>
      <c r="EK18" s="60">
        <f t="shared" si="56"/>
        <v>0</v>
      </c>
      <c r="EL18" s="60">
        <f t="shared" si="57"/>
        <v>0</v>
      </c>
      <c r="EM18" s="61"/>
      <c r="EN18" s="62">
        <f t="shared" si="58"/>
        <v>0</v>
      </c>
      <c r="EO18" s="61"/>
      <c r="EP18" s="66"/>
      <c r="EQ18" s="64"/>
      <c r="ER18" s="67">
        <f t="shared" si="65"/>
        <v>13122.45</v>
      </c>
      <c r="ES18" s="50"/>
      <c r="ET18" s="59">
        <f t="shared" si="59"/>
        <v>3735</v>
      </c>
      <c r="EU18" s="60">
        <f ca="1">IFERROR((NORMSDIST(((LN($ET18/$C$3)+(#REF!+($O$49^2)/2)*$O$54)/($O$49*SQRT($O$54))))*$ET18-NORMSDIST((((LN($ET18/$C$3)+(#REF!+($O$49^2)/2)*$O$54)/($O$49*SQRT($O$54)))-$O$49*SQRT(($O$54))))*$C$3*EXP(-#REF!*$O$54))*$B$3*100,0)</f>
        <v>0</v>
      </c>
      <c r="EV18" s="60">
        <f ca="1">IFERROR((NORMSDIST(((LN($ET18/$C$4)+(#REF!+($O$49^2)/2)*$O$54)/($O$49*SQRT($O$54))))*$ET18-NORMSDIST((((LN($ET18/$C$4)+(#REF!+($O$49^2)/2)*$O$54)/($O$49*SQRT($O$54)))-$O$49*SQRT(($O$54))))*$C$4*EXP(-#REF!*$O$54))*$B$4*100,0)</f>
        <v>0</v>
      </c>
      <c r="EW18" s="60">
        <f ca="1">IFERROR((NORMSDIST(((LN($ET18/$C$5)+(#REF!+($O$49^2)/2)*$O$54)/($O$49*SQRT($O$54))))*$ET18-NORMSDIST((((LN($ET18/$C$5)+(#REF!+($O$49^2)/2)*$O$54)/($O$49*SQRT($O$54)))-$O$49*SQRT(($O$54))))*$C$5*EXP(-#REF!*$O$54))*$B$5*100,0)</f>
        <v>0</v>
      </c>
      <c r="EX18" s="60">
        <f ca="1">IFERROR((NORMSDIST(((LN($ET18/$C$6)+(#REF!+($O$49^2)/2)*$O$54)/($O$49*SQRT($O$54))))*$ET18-NORMSDIST((((LN($ET18/$C$6)+(#REF!+($O$49^2)/2)*$O$54)/($O$49*SQRT($O$54)))-$O$49*SQRT(($O$54))))*$C$6*EXP(-#REF!*$O$54))*$B$6*100,0)</f>
        <v>0</v>
      </c>
      <c r="EY18" s="60">
        <f ca="1">IFERROR((NORMSDIST(((LN($ET18/$C$7)+(#REF!+($O$49^2)/2)*$O$54)/($O$49*SQRT($O$54))))*$ET18-NORMSDIST((((LN($ET18/$C$7)+(#REF!+($O$49^2)/2)*$O$54)/($O$49*SQRT($O$54)))-$O$49*SQRT(($O$54))))*$C$7*EXP(-#REF!*$O$54))*$B$7*100,0)</f>
        <v>0</v>
      </c>
      <c r="EZ18" s="60">
        <f ca="1">IFERROR((NORMSDIST(((LN($ET18/$C$8)+(#REF!+($O$49^2)/2)*$O$54)/($O$49*SQRT($O$54))))*$ET18-NORMSDIST((((LN($ET18/$C$8)+(#REF!+($O$49^2)/2)*$O$54)/($O$49*SQRT($O$54)))-$O$49*SQRT(($O$54))))*$C$8*EXP(-#REF!*$O$54))*$B$8*100,0)</f>
        <v>0</v>
      </c>
      <c r="FA18" s="60">
        <f ca="1">IFERROR((NORMSDIST(((LN($ET18/$C$9)+(#REF!+($O$49^2)/2)*$O$54)/($O$49*SQRT($O$54))))*$ET18-NORMSDIST((((LN($ET18/$C$9)+(#REF!+($O$49^2)/2)*$O$54)/($O$49*SQRT($O$54)))-$O$49*SQRT(($O$54))))*$C$9*EXP(-#REF!*$O$54))*$B$9*100,0)</f>
        <v>0</v>
      </c>
      <c r="FB18" s="60">
        <f ca="1">IFERROR((NORMSDIST(((LN($ET18/$C$10)+(#REF!+($O$49^2)/2)*$O$54)/($O$49*SQRT($O$54))))*$ET18-NORMSDIST((((LN($ET18/$C$10)+(#REF!+($O$49^2)/2)*$O$54)/($O$49*SQRT($O$54)))-$O$49*SQRT(($O$54))))*$C$10*EXP(-#REF!*$O$54))*$B$10*100,0)</f>
        <v>0</v>
      </c>
      <c r="FC18" s="60">
        <f ca="1">IFERROR((NORMSDIST(((LN($ET18/$C$11)+(#REF!+($O$49^2)/2)*$O$54)/($O$49*SQRT($O$54))))*$ET18-NORMSDIST((((LN($ET18/$C$11)+(#REF!+($O$49^2)/2)*$O$54)/($O$49*SQRT($O$54)))-$O$49*SQRT(($O$54))))*$C$11*EXP(-#REF!*$O$54))*$B$11*100,0)</f>
        <v>0</v>
      </c>
      <c r="FD18" s="60">
        <f ca="1">IFERROR((NORMSDIST(((LN($ET18/$C$12)+(#REF!+($O$49^2)/2)*$O$54)/($O$49*SQRT($O$54))))*$ET18-NORMSDIST((((LN($ET18/$C$12)+(#REF!+($O$49^2)/2)*$O$54)/($O$49*SQRT($O$54)))-$O$49*SQRT(($O$54))))*$C$12*EXP(-#REF!*$O$54))*$B$12*100,0)</f>
        <v>0</v>
      </c>
      <c r="FE18" s="60">
        <f ca="1">IFERROR((NORMSDIST(((LN($ET18/$C$13)+(#REF!+($O$49^2)/2)*$O$54)/($O$49*SQRT($O$54))))*$ET18-NORMSDIST((((LN($ET18/$C$13)+(#REF!+($O$49^2)/2)*$O$54)/($O$49*SQRT($O$54)))-$O$49*SQRT(($O$54))))*$C$13*EXP(-#REF!*$O$54))*$B$13*100,0)</f>
        <v>0</v>
      </c>
      <c r="FF18" s="60">
        <f ca="1">IFERROR((NORMSDIST(((LN($ET18/$C$14)+(#REF!+($O$49^2)/2)*$O$54)/($O$49*SQRT($O$54))))*$ET18-NORMSDIST((((LN($ET18/$C$14)+(#REF!+($O$49^2)/2)*$O$54)/($O$49*SQRT($O$54)))-$O$49*SQRT(($O$54))))*$C$14*EXP(-#REF!*$O$54))*$B$14*100,0)</f>
        <v>0</v>
      </c>
      <c r="FG18" s="60">
        <f ca="1">IFERROR((NORMSDIST(((LN($ET18/$C$15)+(#REF!+($O$49^2)/2)*$O$54)/($O$49*SQRT($O$54))))*$ET18-NORMSDIST((((LN($ET18/$C$15)+(#REF!+($O$49^2)/2)*$O$54)/($O$49*SQRT($O$54)))-$O$49*SQRT(($O$54))))*$C$15*EXP(-#REF!*$O$54))*$B$15*100,0)</f>
        <v>0</v>
      </c>
      <c r="FH18" s="60">
        <f ca="1">IFERROR((NORMSDIST(((LN($ET18/$C$16)+(#REF!+($O$49^2)/2)*$O$54)/($O$49*SQRT($O$54))))*$ET18-NORMSDIST((((LN($ET18/$C$16)+(#REF!+($O$49^2)/2)*$O$54)/($O$49*SQRT($O$54)))-$O$49*SQRT(($O$54))))*$C$16*EXP(-#REF!*$O$54))*$B$16*100,0)</f>
        <v>0</v>
      </c>
      <c r="FI18" s="60">
        <f ca="1">IFERROR((NORMSDIST(((LN($ET18/$C$17)+(#REF!+($O$49^2)/2)*$O$54)/($O$49*SQRT($O$54))))*$ET18-NORMSDIST((((LN($ET18/$C$17)+(#REF!+($O$49^2)/2)*$O$54)/($O$49*SQRT($O$54)))-$O$49*SQRT(($O$54))))*$C$17*EXP(-#REF!*$O$54))*$B$17*100,0)</f>
        <v>0</v>
      </c>
      <c r="FJ18" s="60">
        <f ca="1">IFERROR((NORMSDIST(((LN($ET18/$C$18)+(#REF!+($O$49^2)/2)*$O$54)/($O$49*SQRT($O$54))))*$ET18-NORMSDIST((((LN($ET18/$C$18)+(#REF!+($O$49^2)/2)*$O$54)/($O$49*SQRT($O$54)))-$O$49*SQRT(($O$54))))*$C$18*EXP(-#REF!*$O$54))*$B$18*100,0)</f>
        <v>0</v>
      </c>
      <c r="FK18" s="60">
        <f ca="1">IFERROR((NORMSDIST(((LN($ET18/$C$19)+(#REF!+($O$49^2)/2)*$O$54)/($O$49*SQRT($O$54))))*$ET18-NORMSDIST((((LN($ET18/$C$19)+(#REF!+($O$49^2)/2)*$O$54)/($O$49*SQRT($O$54)))-$O$49*SQRT(($O$54))))*$C$19*EXP(-#REF!*$O$54))*$B$19*100,0)</f>
        <v>0</v>
      </c>
      <c r="FL18" s="60">
        <f ca="1">IFERROR((NORMSDIST(((LN($ET18/$C$20)+(#REF!+($O$49^2)/2)*$O$54)/($O$49*SQRT($O$54))))*$ET18-NORMSDIST((((LN($ET18/$C$20)+(#REF!+($O$49^2)/2)*$O$54)/($O$49*SQRT($O$54)))-$O$49*SQRT(($O$54))))*$C$20*EXP(-#REF!*$O$54))*$B$20*100,0)</f>
        <v>0</v>
      </c>
      <c r="FM18" s="60">
        <f ca="1">IFERROR((NORMSDIST(((LN($ET18/$C$39)+(#REF!+($O$49^2)/2)*$O$54)/($O$49*SQRT($O$54))))*$ET18-NORMSDIST((((LN($ET18/$C$39)+(#REF!+($O$49^2)/2)*$O$54)/($O$49*SQRT($O$54)))-$O$49*SQRT(($O$54))))*$C$39*EXP(-#REF!*$O$54))*$B$39*100,0)</f>
        <v>0</v>
      </c>
      <c r="FN18" s="60">
        <f ca="1">IFERROR((NORMSDIST(((LN($ET18/$C$40)+(#REF!+($O$49^2)/2)*$O$54)/($O$49*SQRT($O$54))))*$ET18-NORMSDIST((((LN($ET18/$C$40)+(#REF!+($O$49^2)/2)*$O$54)/($O$49*SQRT($O$54)))-$O$49*SQRT(($O$54))))*$C$40*EXP(-#REF!*$O$54))*$B$40*100,0)</f>
        <v>0</v>
      </c>
      <c r="FO18" s="60">
        <f ca="1">IFERROR((NORMSDIST(((LN($ET18/$C$41)+(#REF!+($O$49^2)/2)*$O$54)/($O$49*SQRT($O$54))))*$ET18-NORMSDIST((((LN($ET18/$C$41)+(#REF!+($O$49^2)/2)*$O$54)/($O$49*SQRT($O$54)))-$O$49*SQRT(($O$54))))*$C$41*EXP(-#REF!*$O$54))*$B$41*100,0)</f>
        <v>0</v>
      </c>
      <c r="FP18" s="60">
        <f ca="1">IFERROR((NORMSDIST(((LN($ET18/$C$42)+(#REF!+($O$49^2)/2)*$O$54)/($O$49*SQRT($O$54))))*$ET18-NORMSDIST((((LN($ET18/$C$42)+(#REF!+($O$49^2)/2)*$O$54)/($O$49*SQRT($O$54)))-$O$49*SQRT(($O$54))))*$C$42*EXP(-#REF!*$O$54))*$B$42*100,0)</f>
        <v>0</v>
      </c>
      <c r="FQ18" s="60">
        <f ca="1">IFERROR((NORMSDIST(((LN($ET18/$C$43)+(#REF!+($O$49^2)/2)*$O$54)/($O$49*SQRT($O$54))))*$ET18-NORMSDIST((((LN($ET18/$C$43)+(#REF!+($O$49^2)/2)*$O$54)/($O$49*SQRT($O$54)))-$O$49*SQRT(($O$54))))*$C$43*EXP(-#REF!*$O$54))*$B$43*100,0)</f>
        <v>0</v>
      </c>
      <c r="FR18" s="60">
        <f ca="1">IFERROR((NORMSDIST(((LN($ET18/$C$44)+(#REF!+($O$49^2)/2)*$O$54)/($O$49*SQRT($O$54))))*$ET18-NORMSDIST((((LN($ET18/$C$44)+(#REF!+($O$49^2)/2)*$O$54)/($O$49*SQRT($O$54)))-$O$49*SQRT(($O$54))))*$C$44*EXP(-#REF!*$O$54))*$B$44*100,0)</f>
        <v>0</v>
      </c>
      <c r="FS18" s="60">
        <f ca="1">IFERROR((NORMSDIST(((LN($ET18/$C$45)+(#REF!+($O$49^2)/2)*$O$54)/($O$49*SQRT($O$54))))*$ET18-NORMSDIST((((LN($ET18/$C$45)+(#REF!+($O$49^2)/2)*$O$54)/($O$49*SQRT($O$54)))-$O$49*SQRT(($O$54))))*$C$45*EXP(-#REF!*$O$54))*$B$45*100,0)</f>
        <v>0</v>
      </c>
      <c r="FT18" s="60">
        <f ca="1">IFERROR((NORMSDIST(((LN($ET18/$C$46)+(#REF!+($O$49^2)/2)*$O$54)/($O$49*SQRT($O$54))))*$ET18-NORMSDIST((((LN($ET18/$C$46)+(#REF!+($O$49^2)/2)*$O$54)/($O$49*SQRT($O$54)))-$O$49*SQRT(($O$54))))*$C$46*EXP(-#REF!*$O$54))*$B$46*100,0)</f>
        <v>0</v>
      </c>
      <c r="FU18" s="60">
        <f ca="1">IFERROR((NORMSDIST(((LN($ET18/$C$47)+(#REF!+($O$49^2)/2)*$O$54)/($O$49*SQRT($O$54))))*$ET18-NORMSDIST((((LN($ET18/$C$47)+(#REF!+($O$49^2)/2)*$O$54)/($O$49*SQRT($O$54)))-$O$49*SQRT(($O$54))))*$C$47*EXP(-#REF!*$O$54))*$B$47*100,0)</f>
        <v>0</v>
      </c>
      <c r="FV18" s="60">
        <f ca="1">IFERROR((NORMSDIST(((LN($ET18/$C$48)+(#REF!+($O$49^2)/2)*$O$54)/($O$49*SQRT($O$54))))*$ET18-NORMSDIST((((LN($ET18/$C$48)+(#REF!+($O$49^2)/2)*$O$54)/($O$49*SQRT($O$54)))-$O$49*SQRT(($O$54))))*$C$48*EXP(-#REF!*$O$54))*$B$48*100,0)</f>
        <v>0</v>
      </c>
      <c r="FW18" s="60">
        <f ca="1">IFERROR((NORMSDIST(((LN($ET18/$C$49)+(#REF!+($O$49^2)/2)*$O$54)/($O$49*SQRT($O$54))))*$ET18-NORMSDIST((((LN($ET18/$C$49)+(#REF!+($O$49^2)/2)*$O$54)/($O$49*SQRT($O$54)))-$O$49*SQRT(($O$54))))*$C$49*EXP(-#REF!*$O$54))*$B$49*100,0)</f>
        <v>0</v>
      </c>
      <c r="FX18" s="60">
        <f ca="1">IFERROR((NORMSDIST(((LN($ET18/$C$50)+(#REF!+($O$49^2)/2)*$O$54)/($O$49*SQRT($O$54))))*$ET18-NORMSDIST((((LN($ET18/$C$50)+(#REF!+($O$49^2)/2)*$O$54)/($O$49*SQRT($O$54)))-$O$49*SQRT(($O$54))))*$C$50*EXP(-#REF!*$O$54))*$B$50*100,0)</f>
        <v>0</v>
      </c>
      <c r="FY18" s="60">
        <f ca="1">IFERROR((NORMSDIST(((LN($ET18/$C$51)+(#REF!+($O$49^2)/2)*$O$54)/($O$49*SQRT($O$54))))*$ET18-NORMSDIST((((LN($ET18/$C$51)+(#REF!+($O$49^2)/2)*$O$54)/($O$49*SQRT($O$54)))-$O$49*SQRT(($O$54))))*$C$51*EXP(-#REF!*$O$54))*$B$51*100,0)</f>
        <v>0</v>
      </c>
      <c r="FZ18" s="60">
        <f ca="1">IFERROR((NORMSDIST(((LN($ET18/$C$52)+(#REF!+($O$49^2)/2)*$O$54)/($O$49*SQRT($O$54))))*$ET18-NORMSDIST((((LN($ET18/$C$52)+(#REF!+($O$49^2)/2)*$O$54)/($O$49*SQRT($O$54)))-$O$49*SQRT(($O$54))))*$C$52*EXP(-#REF!*$O$54))*$B$52*100,0)</f>
        <v>0</v>
      </c>
      <c r="GA18" s="60">
        <f ca="1">IFERROR((NORMSDIST(((LN($ET18/$C$53)+(#REF!+($O$49^2)/2)*$O$54)/($O$49*SQRT($O$54))))*$ET18-NORMSDIST((((LN($ET18/$C$53)+(#REF!+($O$49^2)/2)*$O$54)/($O$49*SQRT($O$54)))-$O$49*SQRT(($O$54))))*$C$53*EXP(-#REF!*$O$54))*$B$53*100,0)</f>
        <v>0</v>
      </c>
      <c r="GB18" s="60">
        <f ca="1">IFERROR((NORMSDIST(((LN($ET18/$C$54)+(#REF!+($O$49^2)/2)*$O$54)/($O$49*SQRT($O$54))))*$ET18-NORMSDIST((((LN($ET18/$C$54)+(#REF!+($O$49^2)/2)*$O$54)/($O$49*SQRT($O$54)))-$O$49*SQRT(($O$54))))*$C$54*EXP(-#REF!*$O$54))*$B$54*100,0)</f>
        <v>0</v>
      </c>
      <c r="GC18" s="60">
        <f ca="1">IFERROR((NORMSDIST(((LN($ET18/$C$56)+(#REF!+($O$49^2)/2)*$O$54)/($O$49*SQRT($O$54))))*$ET18-NORMSDIST((((LN($ET18/$C$56)+(#REF!+($O$49^2)/2)*$O$54)/($O$49*SQRT($O$54)))-$O$49*SQRT(($O$54))))*$C$56*EXP(-#REF!*$O$54))*$B$56*100,0)</f>
        <v>0</v>
      </c>
      <c r="GD18" s="61"/>
      <c r="GE18" s="62">
        <f t="shared" ca="1" si="60"/>
        <v>0</v>
      </c>
      <c r="GF18" s="61"/>
      <c r="GG18" s="66"/>
      <c r="GH18" s="64"/>
      <c r="GI18" s="65">
        <f t="shared" ca="1" si="61"/>
        <v>13122.45</v>
      </c>
    </row>
    <row r="19" spans="1:191">
      <c r="A19" s="149" t="s">
        <v>205</v>
      </c>
      <c r="B19" s="518"/>
      <c r="C19" s="523"/>
      <c r="D19" s="519"/>
      <c r="E19" s="588">
        <f t="shared" si="0"/>
        <v>0</v>
      </c>
      <c r="F19" s="591">
        <f t="shared" si="1"/>
        <v>0</v>
      </c>
      <c r="G19" s="520" t="str">
        <f t="shared" si="62"/>
        <v/>
      </c>
      <c r="H19" s="624"/>
      <c r="I19" s="553">
        <f t="shared" si="2"/>
        <v>0</v>
      </c>
      <c r="J19" s="896">
        <f t="shared" si="3"/>
        <v>0</v>
      </c>
      <c r="K19" s="872"/>
      <c r="L19" s="608">
        <f t="shared" ref="L19:L24" si="66">IFERROR(+M19/$M$18-1,"")</f>
        <v>2.0000000000000018E-2</v>
      </c>
      <c r="M19" s="707">
        <f t="shared" ref="M19:M34" si="67">+M18*(1+$O$42)</f>
        <v>3809.7000000000003</v>
      </c>
      <c r="N19" s="562">
        <f t="shared" si="6"/>
        <v>13122.45</v>
      </c>
      <c r="O19" s="697">
        <f t="shared" ca="1" si="7"/>
        <v>13122.45</v>
      </c>
      <c r="P19" s="872"/>
      <c r="Q19" s="841"/>
      <c r="R19" s="610">
        <f t="shared" si="63"/>
        <v>0</v>
      </c>
      <c r="S19" s="619" t="str">
        <f t="shared" si="8"/>
        <v/>
      </c>
      <c r="T19" s="513" t="str">
        <f t="shared" si="9"/>
        <v/>
      </c>
      <c r="U19" s="614" t="str">
        <f t="shared" si="10"/>
        <v/>
      </c>
      <c r="V19" s="862">
        <f t="shared" ca="1" si="11"/>
        <v>0</v>
      </c>
      <c r="W19" s="508">
        <f>IFERROR(VLOOKUP($U19,HomeBroker!$A$30:$F$90,6,0),0)</f>
        <v>0</v>
      </c>
      <c r="X19" s="937" t="str" cm="1">
        <f t="array" ref="X19">IFERROR(IF(Q19&lt;&gt;"",IF(W19&gt;0,ImpliedCallVolatility($M$18,Q19,$O$54,$O$51,W19),""),""),"")</f>
        <v/>
      </c>
      <c r="Y19" s="957" t="str" cm="1">
        <f t="array" ref="Y19">+IFERROR(IF(Q19&lt;&gt;"",CallDelta($M$18,Q19,$O$54,$O$51,$O$49),""),"")</f>
        <v/>
      </c>
      <c r="Z19" s="957" t="str" cm="1">
        <f t="array" ref="Z19">+IFERROR(IF(Q19&lt;&gt;"",CallTheta2($M$18,Q19,$O$54,$O$51,$O$49,$O$57),""),"")</f>
        <v/>
      </c>
      <c r="AA19" s="949" t="str" cm="1">
        <f t="array" ref="AA19">+IFERROR(IF(Q19&lt;&gt;"",vega($M$18,Q19,$O$54,$O$51,$O$49),""),"")</f>
        <v/>
      </c>
      <c r="AB19" s="872"/>
      <c r="AC19" s="1002"/>
      <c r="AD19" s="611">
        <f t="shared" si="12"/>
        <v>0</v>
      </c>
      <c r="AE19" s="619" t="str">
        <f t="shared" si="13"/>
        <v/>
      </c>
      <c r="AF19" s="513" t="str">
        <f t="shared" si="14"/>
        <v/>
      </c>
      <c r="AG19" s="614" t="str">
        <f t="shared" si="15"/>
        <v/>
      </c>
      <c r="AH19" s="616">
        <f t="shared" ca="1" si="16"/>
        <v>0</v>
      </c>
      <c r="AI19" s="508">
        <f>IFERROR(VLOOKUP($AG19,HomeBroker!$A$30:$F$90,6,0),0)</f>
        <v>0</v>
      </c>
      <c r="AJ19" s="940" t="str" cm="1">
        <f t="array" ref="AJ19">IFERROR(IF(AC19&lt;&gt;"",IF(AI19&gt;0,ImpliedPutVolatility($M$18,AC19,$O$54,$O$51,AI19),""),""),"")</f>
        <v/>
      </c>
      <c r="AK19" s="957" t="str" cm="1">
        <f t="array" ref="AK19">+IFERROR(IF(AC19&lt;&gt;"",PutDelta($M$18,AC19,$O$54,$O$51,$O$50),""),"")</f>
        <v/>
      </c>
      <c r="AL19" s="957" t="str" cm="1">
        <f t="array" ref="AL19">+IFERROR(IF(AC19&lt;&gt;"",PutTheta2($M$18,AC19,$O$54,$O$51,$O$50,$O$57),""),"")</f>
        <v/>
      </c>
      <c r="AM19" s="949" t="str" cm="1">
        <f t="array" ref="AM19">+IFERROR(IF(AC19&lt;&gt;"",vega($M$18,AC19,$O$54,$O$51,$O$50),""),"")</f>
        <v/>
      </c>
      <c r="AN19" s="872"/>
      <c r="AO19" s="829"/>
      <c r="AP19" s="528" t="s">
        <v>160</v>
      </c>
      <c r="AQ19" s="510"/>
      <c r="AR19" s="522"/>
      <c r="AS19" s="514"/>
      <c r="AT19" s="516">
        <f t="shared" si="17"/>
        <v>0</v>
      </c>
      <c r="AU19" s="525">
        <f t="shared" si="18"/>
        <v>0</v>
      </c>
      <c r="AV19" s="529" t="s">
        <v>206</v>
      </c>
      <c r="AW19" s="510">
        <v>20</v>
      </c>
      <c r="AX19" s="522">
        <v>2958.1</v>
      </c>
      <c r="AY19" s="514">
        <v>1.25</v>
      </c>
      <c r="AZ19" s="516">
        <f t="shared" si="64"/>
        <v>-2500</v>
      </c>
      <c r="BA19" s="525">
        <f t="shared" si="19"/>
        <v>-2506.3525</v>
      </c>
      <c r="BB19" s="532" t="s">
        <v>207</v>
      </c>
      <c r="BC19" s="531"/>
      <c r="BD19" s="514"/>
      <c r="BE19" s="516">
        <f t="shared" si="20"/>
        <v>0</v>
      </c>
      <c r="BF19" s="924">
        <f t="shared" si="21"/>
        <v>0</v>
      </c>
      <c r="BG19" s="877"/>
      <c r="BH19" s="877"/>
      <c r="BI19" s="877"/>
      <c r="BJ19" s="877"/>
      <c r="BK19" s="877"/>
      <c r="BL19" s="877"/>
      <c r="BM19" s="877"/>
      <c r="BN19" s="877"/>
      <c r="BO19" s="877"/>
      <c r="BP19" s="877"/>
      <c r="BQ19" s="877"/>
      <c r="BR19" s="877"/>
      <c r="DC19" s="59">
        <f t="shared" si="22"/>
        <v>3809.7000000000003</v>
      </c>
      <c r="DD19" s="60">
        <f t="shared" si="23"/>
        <v>0</v>
      </c>
      <c r="DE19" s="60">
        <f t="shared" si="24"/>
        <v>0</v>
      </c>
      <c r="DF19" s="60">
        <f t="shared" si="25"/>
        <v>0</v>
      </c>
      <c r="DG19" s="60">
        <f t="shared" si="26"/>
        <v>0</v>
      </c>
      <c r="DH19" s="60">
        <f t="shared" si="27"/>
        <v>0</v>
      </c>
      <c r="DI19" s="60">
        <f t="shared" si="28"/>
        <v>0</v>
      </c>
      <c r="DJ19" s="60">
        <f t="shared" si="29"/>
        <v>0</v>
      </c>
      <c r="DK19" s="60">
        <f t="shared" si="30"/>
        <v>0</v>
      </c>
      <c r="DL19" s="60">
        <f t="shared" si="31"/>
        <v>0</v>
      </c>
      <c r="DM19" s="60">
        <f t="shared" si="32"/>
        <v>0</v>
      </c>
      <c r="DN19" s="60">
        <f t="shared" si="33"/>
        <v>0</v>
      </c>
      <c r="DO19" s="60">
        <f t="shared" si="34"/>
        <v>0</v>
      </c>
      <c r="DP19" s="60">
        <f t="shared" si="35"/>
        <v>0</v>
      </c>
      <c r="DQ19" s="60">
        <f t="shared" si="36"/>
        <v>0</v>
      </c>
      <c r="DR19" s="60">
        <f t="shared" si="37"/>
        <v>0</v>
      </c>
      <c r="DS19" s="60">
        <f t="shared" si="38"/>
        <v>0</v>
      </c>
      <c r="DT19" s="60">
        <f t="shared" si="39"/>
        <v>0</v>
      </c>
      <c r="DU19" s="60">
        <f t="shared" si="40"/>
        <v>0</v>
      </c>
      <c r="DV19" s="60">
        <f t="shared" si="41"/>
        <v>0</v>
      </c>
      <c r="DW19" s="60">
        <f t="shared" si="42"/>
        <v>0</v>
      </c>
      <c r="DX19" s="60">
        <f t="shared" si="43"/>
        <v>0</v>
      </c>
      <c r="DY19" s="60">
        <f t="shared" si="44"/>
        <v>0</v>
      </c>
      <c r="DZ19" s="60">
        <f t="shared" si="45"/>
        <v>0</v>
      </c>
      <c r="EA19" s="60">
        <f t="shared" si="46"/>
        <v>0</v>
      </c>
      <c r="EB19" s="60">
        <f t="shared" si="47"/>
        <v>0</v>
      </c>
      <c r="EC19" s="60">
        <f t="shared" si="48"/>
        <v>0</v>
      </c>
      <c r="ED19" s="60">
        <f t="shared" si="49"/>
        <v>0</v>
      </c>
      <c r="EE19" s="60">
        <f t="shared" si="50"/>
        <v>0</v>
      </c>
      <c r="EF19" s="60">
        <f t="shared" si="51"/>
        <v>0</v>
      </c>
      <c r="EG19" s="60">
        <f t="shared" si="52"/>
        <v>0</v>
      </c>
      <c r="EH19" s="60">
        <f t="shared" si="53"/>
        <v>0</v>
      </c>
      <c r="EI19" s="60">
        <f t="shared" si="54"/>
        <v>0</v>
      </c>
      <c r="EJ19" s="60">
        <f t="shared" si="55"/>
        <v>0</v>
      </c>
      <c r="EK19" s="60">
        <f t="shared" si="56"/>
        <v>0</v>
      </c>
      <c r="EL19" s="60">
        <f t="shared" si="57"/>
        <v>0</v>
      </c>
      <c r="EM19" s="61"/>
      <c r="EN19" s="62">
        <f t="shared" si="58"/>
        <v>0</v>
      </c>
      <c r="EO19" s="61"/>
      <c r="EP19" s="66"/>
      <c r="EQ19" s="64"/>
      <c r="ER19" s="65">
        <f t="shared" si="65"/>
        <v>13122.45</v>
      </c>
      <c r="ES19" s="50"/>
      <c r="ET19" s="59">
        <f t="shared" si="59"/>
        <v>3809.7000000000003</v>
      </c>
      <c r="EU19" s="60">
        <f ca="1">IFERROR((NORMSDIST(((LN($ET19/$C$3)+(#REF!+($O$49^2)/2)*$O$54)/($O$49*SQRT($O$54))))*$ET19-NORMSDIST((((LN($ET19/$C$3)+(#REF!+($O$49^2)/2)*$O$54)/($O$49*SQRT($O$54)))-$O$49*SQRT(($O$54))))*$C$3*EXP(-#REF!*$O$54))*$B$3*100,0)</f>
        <v>0</v>
      </c>
      <c r="EV19" s="60">
        <f ca="1">IFERROR((NORMSDIST(((LN($ET19/$C$4)+(#REF!+($O$49^2)/2)*$O$54)/($O$49*SQRT($O$54))))*$ET19-NORMSDIST((((LN($ET19/$C$4)+(#REF!+($O$49^2)/2)*$O$54)/($O$49*SQRT($O$54)))-$O$49*SQRT(($O$54))))*$C$4*EXP(-#REF!*$O$54))*$B$4*100,0)</f>
        <v>0</v>
      </c>
      <c r="EW19" s="60">
        <f ca="1">IFERROR((NORMSDIST(((LN($ET19/$C$5)+(#REF!+($O$49^2)/2)*$O$54)/($O$49*SQRT($O$54))))*$ET19-NORMSDIST((((LN($ET19/$C$5)+(#REF!+($O$49^2)/2)*$O$54)/($O$49*SQRT($O$54)))-$O$49*SQRT(($O$54))))*$C$5*EXP(-#REF!*$O$54))*$B$5*100,0)</f>
        <v>0</v>
      </c>
      <c r="EX19" s="60">
        <f ca="1">IFERROR((NORMSDIST(((LN($ET19/$C$6)+(#REF!+($O$49^2)/2)*$O$54)/($O$49*SQRT($O$54))))*$ET19-NORMSDIST((((LN($ET19/$C$6)+(#REF!+($O$49^2)/2)*$O$54)/($O$49*SQRT($O$54)))-$O$49*SQRT(($O$54))))*$C$6*EXP(-#REF!*$O$54))*$B$6*100,0)</f>
        <v>0</v>
      </c>
      <c r="EY19" s="60">
        <f ca="1">IFERROR((NORMSDIST(((LN($ET19/$C$7)+(#REF!+($O$49^2)/2)*$O$54)/($O$49*SQRT($O$54))))*$ET19-NORMSDIST((((LN($ET19/$C$7)+(#REF!+($O$49^2)/2)*$O$54)/($O$49*SQRT($O$54)))-$O$49*SQRT(($O$54))))*$C$7*EXP(-#REF!*$O$54))*$B$7*100,0)</f>
        <v>0</v>
      </c>
      <c r="EZ19" s="60">
        <f ca="1">IFERROR((NORMSDIST(((LN($ET19/$C$8)+(#REF!+($O$49^2)/2)*$O$54)/($O$49*SQRT($O$54))))*$ET19-NORMSDIST((((LN($ET19/$C$8)+(#REF!+($O$49^2)/2)*$O$54)/($O$49*SQRT($O$54)))-$O$49*SQRT(($O$54))))*$C$8*EXP(-#REF!*$O$54))*$B$8*100,0)</f>
        <v>0</v>
      </c>
      <c r="FA19" s="60">
        <f ca="1">IFERROR((NORMSDIST(((LN($ET19/$C$9)+(#REF!+($O$49^2)/2)*$O$54)/($O$49*SQRT($O$54))))*$ET19-NORMSDIST((((LN($ET19/$C$9)+(#REF!+($O$49^2)/2)*$O$54)/($O$49*SQRT($O$54)))-$O$49*SQRT(($O$54))))*$C$9*EXP(-#REF!*$O$54))*$B$9*100,0)</f>
        <v>0</v>
      </c>
      <c r="FB19" s="60">
        <f ca="1">IFERROR((NORMSDIST(((LN($ET19/$C$10)+(#REF!+($O$49^2)/2)*$O$54)/($O$49*SQRT($O$54))))*$ET19-NORMSDIST((((LN($ET19/$C$10)+(#REF!+($O$49^2)/2)*$O$54)/($O$49*SQRT($O$54)))-$O$49*SQRT(($O$54))))*$C$10*EXP(-#REF!*$O$54))*$B$10*100,0)</f>
        <v>0</v>
      </c>
      <c r="FC19" s="60">
        <f ca="1">IFERROR((NORMSDIST(((LN($ET19/$C$11)+(#REF!+($O$49^2)/2)*$O$54)/($O$49*SQRT($O$54))))*$ET19-NORMSDIST((((LN($ET19/$C$11)+(#REF!+($O$49^2)/2)*$O$54)/($O$49*SQRT($O$54)))-$O$49*SQRT(($O$54))))*$C$11*EXP(-#REF!*$O$54))*$B$11*100,0)</f>
        <v>0</v>
      </c>
      <c r="FD19" s="60">
        <f ca="1">IFERROR((NORMSDIST(((LN($ET19/$C$12)+(#REF!+($O$49^2)/2)*$O$54)/($O$49*SQRT($O$54))))*$ET19-NORMSDIST((((LN($ET19/$C$12)+(#REF!+($O$49^2)/2)*$O$54)/($O$49*SQRT($O$54)))-$O$49*SQRT(($O$54))))*$C$12*EXP(-#REF!*$O$54))*$B$12*100,0)</f>
        <v>0</v>
      </c>
      <c r="FE19" s="60">
        <f ca="1">IFERROR((NORMSDIST(((LN($ET19/$C$13)+(#REF!+($O$49^2)/2)*$O$54)/($O$49*SQRT($O$54))))*$ET19-NORMSDIST((((LN($ET19/$C$13)+(#REF!+($O$49^2)/2)*$O$54)/($O$49*SQRT($O$54)))-$O$49*SQRT(($O$54))))*$C$13*EXP(-#REF!*$O$54))*$B$13*100,0)</f>
        <v>0</v>
      </c>
      <c r="FF19" s="60">
        <f ca="1">IFERROR((NORMSDIST(((LN($ET19/$C$14)+(#REF!+($O$49^2)/2)*$O$54)/($O$49*SQRT($O$54))))*$ET19-NORMSDIST((((LN($ET19/$C$14)+(#REF!+($O$49^2)/2)*$O$54)/($O$49*SQRT($O$54)))-$O$49*SQRT(($O$54))))*$C$14*EXP(-#REF!*$O$54))*$B$14*100,0)</f>
        <v>0</v>
      </c>
      <c r="FG19" s="60">
        <f ca="1">IFERROR((NORMSDIST(((LN($ET19/$C$15)+(#REF!+($O$49^2)/2)*$O$54)/($O$49*SQRT($O$54))))*$ET19-NORMSDIST((((LN($ET19/$C$15)+(#REF!+($O$49^2)/2)*$O$54)/($O$49*SQRT($O$54)))-$O$49*SQRT(($O$54))))*$C$15*EXP(-#REF!*$O$54))*$B$15*100,0)</f>
        <v>0</v>
      </c>
      <c r="FH19" s="60">
        <f ca="1">IFERROR((NORMSDIST(((LN($ET19/$C$16)+(#REF!+($O$49^2)/2)*$O$54)/($O$49*SQRT($O$54))))*$ET19-NORMSDIST((((LN($ET19/$C$16)+(#REF!+($O$49^2)/2)*$O$54)/($O$49*SQRT($O$54)))-$O$49*SQRT(($O$54))))*$C$16*EXP(-#REF!*$O$54))*$B$16*100,0)</f>
        <v>0</v>
      </c>
      <c r="FI19" s="60">
        <f ca="1">IFERROR((NORMSDIST(((LN($ET19/$C$17)+(#REF!+($O$49^2)/2)*$O$54)/($O$49*SQRT($O$54))))*$ET19-NORMSDIST((((LN($ET19/$C$17)+(#REF!+($O$49^2)/2)*$O$54)/($O$49*SQRT($O$54)))-$O$49*SQRT(($O$54))))*$C$17*EXP(-#REF!*$O$54))*$B$17*100,0)</f>
        <v>0</v>
      </c>
      <c r="FJ19" s="60">
        <f ca="1">IFERROR((NORMSDIST(((LN($ET19/$C$18)+(#REF!+($O$49^2)/2)*$O$54)/($O$49*SQRT($O$54))))*$ET19-NORMSDIST((((LN($ET19/$C$18)+(#REF!+($O$49^2)/2)*$O$54)/($O$49*SQRT($O$54)))-$O$49*SQRT(($O$54))))*$C$18*EXP(-#REF!*$O$54))*$B$18*100,0)</f>
        <v>0</v>
      </c>
      <c r="FK19" s="60">
        <f ca="1">IFERROR((NORMSDIST(((LN($ET19/$C$19)+(#REF!+($O$49^2)/2)*$O$54)/($O$49*SQRT($O$54))))*$ET19-NORMSDIST((((LN($ET19/$C$19)+(#REF!+($O$49^2)/2)*$O$54)/($O$49*SQRT($O$54)))-$O$49*SQRT(($O$54))))*$C$19*EXP(-#REF!*$O$54))*$B$19*100,0)</f>
        <v>0</v>
      </c>
      <c r="FL19" s="60">
        <f ca="1">IFERROR((NORMSDIST(((LN($ET19/$C$20)+(#REF!+($O$49^2)/2)*$O$54)/($O$49*SQRT($O$54))))*$ET19-NORMSDIST((((LN($ET19/$C$20)+(#REF!+($O$49^2)/2)*$O$54)/($O$49*SQRT($O$54)))-$O$49*SQRT(($O$54))))*$C$20*EXP(-#REF!*$O$54))*$B$20*100,0)</f>
        <v>0</v>
      </c>
      <c r="FM19" s="60">
        <f ca="1">IFERROR((NORMSDIST(((LN($ET19/$C$39)+(#REF!+($O$49^2)/2)*$O$54)/($O$49*SQRT($O$54))))*$ET19-NORMSDIST((((LN($ET19/$C$39)+(#REF!+($O$49^2)/2)*$O$54)/($O$49*SQRT($O$54)))-$O$49*SQRT(($O$54))))*$C$39*EXP(-#REF!*$O$54))*$B$39*100,0)</f>
        <v>0</v>
      </c>
      <c r="FN19" s="60">
        <f ca="1">IFERROR((NORMSDIST(((LN($ET19/$C$40)+(#REF!+($O$49^2)/2)*$O$54)/($O$49*SQRT($O$54))))*$ET19-NORMSDIST((((LN($ET19/$C$40)+(#REF!+($O$49^2)/2)*$O$54)/($O$49*SQRT($O$54)))-$O$49*SQRT(($O$54))))*$C$40*EXP(-#REF!*$O$54))*$B$40*100,0)</f>
        <v>0</v>
      </c>
      <c r="FO19" s="60">
        <f ca="1">IFERROR((NORMSDIST(((LN($ET19/$C$41)+(#REF!+($O$49^2)/2)*$O$54)/($O$49*SQRT($O$54))))*$ET19-NORMSDIST((((LN($ET19/$C$41)+(#REF!+($O$49^2)/2)*$O$54)/($O$49*SQRT($O$54)))-$O$49*SQRT(($O$54))))*$C$41*EXP(-#REF!*$O$54))*$B$41*100,0)</f>
        <v>0</v>
      </c>
      <c r="FP19" s="60">
        <f ca="1">IFERROR((NORMSDIST(((LN($ET19/$C$42)+(#REF!+($O$49^2)/2)*$O$54)/($O$49*SQRT($O$54))))*$ET19-NORMSDIST((((LN($ET19/$C$42)+(#REF!+($O$49^2)/2)*$O$54)/($O$49*SQRT($O$54)))-$O$49*SQRT(($O$54))))*$C$42*EXP(-#REF!*$O$54))*$B$42*100,0)</f>
        <v>0</v>
      </c>
      <c r="FQ19" s="60">
        <f ca="1">IFERROR((NORMSDIST(((LN($ET19/$C$43)+(#REF!+($O$49^2)/2)*$O$54)/($O$49*SQRT($O$54))))*$ET19-NORMSDIST((((LN($ET19/$C$43)+(#REF!+($O$49^2)/2)*$O$54)/($O$49*SQRT($O$54)))-$O$49*SQRT(($O$54))))*$C$43*EXP(-#REF!*$O$54))*$B$43*100,0)</f>
        <v>0</v>
      </c>
      <c r="FR19" s="60">
        <f ca="1">IFERROR((NORMSDIST(((LN($ET19/$C$44)+(#REF!+($O$49^2)/2)*$O$54)/($O$49*SQRT($O$54))))*$ET19-NORMSDIST((((LN($ET19/$C$44)+(#REF!+($O$49^2)/2)*$O$54)/($O$49*SQRT($O$54)))-$O$49*SQRT(($O$54))))*$C$44*EXP(-#REF!*$O$54))*$B$44*100,0)</f>
        <v>0</v>
      </c>
      <c r="FS19" s="60">
        <f ca="1">IFERROR((NORMSDIST(((LN($ET19/$C$45)+(#REF!+($O$49^2)/2)*$O$54)/($O$49*SQRT($O$54))))*$ET19-NORMSDIST((((LN($ET19/$C$45)+(#REF!+($O$49^2)/2)*$O$54)/($O$49*SQRT($O$54)))-$O$49*SQRT(($O$54))))*$C$45*EXP(-#REF!*$O$54))*$B$45*100,0)</f>
        <v>0</v>
      </c>
      <c r="FT19" s="60">
        <f ca="1">IFERROR((NORMSDIST(((LN($ET19/$C$46)+(#REF!+($O$49^2)/2)*$O$54)/($O$49*SQRT($O$54))))*$ET19-NORMSDIST((((LN($ET19/$C$46)+(#REF!+($O$49^2)/2)*$O$54)/($O$49*SQRT($O$54)))-$O$49*SQRT(($O$54))))*$C$46*EXP(-#REF!*$O$54))*$B$46*100,0)</f>
        <v>0</v>
      </c>
      <c r="FU19" s="60">
        <f ca="1">IFERROR((NORMSDIST(((LN($ET19/$C$47)+(#REF!+($O$49^2)/2)*$O$54)/($O$49*SQRT($O$54))))*$ET19-NORMSDIST((((LN($ET19/$C$47)+(#REF!+($O$49^2)/2)*$O$54)/($O$49*SQRT($O$54)))-$O$49*SQRT(($O$54))))*$C$47*EXP(-#REF!*$O$54))*$B$47*100,0)</f>
        <v>0</v>
      </c>
      <c r="FV19" s="60">
        <f ca="1">IFERROR((NORMSDIST(((LN($ET19/$C$48)+(#REF!+($O$49^2)/2)*$O$54)/($O$49*SQRT($O$54))))*$ET19-NORMSDIST((((LN($ET19/$C$48)+(#REF!+($O$49^2)/2)*$O$54)/($O$49*SQRT($O$54)))-$O$49*SQRT(($O$54))))*$C$48*EXP(-#REF!*$O$54))*$B$48*100,0)</f>
        <v>0</v>
      </c>
      <c r="FW19" s="60">
        <f ca="1">IFERROR((NORMSDIST(((LN($ET19/$C$49)+(#REF!+($O$49^2)/2)*$O$54)/($O$49*SQRT($O$54))))*$ET19-NORMSDIST((((LN($ET19/$C$49)+(#REF!+($O$49^2)/2)*$O$54)/($O$49*SQRT($O$54)))-$O$49*SQRT(($O$54))))*$C$49*EXP(-#REF!*$O$54))*$B$49*100,0)</f>
        <v>0</v>
      </c>
      <c r="FX19" s="60">
        <f ca="1">IFERROR((NORMSDIST(((LN($ET19/$C$50)+(#REF!+($O$49^2)/2)*$O$54)/($O$49*SQRT($O$54))))*$ET19-NORMSDIST((((LN($ET19/$C$50)+(#REF!+($O$49^2)/2)*$O$54)/($O$49*SQRT($O$54)))-$O$49*SQRT(($O$54))))*$C$50*EXP(-#REF!*$O$54))*$B$50*100,0)</f>
        <v>0</v>
      </c>
      <c r="FY19" s="60">
        <f ca="1">IFERROR((NORMSDIST(((LN($ET19/$C$51)+(#REF!+($O$49^2)/2)*$O$54)/($O$49*SQRT($O$54))))*$ET19-NORMSDIST((((LN($ET19/$C$51)+(#REF!+($O$49^2)/2)*$O$54)/($O$49*SQRT($O$54)))-$O$49*SQRT(($O$54))))*$C$51*EXP(-#REF!*$O$54))*$B$51*100,0)</f>
        <v>0</v>
      </c>
      <c r="FZ19" s="60">
        <f ca="1">IFERROR((NORMSDIST(((LN($ET19/$C$52)+(#REF!+($O$49^2)/2)*$O$54)/($O$49*SQRT($O$54))))*$ET19-NORMSDIST((((LN($ET19/$C$52)+(#REF!+($O$49^2)/2)*$O$54)/($O$49*SQRT($O$54)))-$O$49*SQRT(($O$54))))*$C$52*EXP(-#REF!*$O$54))*$B$52*100,0)</f>
        <v>0</v>
      </c>
      <c r="GA19" s="60">
        <f ca="1">IFERROR((NORMSDIST(((LN($ET19/$C$53)+(#REF!+($O$49^2)/2)*$O$54)/($O$49*SQRT($O$54))))*$ET19-NORMSDIST((((LN($ET19/$C$53)+(#REF!+($O$49^2)/2)*$O$54)/($O$49*SQRT($O$54)))-$O$49*SQRT(($O$54))))*$C$53*EXP(-#REF!*$O$54))*$B$53*100,0)</f>
        <v>0</v>
      </c>
      <c r="GB19" s="60">
        <f ca="1">IFERROR((NORMSDIST(((LN($ET19/$C$54)+(#REF!+($O$49^2)/2)*$O$54)/($O$49*SQRT($O$54))))*$ET19-NORMSDIST((((LN($ET19/$C$54)+(#REF!+($O$49^2)/2)*$O$54)/($O$49*SQRT($O$54)))-$O$49*SQRT(($O$54))))*$C$54*EXP(-#REF!*$O$54))*$B$54*100,0)</f>
        <v>0</v>
      </c>
      <c r="GC19" s="60">
        <f ca="1">IFERROR((NORMSDIST(((LN($ET19/$C$56)+(#REF!+($O$49^2)/2)*$O$54)/($O$49*SQRT($O$54))))*$ET19-NORMSDIST((((LN($ET19/$C$56)+(#REF!+($O$49^2)/2)*$O$54)/($O$49*SQRT($O$54)))-$O$49*SQRT(($O$54))))*$C$56*EXP(-#REF!*$O$54))*$B$56*100,0)</f>
        <v>0</v>
      </c>
      <c r="GD19" s="61"/>
      <c r="GE19" s="62">
        <f t="shared" ca="1" si="60"/>
        <v>0</v>
      </c>
      <c r="GF19" s="61"/>
      <c r="GG19" s="66"/>
      <c r="GH19" s="64"/>
      <c r="GI19" s="65">
        <f t="shared" ca="1" si="61"/>
        <v>13122.45</v>
      </c>
    </row>
    <row r="20" spans="1:191" ht="13.5" thickBot="1">
      <c r="A20" s="858" t="s">
        <v>205</v>
      </c>
      <c r="B20" s="850"/>
      <c r="C20" s="851"/>
      <c r="D20" s="852"/>
      <c r="E20" s="859">
        <f t="shared" si="0"/>
        <v>0</v>
      </c>
      <c r="F20" s="860">
        <f t="shared" si="1"/>
        <v>0</v>
      </c>
      <c r="G20" s="855" t="str">
        <f t="shared" si="62"/>
        <v/>
      </c>
      <c r="H20" s="856"/>
      <c r="I20" s="861">
        <f t="shared" si="2"/>
        <v>0</v>
      </c>
      <c r="J20" s="898">
        <f t="shared" si="3"/>
        <v>0</v>
      </c>
      <c r="K20" s="872"/>
      <c r="L20" s="607">
        <f t="shared" si="66"/>
        <v>4.0399999999999991E-2</v>
      </c>
      <c r="M20" s="706">
        <f t="shared" si="67"/>
        <v>3885.8940000000002</v>
      </c>
      <c r="N20" s="563">
        <f t="shared" si="6"/>
        <v>13122.45</v>
      </c>
      <c r="O20" s="696">
        <f t="shared" ca="1" si="7"/>
        <v>13122.45</v>
      </c>
      <c r="P20" s="872"/>
      <c r="Q20" s="843"/>
      <c r="R20" s="658">
        <f t="shared" si="63"/>
        <v>0</v>
      </c>
      <c r="S20" s="659" t="str">
        <f t="shared" si="8"/>
        <v/>
      </c>
      <c r="T20" s="660" t="str">
        <f t="shared" si="9"/>
        <v/>
      </c>
      <c r="U20" s="661" t="str">
        <f t="shared" si="10"/>
        <v/>
      </c>
      <c r="V20" s="864">
        <f t="shared" ca="1" si="11"/>
        <v>0</v>
      </c>
      <c r="W20" s="662">
        <f>IFERROR(VLOOKUP($U20,HomeBroker!$A$30:$F$90,6,0),0)</f>
        <v>0</v>
      </c>
      <c r="X20" s="939" t="str" cm="1">
        <f t="array" ref="X20">IFERROR(IF(Q20&lt;&gt;"",IF(W20&gt;0,ImpliedCallVolatility($M$18,Q20,$O$54,$O$51,W20),""),""),"")</f>
        <v/>
      </c>
      <c r="Y20" s="962" t="str" cm="1">
        <f t="array" ref="Y20">+IFERROR(IF(Q20&lt;&gt;"",CallDelta($M$18,Q20,$O$54,$O$51,$O$49),""),"")</f>
        <v/>
      </c>
      <c r="Z20" s="962" t="str" cm="1">
        <f t="array" ref="Z20">+IFERROR(IF(Q20&lt;&gt;"",CallTheta2($M$18,Q20,$O$54,$O$51,$O$49,$O$57),""),"")</f>
        <v/>
      </c>
      <c r="AA20" s="951" t="str" cm="1">
        <f t="array" ref="AA20">+IFERROR(IF(Q20&lt;&gt;"",vega($M$18,Q20,$O$54,$O$51,$O$49),""),"")</f>
        <v/>
      </c>
      <c r="AB20" s="872"/>
      <c r="AC20" s="1004"/>
      <c r="AD20" s="663">
        <f t="shared" si="12"/>
        <v>0</v>
      </c>
      <c r="AE20" s="664" t="str">
        <f t="shared" si="13"/>
        <v/>
      </c>
      <c r="AF20" s="665" t="str">
        <f t="shared" si="14"/>
        <v/>
      </c>
      <c r="AG20" s="666" t="str">
        <f t="shared" si="15"/>
        <v/>
      </c>
      <c r="AH20" s="667">
        <f t="shared" ca="1" si="16"/>
        <v>0</v>
      </c>
      <c r="AI20" s="668">
        <f>IFERROR(VLOOKUP($AG20,HomeBroker!$A$30:$F$90,6,0),0)</f>
        <v>0</v>
      </c>
      <c r="AJ20" s="947" t="str" cm="1">
        <f t="array" ref="AJ20">IFERROR(IF(AC20&lt;&gt;"",IF(AI20&gt;0,ImpliedPutVolatility($M$18,AC20,$O$54,$O$51,AI20),""),""),"")</f>
        <v/>
      </c>
      <c r="AK20" s="959" t="str" cm="1">
        <f t="array" ref="AK20">+IFERROR(IF(AC20&lt;&gt;"",PutDelta($M$18,AC20,$O$54,$O$51,$O$50),""),"")</f>
        <v/>
      </c>
      <c r="AL20" s="959" t="str" cm="1">
        <f t="array" ref="AL20">+IFERROR(IF(AC20&lt;&gt;"",PutTheta2($M$18,AC20,$O$54,$O$51,$O$50,$O$57),""),"")</f>
        <v/>
      </c>
      <c r="AM20" s="960" t="str" cm="1">
        <f t="array" ref="AM20">+IFERROR(IF(AC20&lt;&gt;"",vega($M$18,AC20,$O$54,$O$51,$O$50),""),"")</f>
        <v/>
      </c>
      <c r="AN20" s="872"/>
      <c r="AO20" s="828"/>
      <c r="AP20" s="528" t="s">
        <v>160</v>
      </c>
      <c r="AQ20" s="509"/>
      <c r="AR20" s="521"/>
      <c r="AS20" s="512"/>
      <c r="AT20" s="515">
        <f t="shared" si="17"/>
        <v>0</v>
      </c>
      <c r="AU20" s="524">
        <f t="shared" si="18"/>
        <v>0</v>
      </c>
      <c r="AV20" s="529" t="s">
        <v>206</v>
      </c>
      <c r="AW20" s="509">
        <v>10</v>
      </c>
      <c r="AX20" s="521">
        <v>3258.1</v>
      </c>
      <c r="AY20" s="512">
        <v>8</v>
      </c>
      <c r="AZ20" s="515">
        <f t="shared" si="64"/>
        <v>-8000</v>
      </c>
      <c r="BA20" s="524">
        <f t="shared" si="19"/>
        <v>-8020.3279999999995</v>
      </c>
      <c r="BB20" s="532" t="s">
        <v>207</v>
      </c>
      <c r="BC20" s="530"/>
      <c r="BD20" s="512"/>
      <c r="BE20" s="515">
        <f t="shared" si="20"/>
        <v>0</v>
      </c>
      <c r="BF20" s="925">
        <f t="shared" si="21"/>
        <v>0</v>
      </c>
      <c r="BG20" s="877"/>
      <c r="BH20" s="877"/>
      <c r="BI20" s="877"/>
      <c r="BJ20" s="877"/>
      <c r="BK20" s="877"/>
      <c r="BL20" s="877"/>
      <c r="BM20" s="877"/>
      <c r="BN20" s="877"/>
      <c r="BO20" s="877"/>
      <c r="BP20" s="877"/>
      <c r="BQ20" s="877"/>
      <c r="BR20" s="877"/>
      <c r="DC20" s="59">
        <f t="shared" si="22"/>
        <v>3885.8940000000002</v>
      </c>
      <c r="DD20" s="60">
        <f t="shared" si="23"/>
        <v>0</v>
      </c>
      <c r="DE20" s="60">
        <f t="shared" si="24"/>
        <v>0</v>
      </c>
      <c r="DF20" s="60">
        <f t="shared" si="25"/>
        <v>0</v>
      </c>
      <c r="DG20" s="60">
        <f t="shared" si="26"/>
        <v>0</v>
      </c>
      <c r="DH20" s="60">
        <f t="shared" si="27"/>
        <v>0</v>
      </c>
      <c r="DI20" s="60">
        <f t="shared" si="28"/>
        <v>0</v>
      </c>
      <c r="DJ20" s="60">
        <f t="shared" si="29"/>
        <v>0</v>
      </c>
      <c r="DK20" s="60">
        <f t="shared" si="30"/>
        <v>0</v>
      </c>
      <c r="DL20" s="60">
        <f t="shared" si="31"/>
        <v>0</v>
      </c>
      <c r="DM20" s="60">
        <f t="shared" si="32"/>
        <v>0</v>
      </c>
      <c r="DN20" s="60">
        <f t="shared" si="33"/>
        <v>0</v>
      </c>
      <c r="DO20" s="60">
        <f t="shared" si="34"/>
        <v>0</v>
      </c>
      <c r="DP20" s="60">
        <f t="shared" si="35"/>
        <v>0</v>
      </c>
      <c r="DQ20" s="60">
        <f t="shared" si="36"/>
        <v>0</v>
      </c>
      <c r="DR20" s="60">
        <f t="shared" si="37"/>
        <v>0</v>
      </c>
      <c r="DS20" s="60">
        <f t="shared" si="38"/>
        <v>0</v>
      </c>
      <c r="DT20" s="60">
        <f t="shared" si="39"/>
        <v>0</v>
      </c>
      <c r="DU20" s="60">
        <f t="shared" si="40"/>
        <v>0</v>
      </c>
      <c r="DV20" s="60">
        <f t="shared" si="41"/>
        <v>0</v>
      </c>
      <c r="DW20" s="60">
        <f t="shared" si="42"/>
        <v>0</v>
      </c>
      <c r="DX20" s="60">
        <f t="shared" si="43"/>
        <v>0</v>
      </c>
      <c r="DY20" s="60">
        <f t="shared" si="44"/>
        <v>0</v>
      </c>
      <c r="DZ20" s="60">
        <f t="shared" si="45"/>
        <v>0</v>
      </c>
      <c r="EA20" s="60">
        <f t="shared" si="46"/>
        <v>0</v>
      </c>
      <c r="EB20" s="60">
        <f t="shared" si="47"/>
        <v>0</v>
      </c>
      <c r="EC20" s="60">
        <f t="shared" si="48"/>
        <v>0</v>
      </c>
      <c r="ED20" s="60">
        <f t="shared" si="49"/>
        <v>0</v>
      </c>
      <c r="EE20" s="60">
        <f t="shared" si="50"/>
        <v>0</v>
      </c>
      <c r="EF20" s="60">
        <f t="shared" si="51"/>
        <v>0</v>
      </c>
      <c r="EG20" s="60">
        <f t="shared" si="52"/>
        <v>0</v>
      </c>
      <c r="EH20" s="60">
        <f t="shared" si="53"/>
        <v>0</v>
      </c>
      <c r="EI20" s="60">
        <f t="shared" si="54"/>
        <v>0</v>
      </c>
      <c r="EJ20" s="60">
        <f t="shared" si="55"/>
        <v>0</v>
      </c>
      <c r="EK20" s="60">
        <f t="shared" si="56"/>
        <v>0</v>
      </c>
      <c r="EL20" s="60">
        <f t="shared" si="57"/>
        <v>0</v>
      </c>
      <c r="EM20" s="61"/>
      <c r="EN20" s="62">
        <f t="shared" si="58"/>
        <v>0</v>
      </c>
      <c r="EO20" s="61"/>
      <c r="EP20" s="66"/>
      <c r="EQ20" s="64"/>
      <c r="ER20" s="65">
        <f t="shared" si="65"/>
        <v>13122.45</v>
      </c>
      <c r="ES20" s="50"/>
      <c r="ET20" s="59">
        <f t="shared" si="59"/>
        <v>3885.8940000000002</v>
      </c>
      <c r="EU20" s="60">
        <f ca="1">IFERROR((NORMSDIST(((LN($ET20/$C$3)+(#REF!+($O$49^2)/2)*$O$54)/($O$49*SQRT($O$54))))*$ET20-NORMSDIST((((LN($ET20/$C$3)+(#REF!+($O$49^2)/2)*$O$54)/($O$49*SQRT($O$54)))-$O$49*SQRT(($O$54))))*$C$3*EXP(-#REF!*$O$54))*$B$3*100,0)</f>
        <v>0</v>
      </c>
      <c r="EV20" s="60">
        <f ca="1">IFERROR((NORMSDIST(((LN($ET20/$C$4)+(#REF!+($O$49^2)/2)*$O$54)/($O$49*SQRT($O$54))))*$ET20-NORMSDIST((((LN($ET20/$C$4)+(#REF!+($O$49^2)/2)*$O$54)/($O$49*SQRT($O$54)))-$O$49*SQRT(($O$54))))*$C$4*EXP(-#REF!*$O$54))*$B$4*100,0)</f>
        <v>0</v>
      </c>
      <c r="EW20" s="60">
        <f ca="1">IFERROR((NORMSDIST(((LN($ET20/$C$5)+(#REF!+($O$49^2)/2)*$O$54)/($O$49*SQRT($O$54))))*$ET20-NORMSDIST((((LN($ET20/$C$5)+(#REF!+($O$49^2)/2)*$O$54)/($O$49*SQRT($O$54)))-$O$49*SQRT(($O$54))))*$C$5*EXP(-#REF!*$O$54))*$B$5*100,0)</f>
        <v>0</v>
      </c>
      <c r="EX20" s="60">
        <f ca="1">IFERROR((NORMSDIST(((LN($ET20/$C$6)+(#REF!+($O$49^2)/2)*$O$54)/($O$49*SQRT($O$54))))*$ET20-NORMSDIST((((LN($ET20/$C$6)+(#REF!+($O$49^2)/2)*$O$54)/($O$49*SQRT($O$54)))-$O$49*SQRT(($O$54))))*$C$6*EXP(-#REF!*$O$54))*$B$6*100,0)</f>
        <v>0</v>
      </c>
      <c r="EY20" s="60">
        <f ca="1">IFERROR((NORMSDIST(((LN($ET20/$C$7)+(#REF!+($O$49^2)/2)*$O$54)/($O$49*SQRT($O$54))))*$ET20-NORMSDIST((((LN($ET20/$C$7)+(#REF!+($O$49^2)/2)*$O$54)/($O$49*SQRT($O$54)))-$O$49*SQRT(($O$54))))*$C$7*EXP(-#REF!*$O$54))*$B$7*100,0)</f>
        <v>0</v>
      </c>
      <c r="EZ20" s="60">
        <f ca="1">IFERROR((NORMSDIST(((LN($ET20/$C$8)+(#REF!+($O$49^2)/2)*$O$54)/($O$49*SQRT($O$54))))*$ET20-NORMSDIST((((LN($ET20/$C$8)+(#REF!+($O$49^2)/2)*$O$54)/($O$49*SQRT($O$54)))-$O$49*SQRT(($O$54))))*$C$8*EXP(-#REF!*$O$54))*$B$8*100,0)</f>
        <v>0</v>
      </c>
      <c r="FA20" s="60">
        <f ca="1">IFERROR((NORMSDIST(((LN($ET20/$C$9)+(#REF!+($O$49^2)/2)*$O$54)/($O$49*SQRT($O$54))))*$ET20-NORMSDIST((((LN($ET20/$C$9)+(#REF!+($O$49^2)/2)*$O$54)/($O$49*SQRT($O$54)))-$O$49*SQRT(($O$54))))*$C$9*EXP(-#REF!*$O$54))*$B$9*100,0)</f>
        <v>0</v>
      </c>
      <c r="FB20" s="60">
        <f ca="1">IFERROR((NORMSDIST(((LN($ET20/$C$10)+(#REF!+($O$49^2)/2)*$O$54)/($O$49*SQRT($O$54))))*$ET20-NORMSDIST((((LN($ET20/$C$10)+(#REF!+($O$49^2)/2)*$O$54)/($O$49*SQRT($O$54)))-$O$49*SQRT(($O$54))))*$C$10*EXP(-#REF!*$O$54))*$B$10*100,0)</f>
        <v>0</v>
      </c>
      <c r="FC20" s="60">
        <f ca="1">IFERROR((NORMSDIST(((LN($ET20/$C$11)+(#REF!+($O$49^2)/2)*$O$54)/($O$49*SQRT($O$54))))*$ET20-NORMSDIST((((LN($ET20/$C$11)+(#REF!+($O$49^2)/2)*$O$54)/($O$49*SQRT($O$54)))-$O$49*SQRT(($O$54))))*$C$11*EXP(-#REF!*$O$54))*$B$11*100,0)</f>
        <v>0</v>
      </c>
      <c r="FD20" s="60">
        <f ca="1">IFERROR((NORMSDIST(((LN($ET20/$C$12)+(#REF!+($O$49^2)/2)*$O$54)/($O$49*SQRT($O$54))))*$ET20-NORMSDIST((((LN($ET20/$C$12)+(#REF!+($O$49^2)/2)*$O$54)/($O$49*SQRT($O$54)))-$O$49*SQRT(($O$54))))*$C$12*EXP(-#REF!*$O$54))*$B$12*100,0)</f>
        <v>0</v>
      </c>
      <c r="FE20" s="60">
        <f ca="1">IFERROR((NORMSDIST(((LN($ET20/$C$13)+(#REF!+($O$49^2)/2)*$O$54)/($O$49*SQRT($O$54))))*$ET20-NORMSDIST((((LN($ET20/$C$13)+(#REF!+($O$49^2)/2)*$O$54)/($O$49*SQRT($O$54)))-$O$49*SQRT(($O$54))))*$C$13*EXP(-#REF!*$O$54))*$B$13*100,0)</f>
        <v>0</v>
      </c>
      <c r="FF20" s="60">
        <f ca="1">IFERROR((NORMSDIST(((LN($ET20/$C$14)+(#REF!+($O$49^2)/2)*$O$54)/($O$49*SQRT($O$54))))*$ET20-NORMSDIST((((LN($ET20/$C$14)+(#REF!+($O$49^2)/2)*$O$54)/($O$49*SQRT($O$54)))-$O$49*SQRT(($O$54))))*$C$14*EXP(-#REF!*$O$54))*$B$14*100,0)</f>
        <v>0</v>
      </c>
      <c r="FG20" s="60">
        <f ca="1">IFERROR((NORMSDIST(((LN($ET20/$C$15)+(#REF!+($O$49^2)/2)*$O$54)/($O$49*SQRT($O$54))))*$ET20-NORMSDIST((((LN($ET20/$C$15)+(#REF!+($O$49^2)/2)*$O$54)/($O$49*SQRT($O$54)))-$O$49*SQRT(($O$54))))*$C$15*EXP(-#REF!*$O$54))*$B$15*100,0)</f>
        <v>0</v>
      </c>
      <c r="FH20" s="60">
        <f ca="1">IFERROR((NORMSDIST(((LN($ET20/$C$16)+(#REF!+($O$49^2)/2)*$O$54)/($O$49*SQRT($O$54))))*$ET20-NORMSDIST((((LN($ET20/$C$16)+(#REF!+($O$49^2)/2)*$O$54)/($O$49*SQRT($O$54)))-$O$49*SQRT(($O$54))))*$C$16*EXP(-#REF!*$O$54))*$B$16*100,0)</f>
        <v>0</v>
      </c>
      <c r="FI20" s="60">
        <f ca="1">IFERROR((NORMSDIST(((LN($ET20/$C$17)+(#REF!+($O$49^2)/2)*$O$54)/($O$49*SQRT($O$54))))*$ET20-NORMSDIST((((LN($ET20/$C$17)+(#REF!+($O$49^2)/2)*$O$54)/($O$49*SQRT($O$54)))-$O$49*SQRT(($O$54))))*$C$17*EXP(-#REF!*$O$54))*$B$17*100,0)</f>
        <v>0</v>
      </c>
      <c r="FJ20" s="60">
        <f ca="1">IFERROR((NORMSDIST(((LN($ET20/$C$18)+(#REF!+($O$49^2)/2)*$O$54)/($O$49*SQRT($O$54))))*$ET20-NORMSDIST((((LN($ET20/$C$18)+(#REF!+($O$49^2)/2)*$O$54)/($O$49*SQRT($O$54)))-$O$49*SQRT(($O$54))))*$C$18*EXP(-#REF!*$O$54))*$B$18*100,0)</f>
        <v>0</v>
      </c>
      <c r="FK20" s="60">
        <f ca="1">IFERROR((NORMSDIST(((LN($ET20/$C$19)+(#REF!+($O$49^2)/2)*$O$54)/($O$49*SQRT($O$54))))*$ET20-NORMSDIST((((LN($ET20/$C$19)+(#REF!+($O$49^2)/2)*$O$54)/($O$49*SQRT($O$54)))-$O$49*SQRT(($O$54))))*$C$19*EXP(-#REF!*$O$54))*$B$19*100,0)</f>
        <v>0</v>
      </c>
      <c r="FL20" s="60">
        <f ca="1">IFERROR((NORMSDIST(((LN($ET20/$C$20)+(#REF!+($O$49^2)/2)*$O$54)/($O$49*SQRT($O$54))))*$ET20-NORMSDIST((((LN($ET20/$C$20)+(#REF!+($O$49^2)/2)*$O$54)/($O$49*SQRT($O$54)))-$O$49*SQRT(($O$54))))*$C$20*EXP(-#REF!*$O$54))*$B$20*100,0)</f>
        <v>0</v>
      </c>
      <c r="FM20" s="60">
        <f ca="1">IFERROR((NORMSDIST(((LN($ET20/$C$39)+(#REF!+($O$49^2)/2)*$O$54)/($O$49*SQRT($O$54))))*$ET20-NORMSDIST((((LN($ET20/$C$39)+(#REF!+($O$49^2)/2)*$O$54)/($O$49*SQRT($O$54)))-$O$49*SQRT(($O$54))))*$C$39*EXP(-#REF!*$O$54))*$B$39*100,0)</f>
        <v>0</v>
      </c>
      <c r="FN20" s="60">
        <f ca="1">IFERROR((NORMSDIST(((LN($ET20/$C$40)+(#REF!+($O$49^2)/2)*$O$54)/($O$49*SQRT($O$54))))*$ET20-NORMSDIST((((LN($ET20/$C$40)+(#REF!+($O$49^2)/2)*$O$54)/($O$49*SQRT($O$54)))-$O$49*SQRT(($O$54))))*$C$40*EXP(-#REF!*$O$54))*$B$40*100,0)</f>
        <v>0</v>
      </c>
      <c r="FO20" s="60">
        <f ca="1">IFERROR((NORMSDIST(((LN($ET20/$C$41)+(#REF!+($O$49^2)/2)*$O$54)/($O$49*SQRT($O$54))))*$ET20-NORMSDIST((((LN($ET20/$C$41)+(#REF!+($O$49^2)/2)*$O$54)/($O$49*SQRT($O$54)))-$O$49*SQRT(($O$54))))*$C$41*EXP(-#REF!*$O$54))*$B$41*100,0)</f>
        <v>0</v>
      </c>
      <c r="FP20" s="60">
        <f ca="1">IFERROR((NORMSDIST(((LN($ET20/$C$42)+(#REF!+($O$49^2)/2)*$O$54)/($O$49*SQRT($O$54))))*$ET20-NORMSDIST((((LN($ET20/$C$42)+(#REF!+($O$49^2)/2)*$O$54)/($O$49*SQRT($O$54)))-$O$49*SQRT(($O$54))))*$C$42*EXP(-#REF!*$O$54))*$B$42*100,0)</f>
        <v>0</v>
      </c>
      <c r="FQ20" s="60">
        <f ca="1">IFERROR((NORMSDIST(((LN($ET20/$C$43)+(#REF!+($O$49^2)/2)*$O$54)/($O$49*SQRT($O$54))))*$ET20-NORMSDIST((((LN($ET20/$C$43)+(#REF!+($O$49^2)/2)*$O$54)/($O$49*SQRT($O$54)))-$O$49*SQRT(($O$54))))*$C$43*EXP(-#REF!*$O$54))*$B$43*100,0)</f>
        <v>0</v>
      </c>
      <c r="FR20" s="60">
        <f ca="1">IFERROR((NORMSDIST(((LN($ET20/$C$44)+(#REF!+($O$49^2)/2)*$O$54)/($O$49*SQRT($O$54))))*$ET20-NORMSDIST((((LN($ET20/$C$44)+(#REF!+($O$49^2)/2)*$O$54)/($O$49*SQRT($O$54)))-$O$49*SQRT(($O$54))))*$C$44*EXP(-#REF!*$O$54))*$B$44*100,0)</f>
        <v>0</v>
      </c>
      <c r="FS20" s="60">
        <f ca="1">IFERROR((NORMSDIST(((LN($ET20/$C$45)+(#REF!+($O$49^2)/2)*$O$54)/($O$49*SQRT($O$54))))*$ET20-NORMSDIST((((LN($ET20/$C$45)+(#REF!+($O$49^2)/2)*$O$54)/($O$49*SQRT($O$54)))-$O$49*SQRT(($O$54))))*$C$45*EXP(-#REF!*$O$54))*$B$45*100,0)</f>
        <v>0</v>
      </c>
      <c r="FT20" s="60">
        <f ca="1">IFERROR((NORMSDIST(((LN($ET20/$C$46)+(#REF!+($O$49^2)/2)*$O$54)/($O$49*SQRT($O$54))))*$ET20-NORMSDIST((((LN($ET20/$C$46)+(#REF!+($O$49^2)/2)*$O$54)/($O$49*SQRT($O$54)))-$O$49*SQRT(($O$54))))*$C$46*EXP(-#REF!*$O$54))*$B$46*100,0)</f>
        <v>0</v>
      </c>
      <c r="FU20" s="60">
        <f ca="1">IFERROR((NORMSDIST(((LN($ET20/$C$47)+(#REF!+($O$49^2)/2)*$O$54)/($O$49*SQRT($O$54))))*$ET20-NORMSDIST((((LN($ET20/$C$47)+(#REF!+($O$49^2)/2)*$O$54)/($O$49*SQRT($O$54)))-$O$49*SQRT(($O$54))))*$C$47*EXP(-#REF!*$O$54))*$B$47*100,0)</f>
        <v>0</v>
      </c>
      <c r="FV20" s="60">
        <f ca="1">IFERROR((NORMSDIST(((LN($ET20/$C$48)+(#REF!+($O$49^2)/2)*$O$54)/($O$49*SQRT($O$54))))*$ET20-NORMSDIST((((LN($ET20/$C$48)+(#REF!+($O$49^2)/2)*$O$54)/($O$49*SQRT($O$54)))-$O$49*SQRT(($O$54))))*$C$48*EXP(-#REF!*$O$54))*$B$48*100,0)</f>
        <v>0</v>
      </c>
      <c r="FW20" s="60">
        <f ca="1">IFERROR((NORMSDIST(((LN($ET20/$C$49)+(#REF!+($O$49^2)/2)*$O$54)/($O$49*SQRT($O$54))))*$ET20-NORMSDIST((((LN($ET20/$C$49)+(#REF!+($O$49^2)/2)*$O$54)/($O$49*SQRT($O$54)))-$O$49*SQRT(($O$54))))*$C$49*EXP(-#REF!*$O$54))*$B$49*100,0)</f>
        <v>0</v>
      </c>
      <c r="FX20" s="60">
        <f ca="1">IFERROR((NORMSDIST(((LN($ET20/$C$50)+(#REF!+($O$49^2)/2)*$O$54)/($O$49*SQRT($O$54))))*$ET20-NORMSDIST((((LN($ET20/$C$50)+(#REF!+($O$49^2)/2)*$O$54)/($O$49*SQRT($O$54)))-$O$49*SQRT(($O$54))))*$C$50*EXP(-#REF!*$O$54))*$B$50*100,0)</f>
        <v>0</v>
      </c>
      <c r="FY20" s="60">
        <f ca="1">IFERROR((NORMSDIST(((LN($ET20/$C$51)+(#REF!+($O$49^2)/2)*$O$54)/($O$49*SQRT($O$54))))*$ET20-NORMSDIST((((LN($ET20/$C$51)+(#REF!+($O$49^2)/2)*$O$54)/($O$49*SQRT($O$54)))-$O$49*SQRT(($O$54))))*$C$51*EXP(-#REF!*$O$54))*$B$51*100,0)</f>
        <v>0</v>
      </c>
      <c r="FZ20" s="60">
        <f ca="1">IFERROR((NORMSDIST(((LN($ET20/$C$52)+(#REF!+($O$49^2)/2)*$O$54)/($O$49*SQRT($O$54))))*$ET20-NORMSDIST((((LN($ET20/$C$52)+(#REF!+($O$49^2)/2)*$O$54)/($O$49*SQRT($O$54)))-$O$49*SQRT(($O$54))))*$C$52*EXP(-#REF!*$O$54))*$B$52*100,0)</f>
        <v>0</v>
      </c>
      <c r="GA20" s="60">
        <f ca="1">IFERROR((NORMSDIST(((LN($ET20/$C$53)+(#REF!+($O$49^2)/2)*$O$54)/($O$49*SQRT($O$54))))*$ET20-NORMSDIST((((LN($ET20/$C$53)+(#REF!+($O$49^2)/2)*$O$54)/($O$49*SQRT($O$54)))-$O$49*SQRT(($O$54))))*$C$53*EXP(-#REF!*$O$54))*$B$53*100,0)</f>
        <v>0</v>
      </c>
      <c r="GB20" s="60">
        <f ca="1">IFERROR((NORMSDIST(((LN($ET20/$C$54)+(#REF!+($O$49^2)/2)*$O$54)/($O$49*SQRT($O$54))))*$ET20-NORMSDIST((((LN($ET20/$C$54)+(#REF!+($O$49^2)/2)*$O$54)/($O$49*SQRT($O$54)))-$O$49*SQRT(($O$54))))*$C$54*EXP(-#REF!*$O$54))*$B$54*100,0)</f>
        <v>0</v>
      </c>
      <c r="GC20" s="60">
        <f ca="1">IFERROR((NORMSDIST(((LN($ET20/$C$56)+(#REF!+($O$49^2)/2)*$O$54)/($O$49*SQRT($O$54))))*$ET20-NORMSDIST((((LN($ET20/$C$56)+(#REF!+($O$49^2)/2)*$O$54)/($O$49*SQRT($O$54)))-$O$49*SQRT(($O$54))))*$C$56*EXP(-#REF!*$O$54))*$B$56*100,0)</f>
        <v>0</v>
      </c>
      <c r="GD20" s="61"/>
      <c r="GE20" s="62">
        <f t="shared" ca="1" si="60"/>
        <v>0</v>
      </c>
      <c r="GF20" s="61"/>
      <c r="GG20" s="66"/>
      <c r="GH20" s="64"/>
      <c r="GI20" s="65">
        <f t="shared" ca="1" si="61"/>
        <v>13122.45</v>
      </c>
    </row>
    <row r="21" spans="1:191" ht="13.5" thickTop="1">
      <c r="A21" s="150" t="s">
        <v>205</v>
      </c>
      <c r="B21" s="518"/>
      <c r="C21" s="523">
        <v>4902.2</v>
      </c>
      <c r="D21" s="519"/>
      <c r="E21" s="516">
        <f t="shared" ref="E21:E38" si="68">+B21*D21*-100</f>
        <v>0</v>
      </c>
      <c r="F21" s="517">
        <f t="shared" ref="F21:F38" si="69">IF(B21&gt;0,+B21*D21*(1+($O$56+0.002)*1.21)*-100,B21*D21*(1-($O$56+0.002)*1.21)*-100)</f>
        <v>0</v>
      </c>
      <c r="G21" s="520">
        <f>IFERROR(IF(H21&lt;&gt;"",H21,VLOOKUP(C21,$AE$3:$AI$20,5,0)),"")</f>
        <v>0</v>
      </c>
      <c r="H21" s="624"/>
      <c r="I21" s="552">
        <f t="shared" ref="I21:I38" si="70">IFERROR(+G21*B21*-100,0)</f>
        <v>0</v>
      </c>
      <c r="J21" s="899">
        <f t="shared" ref="J21:J38" si="71">+IF(G21="",0,(F21-I21))</f>
        <v>0</v>
      </c>
      <c r="K21" s="872"/>
      <c r="L21" s="608">
        <f t="shared" si="66"/>
        <v>6.1208000000000151E-2</v>
      </c>
      <c r="M21" s="707">
        <f t="shared" si="67"/>
        <v>3963.6118800000004</v>
      </c>
      <c r="N21" s="562">
        <f t="shared" si="6"/>
        <v>13122.45</v>
      </c>
      <c r="O21" s="697">
        <f t="shared" ca="1" si="7"/>
        <v>13122.45</v>
      </c>
      <c r="P21" s="872"/>
      <c r="Q21" s="844">
        <v>2958.1</v>
      </c>
      <c r="R21" s="610">
        <f t="shared" ref="R21:R36" si="72">SUMIFS(AQ:AQ,AR:AR,S21)+SUMIFS($B$39:$B$56,$C$39:$C$56,C39)</f>
        <v>0</v>
      </c>
      <c r="S21" s="619">
        <f t="shared" si="8"/>
        <v>2958.1</v>
      </c>
      <c r="T21" s="564" t="str">
        <f>+IF(S21&lt;&gt;"",IF(LEN(S21)=1,CONCATENATE("MERV - XMEV - ",$M$43,"C",S21,".00",$O$44," - 24hs"),IF(LEN(S21)=2,CONCATENATE("MERV - XMEV - ",$M$43,"C",S21,".0",$O$44," - 24hs"),+IF(AND(LEN(S21)=3,S21&lt;10),CONCATENATE("MERV - XMEV - ",$M$43,"C",REPLACE(TEXT(S21,"0,00"),2,1,"."),$O$44," - 24hs"),+IF(AND(LEN(S21)=3,S21&gt;=100),CONCATENATE("MERV - XMEV - ",$M$43,"C",S21,".",$O$44," - 24hs"),+IF(AND(LEN(S21)=4,S21&gt;100),CONCATENATE("MERV - XMEV - ",$M$43,"C",S21,$O$44," - 24hs"),+IF(AND(LEN(S21)=5,S21&gt;100),CONCATENATE("MERV - XMEV - ",$M$43,"C",S21*100,MID($O$44,1,1)," - 24hs"),+IF(AND(LEN(S21)=6,S21&lt;1000),CONCATENATE("MERV - XMEV - ",$M$43,"C",S21*100,MID($O$44,1,1)," - 24hs"),+IF(AND(LEN(S21)=6,S21&gt;1000),CONCATENATE("MERV - XMEV - ",$M$43,"C",S21*10,MID($O$44,1,1)," - 24hs"),+IF(AND(LEN(S21)=7,S21&gt;100),CONCATENATE("MERV - XMEV - ",$M$43,"C",REPLACE(TEXT(S21,",00"),3,1,""),S21*100,MID($O$44,1,1)),0))))))))),"")</f>
        <v>MERV - XMEV - GFGC29581O - 24hs</v>
      </c>
      <c r="U21" s="612" t="str">
        <f t="shared" si="10"/>
        <v>GFGC29581O</v>
      </c>
      <c r="V21" s="862">
        <f ca="1">IFERROR((NORMSDIST(((LN($M$18/$S21)+($O$51+($O$58^2)/2)*$O$62)/($O$58*SQRT($O$62))))*$M$18-NORMSDIST((((LN($M$18/$S21)+($O$51+($O$58^2)/2)*$O$62)/($O$58*SQRT($O$62)))-$O$58*SQRT(($O$62))))*$S21*EXP(-$O$51*$O$62)),0)</f>
        <v>989.43244472321703</v>
      </c>
      <c r="W21" s="565">
        <f>IFERROR(VLOOKUP($U21,HomeBroker!$A$30:$F$90,6,0),0)</f>
        <v>1045</v>
      </c>
      <c r="X21" s="940" t="str" cm="1">
        <f t="array" aca="1" ref="X21" ca="1">IFERROR(IF(Q21&lt;&gt;"",IF(W21&gt;0,ImpliedCallVolatility($M$18,Q21,$O$62,$O$51,W21),""),""),"")</f>
        <v/>
      </c>
      <c r="Y21" s="957" t="str" cm="1">
        <f t="array" aca="1" ref="Y21" ca="1">+IFERROR(IF(Q21&lt;&gt;"",CallDelta($M$18,Q21,$O$62,$O$51,$O$58),""),"")</f>
        <v/>
      </c>
      <c r="Z21" s="957" t="str" cm="1">
        <f t="array" aca="1" ref="Z21" ca="1">+IFERROR(IF(Q21&lt;&gt;"",CallTheta2($M$18,Q21,$O$62,$O$51,$O$58,$O$57),""),"")</f>
        <v/>
      </c>
      <c r="AA21" s="949" t="str" cm="1">
        <f t="array" aca="1" ref="AA21" ca="1">+IFERROR(IF(Q21&lt;&gt;"",vega($M$18,Q21,$O$62,$O$51,$O$58),""),"")</f>
        <v/>
      </c>
      <c r="AB21" s="872"/>
      <c r="AC21" s="1002">
        <v>6096.4</v>
      </c>
      <c r="AD21" s="611">
        <f t="shared" ref="AD21:AD36" si="73">SUMIFS($B$57:$B$74,$C$57:$C$74,C57)</f>
        <v>0</v>
      </c>
      <c r="AE21" s="619">
        <f t="shared" si="13"/>
        <v>6096.4</v>
      </c>
      <c r="AF21" s="564" t="str">
        <f t="shared" ref="AF21:AF42" si="74">+IF(AE21&lt;&gt;"",IF(LEN(AE21)=1,CONCATENATE("MERV - XMEV - ",$M$43,"V",AE21,".00",$O$44," - 24hs"),IF(LEN(AE21)=2,CONCATENATE("MERV - XMEV - ",$M$43,"V",AE21,".0",$O$44," - 24hs"),+IF(AND(LEN(AE21)=3,AE21&lt;10),CONCATENATE("MERV - XMEV - ",$M$43,"V",REPLACE(TEXT(AE21,"0,00"),2,1,"."),$O$44," - 24hs"),+IF(AND(LEN(AE21)=3,AE21&gt;=100),CONCATENATE("MERV - XMEV - ",$M$43,"V",AE21,".",$O$44," - 24hs"),+IF(AND(LEN(AE21)=4,AE21&gt;100),CONCATENATE("MERV - XMEV - ",$M$43,"V",AE21,$O$44," - 24hs"),+IF(AND(LEN(AE21)=5,AE21&gt;100),CONCATENATE("MERV - XMEV - ",$M$43,"V",AE21,MID($O$44,1,1)," - 24hs"),+IF(AND(LEN(AE21)=6,AE21&lt;1000),CONCATENATE("MERV - XMEV - ",$M$43,"V",AE21*100,MID($O$44,2,1)," - 24hs"),+IF(AND(LEN(AE21)=6,AE21&gt;1000),CONCATENATE("MERV - XMEV - ",$M$43,"V",AE21*10,MID($O$44,1,1)," - 24hs"),+IF(AND(LEN(AE21)=7,AE21&gt;100),CONCATENATE("MERV - XMEV - ",$M$43,"V",REPLACE(TEXT(AE21,",00"),3,1,""),AE21*100,MID($O$44,1,1)),0))))))))),"")</f>
        <v>MERV - XMEV - GFGV60964O - 24hs</v>
      </c>
      <c r="AG21" s="612" t="str">
        <f t="shared" si="15"/>
        <v>GFGV60964O</v>
      </c>
      <c r="AH21" s="616">
        <f t="shared" ref="AH21:AH42" ca="1" si="75">IFERROR((NORMSDIST(-(((LN($M$18/$AE21)+($O$51+($O$59^2)/2)*$O$62)/($O$59*SQRT($O$62)))-$O$59*SQRT($O$62)))*$AE21*EXP(-$O$51*$O$62)-NORMSDIST(-((LN($M$18/$AE21)+($O$51+($O$59^2)/2)*$O$62)/($O$59*SQRT($O$62))))*$M$18),0)</f>
        <v>1933.727440742256</v>
      </c>
      <c r="AI21" s="565">
        <f>IFERROR(VLOOKUP($AG21,HomeBroker!$A$30:$F$90,6,0),0)</f>
        <v>0</v>
      </c>
      <c r="AJ21" s="943" t="str" cm="1">
        <f t="array" ref="AJ21">IFERROR(IF(AC21&lt;&gt;"",IF(AI21&gt;0,ImpliedPutVolatility($M$18,AC21,$O$62,$O$51,AI21),""),""),"")</f>
        <v/>
      </c>
      <c r="AK21" s="957" t="str" cm="1">
        <f t="array" aca="1" ref="AK21" ca="1">+IFERROR(IF(AC21&lt;&gt;"",PutDelta($M$18,AC21,$O$62,$O$51,$O$59),""),"")</f>
        <v/>
      </c>
      <c r="AL21" s="957" t="str" cm="1">
        <f t="array" aca="1" ref="AL21" ca="1">+IFERROR(IF(AC21&lt;&gt;"",PutTheta2($M$18,AC21,$O$62,$O$51,$O$59,$O$57),""),"")</f>
        <v/>
      </c>
      <c r="AM21" s="949" t="str" cm="1">
        <f t="array" aca="1" ref="AM21" ca="1">+IFERROR(IF(AC21&lt;&gt;"",vega($M$18,AC21,$O$62,$O$51,$O$59),""),"")</f>
        <v/>
      </c>
      <c r="AN21" s="872"/>
      <c r="AO21" s="829"/>
      <c r="AP21" s="528" t="s">
        <v>160</v>
      </c>
      <c r="AQ21" s="510"/>
      <c r="AR21" s="522"/>
      <c r="AS21" s="514"/>
      <c r="AT21" s="516">
        <f t="shared" si="17"/>
        <v>0</v>
      </c>
      <c r="AU21" s="525">
        <f t="shared" si="18"/>
        <v>0</v>
      </c>
      <c r="AV21" s="529" t="s">
        <v>206</v>
      </c>
      <c r="AW21" s="510">
        <v>-7</v>
      </c>
      <c r="AX21" s="522">
        <v>2697.3</v>
      </c>
      <c r="AY21" s="514">
        <v>0.56000000000000005</v>
      </c>
      <c r="AZ21" s="516">
        <f t="shared" si="64"/>
        <v>392.00000000000006</v>
      </c>
      <c r="BA21" s="525">
        <f t="shared" si="19"/>
        <v>391.00392800000003</v>
      </c>
      <c r="BB21" s="532" t="s">
        <v>207</v>
      </c>
      <c r="BC21" s="531"/>
      <c r="BD21" s="514"/>
      <c r="BE21" s="516">
        <f t="shared" si="20"/>
        <v>0</v>
      </c>
      <c r="BF21" s="924">
        <f t="shared" si="21"/>
        <v>0</v>
      </c>
      <c r="BG21" s="877"/>
      <c r="BH21" s="877"/>
      <c r="BI21" s="877"/>
      <c r="BJ21" s="877"/>
      <c r="BK21" s="877"/>
      <c r="BL21" s="877"/>
      <c r="BM21" s="877"/>
      <c r="BN21" s="877"/>
      <c r="BO21" s="877"/>
      <c r="BP21" s="877"/>
      <c r="BQ21" s="877"/>
      <c r="BR21" s="877"/>
      <c r="DC21" s="59">
        <f t="shared" si="22"/>
        <v>3963.6118800000004</v>
      </c>
      <c r="DD21" s="60">
        <f t="shared" si="23"/>
        <v>0</v>
      </c>
      <c r="DE21" s="60">
        <f t="shared" si="24"/>
        <v>0</v>
      </c>
      <c r="DF21" s="60">
        <f t="shared" si="25"/>
        <v>0</v>
      </c>
      <c r="DG21" s="60">
        <f t="shared" si="26"/>
        <v>0</v>
      </c>
      <c r="DH21" s="60">
        <f t="shared" si="27"/>
        <v>0</v>
      </c>
      <c r="DI21" s="60">
        <f t="shared" si="28"/>
        <v>0</v>
      </c>
      <c r="DJ21" s="60">
        <f t="shared" si="29"/>
        <v>0</v>
      </c>
      <c r="DK21" s="60">
        <f t="shared" si="30"/>
        <v>0</v>
      </c>
      <c r="DL21" s="60">
        <f t="shared" si="31"/>
        <v>0</v>
      </c>
      <c r="DM21" s="60">
        <f t="shared" si="32"/>
        <v>0</v>
      </c>
      <c r="DN21" s="60">
        <f t="shared" si="33"/>
        <v>0</v>
      </c>
      <c r="DO21" s="60">
        <f t="shared" si="34"/>
        <v>0</v>
      </c>
      <c r="DP21" s="60">
        <f t="shared" si="35"/>
        <v>0</v>
      </c>
      <c r="DQ21" s="60">
        <f t="shared" si="36"/>
        <v>0</v>
      </c>
      <c r="DR21" s="60">
        <f t="shared" si="37"/>
        <v>0</v>
      </c>
      <c r="DS21" s="60">
        <f t="shared" si="38"/>
        <v>0</v>
      </c>
      <c r="DT21" s="60">
        <f t="shared" si="39"/>
        <v>0</v>
      </c>
      <c r="DU21" s="60">
        <f t="shared" si="40"/>
        <v>0</v>
      </c>
      <c r="DV21" s="60">
        <f t="shared" si="41"/>
        <v>0</v>
      </c>
      <c r="DW21" s="60">
        <f t="shared" si="42"/>
        <v>0</v>
      </c>
      <c r="DX21" s="60">
        <f t="shared" si="43"/>
        <v>0</v>
      </c>
      <c r="DY21" s="60">
        <f t="shared" si="44"/>
        <v>0</v>
      </c>
      <c r="DZ21" s="60">
        <f t="shared" si="45"/>
        <v>0</v>
      </c>
      <c r="EA21" s="60">
        <f t="shared" si="46"/>
        <v>0</v>
      </c>
      <c r="EB21" s="60">
        <f t="shared" si="47"/>
        <v>0</v>
      </c>
      <c r="EC21" s="60">
        <f t="shared" si="48"/>
        <v>0</v>
      </c>
      <c r="ED21" s="60">
        <f t="shared" si="49"/>
        <v>0</v>
      </c>
      <c r="EE21" s="60">
        <f t="shared" si="50"/>
        <v>0</v>
      </c>
      <c r="EF21" s="60">
        <f t="shared" si="51"/>
        <v>0</v>
      </c>
      <c r="EG21" s="60">
        <f t="shared" si="52"/>
        <v>0</v>
      </c>
      <c r="EH21" s="60">
        <f t="shared" si="53"/>
        <v>0</v>
      </c>
      <c r="EI21" s="60">
        <f t="shared" si="54"/>
        <v>0</v>
      </c>
      <c r="EJ21" s="60">
        <f t="shared" si="55"/>
        <v>0</v>
      </c>
      <c r="EK21" s="60">
        <f t="shared" si="56"/>
        <v>0</v>
      </c>
      <c r="EL21" s="60">
        <f t="shared" si="57"/>
        <v>0</v>
      </c>
      <c r="EM21" s="61"/>
      <c r="EN21" s="62">
        <f t="shared" si="58"/>
        <v>0</v>
      </c>
      <c r="EO21" s="61"/>
      <c r="EP21" s="66"/>
      <c r="EQ21" s="64"/>
      <c r="ER21" s="65">
        <f t="shared" si="65"/>
        <v>13122.45</v>
      </c>
      <c r="ES21" s="50"/>
      <c r="ET21" s="59">
        <f t="shared" si="59"/>
        <v>3963.6118800000004</v>
      </c>
      <c r="EU21" s="60">
        <f ca="1">IFERROR((NORMSDIST(((LN($ET21/$C$3)+(#REF!+($O$49^2)/2)*$O$54)/($O$49*SQRT($O$54))))*$ET21-NORMSDIST((((LN($ET21/$C$3)+(#REF!+($O$49^2)/2)*$O$54)/($O$49*SQRT($O$54)))-$O$49*SQRT(($O$54))))*$C$3*EXP(-#REF!*$O$54))*$B$3*100,0)</f>
        <v>0</v>
      </c>
      <c r="EV21" s="60">
        <f ca="1">IFERROR((NORMSDIST(((LN($ET21/$C$4)+(#REF!+($O$49^2)/2)*$O$54)/($O$49*SQRT($O$54))))*$ET21-NORMSDIST((((LN($ET21/$C$4)+(#REF!+($O$49^2)/2)*$O$54)/($O$49*SQRT($O$54)))-$O$49*SQRT(($O$54))))*$C$4*EXP(-#REF!*$O$54))*$B$4*100,0)</f>
        <v>0</v>
      </c>
      <c r="EW21" s="60">
        <f ca="1">IFERROR((NORMSDIST(((LN($ET21/$C$5)+(#REF!+($O$49^2)/2)*$O$54)/($O$49*SQRT($O$54))))*$ET21-NORMSDIST((((LN($ET21/$C$5)+(#REF!+($O$49^2)/2)*$O$54)/($O$49*SQRT($O$54)))-$O$49*SQRT(($O$54))))*$C$5*EXP(-#REF!*$O$54))*$B$5*100,0)</f>
        <v>0</v>
      </c>
      <c r="EX21" s="60">
        <f ca="1">IFERROR((NORMSDIST(((LN($ET21/$C$6)+(#REF!+($O$49^2)/2)*$O$54)/($O$49*SQRT($O$54))))*$ET21-NORMSDIST((((LN($ET21/$C$6)+(#REF!+($O$49^2)/2)*$O$54)/($O$49*SQRT($O$54)))-$O$49*SQRT(($O$54))))*$C$6*EXP(-#REF!*$O$54))*$B$6*100,0)</f>
        <v>0</v>
      </c>
      <c r="EY21" s="60">
        <f ca="1">IFERROR((NORMSDIST(((LN($ET21/$C$7)+(#REF!+($O$49^2)/2)*$O$54)/($O$49*SQRT($O$54))))*$ET21-NORMSDIST((((LN($ET21/$C$7)+(#REF!+($O$49^2)/2)*$O$54)/($O$49*SQRT($O$54)))-$O$49*SQRT(($O$54))))*$C$7*EXP(-#REF!*$O$54))*$B$7*100,0)</f>
        <v>0</v>
      </c>
      <c r="EZ21" s="60">
        <f ca="1">IFERROR((NORMSDIST(((LN($ET21/$C$8)+(#REF!+($O$49^2)/2)*$O$54)/($O$49*SQRT($O$54))))*$ET21-NORMSDIST((((LN($ET21/$C$8)+(#REF!+($O$49^2)/2)*$O$54)/($O$49*SQRT($O$54)))-$O$49*SQRT(($O$54))))*$C$8*EXP(-#REF!*$O$54))*$B$8*100,0)</f>
        <v>0</v>
      </c>
      <c r="FA21" s="60">
        <f ca="1">IFERROR((NORMSDIST(((LN($ET21/$C$9)+(#REF!+($O$49^2)/2)*$O$54)/($O$49*SQRT($O$54))))*$ET21-NORMSDIST((((LN($ET21/$C$9)+(#REF!+($O$49^2)/2)*$O$54)/($O$49*SQRT($O$54)))-$O$49*SQRT(($O$54))))*$C$9*EXP(-#REF!*$O$54))*$B$9*100,0)</f>
        <v>0</v>
      </c>
      <c r="FB21" s="60">
        <f ca="1">IFERROR((NORMSDIST(((LN($ET21/$C$10)+(#REF!+($O$49^2)/2)*$O$54)/($O$49*SQRT($O$54))))*$ET21-NORMSDIST((((LN($ET21/$C$10)+(#REF!+($O$49^2)/2)*$O$54)/($O$49*SQRT($O$54)))-$O$49*SQRT(($O$54))))*$C$10*EXP(-#REF!*$O$54))*$B$10*100,0)</f>
        <v>0</v>
      </c>
      <c r="FC21" s="60">
        <f ca="1">IFERROR((NORMSDIST(((LN($ET21/$C$11)+(#REF!+($O$49^2)/2)*$O$54)/($O$49*SQRT($O$54))))*$ET21-NORMSDIST((((LN($ET21/$C$11)+(#REF!+($O$49^2)/2)*$O$54)/($O$49*SQRT($O$54)))-$O$49*SQRT(($O$54))))*$C$11*EXP(-#REF!*$O$54))*$B$11*100,0)</f>
        <v>0</v>
      </c>
      <c r="FD21" s="60">
        <f ca="1">IFERROR((NORMSDIST(((LN($ET21/$C$12)+(#REF!+($O$49^2)/2)*$O$54)/($O$49*SQRT($O$54))))*$ET21-NORMSDIST((((LN($ET21/$C$12)+(#REF!+($O$49^2)/2)*$O$54)/($O$49*SQRT($O$54)))-$O$49*SQRT(($O$54))))*$C$12*EXP(-#REF!*$O$54))*$B$12*100,0)</f>
        <v>0</v>
      </c>
      <c r="FE21" s="60">
        <f ca="1">IFERROR((NORMSDIST(((LN($ET21/$C$13)+(#REF!+($O$49^2)/2)*$O$54)/($O$49*SQRT($O$54))))*$ET21-NORMSDIST((((LN($ET21/$C$13)+(#REF!+($O$49^2)/2)*$O$54)/($O$49*SQRT($O$54)))-$O$49*SQRT(($O$54))))*$C$13*EXP(-#REF!*$O$54))*$B$13*100,0)</f>
        <v>0</v>
      </c>
      <c r="FF21" s="60">
        <f ca="1">IFERROR((NORMSDIST(((LN($ET21/$C$14)+(#REF!+($O$49^2)/2)*$O$54)/($O$49*SQRT($O$54))))*$ET21-NORMSDIST((((LN($ET21/$C$14)+(#REF!+($O$49^2)/2)*$O$54)/($O$49*SQRT($O$54)))-$O$49*SQRT(($O$54))))*$C$14*EXP(-#REF!*$O$54))*$B$14*100,0)</f>
        <v>0</v>
      </c>
      <c r="FG21" s="60">
        <f ca="1">IFERROR((NORMSDIST(((LN($ET21/$C$15)+(#REF!+($O$49^2)/2)*$O$54)/($O$49*SQRT($O$54))))*$ET21-NORMSDIST((((LN($ET21/$C$15)+(#REF!+($O$49^2)/2)*$O$54)/($O$49*SQRT($O$54)))-$O$49*SQRT(($O$54))))*$C$15*EXP(-#REF!*$O$54))*$B$15*100,0)</f>
        <v>0</v>
      </c>
      <c r="FH21" s="60">
        <f ca="1">IFERROR((NORMSDIST(((LN($ET21/$C$16)+(#REF!+($O$49^2)/2)*$O$54)/($O$49*SQRT($O$54))))*$ET21-NORMSDIST((((LN($ET21/$C$16)+(#REF!+($O$49^2)/2)*$O$54)/($O$49*SQRT($O$54)))-$O$49*SQRT(($O$54))))*$C$16*EXP(-#REF!*$O$54))*$B$16*100,0)</f>
        <v>0</v>
      </c>
      <c r="FI21" s="60">
        <f ca="1">IFERROR((NORMSDIST(((LN($ET21/$C$17)+(#REF!+($O$49^2)/2)*$O$54)/($O$49*SQRT($O$54))))*$ET21-NORMSDIST((((LN($ET21/$C$17)+(#REF!+($O$49^2)/2)*$O$54)/($O$49*SQRT($O$54)))-$O$49*SQRT(($O$54))))*$C$17*EXP(-#REF!*$O$54))*$B$17*100,0)</f>
        <v>0</v>
      </c>
      <c r="FJ21" s="60">
        <f ca="1">IFERROR((NORMSDIST(((LN($ET21/$C$18)+(#REF!+($O$49^2)/2)*$O$54)/($O$49*SQRT($O$54))))*$ET21-NORMSDIST((((LN($ET21/$C$18)+(#REF!+($O$49^2)/2)*$O$54)/($O$49*SQRT($O$54)))-$O$49*SQRT(($O$54))))*$C$18*EXP(-#REF!*$O$54))*$B$18*100,0)</f>
        <v>0</v>
      </c>
      <c r="FK21" s="60">
        <f ca="1">IFERROR((NORMSDIST(((LN($ET21/$C$19)+(#REF!+($O$49^2)/2)*$O$54)/($O$49*SQRT($O$54))))*$ET21-NORMSDIST((((LN($ET21/$C$19)+(#REF!+($O$49^2)/2)*$O$54)/($O$49*SQRT($O$54)))-$O$49*SQRT(($O$54))))*$C$19*EXP(-#REF!*$O$54))*$B$19*100,0)</f>
        <v>0</v>
      </c>
      <c r="FL21" s="60">
        <f ca="1">IFERROR((NORMSDIST(((LN($ET21/$C$20)+(#REF!+($O$49^2)/2)*$O$54)/($O$49*SQRT($O$54))))*$ET21-NORMSDIST((((LN($ET21/$C$20)+(#REF!+($O$49^2)/2)*$O$54)/($O$49*SQRT($O$54)))-$O$49*SQRT(($O$54))))*$C$20*EXP(-#REF!*$O$54))*$B$20*100,0)</f>
        <v>0</v>
      </c>
      <c r="FM21" s="60">
        <f ca="1">IFERROR((NORMSDIST(((LN($ET21/$C$39)+(#REF!+($O$49^2)/2)*$O$54)/($O$49*SQRT($O$54))))*$ET21-NORMSDIST((((LN($ET21/$C$39)+(#REF!+($O$49^2)/2)*$O$54)/($O$49*SQRT($O$54)))-$O$49*SQRT(($O$54))))*$C$39*EXP(-#REF!*$O$54))*$B$39*100,0)</f>
        <v>0</v>
      </c>
      <c r="FN21" s="60">
        <f ca="1">IFERROR((NORMSDIST(((LN($ET21/$C$40)+(#REF!+($O$49^2)/2)*$O$54)/($O$49*SQRT($O$54))))*$ET21-NORMSDIST((((LN($ET21/$C$40)+(#REF!+($O$49^2)/2)*$O$54)/($O$49*SQRT($O$54)))-$O$49*SQRT(($O$54))))*$C$40*EXP(-#REF!*$O$54))*$B$40*100,0)</f>
        <v>0</v>
      </c>
      <c r="FO21" s="60">
        <f ca="1">IFERROR((NORMSDIST(((LN($ET21/$C$41)+(#REF!+($O$49^2)/2)*$O$54)/($O$49*SQRT($O$54))))*$ET21-NORMSDIST((((LN($ET21/$C$41)+(#REF!+($O$49^2)/2)*$O$54)/($O$49*SQRT($O$54)))-$O$49*SQRT(($O$54))))*$C$41*EXP(-#REF!*$O$54))*$B$41*100,0)</f>
        <v>0</v>
      </c>
      <c r="FP21" s="60">
        <f ca="1">IFERROR((NORMSDIST(((LN($ET21/$C$42)+(#REF!+($O$49^2)/2)*$O$54)/($O$49*SQRT($O$54))))*$ET21-NORMSDIST((((LN($ET21/$C$42)+(#REF!+($O$49^2)/2)*$O$54)/($O$49*SQRT($O$54)))-$O$49*SQRT(($O$54))))*$C$42*EXP(-#REF!*$O$54))*$B$42*100,0)</f>
        <v>0</v>
      </c>
      <c r="FQ21" s="60">
        <f ca="1">IFERROR((NORMSDIST(((LN($ET21/$C$43)+(#REF!+($O$49^2)/2)*$O$54)/($O$49*SQRT($O$54))))*$ET21-NORMSDIST((((LN($ET21/$C$43)+(#REF!+($O$49^2)/2)*$O$54)/($O$49*SQRT($O$54)))-$O$49*SQRT(($O$54))))*$C$43*EXP(-#REF!*$O$54))*$B$43*100,0)</f>
        <v>0</v>
      </c>
      <c r="FR21" s="60">
        <f ca="1">IFERROR((NORMSDIST(((LN($ET21/$C$44)+(#REF!+($O$49^2)/2)*$O$54)/($O$49*SQRT($O$54))))*$ET21-NORMSDIST((((LN($ET21/$C$44)+(#REF!+($O$49^2)/2)*$O$54)/($O$49*SQRT($O$54)))-$O$49*SQRT(($O$54))))*$C$44*EXP(-#REF!*$O$54))*$B$44*100,0)</f>
        <v>0</v>
      </c>
      <c r="FS21" s="60">
        <f ca="1">IFERROR((NORMSDIST(((LN($ET21/$C$45)+(#REF!+($O$49^2)/2)*$O$54)/($O$49*SQRT($O$54))))*$ET21-NORMSDIST((((LN($ET21/$C$45)+(#REF!+($O$49^2)/2)*$O$54)/($O$49*SQRT($O$54)))-$O$49*SQRT(($O$54))))*$C$45*EXP(-#REF!*$O$54))*$B$45*100,0)</f>
        <v>0</v>
      </c>
      <c r="FT21" s="60">
        <f ca="1">IFERROR((NORMSDIST(((LN($ET21/$C$46)+(#REF!+($O$49^2)/2)*$O$54)/($O$49*SQRT($O$54))))*$ET21-NORMSDIST((((LN($ET21/$C$46)+(#REF!+($O$49^2)/2)*$O$54)/($O$49*SQRT($O$54)))-$O$49*SQRT(($O$54))))*$C$46*EXP(-#REF!*$O$54))*$B$46*100,0)</f>
        <v>0</v>
      </c>
      <c r="FU21" s="60">
        <f ca="1">IFERROR((NORMSDIST(((LN($ET21/$C$47)+(#REF!+($O$49^2)/2)*$O$54)/($O$49*SQRT($O$54))))*$ET21-NORMSDIST((((LN($ET21/$C$47)+(#REF!+($O$49^2)/2)*$O$54)/($O$49*SQRT($O$54)))-$O$49*SQRT(($O$54))))*$C$47*EXP(-#REF!*$O$54))*$B$47*100,0)</f>
        <v>0</v>
      </c>
      <c r="FV21" s="60">
        <f ca="1">IFERROR((NORMSDIST(((LN($ET21/$C$48)+(#REF!+($O$49^2)/2)*$O$54)/($O$49*SQRT($O$54))))*$ET21-NORMSDIST((((LN($ET21/$C$48)+(#REF!+($O$49^2)/2)*$O$54)/($O$49*SQRT($O$54)))-$O$49*SQRT(($O$54))))*$C$48*EXP(-#REF!*$O$54))*$B$48*100,0)</f>
        <v>0</v>
      </c>
      <c r="FW21" s="60">
        <f ca="1">IFERROR((NORMSDIST(((LN($ET21/$C$49)+(#REF!+($O$49^2)/2)*$O$54)/($O$49*SQRT($O$54))))*$ET21-NORMSDIST((((LN($ET21/$C$49)+(#REF!+($O$49^2)/2)*$O$54)/($O$49*SQRT($O$54)))-$O$49*SQRT(($O$54))))*$C$49*EXP(-#REF!*$O$54))*$B$49*100,0)</f>
        <v>0</v>
      </c>
      <c r="FX21" s="60">
        <f ca="1">IFERROR((NORMSDIST(((LN($ET21/$C$50)+(#REF!+($O$49^2)/2)*$O$54)/($O$49*SQRT($O$54))))*$ET21-NORMSDIST((((LN($ET21/$C$50)+(#REF!+($O$49^2)/2)*$O$54)/($O$49*SQRT($O$54)))-$O$49*SQRT(($O$54))))*$C$50*EXP(-#REF!*$O$54))*$B$50*100,0)</f>
        <v>0</v>
      </c>
      <c r="FY21" s="60">
        <f ca="1">IFERROR((NORMSDIST(((LN($ET21/$C$51)+(#REF!+($O$49^2)/2)*$O$54)/($O$49*SQRT($O$54))))*$ET21-NORMSDIST((((LN($ET21/$C$51)+(#REF!+($O$49^2)/2)*$O$54)/($O$49*SQRT($O$54)))-$O$49*SQRT(($O$54))))*$C$51*EXP(-#REF!*$O$54))*$B$51*100,0)</f>
        <v>0</v>
      </c>
      <c r="FZ21" s="60">
        <f ca="1">IFERROR((NORMSDIST(((LN($ET21/$C$52)+(#REF!+($O$49^2)/2)*$O$54)/($O$49*SQRT($O$54))))*$ET21-NORMSDIST((((LN($ET21/$C$52)+(#REF!+($O$49^2)/2)*$O$54)/($O$49*SQRT($O$54)))-$O$49*SQRT(($O$54))))*$C$52*EXP(-#REF!*$O$54))*$B$52*100,0)</f>
        <v>0</v>
      </c>
      <c r="GA21" s="60">
        <f ca="1">IFERROR((NORMSDIST(((LN($ET21/$C$53)+(#REF!+($O$49^2)/2)*$O$54)/($O$49*SQRT($O$54))))*$ET21-NORMSDIST((((LN($ET21/$C$53)+(#REF!+($O$49^2)/2)*$O$54)/($O$49*SQRT($O$54)))-$O$49*SQRT(($O$54))))*$C$53*EXP(-#REF!*$O$54))*$B$53*100,0)</f>
        <v>0</v>
      </c>
      <c r="GB21" s="60">
        <f ca="1">IFERROR((NORMSDIST(((LN($ET21/$C$54)+(#REF!+($O$49^2)/2)*$O$54)/($O$49*SQRT($O$54))))*$ET21-NORMSDIST((((LN($ET21/$C$54)+(#REF!+($O$49^2)/2)*$O$54)/($O$49*SQRT($O$54)))-$O$49*SQRT(($O$54))))*$C$54*EXP(-#REF!*$O$54))*$B$54*100,0)</f>
        <v>0</v>
      </c>
      <c r="GC21" s="60">
        <f ca="1">IFERROR((NORMSDIST(((LN($ET21/$C$56)+(#REF!+($O$49^2)/2)*$O$54)/($O$49*SQRT($O$54))))*$ET21-NORMSDIST((((LN($ET21/$C$56)+(#REF!+($O$49^2)/2)*$O$54)/($O$49*SQRT($O$54)))-$O$49*SQRT(($O$54))))*$C$56*EXP(-#REF!*$O$54))*$B$56*100,0)</f>
        <v>0</v>
      </c>
      <c r="GD21" s="61"/>
      <c r="GE21" s="62">
        <f t="shared" ca="1" si="60"/>
        <v>0</v>
      </c>
      <c r="GF21" s="61"/>
      <c r="GG21" s="66"/>
      <c r="GH21" s="64"/>
      <c r="GI21" s="65">
        <f t="shared" ca="1" si="61"/>
        <v>13122.45</v>
      </c>
    </row>
    <row r="22" spans="1:191">
      <c r="A22" s="150" t="s">
        <v>205</v>
      </c>
      <c r="B22" s="637"/>
      <c r="C22" s="638">
        <v>4797.2999999999993</v>
      </c>
      <c r="D22" s="639"/>
      <c r="E22" s="645">
        <f t="shared" si="68"/>
        <v>0</v>
      </c>
      <c r="F22" s="646">
        <f t="shared" si="69"/>
        <v>0</v>
      </c>
      <c r="G22" s="642">
        <f t="shared" ref="G22:G38" si="76">IFERROR(IF(H22&lt;&gt;"",H22,VLOOKUP(C22,$AE$3:$AI$20,5,0)),"")</f>
        <v>0</v>
      </c>
      <c r="H22" s="643"/>
      <c r="I22" s="551">
        <f t="shared" si="70"/>
        <v>0</v>
      </c>
      <c r="J22" s="900">
        <f t="shared" si="71"/>
        <v>0</v>
      </c>
      <c r="K22" s="872"/>
      <c r="L22" s="607">
        <f t="shared" si="66"/>
        <v>8.2432160000000199E-2</v>
      </c>
      <c r="M22" s="706">
        <f t="shared" si="67"/>
        <v>4042.8841176000005</v>
      </c>
      <c r="N22" s="563">
        <f t="shared" si="6"/>
        <v>13122.45</v>
      </c>
      <c r="O22" s="696">
        <f t="shared" ca="1" si="7"/>
        <v>13122.45</v>
      </c>
      <c r="P22" s="872"/>
      <c r="Q22" s="845">
        <v>3108.1</v>
      </c>
      <c r="R22" s="620">
        <f t="shared" si="72"/>
        <v>0</v>
      </c>
      <c r="S22" s="618">
        <f t="shared" si="8"/>
        <v>3108.1</v>
      </c>
      <c r="T22" s="511" t="str">
        <f t="shared" ref="T22:T42" si="77">+IF(S22&lt;&gt;"",IF(LEN(S22)=1,CONCATENATE("MERV - XMEV - ",$M$43,"C",S22,".00",$O$44," - 24hs"),IF(LEN(S22)=2,CONCATENATE("MERV - XMEV - ",$M$43,"C",S22,".0",$O$44," - 24hs"),+IF(AND(LEN(S22)=3,S22&lt;10),CONCATENATE("MERV - XMEV - ",$M$43,"C",REPLACE(TEXT(S22,"0,00"),2,1,"."),$O$44," - 24hs"),+IF(AND(LEN(S22)=3,S22&gt;=100),CONCATENATE("MERV - XMEV - ",$M$43,"C",S22,".",$O$44," - 24hs"),+IF(AND(LEN(S22)=4,S22&gt;100),CONCATENATE("MERV - XMEV - ",$M$43,"C",S22,$O$44," - 24hs"),+IF(AND(LEN(S22)=5,S22&gt;100),CONCATENATE("MERV - XMEV - ",$M$43,"C",S22*100,MID($O$44,1,1)," - 24hs"),+IF(AND(LEN(S22)=6,S22&lt;1000),CONCATENATE("MERV - XMEV - ",$M$43,"C",S22*100,MID($O$44,1,1)," - 24hs"),+IF(AND(LEN(S22)=6,S22&gt;1000),CONCATENATE("MERV - XMEV - ",$M$43,"C",S22*10,MID($O$44,1,1)," - 24hs"),+IF(AND(LEN(S22)=7,S22&gt;100),CONCATENATE("MERV - XMEV - ",$M$43,"C",REPLACE(TEXT(S22,",00"),3,1,""),S22*100,MID($O$44,1,1)),0))))))))),"")</f>
        <v>MERV - XMEV - GFGC31081O - 24hs</v>
      </c>
      <c r="U22" s="613" t="str">
        <f t="shared" si="10"/>
        <v>GFGC31081O</v>
      </c>
      <c r="V22" s="863">
        <f t="shared" ref="V22:V42" ca="1" si="78">IFERROR((NORMSDIST(((LN($M$18/$S22)+($O$51+($O$58^2)/2)*$O$62)/($O$58*SQRT($O$62))))*$M$18-NORMSDIST((((LN($M$18/$S22)+($O$51+($O$58^2)/2)*$O$62)/($O$58*SQRT($O$62)))-$O$58*SQRT(($O$62))))*$S22*EXP(-$O$51*$O$62)),0)</f>
        <v>855.91934744364744</v>
      </c>
      <c r="W22" s="507">
        <f>IFERROR(VLOOKUP($U22,HomeBroker!$A$30:$F$90,6,0),0)</f>
        <v>0</v>
      </c>
      <c r="X22" s="941" t="str" cm="1">
        <f t="array" ref="X22">IFERROR(IF(Q22&lt;&gt;"",IF(W22&gt;0,ImpliedCallVolatility($M$18,Q22,$O$62,$O$51,W22),""),""),"")</f>
        <v/>
      </c>
      <c r="Y22" s="958" t="str" cm="1">
        <f t="array" aca="1" ref="Y22" ca="1">+IFERROR(IF(Q22&lt;&gt;"",CallDelta($M$18,Q22,$O$62,$O$51,$O$58),""),"")</f>
        <v/>
      </c>
      <c r="Z22" s="958" t="str" cm="1">
        <f t="array" aca="1" ref="Z22" ca="1">+IFERROR(IF(Q22&lt;&gt;"",CallTheta2($M$18,Q22,$O$62,$O$51,$O$58,$O$57),""),"")</f>
        <v/>
      </c>
      <c r="AA22" s="950" t="str" cm="1">
        <f t="array" aca="1" ref="AA22" ca="1">+IFERROR(IF(Q22&lt;&gt;"",vega($M$18,Q22,$O$62,$O$51,$O$58),""),"")</f>
        <v/>
      </c>
      <c r="AB22" s="872"/>
      <c r="AC22" s="1005">
        <v>5696.4</v>
      </c>
      <c r="AD22" s="621">
        <f t="shared" si="73"/>
        <v>0</v>
      </c>
      <c r="AE22" s="618">
        <f t="shared" si="13"/>
        <v>5696.4</v>
      </c>
      <c r="AF22" s="511" t="str">
        <f t="shared" si="74"/>
        <v>MERV - XMEV - GFGV56964O - 24hs</v>
      </c>
      <c r="AG22" s="613" t="str">
        <f t="shared" si="15"/>
        <v>GFGV56964O</v>
      </c>
      <c r="AH22" s="615">
        <f t="shared" ca="1" si="75"/>
        <v>1564.0122562774009</v>
      </c>
      <c r="AI22" s="507">
        <f>IFERROR(VLOOKUP($AG22,HomeBroker!$A$30:$F$90,6,0),0)</f>
        <v>0</v>
      </c>
      <c r="AJ22" s="946" t="str" cm="1">
        <f t="array" ref="AJ22">IFERROR(IF(AC22&lt;&gt;"",IF(AI22&gt;0,ImpliedPutVolatility($M$18,AC22,$O$62,$O$51,AI22),""),""),"")</f>
        <v/>
      </c>
      <c r="AK22" s="958" t="str" cm="1">
        <f t="array" aca="1" ref="AK22" ca="1">+IFERROR(IF(AC22&lt;&gt;"",PutDelta($M$18,AC22,$O$62,$O$51,$O$59),""),"")</f>
        <v/>
      </c>
      <c r="AL22" s="958" t="str" cm="1">
        <f t="array" aca="1" ref="AL22" ca="1">+IFERROR(IF(AC22&lt;&gt;"",PutTheta2($M$18,AC22,$O$62,$O$51,$O$59,$O$57),""),"")</f>
        <v/>
      </c>
      <c r="AM22" s="950" t="str" cm="1">
        <f t="array" aca="1" ref="AM22" ca="1">+IFERROR(IF(AC22&lt;&gt;"",vega($M$18,AC22,$O$62,$O$51,$O$59),""),"")</f>
        <v/>
      </c>
      <c r="AN22" s="872"/>
      <c r="AO22" s="828"/>
      <c r="AP22" s="528" t="s">
        <v>160</v>
      </c>
      <c r="AQ22" s="509"/>
      <c r="AR22" s="521"/>
      <c r="AS22" s="512"/>
      <c r="AT22" s="515">
        <f t="shared" si="17"/>
        <v>0</v>
      </c>
      <c r="AU22" s="524">
        <f t="shared" si="18"/>
        <v>0</v>
      </c>
      <c r="AV22" s="529" t="s">
        <v>206</v>
      </c>
      <c r="AW22" s="509">
        <v>14</v>
      </c>
      <c r="AX22" s="521">
        <v>3108.1</v>
      </c>
      <c r="AY22" s="512">
        <v>2.8</v>
      </c>
      <c r="AZ22" s="515">
        <f t="shared" si="64"/>
        <v>-3919.9999999999995</v>
      </c>
      <c r="BA22" s="524">
        <f t="shared" si="19"/>
        <v>-3929.9607199999991</v>
      </c>
      <c r="BB22" s="532" t="s">
        <v>207</v>
      </c>
      <c r="BC22" s="530"/>
      <c r="BD22" s="512"/>
      <c r="BE22" s="515">
        <f t="shared" si="20"/>
        <v>0</v>
      </c>
      <c r="BF22" s="925">
        <f t="shared" si="21"/>
        <v>0</v>
      </c>
      <c r="BG22" s="877"/>
      <c r="BH22" s="877"/>
      <c r="BI22" s="877"/>
      <c r="BJ22" s="877"/>
      <c r="BK22" s="877"/>
      <c r="BL22" s="877"/>
      <c r="BM22" s="877"/>
      <c r="BN22" s="877"/>
      <c r="BO22" s="877"/>
      <c r="BP22" s="877"/>
      <c r="BQ22" s="877"/>
      <c r="BR22" s="877"/>
      <c r="DC22" s="59">
        <f t="shared" si="22"/>
        <v>4042.8841176000005</v>
      </c>
      <c r="DD22" s="60">
        <f t="shared" si="23"/>
        <v>0</v>
      </c>
      <c r="DE22" s="60">
        <f t="shared" si="24"/>
        <v>0</v>
      </c>
      <c r="DF22" s="60">
        <f t="shared" si="25"/>
        <v>0</v>
      </c>
      <c r="DG22" s="60">
        <f t="shared" si="26"/>
        <v>0</v>
      </c>
      <c r="DH22" s="60">
        <f t="shared" si="27"/>
        <v>0</v>
      </c>
      <c r="DI22" s="60">
        <f t="shared" si="28"/>
        <v>0</v>
      </c>
      <c r="DJ22" s="60">
        <f t="shared" si="29"/>
        <v>0</v>
      </c>
      <c r="DK22" s="60">
        <f t="shared" si="30"/>
        <v>0</v>
      </c>
      <c r="DL22" s="60">
        <f t="shared" si="31"/>
        <v>0</v>
      </c>
      <c r="DM22" s="60">
        <f t="shared" si="32"/>
        <v>0</v>
      </c>
      <c r="DN22" s="60">
        <f t="shared" si="33"/>
        <v>0</v>
      </c>
      <c r="DO22" s="60">
        <f t="shared" si="34"/>
        <v>0</v>
      </c>
      <c r="DP22" s="60">
        <f t="shared" si="35"/>
        <v>0</v>
      </c>
      <c r="DQ22" s="60">
        <f t="shared" si="36"/>
        <v>0</v>
      </c>
      <c r="DR22" s="60">
        <f t="shared" si="37"/>
        <v>0</v>
      </c>
      <c r="DS22" s="60">
        <f t="shared" si="38"/>
        <v>0</v>
      </c>
      <c r="DT22" s="60">
        <f t="shared" si="39"/>
        <v>0</v>
      </c>
      <c r="DU22" s="60">
        <f t="shared" si="40"/>
        <v>0</v>
      </c>
      <c r="DV22" s="60">
        <f t="shared" si="41"/>
        <v>0</v>
      </c>
      <c r="DW22" s="60">
        <f t="shared" si="42"/>
        <v>0</v>
      </c>
      <c r="DX22" s="60">
        <f t="shared" si="43"/>
        <v>0</v>
      </c>
      <c r="DY22" s="60">
        <f t="shared" si="44"/>
        <v>0</v>
      </c>
      <c r="DZ22" s="60">
        <f t="shared" si="45"/>
        <v>0</v>
      </c>
      <c r="EA22" s="60">
        <f t="shared" si="46"/>
        <v>0</v>
      </c>
      <c r="EB22" s="60">
        <f t="shared" si="47"/>
        <v>0</v>
      </c>
      <c r="EC22" s="60">
        <f t="shared" si="48"/>
        <v>0</v>
      </c>
      <c r="ED22" s="60">
        <f t="shared" si="49"/>
        <v>0</v>
      </c>
      <c r="EE22" s="60">
        <f t="shared" si="50"/>
        <v>0</v>
      </c>
      <c r="EF22" s="60">
        <f t="shared" si="51"/>
        <v>0</v>
      </c>
      <c r="EG22" s="60">
        <f t="shared" si="52"/>
        <v>0</v>
      </c>
      <c r="EH22" s="60">
        <f t="shared" si="53"/>
        <v>0</v>
      </c>
      <c r="EI22" s="60">
        <f t="shared" si="54"/>
        <v>0</v>
      </c>
      <c r="EJ22" s="60">
        <f t="shared" si="55"/>
        <v>0</v>
      </c>
      <c r="EK22" s="60">
        <f t="shared" si="56"/>
        <v>0</v>
      </c>
      <c r="EL22" s="60">
        <f t="shared" si="57"/>
        <v>0</v>
      </c>
      <c r="EM22" s="61"/>
      <c r="EN22" s="62">
        <f t="shared" si="58"/>
        <v>0</v>
      </c>
      <c r="EO22" s="61"/>
      <c r="EP22" s="66"/>
      <c r="EQ22" s="64"/>
      <c r="ER22" s="65">
        <f t="shared" si="65"/>
        <v>13122.45</v>
      </c>
      <c r="ES22" s="50"/>
      <c r="ET22" s="59">
        <f t="shared" si="59"/>
        <v>4042.8841176000005</v>
      </c>
      <c r="EU22" s="60">
        <f ca="1">IFERROR((NORMSDIST(((LN($ET22/$C$3)+(#REF!+($O$49^2)/2)*$O$54)/($O$49*SQRT($O$54))))*$ET22-NORMSDIST((((LN($ET22/$C$3)+(#REF!+($O$49^2)/2)*$O$54)/($O$49*SQRT($O$54)))-$O$49*SQRT(($O$54))))*$C$3*EXP(-#REF!*$O$54))*$B$3*100,0)</f>
        <v>0</v>
      </c>
      <c r="EV22" s="60">
        <f ca="1">IFERROR((NORMSDIST(((LN($ET22/$C$4)+(#REF!+($O$49^2)/2)*$O$54)/($O$49*SQRT($O$54))))*$ET22-NORMSDIST((((LN($ET22/$C$4)+(#REF!+($O$49^2)/2)*$O$54)/($O$49*SQRT($O$54)))-$O$49*SQRT(($O$54))))*$C$4*EXP(-#REF!*$O$54))*$B$4*100,0)</f>
        <v>0</v>
      </c>
      <c r="EW22" s="60">
        <f ca="1">IFERROR((NORMSDIST(((LN($ET22/$C$5)+(#REF!+($O$49^2)/2)*$O$54)/($O$49*SQRT($O$54))))*$ET22-NORMSDIST((((LN($ET22/$C$5)+(#REF!+($O$49^2)/2)*$O$54)/($O$49*SQRT($O$54)))-$O$49*SQRT(($O$54))))*$C$5*EXP(-#REF!*$O$54))*$B$5*100,0)</f>
        <v>0</v>
      </c>
      <c r="EX22" s="60">
        <f ca="1">IFERROR((NORMSDIST(((LN($ET22/$C$6)+(#REF!+($O$49^2)/2)*$O$54)/($O$49*SQRT($O$54))))*$ET22-NORMSDIST((((LN($ET22/$C$6)+(#REF!+($O$49^2)/2)*$O$54)/($O$49*SQRT($O$54)))-$O$49*SQRT(($O$54))))*$C$6*EXP(-#REF!*$O$54))*$B$6*100,0)</f>
        <v>0</v>
      </c>
      <c r="EY22" s="60">
        <f ca="1">IFERROR((NORMSDIST(((LN($ET22/$C$7)+(#REF!+($O$49^2)/2)*$O$54)/($O$49*SQRT($O$54))))*$ET22-NORMSDIST((((LN($ET22/$C$7)+(#REF!+($O$49^2)/2)*$O$54)/($O$49*SQRT($O$54)))-$O$49*SQRT(($O$54))))*$C$7*EXP(-#REF!*$O$54))*$B$7*100,0)</f>
        <v>0</v>
      </c>
      <c r="EZ22" s="60">
        <f ca="1">IFERROR((NORMSDIST(((LN($ET22/$C$8)+(#REF!+($O$49^2)/2)*$O$54)/($O$49*SQRT($O$54))))*$ET22-NORMSDIST((((LN($ET22/$C$8)+(#REF!+($O$49^2)/2)*$O$54)/($O$49*SQRT($O$54)))-$O$49*SQRT(($O$54))))*$C$8*EXP(-#REF!*$O$54))*$B$8*100,0)</f>
        <v>0</v>
      </c>
      <c r="FA22" s="60">
        <f ca="1">IFERROR((NORMSDIST(((LN($ET22/$C$9)+(#REF!+($O$49^2)/2)*$O$54)/($O$49*SQRT($O$54))))*$ET22-NORMSDIST((((LN($ET22/$C$9)+(#REF!+($O$49^2)/2)*$O$54)/($O$49*SQRT($O$54)))-$O$49*SQRT(($O$54))))*$C$9*EXP(-#REF!*$O$54))*$B$9*100,0)</f>
        <v>0</v>
      </c>
      <c r="FB22" s="60">
        <f ca="1">IFERROR((NORMSDIST(((LN($ET22/$C$10)+(#REF!+($O$49^2)/2)*$O$54)/($O$49*SQRT($O$54))))*$ET22-NORMSDIST((((LN($ET22/$C$10)+(#REF!+($O$49^2)/2)*$O$54)/($O$49*SQRT($O$54)))-$O$49*SQRT(($O$54))))*$C$10*EXP(-#REF!*$O$54))*$B$10*100,0)</f>
        <v>0</v>
      </c>
      <c r="FC22" s="60">
        <f ca="1">IFERROR((NORMSDIST(((LN($ET22/$C$11)+(#REF!+($O$49^2)/2)*$O$54)/($O$49*SQRT($O$54))))*$ET22-NORMSDIST((((LN($ET22/$C$11)+(#REF!+($O$49^2)/2)*$O$54)/($O$49*SQRT($O$54)))-$O$49*SQRT(($O$54))))*$C$11*EXP(-#REF!*$O$54))*$B$11*100,0)</f>
        <v>0</v>
      </c>
      <c r="FD22" s="60">
        <f ca="1">IFERROR((NORMSDIST(((LN($ET22/$C$12)+(#REF!+($O$49^2)/2)*$O$54)/($O$49*SQRT($O$54))))*$ET22-NORMSDIST((((LN($ET22/$C$12)+(#REF!+($O$49^2)/2)*$O$54)/($O$49*SQRT($O$54)))-$O$49*SQRT(($O$54))))*$C$12*EXP(-#REF!*$O$54))*$B$12*100,0)</f>
        <v>0</v>
      </c>
      <c r="FE22" s="60">
        <f ca="1">IFERROR((NORMSDIST(((LN($ET22/$C$13)+(#REF!+($O$49^2)/2)*$O$54)/($O$49*SQRT($O$54))))*$ET22-NORMSDIST((((LN($ET22/$C$13)+(#REF!+($O$49^2)/2)*$O$54)/($O$49*SQRT($O$54)))-$O$49*SQRT(($O$54))))*$C$13*EXP(-#REF!*$O$54))*$B$13*100,0)</f>
        <v>0</v>
      </c>
      <c r="FF22" s="60">
        <f ca="1">IFERROR((NORMSDIST(((LN($ET22/$C$14)+(#REF!+($O$49^2)/2)*$O$54)/($O$49*SQRT($O$54))))*$ET22-NORMSDIST((((LN($ET22/$C$14)+(#REF!+($O$49^2)/2)*$O$54)/($O$49*SQRT($O$54)))-$O$49*SQRT(($O$54))))*$C$14*EXP(-#REF!*$O$54))*$B$14*100,0)</f>
        <v>0</v>
      </c>
      <c r="FG22" s="60">
        <f ca="1">IFERROR((NORMSDIST(((LN($ET22/$C$15)+(#REF!+($O$49^2)/2)*$O$54)/($O$49*SQRT($O$54))))*$ET22-NORMSDIST((((LN($ET22/$C$15)+(#REF!+($O$49^2)/2)*$O$54)/($O$49*SQRT($O$54)))-$O$49*SQRT(($O$54))))*$C$15*EXP(-#REF!*$O$54))*$B$15*100,0)</f>
        <v>0</v>
      </c>
      <c r="FH22" s="60">
        <f ca="1">IFERROR((NORMSDIST(((LN($ET22/$C$16)+(#REF!+($O$49^2)/2)*$O$54)/($O$49*SQRT($O$54))))*$ET22-NORMSDIST((((LN($ET22/$C$16)+(#REF!+($O$49^2)/2)*$O$54)/($O$49*SQRT($O$54)))-$O$49*SQRT(($O$54))))*$C$16*EXP(-#REF!*$O$54))*$B$16*100,0)</f>
        <v>0</v>
      </c>
      <c r="FI22" s="60">
        <f ca="1">IFERROR((NORMSDIST(((LN($ET22/$C$17)+(#REF!+($O$49^2)/2)*$O$54)/($O$49*SQRT($O$54))))*$ET22-NORMSDIST((((LN($ET22/$C$17)+(#REF!+($O$49^2)/2)*$O$54)/($O$49*SQRT($O$54)))-$O$49*SQRT(($O$54))))*$C$17*EXP(-#REF!*$O$54))*$B$17*100,0)</f>
        <v>0</v>
      </c>
      <c r="FJ22" s="60">
        <f ca="1">IFERROR((NORMSDIST(((LN($ET22/$C$18)+(#REF!+($O$49^2)/2)*$O$54)/($O$49*SQRT($O$54))))*$ET22-NORMSDIST((((LN($ET22/$C$18)+(#REF!+($O$49^2)/2)*$O$54)/($O$49*SQRT($O$54)))-$O$49*SQRT(($O$54))))*$C$18*EXP(-#REF!*$O$54))*$B$18*100,0)</f>
        <v>0</v>
      </c>
      <c r="FK22" s="60">
        <f ca="1">IFERROR((NORMSDIST(((LN($ET22/$C$19)+(#REF!+($O$49^2)/2)*$O$54)/($O$49*SQRT($O$54))))*$ET22-NORMSDIST((((LN($ET22/$C$19)+(#REF!+($O$49^2)/2)*$O$54)/($O$49*SQRT($O$54)))-$O$49*SQRT(($O$54))))*$C$19*EXP(-#REF!*$O$54))*$B$19*100,0)</f>
        <v>0</v>
      </c>
      <c r="FL22" s="60">
        <f ca="1">IFERROR((NORMSDIST(((LN($ET22/$C$20)+(#REF!+($O$49^2)/2)*$O$54)/($O$49*SQRT($O$54))))*$ET22-NORMSDIST((((LN($ET22/$C$20)+(#REF!+($O$49^2)/2)*$O$54)/($O$49*SQRT($O$54)))-$O$49*SQRT(($O$54))))*$C$20*EXP(-#REF!*$O$54))*$B$20*100,0)</f>
        <v>0</v>
      </c>
      <c r="FM22" s="60">
        <f ca="1">IFERROR((NORMSDIST(((LN($ET22/$C$39)+(#REF!+($O$49^2)/2)*$O$54)/($O$49*SQRT($O$54))))*$ET22-NORMSDIST((((LN($ET22/$C$39)+(#REF!+($O$49^2)/2)*$O$54)/($O$49*SQRT($O$54)))-$O$49*SQRT(($O$54))))*$C$39*EXP(-#REF!*$O$54))*$B$39*100,0)</f>
        <v>0</v>
      </c>
      <c r="FN22" s="60">
        <f ca="1">IFERROR((NORMSDIST(((LN($ET22/$C$40)+(#REF!+($O$49^2)/2)*$O$54)/($O$49*SQRT($O$54))))*$ET22-NORMSDIST((((LN($ET22/$C$40)+(#REF!+($O$49^2)/2)*$O$54)/($O$49*SQRT($O$54)))-$O$49*SQRT(($O$54))))*$C$40*EXP(-#REF!*$O$54))*$B$40*100,0)</f>
        <v>0</v>
      </c>
      <c r="FO22" s="60">
        <f ca="1">IFERROR((NORMSDIST(((LN($ET22/$C$41)+(#REF!+($O$49^2)/2)*$O$54)/($O$49*SQRT($O$54))))*$ET22-NORMSDIST((((LN($ET22/$C$41)+(#REF!+($O$49^2)/2)*$O$54)/($O$49*SQRT($O$54)))-$O$49*SQRT(($O$54))))*$C$41*EXP(-#REF!*$O$54))*$B$41*100,0)</f>
        <v>0</v>
      </c>
      <c r="FP22" s="60">
        <f ca="1">IFERROR((NORMSDIST(((LN($ET22/$C$42)+(#REF!+($O$49^2)/2)*$O$54)/($O$49*SQRT($O$54))))*$ET22-NORMSDIST((((LN($ET22/$C$42)+(#REF!+($O$49^2)/2)*$O$54)/($O$49*SQRT($O$54)))-$O$49*SQRT(($O$54))))*$C$42*EXP(-#REF!*$O$54))*$B$42*100,0)</f>
        <v>0</v>
      </c>
      <c r="FQ22" s="60">
        <f ca="1">IFERROR((NORMSDIST(((LN($ET22/$C$43)+(#REF!+($O$49^2)/2)*$O$54)/($O$49*SQRT($O$54))))*$ET22-NORMSDIST((((LN($ET22/$C$43)+(#REF!+($O$49^2)/2)*$O$54)/($O$49*SQRT($O$54)))-$O$49*SQRT(($O$54))))*$C$43*EXP(-#REF!*$O$54))*$B$43*100,0)</f>
        <v>0</v>
      </c>
      <c r="FR22" s="60">
        <f ca="1">IFERROR((NORMSDIST(((LN($ET22/$C$44)+(#REF!+($O$49^2)/2)*$O$54)/($O$49*SQRT($O$54))))*$ET22-NORMSDIST((((LN($ET22/$C$44)+(#REF!+($O$49^2)/2)*$O$54)/($O$49*SQRT($O$54)))-$O$49*SQRT(($O$54))))*$C$44*EXP(-#REF!*$O$54))*$B$44*100,0)</f>
        <v>0</v>
      </c>
      <c r="FS22" s="60">
        <f ca="1">IFERROR((NORMSDIST(((LN($ET22/$C$45)+(#REF!+($O$49^2)/2)*$O$54)/($O$49*SQRT($O$54))))*$ET22-NORMSDIST((((LN($ET22/$C$45)+(#REF!+($O$49^2)/2)*$O$54)/($O$49*SQRT($O$54)))-$O$49*SQRT(($O$54))))*$C$45*EXP(-#REF!*$O$54))*$B$45*100,0)</f>
        <v>0</v>
      </c>
      <c r="FT22" s="60">
        <f ca="1">IFERROR((NORMSDIST(((LN($ET22/$C$46)+(#REF!+($O$49^2)/2)*$O$54)/($O$49*SQRT($O$54))))*$ET22-NORMSDIST((((LN($ET22/$C$46)+(#REF!+($O$49^2)/2)*$O$54)/($O$49*SQRT($O$54)))-$O$49*SQRT(($O$54))))*$C$46*EXP(-#REF!*$O$54))*$B$46*100,0)</f>
        <v>0</v>
      </c>
      <c r="FU22" s="60">
        <f ca="1">IFERROR((NORMSDIST(((LN($ET22/$C$47)+(#REF!+($O$49^2)/2)*$O$54)/($O$49*SQRT($O$54))))*$ET22-NORMSDIST((((LN($ET22/$C$47)+(#REF!+($O$49^2)/2)*$O$54)/($O$49*SQRT($O$54)))-$O$49*SQRT(($O$54))))*$C$47*EXP(-#REF!*$O$54))*$B$47*100,0)</f>
        <v>0</v>
      </c>
      <c r="FV22" s="60">
        <f ca="1">IFERROR((NORMSDIST(((LN($ET22/$C$48)+(#REF!+($O$49^2)/2)*$O$54)/($O$49*SQRT($O$54))))*$ET22-NORMSDIST((((LN($ET22/$C$48)+(#REF!+($O$49^2)/2)*$O$54)/($O$49*SQRT($O$54)))-$O$49*SQRT(($O$54))))*$C$48*EXP(-#REF!*$O$54))*$B$48*100,0)</f>
        <v>0</v>
      </c>
      <c r="FW22" s="60">
        <f ca="1">IFERROR((NORMSDIST(((LN($ET22/$C$49)+(#REF!+($O$49^2)/2)*$O$54)/($O$49*SQRT($O$54))))*$ET22-NORMSDIST((((LN($ET22/$C$49)+(#REF!+($O$49^2)/2)*$O$54)/($O$49*SQRT($O$54)))-$O$49*SQRT(($O$54))))*$C$49*EXP(-#REF!*$O$54))*$B$49*100,0)</f>
        <v>0</v>
      </c>
      <c r="FX22" s="60">
        <f ca="1">IFERROR((NORMSDIST(((LN($ET22/$C$50)+(#REF!+($O$49^2)/2)*$O$54)/($O$49*SQRT($O$54))))*$ET22-NORMSDIST((((LN($ET22/$C$50)+(#REF!+($O$49^2)/2)*$O$54)/($O$49*SQRT($O$54)))-$O$49*SQRT(($O$54))))*$C$50*EXP(-#REF!*$O$54))*$B$50*100,0)</f>
        <v>0</v>
      </c>
      <c r="FY22" s="60">
        <f ca="1">IFERROR((NORMSDIST(((LN($ET22/$C$51)+(#REF!+($O$49^2)/2)*$O$54)/($O$49*SQRT($O$54))))*$ET22-NORMSDIST((((LN($ET22/$C$51)+(#REF!+($O$49^2)/2)*$O$54)/($O$49*SQRT($O$54)))-$O$49*SQRT(($O$54))))*$C$51*EXP(-#REF!*$O$54))*$B$51*100,0)</f>
        <v>0</v>
      </c>
      <c r="FZ22" s="60">
        <f ca="1">IFERROR((NORMSDIST(((LN($ET22/$C$52)+(#REF!+($O$49^2)/2)*$O$54)/($O$49*SQRT($O$54))))*$ET22-NORMSDIST((((LN($ET22/$C$52)+(#REF!+($O$49^2)/2)*$O$54)/($O$49*SQRT($O$54)))-$O$49*SQRT(($O$54))))*$C$52*EXP(-#REF!*$O$54))*$B$52*100,0)</f>
        <v>0</v>
      </c>
      <c r="GA22" s="60">
        <f ca="1">IFERROR((NORMSDIST(((LN($ET22/$C$53)+(#REF!+($O$49^2)/2)*$O$54)/($O$49*SQRT($O$54))))*$ET22-NORMSDIST((((LN($ET22/$C$53)+(#REF!+($O$49^2)/2)*$O$54)/($O$49*SQRT($O$54)))-$O$49*SQRT(($O$54))))*$C$53*EXP(-#REF!*$O$54))*$B$53*100,0)</f>
        <v>0</v>
      </c>
      <c r="GB22" s="60">
        <f ca="1">IFERROR((NORMSDIST(((LN($ET22/$C$54)+(#REF!+($O$49^2)/2)*$O$54)/($O$49*SQRT($O$54))))*$ET22-NORMSDIST((((LN($ET22/$C$54)+(#REF!+($O$49^2)/2)*$O$54)/($O$49*SQRT($O$54)))-$O$49*SQRT(($O$54))))*$C$54*EXP(-#REF!*$O$54))*$B$54*100,0)</f>
        <v>0</v>
      </c>
      <c r="GC22" s="60">
        <f ca="1">IFERROR((NORMSDIST(((LN($ET22/$C$56)+(#REF!+($O$49^2)/2)*$O$54)/($O$49*SQRT($O$54))))*$ET22-NORMSDIST((((LN($ET22/$C$56)+(#REF!+($O$49^2)/2)*$O$54)/($O$49*SQRT($O$54)))-$O$49*SQRT(($O$54))))*$C$56*EXP(-#REF!*$O$54))*$B$56*100,0)</f>
        <v>0</v>
      </c>
      <c r="GD22" s="61"/>
      <c r="GE22" s="62">
        <f t="shared" ca="1" si="60"/>
        <v>0</v>
      </c>
      <c r="GF22" s="61"/>
      <c r="GG22" s="66"/>
      <c r="GH22" s="64"/>
      <c r="GI22" s="65">
        <f t="shared" ca="1" si="61"/>
        <v>13122.45</v>
      </c>
    </row>
    <row r="23" spans="1:191">
      <c r="A23" s="150" t="s">
        <v>205</v>
      </c>
      <c r="B23" s="518"/>
      <c r="C23" s="523">
        <v>4597.2999999999993</v>
      </c>
      <c r="D23" s="519">
        <v>835</v>
      </c>
      <c r="E23" s="516">
        <f t="shared" si="68"/>
        <v>0</v>
      </c>
      <c r="F23" s="517">
        <f t="shared" si="69"/>
        <v>0</v>
      </c>
      <c r="G23" s="520">
        <f t="shared" si="76"/>
        <v>835</v>
      </c>
      <c r="H23" s="624"/>
      <c r="I23" s="552">
        <f t="shared" si="70"/>
        <v>0</v>
      </c>
      <c r="J23" s="899">
        <f t="shared" si="71"/>
        <v>0</v>
      </c>
      <c r="K23" s="872"/>
      <c r="L23" s="601">
        <f t="shared" si="66"/>
        <v>0.10408080320000002</v>
      </c>
      <c r="M23" s="709">
        <f t="shared" si="67"/>
        <v>4123.7417999520003</v>
      </c>
      <c r="N23" s="562">
        <f t="shared" si="6"/>
        <v>13122.45</v>
      </c>
      <c r="O23" s="697">
        <f t="shared" ca="1" si="7"/>
        <v>13122.45</v>
      </c>
      <c r="P23" s="872"/>
      <c r="Q23" s="844">
        <v>3258.1</v>
      </c>
      <c r="R23" s="610">
        <f t="shared" si="72"/>
        <v>0</v>
      </c>
      <c r="S23" s="619">
        <f t="shared" si="8"/>
        <v>3258.1</v>
      </c>
      <c r="T23" s="513" t="str">
        <f t="shared" si="77"/>
        <v>MERV - XMEV - GFGC32581O - 24hs</v>
      </c>
      <c r="U23" s="614" t="str">
        <f t="shared" si="10"/>
        <v>GFGC32581O</v>
      </c>
      <c r="V23" s="862">
        <f t="shared" ca="1" si="78"/>
        <v>727.46136876492392</v>
      </c>
      <c r="W23" s="508">
        <f>IFERROR(VLOOKUP($U23,HomeBroker!$A$30:$F$90,6,0),0)</f>
        <v>0</v>
      </c>
      <c r="X23" s="940" t="str" cm="1">
        <f t="array" ref="X23">IFERROR(IF(Q23&lt;&gt;"",IF(W23&gt;0,ImpliedCallVolatility($M$18,Q23,$O$62,$O$51,W23),""),""),"")</f>
        <v/>
      </c>
      <c r="Y23" s="957" t="str" cm="1">
        <f t="array" aca="1" ref="Y23" ca="1">+IFERROR(IF(Q23&lt;&gt;"",CallDelta($M$18,Q23,$O$62,$O$51,$O$58),""),"")</f>
        <v/>
      </c>
      <c r="Z23" s="957" t="str" cm="1">
        <f t="array" aca="1" ref="Z23" ca="1">+IFERROR(IF(Q23&lt;&gt;"",CallTheta2($M$18,Q23,$O$62,$O$51,$O$58,$O$57),""),"")</f>
        <v/>
      </c>
      <c r="AA23" s="949" t="str" cm="1">
        <f t="array" aca="1" ref="AA23" ca="1">+IFERROR(IF(Q23&lt;&gt;"",vega($M$18,Q23,$O$62,$O$51,$O$58),""),"")</f>
        <v/>
      </c>
      <c r="AB23" s="872"/>
      <c r="AC23" s="1002">
        <v>5397.3</v>
      </c>
      <c r="AD23" s="611">
        <f t="shared" si="73"/>
        <v>0</v>
      </c>
      <c r="AE23" s="619">
        <f t="shared" si="13"/>
        <v>5397.3</v>
      </c>
      <c r="AF23" s="513" t="str">
        <f t="shared" si="74"/>
        <v>MERV - XMEV - GFGV53973O - 24hs</v>
      </c>
      <c r="AG23" s="614" t="str">
        <f t="shared" si="15"/>
        <v>GFGV53973O</v>
      </c>
      <c r="AH23" s="616">
        <f t="shared" ca="1" si="75"/>
        <v>1290.446123162299</v>
      </c>
      <c r="AI23" s="508">
        <f>IFERROR(VLOOKUP($AG23,HomeBroker!$A$30:$F$90,6,0),0)</f>
        <v>0</v>
      </c>
      <c r="AJ23" s="940" t="str" cm="1">
        <f t="array" ref="AJ23">IFERROR(IF(AC23&lt;&gt;"",IF(AI23&gt;0,ImpliedPutVolatility($M$18,AC23,$O$62,$O$51,AI23),""),""),"")</f>
        <v/>
      </c>
      <c r="AK23" s="957" t="str" cm="1">
        <f t="array" aca="1" ref="AK23" ca="1">+IFERROR(IF(AC23&lt;&gt;"",PutDelta($M$18,AC23,$O$62,$O$51,$O$59),""),"")</f>
        <v/>
      </c>
      <c r="AL23" s="957" t="str" cm="1">
        <f t="array" aca="1" ref="AL23" ca="1">+IFERROR(IF(AC23&lt;&gt;"",PutTheta2($M$18,AC23,$O$62,$O$51,$O$59,$O$57),""),"")</f>
        <v/>
      </c>
      <c r="AM23" s="949" t="str" cm="1">
        <f t="array" aca="1" ref="AM23" ca="1">+IFERROR(IF(AC23&lt;&gt;"",vega($M$18,AC23,$O$62,$O$51,$O$59),""),"")</f>
        <v/>
      </c>
      <c r="AN23" s="872"/>
      <c r="AO23" s="829"/>
      <c r="AP23" s="528" t="s">
        <v>160</v>
      </c>
      <c r="AQ23" s="510"/>
      <c r="AR23" s="522"/>
      <c r="AS23" s="514"/>
      <c r="AT23" s="516">
        <f t="shared" si="17"/>
        <v>0</v>
      </c>
      <c r="AU23" s="525">
        <f t="shared" si="18"/>
        <v>0</v>
      </c>
      <c r="AV23" s="529" t="s">
        <v>206</v>
      </c>
      <c r="AW23" s="510">
        <v>-5</v>
      </c>
      <c r="AX23" s="522">
        <v>2808.1</v>
      </c>
      <c r="AY23" s="514">
        <v>0.6</v>
      </c>
      <c r="AZ23" s="516">
        <f t="shared" si="64"/>
        <v>300</v>
      </c>
      <c r="BA23" s="525">
        <f t="shared" si="19"/>
        <v>299.23769999999996</v>
      </c>
      <c r="BB23" s="532" t="s">
        <v>207</v>
      </c>
      <c r="BC23" s="531"/>
      <c r="BD23" s="514"/>
      <c r="BE23" s="516">
        <f t="shared" si="20"/>
        <v>0</v>
      </c>
      <c r="BF23" s="924">
        <f t="shared" si="21"/>
        <v>0</v>
      </c>
      <c r="BG23" s="877"/>
      <c r="BH23" s="877"/>
      <c r="BI23" s="877"/>
      <c r="BJ23" s="877"/>
      <c r="BK23" s="877"/>
      <c r="BL23" s="877"/>
      <c r="BM23" s="877"/>
      <c r="BN23" s="877"/>
      <c r="BO23" s="877"/>
      <c r="BP23" s="877"/>
      <c r="BQ23" s="877"/>
      <c r="BR23" s="877"/>
      <c r="DC23" s="59">
        <f t="shared" si="22"/>
        <v>4123.7417999520003</v>
      </c>
      <c r="DD23" s="60">
        <f t="shared" si="23"/>
        <v>0</v>
      </c>
      <c r="DE23" s="60">
        <f t="shared" si="24"/>
        <v>0</v>
      </c>
      <c r="DF23" s="60">
        <f t="shared" si="25"/>
        <v>0</v>
      </c>
      <c r="DG23" s="60">
        <f t="shared" si="26"/>
        <v>0</v>
      </c>
      <c r="DH23" s="60">
        <f t="shared" si="27"/>
        <v>0</v>
      </c>
      <c r="DI23" s="60">
        <f t="shared" si="28"/>
        <v>0</v>
      </c>
      <c r="DJ23" s="60">
        <f t="shared" si="29"/>
        <v>0</v>
      </c>
      <c r="DK23" s="60">
        <f t="shared" si="30"/>
        <v>0</v>
      </c>
      <c r="DL23" s="60">
        <f t="shared" si="31"/>
        <v>0</v>
      </c>
      <c r="DM23" s="60">
        <f t="shared" si="32"/>
        <v>0</v>
      </c>
      <c r="DN23" s="60">
        <f t="shared" si="33"/>
        <v>0</v>
      </c>
      <c r="DO23" s="60">
        <f t="shared" si="34"/>
        <v>0</v>
      </c>
      <c r="DP23" s="60">
        <f t="shared" si="35"/>
        <v>0</v>
      </c>
      <c r="DQ23" s="60">
        <f t="shared" si="36"/>
        <v>0</v>
      </c>
      <c r="DR23" s="60">
        <f t="shared" si="37"/>
        <v>0</v>
      </c>
      <c r="DS23" s="60">
        <f t="shared" si="38"/>
        <v>0</v>
      </c>
      <c r="DT23" s="60">
        <f t="shared" si="39"/>
        <v>0</v>
      </c>
      <c r="DU23" s="60">
        <f t="shared" si="40"/>
        <v>0</v>
      </c>
      <c r="DV23" s="60">
        <f t="shared" si="41"/>
        <v>0</v>
      </c>
      <c r="DW23" s="60">
        <f t="shared" si="42"/>
        <v>0</v>
      </c>
      <c r="DX23" s="60">
        <f t="shared" si="43"/>
        <v>0</v>
      </c>
      <c r="DY23" s="60">
        <f t="shared" si="44"/>
        <v>0</v>
      </c>
      <c r="DZ23" s="60">
        <f t="shared" si="45"/>
        <v>0</v>
      </c>
      <c r="EA23" s="60">
        <f t="shared" si="46"/>
        <v>0</v>
      </c>
      <c r="EB23" s="60">
        <f t="shared" si="47"/>
        <v>0</v>
      </c>
      <c r="EC23" s="60">
        <f t="shared" si="48"/>
        <v>0</v>
      </c>
      <c r="ED23" s="60">
        <f t="shared" si="49"/>
        <v>0</v>
      </c>
      <c r="EE23" s="60">
        <f t="shared" si="50"/>
        <v>0</v>
      </c>
      <c r="EF23" s="60">
        <f t="shared" si="51"/>
        <v>0</v>
      </c>
      <c r="EG23" s="60">
        <f t="shared" si="52"/>
        <v>0</v>
      </c>
      <c r="EH23" s="60">
        <f t="shared" si="53"/>
        <v>0</v>
      </c>
      <c r="EI23" s="60">
        <f t="shared" si="54"/>
        <v>0</v>
      </c>
      <c r="EJ23" s="60">
        <f t="shared" si="55"/>
        <v>0</v>
      </c>
      <c r="EK23" s="60">
        <f t="shared" si="56"/>
        <v>0</v>
      </c>
      <c r="EL23" s="60">
        <f t="shared" si="57"/>
        <v>0</v>
      </c>
      <c r="EM23" s="61"/>
      <c r="EN23" s="62">
        <f t="shared" si="58"/>
        <v>0</v>
      </c>
      <c r="EO23" s="61"/>
      <c r="EP23" s="66"/>
      <c r="EQ23" s="64"/>
      <c r="ER23" s="65">
        <f t="shared" si="65"/>
        <v>13122.45</v>
      </c>
      <c r="ES23" s="50"/>
      <c r="ET23" s="59">
        <f t="shared" si="59"/>
        <v>4123.7417999520003</v>
      </c>
      <c r="EU23" s="60">
        <f ca="1">IFERROR((NORMSDIST(((LN($ET23/$C$3)+(#REF!+($O$49^2)/2)*$O$54)/($O$49*SQRT($O$54))))*$ET23-NORMSDIST((((LN($ET23/$C$3)+(#REF!+($O$49^2)/2)*$O$54)/($O$49*SQRT($O$54)))-$O$49*SQRT(($O$54))))*$C$3*EXP(-#REF!*$O$54))*$B$3*100,0)</f>
        <v>0</v>
      </c>
      <c r="EV23" s="60">
        <f ca="1">IFERROR((NORMSDIST(((LN($ET23/$C$4)+(#REF!+($O$49^2)/2)*$O$54)/($O$49*SQRT($O$54))))*$ET23-NORMSDIST((((LN($ET23/$C$4)+(#REF!+($O$49^2)/2)*$O$54)/($O$49*SQRT($O$54)))-$O$49*SQRT(($O$54))))*$C$4*EXP(-#REF!*$O$54))*$B$4*100,0)</f>
        <v>0</v>
      </c>
      <c r="EW23" s="60">
        <f ca="1">IFERROR((NORMSDIST(((LN($ET23/$C$5)+(#REF!+($O$49^2)/2)*$O$54)/($O$49*SQRT($O$54))))*$ET23-NORMSDIST((((LN($ET23/$C$5)+(#REF!+($O$49^2)/2)*$O$54)/($O$49*SQRT($O$54)))-$O$49*SQRT(($O$54))))*$C$5*EXP(-#REF!*$O$54))*$B$5*100,0)</f>
        <v>0</v>
      </c>
      <c r="EX23" s="60">
        <f ca="1">IFERROR((NORMSDIST(((LN($ET23/$C$6)+(#REF!+($O$49^2)/2)*$O$54)/($O$49*SQRT($O$54))))*$ET23-NORMSDIST((((LN($ET23/$C$6)+(#REF!+($O$49^2)/2)*$O$54)/($O$49*SQRT($O$54)))-$O$49*SQRT(($O$54))))*$C$6*EXP(-#REF!*$O$54))*$B$6*100,0)</f>
        <v>0</v>
      </c>
      <c r="EY23" s="60">
        <f ca="1">IFERROR((NORMSDIST(((LN($ET23/$C$7)+(#REF!+($O$49^2)/2)*$O$54)/($O$49*SQRT($O$54))))*$ET23-NORMSDIST((((LN($ET23/$C$7)+(#REF!+($O$49^2)/2)*$O$54)/($O$49*SQRT($O$54)))-$O$49*SQRT(($O$54))))*$C$7*EXP(-#REF!*$O$54))*$B$7*100,0)</f>
        <v>0</v>
      </c>
      <c r="EZ23" s="60">
        <f ca="1">IFERROR((NORMSDIST(((LN($ET23/$C$8)+(#REF!+($O$49^2)/2)*$O$54)/($O$49*SQRT($O$54))))*$ET23-NORMSDIST((((LN($ET23/$C$8)+(#REF!+($O$49^2)/2)*$O$54)/($O$49*SQRT($O$54)))-$O$49*SQRT(($O$54))))*$C$8*EXP(-#REF!*$O$54))*$B$8*100,0)</f>
        <v>0</v>
      </c>
      <c r="FA23" s="60">
        <f ca="1">IFERROR((NORMSDIST(((LN($ET23/$C$9)+(#REF!+($O$49^2)/2)*$O$54)/($O$49*SQRT($O$54))))*$ET23-NORMSDIST((((LN($ET23/$C$9)+(#REF!+($O$49^2)/2)*$O$54)/($O$49*SQRT($O$54)))-$O$49*SQRT(($O$54))))*$C$9*EXP(-#REF!*$O$54))*$B$9*100,0)</f>
        <v>0</v>
      </c>
      <c r="FB23" s="60">
        <f ca="1">IFERROR((NORMSDIST(((LN($ET23/$C$10)+(#REF!+($O$49^2)/2)*$O$54)/($O$49*SQRT($O$54))))*$ET23-NORMSDIST((((LN($ET23/$C$10)+(#REF!+($O$49^2)/2)*$O$54)/($O$49*SQRT($O$54)))-$O$49*SQRT(($O$54))))*$C$10*EXP(-#REF!*$O$54))*$B$10*100,0)</f>
        <v>0</v>
      </c>
      <c r="FC23" s="60">
        <f ca="1">IFERROR((NORMSDIST(((LN($ET23/$C$11)+(#REF!+($O$49^2)/2)*$O$54)/($O$49*SQRT($O$54))))*$ET23-NORMSDIST((((LN($ET23/$C$11)+(#REF!+($O$49^2)/2)*$O$54)/($O$49*SQRT($O$54)))-$O$49*SQRT(($O$54))))*$C$11*EXP(-#REF!*$O$54))*$B$11*100,0)</f>
        <v>0</v>
      </c>
      <c r="FD23" s="60">
        <f ca="1">IFERROR((NORMSDIST(((LN($ET23/$C$12)+(#REF!+($O$49^2)/2)*$O$54)/($O$49*SQRT($O$54))))*$ET23-NORMSDIST((((LN($ET23/$C$12)+(#REF!+($O$49^2)/2)*$O$54)/($O$49*SQRT($O$54)))-$O$49*SQRT(($O$54))))*$C$12*EXP(-#REF!*$O$54))*$B$12*100,0)</f>
        <v>0</v>
      </c>
      <c r="FE23" s="60">
        <f ca="1">IFERROR((NORMSDIST(((LN($ET23/$C$13)+(#REF!+($O$49^2)/2)*$O$54)/($O$49*SQRT($O$54))))*$ET23-NORMSDIST((((LN($ET23/$C$13)+(#REF!+($O$49^2)/2)*$O$54)/($O$49*SQRT($O$54)))-$O$49*SQRT(($O$54))))*$C$13*EXP(-#REF!*$O$54))*$B$13*100,0)</f>
        <v>0</v>
      </c>
      <c r="FF23" s="60">
        <f ca="1">IFERROR((NORMSDIST(((LN($ET23/$C$14)+(#REF!+($O$49^2)/2)*$O$54)/($O$49*SQRT($O$54))))*$ET23-NORMSDIST((((LN($ET23/$C$14)+(#REF!+($O$49^2)/2)*$O$54)/($O$49*SQRT($O$54)))-$O$49*SQRT(($O$54))))*$C$14*EXP(-#REF!*$O$54))*$B$14*100,0)</f>
        <v>0</v>
      </c>
      <c r="FG23" s="60">
        <f ca="1">IFERROR((NORMSDIST(((LN($ET23/$C$15)+(#REF!+($O$49^2)/2)*$O$54)/($O$49*SQRT($O$54))))*$ET23-NORMSDIST((((LN($ET23/$C$15)+(#REF!+($O$49^2)/2)*$O$54)/($O$49*SQRT($O$54)))-$O$49*SQRT(($O$54))))*$C$15*EXP(-#REF!*$O$54))*$B$15*100,0)</f>
        <v>0</v>
      </c>
      <c r="FH23" s="60">
        <f ca="1">IFERROR((NORMSDIST(((LN($ET23/$C$16)+(#REF!+($O$49^2)/2)*$O$54)/($O$49*SQRT($O$54))))*$ET23-NORMSDIST((((LN($ET23/$C$16)+(#REF!+($O$49^2)/2)*$O$54)/($O$49*SQRT($O$54)))-$O$49*SQRT(($O$54))))*$C$16*EXP(-#REF!*$O$54))*$B$16*100,0)</f>
        <v>0</v>
      </c>
      <c r="FI23" s="60">
        <f ca="1">IFERROR((NORMSDIST(((LN($ET23/$C$17)+(#REF!+($O$49^2)/2)*$O$54)/($O$49*SQRT($O$54))))*$ET23-NORMSDIST((((LN($ET23/$C$17)+(#REF!+($O$49^2)/2)*$O$54)/($O$49*SQRT($O$54)))-$O$49*SQRT(($O$54))))*$C$17*EXP(-#REF!*$O$54))*$B$17*100,0)</f>
        <v>0</v>
      </c>
      <c r="FJ23" s="60">
        <f ca="1">IFERROR((NORMSDIST(((LN($ET23/$C$18)+(#REF!+($O$49^2)/2)*$O$54)/($O$49*SQRT($O$54))))*$ET23-NORMSDIST((((LN($ET23/$C$18)+(#REF!+($O$49^2)/2)*$O$54)/($O$49*SQRT($O$54)))-$O$49*SQRT(($O$54))))*$C$18*EXP(-#REF!*$O$54))*$B$18*100,0)</f>
        <v>0</v>
      </c>
      <c r="FK23" s="60">
        <f ca="1">IFERROR((NORMSDIST(((LN($ET23/$C$19)+(#REF!+($O$49^2)/2)*$O$54)/($O$49*SQRT($O$54))))*$ET23-NORMSDIST((((LN($ET23/$C$19)+(#REF!+($O$49^2)/2)*$O$54)/($O$49*SQRT($O$54)))-$O$49*SQRT(($O$54))))*$C$19*EXP(-#REF!*$O$54))*$B$19*100,0)</f>
        <v>0</v>
      </c>
      <c r="FL23" s="60">
        <f ca="1">IFERROR((NORMSDIST(((LN($ET23/$C$20)+(#REF!+($O$49^2)/2)*$O$54)/($O$49*SQRT($O$54))))*$ET23-NORMSDIST((((LN($ET23/$C$20)+(#REF!+($O$49^2)/2)*$O$54)/($O$49*SQRT($O$54)))-$O$49*SQRT(($O$54))))*$C$20*EXP(-#REF!*$O$54))*$B$20*100,0)</f>
        <v>0</v>
      </c>
      <c r="FM23" s="60">
        <f ca="1">IFERROR((NORMSDIST(((LN($ET23/$C$39)+(#REF!+($O$49^2)/2)*$O$54)/($O$49*SQRT($O$54))))*$ET23-NORMSDIST((((LN($ET23/$C$39)+(#REF!+($O$49^2)/2)*$O$54)/($O$49*SQRT($O$54)))-$O$49*SQRT(($O$54))))*$C$39*EXP(-#REF!*$O$54))*$B$39*100,0)</f>
        <v>0</v>
      </c>
      <c r="FN23" s="60">
        <f ca="1">IFERROR((NORMSDIST(((LN($ET23/$C$40)+(#REF!+($O$49^2)/2)*$O$54)/($O$49*SQRT($O$54))))*$ET23-NORMSDIST((((LN($ET23/$C$40)+(#REF!+($O$49^2)/2)*$O$54)/($O$49*SQRT($O$54)))-$O$49*SQRT(($O$54))))*$C$40*EXP(-#REF!*$O$54))*$B$40*100,0)</f>
        <v>0</v>
      </c>
      <c r="FO23" s="60">
        <f ca="1">IFERROR((NORMSDIST(((LN($ET23/$C$41)+(#REF!+($O$49^2)/2)*$O$54)/($O$49*SQRT($O$54))))*$ET23-NORMSDIST((((LN($ET23/$C$41)+(#REF!+($O$49^2)/2)*$O$54)/($O$49*SQRT($O$54)))-$O$49*SQRT(($O$54))))*$C$41*EXP(-#REF!*$O$54))*$B$41*100,0)</f>
        <v>0</v>
      </c>
      <c r="FP23" s="60">
        <f ca="1">IFERROR((NORMSDIST(((LN($ET23/$C$42)+(#REF!+($O$49^2)/2)*$O$54)/($O$49*SQRT($O$54))))*$ET23-NORMSDIST((((LN($ET23/$C$42)+(#REF!+($O$49^2)/2)*$O$54)/($O$49*SQRT($O$54)))-$O$49*SQRT(($O$54))))*$C$42*EXP(-#REF!*$O$54))*$B$42*100,0)</f>
        <v>0</v>
      </c>
      <c r="FQ23" s="60">
        <f ca="1">IFERROR((NORMSDIST(((LN($ET23/$C$43)+(#REF!+($O$49^2)/2)*$O$54)/($O$49*SQRT($O$54))))*$ET23-NORMSDIST((((LN($ET23/$C$43)+(#REF!+($O$49^2)/2)*$O$54)/($O$49*SQRT($O$54)))-$O$49*SQRT(($O$54))))*$C$43*EXP(-#REF!*$O$54))*$B$43*100,0)</f>
        <v>0</v>
      </c>
      <c r="FR23" s="60">
        <f ca="1">IFERROR((NORMSDIST(((LN($ET23/$C$44)+(#REF!+($O$49^2)/2)*$O$54)/($O$49*SQRT($O$54))))*$ET23-NORMSDIST((((LN($ET23/$C$44)+(#REF!+($O$49^2)/2)*$O$54)/($O$49*SQRT($O$54)))-$O$49*SQRT(($O$54))))*$C$44*EXP(-#REF!*$O$54))*$B$44*100,0)</f>
        <v>0</v>
      </c>
      <c r="FS23" s="60">
        <f ca="1">IFERROR((NORMSDIST(((LN($ET23/$C$45)+(#REF!+($O$49^2)/2)*$O$54)/($O$49*SQRT($O$54))))*$ET23-NORMSDIST((((LN($ET23/$C$45)+(#REF!+($O$49^2)/2)*$O$54)/($O$49*SQRT($O$54)))-$O$49*SQRT(($O$54))))*$C$45*EXP(-#REF!*$O$54))*$B$45*100,0)</f>
        <v>0</v>
      </c>
      <c r="FT23" s="60">
        <f ca="1">IFERROR((NORMSDIST(((LN($ET23/$C$46)+(#REF!+($O$49^2)/2)*$O$54)/($O$49*SQRT($O$54))))*$ET23-NORMSDIST((((LN($ET23/$C$46)+(#REF!+($O$49^2)/2)*$O$54)/($O$49*SQRT($O$54)))-$O$49*SQRT(($O$54))))*$C$46*EXP(-#REF!*$O$54))*$B$46*100,0)</f>
        <v>0</v>
      </c>
      <c r="FU23" s="60">
        <f ca="1">IFERROR((NORMSDIST(((LN($ET23/$C$47)+(#REF!+($O$49^2)/2)*$O$54)/($O$49*SQRT($O$54))))*$ET23-NORMSDIST((((LN($ET23/$C$47)+(#REF!+($O$49^2)/2)*$O$54)/($O$49*SQRT($O$54)))-$O$49*SQRT(($O$54))))*$C$47*EXP(-#REF!*$O$54))*$B$47*100,0)</f>
        <v>0</v>
      </c>
      <c r="FV23" s="60">
        <f ca="1">IFERROR((NORMSDIST(((LN($ET23/$C$48)+(#REF!+($O$49^2)/2)*$O$54)/($O$49*SQRT($O$54))))*$ET23-NORMSDIST((((LN($ET23/$C$48)+(#REF!+($O$49^2)/2)*$O$54)/($O$49*SQRT($O$54)))-$O$49*SQRT(($O$54))))*$C$48*EXP(-#REF!*$O$54))*$B$48*100,0)</f>
        <v>0</v>
      </c>
      <c r="FW23" s="60">
        <f ca="1">IFERROR((NORMSDIST(((LN($ET23/$C$49)+(#REF!+($O$49^2)/2)*$O$54)/($O$49*SQRT($O$54))))*$ET23-NORMSDIST((((LN($ET23/$C$49)+(#REF!+($O$49^2)/2)*$O$54)/($O$49*SQRT($O$54)))-$O$49*SQRT(($O$54))))*$C$49*EXP(-#REF!*$O$54))*$B$49*100,0)</f>
        <v>0</v>
      </c>
      <c r="FX23" s="60">
        <f ca="1">IFERROR((NORMSDIST(((LN($ET23/$C$50)+(#REF!+($O$49^2)/2)*$O$54)/($O$49*SQRT($O$54))))*$ET23-NORMSDIST((((LN($ET23/$C$50)+(#REF!+($O$49^2)/2)*$O$54)/($O$49*SQRT($O$54)))-$O$49*SQRT(($O$54))))*$C$50*EXP(-#REF!*$O$54))*$B$50*100,0)</f>
        <v>0</v>
      </c>
      <c r="FY23" s="60">
        <f ca="1">IFERROR((NORMSDIST(((LN($ET23/$C$51)+(#REF!+($O$49^2)/2)*$O$54)/($O$49*SQRT($O$54))))*$ET23-NORMSDIST((((LN($ET23/$C$51)+(#REF!+($O$49^2)/2)*$O$54)/($O$49*SQRT($O$54)))-$O$49*SQRT(($O$54))))*$C$51*EXP(-#REF!*$O$54))*$B$51*100,0)</f>
        <v>0</v>
      </c>
      <c r="FZ23" s="60">
        <f ca="1">IFERROR((NORMSDIST(((LN($ET23/$C$52)+(#REF!+($O$49^2)/2)*$O$54)/($O$49*SQRT($O$54))))*$ET23-NORMSDIST((((LN($ET23/$C$52)+(#REF!+($O$49^2)/2)*$O$54)/($O$49*SQRT($O$54)))-$O$49*SQRT(($O$54))))*$C$52*EXP(-#REF!*$O$54))*$B$52*100,0)</f>
        <v>0</v>
      </c>
      <c r="GA23" s="60">
        <f ca="1">IFERROR((NORMSDIST(((LN($ET23/$C$53)+(#REF!+($O$49^2)/2)*$O$54)/($O$49*SQRT($O$54))))*$ET23-NORMSDIST((((LN($ET23/$C$53)+(#REF!+($O$49^2)/2)*$O$54)/($O$49*SQRT($O$54)))-$O$49*SQRT(($O$54))))*$C$53*EXP(-#REF!*$O$54))*$B$53*100,0)</f>
        <v>0</v>
      </c>
      <c r="GB23" s="60">
        <f ca="1">IFERROR((NORMSDIST(((LN($ET23/$C$54)+(#REF!+($O$49^2)/2)*$O$54)/($O$49*SQRT($O$54))))*$ET23-NORMSDIST((((LN($ET23/$C$54)+(#REF!+($O$49^2)/2)*$O$54)/($O$49*SQRT($O$54)))-$O$49*SQRT(($O$54))))*$C$54*EXP(-#REF!*$O$54))*$B$54*100,0)</f>
        <v>0</v>
      </c>
      <c r="GC23" s="60">
        <f ca="1">IFERROR((NORMSDIST(((LN($ET23/$C$56)+(#REF!+($O$49^2)/2)*$O$54)/($O$49*SQRT($O$54))))*$ET23-NORMSDIST((((LN($ET23/$C$56)+(#REF!+($O$49^2)/2)*$O$54)/($O$49*SQRT($O$54)))-$O$49*SQRT(($O$54))))*$C$56*EXP(-#REF!*$O$54))*$B$56*100,0)</f>
        <v>0</v>
      </c>
      <c r="GD23" s="61"/>
      <c r="GE23" s="62">
        <f t="shared" ca="1" si="60"/>
        <v>0</v>
      </c>
      <c r="GF23" s="61"/>
      <c r="GG23" s="66"/>
      <c r="GH23" s="64"/>
      <c r="GI23" s="65">
        <f t="shared" ca="1" si="61"/>
        <v>13122.45</v>
      </c>
    </row>
    <row r="24" spans="1:191">
      <c r="A24" s="150" t="s">
        <v>205</v>
      </c>
      <c r="B24" s="637"/>
      <c r="C24" s="638">
        <v>4258.0999999999995</v>
      </c>
      <c r="D24" s="639">
        <v>538</v>
      </c>
      <c r="E24" s="645">
        <f t="shared" si="68"/>
        <v>0</v>
      </c>
      <c r="F24" s="646">
        <f t="shared" si="69"/>
        <v>0</v>
      </c>
      <c r="G24" s="642">
        <f t="shared" si="76"/>
        <v>538</v>
      </c>
      <c r="H24" s="643"/>
      <c r="I24" s="551">
        <f t="shared" si="70"/>
        <v>0</v>
      </c>
      <c r="J24" s="900">
        <f t="shared" si="71"/>
        <v>0</v>
      </c>
      <c r="K24" s="872"/>
      <c r="L24" s="602">
        <f t="shared" si="66"/>
        <v>0.12616241926400007</v>
      </c>
      <c r="M24" s="704">
        <f t="shared" si="67"/>
        <v>4206.2166359510402</v>
      </c>
      <c r="N24" s="563">
        <f t="shared" si="6"/>
        <v>13122.45</v>
      </c>
      <c r="O24" s="696">
        <f t="shared" ca="1" si="7"/>
        <v>13122.45</v>
      </c>
      <c r="P24" s="872"/>
      <c r="Q24" s="847">
        <v>3558.1</v>
      </c>
      <c r="R24" s="620">
        <f t="shared" si="72"/>
        <v>0</v>
      </c>
      <c r="S24" s="618">
        <f t="shared" si="8"/>
        <v>3558.1</v>
      </c>
      <c r="T24" s="511" t="str">
        <f t="shared" si="77"/>
        <v>MERV - XMEV - GFGC35581O - 24hs</v>
      </c>
      <c r="U24" s="613" t="str">
        <f t="shared" si="10"/>
        <v>GFGC35581O</v>
      </c>
      <c r="V24" s="863">
        <f t="shared" ca="1" si="78"/>
        <v>494.99830254926201</v>
      </c>
      <c r="W24" s="507">
        <f>IFERROR(VLOOKUP($U24,HomeBroker!$A$30:$F$90,6,0),0)</f>
        <v>765</v>
      </c>
      <c r="X24" s="941" t="str" cm="1">
        <f t="array" aca="1" ref="X24" ca="1">IFERROR(IF(Q24&lt;&gt;"",IF(W24&gt;0,ImpliedCallVolatility($M$18,Q24,$O$62,$O$51,W24),""),""),"")</f>
        <v/>
      </c>
      <c r="Y24" s="958" t="str" cm="1">
        <f t="array" aca="1" ref="Y24" ca="1">+IFERROR(IF(Q24&lt;&gt;"",CallDelta($M$18,Q24,$O$62,$O$51,$O$58),""),"")</f>
        <v/>
      </c>
      <c r="Z24" s="958" t="str" cm="1">
        <f t="array" aca="1" ref="Z24" ca="1">+IFERROR(IF(Q24&lt;&gt;"",CallTheta2($M$18,Q24,$O$62,$O$51,$O$58,$O$57),""),"")</f>
        <v/>
      </c>
      <c r="AA24" s="950" t="str" cm="1">
        <f t="array" aca="1" ref="AA24" ca="1">+IFERROR(IF(Q24&lt;&gt;"",vega($M$18,Q24,$O$62,$O$51,$O$58),""),"")</f>
        <v/>
      </c>
      <c r="AB24" s="872"/>
      <c r="AC24" s="1005">
        <v>5197.3</v>
      </c>
      <c r="AD24" s="621">
        <f t="shared" si="73"/>
        <v>0</v>
      </c>
      <c r="AE24" s="618">
        <f t="shared" si="13"/>
        <v>5197.3</v>
      </c>
      <c r="AF24" s="511" t="str">
        <f t="shared" si="74"/>
        <v>MERV - XMEV - GFGV51973O - 24hs</v>
      </c>
      <c r="AG24" s="613" t="str">
        <f t="shared" si="15"/>
        <v>GFGV51973O</v>
      </c>
      <c r="AH24" s="615">
        <f t="shared" ca="1" si="75"/>
        <v>1110.4871673479829</v>
      </c>
      <c r="AI24" s="507">
        <f>IFERROR(VLOOKUP($AG24,HomeBroker!$A$30:$F$90,6,0),0)</f>
        <v>0</v>
      </c>
      <c r="AJ24" s="946" t="str" cm="1">
        <f t="array" ref="AJ24">IFERROR(IF(AC24&lt;&gt;"",IF(AI24&gt;0,ImpliedPutVolatility($M$18,AC24,$O$62,$O$51,AI24),""),""),"")</f>
        <v/>
      </c>
      <c r="AK24" s="958" t="str" cm="1">
        <f t="array" aca="1" ref="AK24" ca="1">+IFERROR(IF(AC24&lt;&gt;"",PutDelta($M$18,AC24,$O$62,$O$51,$O$59),""),"")</f>
        <v/>
      </c>
      <c r="AL24" s="958" t="str" cm="1">
        <f t="array" aca="1" ref="AL24" ca="1">+IFERROR(IF(AC24&lt;&gt;"",PutTheta2($M$18,AC24,$O$62,$O$51,$O$59,$O$57),""),"")</f>
        <v/>
      </c>
      <c r="AM24" s="950" t="str" cm="1">
        <f t="array" aca="1" ref="AM24" ca="1">+IFERROR(IF(AC24&lt;&gt;"",vega($M$18,AC24,$O$62,$O$51,$O$59),""),"")</f>
        <v/>
      </c>
      <c r="AN24" s="872"/>
      <c r="AO24" s="828"/>
      <c r="AP24" s="528" t="s">
        <v>160</v>
      </c>
      <c r="AQ24" s="509"/>
      <c r="AR24" s="521"/>
      <c r="AS24" s="512"/>
      <c r="AT24" s="515">
        <f t="shared" si="17"/>
        <v>0</v>
      </c>
      <c r="AU24" s="524">
        <f t="shared" si="18"/>
        <v>0</v>
      </c>
      <c r="AV24" s="529" t="s">
        <v>206</v>
      </c>
      <c r="AW24" s="509">
        <v>-5</v>
      </c>
      <c r="AX24" s="521">
        <v>3258.1</v>
      </c>
      <c r="AY24" s="512">
        <v>9</v>
      </c>
      <c r="AZ24" s="515">
        <f t="shared" si="64"/>
        <v>4500</v>
      </c>
      <c r="BA24" s="524">
        <f t="shared" si="19"/>
        <v>4488.5654999999997</v>
      </c>
      <c r="BB24" s="532" t="s">
        <v>207</v>
      </c>
      <c r="BC24" s="530"/>
      <c r="BD24" s="512"/>
      <c r="BE24" s="515">
        <f t="shared" si="20"/>
        <v>0</v>
      </c>
      <c r="BF24" s="925">
        <f t="shared" si="21"/>
        <v>0</v>
      </c>
      <c r="BG24" s="877"/>
      <c r="BH24" s="877"/>
      <c r="BI24" s="877"/>
      <c r="BJ24" s="877"/>
      <c r="BK24" s="877"/>
      <c r="BL24" s="877"/>
      <c r="BM24" s="877"/>
      <c r="BN24" s="877"/>
      <c r="BO24" s="877"/>
      <c r="BP24" s="877"/>
      <c r="BQ24" s="877"/>
      <c r="BR24" s="877"/>
      <c r="DC24" s="59">
        <f t="shared" si="22"/>
        <v>4206.2166359510402</v>
      </c>
      <c r="DD24" s="60">
        <f t="shared" si="23"/>
        <v>0</v>
      </c>
      <c r="DE24" s="60">
        <f t="shared" si="24"/>
        <v>0</v>
      </c>
      <c r="DF24" s="60">
        <f t="shared" si="25"/>
        <v>0</v>
      </c>
      <c r="DG24" s="60">
        <f t="shared" si="26"/>
        <v>0</v>
      </c>
      <c r="DH24" s="60">
        <f t="shared" si="27"/>
        <v>0</v>
      </c>
      <c r="DI24" s="60">
        <f t="shared" si="28"/>
        <v>0</v>
      </c>
      <c r="DJ24" s="60">
        <f t="shared" si="29"/>
        <v>0</v>
      </c>
      <c r="DK24" s="60">
        <f t="shared" si="30"/>
        <v>0</v>
      </c>
      <c r="DL24" s="60">
        <f t="shared" si="31"/>
        <v>0</v>
      </c>
      <c r="DM24" s="60">
        <f t="shared" si="32"/>
        <v>0</v>
      </c>
      <c r="DN24" s="60">
        <f t="shared" si="33"/>
        <v>0</v>
      </c>
      <c r="DO24" s="60">
        <f t="shared" si="34"/>
        <v>0</v>
      </c>
      <c r="DP24" s="60">
        <f t="shared" si="35"/>
        <v>0</v>
      </c>
      <c r="DQ24" s="60">
        <f t="shared" si="36"/>
        <v>0</v>
      </c>
      <c r="DR24" s="60">
        <f t="shared" si="37"/>
        <v>0</v>
      </c>
      <c r="DS24" s="60">
        <f t="shared" si="38"/>
        <v>0</v>
      </c>
      <c r="DT24" s="60">
        <f t="shared" si="39"/>
        <v>0</v>
      </c>
      <c r="DU24" s="60">
        <f t="shared" si="40"/>
        <v>0</v>
      </c>
      <c r="DV24" s="60">
        <f t="shared" si="41"/>
        <v>0</v>
      </c>
      <c r="DW24" s="60">
        <f t="shared" si="42"/>
        <v>0</v>
      </c>
      <c r="DX24" s="60">
        <f t="shared" si="43"/>
        <v>0</v>
      </c>
      <c r="DY24" s="60">
        <f t="shared" si="44"/>
        <v>0</v>
      </c>
      <c r="DZ24" s="60">
        <f t="shared" si="45"/>
        <v>0</v>
      </c>
      <c r="EA24" s="60">
        <f t="shared" si="46"/>
        <v>0</v>
      </c>
      <c r="EB24" s="60">
        <f t="shared" si="47"/>
        <v>0</v>
      </c>
      <c r="EC24" s="60">
        <f t="shared" si="48"/>
        <v>0</v>
      </c>
      <c r="ED24" s="60">
        <f t="shared" si="49"/>
        <v>0</v>
      </c>
      <c r="EE24" s="60">
        <f t="shared" si="50"/>
        <v>0</v>
      </c>
      <c r="EF24" s="60">
        <f t="shared" si="51"/>
        <v>0</v>
      </c>
      <c r="EG24" s="60">
        <f t="shared" si="52"/>
        <v>0</v>
      </c>
      <c r="EH24" s="60">
        <f t="shared" si="53"/>
        <v>0</v>
      </c>
      <c r="EI24" s="60">
        <f t="shared" si="54"/>
        <v>0</v>
      </c>
      <c r="EJ24" s="60">
        <f t="shared" si="55"/>
        <v>0</v>
      </c>
      <c r="EK24" s="60">
        <f t="shared" si="56"/>
        <v>0</v>
      </c>
      <c r="EL24" s="60">
        <f t="shared" si="57"/>
        <v>0</v>
      </c>
      <c r="EM24" s="61"/>
      <c r="EN24" s="62">
        <f t="shared" si="58"/>
        <v>0</v>
      </c>
      <c r="EO24" s="61"/>
      <c r="EP24" s="66"/>
      <c r="EQ24" s="64"/>
      <c r="ER24" s="65">
        <f t="shared" si="65"/>
        <v>13122.45</v>
      </c>
      <c r="ES24" s="50"/>
      <c r="ET24" s="59">
        <f t="shared" si="59"/>
        <v>4206.2166359510402</v>
      </c>
      <c r="EU24" s="60">
        <f ca="1">IFERROR((NORMSDIST(((LN($ET24/$C$3)+(#REF!+($O$49^2)/2)*$O$54)/($O$49*SQRT($O$54))))*$ET24-NORMSDIST((((LN($ET24/$C$3)+(#REF!+($O$49^2)/2)*$O$54)/($O$49*SQRT($O$54)))-$O$49*SQRT(($O$54))))*$C$3*EXP(-#REF!*$O$54))*$B$3*100,0)</f>
        <v>0</v>
      </c>
      <c r="EV24" s="60">
        <f ca="1">IFERROR((NORMSDIST(((LN($ET24/$C$4)+(#REF!+($O$49^2)/2)*$O$54)/($O$49*SQRT($O$54))))*$ET24-NORMSDIST((((LN($ET24/$C$4)+(#REF!+($O$49^2)/2)*$O$54)/($O$49*SQRT($O$54)))-$O$49*SQRT(($O$54))))*$C$4*EXP(-#REF!*$O$54))*$B$4*100,0)</f>
        <v>0</v>
      </c>
      <c r="EW24" s="60">
        <f ca="1">IFERROR((NORMSDIST(((LN($ET24/$C$5)+(#REF!+($O$49^2)/2)*$O$54)/($O$49*SQRT($O$54))))*$ET24-NORMSDIST((((LN($ET24/$C$5)+(#REF!+($O$49^2)/2)*$O$54)/($O$49*SQRT($O$54)))-$O$49*SQRT(($O$54))))*$C$5*EXP(-#REF!*$O$54))*$B$5*100,0)</f>
        <v>0</v>
      </c>
      <c r="EX24" s="60">
        <f ca="1">IFERROR((NORMSDIST(((LN($ET24/$C$6)+(#REF!+($O$49^2)/2)*$O$54)/($O$49*SQRT($O$54))))*$ET24-NORMSDIST((((LN($ET24/$C$6)+(#REF!+($O$49^2)/2)*$O$54)/($O$49*SQRT($O$54)))-$O$49*SQRT(($O$54))))*$C$6*EXP(-#REF!*$O$54))*$B$6*100,0)</f>
        <v>0</v>
      </c>
      <c r="EY24" s="60">
        <f ca="1">IFERROR((NORMSDIST(((LN($ET24/$C$7)+(#REF!+($O$49^2)/2)*$O$54)/($O$49*SQRT($O$54))))*$ET24-NORMSDIST((((LN($ET24/$C$7)+(#REF!+($O$49^2)/2)*$O$54)/($O$49*SQRT($O$54)))-$O$49*SQRT(($O$54))))*$C$7*EXP(-#REF!*$O$54))*$B$7*100,0)</f>
        <v>0</v>
      </c>
      <c r="EZ24" s="60">
        <f ca="1">IFERROR((NORMSDIST(((LN($ET24/$C$8)+(#REF!+($O$49^2)/2)*$O$54)/($O$49*SQRT($O$54))))*$ET24-NORMSDIST((((LN($ET24/$C$8)+(#REF!+($O$49^2)/2)*$O$54)/($O$49*SQRT($O$54)))-$O$49*SQRT(($O$54))))*$C$8*EXP(-#REF!*$O$54))*$B$8*100,0)</f>
        <v>0</v>
      </c>
      <c r="FA24" s="60">
        <f ca="1">IFERROR((NORMSDIST(((LN($ET24/$C$9)+(#REF!+($O$49^2)/2)*$O$54)/($O$49*SQRT($O$54))))*$ET24-NORMSDIST((((LN($ET24/$C$9)+(#REF!+($O$49^2)/2)*$O$54)/($O$49*SQRT($O$54)))-$O$49*SQRT(($O$54))))*$C$9*EXP(-#REF!*$O$54))*$B$9*100,0)</f>
        <v>0</v>
      </c>
      <c r="FB24" s="60">
        <f ca="1">IFERROR((NORMSDIST(((LN($ET24/$C$10)+(#REF!+($O$49^2)/2)*$O$54)/($O$49*SQRT($O$54))))*$ET24-NORMSDIST((((LN($ET24/$C$10)+(#REF!+($O$49^2)/2)*$O$54)/($O$49*SQRT($O$54)))-$O$49*SQRT(($O$54))))*$C$10*EXP(-#REF!*$O$54))*$B$10*100,0)</f>
        <v>0</v>
      </c>
      <c r="FC24" s="60">
        <f ca="1">IFERROR((NORMSDIST(((LN($ET24/$C$11)+(#REF!+($O$49^2)/2)*$O$54)/($O$49*SQRT($O$54))))*$ET24-NORMSDIST((((LN($ET24/$C$11)+(#REF!+($O$49^2)/2)*$O$54)/($O$49*SQRT($O$54)))-$O$49*SQRT(($O$54))))*$C$11*EXP(-#REF!*$O$54))*$B$11*100,0)</f>
        <v>0</v>
      </c>
      <c r="FD24" s="60">
        <f ca="1">IFERROR((NORMSDIST(((LN($ET24/$C$12)+(#REF!+($O$49^2)/2)*$O$54)/($O$49*SQRT($O$54))))*$ET24-NORMSDIST((((LN($ET24/$C$12)+(#REF!+($O$49^2)/2)*$O$54)/($O$49*SQRT($O$54)))-$O$49*SQRT(($O$54))))*$C$12*EXP(-#REF!*$O$54))*$B$12*100,0)</f>
        <v>0</v>
      </c>
      <c r="FE24" s="60">
        <f ca="1">IFERROR((NORMSDIST(((LN($ET24/$C$13)+(#REF!+($O$49^2)/2)*$O$54)/($O$49*SQRT($O$54))))*$ET24-NORMSDIST((((LN($ET24/$C$13)+(#REF!+($O$49^2)/2)*$O$54)/($O$49*SQRT($O$54)))-$O$49*SQRT(($O$54))))*$C$13*EXP(-#REF!*$O$54))*$B$13*100,0)</f>
        <v>0</v>
      </c>
      <c r="FF24" s="60">
        <f ca="1">IFERROR((NORMSDIST(((LN($ET24/$C$14)+(#REF!+($O$49^2)/2)*$O$54)/($O$49*SQRT($O$54))))*$ET24-NORMSDIST((((LN($ET24/$C$14)+(#REF!+($O$49^2)/2)*$O$54)/($O$49*SQRT($O$54)))-$O$49*SQRT(($O$54))))*$C$14*EXP(-#REF!*$O$54))*$B$14*100,0)</f>
        <v>0</v>
      </c>
      <c r="FG24" s="60">
        <f ca="1">IFERROR((NORMSDIST(((LN($ET24/$C$15)+(#REF!+($O$49^2)/2)*$O$54)/($O$49*SQRT($O$54))))*$ET24-NORMSDIST((((LN($ET24/$C$15)+(#REF!+($O$49^2)/2)*$O$54)/($O$49*SQRT($O$54)))-$O$49*SQRT(($O$54))))*$C$15*EXP(-#REF!*$O$54))*$B$15*100,0)</f>
        <v>0</v>
      </c>
      <c r="FH24" s="60">
        <f ca="1">IFERROR((NORMSDIST(((LN($ET24/$C$16)+(#REF!+($O$49^2)/2)*$O$54)/($O$49*SQRT($O$54))))*$ET24-NORMSDIST((((LN($ET24/$C$16)+(#REF!+($O$49^2)/2)*$O$54)/($O$49*SQRT($O$54)))-$O$49*SQRT(($O$54))))*$C$16*EXP(-#REF!*$O$54))*$B$16*100,0)</f>
        <v>0</v>
      </c>
      <c r="FI24" s="60">
        <f ca="1">IFERROR((NORMSDIST(((LN($ET24/$C$17)+(#REF!+($O$49^2)/2)*$O$54)/($O$49*SQRT($O$54))))*$ET24-NORMSDIST((((LN($ET24/$C$17)+(#REF!+($O$49^2)/2)*$O$54)/($O$49*SQRT($O$54)))-$O$49*SQRT(($O$54))))*$C$17*EXP(-#REF!*$O$54))*$B$17*100,0)</f>
        <v>0</v>
      </c>
      <c r="FJ24" s="60">
        <f ca="1">IFERROR((NORMSDIST(((LN($ET24/$C$18)+(#REF!+($O$49^2)/2)*$O$54)/($O$49*SQRT($O$54))))*$ET24-NORMSDIST((((LN($ET24/$C$18)+(#REF!+($O$49^2)/2)*$O$54)/($O$49*SQRT($O$54)))-$O$49*SQRT(($O$54))))*$C$18*EXP(-#REF!*$O$54))*$B$18*100,0)</f>
        <v>0</v>
      </c>
      <c r="FK24" s="60">
        <f ca="1">IFERROR((NORMSDIST(((LN($ET24/$C$19)+(#REF!+($O$49^2)/2)*$O$54)/($O$49*SQRT($O$54))))*$ET24-NORMSDIST((((LN($ET24/$C$19)+(#REF!+($O$49^2)/2)*$O$54)/($O$49*SQRT($O$54)))-$O$49*SQRT(($O$54))))*$C$19*EXP(-#REF!*$O$54))*$B$19*100,0)</f>
        <v>0</v>
      </c>
      <c r="FL24" s="60">
        <f ca="1">IFERROR((NORMSDIST(((LN($ET24/$C$20)+(#REF!+($O$49^2)/2)*$O$54)/($O$49*SQRT($O$54))))*$ET24-NORMSDIST((((LN($ET24/$C$20)+(#REF!+($O$49^2)/2)*$O$54)/($O$49*SQRT($O$54)))-$O$49*SQRT(($O$54))))*$C$20*EXP(-#REF!*$O$54))*$B$20*100,0)</f>
        <v>0</v>
      </c>
      <c r="FM24" s="60">
        <f ca="1">IFERROR((NORMSDIST(((LN($ET24/$C$39)+(#REF!+($O$49^2)/2)*$O$54)/($O$49*SQRT($O$54))))*$ET24-NORMSDIST((((LN($ET24/$C$39)+(#REF!+($O$49^2)/2)*$O$54)/($O$49*SQRT($O$54)))-$O$49*SQRT(($O$54))))*$C$39*EXP(-#REF!*$O$54))*$B$39*100,0)</f>
        <v>0</v>
      </c>
      <c r="FN24" s="60">
        <f ca="1">IFERROR((NORMSDIST(((LN($ET24/$C$40)+(#REF!+($O$49^2)/2)*$O$54)/($O$49*SQRT($O$54))))*$ET24-NORMSDIST((((LN($ET24/$C$40)+(#REF!+($O$49^2)/2)*$O$54)/($O$49*SQRT($O$54)))-$O$49*SQRT(($O$54))))*$C$40*EXP(-#REF!*$O$54))*$B$40*100,0)</f>
        <v>0</v>
      </c>
      <c r="FO24" s="60">
        <f ca="1">IFERROR((NORMSDIST(((LN($ET24/$C$41)+(#REF!+($O$49^2)/2)*$O$54)/($O$49*SQRT($O$54))))*$ET24-NORMSDIST((((LN($ET24/$C$41)+(#REF!+($O$49^2)/2)*$O$54)/($O$49*SQRT($O$54)))-$O$49*SQRT(($O$54))))*$C$41*EXP(-#REF!*$O$54))*$B$41*100,0)</f>
        <v>0</v>
      </c>
      <c r="FP24" s="60">
        <f ca="1">IFERROR((NORMSDIST(((LN($ET24/$C$42)+(#REF!+($O$49^2)/2)*$O$54)/($O$49*SQRT($O$54))))*$ET24-NORMSDIST((((LN($ET24/$C$42)+(#REF!+($O$49^2)/2)*$O$54)/($O$49*SQRT($O$54)))-$O$49*SQRT(($O$54))))*$C$42*EXP(-#REF!*$O$54))*$B$42*100,0)</f>
        <v>0</v>
      </c>
      <c r="FQ24" s="60">
        <f ca="1">IFERROR((NORMSDIST(((LN($ET24/$C$43)+(#REF!+($O$49^2)/2)*$O$54)/($O$49*SQRT($O$54))))*$ET24-NORMSDIST((((LN($ET24/$C$43)+(#REF!+($O$49^2)/2)*$O$54)/($O$49*SQRT($O$54)))-$O$49*SQRT(($O$54))))*$C$43*EXP(-#REF!*$O$54))*$B$43*100,0)</f>
        <v>0</v>
      </c>
      <c r="FR24" s="60">
        <f ca="1">IFERROR((NORMSDIST(((LN($ET24/$C$44)+(#REF!+($O$49^2)/2)*$O$54)/($O$49*SQRT($O$54))))*$ET24-NORMSDIST((((LN($ET24/$C$44)+(#REF!+($O$49^2)/2)*$O$54)/($O$49*SQRT($O$54)))-$O$49*SQRT(($O$54))))*$C$44*EXP(-#REF!*$O$54))*$B$44*100,0)</f>
        <v>0</v>
      </c>
      <c r="FS24" s="60">
        <f ca="1">IFERROR((NORMSDIST(((LN($ET24/$C$45)+(#REF!+($O$49^2)/2)*$O$54)/($O$49*SQRT($O$54))))*$ET24-NORMSDIST((((LN($ET24/$C$45)+(#REF!+($O$49^2)/2)*$O$54)/($O$49*SQRT($O$54)))-$O$49*SQRT(($O$54))))*$C$45*EXP(-#REF!*$O$54))*$B$45*100,0)</f>
        <v>0</v>
      </c>
      <c r="FT24" s="60">
        <f ca="1">IFERROR((NORMSDIST(((LN($ET24/$C$46)+(#REF!+($O$49^2)/2)*$O$54)/($O$49*SQRT($O$54))))*$ET24-NORMSDIST((((LN($ET24/$C$46)+(#REF!+($O$49^2)/2)*$O$54)/($O$49*SQRT($O$54)))-$O$49*SQRT(($O$54))))*$C$46*EXP(-#REF!*$O$54))*$B$46*100,0)</f>
        <v>0</v>
      </c>
      <c r="FU24" s="60">
        <f ca="1">IFERROR((NORMSDIST(((LN($ET24/$C$47)+(#REF!+($O$49^2)/2)*$O$54)/($O$49*SQRT($O$54))))*$ET24-NORMSDIST((((LN($ET24/$C$47)+(#REF!+($O$49^2)/2)*$O$54)/($O$49*SQRT($O$54)))-$O$49*SQRT(($O$54))))*$C$47*EXP(-#REF!*$O$54))*$B$47*100,0)</f>
        <v>0</v>
      </c>
      <c r="FV24" s="60">
        <f ca="1">IFERROR((NORMSDIST(((LN($ET24/$C$48)+(#REF!+($O$49^2)/2)*$O$54)/($O$49*SQRT($O$54))))*$ET24-NORMSDIST((((LN($ET24/$C$48)+(#REF!+($O$49^2)/2)*$O$54)/($O$49*SQRT($O$54)))-$O$49*SQRT(($O$54))))*$C$48*EXP(-#REF!*$O$54))*$B$48*100,0)</f>
        <v>0</v>
      </c>
      <c r="FW24" s="60">
        <f ca="1">IFERROR((NORMSDIST(((LN($ET24/$C$49)+(#REF!+($O$49^2)/2)*$O$54)/($O$49*SQRT($O$54))))*$ET24-NORMSDIST((((LN($ET24/$C$49)+(#REF!+($O$49^2)/2)*$O$54)/($O$49*SQRT($O$54)))-$O$49*SQRT(($O$54))))*$C$49*EXP(-#REF!*$O$54))*$B$49*100,0)</f>
        <v>0</v>
      </c>
      <c r="FX24" s="60">
        <f ca="1">IFERROR((NORMSDIST(((LN($ET24/$C$50)+(#REF!+($O$49^2)/2)*$O$54)/($O$49*SQRT($O$54))))*$ET24-NORMSDIST((((LN($ET24/$C$50)+(#REF!+($O$49^2)/2)*$O$54)/($O$49*SQRT($O$54)))-$O$49*SQRT(($O$54))))*$C$50*EXP(-#REF!*$O$54))*$B$50*100,0)</f>
        <v>0</v>
      </c>
      <c r="FY24" s="60">
        <f ca="1">IFERROR((NORMSDIST(((LN($ET24/$C$51)+(#REF!+($O$49^2)/2)*$O$54)/($O$49*SQRT($O$54))))*$ET24-NORMSDIST((((LN($ET24/$C$51)+(#REF!+($O$49^2)/2)*$O$54)/($O$49*SQRT($O$54)))-$O$49*SQRT(($O$54))))*$C$51*EXP(-#REF!*$O$54))*$B$51*100,0)</f>
        <v>0</v>
      </c>
      <c r="FZ24" s="60">
        <f ca="1">IFERROR((NORMSDIST(((LN($ET24/$C$52)+(#REF!+($O$49^2)/2)*$O$54)/($O$49*SQRT($O$54))))*$ET24-NORMSDIST((((LN($ET24/$C$52)+(#REF!+($O$49^2)/2)*$O$54)/($O$49*SQRT($O$54)))-$O$49*SQRT(($O$54))))*$C$52*EXP(-#REF!*$O$54))*$B$52*100,0)</f>
        <v>0</v>
      </c>
      <c r="GA24" s="60">
        <f ca="1">IFERROR((NORMSDIST(((LN($ET24/$C$53)+(#REF!+($O$49^2)/2)*$O$54)/($O$49*SQRT($O$54))))*$ET24-NORMSDIST((((LN($ET24/$C$53)+(#REF!+($O$49^2)/2)*$O$54)/($O$49*SQRT($O$54)))-$O$49*SQRT(($O$54))))*$C$53*EXP(-#REF!*$O$54))*$B$53*100,0)</f>
        <v>0</v>
      </c>
      <c r="GB24" s="60">
        <f ca="1">IFERROR((NORMSDIST(((LN($ET24/$C$54)+(#REF!+($O$49^2)/2)*$O$54)/($O$49*SQRT($O$54))))*$ET24-NORMSDIST((((LN($ET24/$C$54)+(#REF!+($O$49^2)/2)*$O$54)/($O$49*SQRT($O$54)))-$O$49*SQRT(($O$54))))*$C$54*EXP(-#REF!*$O$54))*$B$54*100,0)</f>
        <v>0</v>
      </c>
      <c r="GC24" s="60">
        <f ca="1">IFERROR((NORMSDIST(((LN($ET24/$C$56)+(#REF!+($O$49^2)/2)*$O$54)/($O$49*SQRT($O$54))))*$ET24-NORMSDIST((((LN($ET24/$C$56)+(#REF!+($O$49^2)/2)*$O$54)/($O$49*SQRT($O$54)))-$O$49*SQRT(($O$54))))*$C$56*EXP(-#REF!*$O$54))*$B$56*100,0)</f>
        <v>0</v>
      </c>
      <c r="GD24" s="61"/>
      <c r="GE24" s="62">
        <f t="shared" ca="1" si="60"/>
        <v>0</v>
      </c>
      <c r="GF24" s="61"/>
      <c r="GG24" s="66"/>
      <c r="GH24" s="64"/>
      <c r="GI24" s="65">
        <f t="shared" ca="1" si="61"/>
        <v>13122.45</v>
      </c>
    </row>
    <row r="25" spans="1:191">
      <c r="A25" s="150" t="s">
        <v>205</v>
      </c>
      <c r="B25" s="518"/>
      <c r="C25" s="523">
        <v>4058.1</v>
      </c>
      <c r="D25" s="519">
        <v>329</v>
      </c>
      <c r="E25" s="516">
        <f t="shared" si="68"/>
        <v>0</v>
      </c>
      <c r="F25" s="517">
        <f t="shared" si="69"/>
        <v>0</v>
      </c>
      <c r="G25" s="520">
        <f t="shared" si="76"/>
        <v>329</v>
      </c>
      <c r="H25" s="624"/>
      <c r="I25" s="552">
        <f t="shared" si="70"/>
        <v>0</v>
      </c>
      <c r="J25" s="899">
        <f t="shared" si="71"/>
        <v>0</v>
      </c>
      <c r="K25" s="872"/>
      <c r="L25" s="602"/>
      <c r="M25" s="704">
        <f t="shared" si="67"/>
        <v>4290.3409686700606</v>
      </c>
      <c r="N25" s="562">
        <f t="shared" si="6"/>
        <v>13122.45</v>
      </c>
      <c r="O25" s="697">
        <f t="shared" ca="1" si="7"/>
        <v>13122.45</v>
      </c>
      <c r="P25" s="872"/>
      <c r="Q25" s="844">
        <v>3752.2</v>
      </c>
      <c r="R25" s="610">
        <f t="shared" si="72"/>
        <v>0</v>
      </c>
      <c r="S25" s="619">
        <f t="shared" si="8"/>
        <v>3752.2</v>
      </c>
      <c r="T25" s="513" t="str">
        <f t="shared" si="77"/>
        <v>MERV - XMEV - GFGC37522O - 24hs</v>
      </c>
      <c r="U25" s="614" t="str">
        <f t="shared" si="10"/>
        <v>GFGC37522O</v>
      </c>
      <c r="V25" s="862">
        <f t="shared" ca="1" si="78"/>
        <v>368.49263293558033</v>
      </c>
      <c r="W25" s="508">
        <f>IFERROR(VLOOKUP($U25,HomeBroker!$A$30:$F$90,6,0),0)</f>
        <v>0</v>
      </c>
      <c r="X25" s="940" t="str" cm="1">
        <f t="array" ref="X25">IFERROR(IF(Q25&lt;&gt;"",IF(W25&gt;0,ImpliedCallVolatility($M$18,Q25,$O$62,$O$51,W25),""),""),"")</f>
        <v/>
      </c>
      <c r="Y25" s="957" t="str" cm="1">
        <f t="array" aca="1" ref="Y25" ca="1">+IFERROR(IF(Q25&lt;&gt;"",CallDelta($M$18,Q25,$O$62,$O$51,$O$58),""),"")</f>
        <v/>
      </c>
      <c r="Z25" s="957" t="str" cm="1">
        <f t="array" aca="1" ref="Z25" ca="1">+IFERROR(IF(Q25&lt;&gt;"",CallTheta2($M$18,Q25,$O$62,$O$51,$O$58,$O$57),""),"")</f>
        <v/>
      </c>
      <c r="AA25" s="949" t="str" cm="1">
        <f t="array" aca="1" ref="AA25" ca="1">+IFERROR(IF(Q25&lt;&gt;"",vega($M$18,Q25,$O$62,$O$51,$O$58),""),"")</f>
        <v/>
      </c>
      <c r="AB25" s="872"/>
      <c r="AC25" s="1002">
        <v>4858.1000000000004</v>
      </c>
      <c r="AD25" s="611">
        <f t="shared" si="73"/>
        <v>0</v>
      </c>
      <c r="AE25" s="619">
        <f t="shared" si="13"/>
        <v>4858.1000000000004</v>
      </c>
      <c r="AF25" s="513" t="str">
        <f t="shared" si="74"/>
        <v>MERV - XMEV - GFGV48581O - 24hs</v>
      </c>
      <c r="AG25" s="614" t="str">
        <f t="shared" si="15"/>
        <v>GFGV48581O</v>
      </c>
      <c r="AH25" s="616">
        <f t="shared" ca="1" si="75"/>
        <v>815.95179205255181</v>
      </c>
      <c r="AI25" s="508">
        <f>IFERROR(VLOOKUP($AG25,HomeBroker!$A$30:$F$90,6,0),0)</f>
        <v>0</v>
      </c>
      <c r="AJ25" s="940" t="str" cm="1">
        <f t="array" ref="AJ25">IFERROR(IF(AC25&lt;&gt;"",IF(AI25&gt;0,ImpliedPutVolatility($M$18,AC25,$O$62,$O$51,AI25),""),""),"")</f>
        <v/>
      </c>
      <c r="AK25" s="957" t="str" cm="1">
        <f t="array" aca="1" ref="AK25" ca="1">+IFERROR(IF(AC25&lt;&gt;"",PutDelta($M$18,AC25,$O$62,$O$51,$O$59),""),"")</f>
        <v/>
      </c>
      <c r="AL25" s="957" t="str" cm="1">
        <f t="array" aca="1" ref="AL25" ca="1">+IFERROR(IF(AC25&lt;&gt;"",PutTheta2($M$18,AC25,$O$62,$O$51,$O$59,$O$57),""),"")</f>
        <v/>
      </c>
      <c r="AM25" s="949" t="str" cm="1">
        <f t="array" aca="1" ref="AM25" ca="1">+IFERROR(IF(AC25&lt;&gt;"",vega($M$18,AC25,$O$62,$O$51,$O$59),""),"")</f>
        <v/>
      </c>
      <c r="AN25" s="872"/>
      <c r="AO25" s="829"/>
      <c r="AP25" s="528" t="s">
        <v>160</v>
      </c>
      <c r="AQ25" s="510"/>
      <c r="AR25" s="522"/>
      <c r="AS25" s="514"/>
      <c r="AT25" s="516">
        <f t="shared" si="17"/>
        <v>0</v>
      </c>
      <c r="AU25" s="525">
        <f t="shared" si="18"/>
        <v>0</v>
      </c>
      <c r="AV25" s="529" t="s">
        <v>206</v>
      </c>
      <c r="AW25" s="510"/>
      <c r="AX25" s="522"/>
      <c r="AY25" s="514"/>
      <c r="AZ25" s="516">
        <f t="shared" si="64"/>
        <v>0</v>
      </c>
      <c r="BA25" s="525">
        <f t="shared" si="19"/>
        <v>0</v>
      </c>
      <c r="BB25" s="532" t="s">
        <v>207</v>
      </c>
      <c r="BC25" s="531"/>
      <c r="BD25" s="514"/>
      <c r="BE25" s="516">
        <f t="shared" si="20"/>
        <v>0</v>
      </c>
      <c r="BF25" s="924">
        <f t="shared" si="21"/>
        <v>0</v>
      </c>
      <c r="BG25" s="877"/>
      <c r="BH25" s="877"/>
      <c r="BI25" s="877"/>
      <c r="BJ25" s="877"/>
      <c r="BK25" s="877"/>
      <c r="BL25" s="877"/>
      <c r="BM25" s="877"/>
      <c r="BN25" s="877"/>
      <c r="BO25" s="877"/>
      <c r="BP25" s="877"/>
      <c r="BQ25" s="877"/>
      <c r="BR25" s="877"/>
      <c r="DC25" s="59">
        <f t="shared" si="22"/>
        <v>4290.3409686700606</v>
      </c>
      <c r="DD25" s="60">
        <f t="shared" si="23"/>
        <v>0</v>
      </c>
      <c r="DE25" s="60">
        <f t="shared" si="24"/>
        <v>0</v>
      </c>
      <c r="DF25" s="60">
        <f t="shared" si="25"/>
        <v>0</v>
      </c>
      <c r="DG25" s="60">
        <f t="shared" si="26"/>
        <v>0</v>
      </c>
      <c r="DH25" s="60">
        <f t="shared" si="27"/>
        <v>0</v>
      </c>
      <c r="DI25" s="60">
        <f t="shared" si="28"/>
        <v>0</v>
      </c>
      <c r="DJ25" s="60">
        <f t="shared" si="29"/>
        <v>0</v>
      </c>
      <c r="DK25" s="60">
        <f t="shared" si="30"/>
        <v>0</v>
      </c>
      <c r="DL25" s="60">
        <f t="shared" si="31"/>
        <v>0</v>
      </c>
      <c r="DM25" s="60">
        <f t="shared" si="32"/>
        <v>0</v>
      </c>
      <c r="DN25" s="60">
        <f t="shared" si="33"/>
        <v>0</v>
      </c>
      <c r="DO25" s="60">
        <f t="shared" si="34"/>
        <v>0</v>
      </c>
      <c r="DP25" s="60">
        <f t="shared" si="35"/>
        <v>0</v>
      </c>
      <c r="DQ25" s="60">
        <f t="shared" si="36"/>
        <v>0</v>
      </c>
      <c r="DR25" s="60">
        <f t="shared" si="37"/>
        <v>0</v>
      </c>
      <c r="DS25" s="60">
        <f t="shared" si="38"/>
        <v>0</v>
      </c>
      <c r="DT25" s="60">
        <f t="shared" si="39"/>
        <v>0</v>
      </c>
      <c r="DU25" s="60">
        <f t="shared" si="40"/>
        <v>0</v>
      </c>
      <c r="DV25" s="60">
        <f t="shared" si="41"/>
        <v>0</v>
      </c>
      <c r="DW25" s="60">
        <f t="shared" si="42"/>
        <v>0</v>
      </c>
      <c r="DX25" s="60">
        <f t="shared" si="43"/>
        <v>0</v>
      </c>
      <c r="DY25" s="60">
        <f t="shared" si="44"/>
        <v>0</v>
      </c>
      <c r="DZ25" s="60">
        <f t="shared" si="45"/>
        <v>0</v>
      </c>
      <c r="EA25" s="60">
        <f t="shared" si="46"/>
        <v>0</v>
      </c>
      <c r="EB25" s="60">
        <f t="shared" si="47"/>
        <v>0</v>
      </c>
      <c r="EC25" s="60">
        <f t="shared" si="48"/>
        <v>0</v>
      </c>
      <c r="ED25" s="60">
        <f t="shared" si="49"/>
        <v>0</v>
      </c>
      <c r="EE25" s="60">
        <f t="shared" si="50"/>
        <v>0</v>
      </c>
      <c r="EF25" s="60">
        <f t="shared" si="51"/>
        <v>0</v>
      </c>
      <c r="EG25" s="60">
        <f t="shared" si="52"/>
        <v>0</v>
      </c>
      <c r="EH25" s="60">
        <f t="shared" si="53"/>
        <v>0</v>
      </c>
      <c r="EI25" s="60">
        <f t="shared" si="54"/>
        <v>0</v>
      </c>
      <c r="EJ25" s="60">
        <f t="shared" si="55"/>
        <v>0</v>
      </c>
      <c r="EK25" s="60">
        <f t="shared" si="56"/>
        <v>0</v>
      </c>
      <c r="EL25" s="60">
        <f t="shared" si="57"/>
        <v>0</v>
      </c>
      <c r="EM25" s="61"/>
      <c r="EN25" s="62">
        <f t="shared" si="58"/>
        <v>0</v>
      </c>
      <c r="EO25" s="61"/>
      <c r="EP25" s="66"/>
      <c r="EQ25" s="64"/>
      <c r="ER25" s="65">
        <f t="shared" si="65"/>
        <v>13122.45</v>
      </c>
      <c r="ES25" s="50"/>
      <c r="ET25" s="59">
        <f t="shared" si="59"/>
        <v>4290.3409686700606</v>
      </c>
      <c r="EU25" s="60">
        <f ca="1">IFERROR((NORMSDIST(((LN($ET25/$C$3)+(#REF!+($O$49^2)/2)*$O$54)/($O$49*SQRT($O$54))))*$ET25-NORMSDIST((((LN($ET25/$C$3)+(#REF!+($O$49^2)/2)*$O$54)/($O$49*SQRT($O$54)))-$O$49*SQRT(($O$54))))*$C$3*EXP(-#REF!*$O$54))*$B$3*100,0)</f>
        <v>0</v>
      </c>
      <c r="EV25" s="60">
        <f ca="1">IFERROR((NORMSDIST(((LN($ET25/$C$4)+(#REF!+($O$49^2)/2)*$O$54)/($O$49*SQRT($O$54))))*$ET25-NORMSDIST((((LN($ET25/$C$4)+(#REF!+($O$49^2)/2)*$O$54)/($O$49*SQRT($O$54)))-$O$49*SQRT(($O$54))))*$C$4*EXP(-#REF!*$O$54))*$B$4*100,0)</f>
        <v>0</v>
      </c>
      <c r="EW25" s="60">
        <f ca="1">IFERROR((NORMSDIST(((LN($ET25/$C$5)+(#REF!+($O$49^2)/2)*$O$54)/($O$49*SQRT($O$54))))*$ET25-NORMSDIST((((LN($ET25/$C$5)+(#REF!+($O$49^2)/2)*$O$54)/($O$49*SQRT($O$54)))-$O$49*SQRT(($O$54))))*$C$5*EXP(-#REF!*$O$54))*$B$5*100,0)</f>
        <v>0</v>
      </c>
      <c r="EX25" s="60">
        <f ca="1">IFERROR((NORMSDIST(((LN($ET25/$C$6)+(#REF!+($O$49^2)/2)*$O$54)/($O$49*SQRT($O$54))))*$ET25-NORMSDIST((((LN($ET25/$C$6)+(#REF!+($O$49^2)/2)*$O$54)/($O$49*SQRT($O$54)))-$O$49*SQRT(($O$54))))*$C$6*EXP(-#REF!*$O$54))*$B$6*100,0)</f>
        <v>0</v>
      </c>
      <c r="EY25" s="60">
        <f ca="1">IFERROR((NORMSDIST(((LN($ET25/$C$7)+(#REF!+($O$49^2)/2)*$O$54)/($O$49*SQRT($O$54))))*$ET25-NORMSDIST((((LN($ET25/$C$7)+(#REF!+($O$49^2)/2)*$O$54)/($O$49*SQRT($O$54)))-$O$49*SQRT(($O$54))))*$C$7*EXP(-#REF!*$O$54))*$B$7*100,0)</f>
        <v>0</v>
      </c>
      <c r="EZ25" s="60">
        <f ca="1">IFERROR((NORMSDIST(((LN($ET25/$C$8)+(#REF!+($O$49^2)/2)*$O$54)/($O$49*SQRT($O$54))))*$ET25-NORMSDIST((((LN($ET25/$C$8)+(#REF!+($O$49^2)/2)*$O$54)/($O$49*SQRT($O$54)))-$O$49*SQRT(($O$54))))*$C$8*EXP(-#REF!*$O$54))*$B$8*100,0)</f>
        <v>0</v>
      </c>
      <c r="FA25" s="60">
        <f ca="1">IFERROR((NORMSDIST(((LN($ET25/$C$9)+(#REF!+($O$49^2)/2)*$O$54)/($O$49*SQRT($O$54))))*$ET25-NORMSDIST((((LN($ET25/$C$9)+(#REF!+($O$49^2)/2)*$O$54)/($O$49*SQRT($O$54)))-$O$49*SQRT(($O$54))))*$C$9*EXP(-#REF!*$O$54))*$B$9*100,0)</f>
        <v>0</v>
      </c>
      <c r="FB25" s="60">
        <f ca="1">IFERROR((NORMSDIST(((LN($ET25/$C$10)+(#REF!+($O$49^2)/2)*$O$54)/($O$49*SQRT($O$54))))*$ET25-NORMSDIST((((LN($ET25/$C$10)+(#REF!+($O$49^2)/2)*$O$54)/($O$49*SQRT($O$54)))-$O$49*SQRT(($O$54))))*$C$10*EXP(-#REF!*$O$54))*$B$10*100,0)</f>
        <v>0</v>
      </c>
      <c r="FC25" s="60">
        <f ca="1">IFERROR((NORMSDIST(((LN($ET25/$C$11)+(#REF!+($O$49^2)/2)*$O$54)/($O$49*SQRT($O$54))))*$ET25-NORMSDIST((((LN($ET25/$C$11)+(#REF!+($O$49^2)/2)*$O$54)/($O$49*SQRT($O$54)))-$O$49*SQRT(($O$54))))*$C$11*EXP(-#REF!*$O$54))*$B$11*100,0)</f>
        <v>0</v>
      </c>
      <c r="FD25" s="60">
        <f ca="1">IFERROR((NORMSDIST(((LN($ET25/$C$12)+(#REF!+($O$49^2)/2)*$O$54)/($O$49*SQRT($O$54))))*$ET25-NORMSDIST((((LN($ET25/$C$12)+(#REF!+($O$49^2)/2)*$O$54)/($O$49*SQRT($O$54)))-$O$49*SQRT(($O$54))))*$C$12*EXP(-#REF!*$O$54))*$B$12*100,0)</f>
        <v>0</v>
      </c>
      <c r="FE25" s="60">
        <f ca="1">IFERROR((NORMSDIST(((LN($ET25/$C$13)+(#REF!+($O$49^2)/2)*$O$54)/($O$49*SQRT($O$54))))*$ET25-NORMSDIST((((LN($ET25/$C$13)+(#REF!+($O$49^2)/2)*$O$54)/($O$49*SQRT($O$54)))-$O$49*SQRT(($O$54))))*$C$13*EXP(-#REF!*$O$54))*$B$13*100,0)</f>
        <v>0</v>
      </c>
      <c r="FF25" s="60">
        <f ca="1">IFERROR((NORMSDIST(((LN($ET25/$C$14)+(#REF!+($O$49^2)/2)*$O$54)/($O$49*SQRT($O$54))))*$ET25-NORMSDIST((((LN($ET25/$C$14)+(#REF!+($O$49^2)/2)*$O$54)/($O$49*SQRT($O$54)))-$O$49*SQRT(($O$54))))*$C$14*EXP(-#REF!*$O$54))*$B$14*100,0)</f>
        <v>0</v>
      </c>
      <c r="FG25" s="60">
        <f ca="1">IFERROR((NORMSDIST(((LN($ET25/$C$15)+(#REF!+($O$49^2)/2)*$O$54)/($O$49*SQRT($O$54))))*$ET25-NORMSDIST((((LN($ET25/$C$15)+(#REF!+($O$49^2)/2)*$O$54)/($O$49*SQRT($O$54)))-$O$49*SQRT(($O$54))))*$C$15*EXP(-#REF!*$O$54))*$B$15*100,0)</f>
        <v>0</v>
      </c>
      <c r="FH25" s="60">
        <f ca="1">IFERROR((NORMSDIST(((LN($ET25/$C$16)+(#REF!+($O$49^2)/2)*$O$54)/($O$49*SQRT($O$54))))*$ET25-NORMSDIST((((LN($ET25/$C$16)+(#REF!+($O$49^2)/2)*$O$54)/($O$49*SQRT($O$54)))-$O$49*SQRT(($O$54))))*$C$16*EXP(-#REF!*$O$54))*$B$16*100,0)</f>
        <v>0</v>
      </c>
      <c r="FI25" s="60">
        <f ca="1">IFERROR((NORMSDIST(((LN($ET25/$C$17)+(#REF!+($O$49^2)/2)*$O$54)/($O$49*SQRT($O$54))))*$ET25-NORMSDIST((((LN($ET25/$C$17)+(#REF!+($O$49^2)/2)*$O$54)/($O$49*SQRT($O$54)))-$O$49*SQRT(($O$54))))*$C$17*EXP(-#REF!*$O$54))*$B$17*100,0)</f>
        <v>0</v>
      </c>
      <c r="FJ25" s="60">
        <f ca="1">IFERROR((NORMSDIST(((LN($ET25/$C$18)+(#REF!+($O$49^2)/2)*$O$54)/($O$49*SQRT($O$54))))*$ET25-NORMSDIST((((LN($ET25/$C$18)+(#REF!+($O$49^2)/2)*$O$54)/($O$49*SQRT($O$54)))-$O$49*SQRT(($O$54))))*$C$18*EXP(-#REF!*$O$54))*$B$18*100,0)</f>
        <v>0</v>
      </c>
      <c r="FK25" s="60">
        <f ca="1">IFERROR((NORMSDIST(((LN($ET25/$C$19)+(#REF!+($O$49^2)/2)*$O$54)/($O$49*SQRT($O$54))))*$ET25-NORMSDIST((((LN($ET25/$C$19)+(#REF!+($O$49^2)/2)*$O$54)/($O$49*SQRT($O$54)))-$O$49*SQRT(($O$54))))*$C$19*EXP(-#REF!*$O$54))*$B$19*100,0)</f>
        <v>0</v>
      </c>
      <c r="FL25" s="60">
        <f ca="1">IFERROR((NORMSDIST(((LN($ET25/$C$20)+(#REF!+($O$49^2)/2)*$O$54)/($O$49*SQRT($O$54))))*$ET25-NORMSDIST((((LN($ET25/$C$20)+(#REF!+($O$49^2)/2)*$O$54)/($O$49*SQRT($O$54)))-$O$49*SQRT(($O$54))))*$C$20*EXP(-#REF!*$O$54))*$B$20*100,0)</f>
        <v>0</v>
      </c>
      <c r="FM25" s="60">
        <f ca="1">IFERROR((NORMSDIST(((LN($ET25/$C$39)+(#REF!+($O$49^2)/2)*$O$54)/($O$49*SQRT($O$54))))*$ET25-NORMSDIST((((LN($ET25/$C$39)+(#REF!+($O$49^2)/2)*$O$54)/($O$49*SQRT($O$54)))-$O$49*SQRT(($O$54))))*$C$39*EXP(-#REF!*$O$54))*$B$39*100,0)</f>
        <v>0</v>
      </c>
      <c r="FN25" s="60">
        <f ca="1">IFERROR((NORMSDIST(((LN($ET25/$C$40)+(#REF!+($O$49^2)/2)*$O$54)/($O$49*SQRT($O$54))))*$ET25-NORMSDIST((((LN($ET25/$C$40)+(#REF!+($O$49^2)/2)*$O$54)/($O$49*SQRT($O$54)))-$O$49*SQRT(($O$54))))*$C$40*EXP(-#REF!*$O$54))*$B$40*100,0)</f>
        <v>0</v>
      </c>
      <c r="FO25" s="60">
        <f ca="1">IFERROR((NORMSDIST(((LN($ET25/$C$41)+(#REF!+($O$49^2)/2)*$O$54)/($O$49*SQRT($O$54))))*$ET25-NORMSDIST((((LN($ET25/$C$41)+(#REF!+($O$49^2)/2)*$O$54)/($O$49*SQRT($O$54)))-$O$49*SQRT(($O$54))))*$C$41*EXP(-#REF!*$O$54))*$B$41*100,0)</f>
        <v>0</v>
      </c>
      <c r="FP25" s="60">
        <f ca="1">IFERROR((NORMSDIST(((LN($ET25/$C$42)+(#REF!+($O$49^2)/2)*$O$54)/($O$49*SQRT($O$54))))*$ET25-NORMSDIST((((LN($ET25/$C$42)+(#REF!+($O$49^2)/2)*$O$54)/($O$49*SQRT($O$54)))-$O$49*SQRT(($O$54))))*$C$42*EXP(-#REF!*$O$54))*$B$42*100,0)</f>
        <v>0</v>
      </c>
      <c r="FQ25" s="60">
        <f ca="1">IFERROR((NORMSDIST(((LN($ET25/$C$43)+(#REF!+($O$49^2)/2)*$O$54)/($O$49*SQRT($O$54))))*$ET25-NORMSDIST((((LN($ET25/$C$43)+(#REF!+($O$49^2)/2)*$O$54)/($O$49*SQRT($O$54)))-$O$49*SQRT(($O$54))))*$C$43*EXP(-#REF!*$O$54))*$B$43*100,0)</f>
        <v>0</v>
      </c>
      <c r="FR25" s="60">
        <f ca="1">IFERROR((NORMSDIST(((LN($ET25/$C$44)+(#REF!+($O$49^2)/2)*$O$54)/($O$49*SQRT($O$54))))*$ET25-NORMSDIST((((LN($ET25/$C$44)+(#REF!+($O$49^2)/2)*$O$54)/($O$49*SQRT($O$54)))-$O$49*SQRT(($O$54))))*$C$44*EXP(-#REF!*$O$54))*$B$44*100,0)</f>
        <v>0</v>
      </c>
      <c r="FS25" s="60">
        <f ca="1">IFERROR((NORMSDIST(((LN($ET25/$C$45)+(#REF!+($O$49^2)/2)*$O$54)/($O$49*SQRT($O$54))))*$ET25-NORMSDIST((((LN($ET25/$C$45)+(#REF!+($O$49^2)/2)*$O$54)/($O$49*SQRT($O$54)))-$O$49*SQRT(($O$54))))*$C$45*EXP(-#REF!*$O$54))*$B$45*100,0)</f>
        <v>0</v>
      </c>
      <c r="FT25" s="60">
        <f ca="1">IFERROR((NORMSDIST(((LN($ET25/$C$46)+(#REF!+($O$49^2)/2)*$O$54)/($O$49*SQRT($O$54))))*$ET25-NORMSDIST((((LN($ET25/$C$46)+(#REF!+($O$49^2)/2)*$O$54)/($O$49*SQRT($O$54)))-$O$49*SQRT(($O$54))))*$C$46*EXP(-#REF!*$O$54))*$B$46*100,0)</f>
        <v>0</v>
      </c>
      <c r="FU25" s="60">
        <f ca="1">IFERROR((NORMSDIST(((LN($ET25/$C$47)+(#REF!+($O$49^2)/2)*$O$54)/($O$49*SQRT($O$54))))*$ET25-NORMSDIST((((LN($ET25/$C$47)+(#REF!+($O$49^2)/2)*$O$54)/($O$49*SQRT($O$54)))-$O$49*SQRT(($O$54))))*$C$47*EXP(-#REF!*$O$54))*$B$47*100,0)</f>
        <v>0</v>
      </c>
      <c r="FV25" s="60">
        <f ca="1">IFERROR((NORMSDIST(((LN($ET25/$C$48)+(#REF!+($O$49^2)/2)*$O$54)/($O$49*SQRT($O$54))))*$ET25-NORMSDIST((((LN($ET25/$C$48)+(#REF!+($O$49^2)/2)*$O$54)/($O$49*SQRT($O$54)))-$O$49*SQRT(($O$54))))*$C$48*EXP(-#REF!*$O$54))*$B$48*100,0)</f>
        <v>0</v>
      </c>
      <c r="FW25" s="60">
        <f ca="1">IFERROR((NORMSDIST(((LN($ET25/$C$49)+(#REF!+($O$49^2)/2)*$O$54)/($O$49*SQRT($O$54))))*$ET25-NORMSDIST((((LN($ET25/$C$49)+(#REF!+($O$49^2)/2)*$O$54)/($O$49*SQRT($O$54)))-$O$49*SQRT(($O$54))))*$C$49*EXP(-#REF!*$O$54))*$B$49*100,0)</f>
        <v>0</v>
      </c>
      <c r="FX25" s="60">
        <f ca="1">IFERROR((NORMSDIST(((LN($ET25/$C$50)+(#REF!+($O$49^2)/2)*$O$54)/($O$49*SQRT($O$54))))*$ET25-NORMSDIST((((LN($ET25/$C$50)+(#REF!+($O$49^2)/2)*$O$54)/($O$49*SQRT($O$54)))-$O$49*SQRT(($O$54))))*$C$50*EXP(-#REF!*$O$54))*$B$50*100,0)</f>
        <v>0</v>
      </c>
      <c r="FY25" s="60">
        <f ca="1">IFERROR((NORMSDIST(((LN($ET25/$C$51)+(#REF!+($O$49^2)/2)*$O$54)/($O$49*SQRT($O$54))))*$ET25-NORMSDIST((((LN($ET25/$C$51)+(#REF!+($O$49^2)/2)*$O$54)/($O$49*SQRT($O$54)))-$O$49*SQRT(($O$54))))*$C$51*EXP(-#REF!*$O$54))*$B$51*100,0)</f>
        <v>0</v>
      </c>
      <c r="FZ25" s="60">
        <f ca="1">IFERROR((NORMSDIST(((LN($ET25/$C$52)+(#REF!+($O$49^2)/2)*$O$54)/($O$49*SQRT($O$54))))*$ET25-NORMSDIST((((LN($ET25/$C$52)+(#REF!+($O$49^2)/2)*$O$54)/($O$49*SQRT($O$54)))-$O$49*SQRT(($O$54))))*$C$52*EXP(-#REF!*$O$54))*$B$52*100,0)</f>
        <v>0</v>
      </c>
      <c r="GA25" s="60">
        <f ca="1">IFERROR((NORMSDIST(((LN($ET25/$C$53)+(#REF!+($O$49^2)/2)*$O$54)/($O$49*SQRT($O$54))))*$ET25-NORMSDIST((((LN($ET25/$C$53)+(#REF!+($O$49^2)/2)*$O$54)/($O$49*SQRT($O$54)))-$O$49*SQRT(($O$54))))*$C$53*EXP(-#REF!*$O$54))*$B$53*100,0)</f>
        <v>0</v>
      </c>
      <c r="GB25" s="60">
        <f ca="1">IFERROR((NORMSDIST(((LN($ET25/$C$54)+(#REF!+($O$49^2)/2)*$O$54)/($O$49*SQRT($O$54))))*$ET25-NORMSDIST((((LN($ET25/$C$54)+(#REF!+($O$49^2)/2)*$O$54)/($O$49*SQRT($O$54)))-$O$49*SQRT(($O$54))))*$C$54*EXP(-#REF!*$O$54))*$B$54*100,0)</f>
        <v>0</v>
      </c>
      <c r="GC25" s="60">
        <f ca="1">IFERROR((NORMSDIST(((LN($ET25/$C$56)+(#REF!+($O$49^2)/2)*$O$54)/($O$49*SQRT($O$54))))*$ET25-NORMSDIST((((LN($ET25/$C$56)+(#REF!+($O$49^2)/2)*$O$54)/($O$49*SQRT($O$54)))-$O$49*SQRT(($O$54))))*$C$56*EXP(-#REF!*$O$54))*$B$56*100,0)</f>
        <v>0</v>
      </c>
      <c r="GD25" s="61"/>
      <c r="GE25" s="62">
        <f t="shared" ca="1" si="60"/>
        <v>0</v>
      </c>
      <c r="GF25" s="61"/>
      <c r="GG25" s="66"/>
      <c r="GH25" s="64"/>
      <c r="GI25" s="65">
        <f t="shared" ca="1" si="61"/>
        <v>13122.45</v>
      </c>
    </row>
    <row r="26" spans="1:191">
      <c r="A26" s="150" t="s">
        <v>205</v>
      </c>
      <c r="B26" s="637"/>
      <c r="C26" s="638">
        <v>3858.1</v>
      </c>
      <c r="D26" s="639">
        <v>181.7</v>
      </c>
      <c r="E26" s="645">
        <f t="shared" si="68"/>
        <v>0</v>
      </c>
      <c r="F26" s="646">
        <f t="shared" si="69"/>
        <v>0</v>
      </c>
      <c r="G26" s="642">
        <f t="shared" si="76"/>
        <v>181.7</v>
      </c>
      <c r="H26" s="643"/>
      <c r="I26" s="551">
        <f t="shared" si="70"/>
        <v>0</v>
      </c>
      <c r="J26" s="900">
        <f t="shared" si="71"/>
        <v>0</v>
      </c>
      <c r="K26" s="872"/>
      <c r="L26" s="602"/>
      <c r="M26" s="704">
        <f t="shared" si="67"/>
        <v>4376.1477880434622</v>
      </c>
      <c r="N26" s="563">
        <f t="shared" si="6"/>
        <v>13122.45</v>
      </c>
      <c r="O26" s="696">
        <f t="shared" ca="1" si="7"/>
        <v>13122.45</v>
      </c>
      <c r="P26" s="872"/>
      <c r="Q26" s="847">
        <v>3858.1</v>
      </c>
      <c r="R26" s="620">
        <f t="shared" si="72"/>
        <v>0</v>
      </c>
      <c r="S26" s="618">
        <f t="shared" si="8"/>
        <v>3858.1</v>
      </c>
      <c r="T26" s="511" t="str">
        <f t="shared" si="77"/>
        <v>MERV - XMEV - GFGC38581O - 24hs</v>
      </c>
      <c r="U26" s="613" t="str">
        <f t="shared" si="10"/>
        <v>GFGC38581O</v>
      </c>
      <c r="V26" s="863">
        <f t="shared" ca="1" si="78"/>
        <v>308.76210290593099</v>
      </c>
      <c r="W26" s="507">
        <f>IFERROR(VLOOKUP($U26,HomeBroker!$A$30:$F$90,6,0),0)</f>
        <v>470</v>
      </c>
      <c r="X26" s="941" t="str" cm="1">
        <f t="array" aca="1" ref="X26" ca="1">IFERROR(IF(Q26&lt;&gt;"",IF(W26&gt;0,ImpliedCallVolatility($M$18,Q26,$O$62,$O$51,W26),""),""),"")</f>
        <v/>
      </c>
      <c r="Y26" s="958" t="str" cm="1">
        <f t="array" aca="1" ref="Y26" ca="1">+IFERROR(IF(Q26&lt;&gt;"",CallDelta($M$18,Q26,$O$62,$O$51,$O$58),""),"")</f>
        <v/>
      </c>
      <c r="Z26" s="958" t="str" cm="1">
        <f t="array" aca="1" ref="Z26" ca="1">+IFERROR(IF(Q26&lt;&gt;"",CallTheta2($M$18,Q26,$O$62,$O$51,$O$58,$O$57),""),"")</f>
        <v/>
      </c>
      <c r="AA26" s="950" t="str" cm="1">
        <f t="array" aca="1" ref="AA26" ca="1">+IFERROR(IF(Q26&lt;&gt;"",vega($M$18,Q26,$O$62,$O$51,$O$58),""),"")</f>
        <v/>
      </c>
      <c r="AB26" s="872"/>
      <c r="AC26" s="1005">
        <v>4658.1000000000004</v>
      </c>
      <c r="AD26" s="621">
        <f t="shared" si="73"/>
        <v>0</v>
      </c>
      <c r="AE26" s="618">
        <f t="shared" si="13"/>
        <v>4658.1000000000004</v>
      </c>
      <c r="AF26" s="511" t="str">
        <f t="shared" si="74"/>
        <v>MERV - XMEV - GFGV46581O - 24hs</v>
      </c>
      <c r="AG26" s="613" t="str">
        <f t="shared" si="15"/>
        <v>GFGV46581O</v>
      </c>
      <c r="AH26" s="615">
        <f t="shared" ca="1" si="75"/>
        <v>652.84875367685481</v>
      </c>
      <c r="AI26" s="507">
        <f>IFERROR(VLOOKUP($AG26,HomeBroker!$A$30:$F$90,6,0),0)</f>
        <v>0</v>
      </c>
      <c r="AJ26" s="946" t="str" cm="1">
        <f t="array" ref="AJ26">IFERROR(IF(AC26&lt;&gt;"",IF(AI26&gt;0,ImpliedPutVolatility($M$18,AC26,$O$62,$O$51,AI26),""),""),"")</f>
        <v/>
      </c>
      <c r="AK26" s="958" t="str" cm="1">
        <f t="array" aca="1" ref="AK26" ca="1">+IFERROR(IF(AC26&lt;&gt;"",PutDelta($M$18,AC26,$O$62,$O$51,$O$59),""),"")</f>
        <v/>
      </c>
      <c r="AL26" s="958" t="str" cm="1">
        <f t="array" aca="1" ref="AL26" ca="1">+IFERROR(IF(AC26&lt;&gt;"",PutTheta2($M$18,AC26,$O$62,$O$51,$O$59,$O$57),""),"")</f>
        <v/>
      </c>
      <c r="AM26" s="950" t="str" cm="1">
        <f t="array" aca="1" ref="AM26" ca="1">+IFERROR(IF(AC26&lt;&gt;"",vega($M$18,AC26,$O$62,$O$51,$O$59),""),"")</f>
        <v/>
      </c>
      <c r="AN26" s="872"/>
      <c r="AO26" s="828"/>
      <c r="AP26" s="528" t="s">
        <v>160</v>
      </c>
      <c r="AQ26" s="509"/>
      <c r="AR26" s="521"/>
      <c r="AS26" s="512"/>
      <c r="AT26" s="515">
        <f t="shared" si="17"/>
        <v>0</v>
      </c>
      <c r="AU26" s="524">
        <f t="shared" si="18"/>
        <v>0</v>
      </c>
      <c r="AV26" s="529" t="s">
        <v>206</v>
      </c>
      <c r="AW26" s="509"/>
      <c r="AX26" s="521"/>
      <c r="AY26" s="512"/>
      <c r="AZ26" s="515">
        <f t="shared" si="64"/>
        <v>0</v>
      </c>
      <c r="BA26" s="524">
        <f t="shared" si="19"/>
        <v>0</v>
      </c>
      <c r="BB26" s="532" t="s">
        <v>207</v>
      </c>
      <c r="BC26" s="530"/>
      <c r="BD26" s="512"/>
      <c r="BE26" s="515">
        <f t="shared" si="20"/>
        <v>0</v>
      </c>
      <c r="BF26" s="925">
        <f t="shared" si="21"/>
        <v>0</v>
      </c>
      <c r="BG26" s="877"/>
      <c r="BH26" s="877"/>
      <c r="BI26" s="877"/>
      <c r="BJ26" s="877"/>
      <c r="BK26" s="877"/>
      <c r="BL26" s="877"/>
      <c r="BM26" s="877"/>
      <c r="BN26" s="877"/>
      <c r="BO26" s="877"/>
      <c r="BP26" s="877"/>
      <c r="BQ26" s="877"/>
      <c r="BR26" s="877"/>
      <c r="DC26" s="59">
        <f t="shared" si="22"/>
        <v>4376.1477880434622</v>
      </c>
      <c r="DD26" s="60">
        <f t="shared" si="23"/>
        <v>0</v>
      </c>
      <c r="DE26" s="60">
        <f t="shared" si="24"/>
        <v>0</v>
      </c>
      <c r="DF26" s="60">
        <f t="shared" si="25"/>
        <v>0</v>
      </c>
      <c r="DG26" s="60">
        <f t="shared" si="26"/>
        <v>0</v>
      </c>
      <c r="DH26" s="60">
        <f t="shared" si="27"/>
        <v>0</v>
      </c>
      <c r="DI26" s="60">
        <f t="shared" si="28"/>
        <v>0</v>
      </c>
      <c r="DJ26" s="60">
        <f t="shared" si="29"/>
        <v>0</v>
      </c>
      <c r="DK26" s="60">
        <f t="shared" si="30"/>
        <v>0</v>
      </c>
      <c r="DL26" s="60">
        <f t="shared" si="31"/>
        <v>0</v>
      </c>
      <c r="DM26" s="60">
        <f t="shared" si="32"/>
        <v>0</v>
      </c>
      <c r="DN26" s="60">
        <f t="shared" si="33"/>
        <v>0</v>
      </c>
      <c r="DO26" s="60">
        <f t="shared" si="34"/>
        <v>0</v>
      </c>
      <c r="DP26" s="60">
        <f t="shared" si="35"/>
        <v>0</v>
      </c>
      <c r="DQ26" s="60">
        <f t="shared" si="36"/>
        <v>0</v>
      </c>
      <c r="DR26" s="60">
        <f t="shared" si="37"/>
        <v>0</v>
      </c>
      <c r="DS26" s="60">
        <f t="shared" si="38"/>
        <v>0</v>
      </c>
      <c r="DT26" s="60">
        <f t="shared" si="39"/>
        <v>0</v>
      </c>
      <c r="DU26" s="60">
        <f t="shared" si="40"/>
        <v>0</v>
      </c>
      <c r="DV26" s="60">
        <f t="shared" si="41"/>
        <v>0</v>
      </c>
      <c r="DW26" s="60">
        <f t="shared" si="42"/>
        <v>0</v>
      </c>
      <c r="DX26" s="60">
        <f t="shared" si="43"/>
        <v>0</v>
      </c>
      <c r="DY26" s="60">
        <f t="shared" si="44"/>
        <v>0</v>
      </c>
      <c r="DZ26" s="60">
        <f t="shared" si="45"/>
        <v>0</v>
      </c>
      <c r="EA26" s="60">
        <f t="shared" si="46"/>
        <v>0</v>
      </c>
      <c r="EB26" s="60">
        <f t="shared" si="47"/>
        <v>0</v>
      </c>
      <c r="EC26" s="60">
        <f t="shared" si="48"/>
        <v>0</v>
      </c>
      <c r="ED26" s="60">
        <f t="shared" si="49"/>
        <v>0</v>
      </c>
      <c r="EE26" s="60">
        <f t="shared" si="50"/>
        <v>0</v>
      </c>
      <c r="EF26" s="60">
        <f t="shared" si="51"/>
        <v>0</v>
      </c>
      <c r="EG26" s="60">
        <f t="shared" si="52"/>
        <v>0</v>
      </c>
      <c r="EH26" s="60">
        <f t="shared" si="53"/>
        <v>0</v>
      </c>
      <c r="EI26" s="60">
        <f t="shared" si="54"/>
        <v>0</v>
      </c>
      <c r="EJ26" s="60">
        <f t="shared" si="55"/>
        <v>0</v>
      </c>
      <c r="EK26" s="60">
        <f t="shared" si="56"/>
        <v>0</v>
      </c>
      <c r="EL26" s="60">
        <f t="shared" si="57"/>
        <v>0</v>
      </c>
      <c r="EM26" s="61"/>
      <c r="EN26" s="62">
        <f t="shared" si="58"/>
        <v>0</v>
      </c>
      <c r="EO26" s="61"/>
      <c r="EP26" s="66"/>
      <c r="EQ26" s="64"/>
      <c r="ER26" s="65">
        <f t="shared" si="65"/>
        <v>13122.45</v>
      </c>
      <c r="ES26" s="50"/>
      <c r="ET26" s="59">
        <f t="shared" si="59"/>
        <v>4376.1477880434622</v>
      </c>
      <c r="EU26" s="60">
        <f ca="1">IFERROR((NORMSDIST(((LN($ET26/$C$3)+(#REF!+($O$49^2)/2)*$O$54)/($O$49*SQRT($O$54))))*$ET26-NORMSDIST((((LN($ET26/$C$3)+(#REF!+($O$49^2)/2)*$O$54)/($O$49*SQRT($O$54)))-$O$49*SQRT(($O$54))))*$C$3*EXP(-#REF!*$O$54))*$B$3*100,0)</f>
        <v>0</v>
      </c>
      <c r="EV26" s="60">
        <f ca="1">IFERROR((NORMSDIST(((LN($ET26/$C$4)+(#REF!+($O$49^2)/2)*$O$54)/($O$49*SQRT($O$54))))*$ET26-NORMSDIST((((LN($ET26/$C$4)+(#REF!+($O$49^2)/2)*$O$54)/($O$49*SQRT($O$54)))-$O$49*SQRT(($O$54))))*$C$4*EXP(-#REF!*$O$54))*$B$4*100,0)</f>
        <v>0</v>
      </c>
      <c r="EW26" s="60">
        <f ca="1">IFERROR((NORMSDIST(((LN($ET26/$C$5)+(#REF!+($O$49^2)/2)*$O$54)/($O$49*SQRT($O$54))))*$ET26-NORMSDIST((((LN($ET26/$C$5)+(#REF!+($O$49^2)/2)*$O$54)/($O$49*SQRT($O$54)))-$O$49*SQRT(($O$54))))*$C$5*EXP(-#REF!*$O$54))*$B$5*100,0)</f>
        <v>0</v>
      </c>
      <c r="EX26" s="60">
        <f ca="1">IFERROR((NORMSDIST(((LN($ET26/$C$6)+(#REF!+($O$49^2)/2)*$O$54)/($O$49*SQRT($O$54))))*$ET26-NORMSDIST((((LN($ET26/$C$6)+(#REF!+($O$49^2)/2)*$O$54)/($O$49*SQRT($O$54)))-$O$49*SQRT(($O$54))))*$C$6*EXP(-#REF!*$O$54))*$B$6*100,0)</f>
        <v>0</v>
      </c>
      <c r="EY26" s="60">
        <f ca="1">IFERROR((NORMSDIST(((LN($ET26/$C$7)+(#REF!+($O$49^2)/2)*$O$54)/($O$49*SQRT($O$54))))*$ET26-NORMSDIST((((LN($ET26/$C$7)+(#REF!+($O$49^2)/2)*$O$54)/($O$49*SQRT($O$54)))-$O$49*SQRT(($O$54))))*$C$7*EXP(-#REF!*$O$54))*$B$7*100,0)</f>
        <v>0</v>
      </c>
      <c r="EZ26" s="60">
        <f ca="1">IFERROR((NORMSDIST(((LN($ET26/$C$8)+(#REF!+($O$49^2)/2)*$O$54)/($O$49*SQRT($O$54))))*$ET26-NORMSDIST((((LN($ET26/$C$8)+(#REF!+($O$49^2)/2)*$O$54)/($O$49*SQRT($O$54)))-$O$49*SQRT(($O$54))))*$C$8*EXP(-#REF!*$O$54))*$B$8*100,0)</f>
        <v>0</v>
      </c>
      <c r="FA26" s="60">
        <f ca="1">IFERROR((NORMSDIST(((LN($ET26/$C$9)+(#REF!+($O$49^2)/2)*$O$54)/($O$49*SQRT($O$54))))*$ET26-NORMSDIST((((LN($ET26/$C$9)+(#REF!+($O$49^2)/2)*$O$54)/($O$49*SQRT($O$54)))-$O$49*SQRT(($O$54))))*$C$9*EXP(-#REF!*$O$54))*$B$9*100,0)</f>
        <v>0</v>
      </c>
      <c r="FB26" s="60">
        <f ca="1">IFERROR((NORMSDIST(((LN($ET26/$C$10)+(#REF!+($O$49^2)/2)*$O$54)/($O$49*SQRT($O$54))))*$ET26-NORMSDIST((((LN($ET26/$C$10)+(#REF!+($O$49^2)/2)*$O$54)/($O$49*SQRT($O$54)))-$O$49*SQRT(($O$54))))*$C$10*EXP(-#REF!*$O$54))*$B$10*100,0)</f>
        <v>0</v>
      </c>
      <c r="FC26" s="60">
        <f ca="1">IFERROR((NORMSDIST(((LN($ET26/$C$11)+(#REF!+($O$49^2)/2)*$O$54)/($O$49*SQRT($O$54))))*$ET26-NORMSDIST((((LN($ET26/$C$11)+(#REF!+($O$49^2)/2)*$O$54)/($O$49*SQRT($O$54)))-$O$49*SQRT(($O$54))))*$C$11*EXP(-#REF!*$O$54))*$B$11*100,0)</f>
        <v>0</v>
      </c>
      <c r="FD26" s="60">
        <f ca="1">IFERROR((NORMSDIST(((LN($ET26/$C$12)+(#REF!+($O$49^2)/2)*$O$54)/($O$49*SQRT($O$54))))*$ET26-NORMSDIST((((LN($ET26/$C$12)+(#REF!+($O$49^2)/2)*$O$54)/($O$49*SQRT($O$54)))-$O$49*SQRT(($O$54))))*$C$12*EXP(-#REF!*$O$54))*$B$12*100,0)</f>
        <v>0</v>
      </c>
      <c r="FE26" s="60">
        <f ca="1">IFERROR((NORMSDIST(((LN($ET26/$C$13)+(#REF!+($O$49^2)/2)*$O$54)/($O$49*SQRT($O$54))))*$ET26-NORMSDIST((((LN($ET26/$C$13)+(#REF!+($O$49^2)/2)*$O$54)/($O$49*SQRT($O$54)))-$O$49*SQRT(($O$54))))*$C$13*EXP(-#REF!*$O$54))*$B$13*100,0)</f>
        <v>0</v>
      </c>
      <c r="FF26" s="60">
        <f ca="1">IFERROR((NORMSDIST(((LN($ET26/$C$14)+(#REF!+($O$49^2)/2)*$O$54)/($O$49*SQRT($O$54))))*$ET26-NORMSDIST((((LN($ET26/$C$14)+(#REF!+($O$49^2)/2)*$O$54)/($O$49*SQRT($O$54)))-$O$49*SQRT(($O$54))))*$C$14*EXP(-#REF!*$O$54))*$B$14*100,0)</f>
        <v>0</v>
      </c>
      <c r="FG26" s="60">
        <f ca="1">IFERROR((NORMSDIST(((LN($ET26/$C$15)+(#REF!+($O$49^2)/2)*$O$54)/($O$49*SQRT($O$54))))*$ET26-NORMSDIST((((LN($ET26/$C$15)+(#REF!+($O$49^2)/2)*$O$54)/($O$49*SQRT($O$54)))-$O$49*SQRT(($O$54))))*$C$15*EXP(-#REF!*$O$54))*$B$15*100,0)</f>
        <v>0</v>
      </c>
      <c r="FH26" s="60">
        <f ca="1">IFERROR((NORMSDIST(((LN($ET26/$C$16)+(#REF!+($O$49^2)/2)*$O$54)/($O$49*SQRT($O$54))))*$ET26-NORMSDIST((((LN($ET26/$C$16)+(#REF!+($O$49^2)/2)*$O$54)/($O$49*SQRT($O$54)))-$O$49*SQRT(($O$54))))*$C$16*EXP(-#REF!*$O$54))*$B$16*100,0)</f>
        <v>0</v>
      </c>
      <c r="FI26" s="60">
        <f ca="1">IFERROR((NORMSDIST(((LN($ET26/$C$17)+(#REF!+($O$49^2)/2)*$O$54)/($O$49*SQRT($O$54))))*$ET26-NORMSDIST((((LN($ET26/$C$17)+(#REF!+($O$49^2)/2)*$O$54)/($O$49*SQRT($O$54)))-$O$49*SQRT(($O$54))))*$C$17*EXP(-#REF!*$O$54))*$B$17*100,0)</f>
        <v>0</v>
      </c>
      <c r="FJ26" s="60">
        <f ca="1">IFERROR((NORMSDIST(((LN($ET26/$C$18)+(#REF!+($O$49^2)/2)*$O$54)/($O$49*SQRT($O$54))))*$ET26-NORMSDIST((((LN($ET26/$C$18)+(#REF!+($O$49^2)/2)*$O$54)/($O$49*SQRT($O$54)))-$O$49*SQRT(($O$54))))*$C$18*EXP(-#REF!*$O$54))*$B$18*100,0)</f>
        <v>0</v>
      </c>
      <c r="FK26" s="60">
        <f ca="1">IFERROR((NORMSDIST(((LN($ET26/$C$19)+(#REF!+($O$49^2)/2)*$O$54)/($O$49*SQRT($O$54))))*$ET26-NORMSDIST((((LN($ET26/$C$19)+(#REF!+($O$49^2)/2)*$O$54)/($O$49*SQRT($O$54)))-$O$49*SQRT(($O$54))))*$C$19*EXP(-#REF!*$O$54))*$B$19*100,0)</f>
        <v>0</v>
      </c>
      <c r="FL26" s="60">
        <f ca="1">IFERROR((NORMSDIST(((LN($ET26/$C$20)+(#REF!+($O$49^2)/2)*$O$54)/($O$49*SQRT($O$54))))*$ET26-NORMSDIST((((LN($ET26/$C$20)+(#REF!+($O$49^2)/2)*$O$54)/($O$49*SQRT($O$54)))-$O$49*SQRT(($O$54))))*$C$20*EXP(-#REF!*$O$54))*$B$20*100,0)</f>
        <v>0</v>
      </c>
      <c r="FM26" s="60">
        <f ca="1">IFERROR((NORMSDIST(((LN($ET26/$C$39)+(#REF!+($O$49^2)/2)*$O$54)/($O$49*SQRT($O$54))))*$ET26-NORMSDIST((((LN($ET26/$C$39)+(#REF!+($O$49^2)/2)*$O$54)/($O$49*SQRT($O$54)))-$O$49*SQRT(($O$54))))*$C$39*EXP(-#REF!*$O$54))*$B$39*100,0)</f>
        <v>0</v>
      </c>
      <c r="FN26" s="60">
        <f ca="1">IFERROR((NORMSDIST(((LN($ET26/$C$40)+(#REF!+($O$49^2)/2)*$O$54)/($O$49*SQRT($O$54))))*$ET26-NORMSDIST((((LN($ET26/$C$40)+(#REF!+($O$49^2)/2)*$O$54)/($O$49*SQRT($O$54)))-$O$49*SQRT(($O$54))))*$C$40*EXP(-#REF!*$O$54))*$B$40*100,0)</f>
        <v>0</v>
      </c>
      <c r="FO26" s="60">
        <f ca="1">IFERROR((NORMSDIST(((LN($ET26/$C$41)+(#REF!+($O$49^2)/2)*$O$54)/($O$49*SQRT($O$54))))*$ET26-NORMSDIST((((LN($ET26/$C$41)+(#REF!+($O$49^2)/2)*$O$54)/($O$49*SQRT($O$54)))-$O$49*SQRT(($O$54))))*$C$41*EXP(-#REF!*$O$54))*$B$41*100,0)</f>
        <v>0</v>
      </c>
      <c r="FP26" s="60">
        <f ca="1">IFERROR((NORMSDIST(((LN($ET26/$C$42)+(#REF!+($O$49^2)/2)*$O$54)/($O$49*SQRT($O$54))))*$ET26-NORMSDIST((((LN($ET26/$C$42)+(#REF!+($O$49^2)/2)*$O$54)/($O$49*SQRT($O$54)))-$O$49*SQRT(($O$54))))*$C$42*EXP(-#REF!*$O$54))*$B$42*100,0)</f>
        <v>0</v>
      </c>
      <c r="FQ26" s="60">
        <f ca="1">IFERROR((NORMSDIST(((LN($ET26/$C$43)+(#REF!+($O$49^2)/2)*$O$54)/($O$49*SQRT($O$54))))*$ET26-NORMSDIST((((LN($ET26/$C$43)+(#REF!+($O$49^2)/2)*$O$54)/($O$49*SQRT($O$54)))-$O$49*SQRT(($O$54))))*$C$43*EXP(-#REF!*$O$54))*$B$43*100,0)</f>
        <v>0</v>
      </c>
      <c r="FR26" s="60">
        <f ca="1">IFERROR((NORMSDIST(((LN($ET26/$C$44)+(#REF!+($O$49^2)/2)*$O$54)/($O$49*SQRT($O$54))))*$ET26-NORMSDIST((((LN($ET26/$C$44)+(#REF!+($O$49^2)/2)*$O$54)/($O$49*SQRT($O$54)))-$O$49*SQRT(($O$54))))*$C$44*EXP(-#REF!*$O$54))*$B$44*100,0)</f>
        <v>0</v>
      </c>
      <c r="FS26" s="60">
        <f ca="1">IFERROR((NORMSDIST(((LN($ET26/$C$45)+(#REF!+($O$49^2)/2)*$O$54)/($O$49*SQRT($O$54))))*$ET26-NORMSDIST((((LN($ET26/$C$45)+(#REF!+($O$49^2)/2)*$O$54)/($O$49*SQRT($O$54)))-$O$49*SQRT(($O$54))))*$C$45*EXP(-#REF!*$O$54))*$B$45*100,0)</f>
        <v>0</v>
      </c>
      <c r="FT26" s="60">
        <f ca="1">IFERROR((NORMSDIST(((LN($ET26/$C$46)+(#REF!+($O$49^2)/2)*$O$54)/($O$49*SQRT($O$54))))*$ET26-NORMSDIST((((LN($ET26/$C$46)+(#REF!+($O$49^2)/2)*$O$54)/($O$49*SQRT($O$54)))-$O$49*SQRT(($O$54))))*$C$46*EXP(-#REF!*$O$54))*$B$46*100,0)</f>
        <v>0</v>
      </c>
      <c r="FU26" s="60">
        <f ca="1">IFERROR((NORMSDIST(((LN($ET26/$C$47)+(#REF!+($O$49^2)/2)*$O$54)/($O$49*SQRT($O$54))))*$ET26-NORMSDIST((((LN($ET26/$C$47)+(#REF!+($O$49^2)/2)*$O$54)/($O$49*SQRT($O$54)))-$O$49*SQRT(($O$54))))*$C$47*EXP(-#REF!*$O$54))*$B$47*100,0)</f>
        <v>0</v>
      </c>
      <c r="FV26" s="60">
        <f ca="1">IFERROR((NORMSDIST(((LN($ET26/$C$48)+(#REF!+($O$49^2)/2)*$O$54)/($O$49*SQRT($O$54))))*$ET26-NORMSDIST((((LN($ET26/$C$48)+(#REF!+($O$49^2)/2)*$O$54)/($O$49*SQRT($O$54)))-$O$49*SQRT(($O$54))))*$C$48*EXP(-#REF!*$O$54))*$B$48*100,0)</f>
        <v>0</v>
      </c>
      <c r="FW26" s="60">
        <f ca="1">IFERROR((NORMSDIST(((LN($ET26/$C$49)+(#REF!+($O$49^2)/2)*$O$54)/($O$49*SQRT($O$54))))*$ET26-NORMSDIST((((LN($ET26/$C$49)+(#REF!+($O$49^2)/2)*$O$54)/($O$49*SQRT($O$54)))-$O$49*SQRT(($O$54))))*$C$49*EXP(-#REF!*$O$54))*$B$49*100,0)</f>
        <v>0</v>
      </c>
      <c r="FX26" s="60">
        <f ca="1">IFERROR((NORMSDIST(((LN($ET26/$C$50)+(#REF!+($O$49^2)/2)*$O$54)/($O$49*SQRT($O$54))))*$ET26-NORMSDIST((((LN($ET26/$C$50)+(#REF!+($O$49^2)/2)*$O$54)/($O$49*SQRT($O$54)))-$O$49*SQRT(($O$54))))*$C$50*EXP(-#REF!*$O$54))*$B$50*100,0)</f>
        <v>0</v>
      </c>
      <c r="FY26" s="60">
        <f ca="1">IFERROR((NORMSDIST(((LN($ET26/$C$51)+(#REF!+($O$49^2)/2)*$O$54)/($O$49*SQRT($O$54))))*$ET26-NORMSDIST((((LN($ET26/$C$51)+(#REF!+($O$49^2)/2)*$O$54)/($O$49*SQRT($O$54)))-$O$49*SQRT(($O$54))))*$C$51*EXP(-#REF!*$O$54))*$B$51*100,0)</f>
        <v>0</v>
      </c>
      <c r="FZ26" s="60">
        <f ca="1">IFERROR((NORMSDIST(((LN($ET26/$C$52)+(#REF!+($O$49^2)/2)*$O$54)/($O$49*SQRT($O$54))))*$ET26-NORMSDIST((((LN($ET26/$C$52)+(#REF!+($O$49^2)/2)*$O$54)/($O$49*SQRT($O$54)))-$O$49*SQRT(($O$54))))*$C$52*EXP(-#REF!*$O$54))*$B$52*100,0)</f>
        <v>0</v>
      </c>
      <c r="GA26" s="60">
        <f ca="1">IFERROR((NORMSDIST(((LN($ET26/$C$53)+(#REF!+($O$49^2)/2)*$O$54)/($O$49*SQRT($O$54))))*$ET26-NORMSDIST((((LN($ET26/$C$53)+(#REF!+($O$49^2)/2)*$O$54)/($O$49*SQRT($O$54)))-$O$49*SQRT(($O$54))))*$C$53*EXP(-#REF!*$O$54))*$B$53*100,0)</f>
        <v>0</v>
      </c>
      <c r="GB26" s="60">
        <f ca="1">IFERROR((NORMSDIST(((LN($ET26/$C$54)+(#REF!+($O$49^2)/2)*$O$54)/($O$49*SQRT($O$54))))*$ET26-NORMSDIST((((LN($ET26/$C$54)+(#REF!+($O$49^2)/2)*$O$54)/($O$49*SQRT($O$54)))-$O$49*SQRT(($O$54))))*$C$54*EXP(-#REF!*$O$54))*$B$54*100,0)</f>
        <v>0</v>
      </c>
      <c r="GC26" s="60">
        <f ca="1">IFERROR((NORMSDIST(((LN($ET26/$C$56)+(#REF!+($O$49^2)/2)*$O$54)/($O$49*SQRT($O$54))))*$ET26-NORMSDIST((((LN($ET26/$C$56)+(#REF!+($O$49^2)/2)*$O$54)/($O$49*SQRT($O$54)))-$O$49*SQRT(($O$54))))*$C$56*EXP(-#REF!*$O$54))*$B$56*100,0)</f>
        <v>0</v>
      </c>
      <c r="GD26" s="61"/>
      <c r="GE26" s="62">
        <f t="shared" ca="1" si="60"/>
        <v>0</v>
      </c>
      <c r="GF26" s="61"/>
      <c r="GG26" s="66"/>
      <c r="GH26" s="64"/>
      <c r="GI26" s="65">
        <f t="shared" ca="1" si="61"/>
        <v>13122.45</v>
      </c>
    </row>
    <row r="27" spans="1:191">
      <c r="A27" s="150" t="s">
        <v>205</v>
      </c>
      <c r="B27" s="518"/>
      <c r="C27" s="523">
        <v>3708.1</v>
      </c>
      <c r="D27" s="519">
        <v>99</v>
      </c>
      <c r="E27" s="516">
        <f t="shared" si="68"/>
        <v>0</v>
      </c>
      <c r="F27" s="517">
        <f t="shared" si="69"/>
        <v>0</v>
      </c>
      <c r="G27" s="520">
        <f t="shared" si="76"/>
        <v>99</v>
      </c>
      <c r="H27" s="624"/>
      <c r="I27" s="552">
        <f t="shared" si="70"/>
        <v>0</v>
      </c>
      <c r="J27" s="899">
        <f t="shared" si="71"/>
        <v>0</v>
      </c>
      <c r="K27" s="872"/>
      <c r="L27" s="602"/>
      <c r="M27" s="704">
        <f t="shared" si="67"/>
        <v>4463.6707438043313</v>
      </c>
      <c r="N27" s="562">
        <f t="shared" si="6"/>
        <v>13122.45</v>
      </c>
      <c r="O27" s="697">
        <f t="shared" ca="1" si="7"/>
        <v>13122.45</v>
      </c>
      <c r="P27" s="872"/>
      <c r="Q27" s="844">
        <v>4197.3</v>
      </c>
      <c r="R27" s="610">
        <f t="shared" si="72"/>
        <v>0</v>
      </c>
      <c r="S27" s="619">
        <f t="shared" si="8"/>
        <v>4197.3</v>
      </c>
      <c r="T27" s="513" t="str">
        <f t="shared" si="77"/>
        <v>MERV - XMEV - GFGC41973O - 24hs</v>
      </c>
      <c r="U27" s="614" t="str">
        <f t="shared" si="10"/>
        <v>GFGC41973O</v>
      </c>
      <c r="V27" s="862">
        <f t="shared" ca="1" si="78"/>
        <v>162.55928402843597</v>
      </c>
      <c r="W27" s="508">
        <f>IFERROR(VLOOKUP($U27,HomeBroker!$A$30:$F$90,6,0),0)</f>
        <v>310</v>
      </c>
      <c r="X27" s="940" t="str" cm="1">
        <f t="array" aca="1" ref="X27" ca="1">IFERROR(IF(Q27&lt;&gt;"",IF(W27&gt;0,ImpliedCallVolatility($M$18,Q27,$O$62,$O$51,W27),""),""),"")</f>
        <v/>
      </c>
      <c r="Y27" s="957" t="str" cm="1">
        <f t="array" aca="1" ref="Y27" ca="1">+IFERROR(IF(Q27&lt;&gt;"",CallDelta($M$18,Q27,$O$62,$O$51,$O$58),""),"")</f>
        <v/>
      </c>
      <c r="Z27" s="957" t="str" cm="1">
        <f t="array" aca="1" ref="Z27" ca="1">+IFERROR(IF(Q27&lt;&gt;"",CallTheta2($M$18,Q27,$O$62,$O$51,$O$58,$O$57),""),"")</f>
        <v/>
      </c>
      <c r="AA27" s="949" t="str" cm="1">
        <f t="array" aca="1" ref="AA27" ca="1">+IFERROR(IF(Q27&lt;&gt;"",vega($M$18,Q27,$O$62,$O$51,$O$58),""),"")</f>
        <v/>
      </c>
      <c r="AB27" s="872"/>
      <c r="AC27" s="1002">
        <v>4458.1000000000004</v>
      </c>
      <c r="AD27" s="611">
        <f t="shared" si="73"/>
        <v>0</v>
      </c>
      <c r="AE27" s="619">
        <f t="shared" si="13"/>
        <v>4458.1000000000004</v>
      </c>
      <c r="AF27" s="513" t="str">
        <f t="shared" si="74"/>
        <v>MERV - XMEV - GFGV44581O - 24hs</v>
      </c>
      <c r="AG27" s="614" t="str">
        <f t="shared" si="15"/>
        <v>GFGV44581O</v>
      </c>
      <c r="AH27" s="616">
        <f t="shared" ca="1" si="75"/>
        <v>501.84622109074871</v>
      </c>
      <c r="AI27" s="508">
        <f>IFERROR(VLOOKUP($AG27,HomeBroker!$A$30:$F$90,6,0),0)</f>
        <v>0</v>
      </c>
      <c r="AJ27" s="940" t="str" cm="1">
        <f t="array" ref="AJ27">IFERROR(IF(AC27&lt;&gt;"",IF(AI27&gt;0,ImpliedPutVolatility($M$18,AC27,$O$62,$O$51,AI27),""),""),"")</f>
        <v/>
      </c>
      <c r="AK27" s="957" t="str" cm="1">
        <f t="array" aca="1" ref="AK27" ca="1">+IFERROR(IF(AC27&lt;&gt;"",PutDelta($M$18,AC27,$O$62,$O$51,$O$59),""),"")</f>
        <v/>
      </c>
      <c r="AL27" s="957" t="str" cm="1">
        <f t="array" aca="1" ref="AL27" ca="1">+IFERROR(IF(AC27&lt;&gt;"",PutTheta2($M$18,AC27,$O$62,$O$51,$O$59,$O$57),""),"")</f>
        <v/>
      </c>
      <c r="AM27" s="949" t="str" cm="1">
        <f t="array" aca="1" ref="AM27" ca="1">+IFERROR(IF(AC27&lt;&gt;"",vega($M$18,AC27,$O$62,$O$51,$O$59),""),"")</f>
        <v/>
      </c>
      <c r="AN27" s="872"/>
      <c r="AO27" s="829"/>
      <c r="AP27" s="528" t="s">
        <v>160</v>
      </c>
      <c r="AQ27" s="510"/>
      <c r="AR27" s="522"/>
      <c r="AS27" s="514"/>
      <c r="AT27" s="516">
        <f t="shared" si="17"/>
        <v>0</v>
      </c>
      <c r="AU27" s="525">
        <f t="shared" si="18"/>
        <v>0</v>
      </c>
      <c r="AV27" s="529" t="s">
        <v>206</v>
      </c>
      <c r="AW27" s="510"/>
      <c r="AX27" s="522"/>
      <c r="AY27" s="514"/>
      <c r="AZ27" s="516">
        <f t="shared" si="64"/>
        <v>0</v>
      </c>
      <c r="BA27" s="525">
        <f t="shared" si="19"/>
        <v>0</v>
      </c>
      <c r="BB27" s="532" t="s">
        <v>207</v>
      </c>
      <c r="BC27" s="531"/>
      <c r="BD27" s="514"/>
      <c r="BE27" s="516">
        <f t="shared" si="20"/>
        <v>0</v>
      </c>
      <c r="BF27" s="924">
        <f t="shared" si="21"/>
        <v>0</v>
      </c>
      <c r="BG27" s="877"/>
      <c r="BH27" s="877"/>
      <c r="BI27" s="877"/>
      <c r="BJ27" s="877"/>
      <c r="BK27" s="877"/>
      <c r="BL27" s="877"/>
      <c r="BM27" s="877"/>
      <c r="BN27" s="877"/>
      <c r="BO27" s="877"/>
      <c r="BP27" s="877"/>
      <c r="BQ27" s="877"/>
      <c r="BR27" s="877"/>
      <c r="DC27" s="59">
        <f t="shared" si="22"/>
        <v>4463.6707438043313</v>
      </c>
      <c r="DD27" s="60">
        <f t="shared" si="23"/>
        <v>0</v>
      </c>
      <c r="DE27" s="60">
        <f t="shared" si="24"/>
        <v>0</v>
      </c>
      <c r="DF27" s="60">
        <f t="shared" si="25"/>
        <v>0</v>
      </c>
      <c r="DG27" s="60">
        <f t="shared" si="26"/>
        <v>0</v>
      </c>
      <c r="DH27" s="60">
        <f t="shared" si="27"/>
        <v>0</v>
      </c>
      <c r="DI27" s="60">
        <f t="shared" si="28"/>
        <v>0</v>
      </c>
      <c r="DJ27" s="60">
        <f t="shared" si="29"/>
        <v>0</v>
      </c>
      <c r="DK27" s="60">
        <f t="shared" si="30"/>
        <v>0</v>
      </c>
      <c r="DL27" s="60">
        <f t="shared" si="31"/>
        <v>0</v>
      </c>
      <c r="DM27" s="60">
        <f t="shared" si="32"/>
        <v>0</v>
      </c>
      <c r="DN27" s="60">
        <f t="shared" si="33"/>
        <v>0</v>
      </c>
      <c r="DO27" s="60">
        <f t="shared" si="34"/>
        <v>0</v>
      </c>
      <c r="DP27" s="60">
        <f t="shared" si="35"/>
        <v>0</v>
      </c>
      <c r="DQ27" s="60">
        <f t="shared" si="36"/>
        <v>0</v>
      </c>
      <c r="DR27" s="60">
        <f t="shared" si="37"/>
        <v>0</v>
      </c>
      <c r="DS27" s="60">
        <f t="shared" si="38"/>
        <v>0</v>
      </c>
      <c r="DT27" s="60">
        <f t="shared" si="39"/>
        <v>0</v>
      </c>
      <c r="DU27" s="60">
        <f t="shared" si="40"/>
        <v>0</v>
      </c>
      <c r="DV27" s="60">
        <f t="shared" si="41"/>
        <v>0</v>
      </c>
      <c r="DW27" s="60">
        <f t="shared" si="42"/>
        <v>0</v>
      </c>
      <c r="DX27" s="60">
        <f t="shared" si="43"/>
        <v>0</v>
      </c>
      <c r="DY27" s="60">
        <f t="shared" si="44"/>
        <v>0</v>
      </c>
      <c r="DZ27" s="60">
        <f t="shared" si="45"/>
        <v>0</v>
      </c>
      <c r="EA27" s="60">
        <f t="shared" si="46"/>
        <v>0</v>
      </c>
      <c r="EB27" s="60">
        <f t="shared" si="47"/>
        <v>0</v>
      </c>
      <c r="EC27" s="60">
        <f t="shared" si="48"/>
        <v>0</v>
      </c>
      <c r="ED27" s="60">
        <f t="shared" si="49"/>
        <v>0</v>
      </c>
      <c r="EE27" s="60">
        <f t="shared" si="50"/>
        <v>0</v>
      </c>
      <c r="EF27" s="60">
        <f t="shared" si="51"/>
        <v>0</v>
      </c>
      <c r="EG27" s="60">
        <f t="shared" si="52"/>
        <v>0</v>
      </c>
      <c r="EH27" s="60">
        <f t="shared" si="53"/>
        <v>0</v>
      </c>
      <c r="EI27" s="60">
        <f t="shared" si="54"/>
        <v>0</v>
      </c>
      <c r="EJ27" s="60">
        <f t="shared" si="55"/>
        <v>0</v>
      </c>
      <c r="EK27" s="60">
        <f t="shared" si="56"/>
        <v>0</v>
      </c>
      <c r="EL27" s="60">
        <f t="shared" si="57"/>
        <v>0</v>
      </c>
      <c r="EM27" s="61"/>
      <c r="EN27" s="62">
        <f t="shared" si="58"/>
        <v>0</v>
      </c>
      <c r="EO27" s="61"/>
      <c r="EP27" s="66"/>
      <c r="EQ27" s="64"/>
      <c r="ER27" s="65">
        <f t="shared" si="65"/>
        <v>13122.45</v>
      </c>
      <c r="ES27" s="50"/>
      <c r="ET27" s="59">
        <f t="shared" si="59"/>
        <v>4463.6707438043313</v>
      </c>
      <c r="EU27" s="60">
        <f ca="1">IFERROR((NORMSDIST(((LN($ET27/$C$3)+(#REF!+($O$49^2)/2)*$O$54)/($O$49*SQRT($O$54))))*$ET27-NORMSDIST((((LN($ET27/$C$3)+(#REF!+($O$49^2)/2)*$O$54)/($O$49*SQRT($O$54)))-$O$49*SQRT(($O$54))))*$C$3*EXP(-#REF!*$O$54))*$B$3*100,0)</f>
        <v>0</v>
      </c>
      <c r="EV27" s="60">
        <f ca="1">IFERROR((NORMSDIST(((LN($ET27/$C$4)+(#REF!+($O$49^2)/2)*$O$54)/($O$49*SQRT($O$54))))*$ET27-NORMSDIST((((LN($ET27/$C$4)+(#REF!+($O$49^2)/2)*$O$54)/($O$49*SQRT($O$54)))-$O$49*SQRT(($O$54))))*$C$4*EXP(-#REF!*$O$54))*$B$4*100,0)</f>
        <v>0</v>
      </c>
      <c r="EW27" s="60">
        <f ca="1">IFERROR((NORMSDIST(((LN($ET27/$C$5)+(#REF!+($O$49^2)/2)*$O$54)/($O$49*SQRT($O$54))))*$ET27-NORMSDIST((((LN($ET27/$C$5)+(#REF!+($O$49^2)/2)*$O$54)/($O$49*SQRT($O$54)))-$O$49*SQRT(($O$54))))*$C$5*EXP(-#REF!*$O$54))*$B$5*100,0)</f>
        <v>0</v>
      </c>
      <c r="EX27" s="60">
        <f ca="1">IFERROR((NORMSDIST(((LN($ET27/$C$6)+(#REF!+($O$49^2)/2)*$O$54)/($O$49*SQRT($O$54))))*$ET27-NORMSDIST((((LN($ET27/$C$6)+(#REF!+($O$49^2)/2)*$O$54)/($O$49*SQRT($O$54)))-$O$49*SQRT(($O$54))))*$C$6*EXP(-#REF!*$O$54))*$B$6*100,0)</f>
        <v>0</v>
      </c>
      <c r="EY27" s="60">
        <f ca="1">IFERROR((NORMSDIST(((LN($ET27/$C$7)+(#REF!+($O$49^2)/2)*$O$54)/($O$49*SQRT($O$54))))*$ET27-NORMSDIST((((LN($ET27/$C$7)+(#REF!+($O$49^2)/2)*$O$54)/($O$49*SQRT($O$54)))-$O$49*SQRT(($O$54))))*$C$7*EXP(-#REF!*$O$54))*$B$7*100,0)</f>
        <v>0</v>
      </c>
      <c r="EZ27" s="60">
        <f ca="1">IFERROR((NORMSDIST(((LN($ET27/$C$8)+(#REF!+($O$49^2)/2)*$O$54)/($O$49*SQRT($O$54))))*$ET27-NORMSDIST((((LN($ET27/$C$8)+(#REF!+($O$49^2)/2)*$O$54)/($O$49*SQRT($O$54)))-$O$49*SQRT(($O$54))))*$C$8*EXP(-#REF!*$O$54))*$B$8*100,0)</f>
        <v>0</v>
      </c>
      <c r="FA27" s="60">
        <f ca="1">IFERROR((NORMSDIST(((LN($ET27/$C$9)+(#REF!+($O$49^2)/2)*$O$54)/($O$49*SQRT($O$54))))*$ET27-NORMSDIST((((LN($ET27/$C$9)+(#REF!+($O$49^2)/2)*$O$54)/($O$49*SQRT($O$54)))-$O$49*SQRT(($O$54))))*$C$9*EXP(-#REF!*$O$54))*$B$9*100,0)</f>
        <v>0</v>
      </c>
      <c r="FB27" s="60">
        <f ca="1">IFERROR((NORMSDIST(((LN($ET27/$C$10)+(#REF!+($O$49^2)/2)*$O$54)/($O$49*SQRT($O$54))))*$ET27-NORMSDIST((((LN($ET27/$C$10)+(#REF!+($O$49^2)/2)*$O$54)/($O$49*SQRT($O$54)))-$O$49*SQRT(($O$54))))*$C$10*EXP(-#REF!*$O$54))*$B$10*100,0)</f>
        <v>0</v>
      </c>
      <c r="FC27" s="60">
        <f ca="1">IFERROR((NORMSDIST(((LN($ET27/$C$11)+(#REF!+($O$49^2)/2)*$O$54)/($O$49*SQRT($O$54))))*$ET27-NORMSDIST((((LN($ET27/$C$11)+(#REF!+($O$49^2)/2)*$O$54)/($O$49*SQRT($O$54)))-$O$49*SQRT(($O$54))))*$C$11*EXP(-#REF!*$O$54))*$B$11*100,0)</f>
        <v>0</v>
      </c>
      <c r="FD27" s="60">
        <f ca="1">IFERROR((NORMSDIST(((LN($ET27/$C$12)+(#REF!+($O$49^2)/2)*$O$54)/($O$49*SQRT($O$54))))*$ET27-NORMSDIST((((LN($ET27/$C$12)+(#REF!+($O$49^2)/2)*$O$54)/($O$49*SQRT($O$54)))-$O$49*SQRT(($O$54))))*$C$12*EXP(-#REF!*$O$54))*$B$12*100,0)</f>
        <v>0</v>
      </c>
      <c r="FE27" s="60">
        <f ca="1">IFERROR((NORMSDIST(((LN($ET27/$C$13)+(#REF!+($O$49^2)/2)*$O$54)/($O$49*SQRT($O$54))))*$ET27-NORMSDIST((((LN($ET27/$C$13)+(#REF!+($O$49^2)/2)*$O$54)/($O$49*SQRT($O$54)))-$O$49*SQRT(($O$54))))*$C$13*EXP(-#REF!*$O$54))*$B$13*100,0)</f>
        <v>0</v>
      </c>
      <c r="FF27" s="60">
        <f ca="1">IFERROR((NORMSDIST(((LN($ET27/$C$14)+(#REF!+($O$49^2)/2)*$O$54)/($O$49*SQRT($O$54))))*$ET27-NORMSDIST((((LN($ET27/$C$14)+(#REF!+($O$49^2)/2)*$O$54)/($O$49*SQRT($O$54)))-$O$49*SQRT(($O$54))))*$C$14*EXP(-#REF!*$O$54))*$B$14*100,0)</f>
        <v>0</v>
      </c>
      <c r="FG27" s="60">
        <f ca="1">IFERROR((NORMSDIST(((LN($ET27/$C$15)+(#REF!+($O$49^2)/2)*$O$54)/($O$49*SQRT($O$54))))*$ET27-NORMSDIST((((LN($ET27/$C$15)+(#REF!+($O$49^2)/2)*$O$54)/($O$49*SQRT($O$54)))-$O$49*SQRT(($O$54))))*$C$15*EXP(-#REF!*$O$54))*$B$15*100,0)</f>
        <v>0</v>
      </c>
      <c r="FH27" s="60">
        <f ca="1">IFERROR((NORMSDIST(((LN($ET27/$C$16)+(#REF!+($O$49^2)/2)*$O$54)/($O$49*SQRT($O$54))))*$ET27-NORMSDIST((((LN($ET27/$C$16)+(#REF!+($O$49^2)/2)*$O$54)/($O$49*SQRT($O$54)))-$O$49*SQRT(($O$54))))*$C$16*EXP(-#REF!*$O$54))*$B$16*100,0)</f>
        <v>0</v>
      </c>
      <c r="FI27" s="60">
        <f ca="1">IFERROR((NORMSDIST(((LN($ET27/$C$17)+(#REF!+($O$49^2)/2)*$O$54)/($O$49*SQRT($O$54))))*$ET27-NORMSDIST((((LN($ET27/$C$17)+(#REF!+($O$49^2)/2)*$O$54)/($O$49*SQRT($O$54)))-$O$49*SQRT(($O$54))))*$C$17*EXP(-#REF!*$O$54))*$B$17*100,0)</f>
        <v>0</v>
      </c>
      <c r="FJ27" s="60">
        <f ca="1">IFERROR((NORMSDIST(((LN($ET27/$C$18)+(#REF!+($O$49^2)/2)*$O$54)/($O$49*SQRT($O$54))))*$ET27-NORMSDIST((((LN($ET27/$C$18)+(#REF!+($O$49^2)/2)*$O$54)/($O$49*SQRT($O$54)))-$O$49*SQRT(($O$54))))*$C$18*EXP(-#REF!*$O$54))*$B$18*100,0)</f>
        <v>0</v>
      </c>
      <c r="FK27" s="60">
        <f ca="1">IFERROR((NORMSDIST(((LN($ET27/$C$19)+(#REF!+($O$49^2)/2)*$O$54)/($O$49*SQRT($O$54))))*$ET27-NORMSDIST((((LN($ET27/$C$19)+(#REF!+($O$49^2)/2)*$O$54)/($O$49*SQRT($O$54)))-$O$49*SQRT(($O$54))))*$C$19*EXP(-#REF!*$O$54))*$B$19*100,0)</f>
        <v>0</v>
      </c>
      <c r="FL27" s="60">
        <f ca="1">IFERROR((NORMSDIST(((LN($ET27/$C$20)+(#REF!+($O$49^2)/2)*$O$54)/($O$49*SQRT($O$54))))*$ET27-NORMSDIST((((LN($ET27/$C$20)+(#REF!+($O$49^2)/2)*$O$54)/($O$49*SQRT($O$54)))-$O$49*SQRT(($O$54))))*$C$20*EXP(-#REF!*$O$54))*$B$20*100,0)</f>
        <v>0</v>
      </c>
      <c r="FM27" s="60">
        <f ca="1">IFERROR((NORMSDIST(((LN($ET27/$C$39)+(#REF!+($O$49^2)/2)*$O$54)/($O$49*SQRT($O$54))))*$ET27-NORMSDIST((((LN($ET27/$C$39)+(#REF!+($O$49^2)/2)*$O$54)/($O$49*SQRT($O$54)))-$O$49*SQRT(($O$54))))*$C$39*EXP(-#REF!*$O$54))*$B$39*100,0)</f>
        <v>0</v>
      </c>
      <c r="FN27" s="60">
        <f ca="1">IFERROR((NORMSDIST(((LN($ET27/$C$40)+(#REF!+($O$49^2)/2)*$O$54)/($O$49*SQRT($O$54))))*$ET27-NORMSDIST((((LN($ET27/$C$40)+(#REF!+($O$49^2)/2)*$O$54)/($O$49*SQRT($O$54)))-$O$49*SQRT(($O$54))))*$C$40*EXP(-#REF!*$O$54))*$B$40*100,0)</f>
        <v>0</v>
      </c>
      <c r="FO27" s="60">
        <f ca="1">IFERROR((NORMSDIST(((LN($ET27/$C$41)+(#REF!+($O$49^2)/2)*$O$54)/($O$49*SQRT($O$54))))*$ET27-NORMSDIST((((LN($ET27/$C$41)+(#REF!+($O$49^2)/2)*$O$54)/($O$49*SQRT($O$54)))-$O$49*SQRT(($O$54))))*$C$41*EXP(-#REF!*$O$54))*$B$41*100,0)</f>
        <v>0</v>
      </c>
      <c r="FP27" s="60">
        <f ca="1">IFERROR((NORMSDIST(((LN($ET27/$C$42)+(#REF!+($O$49^2)/2)*$O$54)/($O$49*SQRT($O$54))))*$ET27-NORMSDIST((((LN($ET27/$C$42)+(#REF!+($O$49^2)/2)*$O$54)/($O$49*SQRT($O$54)))-$O$49*SQRT(($O$54))))*$C$42*EXP(-#REF!*$O$54))*$B$42*100,0)</f>
        <v>0</v>
      </c>
      <c r="FQ27" s="60">
        <f ca="1">IFERROR((NORMSDIST(((LN($ET27/$C$43)+(#REF!+($O$49^2)/2)*$O$54)/($O$49*SQRT($O$54))))*$ET27-NORMSDIST((((LN($ET27/$C$43)+(#REF!+($O$49^2)/2)*$O$54)/($O$49*SQRT($O$54)))-$O$49*SQRT(($O$54))))*$C$43*EXP(-#REF!*$O$54))*$B$43*100,0)</f>
        <v>0</v>
      </c>
      <c r="FR27" s="60">
        <f ca="1">IFERROR((NORMSDIST(((LN($ET27/$C$44)+(#REF!+($O$49^2)/2)*$O$54)/($O$49*SQRT($O$54))))*$ET27-NORMSDIST((((LN($ET27/$C$44)+(#REF!+($O$49^2)/2)*$O$54)/($O$49*SQRT($O$54)))-$O$49*SQRT(($O$54))))*$C$44*EXP(-#REF!*$O$54))*$B$44*100,0)</f>
        <v>0</v>
      </c>
      <c r="FS27" s="60">
        <f ca="1">IFERROR((NORMSDIST(((LN($ET27/$C$45)+(#REF!+($O$49^2)/2)*$O$54)/($O$49*SQRT($O$54))))*$ET27-NORMSDIST((((LN($ET27/$C$45)+(#REF!+($O$49^2)/2)*$O$54)/($O$49*SQRT($O$54)))-$O$49*SQRT(($O$54))))*$C$45*EXP(-#REF!*$O$54))*$B$45*100,0)</f>
        <v>0</v>
      </c>
      <c r="FT27" s="60">
        <f ca="1">IFERROR((NORMSDIST(((LN($ET27/$C$46)+(#REF!+($O$49^2)/2)*$O$54)/($O$49*SQRT($O$54))))*$ET27-NORMSDIST((((LN($ET27/$C$46)+(#REF!+($O$49^2)/2)*$O$54)/($O$49*SQRT($O$54)))-$O$49*SQRT(($O$54))))*$C$46*EXP(-#REF!*$O$54))*$B$46*100,0)</f>
        <v>0</v>
      </c>
      <c r="FU27" s="60">
        <f ca="1">IFERROR((NORMSDIST(((LN($ET27/$C$47)+(#REF!+($O$49^2)/2)*$O$54)/($O$49*SQRT($O$54))))*$ET27-NORMSDIST((((LN($ET27/$C$47)+(#REF!+($O$49^2)/2)*$O$54)/($O$49*SQRT($O$54)))-$O$49*SQRT(($O$54))))*$C$47*EXP(-#REF!*$O$54))*$B$47*100,0)</f>
        <v>0</v>
      </c>
      <c r="FV27" s="60">
        <f ca="1">IFERROR((NORMSDIST(((LN($ET27/$C$48)+(#REF!+($O$49^2)/2)*$O$54)/($O$49*SQRT($O$54))))*$ET27-NORMSDIST((((LN($ET27/$C$48)+(#REF!+($O$49^2)/2)*$O$54)/($O$49*SQRT($O$54)))-$O$49*SQRT(($O$54))))*$C$48*EXP(-#REF!*$O$54))*$B$48*100,0)</f>
        <v>0</v>
      </c>
      <c r="FW27" s="60">
        <f ca="1">IFERROR((NORMSDIST(((LN($ET27/$C$49)+(#REF!+($O$49^2)/2)*$O$54)/($O$49*SQRT($O$54))))*$ET27-NORMSDIST((((LN($ET27/$C$49)+(#REF!+($O$49^2)/2)*$O$54)/($O$49*SQRT($O$54)))-$O$49*SQRT(($O$54))))*$C$49*EXP(-#REF!*$O$54))*$B$49*100,0)</f>
        <v>0</v>
      </c>
      <c r="FX27" s="60">
        <f ca="1">IFERROR((NORMSDIST(((LN($ET27/$C$50)+(#REF!+($O$49^2)/2)*$O$54)/($O$49*SQRT($O$54))))*$ET27-NORMSDIST((((LN($ET27/$C$50)+(#REF!+($O$49^2)/2)*$O$54)/($O$49*SQRT($O$54)))-$O$49*SQRT(($O$54))))*$C$50*EXP(-#REF!*$O$54))*$B$50*100,0)</f>
        <v>0</v>
      </c>
      <c r="FY27" s="60">
        <f ca="1">IFERROR((NORMSDIST(((LN($ET27/$C$51)+(#REF!+($O$49^2)/2)*$O$54)/($O$49*SQRT($O$54))))*$ET27-NORMSDIST((((LN($ET27/$C$51)+(#REF!+($O$49^2)/2)*$O$54)/($O$49*SQRT($O$54)))-$O$49*SQRT(($O$54))))*$C$51*EXP(-#REF!*$O$54))*$B$51*100,0)</f>
        <v>0</v>
      </c>
      <c r="FZ27" s="60">
        <f ca="1">IFERROR((NORMSDIST(((LN($ET27/$C$52)+(#REF!+($O$49^2)/2)*$O$54)/($O$49*SQRT($O$54))))*$ET27-NORMSDIST((((LN($ET27/$C$52)+(#REF!+($O$49^2)/2)*$O$54)/($O$49*SQRT($O$54)))-$O$49*SQRT(($O$54))))*$C$52*EXP(-#REF!*$O$54))*$B$52*100,0)</f>
        <v>0</v>
      </c>
      <c r="GA27" s="60">
        <f ca="1">IFERROR((NORMSDIST(((LN($ET27/$C$53)+(#REF!+($O$49^2)/2)*$O$54)/($O$49*SQRT($O$54))))*$ET27-NORMSDIST((((LN($ET27/$C$53)+(#REF!+($O$49^2)/2)*$O$54)/($O$49*SQRT($O$54)))-$O$49*SQRT(($O$54))))*$C$53*EXP(-#REF!*$O$54))*$B$53*100,0)</f>
        <v>0</v>
      </c>
      <c r="GB27" s="60">
        <f ca="1">IFERROR((NORMSDIST(((LN($ET27/$C$54)+(#REF!+($O$49^2)/2)*$O$54)/($O$49*SQRT($O$54))))*$ET27-NORMSDIST((((LN($ET27/$C$54)+(#REF!+($O$49^2)/2)*$O$54)/($O$49*SQRT($O$54)))-$O$49*SQRT(($O$54))))*$C$54*EXP(-#REF!*$O$54))*$B$54*100,0)</f>
        <v>0</v>
      </c>
      <c r="GC27" s="60">
        <f ca="1">IFERROR((NORMSDIST(((LN($ET27/$C$56)+(#REF!+($O$49^2)/2)*$O$54)/($O$49*SQRT($O$54))))*$ET27-NORMSDIST((((LN($ET27/$C$56)+(#REF!+($O$49^2)/2)*$O$54)/($O$49*SQRT($O$54)))-$O$49*SQRT(($O$54))))*$C$56*EXP(-#REF!*$O$54))*$B$56*100,0)</f>
        <v>0</v>
      </c>
      <c r="GD27" s="61"/>
      <c r="GE27" s="62">
        <f t="shared" ca="1" si="60"/>
        <v>0</v>
      </c>
      <c r="GF27" s="61"/>
      <c r="GG27" s="66"/>
      <c r="GH27" s="64"/>
      <c r="GI27" s="65">
        <f t="shared" ca="1" si="61"/>
        <v>13122.45</v>
      </c>
    </row>
    <row r="28" spans="1:191">
      <c r="A28" s="150" t="s">
        <v>205</v>
      </c>
      <c r="B28" s="637"/>
      <c r="C28" s="638">
        <v>3558.1</v>
      </c>
      <c r="D28" s="639">
        <v>42.899000000000001</v>
      </c>
      <c r="E28" s="645">
        <f t="shared" si="68"/>
        <v>0</v>
      </c>
      <c r="F28" s="646">
        <f t="shared" si="69"/>
        <v>0</v>
      </c>
      <c r="G28" s="642">
        <f t="shared" si="76"/>
        <v>42.899000000000001</v>
      </c>
      <c r="H28" s="643"/>
      <c r="I28" s="551">
        <f t="shared" si="70"/>
        <v>0</v>
      </c>
      <c r="J28" s="900">
        <f t="shared" si="71"/>
        <v>0</v>
      </c>
      <c r="K28" s="872"/>
      <c r="L28" s="602"/>
      <c r="M28" s="704">
        <f t="shared" si="67"/>
        <v>4552.9441586804178</v>
      </c>
      <c r="N28" s="563">
        <f t="shared" si="6"/>
        <v>13122.45</v>
      </c>
      <c r="O28" s="696">
        <f t="shared" ca="1" si="7"/>
        <v>13122.45</v>
      </c>
      <c r="P28" s="872"/>
      <c r="Q28" s="847">
        <v>4258.1000000000004</v>
      </c>
      <c r="R28" s="620">
        <f t="shared" si="72"/>
        <v>0</v>
      </c>
      <c r="S28" s="618">
        <f t="shared" si="8"/>
        <v>4258.1000000000004</v>
      </c>
      <c r="T28" s="511" t="str">
        <f t="shared" si="77"/>
        <v>MERV - XMEV - GFGC42581O - 24hs</v>
      </c>
      <c r="U28" s="613" t="str">
        <f t="shared" si="10"/>
        <v>GFGC42581O</v>
      </c>
      <c r="V28" s="863">
        <f t="shared" ca="1" si="78"/>
        <v>143.19527600960987</v>
      </c>
      <c r="W28" s="507">
        <f>IFERROR(VLOOKUP($U28,HomeBroker!$A$30:$F$90,6,0),0)</f>
        <v>290</v>
      </c>
      <c r="X28" s="941" t="str" cm="1">
        <f t="array" aca="1" ref="X28" ca="1">IFERROR(IF(Q28&lt;&gt;"",IF(W28&gt;0,ImpliedCallVolatility($M$18,Q28,$O$62,$O$51,W28),""),""),"")</f>
        <v/>
      </c>
      <c r="Y28" s="958" t="str" cm="1">
        <f t="array" aca="1" ref="Y28" ca="1">+IFERROR(IF(Q28&lt;&gt;"",CallDelta($M$18,Q28,$O$62,$O$51,$O$58),""),"")</f>
        <v/>
      </c>
      <c r="Z28" s="958" t="str" cm="1">
        <f t="array" aca="1" ref="Z28" ca="1">+IFERROR(IF(Q28&lt;&gt;"",CallTheta2($M$18,Q28,$O$62,$O$51,$O$58,$O$57),""),"")</f>
        <v/>
      </c>
      <c r="AA28" s="950" t="str" cm="1">
        <f t="array" aca="1" ref="AA28" ca="1">+IFERROR(IF(Q28&lt;&gt;"",vega($M$18,Q28,$O$62,$O$51,$O$58),""),"")</f>
        <v/>
      </c>
      <c r="AB28" s="872"/>
      <c r="AC28" s="1005">
        <v>4258.1000000000004</v>
      </c>
      <c r="AD28" s="621">
        <f t="shared" si="73"/>
        <v>0</v>
      </c>
      <c r="AE28" s="618">
        <f t="shared" si="13"/>
        <v>4258.1000000000004</v>
      </c>
      <c r="AF28" s="511" t="str">
        <f t="shared" si="74"/>
        <v>MERV - XMEV - GFGV42581O - 24hs</v>
      </c>
      <c r="AG28" s="613" t="str">
        <f t="shared" si="15"/>
        <v>GFGV42581O</v>
      </c>
      <c r="AH28" s="615">
        <f t="shared" ca="1" si="75"/>
        <v>367.01661412053272</v>
      </c>
      <c r="AI28" s="507">
        <f>IFERROR(VLOOKUP($AG28,HomeBroker!$A$30:$F$90,6,0),0)</f>
        <v>560</v>
      </c>
      <c r="AJ28" s="946" t="str" cm="1">
        <f t="array" aca="1" ref="AJ28" ca="1">IFERROR(IF(AC28&lt;&gt;"",IF(AI28&gt;0,ImpliedPutVolatility($M$18,AC28,$O$62,$O$51,AI28),""),""),"")</f>
        <v/>
      </c>
      <c r="AK28" s="958" t="str" cm="1">
        <f t="array" aca="1" ref="AK28" ca="1">+IFERROR(IF(AC28&lt;&gt;"",PutDelta($M$18,AC28,$O$62,$O$51,$O$59),""),"")</f>
        <v/>
      </c>
      <c r="AL28" s="958" t="str" cm="1">
        <f t="array" aca="1" ref="AL28" ca="1">+IFERROR(IF(AC28&lt;&gt;"",PutTheta2($M$18,AC28,$O$62,$O$51,$O$59,$O$57),""),"")</f>
        <v/>
      </c>
      <c r="AM28" s="950" t="str" cm="1">
        <f t="array" aca="1" ref="AM28" ca="1">+IFERROR(IF(AC28&lt;&gt;"",vega($M$18,AC28,$O$62,$O$51,$O$59),""),"")</f>
        <v/>
      </c>
      <c r="AN28" s="872"/>
      <c r="AO28" s="828"/>
      <c r="AP28" s="528" t="s">
        <v>160</v>
      </c>
      <c r="AQ28" s="509"/>
      <c r="AR28" s="521"/>
      <c r="AS28" s="512"/>
      <c r="AT28" s="515">
        <f t="shared" si="17"/>
        <v>0</v>
      </c>
      <c r="AU28" s="524">
        <f t="shared" si="18"/>
        <v>0</v>
      </c>
      <c r="AV28" s="529" t="s">
        <v>206</v>
      </c>
      <c r="AW28" s="509"/>
      <c r="AX28" s="521"/>
      <c r="AY28" s="512"/>
      <c r="AZ28" s="515">
        <f t="shared" si="64"/>
        <v>0</v>
      </c>
      <c r="BA28" s="524">
        <f t="shared" si="19"/>
        <v>0</v>
      </c>
      <c r="BB28" s="532" t="s">
        <v>207</v>
      </c>
      <c r="BC28" s="530"/>
      <c r="BD28" s="512"/>
      <c r="BE28" s="515">
        <f t="shared" si="20"/>
        <v>0</v>
      </c>
      <c r="BF28" s="925">
        <f t="shared" si="21"/>
        <v>0</v>
      </c>
      <c r="BG28" s="877"/>
      <c r="BH28" s="877"/>
      <c r="BI28" s="877"/>
      <c r="BJ28" s="877"/>
      <c r="BK28" s="877"/>
      <c r="BL28" s="877"/>
      <c r="BM28" s="877"/>
      <c r="BN28" s="877"/>
      <c r="BO28" s="877"/>
      <c r="BP28" s="877"/>
      <c r="BQ28" s="877"/>
      <c r="BR28" s="877"/>
      <c r="DC28" s="59">
        <f t="shared" si="22"/>
        <v>4552.9441586804178</v>
      </c>
      <c r="DD28" s="60">
        <f t="shared" si="23"/>
        <v>0</v>
      </c>
      <c r="DE28" s="60">
        <f t="shared" si="24"/>
        <v>0</v>
      </c>
      <c r="DF28" s="60">
        <f t="shared" si="25"/>
        <v>0</v>
      </c>
      <c r="DG28" s="60">
        <f t="shared" si="26"/>
        <v>0</v>
      </c>
      <c r="DH28" s="60">
        <f t="shared" si="27"/>
        <v>0</v>
      </c>
      <c r="DI28" s="60">
        <f t="shared" si="28"/>
        <v>0</v>
      </c>
      <c r="DJ28" s="60">
        <f t="shared" si="29"/>
        <v>0</v>
      </c>
      <c r="DK28" s="60">
        <f t="shared" si="30"/>
        <v>0</v>
      </c>
      <c r="DL28" s="60">
        <f t="shared" si="31"/>
        <v>0</v>
      </c>
      <c r="DM28" s="60">
        <f t="shared" si="32"/>
        <v>0</v>
      </c>
      <c r="DN28" s="60">
        <f t="shared" si="33"/>
        <v>0</v>
      </c>
      <c r="DO28" s="60">
        <f t="shared" si="34"/>
        <v>0</v>
      </c>
      <c r="DP28" s="60">
        <f t="shared" si="35"/>
        <v>0</v>
      </c>
      <c r="DQ28" s="60">
        <f t="shared" si="36"/>
        <v>0</v>
      </c>
      <c r="DR28" s="60">
        <f t="shared" si="37"/>
        <v>0</v>
      </c>
      <c r="DS28" s="60">
        <f t="shared" si="38"/>
        <v>0</v>
      </c>
      <c r="DT28" s="60">
        <f t="shared" si="39"/>
        <v>0</v>
      </c>
      <c r="DU28" s="60">
        <f t="shared" si="40"/>
        <v>0</v>
      </c>
      <c r="DV28" s="60">
        <f t="shared" si="41"/>
        <v>0</v>
      </c>
      <c r="DW28" s="60">
        <f t="shared" si="42"/>
        <v>0</v>
      </c>
      <c r="DX28" s="60">
        <f t="shared" si="43"/>
        <v>0</v>
      </c>
      <c r="DY28" s="60">
        <f t="shared" si="44"/>
        <v>0</v>
      </c>
      <c r="DZ28" s="60">
        <f t="shared" si="45"/>
        <v>0</v>
      </c>
      <c r="EA28" s="60">
        <f t="shared" si="46"/>
        <v>0</v>
      </c>
      <c r="EB28" s="60">
        <f t="shared" si="47"/>
        <v>0</v>
      </c>
      <c r="EC28" s="60">
        <f t="shared" si="48"/>
        <v>0</v>
      </c>
      <c r="ED28" s="60">
        <f t="shared" si="49"/>
        <v>0</v>
      </c>
      <c r="EE28" s="60">
        <f t="shared" si="50"/>
        <v>0</v>
      </c>
      <c r="EF28" s="60">
        <f t="shared" si="51"/>
        <v>0</v>
      </c>
      <c r="EG28" s="60">
        <f t="shared" si="52"/>
        <v>0</v>
      </c>
      <c r="EH28" s="60">
        <f t="shared" si="53"/>
        <v>0</v>
      </c>
      <c r="EI28" s="60">
        <f t="shared" si="54"/>
        <v>0</v>
      </c>
      <c r="EJ28" s="60">
        <f t="shared" si="55"/>
        <v>0</v>
      </c>
      <c r="EK28" s="60">
        <f t="shared" si="56"/>
        <v>0</v>
      </c>
      <c r="EL28" s="60">
        <f t="shared" si="57"/>
        <v>0</v>
      </c>
      <c r="EM28" s="61"/>
      <c r="EN28" s="62">
        <f t="shared" si="58"/>
        <v>0</v>
      </c>
      <c r="EO28" s="61"/>
      <c r="EP28" s="66"/>
      <c r="EQ28" s="64"/>
      <c r="ER28" s="65">
        <f t="shared" si="65"/>
        <v>13122.45</v>
      </c>
      <c r="ES28" s="50"/>
      <c r="ET28" s="59">
        <f t="shared" si="59"/>
        <v>4552.9441586804178</v>
      </c>
      <c r="EU28" s="60">
        <f ca="1">IFERROR((NORMSDIST(((LN($ET28/$C$3)+(#REF!+($O$49^2)/2)*$O$54)/($O$49*SQRT($O$54))))*$ET28-NORMSDIST((((LN($ET28/$C$3)+(#REF!+($O$49^2)/2)*$O$54)/($O$49*SQRT($O$54)))-$O$49*SQRT(($O$54))))*$C$3*EXP(-#REF!*$O$54))*$B$3*100,0)</f>
        <v>0</v>
      </c>
      <c r="EV28" s="60">
        <f ca="1">IFERROR((NORMSDIST(((LN($ET28/$C$4)+(#REF!+($O$49^2)/2)*$O$54)/($O$49*SQRT($O$54))))*$ET28-NORMSDIST((((LN($ET28/$C$4)+(#REF!+($O$49^2)/2)*$O$54)/($O$49*SQRT($O$54)))-$O$49*SQRT(($O$54))))*$C$4*EXP(-#REF!*$O$54))*$B$4*100,0)</f>
        <v>0</v>
      </c>
      <c r="EW28" s="60">
        <f ca="1">IFERROR((NORMSDIST(((LN($ET28/$C$5)+(#REF!+($O$49^2)/2)*$O$54)/($O$49*SQRT($O$54))))*$ET28-NORMSDIST((((LN($ET28/$C$5)+(#REF!+($O$49^2)/2)*$O$54)/($O$49*SQRT($O$54)))-$O$49*SQRT(($O$54))))*$C$5*EXP(-#REF!*$O$54))*$B$5*100,0)</f>
        <v>0</v>
      </c>
      <c r="EX28" s="60">
        <f ca="1">IFERROR((NORMSDIST(((LN($ET28/$C$6)+(#REF!+($O$49^2)/2)*$O$54)/($O$49*SQRT($O$54))))*$ET28-NORMSDIST((((LN($ET28/$C$6)+(#REF!+($O$49^2)/2)*$O$54)/($O$49*SQRT($O$54)))-$O$49*SQRT(($O$54))))*$C$6*EXP(-#REF!*$O$54))*$B$6*100,0)</f>
        <v>0</v>
      </c>
      <c r="EY28" s="60">
        <f ca="1">IFERROR((NORMSDIST(((LN($ET28/$C$7)+(#REF!+($O$49^2)/2)*$O$54)/($O$49*SQRT($O$54))))*$ET28-NORMSDIST((((LN($ET28/$C$7)+(#REF!+($O$49^2)/2)*$O$54)/($O$49*SQRT($O$54)))-$O$49*SQRT(($O$54))))*$C$7*EXP(-#REF!*$O$54))*$B$7*100,0)</f>
        <v>0</v>
      </c>
      <c r="EZ28" s="60">
        <f ca="1">IFERROR((NORMSDIST(((LN($ET28/$C$8)+(#REF!+($O$49^2)/2)*$O$54)/($O$49*SQRT($O$54))))*$ET28-NORMSDIST((((LN($ET28/$C$8)+(#REF!+($O$49^2)/2)*$O$54)/($O$49*SQRT($O$54)))-$O$49*SQRT(($O$54))))*$C$8*EXP(-#REF!*$O$54))*$B$8*100,0)</f>
        <v>0</v>
      </c>
      <c r="FA28" s="60">
        <f ca="1">IFERROR((NORMSDIST(((LN($ET28/$C$9)+(#REF!+($O$49^2)/2)*$O$54)/($O$49*SQRT($O$54))))*$ET28-NORMSDIST((((LN($ET28/$C$9)+(#REF!+($O$49^2)/2)*$O$54)/($O$49*SQRT($O$54)))-$O$49*SQRT(($O$54))))*$C$9*EXP(-#REF!*$O$54))*$B$9*100,0)</f>
        <v>0</v>
      </c>
      <c r="FB28" s="60">
        <f ca="1">IFERROR((NORMSDIST(((LN($ET28/$C$10)+(#REF!+($O$49^2)/2)*$O$54)/($O$49*SQRT($O$54))))*$ET28-NORMSDIST((((LN($ET28/$C$10)+(#REF!+($O$49^2)/2)*$O$54)/($O$49*SQRT($O$54)))-$O$49*SQRT(($O$54))))*$C$10*EXP(-#REF!*$O$54))*$B$10*100,0)</f>
        <v>0</v>
      </c>
      <c r="FC28" s="60">
        <f ca="1">IFERROR((NORMSDIST(((LN($ET28/$C$11)+(#REF!+($O$49^2)/2)*$O$54)/($O$49*SQRT($O$54))))*$ET28-NORMSDIST((((LN($ET28/$C$11)+(#REF!+($O$49^2)/2)*$O$54)/($O$49*SQRT($O$54)))-$O$49*SQRT(($O$54))))*$C$11*EXP(-#REF!*$O$54))*$B$11*100,0)</f>
        <v>0</v>
      </c>
      <c r="FD28" s="60">
        <f ca="1">IFERROR((NORMSDIST(((LN($ET28/$C$12)+(#REF!+($O$49^2)/2)*$O$54)/($O$49*SQRT($O$54))))*$ET28-NORMSDIST((((LN($ET28/$C$12)+(#REF!+($O$49^2)/2)*$O$54)/($O$49*SQRT($O$54)))-$O$49*SQRT(($O$54))))*$C$12*EXP(-#REF!*$O$54))*$B$12*100,0)</f>
        <v>0</v>
      </c>
      <c r="FE28" s="60">
        <f ca="1">IFERROR((NORMSDIST(((LN($ET28/$C$13)+(#REF!+($O$49^2)/2)*$O$54)/($O$49*SQRT($O$54))))*$ET28-NORMSDIST((((LN($ET28/$C$13)+(#REF!+($O$49^2)/2)*$O$54)/($O$49*SQRT($O$54)))-$O$49*SQRT(($O$54))))*$C$13*EXP(-#REF!*$O$54))*$B$13*100,0)</f>
        <v>0</v>
      </c>
      <c r="FF28" s="60">
        <f ca="1">IFERROR((NORMSDIST(((LN($ET28/$C$14)+(#REF!+($O$49^2)/2)*$O$54)/($O$49*SQRT($O$54))))*$ET28-NORMSDIST((((LN($ET28/$C$14)+(#REF!+($O$49^2)/2)*$O$54)/($O$49*SQRT($O$54)))-$O$49*SQRT(($O$54))))*$C$14*EXP(-#REF!*$O$54))*$B$14*100,0)</f>
        <v>0</v>
      </c>
      <c r="FG28" s="60">
        <f ca="1">IFERROR((NORMSDIST(((LN($ET28/$C$15)+(#REF!+($O$49^2)/2)*$O$54)/($O$49*SQRT($O$54))))*$ET28-NORMSDIST((((LN($ET28/$C$15)+(#REF!+($O$49^2)/2)*$O$54)/($O$49*SQRT($O$54)))-$O$49*SQRT(($O$54))))*$C$15*EXP(-#REF!*$O$54))*$B$15*100,0)</f>
        <v>0</v>
      </c>
      <c r="FH28" s="60">
        <f ca="1">IFERROR((NORMSDIST(((LN($ET28/$C$16)+(#REF!+($O$49^2)/2)*$O$54)/($O$49*SQRT($O$54))))*$ET28-NORMSDIST((((LN($ET28/$C$16)+(#REF!+($O$49^2)/2)*$O$54)/($O$49*SQRT($O$54)))-$O$49*SQRT(($O$54))))*$C$16*EXP(-#REF!*$O$54))*$B$16*100,0)</f>
        <v>0</v>
      </c>
      <c r="FI28" s="60">
        <f ca="1">IFERROR((NORMSDIST(((LN($ET28/$C$17)+(#REF!+($O$49^2)/2)*$O$54)/($O$49*SQRT($O$54))))*$ET28-NORMSDIST((((LN($ET28/$C$17)+(#REF!+($O$49^2)/2)*$O$54)/($O$49*SQRT($O$54)))-$O$49*SQRT(($O$54))))*$C$17*EXP(-#REF!*$O$54))*$B$17*100,0)</f>
        <v>0</v>
      </c>
      <c r="FJ28" s="60">
        <f ca="1">IFERROR((NORMSDIST(((LN($ET28/$C$18)+(#REF!+($O$49^2)/2)*$O$54)/($O$49*SQRT($O$54))))*$ET28-NORMSDIST((((LN($ET28/$C$18)+(#REF!+($O$49^2)/2)*$O$54)/($O$49*SQRT($O$54)))-$O$49*SQRT(($O$54))))*$C$18*EXP(-#REF!*$O$54))*$B$18*100,0)</f>
        <v>0</v>
      </c>
      <c r="FK28" s="60">
        <f ca="1">IFERROR((NORMSDIST(((LN($ET28/$C$19)+(#REF!+($O$49^2)/2)*$O$54)/($O$49*SQRT($O$54))))*$ET28-NORMSDIST((((LN($ET28/$C$19)+(#REF!+($O$49^2)/2)*$O$54)/($O$49*SQRT($O$54)))-$O$49*SQRT(($O$54))))*$C$19*EXP(-#REF!*$O$54))*$B$19*100,0)</f>
        <v>0</v>
      </c>
      <c r="FL28" s="60">
        <f ca="1">IFERROR((NORMSDIST(((LN($ET28/$C$20)+(#REF!+($O$49^2)/2)*$O$54)/($O$49*SQRT($O$54))))*$ET28-NORMSDIST((((LN($ET28/$C$20)+(#REF!+($O$49^2)/2)*$O$54)/($O$49*SQRT($O$54)))-$O$49*SQRT(($O$54))))*$C$20*EXP(-#REF!*$O$54))*$B$20*100,0)</f>
        <v>0</v>
      </c>
      <c r="FM28" s="60">
        <f ca="1">IFERROR((NORMSDIST(((LN($ET28/$C$39)+(#REF!+($O$49^2)/2)*$O$54)/($O$49*SQRT($O$54))))*$ET28-NORMSDIST((((LN($ET28/$C$39)+(#REF!+($O$49^2)/2)*$O$54)/($O$49*SQRT($O$54)))-$O$49*SQRT(($O$54))))*$C$39*EXP(-#REF!*$O$54))*$B$39*100,0)</f>
        <v>0</v>
      </c>
      <c r="FN28" s="60">
        <f ca="1">IFERROR((NORMSDIST(((LN($ET28/$C$40)+(#REF!+($O$49^2)/2)*$O$54)/($O$49*SQRT($O$54))))*$ET28-NORMSDIST((((LN($ET28/$C$40)+(#REF!+($O$49^2)/2)*$O$54)/($O$49*SQRT($O$54)))-$O$49*SQRT(($O$54))))*$C$40*EXP(-#REF!*$O$54))*$B$40*100,0)</f>
        <v>0</v>
      </c>
      <c r="FO28" s="60">
        <f ca="1">IFERROR((NORMSDIST(((LN($ET28/$C$41)+(#REF!+($O$49^2)/2)*$O$54)/($O$49*SQRT($O$54))))*$ET28-NORMSDIST((((LN($ET28/$C$41)+(#REF!+($O$49^2)/2)*$O$54)/($O$49*SQRT($O$54)))-$O$49*SQRT(($O$54))))*$C$41*EXP(-#REF!*$O$54))*$B$41*100,0)</f>
        <v>0</v>
      </c>
      <c r="FP28" s="60">
        <f ca="1">IFERROR((NORMSDIST(((LN($ET28/$C$42)+(#REF!+($O$49^2)/2)*$O$54)/($O$49*SQRT($O$54))))*$ET28-NORMSDIST((((LN($ET28/$C$42)+(#REF!+($O$49^2)/2)*$O$54)/($O$49*SQRT($O$54)))-$O$49*SQRT(($O$54))))*$C$42*EXP(-#REF!*$O$54))*$B$42*100,0)</f>
        <v>0</v>
      </c>
      <c r="FQ28" s="60">
        <f ca="1">IFERROR((NORMSDIST(((LN($ET28/$C$43)+(#REF!+($O$49^2)/2)*$O$54)/($O$49*SQRT($O$54))))*$ET28-NORMSDIST((((LN($ET28/$C$43)+(#REF!+($O$49^2)/2)*$O$54)/($O$49*SQRT($O$54)))-$O$49*SQRT(($O$54))))*$C$43*EXP(-#REF!*$O$54))*$B$43*100,0)</f>
        <v>0</v>
      </c>
      <c r="FR28" s="60">
        <f ca="1">IFERROR((NORMSDIST(((LN($ET28/$C$44)+(#REF!+($O$49^2)/2)*$O$54)/($O$49*SQRT($O$54))))*$ET28-NORMSDIST((((LN($ET28/$C$44)+(#REF!+($O$49^2)/2)*$O$54)/($O$49*SQRT($O$54)))-$O$49*SQRT(($O$54))))*$C$44*EXP(-#REF!*$O$54))*$B$44*100,0)</f>
        <v>0</v>
      </c>
      <c r="FS28" s="60">
        <f ca="1">IFERROR((NORMSDIST(((LN($ET28/$C$45)+(#REF!+($O$49^2)/2)*$O$54)/($O$49*SQRT($O$54))))*$ET28-NORMSDIST((((LN($ET28/$C$45)+(#REF!+($O$49^2)/2)*$O$54)/($O$49*SQRT($O$54)))-$O$49*SQRT(($O$54))))*$C$45*EXP(-#REF!*$O$54))*$B$45*100,0)</f>
        <v>0</v>
      </c>
      <c r="FT28" s="60">
        <f ca="1">IFERROR((NORMSDIST(((LN($ET28/$C$46)+(#REF!+($O$49^2)/2)*$O$54)/($O$49*SQRT($O$54))))*$ET28-NORMSDIST((((LN($ET28/$C$46)+(#REF!+($O$49^2)/2)*$O$54)/($O$49*SQRT($O$54)))-$O$49*SQRT(($O$54))))*$C$46*EXP(-#REF!*$O$54))*$B$46*100,0)</f>
        <v>0</v>
      </c>
      <c r="FU28" s="60">
        <f ca="1">IFERROR((NORMSDIST(((LN($ET28/$C$47)+(#REF!+($O$49^2)/2)*$O$54)/($O$49*SQRT($O$54))))*$ET28-NORMSDIST((((LN($ET28/$C$47)+(#REF!+($O$49^2)/2)*$O$54)/($O$49*SQRT($O$54)))-$O$49*SQRT(($O$54))))*$C$47*EXP(-#REF!*$O$54))*$B$47*100,0)</f>
        <v>0</v>
      </c>
      <c r="FV28" s="60">
        <f ca="1">IFERROR((NORMSDIST(((LN($ET28/$C$48)+(#REF!+($O$49^2)/2)*$O$54)/($O$49*SQRT($O$54))))*$ET28-NORMSDIST((((LN($ET28/$C$48)+(#REF!+($O$49^2)/2)*$O$54)/($O$49*SQRT($O$54)))-$O$49*SQRT(($O$54))))*$C$48*EXP(-#REF!*$O$54))*$B$48*100,0)</f>
        <v>0</v>
      </c>
      <c r="FW28" s="60">
        <f ca="1">IFERROR((NORMSDIST(((LN($ET28/$C$49)+(#REF!+($O$49^2)/2)*$O$54)/($O$49*SQRT($O$54))))*$ET28-NORMSDIST((((LN($ET28/$C$49)+(#REF!+($O$49^2)/2)*$O$54)/($O$49*SQRT($O$54)))-$O$49*SQRT(($O$54))))*$C$49*EXP(-#REF!*$O$54))*$B$49*100,0)</f>
        <v>0</v>
      </c>
      <c r="FX28" s="60">
        <f ca="1">IFERROR((NORMSDIST(((LN($ET28/$C$50)+(#REF!+($O$49^2)/2)*$O$54)/($O$49*SQRT($O$54))))*$ET28-NORMSDIST((((LN($ET28/$C$50)+(#REF!+($O$49^2)/2)*$O$54)/($O$49*SQRT($O$54)))-$O$49*SQRT(($O$54))))*$C$50*EXP(-#REF!*$O$54))*$B$50*100,0)</f>
        <v>0</v>
      </c>
      <c r="FY28" s="60">
        <f ca="1">IFERROR((NORMSDIST(((LN($ET28/$C$51)+(#REF!+($O$49^2)/2)*$O$54)/($O$49*SQRT($O$54))))*$ET28-NORMSDIST((((LN($ET28/$C$51)+(#REF!+($O$49^2)/2)*$O$54)/($O$49*SQRT($O$54)))-$O$49*SQRT(($O$54))))*$C$51*EXP(-#REF!*$O$54))*$B$51*100,0)</f>
        <v>0</v>
      </c>
      <c r="FZ28" s="60">
        <f ca="1">IFERROR((NORMSDIST(((LN($ET28/$C$52)+(#REF!+($O$49^2)/2)*$O$54)/($O$49*SQRT($O$54))))*$ET28-NORMSDIST((((LN($ET28/$C$52)+(#REF!+($O$49^2)/2)*$O$54)/($O$49*SQRT($O$54)))-$O$49*SQRT(($O$54))))*$C$52*EXP(-#REF!*$O$54))*$B$52*100,0)</f>
        <v>0</v>
      </c>
      <c r="GA28" s="60">
        <f ca="1">IFERROR((NORMSDIST(((LN($ET28/$C$53)+(#REF!+($O$49^2)/2)*$O$54)/($O$49*SQRT($O$54))))*$ET28-NORMSDIST((((LN($ET28/$C$53)+(#REF!+($O$49^2)/2)*$O$54)/($O$49*SQRT($O$54)))-$O$49*SQRT(($O$54))))*$C$53*EXP(-#REF!*$O$54))*$B$53*100,0)</f>
        <v>0</v>
      </c>
      <c r="GB28" s="60">
        <f ca="1">IFERROR((NORMSDIST(((LN($ET28/$C$54)+(#REF!+($O$49^2)/2)*$O$54)/($O$49*SQRT($O$54))))*$ET28-NORMSDIST((((LN($ET28/$C$54)+(#REF!+($O$49^2)/2)*$O$54)/($O$49*SQRT($O$54)))-$O$49*SQRT(($O$54))))*$C$54*EXP(-#REF!*$O$54))*$B$54*100,0)</f>
        <v>0</v>
      </c>
      <c r="GC28" s="60">
        <f ca="1">IFERROR((NORMSDIST(((LN($ET28/$C$56)+(#REF!+($O$49^2)/2)*$O$54)/($O$49*SQRT($O$54))))*$ET28-NORMSDIST((((LN($ET28/$C$56)+(#REF!+($O$49^2)/2)*$O$54)/($O$49*SQRT($O$54)))-$O$49*SQRT(($O$54))))*$C$56*EXP(-#REF!*$O$54))*$B$56*100,0)</f>
        <v>0</v>
      </c>
      <c r="GD28" s="61"/>
      <c r="GE28" s="62">
        <f t="shared" ca="1" si="60"/>
        <v>0</v>
      </c>
      <c r="GF28" s="61"/>
      <c r="GG28" s="66"/>
      <c r="GH28" s="64"/>
      <c r="GI28" s="65">
        <f t="shared" ca="1" si="61"/>
        <v>13122.45</v>
      </c>
    </row>
    <row r="29" spans="1:191">
      <c r="A29" s="150" t="s">
        <v>205</v>
      </c>
      <c r="B29" s="518"/>
      <c r="C29" s="523">
        <v>3408.1</v>
      </c>
      <c r="D29" s="519">
        <v>19</v>
      </c>
      <c r="E29" s="516">
        <f t="shared" si="68"/>
        <v>0</v>
      </c>
      <c r="F29" s="517">
        <f t="shared" si="69"/>
        <v>0</v>
      </c>
      <c r="G29" s="520">
        <f t="shared" si="76"/>
        <v>19</v>
      </c>
      <c r="H29" s="624"/>
      <c r="I29" s="552">
        <f t="shared" si="70"/>
        <v>0</v>
      </c>
      <c r="J29" s="899">
        <f t="shared" si="71"/>
        <v>0</v>
      </c>
      <c r="K29" s="872"/>
      <c r="L29" s="603">
        <f>IFERROR(+M29/$M$18-1,"")</f>
        <v>0.24337430839465224</v>
      </c>
      <c r="M29" s="703">
        <f t="shared" si="67"/>
        <v>4644.0030418540264</v>
      </c>
      <c r="N29" s="562">
        <f t="shared" si="6"/>
        <v>13122.45</v>
      </c>
      <c r="O29" s="697">
        <f t="shared" ca="1" si="7"/>
        <v>13122.45</v>
      </c>
      <c r="P29" s="872"/>
      <c r="Q29" s="844">
        <v>4458.1000000000004</v>
      </c>
      <c r="R29" s="610">
        <f t="shared" si="72"/>
        <v>0</v>
      </c>
      <c r="S29" s="619">
        <f t="shared" si="8"/>
        <v>4458.1000000000004</v>
      </c>
      <c r="T29" s="513" t="str">
        <f t="shared" si="77"/>
        <v>MERV - XMEV - GFGC44581O - 24hs</v>
      </c>
      <c r="U29" s="614" t="str">
        <f t="shared" si="10"/>
        <v>GFGC44581O</v>
      </c>
      <c r="V29" s="862">
        <f t="shared" ca="1" si="78"/>
        <v>92.081793897328453</v>
      </c>
      <c r="W29" s="508">
        <f>IFERROR(VLOOKUP($U29,HomeBroker!$A$30:$F$90,6,0),0)</f>
        <v>230</v>
      </c>
      <c r="X29" s="940" t="str" cm="1">
        <f t="array" aca="1" ref="X29" ca="1">IFERROR(IF(Q29&lt;&gt;"",IF(W29&gt;0,ImpliedCallVolatility($M$18,Q29,$O$62,$O$51,W29),""),""),"")</f>
        <v/>
      </c>
      <c r="Y29" s="957" t="str" cm="1">
        <f t="array" aca="1" ref="Y29" ca="1">+IFERROR(IF(Q29&lt;&gt;"",CallDelta($M$18,Q29,$O$62,$O$51,$O$58),""),"")</f>
        <v/>
      </c>
      <c r="Z29" s="957" t="str" cm="1">
        <f t="array" aca="1" ref="Z29" ca="1">+IFERROR(IF(Q29&lt;&gt;"",CallTheta2($M$18,Q29,$O$62,$O$51,$O$58,$O$57),""),"")</f>
        <v/>
      </c>
      <c r="AA29" s="949" t="str" cm="1">
        <f t="array" aca="1" ref="AA29" ca="1">+IFERROR(IF(Q29&lt;&gt;"",vega($M$18,Q29,$O$62,$O$51,$O$58),""),"")</f>
        <v/>
      </c>
      <c r="AB29" s="872"/>
      <c r="AC29" s="1002">
        <v>4197.3</v>
      </c>
      <c r="AD29" s="611">
        <f t="shared" si="73"/>
        <v>0</v>
      </c>
      <c r="AE29" s="619">
        <f t="shared" si="13"/>
        <v>4197.3</v>
      </c>
      <c r="AF29" s="513" t="str">
        <f t="shared" si="74"/>
        <v>MERV - XMEV - GFGV41973O - 24hs</v>
      </c>
      <c r="AG29" s="614" t="str">
        <f t="shared" si="15"/>
        <v>GFGV41973O</v>
      </c>
      <c r="AH29" s="616">
        <f t="shared" ca="1" si="75"/>
        <v>329.85392305827872</v>
      </c>
      <c r="AI29" s="508">
        <f>IFERROR(VLOOKUP($AG29,HomeBroker!$A$30:$F$90,6,0),0)</f>
        <v>420.01</v>
      </c>
      <c r="AJ29" s="940" t="str" cm="1">
        <f t="array" aca="1" ref="AJ29" ca="1">IFERROR(IF(AC29&lt;&gt;"",IF(AI29&gt;0,ImpliedPutVolatility($M$18,AC29,$O$62,$O$51,AI29),""),""),"")</f>
        <v/>
      </c>
      <c r="AK29" s="957" t="str" cm="1">
        <f t="array" aca="1" ref="AK29" ca="1">+IFERROR(IF(AC29&lt;&gt;"",PutDelta($M$18,AC29,$O$62,$O$51,$O$59),""),"")</f>
        <v/>
      </c>
      <c r="AL29" s="957" t="str" cm="1">
        <f t="array" aca="1" ref="AL29" ca="1">+IFERROR(IF(AC29&lt;&gt;"",PutTheta2($M$18,AC29,$O$62,$O$51,$O$59,$O$57),""),"")</f>
        <v/>
      </c>
      <c r="AM29" s="949" t="str" cm="1">
        <f t="array" aca="1" ref="AM29" ca="1">+IFERROR(IF(AC29&lt;&gt;"",vega($M$18,AC29,$O$62,$O$51,$O$59),""),"")</f>
        <v/>
      </c>
      <c r="AN29" s="872"/>
      <c r="AO29" s="829"/>
      <c r="AP29" s="528" t="s">
        <v>160</v>
      </c>
      <c r="AQ29" s="510"/>
      <c r="AR29" s="522"/>
      <c r="AS29" s="514"/>
      <c r="AT29" s="516">
        <f t="shared" si="17"/>
        <v>0</v>
      </c>
      <c r="AU29" s="525">
        <f t="shared" si="18"/>
        <v>0</v>
      </c>
      <c r="AV29" s="529" t="s">
        <v>206</v>
      </c>
      <c r="AW29" s="510"/>
      <c r="AX29" s="522"/>
      <c r="AY29" s="514"/>
      <c r="AZ29" s="516">
        <f t="shared" si="64"/>
        <v>0</v>
      </c>
      <c r="BA29" s="525">
        <f t="shared" si="19"/>
        <v>0</v>
      </c>
      <c r="BB29" s="532" t="s">
        <v>207</v>
      </c>
      <c r="BC29" s="531"/>
      <c r="BD29" s="514"/>
      <c r="BE29" s="516">
        <f t="shared" si="20"/>
        <v>0</v>
      </c>
      <c r="BF29" s="924">
        <f t="shared" si="21"/>
        <v>0</v>
      </c>
      <c r="BG29" s="877"/>
      <c r="BH29" s="877"/>
      <c r="BI29" s="877"/>
      <c r="BJ29" s="877"/>
      <c r="BK29" s="877"/>
      <c r="BL29" s="877"/>
      <c r="BM29" s="877"/>
      <c r="BN29" s="877"/>
      <c r="BO29" s="877"/>
      <c r="BP29" s="877"/>
      <c r="BQ29" s="877"/>
      <c r="BR29" s="877"/>
      <c r="DC29" s="59">
        <f t="shared" si="22"/>
        <v>4644.0030418540264</v>
      </c>
      <c r="DD29" s="60">
        <f t="shared" si="23"/>
        <v>0</v>
      </c>
      <c r="DE29" s="60">
        <f t="shared" si="24"/>
        <v>0</v>
      </c>
      <c r="DF29" s="60">
        <f t="shared" si="25"/>
        <v>0</v>
      </c>
      <c r="DG29" s="60">
        <f t="shared" si="26"/>
        <v>0</v>
      </c>
      <c r="DH29" s="60">
        <f t="shared" si="27"/>
        <v>0</v>
      </c>
      <c r="DI29" s="60">
        <f t="shared" si="28"/>
        <v>0</v>
      </c>
      <c r="DJ29" s="60">
        <f t="shared" si="29"/>
        <v>0</v>
      </c>
      <c r="DK29" s="60">
        <f t="shared" si="30"/>
        <v>0</v>
      </c>
      <c r="DL29" s="60">
        <f t="shared" si="31"/>
        <v>0</v>
      </c>
      <c r="DM29" s="60">
        <f t="shared" si="32"/>
        <v>0</v>
      </c>
      <c r="DN29" s="60">
        <f t="shared" si="33"/>
        <v>0</v>
      </c>
      <c r="DO29" s="60">
        <f t="shared" si="34"/>
        <v>0</v>
      </c>
      <c r="DP29" s="60">
        <f t="shared" si="35"/>
        <v>0</v>
      </c>
      <c r="DQ29" s="60">
        <f t="shared" si="36"/>
        <v>0</v>
      </c>
      <c r="DR29" s="60">
        <f t="shared" si="37"/>
        <v>0</v>
      </c>
      <c r="DS29" s="60">
        <f t="shared" si="38"/>
        <v>0</v>
      </c>
      <c r="DT29" s="60">
        <f t="shared" si="39"/>
        <v>0</v>
      </c>
      <c r="DU29" s="60">
        <f t="shared" si="40"/>
        <v>0</v>
      </c>
      <c r="DV29" s="60">
        <f t="shared" si="41"/>
        <v>0</v>
      </c>
      <c r="DW29" s="60">
        <f t="shared" si="42"/>
        <v>0</v>
      </c>
      <c r="DX29" s="60">
        <f t="shared" si="43"/>
        <v>0</v>
      </c>
      <c r="DY29" s="60">
        <f t="shared" si="44"/>
        <v>0</v>
      </c>
      <c r="DZ29" s="60">
        <f t="shared" si="45"/>
        <v>0</v>
      </c>
      <c r="EA29" s="60">
        <f t="shared" si="46"/>
        <v>0</v>
      </c>
      <c r="EB29" s="60">
        <f t="shared" si="47"/>
        <v>0</v>
      </c>
      <c r="EC29" s="60">
        <f t="shared" si="48"/>
        <v>0</v>
      </c>
      <c r="ED29" s="60">
        <f t="shared" si="49"/>
        <v>0</v>
      </c>
      <c r="EE29" s="60">
        <f t="shared" si="50"/>
        <v>0</v>
      </c>
      <c r="EF29" s="60">
        <f t="shared" si="51"/>
        <v>0</v>
      </c>
      <c r="EG29" s="60">
        <f t="shared" si="52"/>
        <v>0</v>
      </c>
      <c r="EH29" s="60">
        <f t="shared" si="53"/>
        <v>0</v>
      </c>
      <c r="EI29" s="60">
        <f t="shared" si="54"/>
        <v>0</v>
      </c>
      <c r="EJ29" s="60">
        <f t="shared" si="55"/>
        <v>0</v>
      </c>
      <c r="EK29" s="60">
        <f t="shared" si="56"/>
        <v>0</v>
      </c>
      <c r="EL29" s="60">
        <f t="shared" si="57"/>
        <v>0</v>
      </c>
      <c r="EM29" s="61"/>
      <c r="EN29" s="62">
        <f t="shared" si="58"/>
        <v>0</v>
      </c>
      <c r="EO29" s="61"/>
      <c r="EP29" s="66"/>
      <c r="EQ29" s="64"/>
      <c r="ER29" s="65">
        <f t="shared" si="65"/>
        <v>13122.45</v>
      </c>
      <c r="ES29" s="50"/>
      <c r="ET29" s="59">
        <f t="shared" si="59"/>
        <v>4644.0030418540264</v>
      </c>
      <c r="EU29" s="60">
        <f ca="1">IFERROR((NORMSDIST(((LN($ET29/$C$3)+(#REF!+($O$49^2)/2)*$O$54)/($O$49*SQRT($O$54))))*$ET29-NORMSDIST((((LN($ET29/$C$3)+(#REF!+($O$49^2)/2)*$O$54)/($O$49*SQRT($O$54)))-$O$49*SQRT(($O$54))))*$C$3*EXP(-#REF!*$O$54))*$B$3*100,0)</f>
        <v>0</v>
      </c>
      <c r="EV29" s="60">
        <f ca="1">IFERROR((NORMSDIST(((LN($ET29/$C$4)+(#REF!+($O$49^2)/2)*$O$54)/($O$49*SQRT($O$54))))*$ET29-NORMSDIST((((LN($ET29/$C$4)+(#REF!+($O$49^2)/2)*$O$54)/($O$49*SQRT($O$54)))-$O$49*SQRT(($O$54))))*$C$4*EXP(-#REF!*$O$54))*$B$4*100,0)</f>
        <v>0</v>
      </c>
      <c r="EW29" s="60">
        <f ca="1">IFERROR((NORMSDIST(((LN($ET29/$C$5)+(#REF!+($O$49^2)/2)*$O$54)/($O$49*SQRT($O$54))))*$ET29-NORMSDIST((((LN($ET29/$C$5)+(#REF!+($O$49^2)/2)*$O$54)/($O$49*SQRT($O$54)))-$O$49*SQRT(($O$54))))*$C$5*EXP(-#REF!*$O$54))*$B$5*100,0)</f>
        <v>0</v>
      </c>
      <c r="EX29" s="60">
        <f ca="1">IFERROR((NORMSDIST(((LN($ET29/$C$6)+(#REF!+($O$49^2)/2)*$O$54)/($O$49*SQRT($O$54))))*$ET29-NORMSDIST((((LN($ET29/$C$6)+(#REF!+($O$49^2)/2)*$O$54)/($O$49*SQRT($O$54)))-$O$49*SQRT(($O$54))))*$C$6*EXP(-#REF!*$O$54))*$B$6*100,0)</f>
        <v>0</v>
      </c>
      <c r="EY29" s="60">
        <f ca="1">IFERROR((NORMSDIST(((LN($ET29/$C$7)+(#REF!+($O$49^2)/2)*$O$54)/($O$49*SQRT($O$54))))*$ET29-NORMSDIST((((LN($ET29/$C$7)+(#REF!+($O$49^2)/2)*$O$54)/($O$49*SQRT($O$54)))-$O$49*SQRT(($O$54))))*$C$7*EXP(-#REF!*$O$54))*$B$7*100,0)</f>
        <v>0</v>
      </c>
      <c r="EZ29" s="60">
        <f ca="1">IFERROR((NORMSDIST(((LN($ET29/$C$8)+(#REF!+($O$49^2)/2)*$O$54)/($O$49*SQRT($O$54))))*$ET29-NORMSDIST((((LN($ET29/$C$8)+(#REF!+($O$49^2)/2)*$O$54)/($O$49*SQRT($O$54)))-$O$49*SQRT(($O$54))))*$C$8*EXP(-#REF!*$O$54))*$B$8*100,0)</f>
        <v>0</v>
      </c>
      <c r="FA29" s="60">
        <f ca="1">IFERROR((NORMSDIST(((LN($ET29/$C$9)+(#REF!+($O$49^2)/2)*$O$54)/($O$49*SQRT($O$54))))*$ET29-NORMSDIST((((LN($ET29/$C$9)+(#REF!+($O$49^2)/2)*$O$54)/($O$49*SQRT($O$54)))-$O$49*SQRT(($O$54))))*$C$9*EXP(-#REF!*$O$54))*$B$9*100,0)</f>
        <v>0</v>
      </c>
      <c r="FB29" s="60">
        <f ca="1">IFERROR((NORMSDIST(((LN($ET29/$C$10)+(#REF!+($O$49^2)/2)*$O$54)/($O$49*SQRT($O$54))))*$ET29-NORMSDIST((((LN($ET29/$C$10)+(#REF!+($O$49^2)/2)*$O$54)/($O$49*SQRT($O$54)))-$O$49*SQRT(($O$54))))*$C$10*EXP(-#REF!*$O$54))*$B$10*100,0)</f>
        <v>0</v>
      </c>
      <c r="FC29" s="60">
        <f ca="1">IFERROR((NORMSDIST(((LN($ET29/$C$11)+(#REF!+($O$49^2)/2)*$O$54)/($O$49*SQRT($O$54))))*$ET29-NORMSDIST((((LN($ET29/$C$11)+(#REF!+($O$49^2)/2)*$O$54)/($O$49*SQRT($O$54)))-$O$49*SQRT(($O$54))))*$C$11*EXP(-#REF!*$O$54))*$B$11*100,0)</f>
        <v>0</v>
      </c>
      <c r="FD29" s="60">
        <f ca="1">IFERROR((NORMSDIST(((LN($ET29/$C$12)+(#REF!+($O$49^2)/2)*$O$54)/($O$49*SQRT($O$54))))*$ET29-NORMSDIST((((LN($ET29/$C$12)+(#REF!+($O$49^2)/2)*$O$54)/($O$49*SQRT($O$54)))-$O$49*SQRT(($O$54))))*$C$12*EXP(-#REF!*$O$54))*$B$12*100,0)</f>
        <v>0</v>
      </c>
      <c r="FE29" s="60">
        <f ca="1">IFERROR((NORMSDIST(((LN($ET29/$C$13)+(#REF!+($O$49^2)/2)*$O$54)/($O$49*SQRT($O$54))))*$ET29-NORMSDIST((((LN($ET29/$C$13)+(#REF!+($O$49^2)/2)*$O$54)/($O$49*SQRT($O$54)))-$O$49*SQRT(($O$54))))*$C$13*EXP(-#REF!*$O$54))*$B$13*100,0)</f>
        <v>0</v>
      </c>
      <c r="FF29" s="60">
        <f ca="1">IFERROR((NORMSDIST(((LN($ET29/$C$14)+(#REF!+($O$49^2)/2)*$O$54)/($O$49*SQRT($O$54))))*$ET29-NORMSDIST((((LN($ET29/$C$14)+(#REF!+($O$49^2)/2)*$O$54)/($O$49*SQRT($O$54)))-$O$49*SQRT(($O$54))))*$C$14*EXP(-#REF!*$O$54))*$B$14*100,0)</f>
        <v>0</v>
      </c>
      <c r="FG29" s="60">
        <f ca="1">IFERROR((NORMSDIST(((LN($ET29/$C$15)+(#REF!+($O$49^2)/2)*$O$54)/($O$49*SQRT($O$54))))*$ET29-NORMSDIST((((LN($ET29/$C$15)+(#REF!+($O$49^2)/2)*$O$54)/($O$49*SQRT($O$54)))-$O$49*SQRT(($O$54))))*$C$15*EXP(-#REF!*$O$54))*$B$15*100,0)</f>
        <v>0</v>
      </c>
      <c r="FH29" s="60">
        <f ca="1">IFERROR((NORMSDIST(((LN($ET29/$C$16)+(#REF!+($O$49^2)/2)*$O$54)/($O$49*SQRT($O$54))))*$ET29-NORMSDIST((((LN($ET29/$C$16)+(#REF!+($O$49^2)/2)*$O$54)/($O$49*SQRT($O$54)))-$O$49*SQRT(($O$54))))*$C$16*EXP(-#REF!*$O$54))*$B$16*100,0)</f>
        <v>0</v>
      </c>
      <c r="FI29" s="60">
        <f ca="1">IFERROR((NORMSDIST(((LN($ET29/$C$17)+(#REF!+($O$49^2)/2)*$O$54)/($O$49*SQRT($O$54))))*$ET29-NORMSDIST((((LN($ET29/$C$17)+(#REF!+($O$49^2)/2)*$O$54)/($O$49*SQRT($O$54)))-$O$49*SQRT(($O$54))))*$C$17*EXP(-#REF!*$O$54))*$B$17*100,0)</f>
        <v>0</v>
      </c>
      <c r="FJ29" s="60">
        <f ca="1">IFERROR((NORMSDIST(((LN($ET29/$C$18)+(#REF!+($O$49^2)/2)*$O$54)/($O$49*SQRT($O$54))))*$ET29-NORMSDIST((((LN($ET29/$C$18)+(#REF!+($O$49^2)/2)*$O$54)/($O$49*SQRT($O$54)))-$O$49*SQRT(($O$54))))*$C$18*EXP(-#REF!*$O$54))*$B$18*100,0)</f>
        <v>0</v>
      </c>
      <c r="FK29" s="60">
        <f ca="1">IFERROR((NORMSDIST(((LN($ET29/$C$19)+(#REF!+($O$49^2)/2)*$O$54)/($O$49*SQRT($O$54))))*$ET29-NORMSDIST((((LN($ET29/$C$19)+(#REF!+($O$49^2)/2)*$O$54)/($O$49*SQRT($O$54)))-$O$49*SQRT(($O$54))))*$C$19*EXP(-#REF!*$O$54))*$B$19*100,0)</f>
        <v>0</v>
      </c>
      <c r="FL29" s="60">
        <f ca="1">IFERROR((NORMSDIST(((LN($ET29/$C$20)+(#REF!+($O$49^2)/2)*$O$54)/($O$49*SQRT($O$54))))*$ET29-NORMSDIST((((LN($ET29/$C$20)+(#REF!+($O$49^2)/2)*$O$54)/($O$49*SQRT($O$54)))-$O$49*SQRT(($O$54))))*$C$20*EXP(-#REF!*$O$54))*$B$20*100,0)</f>
        <v>0</v>
      </c>
      <c r="FM29" s="60">
        <f ca="1">IFERROR((NORMSDIST(((LN($ET29/$C$39)+(#REF!+($O$49^2)/2)*$O$54)/($O$49*SQRT($O$54))))*$ET29-NORMSDIST((((LN($ET29/$C$39)+(#REF!+($O$49^2)/2)*$O$54)/($O$49*SQRT($O$54)))-$O$49*SQRT(($O$54))))*$C$39*EXP(-#REF!*$O$54))*$B$39*100,0)</f>
        <v>0</v>
      </c>
      <c r="FN29" s="60">
        <f ca="1">IFERROR((NORMSDIST(((LN($ET29/$C$40)+(#REF!+($O$49^2)/2)*$O$54)/($O$49*SQRT($O$54))))*$ET29-NORMSDIST((((LN($ET29/$C$40)+(#REF!+($O$49^2)/2)*$O$54)/($O$49*SQRT($O$54)))-$O$49*SQRT(($O$54))))*$C$40*EXP(-#REF!*$O$54))*$B$40*100,0)</f>
        <v>0</v>
      </c>
      <c r="FO29" s="60">
        <f ca="1">IFERROR((NORMSDIST(((LN($ET29/$C$41)+(#REF!+($O$49^2)/2)*$O$54)/($O$49*SQRT($O$54))))*$ET29-NORMSDIST((((LN($ET29/$C$41)+(#REF!+($O$49^2)/2)*$O$54)/($O$49*SQRT($O$54)))-$O$49*SQRT(($O$54))))*$C$41*EXP(-#REF!*$O$54))*$B$41*100,0)</f>
        <v>0</v>
      </c>
      <c r="FP29" s="60">
        <f ca="1">IFERROR((NORMSDIST(((LN($ET29/$C$42)+(#REF!+($O$49^2)/2)*$O$54)/($O$49*SQRT($O$54))))*$ET29-NORMSDIST((((LN($ET29/$C$42)+(#REF!+($O$49^2)/2)*$O$54)/($O$49*SQRT($O$54)))-$O$49*SQRT(($O$54))))*$C$42*EXP(-#REF!*$O$54))*$B$42*100,0)</f>
        <v>0</v>
      </c>
      <c r="FQ29" s="60">
        <f ca="1">IFERROR((NORMSDIST(((LN($ET29/$C$43)+(#REF!+($O$49^2)/2)*$O$54)/($O$49*SQRT($O$54))))*$ET29-NORMSDIST((((LN($ET29/$C$43)+(#REF!+($O$49^2)/2)*$O$54)/($O$49*SQRT($O$54)))-$O$49*SQRT(($O$54))))*$C$43*EXP(-#REF!*$O$54))*$B$43*100,0)</f>
        <v>0</v>
      </c>
      <c r="FR29" s="60">
        <f ca="1">IFERROR((NORMSDIST(((LN($ET29/$C$44)+(#REF!+($O$49^2)/2)*$O$54)/($O$49*SQRT($O$54))))*$ET29-NORMSDIST((((LN($ET29/$C$44)+(#REF!+($O$49^2)/2)*$O$54)/($O$49*SQRT($O$54)))-$O$49*SQRT(($O$54))))*$C$44*EXP(-#REF!*$O$54))*$B$44*100,0)</f>
        <v>0</v>
      </c>
      <c r="FS29" s="60">
        <f ca="1">IFERROR((NORMSDIST(((LN($ET29/$C$45)+(#REF!+($O$49^2)/2)*$O$54)/($O$49*SQRT($O$54))))*$ET29-NORMSDIST((((LN($ET29/$C$45)+(#REF!+($O$49^2)/2)*$O$54)/($O$49*SQRT($O$54)))-$O$49*SQRT(($O$54))))*$C$45*EXP(-#REF!*$O$54))*$B$45*100,0)</f>
        <v>0</v>
      </c>
      <c r="FT29" s="60">
        <f ca="1">IFERROR((NORMSDIST(((LN($ET29/$C$46)+(#REF!+($O$49^2)/2)*$O$54)/($O$49*SQRT($O$54))))*$ET29-NORMSDIST((((LN($ET29/$C$46)+(#REF!+($O$49^2)/2)*$O$54)/($O$49*SQRT($O$54)))-$O$49*SQRT(($O$54))))*$C$46*EXP(-#REF!*$O$54))*$B$46*100,0)</f>
        <v>0</v>
      </c>
      <c r="FU29" s="60">
        <f ca="1">IFERROR((NORMSDIST(((LN($ET29/$C$47)+(#REF!+($O$49^2)/2)*$O$54)/($O$49*SQRT($O$54))))*$ET29-NORMSDIST((((LN($ET29/$C$47)+(#REF!+($O$49^2)/2)*$O$54)/($O$49*SQRT($O$54)))-$O$49*SQRT(($O$54))))*$C$47*EXP(-#REF!*$O$54))*$B$47*100,0)</f>
        <v>0</v>
      </c>
      <c r="FV29" s="60">
        <f ca="1">IFERROR((NORMSDIST(((LN($ET29/$C$48)+(#REF!+($O$49^2)/2)*$O$54)/($O$49*SQRT($O$54))))*$ET29-NORMSDIST((((LN($ET29/$C$48)+(#REF!+($O$49^2)/2)*$O$54)/($O$49*SQRT($O$54)))-$O$49*SQRT(($O$54))))*$C$48*EXP(-#REF!*$O$54))*$B$48*100,0)</f>
        <v>0</v>
      </c>
      <c r="FW29" s="60">
        <f ca="1">IFERROR((NORMSDIST(((LN($ET29/$C$49)+(#REF!+($O$49^2)/2)*$O$54)/($O$49*SQRT($O$54))))*$ET29-NORMSDIST((((LN($ET29/$C$49)+(#REF!+($O$49^2)/2)*$O$54)/($O$49*SQRT($O$54)))-$O$49*SQRT(($O$54))))*$C$49*EXP(-#REF!*$O$54))*$B$49*100,0)</f>
        <v>0</v>
      </c>
      <c r="FX29" s="60">
        <f ca="1">IFERROR((NORMSDIST(((LN($ET29/$C$50)+(#REF!+($O$49^2)/2)*$O$54)/($O$49*SQRT($O$54))))*$ET29-NORMSDIST((((LN($ET29/$C$50)+(#REF!+($O$49^2)/2)*$O$54)/($O$49*SQRT($O$54)))-$O$49*SQRT(($O$54))))*$C$50*EXP(-#REF!*$O$54))*$B$50*100,0)</f>
        <v>0</v>
      </c>
      <c r="FY29" s="60">
        <f ca="1">IFERROR((NORMSDIST(((LN($ET29/$C$51)+(#REF!+($O$49^2)/2)*$O$54)/($O$49*SQRT($O$54))))*$ET29-NORMSDIST((((LN($ET29/$C$51)+(#REF!+($O$49^2)/2)*$O$54)/($O$49*SQRT($O$54)))-$O$49*SQRT(($O$54))))*$C$51*EXP(-#REF!*$O$54))*$B$51*100,0)</f>
        <v>0</v>
      </c>
      <c r="FZ29" s="60">
        <f ca="1">IFERROR((NORMSDIST(((LN($ET29/$C$52)+(#REF!+($O$49^2)/2)*$O$54)/($O$49*SQRT($O$54))))*$ET29-NORMSDIST((((LN($ET29/$C$52)+(#REF!+($O$49^2)/2)*$O$54)/($O$49*SQRT($O$54)))-$O$49*SQRT(($O$54))))*$C$52*EXP(-#REF!*$O$54))*$B$52*100,0)</f>
        <v>0</v>
      </c>
      <c r="GA29" s="60">
        <f ca="1">IFERROR((NORMSDIST(((LN($ET29/$C$53)+(#REF!+($O$49^2)/2)*$O$54)/($O$49*SQRT($O$54))))*$ET29-NORMSDIST((((LN($ET29/$C$53)+(#REF!+($O$49^2)/2)*$O$54)/($O$49*SQRT($O$54)))-$O$49*SQRT(($O$54))))*$C$53*EXP(-#REF!*$O$54))*$B$53*100,0)</f>
        <v>0</v>
      </c>
      <c r="GB29" s="60">
        <f ca="1">IFERROR((NORMSDIST(((LN($ET29/$C$54)+(#REF!+($O$49^2)/2)*$O$54)/($O$49*SQRT($O$54))))*$ET29-NORMSDIST((((LN($ET29/$C$54)+(#REF!+($O$49^2)/2)*$O$54)/($O$49*SQRT($O$54)))-$O$49*SQRT(($O$54))))*$C$54*EXP(-#REF!*$O$54))*$B$54*100,0)</f>
        <v>0</v>
      </c>
      <c r="GC29" s="60">
        <f ca="1">IFERROR((NORMSDIST(((LN($ET29/$C$56)+(#REF!+($O$49^2)/2)*$O$54)/($O$49*SQRT($O$54))))*$ET29-NORMSDIST((((LN($ET29/$C$56)+(#REF!+($O$49^2)/2)*$O$54)/($O$49*SQRT($O$54)))-$O$49*SQRT(($O$54))))*$C$56*EXP(-#REF!*$O$54))*$B$56*100,0)</f>
        <v>0</v>
      </c>
      <c r="GD29" s="61"/>
      <c r="GE29" s="62">
        <f t="shared" ca="1" si="60"/>
        <v>0</v>
      </c>
      <c r="GF29" s="61"/>
      <c r="GG29" s="66"/>
      <c r="GH29" s="64"/>
      <c r="GI29" s="65">
        <f t="shared" ca="1" si="61"/>
        <v>13122.45</v>
      </c>
    </row>
    <row r="30" spans="1:191">
      <c r="A30" s="150" t="s">
        <v>205</v>
      </c>
      <c r="B30" s="637"/>
      <c r="C30" s="638">
        <v>3258.1</v>
      </c>
      <c r="D30" s="639">
        <v>7.85</v>
      </c>
      <c r="E30" s="645">
        <f t="shared" si="68"/>
        <v>0</v>
      </c>
      <c r="F30" s="646">
        <f t="shared" si="69"/>
        <v>0</v>
      </c>
      <c r="G30" s="642">
        <f t="shared" si="76"/>
        <v>7.8520000000000003</v>
      </c>
      <c r="H30" s="643"/>
      <c r="I30" s="551">
        <f t="shared" si="70"/>
        <v>0</v>
      </c>
      <c r="J30" s="900">
        <f t="shared" si="71"/>
        <v>0</v>
      </c>
      <c r="K30" s="872"/>
      <c r="L30" s="603"/>
      <c r="M30" s="703">
        <f t="shared" si="67"/>
        <v>4736.8831026911066</v>
      </c>
      <c r="N30" s="563">
        <f t="shared" si="6"/>
        <v>13122.45</v>
      </c>
      <c r="O30" s="696">
        <f t="shared" ca="1" si="7"/>
        <v>13122.45</v>
      </c>
      <c r="P30" s="872"/>
      <c r="Q30" s="847">
        <v>4658.1000000000004</v>
      </c>
      <c r="R30" s="620">
        <f t="shared" si="72"/>
        <v>0</v>
      </c>
      <c r="S30" s="618">
        <f t="shared" si="8"/>
        <v>4658.1000000000004</v>
      </c>
      <c r="T30" s="511" t="str">
        <f t="shared" si="77"/>
        <v>MERV - XMEV - GFGC46581O - 24hs</v>
      </c>
      <c r="U30" s="613" t="str">
        <f t="shared" si="10"/>
        <v>GFGC46581O</v>
      </c>
      <c r="V30" s="863">
        <f t="shared" ca="1" si="78"/>
        <v>57.141237400936689</v>
      </c>
      <c r="W30" s="507">
        <f>IFERROR(VLOOKUP($U30,HomeBroker!$A$30:$F$90,6,0),0)</f>
        <v>185</v>
      </c>
      <c r="X30" s="941" t="str" cm="1">
        <f t="array" aca="1" ref="X30" ca="1">IFERROR(IF(Q30&lt;&gt;"",IF(W30&gt;0,ImpliedCallVolatility($M$18,Q30,$O$62,$O$51,W30),""),""),"")</f>
        <v/>
      </c>
      <c r="Y30" s="958" t="str" cm="1">
        <f t="array" aca="1" ref="Y30" ca="1">+IFERROR(IF(Q30&lt;&gt;"",CallDelta($M$18,Q30,$O$62,$O$51,$O$58),""),"")</f>
        <v/>
      </c>
      <c r="Z30" s="958" t="str" cm="1">
        <f t="array" aca="1" ref="Z30" ca="1">+IFERROR(IF(Q30&lt;&gt;"",CallTheta2($M$18,Q30,$O$62,$O$51,$O$58,$O$57),""),"")</f>
        <v/>
      </c>
      <c r="AA30" s="950" t="str" cm="1">
        <f t="array" aca="1" ref="AA30" ca="1">+IFERROR(IF(Q30&lt;&gt;"",vega($M$18,Q30,$O$62,$O$51,$O$58),""),"")</f>
        <v/>
      </c>
      <c r="AB30" s="872"/>
      <c r="AC30" s="1005">
        <v>3858.1</v>
      </c>
      <c r="AD30" s="621">
        <f t="shared" si="73"/>
        <v>0</v>
      </c>
      <c r="AE30" s="618">
        <f t="shared" si="13"/>
        <v>3858.1</v>
      </c>
      <c r="AF30" s="511" t="str">
        <f t="shared" si="74"/>
        <v>MERV - XMEV - GFGV38581O - 24hs</v>
      </c>
      <c r="AG30" s="613" t="str">
        <f t="shared" si="15"/>
        <v>GFGV38581O</v>
      </c>
      <c r="AH30" s="615">
        <f t="shared" ca="1" si="75"/>
        <v>160.69726285185743</v>
      </c>
      <c r="AI30" s="507">
        <f>IFERROR(VLOOKUP($AG30,HomeBroker!$A$30:$F$90,6,0),0)</f>
        <v>211</v>
      </c>
      <c r="AJ30" s="946" t="str" cm="1">
        <f t="array" aca="1" ref="AJ30" ca="1">IFERROR(IF(AC30&lt;&gt;"",IF(AI30&gt;0,ImpliedPutVolatility($M$18,AC30,$O$62,$O$51,AI30),""),""),"")</f>
        <v/>
      </c>
      <c r="AK30" s="958" t="str" cm="1">
        <f t="array" aca="1" ref="AK30" ca="1">+IFERROR(IF(AC30&lt;&gt;"",PutDelta($M$18,AC30,$O$62,$O$51,$O$59),""),"")</f>
        <v/>
      </c>
      <c r="AL30" s="958" t="str" cm="1">
        <f t="array" aca="1" ref="AL30" ca="1">+IFERROR(IF(AC30&lt;&gt;"",PutTheta2($M$18,AC30,$O$62,$O$51,$O$59,$O$57),""),"")</f>
        <v/>
      </c>
      <c r="AM30" s="950" t="str" cm="1">
        <f t="array" aca="1" ref="AM30" ca="1">+IFERROR(IF(AC30&lt;&gt;"",vega($M$18,AC30,$O$62,$O$51,$O$59),""),"")</f>
        <v/>
      </c>
      <c r="AN30" s="872"/>
      <c r="AO30" s="828"/>
      <c r="AP30" s="528" t="s">
        <v>160</v>
      </c>
      <c r="AQ30" s="509"/>
      <c r="AR30" s="521"/>
      <c r="AS30" s="512"/>
      <c r="AT30" s="515">
        <f t="shared" si="17"/>
        <v>0</v>
      </c>
      <c r="AU30" s="524">
        <f t="shared" si="18"/>
        <v>0</v>
      </c>
      <c r="AV30" s="529" t="s">
        <v>206</v>
      </c>
      <c r="AW30" s="509"/>
      <c r="AX30" s="521"/>
      <c r="AY30" s="512"/>
      <c r="AZ30" s="515">
        <f t="shared" si="64"/>
        <v>0</v>
      </c>
      <c r="BA30" s="524">
        <f t="shared" si="19"/>
        <v>0</v>
      </c>
      <c r="BB30" s="532" t="s">
        <v>207</v>
      </c>
      <c r="BC30" s="530"/>
      <c r="BD30" s="512"/>
      <c r="BE30" s="515">
        <f t="shared" si="20"/>
        <v>0</v>
      </c>
      <c r="BF30" s="925">
        <f t="shared" si="21"/>
        <v>0</v>
      </c>
      <c r="BG30" s="877"/>
      <c r="BH30" s="877"/>
      <c r="BI30" s="877"/>
      <c r="BJ30" s="877"/>
      <c r="BK30" s="877"/>
      <c r="BL30" s="877"/>
      <c r="BM30" s="877"/>
      <c r="BN30" s="877"/>
      <c r="BO30" s="877"/>
      <c r="BP30" s="877"/>
      <c r="BQ30" s="877"/>
      <c r="BR30" s="877"/>
      <c r="DC30" s="59">
        <f t="shared" si="22"/>
        <v>4736.8831026911066</v>
      </c>
      <c r="DD30" s="60">
        <f t="shared" si="23"/>
        <v>0</v>
      </c>
      <c r="DE30" s="60">
        <f t="shared" si="24"/>
        <v>0</v>
      </c>
      <c r="DF30" s="60">
        <f t="shared" si="25"/>
        <v>0</v>
      </c>
      <c r="DG30" s="60">
        <f t="shared" si="26"/>
        <v>0</v>
      </c>
      <c r="DH30" s="60">
        <f t="shared" si="27"/>
        <v>0</v>
      </c>
      <c r="DI30" s="60">
        <f t="shared" si="28"/>
        <v>0</v>
      </c>
      <c r="DJ30" s="60">
        <f t="shared" si="29"/>
        <v>0</v>
      </c>
      <c r="DK30" s="60">
        <f t="shared" si="30"/>
        <v>0</v>
      </c>
      <c r="DL30" s="60">
        <f t="shared" si="31"/>
        <v>0</v>
      </c>
      <c r="DM30" s="60">
        <f t="shared" si="32"/>
        <v>0</v>
      </c>
      <c r="DN30" s="60">
        <f t="shared" si="33"/>
        <v>0</v>
      </c>
      <c r="DO30" s="60">
        <f t="shared" si="34"/>
        <v>0</v>
      </c>
      <c r="DP30" s="60">
        <f t="shared" si="35"/>
        <v>0</v>
      </c>
      <c r="DQ30" s="60">
        <f t="shared" si="36"/>
        <v>0</v>
      </c>
      <c r="DR30" s="60">
        <f t="shared" si="37"/>
        <v>0</v>
      </c>
      <c r="DS30" s="60">
        <f t="shared" si="38"/>
        <v>0</v>
      </c>
      <c r="DT30" s="60">
        <f t="shared" si="39"/>
        <v>0</v>
      </c>
      <c r="DU30" s="60">
        <f t="shared" si="40"/>
        <v>0</v>
      </c>
      <c r="DV30" s="60">
        <f t="shared" si="41"/>
        <v>0</v>
      </c>
      <c r="DW30" s="60">
        <f t="shared" si="42"/>
        <v>0</v>
      </c>
      <c r="DX30" s="60">
        <f t="shared" si="43"/>
        <v>0</v>
      </c>
      <c r="DY30" s="60">
        <f t="shared" si="44"/>
        <v>0</v>
      </c>
      <c r="DZ30" s="60">
        <f t="shared" si="45"/>
        <v>0</v>
      </c>
      <c r="EA30" s="60">
        <f t="shared" si="46"/>
        <v>0</v>
      </c>
      <c r="EB30" s="60">
        <f t="shared" si="47"/>
        <v>0</v>
      </c>
      <c r="EC30" s="60">
        <f t="shared" si="48"/>
        <v>0</v>
      </c>
      <c r="ED30" s="60">
        <f t="shared" si="49"/>
        <v>0</v>
      </c>
      <c r="EE30" s="60">
        <f t="shared" si="50"/>
        <v>0</v>
      </c>
      <c r="EF30" s="60">
        <f t="shared" si="51"/>
        <v>0</v>
      </c>
      <c r="EG30" s="60">
        <f t="shared" si="52"/>
        <v>0</v>
      </c>
      <c r="EH30" s="60">
        <f t="shared" si="53"/>
        <v>0</v>
      </c>
      <c r="EI30" s="60">
        <f t="shared" si="54"/>
        <v>0</v>
      </c>
      <c r="EJ30" s="60">
        <f t="shared" si="55"/>
        <v>0</v>
      </c>
      <c r="EK30" s="60">
        <f t="shared" si="56"/>
        <v>0</v>
      </c>
      <c r="EL30" s="60">
        <f t="shared" si="57"/>
        <v>0</v>
      </c>
      <c r="EM30" s="61"/>
      <c r="EN30" s="62">
        <f t="shared" si="58"/>
        <v>0</v>
      </c>
      <c r="EO30" s="61"/>
      <c r="EP30" s="66"/>
      <c r="EQ30" s="64"/>
      <c r="ER30" s="65">
        <f t="shared" si="65"/>
        <v>13122.45</v>
      </c>
      <c r="ES30" s="50"/>
      <c r="ET30" s="59">
        <f t="shared" si="59"/>
        <v>4736.8831026911066</v>
      </c>
      <c r="EU30" s="60">
        <f ca="1">IFERROR((NORMSDIST(((LN($ET30/$C$3)+(#REF!+($O$49^2)/2)*$O$54)/($O$49*SQRT($O$54))))*$ET30-NORMSDIST((((LN($ET30/$C$3)+(#REF!+($O$49^2)/2)*$O$54)/($O$49*SQRT($O$54)))-$O$49*SQRT(($O$54))))*$C$3*EXP(-#REF!*$O$54))*$B$3*100,0)</f>
        <v>0</v>
      </c>
      <c r="EV30" s="60">
        <f ca="1">IFERROR((NORMSDIST(((LN($ET30/$C$4)+(#REF!+($O$49^2)/2)*$O$54)/($O$49*SQRT($O$54))))*$ET30-NORMSDIST((((LN($ET30/$C$4)+(#REF!+($O$49^2)/2)*$O$54)/($O$49*SQRT($O$54)))-$O$49*SQRT(($O$54))))*$C$4*EXP(-#REF!*$O$54))*$B$4*100,0)</f>
        <v>0</v>
      </c>
      <c r="EW30" s="60">
        <f ca="1">IFERROR((NORMSDIST(((LN($ET30/$C$5)+(#REF!+($O$49^2)/2)*$O$54)/($O$49*SQRT($O$54))))*$ET30-NORMSDIST((((LN($ET30/$C$5)+(#REF!+($O$49^2)/2)*$O$54)/($O$49*SQRT($O$54)))-$O$49*SQRT(($O$54))))*$C$5*EXP(-#REF!*$O$54))*$B$5*100,0)</f>
        <v>0</v>
      </c>
      <c r="EX30" s="60">
        <f ca="1">IFERROR((NORMSDIST(((LN($ET30/$C$6)+(#REF!+($O$49^2)/2)*$O$54)/($O$49*SQRT($O$54))))*$ET30-NORMSDIST((((LN($ET30/$C$6)+(#REF!+($O$49^2)/2)*$O$54)/($O$49*SQRT($O$54)))-$O$49*SQRT(($O$54))))*$C$6*EXP(-#REF!*$O$54))*$B$6*100,0)</f>
        <v>0</v>
      </c>
      <c r="EY30" s="60">
        <f ca="1">IFERROR((NORMSDIST(((LN($ET30/$C$7)+(#REF!+($O$49^2)/2)*$O$54)/($O$49*SQRT($O$54))))*$ET30-NORMSDIST((((LN($ET30/$C$7)+(#REF!+($O$49^2)/2)*$O$54)/($O$49*SQRT($O$54)))-$O$49*SQRT(($O$54))))*$C$7*EXP(-#REF!*$O$54))*$B$7*100,0)</f>
        <v>0</v>
      </c>
      <c r="EZ30" s="60">
        <f ca="1">IFERROR((NORMSDIST(((LN($ET30/$C$8)+(#REF!+($O$49^2)/2)*$O$54)/($O$49*SQRT($O$54))))*$ET30-NORMSDIST((((LN($ET30/$C$8)+(#REF!+($O$49^2)/2)*$O$54)/($O$49*SQRT($O$54)))-$O$49*SQRT(($O$54))))*$C$8*EXP(-#REF!*$O$54))*$B$8*100,0)</f>
        <v>0</v>
      </c>
      <c r="FA30" s="60">
        <f ca="1">IFERROR((NORMSDIST(((LN($ET30/$C$9)+(#REF!+($O$49^2)/2)*$O$54)/($O$49*SQRT($O$54))))*$ET30-NORMSDIST((((LN($ET30/$C$9)+(#REF!+($O$49^2)/2)*$O$54)/($O$49*SQRT($O$54)))-$O$49*SQRT(($O$54))))*$C$9*EXP(-#REF!*$O$54))*$B$9*100,0)</f>
        <v>0</v>
      </c>
      <c r="FB30" s="60">
        <f ca="1">IFERROR((NORMSDIST(((LN($ET30/$C$10)+(#REF!+($O$49^2)/2)*$O$54)/($O$49*SQRT($O$54))))*$ET30-NORMSDIST((((LN($ET30/$C$10)+(#REF!+($O$49^2)/2)*$O$54)/($O$49*SQRT($O$54)))-$O$49*SQRT(($O$54))))*$C$10*EXP(-#REF!*$O$54))*$B$10*100,0)</f>
        <v>0</v>
      </c>
      <c r="FC30" s="60">
        <f ca="1">IFERROR((NORMSDIST(((LN($ET30/$C$11)+(#REF!+($O$49^2)/2)*$O$54)/($O$49*SQRT($O$54))))*$ET30-NORMSDIST((((LN($ET30/$C$11)+(#REF!+($O$49^2)/2)*$O$54)/($O$49*SQRT($O$54)))-$O$49*SQRT(($O$54))))*$C$11*EXP(-#REF!*$O$54))*$B$11*100,0)</f>
        <v>0</v>
      </c>
      <c r="FD30" s="60">
        <f ca="1">IFERROR((NORMSDIST(((LN($ET30/$C$12)+(#REF!+($O$49^2)/2)*$O$54)/($O$49*SQRT($O$54))))*$ET30-NORMSDIST((((LN($ET30/$C$12)+(#REF!+($O$49^2)/2)*$O$54)/($O$49*SQRT($O$54)))-$O$49*SQRT(($O$54))))*$C$12*EXP(-#REF!*$O$54))*$B$12*100,0)</f>
        <v>0</v>
      </c>
      <c r="FE30" s="60">
        <f ca="1">IFERROR((NORMSDIST(((LN($ET30/$C$13)+(#REF!+($O$49^2)/2)*$O$54)/($O$49*SQRT($O$54))))*$ET30-NORMSDIST((((LN($ET30/$C$13)+(#REF!+($O$49^2)/2)*$O$54)/($O$49*SQRT($O$54)))-$O$49*SQRT(($O$54))))*$C$13*EXP(-#REF!*$O$54))*$B$13*100,0)</f>
        <v>0</v>
      </c>
      <c r="FF30" s="60">
        <f ca="1">IFERROR((NORMSDIST(((LN($ET30/$C$14)+(#REF!+($O$49^2)/2)*$O$54)/($O$49*SQRT($O$54))))*$ET30-NORMSDIST((((LN($ET30/$C$14)+(#REF!+($O$49^2)/2)*$O$54)/($O$49*SQRT($O$54)))-$O$49*SQRT(($O$54))))*$C$14*EXP(-#REF!*$O$54))*$B$14*100,0)</f>
        <v>0</v>
      </c>
      <c r="FG30" s="60">
        <f ca="1">IFERROR((NORMSDIST(((LN($ET30/$C$15)+(#REF!+($O$49^2)/2)*$O$54)/($O$49*SQRT($O$54))))*$ET30-NORMSDIST((((LN($ET30/$C$15)+(#REF!+($O$49^2)/2)*$O$54)/($O$49*SQRT($O$54)))-$O$49*SQRT(($O$54))))*$C$15*EXP(-#REF!*$O$54))*$B$15*100,0)</f>
        <v>0</v>
      </c>
      <c r="FH30" s="60">
        <f ca="1">IFERROR((NORMSDIST(((LN($ET30/$C$16)+(#REF!+($O$49^2)/2)*$O$54)/($O$49*SQRT($O$54))))*$ET30-NORMSDIST((((LN($ET30/$C$16)+(#REF!+($O$49^2)/2)*$O$54)/($O$49*SQRT($O$54)))-$O$49*SQRT(($O$54))))*$C$16*EXP(-#REF!*$O$54))*$B$16*100,0)</f>
        <v>0</v>
      </c>
      <c r="FI30" s="60">
        <f ca="1">IFERROR((NORMSDIST(((LN($ET30/$C$17)+(#REF!+($O$49^2)/2)*$O$54)/($O$49*SQRT($O$54))))*$ET30-NORMSDIST((((LN($ET30/$C$17)+(#REF!+($O$49^2)/2)*$O$54)/($O$49*SQRT($O$54)))-$O$49*SQRT(($O$54))))*$C$17*EXP(-#REF!*$O$54))*$B$17*100,0)</f>
        <v>0</v>
      </c>
      <c r="FJ30" s="60">
        <f ca="1">IFERROR((NORMSDIST(((LN($ET30/$C$18)+(#REF!+($O$49^2)/2)*$O$54)/($O$49*SQRT($O$54))))*$ET30-NORMSDIST((((LN($ET30/$C$18)+(#REF!+($O$49^2)/2)*$O$54)/($O$49*SQRT($O$54)))-$O$49*SQRT(($O$54))))*$C$18*EXP(-#REF!*$O$54))*$B$18*100,0)</f>
        <v>0</v>
      </c>
      <c r="FK30" s="60">
        <f ca="1">IFERROR((NORMSDIST(((LN($ET30/$C$19)+(#REF!+($O$49^2)/2)*$O$54)/($O$49*SQRT($O$54))))*$ET30-NORMSDIST((((LN($ET30/$C$19)+(#REF!+($O$49^2)/2)*$O$54)/($O$49*SQRT($O$54)))-$O$49*SQRT(($O$54))))*$C$19*EXP(-#REF!*$O$54))*$B$19*100,0)</f>
        <v>0</v>
      </c>
      <c r="FL30" s="60">
        <f ca="1">IFERROR((NORMSDIST(((LN($ET30/$C$20)+(#REF!+($O$49^2)/2)*$O$54)/($O$49*SQRT($O$54))))*$ET30-NORMSDIST((((LN($ET30/$C$20)+(#REF!+($O$49^2)/2)*$O$54)/($O$49*SQRT($O$54)))-$O$49*SQRT(($O$54))))*$C$20*EXP(-#REF!*$O$54))*$B$20*100,0)</f>
        <v>0</v>
      </c>
      <c r="FM30" s="60">
        <f ca="1">IFERROR((NORMSDIST(((LN($ET30/$C$39)+(#REF!+($O$49^2)/2)*$O$54)/($O$49*SQRT($O$54))))*$ET30-NORMSDIST((((LN($ET30/$C$39)+(#REF!+($O$49^2)/2)*$O$54)/($O$49*SQRT($O$54)))-$O$49*SQRT(($O$54))))*$C$39*EXP(-#REF!*$O$54))*$B$39*100,0)</f>
        <v>0</v>
      </c>
      <c r="FN30" s="60">
        <f ca="1">IFERROR((NORMSDIST(((LN($ET30/$C$40)+(#REF!+($O$49^2)/2)*$O$54)/($O$49*SQRT($O$54))))*$ET30-NORMSDIST((((LN($ET30/$C$40)+(#REF!+($O$49^2)/2)*$O$54)/($O$49*SQRT($O$54)))-$O$49*SQRT(($O$54))))*$C$40*EXP(-#REF!*$O$54))*$B$40*100,0)</f>
        <v>0</v>
      </c>
      <c r="FO30" s="60">
        <f ca="1">IFERROR((NORMSDIST(((LN($ET30/$C$41)+(#REF!+($O$49^2)/2)*$O$54)/($O$49*SQRT($O$54))))*$ET30-NORMSDIST((((LN($ET30/$C$41)+(#REF!+($O$49^2)/2)*$O$54)/($O$49*SQRT($O$54)))-$O$49*SQRT(($O$54))))*$C$41*EXP(-#REF!*$O$54))*$B$41*100,0)</f>
        <v>0</v>
      </c>
      <c r="FP30" s="60">
        <f ca="1">IFERROR((NORMSDIST(((LN($ET30/$C$42)+(#REF!+($O$49^2)/2)*$O$54)/($O$49*SQRT($O$54))))*$ET30-NORMSDIST((((LN($ET30/$C$42)+(#REF!+($O$49^2)/2)*$O$54)/($O$49*SQRT($O$54)))-$O$49*SQRT(($O$54))))*$C$42*EXP(-#REF!*$O$54))*$B$42*100,0)</f>
        <v>0</v>
      </c>
      <c r="FQ30" s="60">
        <f ca="1">IFERROR((NORMSDIST(((LN($ET30/$C$43)+(#REF!+($O$49^2)/2)*$O$54)/($O$49*SQRT($O$54))))*$ET30-NORMSDIST((((LN($ET30/$C$43)+(#REF!+($O$49^2)/2)*$O$54)/($O$49*SQRT($O$54)))-$O$49*SQRT(($O$54))))*$C$43*EXP(-#REF!*$O$54))*$B$43*100,0)</f>
        <v>0</v>
      </c>
      <c r="FR30" s="60">
        <f ca="1">IFERROR((NORMSDIST(((LN($ET30/$C$44)+(#REF!+($O$49^2)/2)*$O$54)/($O$49*SQRT($O$54))))*$ET30-NORMSDIST((((LN($ET30/$C$44)+(#REF!+($O$49^2)/2)*$O$54)/($O$49*SQRT($O$54)))-$O$49*SQRT(($O$54))))*$C$44*EXP(-#REF!*$O$54))*$B$44*100,0)</f>
        <v>0</v>
      </c>
      <c r="FS30" s="60">
        <f ca="1">IFERROR((NORMSDIST(((LN($ET30/$C$45)+(#REF!+($O$49^2)/2)*$O$54)/($O$49*SQRT($O$54))))*$ET30-NORMSDIST((((LN($ET30/$C$45)+(#REF!+($O$49^2)/2)*$O$54)/($O$49*SQRT($O$54)))-$O$49*SQRT(($O$54))))*$C$45*EXP(-#REF!*$O$54))*$B$45*100,0)</f>
        <v>0</v>
      </c>
      <c r="FT30" s="60">
        <f ca="1">IFERROR((NORMSDIST(((LN($ET30/$C$46)+(#REF!+($O$49^2)/2)*$O$54)/($O$49*SQRT($O$54))))*$ET30-NORMSDIST((((LN($ET30/$C$46)+(#REF!+($O$49^2)/2)*$O$54)/($O$49*SQRT($O$54)))-$O$49*SQRT(($O$54))))*$C$46*EXP(-#REF!*$O$54))*$B$46*100,0)</f>
        <v>0</v>
      </c>
      <c r="FU30" s="60">
        <f ca="1">IFERROR((NORMSDIST(((LN($ET30/$C$47)+(#REF!+($O$49^2)/2)*$O$54)/($O$49*SQRT($O$54))))*$ET30-NORMSDIST((((LN($ET30/$C$47)+(#REF!+($O$49^2)/2)*$O$54)/($O$49*SQRT($O$54)))-$O$49*SQRT(($O$54))))*$C$47*EXP(-#REF!*$O$54))*$B$47*100,0)</f>
        <v>0</v>
      </c>
      <c r="FV30" s="60">
        <f ca="1">IFERROR((NORMSDIST(((LN($ET30/$C$48)+(#REF!+($O$49^2)/2)*$O$54)/($O$49*SQRT($O$54))))*$ET30-NORMSDIST((((LN($ET30/$C$48)+(#REF!+($O$49^2)/2)*$O$54)/($O$49*SQRT($O$54)))-$O$49*SQRT(($O$54))))*$C$48*EXP(-#REF!*$O$54))*$B$48*100,0)</f>
        <v>0</v>
      </c>
      <c r="FW30" s="60">
        <f ca="1">IFERROR((NORMSDIST(((LN($ET30/$C$49)+(#REF!+($O$49^2)/2)*$O$54)/($O$49*SQRT($O$54))))*$ET30-NORMSDIST((((LN($ET30/$C$49)+(#REF!+($O$49^2)/2)*$O$54)/($O$49*SQRT($O$54)))-$O$49*SQRT(($O$54))))*$C$49*EXP(-#REF!*$O$54))*$B$49*100,0)</f>
        <v>0</v>
      </c>
      <c r="FX30" s="60">
        <f ca="1">IFERROR((NORMSDIST(((LN($ET30/$C$50)+(#REF!+($O$49^2)/2)*$O$54)/($O$49*SQRT($O$54))))*$ET30-NORMSDIST((((LN($ET30/$C$50)+(#REF!+($O$49^2)/2)*$O$54)/($O$49*SQRT($O$54)))-$O$49*SQRT(($O$54))))*$C$50*EXP(-#REF!*$O$54))*$B$50*100,0)</f>
        <v>0</v>
      </c>
      <c r="FY30" s="60">
        <f ca="1">IFERROR((NORMSDIST(((LN($ET30/$C$51)+(#REF!+($O$49^2)/2)*$O$54)/($O$49*SQRT($O$54))))*$ET30-NORMSDIST((((LN($ET30/$C$51)+(#REF!+($O$49^2)/2)*$O$54)/($O$49*SQRT($O$54)))-$O$49*SQRT(($O$54))))*$C$51*EXP(-#REF!*$O$54))*$B$51*100,0)</f>
        <v>0</v>
      </c>
      <c r="FZ30" s="60">
        <f ca="1">IFERROR((NORMSDIST(((LN($ET30/$C$52)+(#REF!+($O$49^2)/2)*$O$54)/($O$49*SQRT($O$54))))*$ET30-NORMSDIST((((LN($ET30/$C$52)+(#REF!+($O$49^2)/2)*$O$54)/($O$49*SQRT($O$54)))-$O$49*SQRT(($O$54))))*$C$52*EXP(-#REF!*$O$54))*$B$52*100,0)</f>
        <v>0</v>
      </c>
      <c r="GA30" s="60">
        <f ca="1">IFERROR((NORMSDIST(((LN($ET30/$C$53)+(#REF!+($O$49^2)/2)*$O$54)/($O$49*SQRT($O$54))))*$ET30-NORMSDIST((((LN($ET30/$C$53)+(#REF!+($O$49^2)/2)*$O$54)/($O$49*SQRT($O$54)))-$O$49*SQRT(($O$54))))*$C$53*EXP(-#REF!*$O$54))*$B$53*100,0)</f>
        <v>0</v>
      </c>
      <c r="GB30" s="60">
        <f ca="1">IFERROR((NORMSDIST(((LN($ET30/$C$54)+(#REF!+($O$49^2)/2)*$O$54)/($O$49*SQRT($O$54))))*$ET30-NORMSDIST((((LN($ET30/$C$54)+(#REF!+($O$49^2)/2)*$O$54)/($O$49*SQRT($O$54)))-$O$49*SQRT(($O$54))))*$C$54*EXP(-#REF!*$O$54))*$B$54*100,0)</f>
        <v>0</v>
      </c>
      <c r="GC30" s="60">
        <f ca="1">IFERROR((NORMSDIST(((LN($ET30/$C$56)+(#REF!+($O$49^2)/2)*$O$54)/($O$49*SQRT($O$54))))*$ET30-NORMSDIST((((LN($ET30/$C$56)+(#REF!+($O$49^2)/2)*$O$54)/($O$49*SQRT($O$54)))-$O$49*SQRT(($O$54))))*$C$56*EXP(-#REF!*$O$54))*$B$56*100,0)</f>
        <v>0</v>
      </c>
      <c r="GD30" s="61"/>
      <c r="GE30" s="62">
        <f t="shared" ca="1" si="60"/>
        <v>0</v>
      </c>
      <c r="GF30" s="61"/>
      <c r="GG30" s="66"/>
      <c r="GH30" s="64"/>
      <c r="GI30" s="65">
        <f t="shared" ca="1" si="61"/>
        <v>13122.45</v>
      </c>
    </row>
    <row r="31" spans="1:191">
      <c r="A31" s="150" t="s">
        <v>205</v>
      </c>
      <c r="B31" s="518"/>
      <c r="C31" s="523">
        <v>3108.1</v>
      </c>
      <c r="D31" s="519">
        <v>2.7</v>
      </c>
      <c r="E31" s="516">
        <f t="shared" si="68"/>
        <v>0</v>
      </c>
      <c r="F31" s="517">
        <f t="shared" si="69"/>
        <v>0</v>
      </c>
      <c r="G31" s="520">
        <f t="shared" si="76"/>
        <v>2.7</v>
      </c>
      <c r="H31" s="624"/>
      <c r="I31" s="552">
        <f t="shared" si="70"/>
        <v>0</v>
      </c>
      <c r="J31" s="899">
        <f t="shared" si="71"/>
        <v>0</v>
      </c>
      <c r="K31" s="872"/>
      <c r="L31" s="603"/>
      <c r="M31" s="703">
        <f t="shared" si="67"/>
        <v>4831.6207647449291</v>
      </c>
      <c r="N31" s="562">
        <f t="shared" si="6"/>
        <v>13122.45</v>
      </c>
      <c r="O31" s="697">
        <f t="shared" ca="1" si="7"/>
        <v>13122.45</v>
      </c>
      <c r="P31" s="872"/>
      <c r="Q31" s="844">
        <v>4858.1000000000004</v>
      </c>
      <c r="R31" s="610">
        <f t="shared" si="72"/>
        <v>0</v>
      </c>
      <c r="S31" s="619">
        <f t="shared" si="8"/>
        <v>4858.1000000000004</v>
      </c>
      <c r="T31" s="513" t="str">
        <f t="shared" si="77"/>
        <v>MERV - XMEV - GFGC48581O - 24hs</v>
      </c>
      <c r="U31" s="614" t="str">
        <f t="shared" si="10"/>
        <v>GFGC48581O</v>
      </c>
      <c r="V31" s="862">
        <f t="shared" ca="1" si="78"/>
        <v>34.30118669413514</v>
      </c>
      <c r="W31" s="508">
        <f>IFERROR(VLOOKUP($U31,HomeBroker!$A$30:$F$90,6,0),0)</f>
        <v>140</v>
      </c>
      <c r="X31" s="940" t="str" cm="1">
        <f t="array" aca="1" ref="X31" ca="1">IFERROR(IF(Q31&lt;&gt;"",IF(W31&gt;0,ImpliedCallVolatility($M$18,Q31,$O$62,$O$51,W31),""),""),"")</f>
        <v/>
      </c>
      <c r="Y31" s="957" t="str" cm="1">
        <f t="array" aca="1" ref="Y31" ca="1">+IFERROR(IF(Q31&lt;&gt;"",CallDelta($M$18,Q31,$O$62,$O$51,$O$58),""),"")</f>
        <v/>
      </c>
      <c r="Z31" s="957" t="str" cm="1">
        <f t="array" aca="1" ref="Z31" ca="1">+IFERROR(IF(Q31&lt;&gt;"",CallTheta2($M$18,Q31,$O$62,$O$51,$O$58,$O$57),""),"")</f>
        <v/>
      </c>
      <c r="AA31" s="949" t="str" cm="1">
        <f t="array" aca="1" ref="AA31" ca="1">+IFERROR(IF(Q31&lt;&gt;"",vega($M$18,Q31,$O$62,$O$51,$O$58),""),"")</f>
        <v/>
      </c>
      <c r="AB31" s="872"/>
      <c r="AC31" s="1002">
        <v>3752.2</v>
      </c>
      <c r="AD31" s="611">
        <f t="shared" si="73"/>
        <v>0</v>
      </c>
      <c r="AE31" s="619">
        <f t="shared" si="13"/>
        <v>3752.2</v>
      </c>
      <c r="AF31" s="513" t="str">
        <f t="shared" si="74"/>
        <v>MERV - XMEV - GFGV37522O - 24hs</v>
      </c>
      <c r="AG31" s="614" t="str">
        <f t="shared" si="15"/>
        <v>GFGV37522O</v>
      </c>
      <c r="AH31" s="616">
        <f t="shared" ca="1" si="75"/>
        <v>121.97092721232343</v>
      </c>
      <c r="AI31" s="508">
        <f>IFERROR(VLOOKUP($AG31,HomeBroker!$A$30:$F$90,6,0),0)</f>
        <v>190</v>
      </c>
      <c r="AJ31" s="940" t="str" cm="1">
        <f t="array" aca="1" ref="AJ31" ca="1">IFERROR(IF(AC31&lt;&gt;"",IF(AI31&gt;0,ImpliedPutVolatility($M$18,AC31,$O$62,$O$51,AI31),""),""),"")</f>
        <v/>
      </c>
      <c r="AK31" s="957" t="str" cm="1">
        <f t="array" aca="1" ref="AK31" ca="1">+IFERROR(IF(AC31&lt;&gt;"",PutDelta($M$18,AC31,$O$62,$O$51,$O$59),""),"")</f>
        <v/>
      </c>
      <c r="AL31" s="957" t="str" cm="1">
        <f t="array" aca="1" ref="AL31" ca="1">+IFERROR(IF(AC31&lt;&gt;"",PutTheta2($M$18,AC31,$O$62,$O$51,$O$59,$O$57),""),"")</f>
        <v/>
      </c>
      <c r="AM31" s="949" t="str" cm="1">
        <f t="array" aca="1" ref="AM31" ca="1">+IFERROR(IF(AC31&lt;&gt;"",vega($M$18,AC31,$O$62,$O$51,$O$59),""),"")</f>
        <v/>
      </c>
      <c r="AN31" s="872"/>
      <c r="AO31" s="829"/>
      <c r="AP31" s="528" t="s">
        <v>160</v>
      </c>
      <c r="AQ31" s="510"/>
      <c r="AR31" s="522"/>
      <c r="AS31" s="514"/>
      <c r="AT31" s="516">
        <f t="shared" si="17"/>
        <v>0</v>
      </c>
      <c r="AU31" s="525">
        <f t="shared" si="18"/>
        <v>0</v>
      </c>
      <c r="AV31" s="529" t="s">
        <v>206</v>
      </c>
      <c r="AW31" s="510"/>
      <c r="AX31" s="522"/>
      <c r="AY31" s="514"/>
      <c r="AZ31" s="516">
        <f t="shared" si="64"/>
        <v>0</v>
      </c>
      <c r="BA31" s="525">
        <f t="shared" si="19"/>
        <v>0</v>
      </c>
      <c r="BB31" s="532" t="s">
        <v>207</v>
      </c>
      <c r="BC31" s="531"/>
      <c r="BD31" s="514"/>
      <c r="BE31" s="516">
        <f t="shared" si="20"/>
        <v>0</v>
      </c>
      <c r="BF31" s="924">
        <f t="shared" si="21"/>
        <v>0</v>
      </c>
      <c r="BG31" s="877"/>
      <c r="BH31" s="877"/>
      <c r="BI31" s="877"/>
      <c r="BJ31" s="877"/>
      <c r="BK31" s="877"/>
      <c r="BL31" s="877"/>
      <c r="BM31" s="877"/>
      <c r="BN31" s="877"/>
      <c r="BO31" s="877"/>
      <c r="BP31" s="877"/>
      <c r="BQ31" s="877"/>
      <c r="BR31" s="877"/>
      <c r="DC31" s="59">
        <f t="shared" si="22"/>
        <v>4831.6207647449291</v>
      </c>
      <c r="DD31" s="60">
        <f t="shared" si="23"/>
        <v>0</v>
      </c>
      <c r="DE31" s="60">
        <f t="shared" si="24"/>
        <v>0</v>
      </c>
      <c r="DF31" s="60">
        <f t="shared" si="25"/>
        <v>0</v>
      </c>
      <c r="DG31" s="60">
        <f t="shared" si="26"/>
        <v>0</v>
      </c>
      <c r="DH31" s="60">
        <f t="shared" si="27"/>
        <v>0</v>
      </c>
      <c r="DI31" s="60">
        <f t="shared" si="28"/>
        <v>0</v>
      </c>
      <c r="DJ31" s="60">
        <f t="shared" si="29"/>
        <v>0</v>
      </c>
      <c r="DK31" s="60">
        <f t="shared" si="30"/>
        <v>0</v>
      </c>
      <c r="DL31" s="60">
        <f t="shared" si="31"/>
        <v>0</v>
      </c>
      <c r="DM31" s="60">
        <f t="shared" si="32"/>
        <v>0</v>
      </c>
      <c r="DN31" s="60">
        <f t="shared" si="33"/>
        <v>0</v>
      </c>
      <c r="DO31" s="60">
        <f t="shared" si="34"/>
        <v>0</v>
      </c>
      <c r="DP31" s="60">
        <f t="shared" si="35"/>
        <v>0</v>
      </c>
      <c r="DQ31" s="60">
        <f t="shared" si="36"/>
        <v>0</v>
      </c>
      <c r="DR31" s="60">
        <f t="shared" si="37"/>
        <v>0</v>
      </c>
      <c r="DS31" s="60">
        <f t="shared" si="38"/>
        <v>0</v>
      </c>
      <c r="DT31" s="60">
        <f t="shared" si="39"/>
        <v>0</v>
      </c>
      <c r="DU31" s="60">
        <f t="shared" si="40"/>
        <v>0</v>
      </c>
      <c r="DV31" s="60">
        <f t="shared" si="41"/>
        <v>0</v>
      </c>
      <c r="DW31" s="60">
        <f t="shared" si="42"/>
        <v>0</v>
      </c>
      <c r="DX31" s="60">
        <f t="shared" si="43"/>
        <v>0</v>
      </c>
      <c r="DY31" s="60">
        <f t="shared" si="44"/>
        <v>0</v>
      </c>
      <c r="DZ31" s="60">
        <f t="shared" si="45"/>
        <v>0</v>
      </c>
      <c r="EA31" s="60">
        <f t="shared" si="46"/>
        <v>0</v>
      </c>
      <c r="EB31" s="60">
        <f t="shared" si="47"/>
        <v>0</v>
      </c>
      <c r="EC31" s="60">
        <f t="shared" si="48"/>
        <v>0</v>
      </c>
      <c r="ED31" s="60">
        <f t="shared" si="49"/>
        <v>0</v>
      </c>
      <c r="EE31" s="60">
        <f t="shared" si="50"/>
        <v>0</v>
      </c>
      <c r="EF31" s="60">
        <f t="shared" si="51"/>
        <v>0</v>
      </c>
      <c r="EG31" s="60">
        <f t="shared" si="52"/>
        <v>0</v>
      </c>
      <c r="EH31" s="60">
        <f t="shared" si="53"/>
        <v>0</v>
      </c>
      <c r="EI31" s="60">
        <f t="shared" si="54"/>
        <v>0</v>
      </c>
      <c r="EJ31" s="60">
        <f t="shared" si="55"/>
        <v>0</v>
      </c>
      <c r="EK31" s="60">
        <f t="shared" si="56"/>
        <v>0</v>
      </c>
      <c r="EL31" s="60">
        <f t="shared" si="57"/>
        <v>0</v>
      </c>
      <c r="EM31" s="61"/>
      <c r="EN31" s="62">
        <f t="shared" si="58"/>
        <v>0</v>
      </c>
      <c r="EO31" s="61"/>
      <c r="EP31" s="66"/>
      <c r="EQ31" s="64"/>
      <c r="ER31" s="65">
        <f t="shared" si="65"/>
        <v>13122.45</v>
      </c>
      <c r="ES31" s="50"/>
      <c r="ET31" s="59">
        <f t="shared" si="59"/>
        <v>4831.6207647449291</v>
      </c>
      <c r="EU31" s="60">
        <f ca="1">IFERROR((NORMSDIST(((LN($ET31/$C$3)+(#REF!+($O$49^2)/2)*$O$54)/($O$49*SQRT($O$54))))*$ET31-NORMSDIST((((LN($ET31/$C$3)+(#REF!+($O$49^2)/2)*$O$54)/($O$49*SQRT($O$54)))-$O$49*SQRT(($O$54))))*$C$3*EXP(-#REF!*$O$54))*$B$3*100,0)</f>
        <v>0</v>
      </c>
      <c r="EV31" s="60">
        <f ca="1">IFERROR((NORMSDIST(((LN($ET31/$C$4)+(#REF!+($O$49^2)/2)*$O$54)/($O$49*SQRT($O$54))))*$ET31-NORMSDIST((((LN($ET31/$C$4)+(#REF!+($O$49^2)/2)*$O$54)/($O$49*SQRT($O$54)))-$O$49*SQRT(($O$54))))*$C$4*EXP(-#REF!*$O$54))*$B$4*100,0)</f>
        <v>0</v>
      </c>
      <c r="EW31" s="60">
        <f ca="1">IFERROR((NORMSDIST(((LN($ET31/$C$5)+(#REF!+($O$49^2)/2)*$O$54)/($O$49*SQRT($O$54))))*$ET31-NORMSDIST((((LN($ET31/$C$5)+(#REF!+($O$49^2)/2)*$O$54)/($O$49*SQRT($O$54)))-$O$49*SQRT(($O$54))))*$C$5*EXP(-#REF!*$O$54))*$B$5*100,0)</f>
        <v>0</v>
      </c>
      <c r="EX31" s="60">
        <f ca="1">IFERROR((NORMSDIST(((LN($ET31/$C$6)+(#REF!+($O$49^2)/2)*$O$54)/($O$49*SQRT($O$54))))*$ET31-NORMSDIST((((LN($ET31/$C$6)+(#REF!+($O$49^2)/2)*$O$54)/($O$49*SQRT($O$54)))-$O$49*SQRT(($O$54))))*$C$6*EXP(-#REF!*$O$54))*$B$6*100,0)</f>
        <v>0</v>
      </c>
      <c r="EY31" s="60">
        <f ca="1">IFERROR((NORMSDIST(((LN($ET31/$C$7)+(#REF!+($O$49^2)/2)*$O$54)/($O$49*SQRT($O$54))))*$ET31-NORMSDIST((((LN($ET31/$C$7)+(#REF!+($O$49^2)/2)*$O$54)/($O$49*SQRT($O$54)))-$O$49*SQRT(($O$54))))*$C$7*EXP(-#REF!*$O$54))*$B$7*100,0)</f>
        <v>0</v>
      </c>
      <c r="EZ31" s="60">
        <f ca="1">IFERROR((NORMSDIST(((LN($ET31/$C$8)+(#REF!+($O$49^2)/2)*$O$54)/($O$49*SQRT($O$54))))*$ET31-NORMSDIST((((LN($ET31/$C$8)+(#REF!+($O$49^2)/2)*$O$54)/($O$49*SQRT($O$54)))-$O$49*SQRT(($O$54))))*$C$8*EXP(-#REF!*$O$54))*$B$8*100,0)</f>
        <v>0</v>
      </c>
      <c r="FA31" s="60">
        <f ca="1">IFERROR((NORMSDIST(((LN($ET31/$C$9)+(#REF!+($O$49^2)/2)*$O$54)/($O$49*SQRT($O$54))))*$ET31-NORMSDIST((((LN($ET31/$C$9)+(#REF!+($O$49^2)/2)*$O$54)/($O$49*SQRT($O$54)))-$O$49*SQRT(($O$54))))*$C$9*EXP(-#REF!*$O$54))*$B$9*100,0)</f>
        <v>0</v>
      </c>
      <c r="FB31" s="60">
        <f ca="1">IFERROR((NORMSDIST(((LN($ET31/$C$10)+(#REF!+($O$49^2)/2)*$O$54)/($O$49*SQRT($O$54))))*$ET31-NORMSDIST((((LN($ET31/$C$10)+(#REF!+($O$49^2)/2)*$O$54)/($O$49*SQRT($O$54)))-$O$49*SQRT(($O$54))))*$C$10*EXP(-#REF!*$O$54))*$B$10*100,0)</f>
        <v>0</v>
      </c>
      <c r="FC31" s="60">
        <f ca="1">IFERROR((NORMSDIST(((LN($ET31/$C$11)+(#REF!+($O$49^2)/2)*$O$54)/($O$49*SQRT($O$54))))*$ET31-NORMSDIST((((LN($ET31/$C$11)+(#REF!+($O$49^2)/2)*$O$54)/($O$49*SQRT($O$54)))-$O$49*SQRT(($O$54))))*$C$11*EXP(-#REF!*$O$54))*$B$11*100,0)</f>
        <v>0</v>
      </c>
      <c r="FD31" s="60">
        <f ca="1">IFERROR((NORMSDIST(((LN($ET31/$C$12)+(#REF!+($O$49^2)/2)*$O$54)/($O$49*SQRT($O$54))))*$ET31-NORMSDIST((((LN($ET31/$C$12)+(#REF!+($O$49^2)/2)*$O$54)/($O$49*SQRT($O$54)))-$O$49*SQRT(($O$54))))*$C$12*EXP(-#REF!*$O$54))*$B$12*100,0)</f>
        <v>0</v>
      </c>
      <c r="FE31" s="60">
        <f ca="1">IFERROR((NORMSDIST(((LN($ET31/$C$13)+(#REF!+($O$49^2)/2)*$O$54)/($O$49*SQRT($O$54))))*$ET31-NORMSDIST((((LN($ET31/$C$13)+(#REF!+($O$49^2)/2)*$O$54)/($O$49*SQRT($O$54)))-$O$49*SQRT(($O$54))))*$C$13*EXP(-#REF!*$O$54))*$B$13*100,0)</f>
        <v>0</v>
      </c>
      <c r="FF31" s="60">
        <f ca="1">IFERROR((NORMSDIST(((LN($ET31/$C$14)+(#REF!+($O$49^2)/2)*$O$54)/($O$49*SQRT($O$54))))*$ET31-NORMSDIST((((LN($ET31/$C$14)+(#REF!+($O$49^2)/2)*$O$54)/($O$49*SQRT($O$54)))-$O$49*SQRT(($O$54))))*$C$14*EXP(-#REF!*$O$54))*$B$14*100,0)</f>
        <v>0</v>
      </c>
      <c r="FG31" s="60">
        <f ca="1">IFERROR((NORMSDIST(((LN($ET31/$C$15)+(#REF!+($O$49^2)/2)*$O$54)/($O$49*SQRT($O$54))))*$ET31-NORMSDIST((((LN($ET31/$C$15)+(#REF!+($O$49^2)/2)*$O$54)/($O$49*SQRT($O$54)))-$O$49*SQRT(($O$54))))*$C$15*EXP(-#REF!*$O$54))*$B$15*100,0)</f>
        <v>0</v>
      </c>
      <c r="FH31" s="60">
        <f ca="1">IFERROR((NORMSDIST(((LN($ET31/$C$16)+(#REF!+($O$49^2)/2)*$O$54)/($O$49*SQRT($O$54))))*$ET31-NORMSDIST((((LN($ET31/$C$16)+(#REF!+($O$49^2)/2)*$O$54)/($O$49*SQRT($O$54)))-$O$49*SQRT(($O$54))))*$C$16*EXP(-#REF!*$O$54))*$B$16*100,0)</f>
        <v>0</v>
      </c>
      <c r="FI31" s="60">
        <f ca="1">IFERROR((NORMSDIST(((LN($ET31/$C$17)+(#REF!+($O$49^2)/2)*$O$54)/($O$49*SQRT($O$54))))*$ET31-NORMSDIST((((LN($ET31/$C$17)+(#REF!+($O$49^2)/2)*$O$54)/($O$49*SQRT($O$54)))-$O$49*SQRT(($O$54))))*$C$17*EXP(-#REF!*$O$54))*$B$17*100,0)</f>
        <v>0</v>
      </c>
      <c r="FJ31" s="60">
        <f ca="1">IFERROR((NORMSDIST(((LN($ET31/$C$18)+(#REF!+($O$49^2)/2)*$O$54)/($O$49*SQRT($O$54))))*$ET31-NORMSDIST((((LN($ET31/$C$18)+(#REF!+($O$49^2)/2)*$O$54)/($O$49*SQRT($O$54)))-$O$49*SQRT(($O$54))))*$C$18*EXP(-#REF!*$O$54))*$B$18*100,0)</f>
        <v>0</v>
      </c>
      <c r="FK31" s="60">
        <f ca="1">IFERROR((NORMSDIST(((LN($ET31/$C$19)+(#REF!+($O$49^2)/2)*$O$54)/($O$49*SQRT($O$54))))*$ET31-NORMSDIST((((LN($ET31/$C$19)+(#REF!+($O$49^2)/2)*$O$54)/($O$49*SQRT($O$54)))-$O$49*SQRT(($O$54))))*$C$19*EXP(-#REF!*$O$54))*$B$19*100,0)</f>
        <v>0</v>
      </c>
      <c r="FL31" s="60">
        <f ca="1">IFERROR((NORMSDIST(((LN($ET31/$C$20)+(#REF!+($O$49^2)/2)*$O$54)/($O$49*SQRT($O$54))))*$ET31-NORMSDIST((((LN($ET31/$C$20)+(#REF!+($O$49^2)/2)*$O$54)/($O$49*SQRT($O$54)))-$O$49*SQRT(($O$54))))*$C$20*EXP(-#REF!*$O$54))*$B$20*100,0)</f>
        <v>0</v>
      </c>
      <c r="FM31" s="60">
        <f ca="1">IFERROR((NORMSDIST(((LN($ET31/$C$39)+(#REF!+($O$49^2)/2)*$O$54)/($O$49*SQRT($O$54))))*$ET31-NORMSDIST((((LN($ET31/$C$39)+(#REF!+($O$49^2)/2)*$O$54)/($O$49*SQRT($O$54)))-$O$49*SQRT(($O$54))))*$C$39*EXP(-#REF!*$O$54))*$B$39*100,0)</f>
        <v>0</v>
      </c>
      <c r="FN31" s="60">
        <f ca="1">IFERROR((NORMSDIST(((LN($ET31/$C$40)+(#REF!+($O$49^2)/2)*$O$54)/($O$49*SQRT($O$54))))*$ET31-NORMSDIST((((LN($ET31/$C$40)+(#REF!+($O$49^2)/2)*$O$54)/($O$49*SQRT($O$54)))-$O$49*SQRT(($O$54))))*$C$40*EXP(-#REF!*$O$54))*$B$40*100,0)</f>
        <v>0</v>
      </c>
      <c r="FO31" s="60">
        <f ca="1">IFERROR((NORMSDIST(((LN($ET31/$C$41)+(#REF!+($O$49^2)/2)*$O$54)/($O$49*SQRT($O$54))))*$ET31-NORMSDIST((((LN($ET31/$C$41)+(#REF!+($O$49^2)/2)*$O$54)/($O$49*SQRT($O$54)))-$O$49*SQRT(($O$54))))*$C$41*EXP(-#REF!*$O$54))*$B$41*100,0)</f>
        <v>0</v>
      </c>
      <c r="FP31" s="60">
        <f ca="1">IFERROR((NORMSDIST(((LN($ET31/$C$42)+(#REF!+($O$49^2)/2)*$O$54)/($O$49*SQRT($O$54))))*$ET31-NORMSDIST((((LN($ET31/$C$42)+(#REF!+($O$49^2)/2)*$O$54)/($O$49*SQRT($O$54)))-$O$49*SQRT(($O$54))))*$C$42*EXP(-#REF!*$O$54))*$B$42*100,0)</f>
        <v>0</v>
      </c>
      <c r="FQ31" s="60">
        <f ca="1">IFERROR((NORMSDIST(((LN($ET31/$C$43)+(#REF!+($O$49^2)/2)*$O$54)/($O$49*SQRT($O$54))))*$ET31-NORMSDIST((((LN($ET31/$C$43)+(#REF!+($O$49^2)/2)*$O$54)/($O$49*SQRT($O$54)))-$O$49*SQRT(($O$54))))*$C$43*EXP(-#REF!*$O$54))*$B$43*100,0)</f>
        <v>0</v>
      </c>
      <c r="FR31" s="60">
        <f ca="1">IFERROR((NORMSDIST(((LN($ET31/$C$44)+(#REF!+($O$49^2)/2)*$O$54)/($O$49*SQRT($O$54))))*$ET31-NORMSDIST((((LN($ET31/$C$44)+(#REF!+($O$49^2)/2)*$O$54)/($O$49*SQRT($O$54)))-$O$49*SQRT(($O$54))))*$C$44*EXP(-#REF!*$O$54))*$B$44*100,0)</f>
        <v>0</v>
      </c>
      <c r="FS31" s="60">
        <f ca="1">IFERROR((NORMSDIST(((LN($ET31/$C$45)+(#REF!+($O$49^2)/2)*$O$54)/($O$49*SQRT($O$54))))*$ET31-NORMSDIST((((LN($ET31/$C$45)+(#REF!+($O$49^2)/2)*$O$54)/($O$49*SQRT($O$54)))-$O$49*SQRT(($O$54))))*$C$45*EXP(-#REF!*$O$54))*$B$45*100,0)</f>
        <v>0</v>
      </c>
      <c r="FT31" s="60">
        <f ca="1">IFERROR((NORMSDIST(((LN($ET31/$C$46)+(#REF!+($O$49^2)/2)*$O$54)/($O$49*SQRT($O$54))))*$ET31-NORMSDIST((((LN($ET31/$C$46)+(#REF!+($O$49^2)/2)*$O$54)/($O$49*SQRT($O$54)))-$O$49*SQRT(($O$54))))*$C$46*EXP(-#REF!*$O$54))*$B$46*100,0)</f>
        <v>0</v>
      </c>
      <c r="FU31" s="60">
        <f ca="1">IFERROR((NORMSDIST(((LN($ET31/$C$47)+(#REF!+($O$49^2)/2)*$O$54)/($O$49*SQRT($O$54))))*$ET31-NORMSDIST((((LN($ET31/$C$47)+(#REF!+($O$49^2)/2)*$O$54)/($O$49*SQRT($O$54)))-$O$49*SQRT(($O$54))))*$C$47*EXP(-#REF!*$O$54))*$B$47*100,0)</f>
        <v>0</v>
      </c>
      <c r="FV31" s="60">
        <f ca="1">IFERROR((NORMSDIST(((LN($ET31/$C$48)+(#REF!+($O$49^2)/2)*$O$54)/($O$49*SQRT($O$54))))*$ET31-NORMSDIST((((LN($ET31/$C$48)+(#REF!+($O$49^2)/2)*$O$54)/($O$49*SQRT($O$54)))-$O$49*SQRT(($O$54))))*$C$48*EXP(-#REF!*$O$54))*$B$48*100,0)</f>
        <v>0</v>
      </c>
      <c r="FW31" s="60">
        <f ca="1">IFERROR((NORMSDIST(((LN($ET31/$C$49)+(#REF!+($O$49^2)/2)*$O$54)/($O$49*SQRT($O$54))))*$ET31-NORMSDIST((((LN($ET31/$C$49)+(#REF!+($O$49^2)/2)*$O$54)/($O$49*SQRT($O$54)))-$O$49*SQRT(($O$54))))*$C$49*EXP(-#REF!*$O$54))*$B$49*100,0)</f>
        <v>0</v>
      </c>
      <c r="FX31" s="60">
        <f ca="1">IFERROR((NORMSDIST(((LN($ET31/$C$50)+(#REF!+($O$49^2)/2)*$O$54)/($O$49*SQRT($O$54))))*$ET31-NORMSDIST((((LN($ET31/$C$50)+(#REF!+($O$49^2)/2)*$O$54)/($O$49*SQRT($O$54)))-$O$49*SQRT(($O$54))))*$C$50*EXP(-#REF!*$O$54))*$B$50*100,0)</f>
        <v>0</v>
      </c>
      <c r="FY31" s="60">
        <f ca="1">IFERROR((NORMSDIST(((LN($ET31/$C$51)+(#REF!+($O$49^2)/2)*$O$54)/($O$49*SQRT($O$54))))*$ET31-NORMSDIST((((LN($ET31/$C$51)+(#REF!+($O$49^2)/2)*$O$54)/($O$49*SQRT($O$54)))-$O$49*SQRT(($O$54))))*$C$51*EXP(-#REF!*$O$54))*$B$51*100,0)</f>
        <v>0</v>
      </c>
      <c r="FZ31" s="60">
        <f ca="1">IFERROR((NORMSDIST(((LN($ET31/$C$52)+(#REF!+($O$49^2)/2)*$O$54)/($O$49*SQRT($O$54))))*$ET31-NORMSDIST((((LN($ET31/$C$52)+(#REF!+($O$49^2)/2)*$O$54)/($O$49*SQRT($O$54)))-$O$49*SQRT(($O$54))))*$C$52*EXP(-#REF!*$O$54))*$B$52*100,0)</f>
        <v>0</v>
      </c>
      <c r="GA31" s="60">
        <f ca="1">IFERROR((NORMSDIST(((LN($ET31/$C$53)+(#REF!+($O$49^2)/2)*$O$54)/($O$49*SQRT($O$54))))*$ET31-NORMSDIST((((LN($ET31/$C$53)+(#REF!+($O$49^2)/2)*$O$54)/($O$49*SQRT($O$54)))-$O$49*SQRT(($O$54))))*$C$53*EXP(-#REF!*$O$54))*$B$53*100,0)</f>
        <v>0</v>
      </c>
      <c r="GB31" s="60">
        <f ca="1">IFERROR((NORMSDIST(((LN($ET31/$C$54)+(#REF!+($O$49^2)/2)*$O$54)/($O$49*SQRT($O$54))))*$ET31-NORMSDIST((((LN($ET31/$C$54)+(#REF!+($O$49^2)/2)*$O$54)/($O$49*SQRT($O$54)))-$O$49*SQRT(($O$54))))*$C$54*EXP(-#REF!*$O$54))*$B$54*100,0)</f>
        <v>0</v>
      </c>
      <c r="GC31" s="60">
        <f ca="1">IFERROR((NORMSDIST(((LN($ET31/$C$56)+(#REF!+($O$49^2)/2)*$O$54)/($O$49*SQRT($O$54))))*$ET31-NORMSDIST((((LN($ET31/$C$56)+(#REF!+($O$49^2)/2)*$O$54)/($O$49*SQRT($O$54)))-$O$49*SQRT(($O$54))))*$C$56*EXP(-#REF!*$O$54))*$B$56*100,0)</f>
        <v>0</v>
      </c>
      <c r="GD31" s="61"/>
      <c r="GE31" s="62">
        <f t="shared" ca="1" si="60"/>
        <v>0</v>
      </c>
      <c r="GF31" s="61"/>
      <c r="GG31" s="66"/>
      <c r="GH31" s="64"/>
      <c r="GI31" s="65">
        <f t="shared" ca="1" si="61"/>
        <v>13122.45</v>
      </c>
    </row>
    <row r="32" spans="1:191">
      <c r="A32" s="150" t="s">
        <v>205</v>
      </c>
      <c r="B32" s="637"/>
      <c r="C32" s="638">
        <v>2958.1</v>
      </c>
      <c r="D32" s="639">
        <v>1.31</v>
      </c>
      <c r="E32" s="645">
        <f t="shared" si="68"/>
        <v>0</v>
      </c>
      <c r="F32" s="646">
        <f t="shared" si="69"/>
        <v>0</v>
      </c>
      <c r="G32" s="642">
        <f t="shared" si="76"/>
        <v>1.35</v>
      </c>
      <c r="H32" s="643"/>
      <c r="I32" s="551">
        <f t="shared" si="70"/>
        <v>0</v>
      </c>
      <c r="J32" s="900">
        <f t="shared" si="71"/>
        <v>0</v>
      </c>
      <c r="K32" s="872"/>
      <c r="L32" s="603"/>
      <c r="M32" s="703">
        <f t="shared" si="67"/>
        <v>4928.2531800398274</v>
      </c>
      <c r="N32" s="563">
        <f t="shared" si="6"/>
        <v>13122.45</v>
      </c>
      <c r="O32" s="696">
        <f t="shared" ca="1" si="7"/>
        <v>13122.45</v>
      </c>
      <c r="P32" s="872"/>
      <c r="Q32" s="847">
        <v>5197.3</v>
      </c>
      <c r="R32" s="620">
        <f t="shared" si="72"/>
        <v>0</v>
      </c>
      <c r="S32" s="618">
        <f t="shared" si="8"/>
        <v>5197.3</v>
      </c>
      <c r="T32" s="511" t="str">
        <f t="shared" si="77"/>
        <v>MERV - XMEV - GFGC51973O - 24hs</v>
      </c>
      <c r="U32" s="613" t="str">
        <f t="shared" si="10"/>
        <v>GFGC51973O</v>
      </c>
      <c r="V32" s="863">
        <f t="shared" ca="1" si="78"/>
        <v>13.477082905650377</v>
      </c>
      <c r="W32" s="507">
        <f>IFERROR(VLOOKUP($U32,HomeBroker!$A$30:$F$90,6,0),0)</f>
        <v>99</v>
      </c>
      <c r="X32" s="941" t="str" cm="1">
        <f t="array" aca="1" ref="X32" ca="1">IFERROR(IF(Q32&lt;&gt;"",IF(W32&gt;0,ImpliedCallVolatility($M$18,Q32,$O$62,$O$51,W32),""),""),"")</f>
        <v/>
      </c>
      <c r="Y32" s="958" t="str" cm="1">
        <f t="array" aca="1" ref="Y32" ca="1">+IFERROR(IF(Q32&lt;&gt;"",CallDelta($M$18,Q32,$O$62,$O$51,$O$58),""),"")</f>
        <v/>
      </c>
      <c r="Z32" s="958" t="str" cm="1">
        <f t="array" aca="1" ref="Z32" ca="1">+IFERROR(IF(Q32&lt;&gt;"",CallTheta2($M$18,Q32,$O$62,$O$51,$O$58,$O$57),""),"")</f>
        <v/>
      </c>
      <c r="AA32" s="950" t="str" cm="1">
        <f t="array" aca="1" ref="AA32" ca="1">+IFERROR(IF(Q32&lt;&gt;"",vega($M$18,Q32,$O$62,$O$51,$O$58),""),"")</f>
        <v/>
      </c>
      <c r="AB32" s="872"/>
      <c r="AC32" s="1005">
        <v>3558.1</v>
      </c>
      <c r="AD32" s="621">
        <f t="shared" si="73"/>
        <v>0</v>
      </c>
      <c r="AE32" s="618">
        <f t="shared" si="13"/>
        <v>3558.1</v>
      </c>
      <c r="AF32" s="511" t="str">
        <f t="shared" si="74"/>
        <v>MERV - XMEV - GFGV35581O - 24hs</v>
      </c>
      <c r="AG32" s="613" t="str">
        <f t="shared" si="15"/>
        <v>GFGV35581O</v>
      </c>
      <c r="AH32" s="615">
        <f t="shared" ca="1" si="75"/>
        <v>68.018828871441087</v>
      </c>
      <c r="AI32" s="507">
        <f>IFERROR(VLOOKUP($AG32,HomeBroker!$A$30:$F$90,6,0),0)</f>
        <v>0</v>
      </c>
      <c r="AJ32" s="946" t="str" cm="1">
        <f t="array" ref="AJ32">IFERROR(IF(AC32&lt;&gt;"",IF(AI32&gt;0,ImpliedPutVolatility($M$18,AC32,$O$62,$O$51,AI32),""),""),"")</f>
        <v/>
      </c>
      <c r="AK32" s="958" t="str" cm="1">
        <f t="array" aca="1" ref="AK32" ca="1">+IFERROR(IF(AC32&lt;&gt;"",PutDelta($M$18,AC32,$O$62,$O$51,$O$59),""),"")</f>
        <v/>
      </c>
      <c r="AL32" s="958" t="str" cm="1">
        <f t="array" aca="1" ref="AL32" ca="1">+IFERROR(IF(AC32&lt;&gt;"",PutTheta2($M$18,AC32,$O$62,$O$51,$O$59,$O$57),""),"")</f>
        <v/>
      </c>
      <c r="AM32" s="950" t="str" cm="1">
        <f t="array" aca="1" ref="AM32" ca="1">+IFERROR(IF(AC32&lt;&gt;"",vega($M$18,AC32,$O$62,$O$51,$O$59),""),"")</f>
        <v/>
      </c>
      <c r="AN32" s="872"/>
      <c r="AO32" s="828"/>
      <c r="AP32" s="528" t="s">
        <v>160</v>
      </c>
      <c r="AQ32" s="509"/>
      <c r="AR32" s="521"/>
      <c r="AS32" s="512"/>
      <c r="AT32" s="515">
        <f t="shared" si="17"/>
        <v>0</v>
      </c>
      <c r="AU32" s="524">
        <f t="shared" si="18"/>
        <v>0</v>
      </c>
      <c r="AV32" s="529" t="s">
        <v>206</v>
      </c>
      <c r="AW32" s="509"/>
      <c r="AX32" s="521"/>
      <c r="AY32" s="512"/>
      <c r="AZ32" s="515">
        <f t="shared" si="64"/>
        <v>0</v>
      </c>
      <c r="BA32" s="524">
        <f t="shared" si="19"/>
        <v>0</v>
      </c>
      <c r="BB32" s="532" t="s">
        <v>207</v>
      </c>
      <c r="BC32" s="530"/>
      <c r="BD32" s="512"/>
      <c r="BE32" s="515">
        <f t="shared" si="20"/>
        <v>0</v>
      </c>
      <c r="BF32" s="925">
        <f t="shared" si="21"/>
        <v>0</v>
      </c>
      <c r="BG32" s="877"/>
      <c r="BH32" s="877"/>
      <c r="BI32" s="877"/>
      <c r="BJ32" s="877"/>
      <c r="BK32" s="877"/>
      <c r="BL32" s="877"/>
      <c r="BM32" s="877"/>
      <c r="BN32" s="877"/>
      <c r="BO32" s="877"/>
      <c r="BP32" s="877"/>
      <c r="BQ32" s="877"/>
      <c r="BR32" s="877"/>
      <c r="DC32" s="59">
        <f t="shared" si="22"/>
        <v>4928.2531800398274</v>
      </c>
      <c r="DD32" s="60">
        <f t="shared" si="23"/>
        <v>0</v>
      </c>
      <c r="DE32" s="60">
        <f t="shared" si="24"/>
        <v>0</v>
      </c>
      <c r="DF32" s="60">
        <f t="shared" si="25"/>
        <v>0</v>
      </c>
      <c r="DG32" s="60">
        <f t="shared" si="26"/>
        <v>0</v>
      </c>
      <c r="DH32" s="60">
        <f t="shared" si="27"/>
        <v>0</v>
      </c>
      <c r="DI32" s="60">
        <f t="shared" si="28"/>
        <v>0</v>
      </c>
      <c r="DJ32" s="60">
        <f t="shared" si="29"/>
        <v>0</v>
      </c>
      <c r="DK32" s="60">
        <f t="shared" si="30"/>
        <v>0</v>
      </c>
      <c r="DL32" s="60">
        <f t="shared" si="31"/>
        <v>0</v>
      </c>
      <c r="DM32" s="60">
        <f t="shared" si="32"/>
        <v>0</v>
      </c>
      <c r="DN32" s="60">
        <f t="shared" si="33"/>
        <v>0</v>
      </c>
      <c r="DO32" s="60">
        <f t="shared" si="34"/>
        <v>0</v>
      </c>
      <c r="DP32" s="60">
        <f t="shared" si="35"/>
        <v>0</v>
      </c>
      <c r="DQ32" s="60">
        <f t="shared" si="36"/>
        <v>0</v>
      </c>
      <c r="DR32" s="60">
        <f t="shared" si="37"/>
        <v>0</v>
      </c>
      <c r="DS32" s="60">
        <f t="shared" si="38"/>
        <v>0</v>
      </c>
      <c r="DT32" s="60">
        <f t="shared" si="39"/>
        <v>0</v>
      </c>
      <c r="DU32" s="60">
        <f t="shared" si="40"/>
        <v>0</v>
      </c>
      <c r="DV32" s="60">
        <f t="shared" si="41"/>
        <v>0</v>
      </c>
      <c r="DW32" s="60">
        <f t="shared" si="42"/>
        <v>0</v>
      </c>
      <c r="DX32" s="60">
        <f t="shared" si="43"/>
        <v>0</v>
      </c>
      <c r="DY32" s="60">
        <f t="shared" si="44"/>
        <v>0</v>
      </c>
      <c r="DZ32" s="60">
        <f t="shared" si="45"/>
        <v>0</v>
      </c>
      <c r="EA32" s="60">
        <f t="shared" si="46"/>
        <v>0</v>
      </c>
      <c r="EB32" s="60">
        <f t="shared" si="47"/>
        <v>0</v>
      </c>
      <c r="EC32" s="60">
        <f t="shared" si="48"/>
        <v>0</v>
      </c>
      <c r="ED32" s="60">
        <f t="shared" si="49"/>
        <v>0</v>
      </c>
      <c r="EE32" s="60">
        <f t="shared" si="50"/>
        <v>0</v>
      </c>
      <c r="EF32" s="60">
        <f t="shared" si="51"/>
        <v>0</v>
      </c>
      <c r="EG32" s="60">
        <f t="shared" si="52"/>
        <v>0</v>
      </c>
      <c r="EH32" s="60">
        <f t="shared" si="53"/>
        <v>0</v>
      </c>
      <c r="EI32" s="60">
        <f t="shared" si="54"/>
        <v>0</v>
      </c>
      <c r="EJ32" s="60">
        <f t="shared" si="55"/>
        <v>0</v>
      </c>
      <c r="EK32" s="60">
        <f t="shared" si="56"/>
        <v>0</v>
      </c>
      <c r="EL32" s="60">
        <f t="shared" si="57"/>
        <v>0</v>
      </c>
      <c r="EM32" s="61"/>
      <c r="EN32" s="62">
        <f t="shared" si="58"/>
        <v>0</v>
      </c>
      <c r="EO32" s="61"/>
      <c r="EP32" s="66"/>
      <c r="EQ32" s="64"/>
      <c r="ER32" s="65">
        <f t="shared" si="65"/>
        <v>13122.45</v>
      </c>
      <c r="ES32" s="50"/>
      <c r="ET32" s="59">
        <f t="shared" si="59"/>
        <v>4928.2531800398274</v>
      </c>
      <c r="EU32" s="60">
        <f ca="1">IFERROR((NORMSDIST(((LN($ET32/$C$3)+(#REF!+($O$49^2)/2)*$O$54)/($O$49*SQRT($O$54))))*$ET32-NORMSDIST((((LN($ET32/$C$3)+(#REF!+($O$49^2)/2)*$O$54)/($O$49*SQRT($O$54)))-$O$49*SQRT(($O$54))))*$C$3*EXP(-#REF!*$O$54))*$B$3*100,0)</f>
        <v>0</v>
      </c>
      <c r="EV32" s="60">
        <f ca="1">IFERROR((NORMSDIST(((LN($ET32/$C$4)+(#REF!+($O$49^2)/2)*$O$54)/($O$49*SQRT($O$54))))*$ET32-NORMSDIST((((LN($ET32/$C$4)+(#REF!+($O$49^2)/2)*$O$54)/($O$49*SQRT($O$54)))-$O$49*SQRT(($O$54))))*$C$4*EXP(-#REF!*$O$54))*$B$4*100,0)</f>
        <v>0</v>
      </c>
      <c r="EW32" s="60">
        <f ca="1">IFERROR((NORMSDIST(((LN($ET32/$C$5)+(#REF!+($O$49^2)/2)*$O$54)/($O$49*SQRT($O$54))))*$ET32-NORMSDIST((((LN($ET32/$C$5)+(#REF!+($O$49^2)/2)*$O$54)/($O$49*SQRT($O$54)))-$O$49*SQRT(($O$54))))*$C$5*EXP(-#REF!*$O$54))*$B$5*100,0)</f>
        <v>0</v>
      </c>
      <c r="EX32" s="60">
        <f ca="1">IFERROR((NORMSDIST(((LN($ET32/$C$6)+(#REF!+($O$49^2)/2)*$O$54)/($O$49*SQRT($O$54))))*$ET32-NORMSDIST((((LN($ET32/$C$6)+(#REF!+($O$49^2)/2)*$O$54)/($O$49*SQRT($O$54)))-$O$49*SQRT(($O$54))))*$C$6*EXP(-#REF!*$O$54))*$B$6*100,0)</f>
        <v>0</v>
      </c>
      <c r="EY32" s="60">
        <f ca="1">IFERROR((NORMSDIST(((LN($ET32/$C$7)+(#REF!+($O$49^2)/2)*$O$54)/($O$49*SQRT($O$54))))*$ET32-NORMSDIST((((LN($ET32/$C$7)+(#REF!+($O$49^2)/2)*$O$54)/($O$49*SQRT($O$54)))-$O$49*SQRT(($O$54))))*$C$7*EXP(-#REF!*$O$54))*$B$7*100,0)</f>
        <v>0</v>
      </c>
      <c r="EZ32" s="60">
        <f ca="1">IFERROR((NORMSDIST(((LN($ET32/$C$8)+(#REF!+($O$49^2)/2)*$O$54)/($O$49*SQRT($O$54))))*$ET32-NORMSDIST((((LN($ET32/$C$8)+(#REF!+($O$49^2)/2)*$O$54)/($O$49*SQRT($O$54)))-$O$49*SQRT(($O$54))))*$C$8*EXP(-#REF!*$O$54))*$B$8*100,0)</f>
        <v>0</v>
      </c>
      <c r="FA32" s="60">
        <f ca="1">IFERROR((NORMSDIST(((LN($ET32/$C$9)+(#REF!+($O$49^2)/2)*$O$54)/($O$49*SQRT($O$54))))*$ET32-NORMSDIST((((LN($ET32/$C$9)+(#REF!+($O$49^2)/2)*$O$54)/($O$49*SQRT($O$54)))-$O$49*SQRT(($O$54))))*$C$9*EXP(-#REF!*$O$54))*$B$9*100,0)</f>
        <v>0</v>
      </c>
      <c r="FB32" s="60">
        <f ca="1">IFERROR((NORMSDIST(((LN($ET32/$C$10)+(#REF!+($O$49^2)/2)*$O$54)/($O$49*SQRT($O$54))))*$ET32-NORMSDIST((((LN($ET32/$C$10)+(#REF!+($O$49^2)/2)*$O$54)/($O$49*SQRT($O$54)))-$O$49*SQRT(($O$54))))*$C$10*EXP(-#REF!*$O$54))*$B$10*100,0)</f>
        <v>0</v>
      </c>
      <c r="FC32" s="60">
        <f ca="1">IFERROR((NORMSDIST(((LN($ET32/$C$11)+(#REF!+($O$49^2)/2)*$O$54)/($O$49*SQRT($O$54))))*$ET32-NORMSDIST((((LN($ET32/$C$11)+(#REF!+($O$49^2)/2)*$O$54)/($O$49*SQRT($O$54)))-$O$49*SQRT(($O$54))))*$C$11*EXP(-#REF!*$O$54))*$B$11*100,0)</f>
        <v>0</v>
      </c>
      <c r="FD32" s="60">
        <f ca="1">IFERROR((NORMSDIST(((LN($ET32/$C$12)+(#REF!+($O$49^2)/2)*$O$54)/($O$49*SQRT($O$54))))*$ET32-NORMSDIST((((LN($ET32/$C$12)+(#REF!+($O$49^2)/2)*$O$54)/($O$49*SQRT($O$54)))-$O$49*SQRT(($O$54))))*$C$12*EXP(-#REF!*$O$54))*$B$12*100,0)</f>
        <v>0</v>
      </c>
      <c r="FE32" s="60">
        <f ca="1">IFERROR((NORMSDIST(((LN($ET32/$C$13)+(#REF!+($O$49^2)/2)*$O$54)/($O$49*SQRT($O$54))))*$ET32-NORMSDIST((((LN($ET32/$C$13)+(#REF!+($O$49^2)/2)*$O$54)/($O$49*SQRT($O$54)))-$O$49*SQRT(($O$54))))*$C$13*EXP(-#REF!*$O$54))*$B$13*100,0)</f>
        <v>0</v>
      </c>
      <c r="FF32" s="60">
        <f ca="1">IFERROR((NORMSDIST(((LN($ET32/$C$14)+(#REF!+($O$49^2)/2)*$O$54)/($O$49*SQRT($O$54))))*$ET32-NORMSDIST((((LN($ET32/$C$14)+(#REF!+($O$49^2)/2)*$O$54)/($O$49*SQRT($O$54)))-$O$49*SQRT(($O$54))))*$C$14*EXP(-#REF!*$O$54))*$B$14*100,0)</f>
        <v>0</v>
      </c>
      <c r="FG32" s="60">
        <f ca="1">IFERROR((NORMSDIST(((LN($ET32/$C$15)+(#REF!+($O$49^2)/2)*$O$54)/($O$49*SQRT($O$54))))*$ET32-NORMSDIST((((LN($ET32/$C$15)+(#REF!+($O$49^2)/2)*$O$54)/($O$49*SQRT($O$54)))-$O$49*SQRT(($O$54))))*$C$15*EXP(-#REF!*$O$54))*$B$15*100,0)</f>
        <v>0</v>
      </c>
      <c r="FH32" s="60">
        <f ca="1">IFERROR((NORMSDIST(((LN($ET32/$C$16)+(#REF!+($O$49^2)/2)*$O$54)/($O$49*SQRT($O$54))))*$ET32-NORMSDIST((((LN($ET32/$C$16)+(#REF!+($O$49^2)/2)*$O$54)/($O$49*SQRT($O$54)))-$O$49*SQRT(($O$54))))*$C$16*EXP(-#REF!*$O$54))*$B$16*100,0)</f>
        <v>0</v>
      </c>
      <c r="FI32" s="60">
        <f ca="1">IFERROR((NORMSDIST(((LN($ET32/$C$17)+(#REF!+($O$49^2)/2)*$O$54)/($O$49*SQRT($O$54))))*$ET32-NORMSDIST((((LN($ET32/$C$17)+(#REF!+($O$49^2)/2)*$O$54)/($O$49*SQRT($O$54)))-$O$49*SQRT(($O$54))))*$C$17*EXP(-#REF!*$O$54))*$B$17*100,0)</f>
        <v>0</v>
      </c>
      <c r="FJ32" s="60">
        <f ca="1">IFERROR((NORMSDIST(((LN($ET32/$C$18)+(#REF!+($O$49^2)/2)*$O$54)/($O$49*SQRT($O$54))))*$ET32-NORMSDIST((((LN($ET32/$C$18)+(#REF!+($O$49^2)/2)*$O$54)/($O$49*SQRT($O$54)))-$O$49*SQRT(($O$54))))*$C$18*EXP(-#REF!*$O$54))*$B$18*100,0)</f>
        <v>0</v>
      </c>
      <c r="FK32" s="60">
        <f ca="1">IFERROR((NORMSDIST(((LN($ET32/$C$19)+(#REF!+($O$49^2)/2)*$O$54)/($O$49*SQRT($O$54))))*$ET32-NORMSDIST((((LN($ET32/$C$19)+(#REF!+($O$49^2)/2)*$O$54)/($O$49*SQRT($O$54)))-$O$49*SQRT(($O$54))))*$C$19*EXP(-#REF!*$O$54))*$B$19*100,0)</f>
        <v>0</v>
      </c>
      <c r="FL32" s="60">
        <f ca="1">IFERROR((NORMSDIST(((LN($ET32/$C$20)+(#REF!+($O$49^2)/2)*$O$54)/($O$49*SQRT($O$54))))*$ET32-NORMSDIST((((LN($ET32/$C$20)+(#REF!+($O$49^2)/2)*$O$54)/($O$49*SQRT($O$54)))-$O$49*SQRT(($O$54))))*$C$20*EXP(-#REF!*$O$54))*$B$20*100,0)</f>
        <v>0</v>
      </c>
      <c r="FM32" s="60">
        <f ca="1">IFERROR((NORMSDIST(((LN($ET32/$C$39)+(#REF!+($O$49^2)/2)*$O$54)/($O$49*SQRT($O$54))))*$ET32-NORMSDIST((((LN($ET32/$C$39)+(#REF!+($O$49^2)/2)*$O$54)/($O$49*SQRT($O$54)))-$O$49*SQRT(($O$54))))*$C$39*EXP(-#REF!*$O$54))*$B$39*100,0)</f>
        <v>0</v>
      </c>
      <c r="FN32" s="60">
        <f ca="1">IFERROR((NORMSDIST(((LN($ET32/$C$40)+(#REF!+($O$49^2)/2)*$O$54)/($O$49*SQRT($O$54))))*$ET32-NORMSDIST((((LN($ET32/$C$40)+(#REF!+($O$49^2)/2)*$O$54)/($O$49*SQRT($O$54)))-$O$49*SQRT(($O$54))))*$C$40*EXP(-#REF!*$O$54))*$B$40*100,0)</f>
        <v>0</v>
      </c>
      <c r="FO32" s="60">
        <f ca="1">IFERROR((NORMSDIST(((LN($ET32/$C$41)+(#REF!+($O$49^2)/2)*$O$54)/($O$49*SQRT($O$54))))*$ET32-NORMSDIST((((LN($ET32/$C$41)+(#REF!+($O$49^2)/2)*$O$54)/($O$49*SQRT($O$54)))-$O$49*SQRT(($O$54))))*$C$41*EXP(-#REF!*$O$54))*$B$41*100,0)</f>
        <v>0</v>
      </c>
      <c r="FP32" s="60">
        <f ca="1">IFERROR((NORMSDIST(((LN($ET32/$C$42)+(#REF!+($O$49^2)/2)*$O$54)/($O$49*SQRT($O$54))))*$ET32-NORMSDIST((((LN($ET32/$C$42)+(#REF!+($O$49^2)/2)*$O$54)/($O$49*SQRT($O$54)))-$O$49*SQRT(($O$54))))*$C$42*EXP(-#REF!*$O$54))*$B$42*100,0)</f>
        <v>0</v>
      </c>
      <c r="FQ32" s="60">
        <f ca="1">IFERROR((NORMSDIST(((LN($ET32/$C$43)+(#REF!+($O$49^2)/2)*$O$54)/($O$49*SQRT($O$54))))*$ET32-NORMSDIST((((LN($ET32/$C$43)+(#REF!+($O$49^2)/2)*$O$54)/($O$49*SQRT($O$54)))-$O$49*SQRT(($O$54))))*$C$43*EXP(-#REF!*$O$54))*$B$43*100,0)</f>
        <v>0</v>
      </c>
      <c r="FR32" s="60">
        <f ca="1">IFERROR((NORMSDIST(((LN($ET32/$C$44)+(#REF!+($O$49^2)/2)*$O$54)/($O$49*SQRT($O$54))))*$ET32-NORMSDIST((((LN($ET32/$C$44)+(#REF!+($O$49^2)/2)*$O$54)/($O$49*SQRT($O$54)))-$O$49*SQRT(($O$54))))*$C$44*EXP(-#REF!*$O$54))*$B$44*100,0)</f>
        <v>0</v>
      </c>
      <c r="FS32" s="60">
        <f ca="1">IFERROR((NORMSDIST(((LN($ET32/$C$45)+(#REF!+($O$49^2)/2)*$O$54)/($O$49*SQRT($O$54))))*$ET32-NORMSDIST((((LN($ET32/$C$45)+(#REF!+($O$49^2)/2)*$O$54)/($O$49*SQRT($O$54)))-$O$49*SQRT(($O$54))))*$C$45*EXP(-#REF!*$O$54))*$B$45*100,0)</f>
        <v>0</v>
      </c>
      <c r="FT32" s="60">
        <f ca="1">IFERROR((NORMSDIST(((LN($ET32/$C$46)+(#REF!+($O$49^2)/2)*$O$54)/($O$49*SQRT($O$54))))*$ET32-NORMSDIST((((LN($ET32/$C$46)+(#REF!+($O$49^2)/2)*$O$54)/($O$49*SQRT($O$54)))-$O$49*SQRT(($O$54))))*$C$46*EXP(-#REF!*$O$54))*$B$46*100,0)</f>
        <v>0</v>
      </c>
      <c r="FU32" s="60">
        <f ca="1">IFERROR((NORMSDIST(((LN($ET32/$C$47)+(#REF!+($O$49^2)/2)*$O$54)/($O$49*SQRT($O$54))))*$ET32-NORMSDIST((((LN($ET32/$C$47)+(#REF!+($O$49^2)/2)*$O$54)/($O$49*SQRT($O$54)))-$O$49*SQRT(($O$54))))*$C$47*EXP(-#REF!*$O$54))*$B$47*100,0)</f>
        <v>0</v>
      </c>
      <c r="FV32" s="60">
        <f ca="1">IFERROR((NORMSDIST(((LN($ET32/$C$48)+(#REF!+($O$49^2)/2)*$O$54)/($O$49*SQRT($O$54))))*$ET32-NORMSDIST((((LN($ET32/$C$48)+(#REF!+($O$49^2)/2)*$O$54)/($O$49*SQRT($O$54)))-$O$49*SQRT(($O$54))))*$C$48*EXP(-#REF!*$O$54))*$B$48*100,0)</f>
        <v>0</v>
      </c>
      <c r="FW32" s="60">
        <f ca="1">IFERROR((NORMSDIST(((LN($ET32/$C$49)+(#REF!+($O$49^2)/2)*$O$54)/($O$49*SQRT($O$54))))*$ET32-NORMSDIST((((LN($ET32/$C$49)+(#REF!+($O$49^2)/2)*$O$54)/($O$49*SQRT($O$54)))-$O$49*SQRT(($O$54))))*$C$49*EXP(-#REF!*$O$54))*$B$49*100,0)</f>
        <v>0</v>
      </c>
      <c r="FX32" s="60">
        <f ca="1">IFERROR((NORMSDIST(((LN($ET32/$C$50)+(#REF!+($O$49^2)/2)*$O$54)/($O$49*SQRT($O$54))))*$ET32-NORMSDIST((((LN($ET32/$C$50)+(#REF!+($O$49^2)/2)*$O$54)/($O$49*SQRT($O$54)))-$O$49*SQRT(($O$54))))*$C$50*EXP(-#REF!*$O$54))*$B$50*100,0)</f>
        <v>0</v>
      </c>
      <c r="FY32" s="60">
        <f ca="1">IFERROR((NORMSDIST(((LN($ET32/$C$51)+(#REF!+($O$49^2)/2)*$O$54)/($O$49*SQRT($O$54))))*$ET32-NORMSDIST((((LN($ET32/$C$51)+(#REF!+($O$49^2)/2)*$O$54)/($O$49*SQRT($O$54)))-$O$49*SQRT(($O$54))))*$C$51*EXP(-#REF!*$O$54))*$B$51*100,0)</f>
        <v>0</v>
      </c>
      <c r="FZ32" s="60">
        <f ca="1">IFERROR((NORMSDIST(((LN($ET32/$C$52)+(#REF!+($O$49^2)/2)*$O$54)/($O$49*SQRT($O$54))))*$ET32-NORMSDIST((((LN($ET32/$C$52)+(#REF!+($O$49^2)/2)*$O$54)/($O$49*SQRT($O$54)))-$O$49*SQRT(($O$54))))*$C$52*EXP(-#REF!*$O$54))*$B$52*100,0)</f>
        <v>0</v>
      </c>
      <c r="GA32" s="60">
        <f ca="1">IFERROR((NORMSDIST(((LN($ET32/$C$53)+(#REF!+($O$49^2)/2)*$O$54)/($O$49*SQRT($O$54))))*$ET32-NORMSDIST((((LN($ET32/$C$53)+(#REF!+($O$49^2)/2)*$O$54)/($O$49*SQRT($O$54)))-$O$49*SQRT(($O$54))))*$C$53*EXP(-#REF!*$O$54))*$B$53*100,0)</f>
        <v>0</v>
      </c>
      <c r="GB32" s="60">
        <f ca="1">IFERROR((NORMSDIST(((LN($ET32/$C$54)+(#REF!+($O$49^2)/2)*$O$54)/($O$49*SQRT($O$54))))*$ET32-NORMSDIST((((LN($ET32/$C$54)+(#REF!+($O$49^2)/2)*$O$54)/($O$49*SQRT($O$54)))-$O$49*SQRT(($O$54))))*$C$54*EXP(-#REF!*$O$54))*$B$54*100,0)</f>
        <v>0</v>
      </c>
      <c r="GC32" s="60">
        <f ca="1">IFERROR((NORMSDIST(((LN($ET32/$C$56)+(#REF!+($O$49^2)/2)*$O$54)/($O$49*SQRT($O$54))))*$ET32-NORMSDIST((((LN($ET32/$C$56)+(#REF!+($O$49^2)/2)*$O$54)/($O$49*SQRT($O$54)))-$O$49*SQRT(($O$54))))*$C$56*EXP(-#REF!*$O$54))*$B$56*100,0)</f>
        <v>0</v>
      </c>
      <c r="GD32" s="61"/>
      <c r="GE32" s="62">
        <f t="shared" ca="1" si="60"/>
        <v>0</v>
      </c>
      <c r="GF32" s="61"/>
      <c r="GG32" s="66"/>
      <c r="GH32" s="64"/>
      <c r="GI32" s="65">
        <f t="shared" ca="1" si="61"/>
        <v>13122.45</v>
      </c>
    </row>
    <row r="33" spans="1:191">
      <c r="A33" s="150" t="s">
        <v>205</v>
      </c>
      <c r="B33" s="518"/>
      <c r="C33" s="523">
        <v>2808.1</v>
      </c>
      <c r="D33" s="519">
        <v>0.59399999999999997</v>
      </c>
      <c r="E33" s="516">
        <f t="shared" si="68"/>
        <v>0</v>
      </c>
      <c r="F33" s="517">
        <f t="shared" si="69"/>
        <v>0</v>
      </c>
      <c r="G33" s="520">
        <f t="shared" si="76"/>
        <v>0.59399999999999997</v>
      </c>
      <c r="H33" s="624"/>
      <c r="I33" s="552">
        <f t="shared" si="70"/>
        <v>0</v>
      </c>
      <c r="J33" s="899">
        <f t="shared" si="71"/>
        <v>0</v>
      </c>
      <c r="K33" s="872"/>
      <c r="L33" s="603"/>
      <c r="M33" s="703">
        <f t="shared" si="67"/>
        <v>5026.8182436406241</v>
      </c>
      <c r="N33" s="562">
        <f t="shared" si="6"/>
        <v>13122.45</v>
      </c>
      <c r="O33" s="697">
        <f t="shared" ca="1" si="7"/>
        <v>13122.45</v>
      </c>
      <c r="P33" s="872"/>
      <c r="Q33" s="844">
        <v>5397.3</v>
      </c>
      <c r="R33" s="610">
        <f t="shared" si="72"/>
        <v>0</v>
      </c>
      <c r="S33" s="619">
        <f t="shared" si="8"/>
        <v>5397.3</v>
      </c>
      <c r="T33" s="513" t="str">
        <f t="shared" si="77"/>
        <v>MERV - XMEV - GFGC53973O - 24hs</v>
      </c>
      <c r="U33" s="614" t="str">
        <f t="shared" si="10"/>
        <v>GFGC53973O</v>
      </c>
      <c r="V33" s="862">
        <f t="shared" ca="1" si="78"/>
        <v>7.4929496374693656</v>
      </c>
      <c r="W33" s="508">
        <f>IFERROR(VLOOKUP($U33,HomeBroker!$A$30:$F$90,6,0),0)</f>
        <v>0</v>
      </c>
      <c r="X33" s="940" t="str" cm="1">
        <f t="array" ref="X33">IFERROR(IF(Q33&lt;&gt;"",IF(W33&gt;0,ImpliedCallVolatility($M$18,Q33,$O$62,$O$51,W33),""),""),"")</f>
        <v/>
      </c>
      <c r="Y33" s="957" t="str" cm="1">
        <f t="array" aca="1" ref="Y33" ca="1">+IFERROR(IF(Q33&lt;&gt;"",CallDelta($M$18,Q33,$O$62,$O$51,$O$58),""),"")</f>
        <v/>
      </c>
      <c r="Z33" s="957" t="str" cm="1">
        <f t="array" aca="1" ref="Z33" ca="1">+IFERROR(IF(Q33&lt;&gt;"",CallTheta2($M$18,Q33,$O$62,$O$51,$O$58,$O$57),""),"")</f>
        <v/>
      </c>
      <c r="AA33" s="949" t="str" cm="1">
        <f t="array" aca="1" ref="AA33" ca="1">+IFERROR(IF(Q33&lt;&gt;"",vega($M$18,Q33,$O$62,$O$51,$O$58),""),"")</f>
        <v/>
      </c>
      <c r="AB33" s="872"/>
      <c r="AC33" s="1002">
        <v>3258.1</v>
      </c>
      <c r="AD33" s="611">
        <f t="shared" si="73"/>
        <v>0</v>
      </c>
      <c r="AE33" s="619">
        <f t="shared" si="13"/>
        <v>3258.1</v>
      </c>
      <c r="AF33" s="513" t="str">
        <f t="shared" si="74"/>
        <v>MERV - XMEV - GFGV32581O - 24hs</v>
      </c>
      <c r="AG33" s="614" t="str">
        <f t="shared" si="15"/>
        <v>GFGV32581O</v>
      </c>
      <c r="AH33" s="616">
        <f t="shared" ca="1" si="75"/>
        <v>21.567261463356317</v>
      </c>
      <c r="AI33" s="508">
        <f>IFERROR(VLOOKUP($AG33,HomeBroker!$A$30:$F$90,6,0),0)</f>
        <v>0</v>
      </c>
      <c r="AJ33" s="940" t="str" cm="1">
        <f t="array" ref="AJ33">IFERROR(IF(AC33&lt;&gt;"",IF(AI33&gt;0,ImpliedPutVolatility($M$18,AC33,$O$62,$O$51,AI33),""),""),"")</f>
        <v/>
      </c>
      <c r="AK33" s="957" t="str" cm="1">
        <f t="array" aca="1" ref="AK33" ca="1">+IFERROR(IF(AC33&lt;&gt;"",PutDelta($M$18,AC33,$O$62,$O$51,$O$59),""),"")</f>
        <v/>
      </c>
      <c r="AL33" s="957" t="str" cm="1">
        <f t="array" aca="1" ref="AL33" ca="1">+IFERROR(IF(AC33&lt;&gt;"",PutTheta2($M$18,AC33,$O$62,$O$51,$O$59,$O$57),""),"")</f>
        <v/>
      </c>
      <c r="AM33" s="949" t="str" cm="1">
        <f t="array" aca="1" ref="AM33" ca="1">+IFERROR(IF(AC33&lt;&gt;"",vega($M$18,AC33,$O$62,$O$51,$O$59),""),"")</f>
        <v/>
      </c>
      <c r="AN33" s="872"/>
      <c r="AO33" s="829"/>
      <c r="AP33" s="528" t="s">
        <v>160</v>
      </c>
      <c r="AQ33" s="510"/>
      <c r="AR33" s="522"/>
      <c r="AS33" s="514"/>
      <c r="AT33" s="516">
        <f t="shared" si="17"/>
        <v>0</v>
      </c>
      <c r="AU33" s="525">
        <f t="shared" si="18"/>
        <v>0</v>
      </c>
      <c r="AV33" s="529" t="s">
        <v>206</v>
      </c>
      <c r="AW33" s="510"/>
      <c r="AX33" s="522"/>
      <c r="AY33" s="514"/>
      <c r="AZ33" s="516">
        <f t="shared" si="64"/>
        <v>0</v>
      </c>
      <c r="BA33" s="525">
        <f t="shared" si="19"/>
        <v>0</v>
      </c>
      <c r="BB33" s="532" t="s">
        <v>207</v>
      </c>
      <c r="BC33" s="531"/>
      <c r="BD33" s="514"/>
      <c r="BE33" s="516">
        <f t="shared" si="20"/>
        <v>0</v>
      </c>
      <c r="BF33" s="924">
        <f t="shared" si="21"/>
        <v>0</v>
      </c>
      <c r="BG33" s="877"/>
      <c r="BH33" s="877"/>
      <c r="BI33" s="877"/>
      <c r="BJ33" s="877"/>
      <c r="BK33" s="877"/>
      <c r="BL33" s="877"/>
      <c r="BM33" s="877"/>
      <c r="BN33" s="877"/>
      <c r="BO33" s="877"/>
      <c r="BP33" s="877"/>
      <c r="BQ33" s="877"/>
      <c r="BR33" s="877"/>
      <c r="DC33" s="59">
        <f t="shared" si="22"/>
        <v>5026.8182436406241</v>
      </c>
      <c r="DD33" s="60">
        <f t="shared" si="23"/>
        <v>0</v>
      </c>
      <c r="DE33" s="60">
        <f t="shared" si="24"/>
        <v>0</v>
      </c>
      <c r="DF33" s="60">
        <f t="shared" si="25"/>
        <v>0</v>
      </c>
      <c r="DG33" s="60">
        <f t="shared" si="26"/>
        <v>0</v>
      </c>
      <c r="DH33" s="60">
        <f t="shared" si="27"/>
        <v>0</v>
      </c>
      <c r="DI33" s="60">
        <f t="shared" si="28"/>
        <v>0</v>
      </c>
      <c r="DJ33" s="60">
        <f t="shared" si="29"/>
        <v>0</v>
      </c>
      <c r="DK33" s="60">
        <f t="shared" si="30"/>
        <v>0</v>
      </c>
      <c r="DL33" s="60">
        <f t="shared" si="31"/>
        <v>0</v>
      </c>
      <c r="DM33" s="60">
        <f t="shared" si="32"/>
        <v>0</v>
      </c>
      <c r="DN33" s="60">
        <f t="shared" si="33"/>
        <v>0</v>
      </c>
      <c r="DO33" s="60">
        <f t="shared" si="34"/>
        <v>0</v>
      </c>
      <c r="DP33" s="60">
        <f t="shared" si="35"/>
        <v>0</v>
      </c>
      <c r="DQ33" s="60">
        <f t="shared" si="36"/>
        <v>0</v>
      </c>
      <c r="DR33" s="60">
        <f t="shared" si="37"/>
        <v>0</v>
      </c>
      <c r="DS33" s="60">
        <f t="shared" si="38"/>
        <v>0</v>
      </c>
      <c r="DT33" s="60">
        <f t="shared" si="39"/>
        <v>0</v>
      </c>
      <c r="DU33" s="60">
        <f t="shared" si="40"/>
        <v>0</v>
      </c>
      <c r="DV33" s="60">
        <f t="shared" si="41"/>
        <v>0</v>
      </c>
      <c r="DW33" s="60">
        <f t="shared" si="42"/>
        <v>0</v>
      </c>
      <c r="DX33" s="60">
        <f t="shared" si="43"/>
        <v>0</v>
      </c>
      <c r="DY33" s="60">
        <f t="shared" si="44"/>
        <v>0</v>
      </c>
      <c r="DZ33" s="60">
        <f t="shared" si="45"/>
        <v>0</v>
      </c>
      <c r="EA33" s="60">
        <f t="shared" si="46"/>
        <v>0</v>
      </c>
      <c r="EB33" s="60">
        <f t="shared" si="47"/>
        <v>0</v>
      </c>
      <c r="EC33" s="60">
        <f t="shared" si="48"/>
        <v>0</v>
      </c>
      <c r="ED33" s="60">
        <f t="shared" si="49"/>
        <v>0</v>
      </c>
      <c r="EE33" s="60">
        <f t="shared" si="50"/>
        <v>0</v>
      </c>
      <c r="EF33" s="60">
        <f t="shared" si="51"/>
        <v>0</v>
      </c>
      <c r="EG33" s="60">
        <f t="shared" si="52"/>
        <v>0</v>
      </c>
      <c r="EH33" s="60">
        <f t="shared" si="53"/>
        <v>0</v>
      </c>
      <c r="EI33" s="60">
        <f t="shared" si="54"/>
        <v>0</v>
      </c>
      <c r="EJ33" s="60">
        <f t="shared" si="55"/>
        <v>0</v>
      </c>
      <c r="EK33" s="60">
        <f t="shared" si="56"/>
        <v>0</v>
      </c>
      <c r="EL33" s="60">
        <f t="shared" si="57"/>
        <v>0</v>
      </c>
      <c r="EM33" s="61"/>
      <c r="EN33" s="62">
        <f t="shared" si="58"/>
        <v>0</v>
      </c>
      <c r="EO33" s="61"/>
      <c r="EP33" s="66"/>
      <c r="EQ33" s="64"/>
      <c r="ER33" s="65">
        <f t="shared" si="65"/>
        <v>13122.45</v>
      </c>
      <c r="ES33" s="50"/>
      <c r="ET33" s="59">
        <f t="shared" si="59"/>
        <v>5026.8182436406241</v>
      </c>
      <c r="EU33" s="60">
        <f ca="1">IFERROR((NORMSDIST(((LN($ET33/$C$3)+(#REF!+($O$49^2)/2)*$O$54)/($O$49*SQRT($O$54))))*$ET33-NORMSDIST((((LN($ET33/$C$3)+(#REF!+($O$49^2)/2)*$O$54)/($O$49*SQRT($O$54)))-$O$49*SQRT(($O$54))))*$C$3*EXP(-#REF!*$O$54))*$B$3*100,0)</f>
        <v>0</v>
      </c>
      <c r="EV33" s="60">
        <f ca="1">IFERROR((NORMSDIST(((LN($ET33/$C$4)+(#REF!+($O$49^2)/2)*$O$54)/($O$49*SQRT($O$54))))*$ET33-NORMSDIST((((LN($ET33/$C$4)+(#REF!+($O$49^2)/2)*$O$54)/($O$49*SQRT($O$54)))-$O$49*SQRT(($O$54))))*$C$4*EXP(-#REF!*$O$54))*$B$4*100,0)</f>
        <v>0</v>
      </c>
      <c r="EW33" s="60">
        <f ca="1">IFERROR((NORMSDIST(((LN($ET33/$C$5)+(#REF!+($O$49^2)/2)*$O$54)/($O$49*SQRT($O$54))))*$ET33-NORMSDIST((((LN($ET33/$C$5)+(#REF!+($O$49^2)/2)*$O$54)/($O$49*SQRT($O$54)))-$O$49*SQRT(($O$54))))*$C$5*EXP(-#REF!*$O$54))*$B$5*100,0)</f>
        <v>0</v>
      </c>
      <c r="EX33" s="60">
        <f ca="1">IFERROR((NORMSDIST(((LN($ET33/$C$6)+(#REF!+($O$49^2)/2)*$O$54)/($O$49*SQRT($O$54))))*$ET33-NORMSDIST((((LN($ET33/$C$6)+(#REF!+($O$49^2)/2)*$O$54)/($O$49*SQRT($O$54)))-$O$49*SQRT(($O$54))))*$C$6*EXP(-#REF!*$O$54))*$B$6*100,0)</f>
        <v>0</v>
      </c>
      <c r="EY33" s="60">
        <f ca="1">IFERROR((NORMSDIST(((LN($ET33/$C$7)+(#REF!+($O$49^2)/2)*$O$54)/($O$49*SQRT($O$54))))*$ET33-NORMSDIST((((LN($ET33/$C$7)+(#REF!+($O$49^2)/2)*$O$54)/($O$49*SQRT($O$54)))-$O$49*SQRT(($O$54))))*$C$7*EXP(-#REF!*$O$54))*$B$7*100,0)</f>
        <v>0</v>
      </c>
      <c r="EZ33" s="60">
        <f ca="1">IFERROR((NORMSDIST(((LN($ET33/$C$8)+(#REF!+($O$49^2)/2)*$O$54)/($O$49*SQRT($O$54))))*$ET33-NORMSDIST((((LN($ET33/$C$8)+(#REF!+($O$49^2)/2)*$O$54)/($O$49*SQRT($O$54)))-$O$49*SQRT(($O$54))))*$C$8*EXP(-#REF!*$O$54))*$B$8*100,0)</f>
        <v>0</v>
      </c>
      <c r="FA33" s="60">
        <f ca="1">IFERROR((NORMSDIST(((LN($ET33/$C$9)+(#REF!+($O$49^2)/2)*$O$54)/($O$49*SQRT($O$54))))*$ET33-NORMSDIST((((LN($ET33/$C$9)+(#REF!+($O$49^2)/2)*$O$54)/($O$49*SQRT($O$54)))-$O$49*SQRT(($O$54))))*$C$9*EXP(-#REF!*$O$54))*$B$9*100,0)</f>
        <v>0</v>
      </c>
      <c r="FB33" s="60">
        <f ca="1">IFERROR((NORMSDIST(((LN($ET33/$C$10)+(#REF!+($O$49^2)/2)*$O$54)/($O$49*SQRT($O$54))))*$ET33-NORMSDIST((((LN($ET33/$C$10)+(#REF!+($O$49^2)/2)*$O$54)/($O$49*SQRT($O$54)))-$O$49*SQRT(($O$54))))*$C$10*EXP(-#REF!*$O$54))*$B$10*100,0)</f>
        <v>0</v>
      </c>
      <c r="FC33" s="60">
        <f ca="1">IFERROR((NORMSDIST(((LN($ET33/$C$11)+(#REF!+($O$49^2)/2)*$O$54)/($O$49*SQRT($O$54))))*$ET33-NORMSDIST((((LN($ET33/$C$11)+(#REF!+($O$49^2)/2)*$O$54)/($O$49*SQRT($O$54)))-$O$49*SQRT(($O$54))))*$C$11*EXP(-#REF!*$O$54))*$B$11*100,0)</f>
        <v>0</v>
      </c>
      <c r="FD33" s="60">
        <f ca="1">IFERROR((NORMSDIST(((LN($ET33/$C$12)+(#REF!+($O$49^2)/2)*$O$54)/($O$49*SQRT($O$54))))*$ET33-NORMSDIST((((LN($ET33/$C$12)+(#REF!+($O$49^2)/2)*$O$54)/($O$49*SQRT($O$54)))-$O$49*SQRT(($O$54))))*$C$12*EXP(-#REF!*$O$54))*$B$12*100,0)</f>
        <v>0</v>
      </c>
      <c r="FE33" s="60">
        <f ca="1">IFERROR((NORMSDIST(((LN($ET33/$C$13)+(#REF!+($O$49^2)/2)*$O$54)/($O$49*SQRT($O$54))))*$ET33-NORMSDIST((((LN($ET33/$C$13)+(#REF!+($O$49^2)/2)*$O$54)/($O$49*SQRT($O$54)))-$O$49*SQRT(($O$54))))*$C$13*EXP(-#REF!*$O$54))*$B$13*100,0)</f>
        <v>0</v>
      </c>
      <c r="FF33" s="60">
        <f ca="1">IFERROR((NORMSDIST(((LN($ET33/$C$14)+(#REF!+($O$49^2)/2)*$O$54)/($O$49*SQRT($O$54))))*$ET33-NORMSDIST((((LN($ET33/$C$14)+(#REF!+($O$49^2)/2)*$O$54)/($O$49*SQRT($O$54)))-$O$49*SQRT(($O$54))))*$C$14*EXP(-#REF!*$O$54))*$B$14*100,0)</f>
        <v>0</v>
      </c>
      <c r="FG33" s="60">
        <f ca="1">IFERROR((NORMSDIST(((LN($ET33/$C$15)+(#REF!+($O$49^2)/2)*$O$54)/($O$49*SQRT($O$54))))*$ET33-NORMSDIST((((LN($ET33/$C$15)+(#REF!+($O$49^2)/2)*$O$54)/($O$49*SQRT($O$54)))-$O$49*SQRT(($O$54))))*$C$15*EXP(-#REF!*$O$54))*$B$15*100,0)</f>
        <v>0</v>
      </c>
      <c r="FH33" s="60">
        <f ca="1">IFERROR((NORMSDIST(((LN($ET33/$C$16)+(#REF!+($O$49^2)/2)*$O$54)/($O$49*SQRT($O$54))))*$ET33-NORMSDIST((((LN($ET33/$C$16)+(#REF!+($O$49^2)/2)*$O$54)/($O$49*SQRT($O$54)))-$O$49*SQRT(($O$54))))*$C$16*EXP(-#REF!*$O$54))*$B$16*100,0)</f>
        <v>0</v>
      </c>
      <c r="FI33" s="60">
        <f ca="1">IFERROR((NORMSDIST(((LN($ET33/$C$17)+(#REF!+($O$49^2)/2)*$O$54)/($O$49*SQRT($O$54))))*$ET33-NORMSDIST((((LN($ET33/$C$17)+(#REF!+($O$49^2)/2)*$O$54)/($O$49*SQRT($O$54)))-$O$49*SQRT(($O$54))))*$C$17*EXP(-#REF!*$O$54))*$B$17*100,0)</f>
        <v>0</v>
      </c>
      <c r="FJ33" s="60">
        <f ca="1">IFERROR((NORMSDIST(((LN($ET33/$C$18)+(#REF!+($O$49^2)/2)*$O$54)/($O$49*SQRT($O$54))))*$ET33-NORMSDIST((((LN($ET33/$C$18)+(#REF!+($O$49^2)/2)*$O$54)/($O$49*SQRT($O$54)))-$O$49*SQRT(($O$54))))*$C$18*EXP(-#REF!*$O$54))*$B$18*100,0)</f>
        <v>0</v>
      </c>
      <c r="FK33" s="60">
        <f ca="1">IFERROR((NORMSDIST(((LN($ET33/$C$19)+(#REF!+($O$49^2)/2)*$O$54)/($O$49*SQRT($O$54))))*$ET33-NORMSDIST((((LN($ET33/$C$19)+(#REF!+($O$49^2)/2)*$O$54)/($O$49*SQRT($O$54)))-$O$49*SQRT(($O$54))))*$C$19*EXP(-#REF!*$O$54))*$B$19*100,0)</f>
        <v>0</v>
      </c>
      <c r="FL33" s="60">
        <f ca="1">IFERROR((NORMSDIST(((LN($ET33/$C$20)+(#REF!+($O$49^2)/2)*$O$54)/($O$49*SQRT($O$54))))*$ET33-NORMSDIST((((LN($ET33/$C$20)+(#REF!+($O$49^2)/2)*$O$54)/($O$49*SQRT($O$54)))-$O$49*SQRT(($O$54))))*$C$20*EXP(-#REF!*$O$54))*$B$20*100,0)</f>
        <v>0</v>
      </c>
      <c r="FM33" s="60">
        <f ca="1">IFERROR((NORMSDIST(((LN($ET33/$C$39)+(#REF!+($O$49^2)/2)*$O$54)/($O$49*SQRT($O$54))))*$ET33-NORMSDIST((((LN($ET33/$C$39)+(#REF!+($O$49^2)/2)*$O$54)/($O$49*SQRT($O$54)))-$O$49*SQRT(($O$54))))*$C$39*EXP(-#REF!*$O$54))*$B$39*100,0)</f>
        <v>0</v>
      </c>
      <c r="FN33" s="60">
        <f ca="1">IFERROR((NORMSDIST(((LN($ET33/$C$40)+(#REF!+($O$49^2)/2)*$O$54)/($O$49*SQRT($O$54))))*$ET33-NORMSDIST((((LN($ET33/$C$40)+(#REF!+($O$49^2)/2)*$O$54)/($O$49*SQRT($O$54)))-$O$49*SQRT(($O$54))))*$C$40*EXP(-#REF!*$O$54))*$B$40*100,0)</f>
        <v>0</v>
      </c>
      <c r="FO33" s="60">
        <f ca="1">IFERROR((NORMSDIST(((LN($ET33/$C$41)+(#REF!+($O$49^2)/2)*$O$54)/($O$49*SQRT($O$54))))*$ET33-NORMSDIST((((LN($ET33/$C$41)+(#REF!+($O$49^2)/2)*$O$54)/($O$49*SQRT($O$54)))-$O$49*SQRT(($O$54))))*$C$41*EXP(-#REF!*$O$54))*$B$41*100,0)</f>
        <v>0</v>
      </c>
      <c r="FP33" s="60">
        <f ca="1">IFERROR((NORMSDIST(((LN($ET33/$C$42)+(#REF!+($O$49^2)/2)*$O$54)/($O$49*SQRT($O$54))))*$ET33-NORMSDIST((((LN($ET33/$C$42)+(#REF!+($O$49^2)/2)*$O$54)/($O$49*SQRT($O$54)))-$O$49*SQRT(($O$54))))*$C$42*EXP(-#REF!*$O$54))*$B$42*100,0)</f>
        <v>0</v>
      </c>
      <c r="FQ33" s="60">
        <f ca="1">IFERROR((NORMSDIST(((LN($ET33/$C$43)+(#REF!+($O$49^2)/2)*$O$54)/($O$49*SQRT($O$54))))*$ET33-NORMSDIST((((LN($ET33/$C$43)+(#REF!+($O$49^2)/2)*$O$54)/($O$49*SQRT($O$54)))-$O$49*SQRT(($O$54))))*$C$43*EXP(-#REF!*$O$54))*$B$43*100,0)</f>
        <v>0</v>
      </c>
      <c r="FR33" s="60">
        <f ca="1">IFERROR((NORMSDIST(((LN($ET33/$C$44)+(#REF!+($O$49^2)/2)*$O$54)/($O$49*SQRT($O$54))))*$ET33-NORMSDIST((((LN($ET33/$C$44)+(#REF!+($O$49^2)/2)*$O$54)/($O$49*SQRT($O$54)))-$O$49*SQRT(($O$54))))*$C$44*EXP(-#REF!*$O$54))*$B$44*100,0)</f>
        <v>0</v>
      </c>
      <c r="FS33" s="60">
        <f ca="1">IFERROR((NORMSDIST(((LN($ET33/$C$45)+(#REF!+($O$49^2)/2)*$O$54)/($O$49*SQRT($O$54))))*$ET33-NORMSDIST((((LN($ET33/$C$45)+(#REF!+($O$49^2)/2)*$O$54)/($O$49*SQRT($O$54)))-$O$49*SQRT(($O$54))))*$C$45*EXP(-#REF!*$O$54))*$B$45*100,0)</f>
        <v>0</v>
      </c>
      <c r="FT33" s="60">
        <f ca="1">IFERROR((NORMSDIST(((LN($ET33/$C$46)+(#REF!+($O$49^2)/2)*$O$54)/($O$49*SQRT($O$54))))*$ET33-NORMSDIST((((LN($ET33/$C$46)+(#REF!+($O$49^2)/2)*$O$54)/($O$49*SQRT($O$54)))-$O$49*SQRT(($O$54))))*$C$46*EXP(-#REF!*$O$54))*$B$46*100,0)</f>
        <v>0</v>
      </c>
      <c r="FU33" s="60">
        <f ca="1">IFERROR((NORMSDIST(((LN($ET33/$C$47)+(#REF!+($O$49^2)/2)*$O$54)/($O$49*SQRT($O$54))))*$ET33-NORMSDIST((((LN($ET33/$C$47)+(#REF!+($O$49^2)/2)*$O$54)/($O$49*SQRT($O$54)))-$O$49*SQRT(($O$54))))*$C$47*EXP(-#REF!*$O$54))*$B$47*100,0)</f>
        <v>0</v>
      </c>
      <c r="FV33" s="60">
        <f ca="1">IFERROR((NORMSDIST(((LN($ET33/$C$48)+(#REF!+($O$49^2)/2)*$O$54)/($O$49*SQRT($O$54))))*$ET33-NORMSDIST((((LN($ET33/$C$48)+(#REF!+($O$49^2)/2)*$O$54)/($O$49*SQRT($O$54)))-$O$49*SQRT(($O$54))))*$C$48*EXP(-#REF!*$O$54))*$B$48*100,0)</f>
        <v>0</v>
      </c>
      <c r="FW33" s="60">
        <f ca="1">IFERROR((NORMSDIST(((LN($ET33/$C$49)+(#REF!+($O$49^2)/2)*$O$54)/($O$49*SQRT($O$54))))*$ET33-NORMSDIST((((LN($ET33/$C$49)+(#REF!+($O$49^2)/2)*$O$54)/($O$49*SQRT($O$54)))-$O$49*SQRT(($O$54))))*$C$49*EXP(-#REF!*$O$54))*$B$49*100,0)</f>
        <v>0</v>
      </c>
      <c r="FX33" s="60">
        <f ca="1">IFERROR((NORMSDIST(((LN($ET33/$C$50)+(#REF!+($O$49^2)/2)*$O$54)/($O$49*SQRT($O$54))))*$ET33-NORMSDIST((((LN($ET33/$C$50)+(#REF!+($O$49^2)/2)*$O$54)/($O$49*SQRT($O$54)))-$O$49*SQRT(($O$54))))*$C$50*EXP(-#REF!*$O$54))*$B$50*100,0)</f>
        <v>0</v>
      </c>
      <c r="FY33" s="60">
        <f ca="1">IFERROR((NORMSDIST(((LN($ET33/$C$51)+(#REF!+($O$49^2)/2)*$O$54)/($O$49*SQRT($O$54))))*$ET33-NORMSDIST((((LN($ET33/$C$51)+(#REF!+($O$49^2)/2)*$O$54)/($O$49*SQRT($O$54)))-$O$49*SQRT(($O$54))))*$C$51*EXP(-#REF!*$O$54))*$B$51*100,0)</f>
        <v>0</v>
      </c>
      <c r="FZ33" s="60">
        <f ca="1">IFERROR((NORMSDIST(((LN($ET33/$C$52)+(#REF!+($O$49^2)/2)*$O$54)/($O$49*SQRT($O$54))))*$ET33-NORMSDIST((((LN($ET33/$C$52)+(#REF!+($O$49^2)/2)*$O$54)/($O$49*SQRT($O$54)))-$O$49*SQRT(($O$54))))*$C$52*EXP(-#REF!*$O$54))*$B$52*100,0)</f>
        <v>0</v>
      </c>
      <c r="GA33" s="60">
        <f ca="1">IFERROR((NORMSDIST(((LN($ET33/$C$53)+(#REF!+($O$49^2)/2)*$O$54)/($O$49*SQRT($O$54))))*$ET33-NORMSDIST((((LN($ET33/$C$53)+(#REF!+($O$49^2)/2)*$O$54)/($O$49*SQRT($O$54)))-$O$49*SQRT(($O$54))))*$C$53*EXP(-#REF!*$O$54))*$B$53*100,0)</f>
        <v>0</v>
      </c>
      <c r="GB33" s="60">
        <f ca="1">IFERROR((NORMSDIST(((LN($ET33/$C$54)+(#REF!+($O$49^2)/2)*$O$54)/($O$49*SQRT($O$54))))*$ET33-NORMSDIST((((LN($ET33/$C$54)+(#REF!+($O$49^2)/2)*$O$54)/($O$49*SQRT($O$54)))-$O$49*SQRT(($O$54))))*$C$54*EXP(-#REF!*$O$54))*$B$54*100,0)</f>
        <v>0</v>
      </c>
      <c r="GC33" s="60">
        <f ca="1">IFERROR((NORMSDIST(((LN($ET33/$C$56)+(#REF!+($O$49^2)/2)*$O$54)/($O$49*SQRT($O$54))))*$ET33-NORMSDIST((((LN($ET33/$C$56)+(#REF!+($O$49^2)/2)*$O$54)/($O$49*SQRT($O$54)))-$O$49*SQRT(($O$54))))*$C$56*EXP(-#REF!*$O$54))*$B$56*100,0)</f>
        <v>0</v>
      </c>
      <c r="GD33" s="61"/>
      <c r="GE33" s="62">
        <f t="shared" ca="1" si="60"/>
        <v>0</v>
      </c>
      <c r="GF33" s="61"/>
      <c r="GG33" s="66"/>
      <c r="GH33" s="64"/>
      <c r="GI33" s="65">
        <f t="shared" ca="1" si="61"/>
        <v>13122.45</v>
      </c>
    </row>
    <row r="34" spans="1:191">
      <c r="A34" s="150" t="s">
        <v>205</v>
      </c>
      <c r="B34" s="637"/>
      <c r="C34" s="638">
        <v>2697.3</v>
      </c>
      <c r="D34" s="639">
        <v>0.56100000000000005</v>
      </c>
      <c r="E34" s="645">
        <f t="shared" si="68"/>
        <v>0</v>
      </c>
      <c r="F34" s="646">
        <f t="shared" si="69"/>
        <v>0</v>
      </c>
      <c r="G34" s="642">
        <f t="shared" si="76"/>
        <v>0.56100000000000005</v>
      </c>
      <c r="H34" s="643"/>
      <c r="I34" s="551">
        <f t="shared" si="70"/>
        <v>0</v>
      </c>
      <c r="J34" s="900">
        <f t="shared" si="71"/>
        <v>0</v>
      </c>
      <c r="K34" s="872"/>
      <c r="L34" s="698"/>
      <c r="M34" s="710">
        <f t="shared" si="67"/>
        <v>5127.3546085134367</v>
      </c>
      <c r="N34" s="699">
        <f t="shared" si="6"/>
        <v>13122.45</v>
      </c>
      <c r="O34" s="700">
        <f t="shared" ca="1" si="7"/>
        <v>13122.45</v>
      </c>
      <c r="P34" s="880"/>
      <c r="Q34" s="847">
        <v>5696.4</v>
      </c>
      <c r="R34" s="620">
        <f t="shared" si="72"/>
        <v>0</v>
      </c>
      <c r="S34" s="618">
        <f t="shared" si="8"/>
        <v>5696.4</v>
      </c>
      <c r="T34" s="511" t="str">
        <f t="shared" si="77"/>
        <v>MERV - XMEV - GFGC56964O - 24hs</v>
      </c>
      <c r="U34" s="613" t="str">
        <f t="shared" si="10"/>
        <v>GFGC56964O</v>
      </c>
      <c r="V34" s="863">
        <f t="shared" ca="1" si="78"/>
        <v>2.9811930296953832</v>
      </c>
      <c r="W34" s="507">
        <f>IFERROR(VLOOKUP($U34,HomeBroker!$A$30:$F$90,6,0),0)</f>
        <v>0</v>
      </c>
      <c r="X34" s="941" t="str" cm="1">
        <f t="array" ref="X34">IFERROR(IF(Q34&lt;&gt;"",IF(W34&gt;0,ImpliedCallVolatility($M$18,Q34,$O$62,$O$51,W34),""),""),"")</f>
        <v/>
      </c>
      <c r="Y34" s="958" t="str" cm="1">
        <f t="array" aca="1" ref="Y34" ca="1">+IFERROR(IF(Q34&lt;&gt;"",CallDelta($M$18,Q34,$O$62,$O$51,$O$58),""),"")</f>
        <v/>
      </c>
      <c r="Z34" s="958" t="str" cm="1">
        <f t="array" aca="1" ref="Z34" ca="1">+IFERROR(IF(Q34&lt;&gt;"",CallTheta2($M$18,Q34,$O$62,$O$51,$O$58,$O$57),""),"")</f>
        <v/>
      </c>
      <c r="AA34" s="950" t="str" cm="1">
        <f t="array" aca="1" ref="AA34" ca="1">+IFERROR(IF(Q34&lt;&gt;"",vega($M$18,Q34,$O$62,$O$51,$O$58),""),"")</f>
        <v/>
      </c>
      <c r="AB34" s="872"/>
      <c r="AC34" s="1005">
        <v>3108.1</v>
      </c>
      <c r="AD34" s="621">
        <f t="shared" si="73"/>
        <v>0</v>
      </c>
      <c r="AE34" s="618">
        <f t="shared" si="13"/>
        <v>3108.1</v>
      </c>
      <c r="AF34" s="511" t="str">
        <f t="shared" si="74"/>
        <v>MERV - XMEV - GFGV31081O - 24hs</v>
      </c>
      <c r="AG34" s="613" t="str">
        <f t="shared" si="15"/>
        <v>GFGV31081O</v>
      </c>
      <c r="AH34" s="615">
        <f t="shared" ca="1" si="75"/>
        <v>10.567923330206412</v>
      </c>
      <c r="AI34" s="507">
        <f>IFERROR(VLOOKUP($AG34,HomeBroker!$A$30:$F$90,6,0),0)</f>
        <v>0</v>
      </c>
      <c r="AJ34" s="946" t="str" cm="1">
        <f t="array" ref="AJ34">IFERROR(IF(AC34&lt;&gt;"",IF(AI34&gt;0,ImpliedPutVolatility($M$18,AC34,$O$62,$O$51,AI34),""),""),"")</f>
        <v/>
      </c>
      <c r="AK34" s="958" t="str" cm="1">
        <f t="array" aca="1" ref="AK34" ca="1">+IFERROR(IF(AC34&lt;&gt;"",PutDelta($M$18,AC34,$O$62,$O$51,$O$59),""),"")</f>
        <v/>
      </c>
      <c r="AL34" s="958" t="str" cm="1">
        <f t="array" aca="1" ref="AL34" ca="1">+IFERROR(IF(AC34&lt;&gt;"",PutTheta2($M$18,AC34,$O$62,$O$51,$O$59,$O$57),""),"")</f>
        <v/>
      </c>
      <c r="AM34" s="950" t="str" cm="1">
        <f t="array" aca="1" ref="AM34" ca="1">+IFERROR(IF(AC34&lt;&gt;"",vega($M$18,AC34,$O$62,$O$51,$O$59),""),"")</f>
        <v/>
      </c>
      <c r="AN34" s="872"/>
      <c r="AO34" s="828"/>
      <c r="AP34" s="528" t="s">
        <v>160</v>
      </c>
      <c r="AQ34" s="509"/>
      <c r="AR34" s="521"/>
      <c r="AS34" s="512"/>
      <c r="AT34" s="515">
        <f t="shared" si="17"/>
        <v>0</v>
      </c>
      <c r="AU34" s="524">
        <f t="shared" si="18"/>
        <v>0</v>
      </c>
      <c r="AV34" s="529" t="s">
        <v>206</v>
      </c>
      <c r="AW34" s="509"/>
      <c r="AX34" s="521"/>
      <c r="AY34" s="512"/>
      <c r="AZ34" s="515">
        <f t="shared" si="64"/>
        <v>0</v>
      </c>
      <c r="BA34" s="524">
        <f t="shared" si="19"/>
        <v>0</v>
      </c>
      <c r="BB34" s="532" t="s">
        <v>207</v>
      </c>
      <c r="BC34" s="530"/>
      <c r="BD34" s="512"/>
      <c r="BE34" s="515">
        <f t="shared" si="20"/>
        <v>0</v>
      </c>
      <c r="BF34" s="925">
        <f t="shared" si="21"/>
        <v>0</v>
      </c>
      <c r="BG34" s="877"/>
      <c r="BH34" s="877"/>
      <c r="BI34" s="877"/>
      <c r="BJ34" s="877"/>
      <c r="BK34" s="877"/>
      <c r="BL34" s="877"/>
      <c r="BM34" s="877"/>
      <c r="BN34" s="877"/>
      <c r="BO34" s="877"/>
      <c r="BP34" s="877"/>
      <c r="BQ34" s="877"/>
      <c r="BR34" s="877"/>
      <c r="DC34" s="59">
        <f t="shared" si="22"/>
        <v>5127.3546085134367</v>
      </c>
      <c r="DD34" s="60">
        <f t="shared" si="23"/>
        <v>0</v>
      </c>
      <c r="DE34" s="60">
        <f t="shared" si="24"/>
        <v>0</v>
      </c>
      <c r="DF34" s="60">
        <f t="shared" si="25"/>
        <v>0</v>
      </c>
      <c r="DG34" s="60">
        <f t="shared" si="26"/>
        <v>0</v>
      </c>
      <c r="DH34" s="60">
        <f t="shared" si="27"/>
        <v>0</v>
      </c>
      <c r="DI34" s="60">
        <f t="shared" si="28"/>
        <v>0</v>
      </c>
      <c r="DJ34" s="60">
        <f t="shared" si="29"/>
        <v>0</v>
      </c>
      <c r="DK34" s="60">
        <f t="shared" si="30"/>
        <v>0</v>
      </c>
      <c r="DL34" s="60">
        <f t="shared" si="31"/>
        <v>0</v>
      </c>
      <c r="DM34" s="60">
        <f t="shared" si="32"/>
        <v>0</v>
      </c>
      <c r="DN34" s="60">
        <f t="shared" si="33"/>
        <v>0</v>
      </c>
      <c r="DO34" s="60">
        <f t="shared" si="34"/>
        <v>0</v>
      </c>
      <c r="DP34" s="60">
        <f t="shared" si="35"/>
        <v>0</v>
      </c>
      <c r="DQ34" s="60">
        <f t="shared" si="36"/>
        <v>0</v>
      </c>
      <c r="DR34" s="60">
        <f t="shared" si="37"/>
        <v>0</v>
      </c>
      <c r="DS34" s="60">
        <f t="shared" si="38"/>
        <v>0</v>
      </c>
      <c r="DT34" s="60">
        <f t="shared" si="39"/>
        <v>0</v>
      </c>
      <c r="DU34" s="60">
        <f t="shared" si="40"/>
        <v>0</v>
      </c>
      <c r="DV34" s="60">
        <f t="shared" si="41"/>
        <v>0</v>
      </c>
      <c r="DW34" s="60">
        <f t="shared" si="42"/>
        <v>0</v>
      </c>
      <c r="DX34" s="60">
        <f t="shared" si="43"/>
        <v>0</v>
      </c>
      <c r="DY34" s="60">
        <f t="shared" si="44"/>
        <v>0</v>
      </c>
      <c r="DZ34" s="60">
        <f t="shared" si="45"/>
        <v>0</v>
      </c>
      <c r="EA34" s="60">
        <f t="shared" si="46"/>
        <v>0</v>
      </c>
      <c r="EB34" s="60">
        <f t="shared" si="47"/>
        <v>0</v>
      </c>
      <c r="EC34" s="60">
        <f t="shared" si="48"/>
        <v>0</v>
      </c>
      <c r="ED34" s="60">
        <f t="shared" si="49"/>
        <v>0</v>
      </c>
      <c r="EE34" s="60">
        <f t="shared" si="50"/>
        <v>0</v>
      </c>
      <c r="EF34" s="60">
        <f t="shared" si="51"/>
        <v>0</v>
      </c>
      <c r="EG34" s="60">
        <f t="shared" si="52"/>
        <v>0</v>
      </c>
      <c r="EH34" s="60">
        <f t="shared" si="53"/>
        <v>0</v>
      </c>
      <c r="EI34" s="60">
        <f t="shared" si="54"/>
        <v>0</v>
      </c>
      <c r="EJ34" s="60">
        <f t="shared" si="55"/>
        <v>0</v>
      </c>
      <c r="EK34" s="60">
        <f t="shared" si="56"/>
        <v>0</v>
      </c>
      <c r="EL34" s="60">
        <f t="shared" si="57"/>
        <v>0</v>
      </c>
      <c r="EM34" s="61"/>
      <c r="EN34" s="62">
        <f t="shared" si="58"/>
        <v>0</v>
      </c>
      <c r="EO34" s="61"/>
      <c r="EP34" s="68"/>
      <c r="EQ34" s="69"/>
      <c r="ER34" s="70">
        <f t="shared" si="65"/>
        <v>13122.45</v>
      </c>
      <c r="ES34" s="50"/>
      <c r="ET34" s="59">
        <f t="shared" si="59"/>
        <v>5127.3546085134367</v>
      </c>
      <c r="EU34" s="60">
        <f ca="1">IFERROR((NORMSDIST(((LN($ET34/$C$3)+(#REF!+($O$49^2)/2)*$O$54)/($O$49*SQRT($O$54))))*$ET34-NORMSDIST((((LN($ET34/$C$3)+(#REF!+($O$49^2)/2)*$O$54)/($O$49*SQRT($O$54)))-$O$49*SQRT(($O$54))))*$C$3*EXP(-#REF!*$O$54))*$B$3*100,0)</f>
        <v>0</v>
      </c>
      <c r="EV34" s="60">
        <f ca="1">IFERROR((NORMSDIST(((LN($ET34/$C$4)+(#REF!+($O$49^2)/2)*$O$54)/($O$49*SQRT($O$54))))*$ET34-NORMSDIST((((LN($ET34/$C$4)+(#REF!+($O$49^2)/2)*$O$54)/($O$49*SQRT($O$54)))-$O$49*SQRT(($O$54))))*$C$4*EXP(-#REF!*$O$54))*$B$4*100,0)</f>
        <v>0</v>
      </c>
      <c r="EW34" s="60">
        <f ca="1">IFERROR((NORMSDIST(((LN($ET34/$C$5)+(#REF!+($O$49^2)/2)*$O$54)/($O$49*SQRT($O$54))))*$ET34-NORMSDIST((((LN($ET34/$C$5)+(#REF!+($O$49^2)/2)*$O$54)/($O$49*SQRT($O$54)))-$O$49*SQRT(($O$54))))*$C$5*EXP(-#REF!*$O$54))*$B$5*100,0)</f>
        <v>0</v>
      </c>
      <c r="EX34" s="60">
        <f ca="1">IFERROR((NORMSDIST(((LN($ET34/$C$6)+(#REF!+($O$49^2)/2)*$O$54)/($O$49*SQRT($O$54))))*$ET34-NORMSDIST((((LN($ET34/$C$6)+(#REF!+($O$49^2)/2)*$O$54)/($O$49*SQRT($O$54)))-$O$49*SQRT(($O$54))))*$C$6*EXP(-#REF!*$O$54))*$B$6*100,0)</f>
        <v>0</v>
      </c>
      <c r="EY34" s="60">
        <f ca="1">IFERROR((NORMSDIST(((LN($ET34/$C$7)+(#REF!+($O$49^2)/2)*$O$54)/($O$49*SQRT($O$54))))*$ET34-NORMSDIST((((LN($ET34/$C$7)+(#REF!+($O$49^2)/2)*$O$54)/($O$49*SQRT($O$54)))-$O$49*SQRT(($O$54))))*$C$7*EXP(-#REF!*$O$54))*$B$7*100,0)</f>
        <v>0</v>
      </c>
      <c r="EZ34" s="60">
        <f ca="1">IFERROR((NORMSDIST(((LN($ET34/$C$8)+(#REF!+($O$49^2)/2)*$O$54)/($O$49*SQRT($O$54))))*$ET34-NORMSDIST((((LN($ET34/$C$8)+(#REF!+($O$49^2)/2)*$O$54)/($O$49*SQRT($O$54)))-$O$49*SQRT(($O$54))))*$C$8*EXP(-#REF!*$O$54))*$B$8*100,0)</f>
        <v>0</v>
      </c>
      <c r="FA34" s="60">
        <f ca="1">IFERROR((NORMSDIST(((LN($ET34/$C$9)+(#REF!+($O$49^2)/2)*$O$54)/($O$49*SQRT($O$54))))*$ET34-NORMSDIST((((LN($ET34/$C$9)+(#REF!+($O$49^2)/2)*$O$54)/($O$49*SQRT($O$54)))-$O$49*SQRT(($O$54))))*$C$9*EXP(-#REF!*$O$54))*$B$9*100,0)</f>
        <v>0</v>
      </c>
      <c r="FB34" s="60">
        <f ca="1">IFERROR((NORMSDIST(((LN($ET34/$C$10)+(#REF!+($O$49^2)/2)*$O$54)/($O$49*SQRT($O$54))))*$ET34-NORMSDIST((((LN($ET34/$C$10)+(#REF!+($O$49^2)/2)*$O$54)/($O$49*SQRT($O$54)))-$O$49*SQRT(($O$54))))*$C$10*EXP(-#REF!*$O$54))*$B$10*100,0)</f>
        <v>0</v>
      </c>
      <c r="FC34" s="60">
        <f ca="1">IFERROR((NORMSDIST(((LN($ET34/$C$11)+(#REF!+($O$49^2)/2)*$O$54)/($O$49*SQRT($O$54))))*$ET34-NORMSDIST((((LN($ET34/$C$11)+(#REF!+($O$49^2)/2)*$O$54)/($O$49*SQRT($O$54)))-$O$49*SQRT(($O$54))))*$C$11*EXP(-#REF!*$O$54))*$B$11*100,0)</f>
        <v>0</v>
      </c>
      <c r="FD34" s="60">
        <f ca="1">IFERROR((NORMSDIST(((LN($ET34/$C$12)+(#REF!+($O$49^2)/2)*$O$54)/($O$49*SQRT($O$54))))*$ET34-NORMSDIST((((LN($ET34/$C$12)+(#REF!+($O$49^2)/2)*$O$54)/($O$49*SQRT($O$54)))-$O$49*SQRT(($O$54))))*$C$12*EXP(-#REF!*$O$54))*$B$12*100,0)</f>
        <v>0</v>
      </c>
      <c r="FE34" s="60">
        <f ca="1">IFERROR((NORMSDIST(((LN($ET34/$C$13)+(#REF!+($O$49^2)/2)*$O$54)/($O$49*SQRT($O$54))))*$ET34-NORMSDIST((((LN($ET34/$C$13)+(#REF!+($O$49^2)/2)*$O$54)/($O$49*SQRT($O$54)))-$O$49*SQRT(($O$54))))*$C$13*EXP(-#REF!*$O$54))*$B$13*100,0)</f>
        <v>0</v>
      </c>
      <c r="FF34" s="60">
        <f ca="1">IFERROR((NORMSDIST(((LN($ET34/$C$14)+(#REF!+($O$49^2)/2)*$O$54)/($O$49*SQRT($O$54))))*$ET34-NORMSDIST((((LN($ET34/$C$14)+(#REF!+($O$49^2)/2)*$O$54)/($O$49*SQRT($O$54)))-$O$49*SQRT(($O$54))))*$C$14*EXP(-#REF!*$O$54))*$B$14*100,0)</f>
        <v>0</v>
      </c>
      <c r="FG34" s="60">
        <f ca="1">IFERROR((NORMSDIST(((LN($ET34/$C$15)+(#REF!+($O$49^2)/2)*$O$54)/($O$49*SQRT($O$54))))*$ET34-NORMSDIST((((LN($ET34/$C$15)+(#REF!+($O$49^2)/2)*$O$54)/($O$49*SQRT($O$54)))-$O$49*SQRT(($O$54))))*$C$15*EXP(-#REF!*$O$54))*$B$15*100,0)</f>
        <v>0</v>
      </c>
      <c r="FH34" s="60">
        <f ca="1">IFERROR((NORMSDIST(((LN($ET34/$C$16)+(#REF!+($O$49^2)/2)*$O$54)/($O$49*SQRT($O$54))))*$ET34-NORMSDIST((((LN($ET34/$C$16)+(#REF!+($O$49^2)/2)*$O$54)/($O$49*SQRT($O$54)))-$O$49*SQRT(($O$54))))*$C$16*EXP(-#REF!*$O$54))*$B$16*100,0)</f>
        <v>0</v>
      </c>
      <c r="FI34" s="60">
        <f ca="1">IFERROR((NORMSDIST(((LN($ET34/$C$17)+(#REF!+($O$49^2)/2)*$O$54)/($O$49*SQRT($O$54))))*$ET34-NORMSDIST((((LN($ET34/$C$17)+(#REF!+($O$49^2)/2)*$O$54)/($O$49*SQRT($O$54)))-$O$49*SQRT(($O$54))))*$C$17*EXP(-#REF!*$O$54))*$B$17*100,0)</f>
        <v>0</v>
      </c>
      <c r="FJ34" s="60">
        <f ca="1">IFERROR((NORMSDIST(((LN($ET34/$C$18)+(#REF!+($O$49^2)/2)*$O$54)/($O$49*SQRT($O$54))))*$ET34-NORMSDIST((((LN($ET34/$C$18)+(#REF!+($O$49^2)/2)*$O$54)/($O$49*SQRT($O$54)))-$O$49*SQRT(($O$54))))*$C$18*EXP(-#REF!*$O$54))*$B$18*100,0)</f>
        <v>0</v>
      </c>
      <c r="FK34" s="60">
        <f ca="1">IFERROR((NORMSDIST(((LN($ET34/$C$19)+(#REF!+($O$49^2)/2)*$O$54)/($O$49*SQRT($O$54))))*$ET34-NORMSDIST((((LN($ET34/$C$19)+(#REF!+($O$49^2)/2)*$O$54)/($O$49*SQRT($O$54)))-$O$49*SQRT(($O$54))))*$C$19*EXP(-#REF!*$O$54))*$B$19*100,0)</f>
        <v>0</v>
      </c>
      <c r="FL34" s="60">
        <f ca="1">IFERROR((NORMSDIST(((LN($ET34/$C$20)+(#REF!+($O$49^2)/2)*$O$54)/($O$49*SQRT($O$54))))*$ET34-NORMSDIST((((LN($ET34/$C$20)+(#REF!+($O$49^2)/2)*$O$54)/($O$49*SQRT($O$54)))-$O$49*SQRT(($O$54))))*$C$20*EXP(-#REF!*$O$54))*$B$20*100,0)</f>
        <v>0</v>
      </c>
      <c r="FM34" s="60">
        <f ca="1">IFERROR((NORMSDIST(((LN($ET34/$C$39)+(#REF!+($O$49^2)/2)*$O$54)/($O$49*SQRT($O$54))))*$ET34-NORMSDIST((((LN($ET34/$C$39)+(#REF!+($O$49^2)/2)*$O$54)/($O$49*SQRT($O$54)))-$O$49*SQRT(($O$54))))*$C$39*EXP(-#REF!*$O$54))*$B$39*100,0)</f>
        <v>0</v>
      </c>
      <c r="FN34" s="60">
        <f ca="1">IFERROR((NORMSDIST(((LN($ET34/$C$40)+(#REF!+($O$49^2)/2)*$O$54)/($O$49*SQRT($O$54))))*$ET34-NORMSDIST((((LN($ET34/$C$40)+(#REF!+($O$49^2)/2)*$O$54)/($O$49*SQRT($O$54)))-$O$49*SQRT(($O$54))))*$C$40*EXP(-#REF!*$O$54))*$B$40*100,0)</f>
        <v>0</v>
      </c>
      <c r="FO34" s="60">
        <f ca="1">IFERROR((NORMSDIST(((LN($ET34/$C$41)+(#REF!+($O$49^2)/2)*$O$54)/($O$49*SQRT($O$54))))*$ET34-NORMSDIST((((LN($ET34/$C$41)+(#REF!+($O$49^2)/2)*$O$54)/($O$49*SQRT($O$54)))-$O$49*SQRT(($O$54))))*$C$41*EXP(-#REF!*$O$54))*$B$41*100,0)</f>
        <v>0</v>
      </c>
      <c r="FP34" s="60">
        <f ca="1">IFERROR((NORMSDIST(((LN($ET34/$C$42)+(#REF!+($O$49^2)/2)*$O$54)/($O$49*SQRT($O$54))))*$ET34-NORMSDIST((((LN($ET34/$C$42)+(#REF!+($O$49^2)/2)*$O$54)/($O$49*SQRT($O$54)))-$O$49*SQRT(($O$54))))*$C$42*EXP(-#REF!*$O$54))*$B$42*100,0)</f>
        <v>0</v>
      </c>
      <c r="FQ34" s="60">
        <f ca="1">IFERROR((NORMSDIST(((LN($ET34/$C$43)+(#REF!+($O$49^2)/2)*$O$54)/($O$49*SQRT($O$54))))*$ET34-NORMSDIST((((LN($ET34/$C$43)+(#REF!+($O$49^2)/2)*$O$54)/($O$49*SQRT($O$54)))-$O$49*SQRT(($O$54))))*$C$43*EXP(-#REF!*$O$54))*$B$43*100,0)</f>
        <v>0</v>
      </c>
      <c r="FR34" s="60">
        <f ca="1">IFERROR((NORMSDIST(((LN($ET34/$C$44)+(#REF!+($O$49^2)/2)*$O$54)/($O$49*SQRT($O$54))))*$ET34-NORMSDIST((((LN($ET34/$C$44)+(#REF!+($O$49^2)/2)*$O$54)/($O$49*SQRT($O$54)))-$O$49*SQRT(($O$54))))*$C$44*EXP(-#REF!*$O$54))*$B$44*100,0)</f>
        <v>0</v>
      </c>
      <c r="FS34" s="60">
        <f ca="1">IFERROR((NORMSDIST(((LN($ET34/$C$45)+(#REF!+($O$49^2)/2)*$O$54)/($O$49*SQRT($O$54))))*$ET34-NORMSDIST((((LN($ET34/$C$45)+(#REF!+($O$49^2)/2)*$O$54)/($O$49*SQRT($O$54)))-$O$49*SQRT(($O$54))))*$C$45*EXP(-#REF!*$O$54))*$B$45*100,0)</f>
        <v>0</v>
      </c>
      <c r="FT34" s="60">
        <f ca="1">IFERROR((NORMSDIST(((LN($ET34/$C$46)+(#REF!+($O$49^2)/2)*$O$54)/($O$49*SQRT($O$54))))*$ET34-NORMSDIST((((LN($ET34/$C$46)+(#REF!+($O$49^2)/2)*$O$54)/($O$49*SQRT($O$54)))-$O$49*SQRT(($O$54))))*$C$46*EXP(-#REF!*$O$54))*$B$46*100,0)</f>
        <v>0</v>
      </c>
      <c r="FU34" s="60">
        <f ca="1">IFERROR((NORMSDIST(((LN($ET34/$C$47)+(#REF!+($O$49^2)/2)*$O$54)/($O$49*SQRT($O$54))))*$ET34-NORMSDIST((((LN($ET34/$C$47)+(#REF!+($O$49^2)/2)*$O$54)/($O$49*SQRT($O$54)))-$O$49*SQRT(($O$54))))*$C$47*EXP(-#REF!*$O$54))*$B$47*100,0)</f>
        <v>0</v>
      </c>
      <c r="FV34" s="60">
        <f ca="1">IFERROR((NORMSDIST(((LN($ET34/$C$48)+(#REF!+($O$49^2)/2)*$O$54)/($O$49*SQRT($O$54))))*$ET34-NORMSDIST((((LN($ET34/$C$48)+(#REF!+($O$49^2)/2)*$O$54)/($O$49*SQRT($O$54)))-$O$49*SQRT(($O$54))))*$C$48*EXP(-#REF!*$O$54))*$B$48*100,0)</f>
        <v>0</v>
      </c>
      <c r="FW34" s="60">
        <f ca="1">IFERROR((NORMSDIST(((LN($ET34/$C$49)+(#REF!+($O$49^2)/2)*$O$54)/($O$49*SQRT($O$54))))*$ET34-NORMSDIST((((LN($ET34/$C$49)+(#REF!+($O$49^2)/2)*$O$54)/($O$49*SQRT($O$54)))-$O$49*SQRT(($O$54))))*$C$49*EXP(-#REF!*$O$54))*$B$49*100,0)</f>
        <v>0</v>
      </c>
      <c r="FX34" s="60">
        <f ca="1">IFERROR((NORMSDIST(((LN($ET34/$C$50)+(#REF!+($O$49^2)/2)*$O$54)/($O$49*SQRT($O$54))))*$ET34-NORMSDIST((((LN($ET34/$C$50)+(#REF!+($O$49^2)/2)*$O$54)/($O$49*SQRT($O$54)))-$O$49*SQRT(($O$54))))*$C$50*EXP(-#REF!*$O$54))*$B$50*100,0)</f>
        <v>0</v>
      </c>
      <c r="FY34" s="60">
        <f ca="1">IFERROR((NORMSDIST(((LN($ET34/$C$51)+(#REF!+($O$49^2)/2)*$O$54)/($O$49*SQRT($O$54))))*$ET34-NORMSDIST((((LN($ET34/$C$51)+(#REF!+($O$49^2)/2)*$O$54)/($O$49*SQRT($O$54)))-$O$49*SQRT(($O$54))))*$C$51*EXP(-#REF!*$O$54))*$B$51*100,0)</f>
        <v>0</v>
      </c>
      <c r="FZ34" s="60">
        <f ca="1">IFERROR((NORMSDIST(((LN($ET34/$C$52)+(#REF!+($O$49^2)/2)*$O$54)/($O$49*SQRT($O$54))))*$ET34-NORMSDIST((((LN($ET34/$C$52)+(#REF!+($O$49^2)/2)*$O$54)/($O$49*SQRT($O$54)))-$O$49*SQRT(($O$54))))*$C$52*EXP(-#REF!*$O$54))*$B$52*100,0)</f>
        <v>0</v>
      </c>
      <c r="GA34" s="60">
        <f ca="1">IFERROR((NORMSDIST(((LN($ET34/$C$53)+(#REF!+($O$49^2)/2)*$O$54)/($O$49*SQRT($O$54))))*$ET34-NORMSDIST((((LN($ET34/$C$53)+(#REF!+($O$49^2)/2)*$O$54)/($O$49*SQRT($O$54)))-$O$49*SQRT(($O$54))))*$C$53*EXP(-#REF!*$O$54))*$B$53*100,0)</f>
        <v>0</v>
      </c>
      <c r="GB34" s="60">
        <f ca="1">IFERROR((NORMSDIST(((LN($ET34/$C$54)+(#REF!+($O$49^2)/2)*$O$54)/($O$49*SQRT($O$54))))*$ET34-NORMSDIST((((LN($ET34/$C$54)+(#REF!+($O$49^2)/2)*$O$54)/($O$49*SQRT($O$54)))-$O$49*SQRT(($O$54))))*$C$54*EXP(-#REF!*$O$54))*$B$54*100,0)</f>
        <v>0</v>
      </c>
      <c r="GC34" s="60">
        <f ca="1">IFERROR((NORMSDIST(((LN($ET34/$C$56)+(#REF!+($O$49^2)/2)*$O$54)/($O$49*SQRT($O$54))))*$ET34-NORMSDIST((((LN($ET34/$C$56)+(#REF!+($O$49^2)/2)*$O$54)/($O$49*SQRT($O$54)))-$O$49*SQRT(($O$54))))*$C$56*EXP(-#REF!*$O$54))*$B$56*100,0)</f>
        <v>0</v>
      </c>
      <c r="GD34" s="61"/>
      <c r="GE34" s="62">
        <f t="shared" ca="1" si="60"/>
        <v>0</v>
      </c>
      <c r="GF34" s="61"/>
      <c r="GG34" s="68"/>
      <c r="GH34" s="69"/>
      <c r="GI34" s="70">
        <f t="shared" ca="1" si="61"/>
        <v>13122.45</v>
      </c>
    </row>
    <row r="35" spans="1:191">
      <c r="A35" s="150" t="s">
        <v>205</v>
      </c>
      <c r="B35" s="518"/>
      <c r="C35" s="523">
        <v>2658.1</v>
      </c>
      <c r="D35" s="519">
        <v>0.51100000000000001</v>
      </c>
      <c r="E35" s="516">
        <f t="shared" si="68"/>
        <v>0</v>
      </c>
      <c r="F35" s="517">
        <f t="shared" si="69"/>
        <v>0</v>
      </c>
      <c r="G35" s="520">
        <f t="shared" si="76"/>
        <v>0.51100000000000001</v>
      </c>
      <c r="H35" s="624"/>
      <c r="I35" s="552">
        <f t="shared" si="70"/>
        <v>0</v>
      </c>
      <c r="J35" s="899">
        <f t="shared" si="71"/>
        <v>0</v>
      </c>
      <c r="K35" s="872"/>
      <c r="L35" s="881"/>
      <c r="M35" s="882"/>
      <c r="N35" s="882"/>
      <c r="O35" s="882"/>
      <c r="P35" s="872"/>
      <c r="Q35" s="844">
        <v>6096.4</v>
      </c>
      <c r="R35" s="610">
        <f t="shared" si="72"/>
        <v>0</v>
      </c>
      <c r="S35" s="619">
        <f t="shared" si="8"/>
        <v>6096.4</v>
      </c>
      <c r="T35" s="513" t="str">
        <f t="shared" si="77"/>
        <v>MERV - XMEV - GFGC60964O - 24hs</v>
      </c>
      <c r="U35" s="614" t="str">
        <f t="shared" si="10"/>
        <v>GFGC60964O</v>
      </c>
      <c r="V35" s="862">
        <f t="shared" ca="1" si="78"/>
        <v>0.81019932955450358</v>
      </c>
      <c r="W35" s="508">
        <f>IFERROR(VLOOKUP($U35,HomeBroker!$A$30:$F$90,6,0),0)</f>
        <v>40</v>
      </c>
      <c r="X35" s="940" t="str" cm="1">
        <f t="array" aca="1" ref="X35" ca="1">IFERROR(IF(Q35&lt;&gt;"",IF(W35&gt;0,ImpliedCallVolatility($M$18,Q35,$O$62,$O$51,W35),""),""),"")</f>
        <v/>
      </c>
      <c r="Y35" s="957" t="str" cm="1">
        <f t="array" aca="1" ref="Y35" ca="1">+IFERROR(IF(Q35&lt;&gt;"",CallDelta($M$18,Q35,$O$62,$O$51,$O$58),""),"")</f>
        <v/>
      </c>
      <c r="Z35" s="957" t="str" cm="1">
        <f t="array" aca="1" ref="Z35" ca="1">+IFERROR(IF(Q35&lt;&gt;"",CallTheta2($M$18,Q35,$O$62,$O$51,$O$58,$O$57),""),"")</f>
        <v/>
      </c>
      <c r="AA35" s="949" t="str" cm="1">
        <f t="array" aca="1" ref="AA35" ca="1">+IFERROR(IF(Q35&lt;&gt;"",vega($M$18,Q35,$O$62,$O$51,$O$58),""),"")</f>
        <v/>
      </c>
      <c r="AB35" s="872"/>
      <c r="AC35" s="1002">
        <v>2958.1</v>
      </c>
      <c r="AD35" s="611">
        <f t="shared" si="73"/>
        <v>0</v>
      </c>
      <c r="AE35" s="619">
        <f t="shared" si="13"/>
        <v>2958.1</v>
      </c>
      <c r="AF35" s="513" t="str">
        <f t="shared" si="74"/>
        <v>MERV - XMEV - GFGV29581O - 24hs</v>
      </c>
      <c r="AG35" s="614" t="str">
        <f t="shared" si="15"/>
        <v>GFGV29581O</v>
      </c>
      <c r="AH35" s="616">
        <f t="shared" ca="1" si="75"/>
        <v>4.6237037979027491</v>
      </c>
      <c r="AI35" s="508">
        <f>IFERROR(VLOOKUP($AG35,HomeBroker!$A$30:$F$90,6,0),0)</f>
        <v>0</v>
      </c>
      <c r="AJ35" s="940" t="str" cm="1">
        <f t="array" ref="AJ35">IFERROR(IF(AC35&lt;&gt;"",IF(AI35&gt;0,ImpliedPutVolatility($M$18,AC35,$O$62,$O$51,AI35),""),""),"")</f>
        <v/>
      </c>
      <c r="AK35" s="957" t="str" cm="1">
        <f t="array" aca="1" ref="AK35" ca="1">+IFERROR(IF(AC35&lt;&gt;"",PutDelta($M$18,AC35,$O$62,$O$51,$O$59),""),"")</f>
        <v/>
      </c>
      <c r="AL35" s="957" t="str" cm="1">
        <f t="array" aca="1" ref="AL35" ca="1">+IFERROR(IF(AC35&lt;&gt;"",PutTheta2($M$18,AC35,$O$62,$O$51,$O$59,$O$57),""),"")</f>
        <v/>
      </c>
      <c r="AM35" s="949" t="str" cm="1">
        <f t="array" aca="1" ref="AM35" ca="1">+IFERROR(IF(AC35&lt;&gt;"",vega($M$18,AC35,$O$62,$O$51,$O$59),""),"")</f>
        <v/>
      </c>
      <c r="AN35" s="872"/>
      <c r="AO35" s="829"/>
      <c r="AP35" s="528" t="s">
        <v>160</v>
      </c>
      <c r="AQ35" s="510"/>
      <c r="AR35" s="522"/>
      <c r="AS35" s="514"/>
      <c r="AT35" s="516">
        <f t="shared" si="17"/>
        <v>0</v>
      </c>
      <c r="AU35" s="525">
        <f t="shared" ref="AU35:AU66" si="79">IF(AQ35&gt;0,+AQ35*AS35*(1+($O$56+0.002)*1.21)*-100,AQ35*AS35*(1-($O$56+0.002)*1.21)*-100)</f>
        <v>0</v>
      </c>
      <c r="AV35" s="529" t="s">
        <v>206</v>
      </c>
      <c r="AW35" s="510"/>
      <c r="AX35" s="522"/>
      <c r="AY35" s="514"/>
      <c r="AZ35" s="516">
        <f t="shared" si="64"/>
        <v>0</v>
      </c>
      <c r="BA35" s="525">
        <f t="shared" ref="BA35:BA66" si="80">IF(AW35&gt;0,+AW35*AY35*(1+($O$56+0.002)*1.21)*-100,AW35*AY35*(1-($O$56+0.002)*1.21)*-100)</f>
        <v>0</v>
      </c>
      <c r="BB35" s="532" t="s">
        <v>207</v>
      </c>
      <c r="BC35" s="531"/>
      <c r="BD35" s="514"/>
      <c r="BE35" s="516">
        <f t="shared" si="20"/>
        <v>0</v>
      </c>
      <c r="BF35" s="924">
        <f t="shared" ref="BF35:BF66" si="81">IF(BC35&gt;0,-BD35*(1+($O$55+0.0008)*1.21)*BC35,-BD35*(1-($O$55+0.0008)*1.21)*BC35)</f>
        <v>0</v>
      </c>
      <c r="BG35" s="877"/>
      <c r="BH35" s="877"/>
      <c r="BI35" s="877"/>
      <c r="BJ35" s="877"/>
      <c r="BK35" s="877"/>
      <c r="BL35" s="877"/>
      <c r="BM35" s="877"/>
      <c r="BN35" s="877"/>
      <c r="BO35" s="877"/>
      <c r="BP35" s="877"/>
      <c r="BQ35" s="877"/>
      <c r="BR35" s="877"/>
      <c r="DC35" s="71" t="s">
        <v>157</v>
      </c>
      <c r="DD35" s="72" t="s">
        <v>208</v>
      </c>
      <c r="DE35" s="72" t="s">
        <v>209</v>
      </c>
      <c r="DF35" s="72" t="s">
        <v>210</v>
      </c>
      <c r="DG35" s="72" t="s">
        <v>211</v>
      </c>
      <c r="DH35" s="72" t="s">
        <v>212</v>
      </c>
      <c r="DI35" s="72" t="s">
        <v>213</v>
      </c>
      <c r="DJ35" s="72" t="s">
        <v>214</v>
      </c>
      <c r="DK35" s="72" t="s">
        <v>215</v>
      </c>
      <c r="DL35" s="72" t="s">
        <v>216</v>
      </c>
      <c r="DM35" s="72" t="s">
        <v>217</v>
      </c>
      <c r="DN35" s="72" t="s">
        <v>218</v>
      </c>
      <c r="DO35" s="72" t="s">
        <v>219</v>
      </c>
      <c r="DP35" s="72" t="s">
        <v>220</v>
      </c>
      <c r="DQ35" s="72" t="s">
        <v>221</v>
      </c>
      <c r="DR35" s="72" t="s">
        <v>222</v>
      </c>
      <c r="DS35" s="72" t="s">
        <v>223</v>
      </c>
      <c r="DT35" s="72" t="s">
        <v>224</v>
      </c>
      <c r="DU35" s="72" t="s">
        <v>225</v>
      </c>
      <c r="DV35" s="72" t="s">
        <v>226</v>
      </c>
      <c r="DW35" s="72" t="s">
        <v>227</v>
      </c>
      <c r="DX35" s="72" t="s">
        <v>228</v>
      </c>
      <c r="DY35" s="72" t="s">
        <v>229</v>
      </c>
      <c r="DZ35" s="72" t="s">
        <v>230</v>
      </c>
      <c r="EA35" s="72" t="s">
        <v>231</v>
      </c>
      <c r="EB35" s="72" t="s">
        <v>232</v>
      </c>
      <c r="EC35" s="72" t="s">
        <v>233</v>
      </c>
      <c r="ED35" s="72" t="s">
        <v>234</v>
      </c>
      <c r="EE35" s="72" t="s">
        <v>235</v>
      </c>
      <c r="EF35" s="72" t="s">
        <v>236</v>
      </c>
      <c r="EG35" s="72" t="s">
        <v>237</v>
      </c>
      <c r="EH35" s="72" t="s">
        <v>238</v>
      </c>
      <c r="EI35" s="72" t="s">
        <v>239</v>
      </c>
      <c r="EJ35" s="72" t="s">
        <v>240</v>
      </c>
      <c r="EK35" s="72" t="s">
        <v>241</v>
      </c>
      <c r="EL35" s="72" t="s">
        <v>242</v>
      </c>
      <c r="EM35" s="73" t="s">
        <v>243</v>
      </c>
      <c r="EN35" s="73" t="s">
        <v>244</v>
      </c>
      <c r="EO35" s="73" t="s">
        <v>245</v>
      </c>
      <c r="EP35" s="73" t="s">
        <v>213</v>
      </c>
      <c r="EQ35" s="61"/>
      <c r="ER35" s="74" t="s">
        <v>203</v>
      </c>
      <c r="ES35" s="50"/>
      <c r="ET35" s="71" t="s">
        <v>157</v>
      </c>
      <c r="EU35" s="72" t="s">
        <v>208</v>
      </c>
      <c r="EV35" s="72" t="s">
        <v>209</v>
      </c>
      <c r="EW35" s="72" t="s">
        <v>210</v>
      </c>
      <c r="EX35" s="72" t="s">
        <v>211</v>
      </c>
      <c r="EY35" s="72" t="s">
        <v>212</v>
      </c>
      <c r="EZ35" s="72" t="s">
        <v>213</v>
      </c>
      <c r="FA35" s="72" t="s">
        <v>214</v>
      </c>
      <c r="FB35" s="72" t="s">
        <v>215</v>
      </c>
      <c r="FC35" s="72" t="s">
        <v>216</v>
      </c>
      <c r="FD35" s="72" t="s">
        <v>217</v>
      </c>
      <c r="FE35" s="72" t="s">
        <v>218</v>
      </c>
      <c r="FF35" s="72" t="s">
        <v>219</v>
      </c>
      <c r="FG35" s="72" t="s">
        <v>220</v>
      </c>
      <c r="FH35" s="72" t="s">
        <v>221</v>
      </c>
      <c r="FI35" s="72" t="s">
        <v>222</v>
      </c>
      <c r="FJ35" s="72" t="s">
        <v>223</v>
      </c>
      <c r="FK35" s="72" t="s">
        <v>224</v>
      </c>
      <c r="FL35" s="72" t="s">
        <v>225</v>
      </c>
      <c r="FM35" s="72" t="s">
        <v>226</v>
      </c>
      <c r="FN35" s="72" t="s">
        <v>227</v>
      </c>
      <c r="FO35" s="72" t="s">
        <v>228</v>
      </c>
      <c r="FP35" s="72" t="s">
        <v>229</v>
      </c>
      <c r="FQ35" s="72" t="s">
        <v>230</v>
      </c>
      <c r="FR35" s="72" t="s">
        <v>231</v>
      </c>
      <c r="FS35" s="72" t="s">
        <v>232</v>
      </c>
      <c r="FT35" s="72" t="s">
        <v>233</v>
      </c>
      <c r="FU35" s="72" t="s">
        <v>234</v>
      </c>
      <c r="FV35" s="72" t="s">
        <v>235</v>
      </c>
      <c r="FW35" s="72" t="s">
        <v>236</v>
      </c>
      <c r="FX35" s="72" t="s">
        <v>237</v>
      </c>
      <c r="FY35" s="72" t="s">
        <v>238</v>
      </c>
      <c r="FZ35" s="72" t="s">
        <v>239</v>
      </c>
      <c r="GA35" s="72" t="s">
        <v>240</v>
      </c>
      <c r="GB35" s="72" t="s">
        <v>241</v>
      </c>
      <c r="GC35" s="72" t="s">
        <v>242</v>
      </c>
      <c r="GD35" s="73" t="s">
        <v>243</v>
      </c>
      <c r="GE35" s="73" t="s">
        <v>244</v>
      </c>
      <c r="GF35" s="73" t="s">
        <v>245</v>
      </c>
      <c r="GG35" s="73" t="s">
        <v>213</v>
      </c>
      <c r="GH35" s="61"/>
      <c r="GI35" s="74" t="s">
        <v>203</v>
      </c>
    </row>
    <row r="36" spans="1:191">
      <c r="A36" s="150" t="s">
        <v>205</v>
      </c>
      <c r="B36" s="637"/>
      <c r="C36" s="638"/>
      <c r="D36" s="639"/>
      <c r="E36" s="645">
        <f t="shared" si="68"/>
        <v>0</v>
      </c>
      <c r="F36" s="646">
        <f t="shared" si="69"/>
        <v>0</v>
      </c>
      <c r="G36" s="642" t="str">
        <f t="shared" si="76"/>
        <v/>
      </c>
      <c r="H36" s="643"/>
      <c r="I36" s="551">
        <f t="shared" si="70"/>
        <v>0</v>
      </c>
      <c r="J36" s="900">
        <f t="shared" si="71"/>
        <v>0</v>
      </c>
      <c r="K36" s="872"/>
      <c r="L36" s="976" t="s">
        <v>246</v>
      </c>
      <c r="M36" s="977"/>
      <c r="N36" s="977"/>
      <c r="O36" s="691">
        <f>SUM(AU:AU)+SUM(BA:BA)+SUM(BF:BF)+$F$78</f>
        <v>13122.449960815407</v>
      </c>
      <c r="P36" s="872"/>
      <c r="Q36" s="847"/>
      <c r="R36" s="620">
        <f t="shared" si="72"/>
        <v>0</v>
      </c>
      <c r="S36" s="618" t="str">
        <f t="shared" si="8"/>
        <v/>
      </c>
      <c r="T36" s="511" t="str">
        <f t="shared" si="77"/>
        <v/>
      </c>
      <c r="U36" s="613" t="str">
        <f t="shared" si="10"/>
        <v/>
      </c>
      <c r="V36" s="863">
        <f t="shared" ca="1" si="78"/>
        <v>0</v>
      </c>
      <c r="W36" s="507">
        <f>IFERROR(VLOOKUP($U36,HomeBroker!$A$30:$F$90,6,0),0)</f>
        <v>0</v>
      </c>
      <c r="X36" s="941" t="str" cm="1">
        <f t="array" ref="X36">IFERROR(IF(Q36&lt;&gt;"",IF(W36&gt;0,ImpliedCallVolatility($M$18,Q36,$O$62,$O$51,W36),""),""),"")</f>
        <v/>
      </c>
      <c r="Y36" s="958" t="str" cm="1">
        <f t="array" ref="Y36">+IFERROR(IF(Q36&lt;&gt;"",CallDelta($M$18,Q36,$O$62,$O$51,$O$58),""),"")</f>
        <v/>
      </c>
      <c r="Z36" s="958" t="str" cm="1">
        <f t="array" ref="Z36">+IFERROR(IF(Q36&lt;&gt;"",CallTheta2($M$18,Q36,$O$62,$O$51,$O$58,$O$57),""),"")</f>
        <v/>
      </c>
      <c r="AA36" s="950" t="str" cm="1">
        <f t="array" ref="AA36">+IFERROR(IF(Q36&lt;&gt;"",vega($M$18,Q36,$O$62,$O$51,$O$58),""),"")</f>
        <v/>
      </c>
      <c r="AB36" s="872"/>
      <c r="AC36" s="1005"/>
      <c r="AD36" s="621">
        <f t="shared" si="73"/>
        <v>0</v>
      </c>
      <c r="AE36" s="618" t="str">
        <f t="shared" si="13"/>
        <v/>
      </c>
      <c r="AF36" s="511" t="str">
        <f t="shared" si="74"/>
        <v/>
      </c>
      <c r="AG36" s="613" t="str">
        <f t="shared" si="15"/>
        <v/>
      </c>
      <c r="AH36" s="615">
        <f t="shared" ca="1" si="75"/>
        <v>0</v>
      </c>
      <c r="AI36" s="507">
        <f>IFERROR(VLOOKUP($AG36,HomeBroker!$A$30:$F$90,6,0),0)</f>
        <v>0</v>
      </c>
      <c r="AJ36" s="946" t="str" cm="1">
        <f t="array" ref="AJ36">IFERROR(IF(AC36&lt;&gt;"",IF(AI36&gt;0,ImpliedPutVolatility($M$18,AC36,$O$62,$O$51,AI36),""),""),"")</f>
        <v/>
      </c>
      <c r="AK36" s="958" t="str" cm="1">
        <f t="array" ref="AK36">+IFERROR(IF(AC36&lt;&gt;"",PutDelta($M$18,AC36,$O$62,$O$51,$O$59),""),"")</f>
        <v/>
      </c>
      <c r="AL36" s="958" t="str" cm="1">
        <f t="array" ref="AL36">+IFERROR(IF(AC36&lt;&gt;"",PutTheta2($M$18,AC36,$O$62,$O$51,$O$59,$O$57),""),"")</f>
        <v/>
      </c>
      <c r="AM36" s="950" t="str" cm="1">
        <f t="array" ref="AM36">+IFERROR(IF(AC36&lt;&gt;"",vega($M$18,AC36,$O$62,$O$51,$O$59),""),"")</f>
        <v/>
      </c>
      <c r="AN36" s="872"/>
      <c r="AO36" s="828"/>
      <c r="AP36" s="528" t="s">
        <v>160</v>
      </c>
      <c r="AQ36" s="509"/>
      <c r="AR36" s="521"/>
      <c r="AS36" s="512"/>
      <c r="AT36" s="515">
        <f t="shared" si="17"/>
        <v>0</v>
      </c>
      <c r="AU36" s="524">
        <f t="shared" si="79"/>
        <v>0</v>
      </c>
      <c r="AV36" s="529" t="s">
        <v>206</v>
      </c>
      <c r="AW36" s="509"/>
      <c r="AX36" s="521"/>
      <c r="AY36" s="512"/>
      <c r="AZ36" s="515">
        <f t="shared" si="64"/>
        <v>0</v>
      </c>
      <c r="BA36" s="524">
        <f t="shared" si="80"/>
        <v>0</v>
      </c>
      <c r="BB36" s="532" t="s">
        <v>207</v>
      </c>
      <c r="BC36" s="530"/>
      <c r="BD36" s="512"/>
      <c r="BE36" s="515">
        <f t="shared" si="20"/>
        <v>0</v>
      </c>
      <c r="BF36" s="925">
        <f t="shared" si="81"/>
        <v>0</v>
      </c>
      <c r="BG36" s="877"/>
      <c r="BH36" s="877"/>
      <c r="BI36" s="877"/>
      <c r="BJ36" s="877"/>
      <c r="BK36" s="877"/>
      <c r="BL36" s="877"/>
      <c r="BM36" s="877"/>
      <c r="BN36" s="877"/>
      <c r="BO36" s="877"/>
      <c r="BP36" s="877"/>
      <c r="BQ36" s="877"/>
      <c r="BR36" s="877"/>
      <c r="DC36" s="59">
        <f t="shared" ref="DC36:DC42" si="82">DC3</f>
        <v>2758.555598380583</v>
      </c>
      <c r="DD36" s="60">
        <f t="shared" ref="DD36:DD67" si="83">IF($DC36&lt;$C$21,$B$21*100*($C$21-$DC36),0)</f>
        <v>0</v>
      </c>
      <c r="DE36" s="60">
        <f t="shared" ref="DE36:DE67" si="84">IF($DC36&lt;$C$22,$B$22*100*($C$22-$DC36),0)</f>
        <v>0</v>
      </c>
      <c r="DF36" s="60">
        <f t="shared" ref="DF36:DF67" si="85">IF($DC36&lt;$C$23,$B$23*100*($C$23-$DC36),0)</f>
        <v>0</v>
      </c>
      <c r="DG36" s="60">
        <f t="shared" ref="DG36:DG67" si="86">IF($DC36&lt;$C$24,$B$24*100*($C$24-$DC36),0)</f>
        <v>0</v>
      </c>
      <c r="DH36" s="60">
        <f t="shared" ref="DH36:DH67" si="87">IF($DC36&lt;$C$25,$B$25*100*($C$25-$DC36),0)</f>
        <v>0</v>
      </c>
      <c r="DI36" s="60">
        <f t="shared" ref="DI36:DI67" si="88">IF($DC36&lt;$C$26,$B$26*100*($C$26-$DC36),0)</f>
        <v>0</v>
      </c>
      <c r="DJ36" s="60">
        <f t="shared" ref="DJ36:DJ67" si="89">IF($DC36&lt;$C$27,$B$27*100*($C$27-$DC36),0)</f>
        <v>0</v>
      </c>
      <c r="DK36" s="60">
        <f t="shared" ref="DK36:DK67" si="90">IF($DC36&lt;$C$28,$B$28*100*($C$28-$DC36),0)</f>
        <v>0</v>
      </c>
      <c r="DL36" s="60">
        <f t="shared" ref="DL36:DL67" si="91">IF($DC36&lt;$C$29,$B$29*100*($C$29-$DC36),0)</f>
        <v>0</v>
      </c>
      <c r="DM36" s="60">
        <f t="shared" ref="DM36:DM67" si="92">IF($DC36&lt;$C$30,$B$30*100*($C$30-$DC36),0)</f>
        <v>0</v>
      </c>
      <c r="DN36" s="60">
        <f t="shared" ref="DN36:DN67" si="93">IF($DC36&lt;$C$31,$B$31*100*($C$31-$DC36),0)</f>
        <v>0</v>
      </c>
      <c r="DO36" s="60">
        <f t="shared" ref="DO36:DO67" si="94">IF($DC36&lt;$C$32,$B$32*100*($C$32-$DC36),0)</f>
        <v>0</v>
      </c>
      <c r="DP36" s="60">
        <f t="shared" ref="DP36:DP67" si="95">IF($DC36&lt;$C$33,$B$33*100*($C$33-$DC36),0)</f>
        <v>0</v>
      </c>
      <c r="DQ36" s="60">
        <f t="shared" ref="DQ36:DQ67" si="96">IF($DC36&lt;$C$34,$B$34*100*($C$34-$DC36),0)</f>
        <v>0</v>
      </c>
      <c r="DR36" s="60">
        <f t="shared" ref="DR36:DR67" si="97">IF($DC36&lt;$C$35,$B$35*100*($C$35-$DC36),0)</f>
        <v>0</v>
      </c>
      <c r="DS36" s="60">
        <f t="shared" ref="DS36:DS67" si="98">IF($DC36&lt;$C$36,$B$36*100*($C$36-$DC36),0)</f>
        <v>0</v>
      </c>
      <c r="DT36" s="60">
        <f t="shared" ref="DT36:DT67" si="99">IF($DC36&lt;$C$37,$B$37*100*($C$37-$DC36),0)</f>
        <v>0</v>
      </c>
      <c r="DU36" s="60">
        <f t="shared" ref="DU36:DU67" si="100">IF($DC36&lt;$C$38,$B$38*100*($C$38-$DC36),0)</f>
        <v>0</v>
      </c>
      <c r="DV36" s="60">
        <f t="shared" ref="DV36:DV67" si="101">IF($DC36&lt;$C$57,$B$57*100*($C$57-$DC36),0)</f>
        <v>0</v>
      </c>
      <c r="DW36" s="60">
        <f t="shared" ref="DW36:DW67" si="102">IF($DC36&lt;$C$58,$B$58*100*($C$58-$DC36),0)</f>
        <v>0</v>
      </c>
      <c r="DX36" s="60">
        <f t="shared" ref="DX36:DX67" si="103">IF($DC36&lt;$C$59,$B$59*100*($C$59-$DC36),0)</f>
        <v>0</v>
      </c>
      <c r="DY36" s="60">
        <f t="shared" ref="DY36:DY67" si="104">IF($DC36&lt;$C$60,$B$60*100*($C$60-$DC36),0)</f>
        <v>0</v>
      </c>
      <c r="DZ36" s="60">
        <f t="shared" ref="DZ36:DZ67" si="105">IF($DC36&lt;$C$61,$B$61*100*($C$61-$DC36),0)</f>
        <v>0</v>
      </c>
      <c r="EA36" s="60">
        <f t="shared" ref="EA36:EA67" si="106">IF($DC36&lt;$C$62,$B$62*100*($C$62-$DC36),0)</f>
        <v>0</v>
      </c>
      <c r="EB36" s="60">
        <f t="shared" ref="EB36:EB67" si="107">IF($DC36&lt;$C$63,$B$63*100*($C$63-$DC36),0)</f>
        <v>0</v>
      </c>
      <c r="EC36" s="60">
        <f t="shared" ref="EC36:EC67" si="108">IF($DC36&lt;$C$64,$B$64*100*($C$64-$DC36),0)</f>
        <v>0</v>
      </c>
      <c r="ED36" s="60">
        <f t="shared" ref="ED36:ED67" si="109">IF($DC36&lt;$C$65,$B$65*100*($C$65-$DC36),0)</f>
        <v>0</v>
      </c>
      <c r="EE36" s="60">
        <f t="shared" ref="EE36:EE67" si="110">IF($DC36&lt;$C$66,$B$66*100*($C$66-$DC36),0)</f>
        <v>0</v>
      </c>
      <c r="EF36" s="60">
        <f t="shared" ref="EF36:EF67" si="111">IF($DC36&lt;$C$67,$B$67*100*($C$67-$DC36),0)</f>
        <v>0</v>
      </c>
      <c r="EG36" s="60">
        <f t="shared" ref="EG36:EG67" si="112">IF($DC36&lt;$C$68,$B$68*100*($C$68-$DC36),0)</f>
        <v>0</v>
      </c>
      <c r="EH36" s="60">
        <f t="shared" ref="EH36:EH67" si="113">IF($DC36&lt;$C$69,$B$69*100*($C$69-$DC36),0)</f>
        <v>0</v>
      </c>
      <c r="EI36" s="60">
        <f t="shared" ref="EI36:EI67" si="114">IF($DC36&lt;$C$70,$B$70*100*($C$70-$DC36),0)</f>
        <v>0</v>
      </c>
      <c r="EJ36" s="60">
        <f t="shared" ref="EJ36:EJ67" si="115">IF($DC36&lt;$C$71,$B$71*100*($C$71-$DC36),0)</f>
        <v>0</v>
      </c>
      <c r="EK36" s="60">
        <f t="shared" ref="EK36:EK67" si="116">IF($DC36&lt;$C$72,$B$72*100*($C$72-$DC36),0)</f>
        <v>0</v>
      </c>
      <c r="EL36" s="60">
        <f t="shared" ref="EL36:EL67" si="117">IF($DC36&lt;$C$74,$B$74*100*($C$74-$DC36),0)</f>
        <v>0</v>
      </c>
      <c r="EM36" s="60">
        <f t="shared" ref="EM36:EM67" si="118">$DC36*$B$75</f>
        <v>0</v>
      </c>
      <c r="EN36" s="60">
        <f t="shared" ref="EN36:EN67" si="119">$DC36*$B$76</f>
        <v>0</v>
      </c>
      <c r="EO36" s="60">
        <f t="shared" ref="EO36:EO67" si="120">$DC36*$B$77</f>
        <v>0</v>
      </c>
      <c r="EP36" s="60">
        <f t="shared" ref="EP36:EP67" si="121">$DC36*$AC$43</f>
        <v>0</v>
      </c>
      <c r="EQ36" s="61"/>
      <c r="ER36" s="75">
        <f t="shared" ref="ER36:ER67" si="122">SUM(DD36:EP36)</f>
        <v>0</v>
      </c>
      <c r="ES36" s="50"/>
      <c r="ET36" s="59">
        <f t="shared" ref="ET36:ET42" si="123">ET3</f>
        <v>2758.555598380583</v>
      </c>
      <c r="EU36" s="60">
        <f ca="1">IFERROR((NORMSDIST(-(((LN($ET36/$C$21)+(#REF!+($O$50^2)/2)*$O$54)/($O$50*SQRT($O$54)))-$O$50*SQRT($O$54)))*$C$21*EXP(-#REF!*$O$54)-NORMSDIST(-((LN($ET36/$C$21)+(#REF!+($O$50^2)/2)*$O$54)/($O$50*SQRT($O$54))))*$ET36)*100*$B$21,0)</f>
        <v>0</v>
      </c>
      <c r="EV36" s="60">
        <f ca="1">IFERROR((NORMSDIST(-(((LN($ET36/$C$22)+(#REF!+($O$50^2)/2)*$O$54)/($O$50*SQRT($O$54)))-$O$50*SQRT($O$54)))*$C$22*EXP(-#REF!*$O$54)-NORMSDIST(-((LN($ET36/$C$22)+(#REF!+($O$50^2)/2)*$O$54)/($O$50*SQRT($O$54))))*$ET36)*100*$B$22,0)</f>
        <v>0</v>
      </c>
      <c r="EW36" s="60">
        <f ca="1">IFERROR((NORMSDIST(-(((LN($ET36/$C$23)+(#REF!+($O$50^2)/2)*$O$54)/($O$50*SQRT($O$54)))-$O$50*SQRT($O$54)))*$C$23*EXP(-#REF!*$O$54)-NORMSDIST(-((LN($ET36/$C$23)+(#REF!+($O$50^2)/2)*$O$54)/($O$50*SQRT($O$54))))*$ET36)*100*$B$23,0)</f>
        <v>0</v>
      </c>
      <c r="EX36" s="60">
        <f ca="1">IFERROR((NORMSDIST(-(((LN($ET36/$C$24)+(#REF!+($O$50^2)/2)*$O$54)/($O$50*SQRT($O$54)))-$O$50*SQRT($O$54)))*$C$24*EXP(-#REF!*$O$54)-NORMSDIST(-((LN($ET36/$C$24)+(#REF!+($O$50^2)/2)*$O$54)/($O$50*SQRT($O$54))))*$ET36)*100*$B$24,0)</f>
        <v>0</v>
      </c>
      <c r="EY36" s="60">
        <f ca="1">IFERROR((NORMSDIST(-(((LN($ET36/$C$25)+(#REF!+($O$50^2)/2)*$O$54)/($O$50*SQRT($O$54)))-$O$50*SQRT($O$54)))*$C$25*EXP(-#REF!*$O$54)-NORMSDIST(-((LN($ET36/$C$25)+(#REF!+($O$50^2)/2)*$O$54)/($O$50*SQRT($O$54))))*$ET36)*100*$B$25,0)</f>
        <v>0</v>
      </c>
      <c r="EZ36" s="60">
        <f ca="1">IFERROR((NORMSDIST(-(((LN($ET36/$C$26)+(#REF!+($O$50^2)/2)*$O$54)/($O$50*SQRT($O$54)))-$O$50*SQRT($O$54)))*$C$26*EXP(-#REF!*$O$54)-NORMSDIST(-((LN($ET36/$C$26)+(#REF!+($O$50^2)/2)*$O$54)/($O$50*SQRT($O$54))))*$ET36)*100*$B$26,0)</f>
        <v>0</v>
      </c>
      <c r="FA36" s="60">
        <f ca="1">IFERROR((NORMSDIST(-(((LN($ET36/$C$27)+(#REF!+($O$50^2)/2)*$O$54)/($O$50*SQRT($O$54)))-$O$50*SQRT($O$54)))*$C$27*EXP(-#REF!*$O$54)-NORMSDIST(-((LN($ET36/$C$27)+(#REF!+($O$50^2)/2)*$O$54)/($O$50*SQRT($O$54))))*$ET36)*100*$B$27,0)</f>
        <v>0</v>
      </c>
      <c r="FB36" s="60">
        <f ca="1">IFERROR((NORMSDIST(-(((LN($ET36/$C$28)+(#REF!+($O$50^2)/2)*$O$54)/($O$50*SQRT($O$54)))-$O$50*SQRT($O$54)))*$C$28*EXP(-#REF!*$O$54)-NORMSDIST(-((LN($ET36/$C$28)+(#REF!+($O$50^2)/2)*$O$54)/($O$50*SQRT($O$54))))*$ET36)*100*$B$28,0)</f>
        <v>0</v>
      </c>
      <c r="FC36" s="60">
        <f ca="1">IFERROR((NORMSDIST(-(((LN($ET36/$C$29)+(#REF!+($O$50^2)/2)*$O$54)/($O$50*SQRT($O$54)))-$O$50*SQRT($O$54)))*$C$29*EXP(-#REF!*$O$54)-NORMSDIST(-((LN($ET36/$C$29)+(#REF!+($O$50^2)/2)*$O$54)/($O$50*SQRT($O$54))))*$ET36)*100*$B$29,0)</f>
        <v>0</v>
      </c>
      <c r="FD36" s="60">
        <f ca="1">IFERROR((NORMSDIST(-(((LN($ET36/$C$30)+(#REF!+($O$50^2)/2)*$O$54)/($O$50*SQRT($O$54)))-$O$50*SQRT($O$54)))*$C$30*EXP(-#REF!*$O$54)-NORMSDIST(-((LN($ET36/$C$30)+(#REF!+($O$50^2)/2)*$O$54)/($O$50*SQRT($O$54))))*$ET36)*100*$B$30,0)</f>
        <v>0</v>
      </c>
      <c r="FE36" s="60">
        <f ca="1">IFERROR((NORMSDIST(-(((LN($ET36/$C$31)+(#REF!+($O$50^2)/2)*$O$54)/($O$50*SQRT($O$54)))-$O$50*SQRT($O$54)))*$C$31*EXP(-#REF!*$O$54)-NORMSDIST(-((LN($ET36/$C$31)+(#REF!+($O$50^2)/2)*$O$54)/($O$50*SQRT($O$54))))*$ET36)*100*$B$31,0)</f>
        <v>0</v>
      </c>
      <c r="FF36" s="60">
        <f ca="1">IFERROR((NORMSDIST(-(((LN($ET36/$C$32)+(#REF!+($O$50^2)/2)*$O$54)/($O$50*SQRT($O$54)))-$O$50*SQRT($O$54)))*$C$32*EXP(-#REF!*$O$54)-NORMSDIST(-((LN($ET36/$C$32)+(#REF!+($O$50^2)/2)*$O$54)/($O$50*SQRT($O$54))))*$ET36)*100*$B$32,0)</f>
        <v>0</v>
      </c>
      <c r="FG36" s="60">
        <f ca="1">IFERROR((NORMSDIST(-(((LN($ET36/$C$33)+(#REF!+($O$50^2)/2)*$O$54)/($O$50*SQRT($O$54)))-$O$50*SQRT($O$54)))*$C$33*EXP(-#REF!*$O$54)-NORMSDIST(-((LN($ET36/$C$33)+(#REF!+($O$50^2)/2)*$O$54)/($O$50*SQRT($O$54))))*$ET36)*100*$B$33,0)</f>
        <v>0</v>
      </c>
      <c r="FH36" s="60">
        <f ca="1">IFERROR((NORMSDIST(-(((LN($ET36/$C$34)+(#REF!+($O$50^2)/2)*$O$54)/($O$50*SQRT($O$54)))-$O$50*SQRT($O$54)))*$C$34*EXP(-#REF!*$O$54)-NORMSDIST(-((LN($ET36/$C$34)+(#REF!+($O$50^2)/2)*$O$54)/($O$50*SQRT($O$54))))*$ET36)*100*$B$34,0)</f>
        <v>0</v>
      </c>
      <c r="FI36" s="60">
        <f ca="1">IFERROR((NORMSDIST(-(((LN($ET36/$C$35)+(#REF!+($O$50^2)/2)*$O$54)/($O$50*SQRT($O$54)))-$O$50*SQRT($O$54)))*$C$35*EXP(-#REF!*$O$54)-NORMSDIST(-((LN($ET36/$C$35)+(#REF!+($O$50^2)/2)*$O$54)/($O$50*SQRT($O$54))))*$ET36)*100*$B$35,0)</f>
        <v>0</v>
      </c>
      <c r="FJ36" s="60">
        <f ca="1">IFERROR((NORMSDIST(-(((LN($ET36/$C$36)+(#REF!+($O$50^2)/2)*$O$54)/($O$50*SQRT($O$54)))-$O$50*SQRT($O$54)))*$C$36*EXP(-#REF!*$O$54)-NORMSDIST(-((LN($ET36/$C$36)+(#REF!+($O$50^2)/2)*$O$54)/($O$50*SQRT($O$54))))*$ET36)*100*$B$36,0)</f>
        <v>0</v>
      </c>
      <c r="FK36" s="60">
        <f ca="1">IFERROR((NORMSDIST(-(((LN($ET36/$C$37)+(#REF!+($O$50^2)/2)*$O$54)/($O$50*SQRT($O$54)))-$O$50*SQRT($O$54)))*$C$37*EXP(-#REF!*$O$54)-NORMSDIST(-((LN($ET36/$C$37)+(#REF!+($O$50^2)/2)*$O$54)/($O$50*SQRT($O$54))))*$ET36)*100*$B$37,0)</f>
        <v>0</v>
      </c>
      <c r="FL36" s="60">
        <f ca="1">IFERROR((NORMSDIST(-(((LN($ET36/$C$38)+(#REF!+($O$50^2)/2)*$O$54)/($O$50*SQRT($O$54)))-$O$50*SQRT($O$54)))*$C$38*EXP(-#REF!*$O$54)-NORMSDIST(-((LN($ET36/$C$38)+(#REF!+($O$50^2)/2)*$O$54)/($O$50*SQRT($O$54))))*$ET36)*100*$B$38,0)</f>
        <v>0</v>
      </c>
      <c r="FM36" s="60">
        <f ca="1">IFERROR((NORMSDIST(-(((LN($ET36/$C$57)+(#REF!+($O$50^2)/2)*$O$54)/($O$50*SQRT($O$54)))-$O$50*SQRT($O$54)))*$C$57*EXP(-#REF!*$O$54)-NORMSDIST(-((LN($ET36/$C$57)+(#REF!+($O$50^2)/2)*$O$54)/($O$50*SQRT($O$54))))*$ET36)*100*$B$57,0)</f>
        <v>0</v>
      </c>
      <c r="FN36" s="60">
        <f ca="1">IFERROR((NORMSDIST(-(((LN($ET36/$C$58)+(#REF!+($O$50^2)/2)*$O$54)/($O$50*SQRT($O$54)))-$O$50*SQRT($O$54)))*$C$58*EXP(-#REF!*$O$54)-NORMSDIST(-((LN($ET36/$C$58)+(#REF!+($O$50^2)/2)*$O$54)/($O$50*SQRT($O$54))))*$ET36)*100*$B$58,0)</f>
        <v>0</v>
      </c>
      <c r="FO36" s="60">
        <f ca="1">IFERROR((NORMSDIST(-(((LN($ET36/$C$59)+(#REF!+($O$50^2)/2)*$O$54)/($O$50*SQRT($O$54)))-$O$50*SQRT($O$54)))*$C$59*EXP(-#REF!*$O$54)-NORMSDIST(-((LN($ET36/$C$59)+(#REF!+($O$50^2)/2)*$O$54)/($O$50*SQRT($O$54))))*$ET36)*100*$B$59,0)</f>
        <v>0</v>
      </c>
      <c r="FP36" s="60">
        <f ca="1">IFERROR((NORMSDIST(-(((LN($ET36/$C$60)+(#REF!+($O$50^2)/2)*$O$54)/($O$50*SQRT($O$54)))-$O$50*SQRT($O$54)))*$C$60*EXP(-#REF!*$O$54)-NORMSDIST(-((LN($ET36/$C$60)+(#REF!+($O$50^2)/2)*$O$54)/($O$50*SQRT($O$54))))*$ET36)*100*$B$60,0)</f>
        <v>0</v>
      </c>
      <c r="FQ36" s="60">
        <f ca="1">IFERROR((NORMSDIST(-(((LN($ET36/$C$61)+(#REF!+($O$50^2)/2)*$O$54)/($O$50*SQRT($O$54)))-$O$50*SQRT($O$54)))*$C$61*EXP(-#REF!*$O$54)-NORMSDIST(-((LN($ET36/$C$61)+(#REF!+($O$50^2)/2)*$O$54)/($O$50*SQRT($O$54))))*$ET36)*100*$B$61,0)</f>
        <v>0</v>
      </c>
      <c r="FR36" s="60">
        <f ca="1">IFERROR((NORMSDIST(-(((LN($ET36/$C$62)+(#REF!+($O$50^2)/2)*$O$54)/($O$50*SQRT($O$54)))-$O$50*SQRT($O$54)))*$C$62*EXP(-#REF!*$O$54)-NORMSDIST(-((LN($ET36/$C$62)+(#REF!+($O$50^2)/2)*$O$54)/($O$50*SQRT($O$54))))*$ET36)*100*$B$62,0)</f>
        <v>0</v>
      </c>
      <c r="FS36" s="60">
        <f ca="1">IFERROR((NORMSDIST(-(((LN($ET36/$C$63)+(#REF!+($O$50^2)/2)*$O$54)/($O$50*SQRT($O$54)))-$O$50*SQRT($O$54)))*$C$63*EXP(-#REF!*$O$54)-NORMSDIST(-((LN($ET36/$C$63)+(#REF!+($O$50^2)/2)*$O$54)/($O$50*SQRT($O$54))))*$ET36)*100*$B$63,0)</f>
        <v>0</v>
      </c>
      <c r="FT36" s="60">
        <f ca="1">IFERROR((NORMSDIST(-(((LN($ET36/$C$64)+(#REF!+($O$50^2)/2)*$O$54)/($O$50*SQRT($O$54)))-$O$50*SQRT($O$54)))*$C$64*EXP(-#REF!*$O$54)-NORMSDIST(-((LN($ET36/$C$64)+(#REF!+($O$50^2)/2)*$O$54)/($O$50*SQRT($O$54))))*$ET36)*100*$B$64,0)</f>
        <v>0</v>
      </c>
      <c r="FU36" s="60">
        <f ca="1">IFERROR((NORMSDIST(-(((LN($ET36/$C$65)+(#REF!+($O$50^2)/2)*$O$54)/($O$50*SQRT($O$54)))-$O$50*SQRT($O$54)))*$C$65*EXP(-#REF!*$O$54)-NORMSDIST(-((LN($ET36/$C$65)+(#REF!+($O$50^2)/2)*$O$54)/($O$50*SQRT($O$54))))*$ET36)*100*$B$65,0)</f>
        <v>0</v>
      </c>
      <c r="FV36" s="60">
        <f ca="1">IFERROR((NORMSDIST(-(((LN($ET36/$C$66)+(#REF!+($O$50^2)/2)*$O$54)/($O$50*SQRT($O$54)))-$O$50*SQRT($O$54)))*$C$66*EXP(-#REF!*$O$54)-NORMSDIST(-((LN($ET36/$C$66)+(#REF!+($O$50^2)/2)*$O$54)/($O$50*SQRT($O$54))))*$ET36)*100*$B$66,0)</f>
        <v>0</v>
      </c>
      <c r="FW36" s="60">
        <f ca="1">IFERROR((NORMSDIST(-(((LN($ET36/$C$67)+(#REF!+($O$50^2)/2)*$O$54)/($O$50*SQRT($O$54)))-$O$50*SQRT($O$54)))*$C$67*EXP(-#REF!*$O$54)-NORMSDIST(-((LN($ET36/$C$67)+(#REF!+($O$50^2)/2)*$O$54)/($O$50*SQRT($O$54))))*$ET36)*100*$B$67,0)</f>
        <v>0</v>
      </c>
      <c r="FX36" s="60">
        <f ca="1">IFERROR((NORMSDIST(-(((LN($ET36/$C$68)+(#REF!+($O$50^2)/2)*$O$54)/($O$50*SQRT($O$54)))-$O$50*SQRT($O$54)))*$C$68*EXP(-#REF!*$O$54)-NORMSDIST(-((LN($ET36/$C$68)+(#REF!+($O$50^2)/2)*$O$54)/($O$50*SQRT($O$54))))*$ET36)*100*$B$68,0)</f>
        <v>0</v>
      </c>
      <c r="FY36" s="60">
        <f ca="1">IFERROR((NORMSDIST(-(((LN($ET36/$C$69)+(#REF!+($O$50^2)/2)*$O$54)/($O$50*SQRT($O$54)))-$O$50*SQRT($O$54)))*$C$69*EXP(-#REF!*$O$54)-NORMSDIST(-((LN($ET36/$C$69)+(#REF!+($O$50^2)/2)*$O$54)/($O$50*SQRT($O$54))))*$ET36)*100*$B$69,0)</f>
        <v>0</v>
      </c>
      <c r="FZ36" s="60">
        <f ca="1">IFERROR((NORMSDIST(-(((LN($ET36/$C$70)+(#REF!+($O$50^2)/2)*$O$54)/($O$50*SQRT($O$54)))-$O$50*SQRT($O$54)))*$C$70*EXP(-#REF!*$O$54)-NORMSDIST(-((LN($ET36/$C$70)+(#REF!+($O$50^2)/2)*$O$54)/($O$50*SQRT($O$54))))*$ET36)*100*$B$70,0)</f>
        <v>0</v>
      </c>
      <c r="GA36" s="60">
        <f ca="1">IFERROR((NORMSDIST(-(((LN($ET36/$C$71)+(#REF!+($O$50^2)/2)*$O$54)/($O$50*SQRT($O$54)))-$O$50*SQRT($O$54)))*$C$71*EXP(-#REF!*$O$54)-NORMSDIST(-((LN($ET36/$C$71)+(#REF!+($O$50^2)/2)*$O$54)/($O$50*SQRT($O$54))))*$ET36)*100*$B$71,0)</f>
        <v>0</v>
      </c>
      <c r="GB36" s="60">
        <f ca="1">IFERROR((NORMSDIST(-(((LN($ET36/$C$72)+(#REF!+($O$50^2)/2)*$O$54)/($O$50*SQRT($O$54)))-$O$50*SQRT($O$54)))*$C$72*EXP(-#REF!*$O$54)-NORMSDIST(-((LN($ET36/$C$72)+(#REF!+($O$50^2)/2)*$O$54)/($O$50*SQRT($O$54))))*$ET36)*100*$B$72,0)</f>
        <v>0</v>
      </c>
      <c r="GC36" s="60">
        <f ca="1">IFERROR((NORMSDIST(-(((LN($ET36/$C$74)+(#REF!+($O$50^2)/2)*$O$54)/($O$50*SQRT($O$54)))-$O$50*SQRT($O$54)))*$C$74*EXP(-#REF!*$O$54)-NORMSDIST(-((LN($ET36/$C$74)+(#REF!+($O$50^2)/2)*$O$54)/($O$50*SQRT($O$54))))*$ET36)*100*$B$74,0)</f>
        <v>0</v>
      </c>
      <c r="GD36" s="60">
        <f t="shared" ref="GD36:GD67" si="124">$ET36*$B$75</f>
        <v>0</v>
      </c>
      <c r="GE36" s="60">
        <f t="shared" ref="GE36:GE67" si="125">$ET36*$B$76</f>
        <v>0</v>
      </c>
      <c r="GF36" s="60">
        <f t="shared" ref="GF36:GF67" si="126">$ET36*$B$77</f>
        <v>0</v>
      </c>
      <c r="GG36" s="60">
        <f t="shared" ref="GG36:GG67" si="127">$ET36*$AC$43</f>
        <v>0</v>
      </c>
      <c r="GH36" s="61"/>
      <c r="GI36" s="75">
        <f t="shared" ref="GI36:GI67" ca="1" si="128">SUM(EU36:GG36)</f>
        <v>0</v>
      </c>
    </row>
    <row r="37" spans="1:191">
      <c r="A37" s="150" t="s">
        <v>205</v>
      </c>
      <c r="B37" s="518"/>
      <c r="C37" s="523"/>
      <c r="D37" s="519"/>
      <c r="E37" s="516">
        <f t="shared" si="68"/>
        <v>0</v>
      </c>
      <c r="F37" s="517">
        <f t="shared" si="69"/>
        <v>0</v>
      </c>
      <c r="G37" s="520" t="str">
        <f t="shared" si="76"/>
        <v/>
      </c>
      <c r="H37" s="624"/>
      <c r="I37" s="552">
        <f t="shared" si="70"/>
        <v>0</v>
      </c>
      <c r="J37" s="899">
        <f t="shared" si="71"/>
        <v>0</v>
      </c>
      <c r="K37" s="872"/>
      <c r="L37" s="978" t="s">
        <v>247</v>
      </c>
      <c r="M37" s="979"/>
      <c r="N37" s="979"/>
      <c r="O37" s="692">
        <f>IF(AND(F78&lt;&gt;0,J78&lt;&gt;0),($O$36+ SUMPRODUCT(-(W3:W42),R3:R42)*-100 + SUMPRODUCT(-(AI3:AI42),AD3:AD42)*-100 + ($AC$43*$M$18)  +$J$78)-F78,($O$36+ SUMPRODUCT(-(W3:W42),R3:R42)*-100 + SUMPRODUCT(-(AI3:AI42),AD3:AD42)*-100 + ($AC$43*$M$18)  +$J$78))</f>
        <v>9196.4499608154074</v>
      </c>
      <c r="P37" s="872"/>
      <c r="Q37" s="844"/>
      <c r="R37" s="610">
        <f>SUMIFS(AQ:AQ,AR:AR,S37)+SUMIFS($B$39:$B$56,$C$39:$C$56,C56)</f>
        <v>0</v>
      </c>
      <c r="S37" s="619" t="str">
        <f t="shared" si="8"/>
        <v/>
      </c>
      <c r="T37" s="513" t="str">
        <f t="shared" si="77"/>
        <v/>
      </c>
      <c r="U37" s="614" t="str">
        <f t="shared" si="10"/>
        <v/>
      </c>
      <c r="V37" s="862">
        <f t="shared" ca="1" si="78"/>
        <v>0</v>
      </c>
      <c r="W37" s="508">
        <f>IFERROR(VLOOKUP($U37,HomeBroker!$A$30:$F$90,6,0),0)</f>
        <v>0</v>
      </c>
      <c r="X37" s="940" t="str" cm="1">
        <f t="array" ref="X37">IFERROR(IF(Q37&lt;&gt;"",IF(W37&gt;0,ImpliedCallVolatility($M$18,Q37,$O$62,$O$51,W37),""),""),"")</f>
        <v/>
      </c>
      <c r="Y37" s="957" t="str" cm="1">
        <f t="array" ref="Y37">+IFERROR(IF(Q37&lt;&gt;"",CallDelta($M$18,Q37,$O$62,$O$51,$O$58),""),"")</f>
        <v/>
      </c>
      <c r="Z37" s="957" t="str" cm="1">
        <f t="array" ref="Z37">+IFERROR(IF(Q37&lt;&gt;"",CallTheta2($M$18,Q37,$O$62,$O$51,$O$58,$O$57),""),"")</f>
        <v/>
      </c>
      <c r="AA37" s="949" t="str" cm="1">
        <f t="array" ref="AA37">+IFERROR(IF(Q37&lt;&gt;"",vega($M$18,Q37,$O$62,$O$51,$O$58),""),"")</f>
        <v/>
      </c>
      <c r="AB37" s="872"/>
      <c r="AC37" s="1002"/>
      <c r="AD37" s="611">
        <f t="shared" ref="AD37:AD42" si="129">SUMIFS($B$57:$B$74,$C$57:$C$74,C74)</f>
        <v>0</v>
      </c>
      <c r="AE37" s="619" t="str">
        <f t="shared" si="13"/>
        <v/>
      </c>
      <c r="AF37" s="513" t="str">
        <f t="shared" si="74"/>
        <v/>
      </c>
      <c r="AG37" s="614" t="str">
        <f t="shared" si="15"/>
        <v/>
      </c>
      <c r="AH37" s="616">
        <f t="shared" ca="1" si="75"/>
        <v>0</v>
      </c>
      <c r="AI37" s="508">
        <f>IFERROR(VLOOKUP($AG37,HomeBroker!$A$30:$F$90,6,0),0)</f>
        <v>0</v>
      </c>
      <c r="AJ37" s="940" t="str" cm="1">
        <f t="array" ref="AJ37">IFERROR(IF(AC37&lt;&gt;"",IF(AI37&gt;0,ImpliedPutVolatility($M$18,AC37,$O$62,$O$51,AI37),""),""),"")</f>
        <v/>
      </c>
      <c r="AK37" s="957" t="str" cm="1">
        <f t="array" ref="AK37">+IFERROR(IF(AC37&lt;&gt;"",PutDelta($M$18,AC37,$O$62,$O$51,$O$59),""),"")</f>
        <v/>
      </c>
      <c r="AL37" s="957" t="str" cm="1">
        <f t="array" ref="AL37">+IFERROR(IF(AC37&lt;&gt;"",PutTheta2($M$18,AC37,$O$62,$O$51,$O$59,$O$57),""),"")</f>
        <v/>
      </c>
      <c r="AM37" s="949" t="str" cm="1">
        <f t="array" ref="AM37">+IFERROR(IF(AC37&lt;&gt;"",vega($M$18,AC37,$O$62,$O$51,$O$59),""),"")</f>
        <v/>
      </c>
      <c r="AN37" s="872"/>
      <c r="AO37" s="829"/>
      <c r="AP37" s="528" t="s">
        <v>160</v>
      </c>
      <c r="AQ37" s="510"/>
      <c r="AR37" s="522"/>
      <c r="AS37" s="514"/>
      <c r="AT37" s="516">
        <f t="shared" si="17"/>
        <v>0</v>
      </c>
      <c r="AU37" s="525">
        <f t="shared" si="79"/>
        <v>0</v>
      </c>
      <c r="AV37" s="529" t="s">
        <v>206</v>
      </c>
      <c r="AW37" s="510"/>
      <c r="AX37" s="522"/>
      <c r="AY37" s="514"/>
      <c r="AZ37" s="516">
        <f t="shared" si="64"/>
        <v>0</v>
      </c>
      <c r="BA37" s="525">
        <f t="shared" si="80"/>
        <v>0</v>
      </c>
      <c r="BB37" s="532" t="s">
        <v>207</v>
      </c>
      <c r="BC37" s="531"/>
      <c r="BD37" s="514"/>
      <c r="BE37" s="516">
        <f t="shared" si="20"/>
        <v>0</v>
      </c>
      <c r="BF37" s="924">
        <f t="shared" si="81"/>
        <v>0</v>
      </c>
      <c r="BG37" s="877"/>
      <c r="BH37" s="877"/>
      <c r="BI37" s="877"/>
      <c r="BJ37" s="877"/>
      <c r="BK37" s="877"/>
      <c r="BL37" s="877"/>
      <c r="BM37" s="877"/>
      <c r="BN37" s="877"/>
      <c r="BO37" s="877"/>
      <c r="BP37" s="877"/>
      <c r="BQ37" s="877"/>
      <c r="BR37" s="877"/>
      <c r="DC37" s="59">
        <f t="shared" si="82"/>
        <v>2814.852651408758</v>
      </c>
      <c r="DD37" s="60">
        <f t="shared" si="83"/>
        <v>0</v>
      </c>
      <c r="DE37" s="60">
        <f t="shared" si="84"/>
        <v>0</v>
      </c>
      <c r="DF37" s="60">
        <f t="shared" si="85"/>
        <v>0</v>
      </c>
      <c r="DG37" s="60">
        <f t="shared" si="86"/>
        <v>0</v>
      </c>
      <c r="DH37" s="60">
        <f t="shared" si="87"/>
        <v>0</v>
      </c>
      <c r="DI37" s="60">
        <f t="shared" si="88"/>
        <v>0</v>
      </c>
      <c r="DJ37" s="60">
        <f t="shared" si="89"/>
        <v>0</v>
      </c>
      <c r="DK37" s="60">
        <f t="shared" si="90"/>
        <v>0</v>
      </c>
      <c r="DL37" s="60">
        <f t="shared" si="91"/>
        <v>0</v>
      </c>
      <c r="DM37" s="60">
        <f t="shared" si="92"/>
        <v>0</v>
      </c>
      <c r="DN37" s="60">
        <f t="shared" si="93"/>
        <v>0</v>
      </c>
      <c r="DO37" s="60">
        <f t="shared" si="94"/>
        <v>0</v>
      </c>
      <c r="DP37" s="60">
        <f t="shared" si="95"/>
        <v>0</v>
      </c>
      <c r="DQ37" s="60">
        <f t="shared" si="96"/>
        <v>0</v>
      </c>
      <c r="DR37" s="60">
        <f t="shared" si="97"/>
        <v>0</v>
      </c>
      <c r="DS37" s="60">
        <f t="shared" si="98"/>
        <v>0</v>
      </c>
      <c r="DT37" s="60">
        <f t="shared" si="99"/>
        <v>0</v>
      </c>
      <c r="DU37" s="60">
        <f t="shared" si="100"/>
        <v>0</v>
      </c>
      <c r="DV37" s="60">
        <f t="shared" si="101"/>
        <v>0</v>
      </c>
      <c r="DW37" s="60">
        <f t="shared" si="102"/>
        <v>0</v>
      </c>
      <c r="DX37" s="60">
        <f t="shared" si="103"/>
        <v>0</v>
      </c>
      <c r="DY37" s="60">
        <f t="shared" si="104"/>
        <v>0</v>
      </c>
      <c r="DZ37" s="60">
        <f t="shared" si="105"/>
        <v>0</v>
      </c>
      <c r="EA37" s="60">
        <f t="shared" si="106"/>
        <v>0</v>
      </c>
      <c r="EB37" s="60">
        <f t="shared" si="107"/>
        <v>0</v>
      </c>
      <c r="EC37" s="60">
        <f t="shared" si="108"/>
        <v>0</v>
      </c>
      <c r="ED37" s="60">
        <f t="shared" si="109"/>
        <v>0</v>
      </c>
      <c r="EE37" s="60">
        <f t="shared" si="110"/>
        <v>0</v>
      </c>
      <c r="EF37" s="60">
        <f t="shared" si="111"/>
        <v>0</v>
      </c>
      <c r="EG37" s="60">
        <f t="shared" si="112"/>
        <v>0</v>
      </c>
      <c r="EH37" s="60">
        <f t="shared" si="113"/>
        <v>0</v>
      </c>
      <c r="EI37" s="60">
        <f t="shared" si="114"/>
        <v>0</v>
      </c>
      <c r="EJ37" s="60">
        <f t="shared" si="115"/>
        <v>0</v>
      </c>
      <c r="EK37" s="60">
        <f t="shared" si="116"/>
        <v>0</v>
      </c>
      <c r="EL37" s="60">
        <f t="shared" si="117"/>
        <v>0</v>
      </c>
      <c r="EM37" s="60">
        <f t="shared" si="118"/>
        <v>0</v>
      </c>
      <c r="EN37" s="60">
        <f t="shared" si="119"/>
        <v>0</v>
      </c>
      <c r="EO37" s="60">
        <f t="shared" si="120"/>
        <v>0</v>
      </c>
      <c r="EP37" s="60">
        <f t="shared" si="121"/>
        <v>0</v>
      </c>
      <c r="EQ37" s="61"/>
      <c r="ER37" s="75">
        <f t="shared" si="122"/>
        <v>0</v>
      </c>
      <c r="ES37" s="50"/>
      <c r="ET37" s="59">
        <f t="shared" si="123"/>
        <v>2814.852651408758</v>
      </c>
      <c r="EU37" s="60">
        <f ca="1">IFERROR((NORMSDIST(-(((LN($ET37/$C$21)+(#REF!+($O$50^2)/2)*$O$54)/($O$50*SQRT($O$54)))-$O$50*SQRT($O$54)))*$C$21*EXP(-#REF!*$O$54)-NORMSDIST(-((LN($ET37/$C$21)+(#REF!+($O$50^2)/2)*$O$54)/($O$50*SQRT($O$54))))*$ET37)*100*$B$21,0)</f>
        <v>0</v>
      </c>
      <c r="EV37" s="60">
        <f ca="1">IFERROR((NORMSDIST(-(((LN($ET37/$C$22)+(#REF!+($O$50^2)/2)*$O$54)/($O$50*SQRT($O$54)))-$O$50*SQRT($O$54)))*$C$22*EXP(-#REF!*$O$54)-NORMSDIST(-((LN($ET37/$C$22)+(#REF!+($O$50^2)/2)*$O$54)/($O$50*SQRT($O$54))))*$ET37)*100*$B$22,0)</f>
        <v>0</v>
      </c>
      <c r="EW37" s="60">
        <f ca="1">IFERROR((NORMSDIST(-(((LN($ET37/$C$23)+(#REF!+($O$50^2)/2)*$O$54)/($O$50*SQRT($O$54)))-$O$50*SQRT($O$54)))*$C$23*EXP(-#REF!*$O$54)-NORMSDIST(-((LN($ET37/$C$23)+(#REF!+($O$50^2)/2)*$O$54)/($O$50*SQRT($O$54))))*$ET37)*100*$B$23,0)</f>
        <v>0</v>
      </c>
      <c r="EX37" s="60">
        <f ca="1">IFERROR((NORMSDIST(-(((LN($ET37/$C$24)+(#REF!+($O$50^2)/2)*$O$54)/($O$50*SQRT($O$54)))-$O$50*SQRT($O$54)))*$C$24*EXP(-#REF!*$O$54)-NORMSDIST(-((LN($ET37/$C$24)+(#REF!+($O$50^2)/2)*$O$54)/($O$50*SQRT($O$54))))*$ET37)*100*$B$24,0)</f>
        <v>0</v>
      </c>
      <c r="EY37" s="60">
        <f ca="1">IFERROR((NORMSDIST(-(((LN($ET37/$C$25)+(#REF!+($O$50^2)/2)*$O$54)/($O$50*SQRT($O$54)))-$O$50*SQRT($O$54)))*$C$25*EXP(-#REF!*$O$54)-NORMSDIST(-((LN($ET37/$C$25)+(#REF!+($O$50^2)/2)*$O$54)/($O$50*SQRT($O$54))))*$ET37)*100*$B$25,0)</f>
        <v>0</v>
      </c>
      <c r="EZ37" s="60">
        <f ca="1">IFERROR((NORMSDIST(-(((LN($ET37/$C$26)+(#REF!+($O$50^2)/2)*$O$54)/($O$50*SQRT($O$54)))-$O$50*SQRT($O$54)))*$C$26*EXP(-#REF!*$O$54)-NORMSDIST(-((LN($ET37/$C$26)+(#REF!+($O$50^2)/2)*$O$54)/($O$50*SQRT($O$54))))*$ET37)*100*$B$26,0)</f>
        <v>0</v>
      </c>
      <c r="FA37" s="60">
        <f ca="1">IFERROR((NORMSDIST(-(((LN($ET37/$C$27)+(#REF!+($O$50^2)/2)*$O$54)/($O$50*SQRT($O$54)))-$O$50*SQRT($O$54)))*$C$27*EXP(-#REF!*$O$54)-NORMSDIST(-((LN($ET37/$C$27)+(#REF!+($O$50^2)/2)*$O$54)/($O$50*SQRT($O$54))))*$ET37)*100*$B$27,0)</f>
        <v>0</v>
      </c>
      <c r="FB37" s="60">
        <f ca="1">IFERROR((NORMSDIST(-(((LN($ET37/$C$28)+(#REF!+($O$50^2)/2)*$O$54)/($O$50*SQRT($O$54)))-$O$50*SQRT($O$54)))*$C$28*EXP(-#REF!*$O$54)-NORMSDIST(-((LN($ET37/$C$28)+(#REF!+($O$50^2)/2)*$O$54)/($O$50*SQRT($O$54))))*$ET37)*100*$B$28,0)</f>
        <v>0</v>
      </c>
      <c r="FC37" s="60">
        <f ca="1">IFERROR((NORMSDIST(-(((LN($ET37/$C$29)+(#REF!+($O$50^2)/2)*$O$54)/($O$50*SQRT($O$54)))-$O$50*SQRT($O$54)))*$C$29*EXP(-#REF!*$O$54)-NORMSDIST(-((LN($ET37/$C$29)+(#REF!+($O$50^2)/2)*$O$54)/($O$50*SQRT($O$54))))*$ET37)*100*$B$29,0)</f>
        <v>0</v>
      </c>
      <c r="FD37" s="60">
        <f ca="1">IFERROR((NORMSDIST(-(((LN($ET37/$C$30)+(#REF!+($O$50^2)/2)*$O$54)/($O$50*SQRT($O$54)))-$O$50*SQRT($O$54)))*$C$30*EXP(-#REF!*$O$54)-NORMSDIST(-((LN($ET37/$C$30)+(#REF!+($O$50^2)/2)*$O$54)/($O$50*SQRT($O$54))))*$ET37)*100*$B$30,0)</f>
        <v>0</v>
      </c>
      <c r="FE37" s="60">
        <f ca="1">IFERROR((NORMSDIST(-(((LN($ET37/$C$31)+(#REF!+($O$50^2)/2)*$O$54)/($O$50*SQRT($O$54)))-$O$50*SQRT($O$54)))*$C$31*EXP(-#REF!*$O$54)-NORMSDIST(-((LN($ET37/$C$31)+(#REF!+($O$50^2)/2)*$O$54)/($O$50*SQRT($O$54))))*$ET37)*100*$B$31,0)</f>
        <v>0</v>
      </c>
      <c r="FF37" s="60">
        <f ca="1">IFERROR((NORMSDIST(-(((LN($ET37/$C$32)+(#REF!+($O$50^2)/2)*$O$54)/($O$50*SQRT($O$54)))-$O$50*SQRT($O$54)))*$C$32*EXP(-#REF!*$O$54)-NORMSDIST(-((LN($ET37/$C$32)+(#REF!+($O$50^2)/2)*$O$54)/($O$50*SQRT($O$54))))*$ET37)*100*$B$32,0)</f>
        <v>0</v>
      </c>
      <c r="FG37" s="60">
        <f ca="1">IFERROR((NORMSDIST(-(((LN($ET37/$C$33)+(#REF!+($O$50^2)/2)*$O$54)/($O$50*SQRT($O$54)))-$O$50*SQRT($O$54)))*$C$33*EXP(-#REF!*$O$54)-NORMSDIST(-((LN($ET37/$C$33)+(#REF!+($O$50^2)/2)*$O$54)/($O$50*SQRT($O$54))))*$ET37)*100*$B$33,0)</f>
        <v>0</v>
      </c>
      <c r="FH37" s="60">
        <f ca="1">IFERROR((NORMSDIST(-(((LN($ET37/$C$34)+(#REF!+($O$50^2)/2)*$O$54)/($O$50*SQRT($O$54)))-$O$50*SQRT($O$54)))*$C$34*EXP(-#REF!*$O$54)-NORMSDIST(-((LN($ET37/$C$34)+(#REF!+($O$50^2)/2)*$O$54)/($O$50*SQRT($O$54))))*$ET37)*100*$B$34,0)</f>
        <v>0</v>
      </c>
      <c r="FI37" s="60">
        <f ca="1">IFERROR((NORMSDIST(-(((LN($ET37/$C$35)+(#REF!+($O$50^2)/2)*$O$54)/($O$50*SQRT($O$54)))-$O$50*SQRT($O$54)))*$C$35*EXP(-#REF!*$O$54)-NORMSDIST(-((LN($ET37/$C$35)+(#REF!+($O$50^2)/2)*$O$54)/($O$50*SQRT($O$54))))*$ET37)*100*$B$35,0)</f>
        <v>0</v>
      </c>
      <c r="FJ37" s="60">
        <f ca="1">IFERROR((NORMSDIST(-(((LN($ET37/$C$36)+(#REF!+($O$50^2)/2)*$O$54)/($O$50*SQRT($O$54)))-$O$50*SQRT($O$54)))*$C$36*EXP(-#REF!*$O$54)-NORMSDIST(-((LN($ET37/$C$36)+(#REF!+($O$50^2)/2)*$O$54)/($O$50*SQRT($O$54))))*$ET37)*100*$B$36,0)</f>
        <v>0</v>
      </c>
      <c r="FK37" s="60">
        <f ca="1">IFERROR((NORMSDIST(-(((LN($ET37/$C$37)+(#REF!+($O$50^2)/2)*$O$54)/($O$50*SQRT($O$54)))-$O$50*SQRT($O$54)))*$C$37*EXP(-#REF!*$O$54)-NORMSDIST(-((LN($ET37/$C$37)+(#REF!+($O$50^2)/2)*$O$54)/($O$50*SQRT($O$54))))*$ET37)*100*$B$37,0)</f>
        <v>0</v>
      </c>
      <c r="FL37" s="60">
        <f ca="1">IFERROR((NORMSDIST(-(((LN($ET37/$C$38)+(#REF!+($O$50^2)/2)*$O$54)/($O$50*SQRT($O$54)))-$O$50*SQRT($O$54)))*$C$38*EXP(-#REF!*$O$54)-NORMSDIST(-((LN($ET37/$C$38)+(#REF!+($O$50^2)/2)*$O$54)/($O$50*SQRT($O$54))))*$ET37)*100*$B$38,0)</f>
        <v>0</v>
      </c>
      <c r="FM37" s="60">
        <f ca="1">IFERROR((NORMSDIST(-(((LN($ET37/$C$57)+(#REF!+($O$50^2)/2)*$O$54)/($O$50*SQRT($O$54)))-$O$50*SQRT($O$54)))*$C$57*EXP(-#REF!*$O$54)-NORMSDIST(-((LN($ET37/$C$57)+(#REF!+($O$50^2)/2)*$O$54)/($O$50*SQRT($O$54))))*$ET37)*100*$B$57,0)</f>
        <v>0</v>
      </c>
      <c r="FN37" s="60">
        <f ca="1">IFERROR((NORMSDIST(-(((LN($ET37/$C$58)+(#REF!+($O$50^2)/2)*$O$54)/($O$50*SQRT($O$54)))-$O$50*SQRT($O$54)))*$C$58*EXP(-#REF!*$O$54)-NORMSDIST(-((LN($ET37/$C$58)+(#REF!+($O$50^2)/2)*$O$54)/($O$50*SQRT($O$54))))*$ET37)*100*$B$58,0)</f>
        <v>0</v>
      </c>
      <c r="FO37" s="60">
        <f ca="1">IFERROR((NORMSDIST(-(((LN($ET37/$C$59)+(#REF!+($O$50^2)/2)*$O$54)/($O$50*SQRT($O$54)))-$O$50*SQRT($O$54)))*$C$59*EXP(-#REF!*$O$54)-NORMSDIST(-((LN($ET37/$C$59)+(#REF!+($O$50^2)/2)*$O$54)/($O$50*SQRT($O$54))))*$ET37)*100*$B$59,0)</f>
        <v>0</v>
      </c>
      <c r="FP37" s="60">
        <f ca="1">IFERROR((NORMSDIST(-(((LN($ET37/$C$60)+(#REF!+($O$50^2)/2)*$O$54)/($O$50*SQRT($O$54)))-$O$50*SQRT($O$54)))*$C$60*EXP(-#REF!*$O$54)-NORMSDIST(-((LN($ET37/$C$60)+(#REF!+($O$50^2)/2)*$O$54)/($O$50*SQRT($O$54))))*$ET37)*100*$B$60,0)</f>
        <v>0</v>
      </c>
      <c r="FQ37" s="60">
        <f ca="1">IFERROR((NORMSDIST(-(((LN($ET37/$C$61)+(#REF!+($O$50^2)/2)*$O$54)/($O$50*SQRT($O$54)))-$O$50*SQRT($O$54)))*$C$61*EXP(-#REF!*$O$54)-NORMSDIST(-((LN($ET37/$C$61)+(#REF!+($O$50^2)/2)*$O$54)/($O$50*SQRT($O$54))))*$ET37)*100*$B$61,0)</f>
        <v>0</v>
      </c>
      <c r="FR37" s="60">
        <f ca="1">IFERROR((NORMSDIST(-(((LN($ET37/$C$62)+(#REF!+($O$50^2)/2)*$O$54)/($O$50*SQRT($O$54)))-$O$50*SQRT($O$54)))*$C$62*EXP(-#REF!*$O$54)-NORMSDIST(-((LN($ET37/$C$62)+(#REF!+($O$50^2)/2)*$O$54)/($O$50*SQRT($O$54))))*$ET37)*100*$B$62,0)</f>
        <v>0</v>
      </c>
      <c r="FS37" s="60">
        <f ca="1">IFERROR((NORMSDIST(-(((LN($ET37/$C$63)+(#REF!+($O$50^2)/2)*$O$54)/($O$50*SQRT($O$54)))-$O$50*SQRT($O$54)))*$C$63*EXP(-#REF!*$O$54)-NORMSDIST(-((LN($ET37/$C$63)+(#REF!+($O$50^2)/2)*$O$54)/($O$50*SQRT($O$54))))*$ET37)*100*$B$63,0)</f>
        <v>0</v>
      </c>
      <c r="FT37" s="60">
        <f ca="1">IFERROR((NORMSDIST(-(((LN($ET37/$C$64)+(#REF!+($O$50^2)/2)*$O$54)/($O$50*SQRT($O$54)))-$O$50*SQRT($O$54)))*$C$64*EXP(-#REF!*$O$54)-NORMSDIST(-((LN($ET37/$C$64)+(#REF!+($O$50^2)/2)*$O$54)/($O$50*SQRT($O$54))))*$ET37)*100*$B$64,0)</f>
        <v>0</v>
      </c>
      <c r="FU37" s="60">
        <f ca="1">IFERROR((NORMSDIST(-(((LN($ET37/$C$65)+(#REF!+($O$50^2)/2)*$O$54)/($O$50*SQRT($O$54)))-$O$50*SQRT($O$54)))*$C$65*EXP(-#REF!*$O$54)-NORMSDIST(-((LN($ET37/$C$65)+(#REF!+($O$50^2)/2)*$O$54)/($O$50*SQRT($O$54))))*$ET37)*100*$B$65,0)</f>
        <v>0</v>
      </c>
      <c r="FV37" s="60">
        <f ca="1">IFERROR((NORMSDIST(-(((LN($ET37/$C$66)+(#REF!+($O$50^2)/2)*$O$54)/($O$50*SQRT($O$54)))-$O$50*SQRT($O$54)))*$C$66*EXP(-#REF!*$O$54)-NORMSDIST(-((LN($ET37/$C$66)+(#REF!+($O$50^2)/2)*$O$54)/($O$50*SQRT($O$54))))*$ET37)*100*$B$66,0)</f>
        <v>0</v>
      </c>
      <c r="FW37" s="60">
        <f ca="1">IFERROR((NORMSDIST(-(((LN($ET37/$C$67)+(#REF!+($O$50^2)/2)*$O$54)/($O$50*SQRT($O$54)))-$O$50*SQRT($O$54)))*$C$67*EXP(-#REF!*$O$54)-NORMSDIST(-((LN($ET37/$C$67)+(#REF!+($O$50^2)/2)*$O$54)/($O$50*SQRT($O$54))))*$ET37)*100*$B$67,0)</f>
        <v>0</v>
      </c>
      <c r="FX37" s="60">
        <f ca="1">IFERROR((NORMSDIST(-(((LN($ET37/$C$68)+(#REF!+($O$50^2)/2)*$O$54)/($O$50*SQRT($O$54)))-$O$50*SQRT($O$54)))*$C$68*EXP(-#REF!*$O$54)-NORMSDIST(-((LN($ET37/$C$68)+(#REF!+($O$50^2)/2)*$O$54)/($O$50*SQRT($O$54))))*$ET37)*100*$B$68,0)</f>
        <v>0</v>
      </c>
      <c r="FY37" s="60">
        <f ca="1">IFERROR((NORMSDIST(-(((LN($ET37/$C$69)+(#REF!+($O$50^2)/2)*$O$54)/($O$50*SQRT($O$54)))-$O$50*SQRT($O$54)))*$C$69*EXP(-#REF!*$O$54)-NORMSDIST(-((LN($ET37/$C$69)+(#REF!+($O$50^2)/2)*$O$54)/($O$50*SQRT($O$54))))*$ET37)*100*$B$69,0)</f>
        <v>0</v>
      </c>
      <c r="FZ37" s="60">
        <f ca="1">IFERROR((NORMSDIST(-(((LN($ET37/$C$70)+(#REF!+($O$50^2)/2)*$O$54)/($O$50*SQRT($O$54)))-$O$50*SQRT($O$54)))*$C$70*EXP(-#REF!*$O$54)-NORMSDIST(-((LN($ET37/$C$70)+(#REF!+($O$50^2)/2)*$O$54)/($O$50*SQRT($O$54))))*$ET37)*100*$B$70,0)</f>
        <v>0</v>
      </c>
      <c r="GA37" s="60">
        <f ca="1">IFERROR((NORMSDIST(-(((LN($ET37/$C$71)+(#REF!+($O$50^2)/2)*$O$54)/($O$50*SQRT($O$54)))-$O$50*SQRT($O$54)))*$C$71*EXP(-#REF!*$O$54)-NORMSDIST(-((LN($ET37/$C$71)+(#REF!+($O$50^2)/2)*$O$54)/($O$50*SQRT($O$54))))*$ET37)*100*$B$71,0)</f>
        <v>0</v>
      </c>
      <c r="GB37" s="60">
        <f ca="1">IFERROR((NORMSDIST(-(((LN($ET37/$C$72)+(#REF!+($O$50^2)/2)*$O$54)/($O$50*SQRT($O$54)))-$O$50*SQRT($O$54)))*$C$72*EXP(-#REF!*$O$54)-NORMSDIST(-((LN($ET37/$C$72)+(#REF!+($O$50^2)/2)*$O$54)/($O$50*SQRT($O$54))))*$ET37)*100*$B$72,0)</f>
        <v>0</v>
      </c>
      <c r="GC37" s="60">
        <f ca="1">IFERROR((NORMSDIST(-(((LN($ET37/$C$74)+(#REF!+($O$50^2)/2)*$O$54)/($O$50*SQRT($O$54)))-$O$50*SQRT($O$54)))*$C$74*EXP(-#REF!*$O$54)-NORMSDIST(-((LN($ET37/$C$74)+(#REF!+($O$50^2)/2)*$O$54)/($O$50*SQRT($O$54))))*$ET37)*100*$B$74,0)</f>
        <v>0</v>
      </c>
      <c r="GD37" s="60">
        <f t="shared" si="124"/>
        <v>0</v>
      </c>
      <c r="GE37" s="60">
        <f t="shared" si="125"/>
        <v>0</v>
      </c>
      <c r="GF37" s="60">
        <f t="shared" si="126"/>
        <v>0</v>
      </c>
      <c r="GG37" s="60">
        <f t="shared" si="127"/>
        <v>0</v>
      </c>
      <c r="GH37" s="61"/>
      <c r="GI37" s="75">
        <f t="shared" ca="1" si="128"/>
        <v>0</v>
      </c>
    </row>
    <row r="38" spans="1:191" ht="13.5" thickBot="1">
      <c r="A38" s="849" t="s">
        <v>205</v>
      </c>
      <c r="B38" s="850"/>
      <c r="C38" s="851"/>
      <c r="D38" s="852"/>
      <c r="E38" s="853">
        <f t="shared" si="68"/>
        <v>0</v>
      </c>
      <c r="F38" s="854">
        <f t="shared" si="69"/>
        <v>0</v>
      </c>
      <c r="G38" s="855" t="str">
        <f t="shared" si="76"/>
        <v/>
      </c>
      <c r="H38" s="856"/>
      <c r="I38" s="857">
        <f t="shared" si="70"/>
        <v>0</v>
      </c>
      <c r="J38" s="901">
        <f t="shared" si="71"/>
        <v>0</v>
      </c>
      <c r="K38" s="872"/>
      <c r="L38" s="980" t="s">
        <v>248</v>
      </c>
      <c r="M38" s="981"/>
      <c r="N38" s="981"/>
      <c r="O38" s="693">
        <f>SUM(R3:R42)</f>
        <v>0</v>
      </c>
      <c r="P38" s="872"/>
      <c r="Q38" s="847"/>
      <c r="R38" s="620">
        <f>SUMIFS(AQ:AQ,AR:AR,S38)+SUMIFS($B$39:$B$56,$C$39:$C$56,C21)</f>
        <v>0</v>
      </c>
      <c r="S38" s="618" t="str">
        <f t="shared" si="8"/>
        <v/>
      </c>
      <c r="T38" s="511" t="str">
        <f t="shared" si="77"/>
        <v/>
      </c>
      <c r="U38" s="613" t="str">
        <f t="shared" si="10"/>
        <v/>
      </c>
      <c r="V38" s="863">
        <f t="shared" ca="1" si="78"/>
        <v>0</v>
      </c>
      <c r="W38" s="507">
        <f>IFERROR(VLOOKUP($U38,HomeBroker!$A$30:$F$90,6,0),0)</f>
        <v>0</v>
      </c>
      <c r="X38" s="941" t="str" cm="1">
        <f t="array" ref="X38">IFERROR(IF(Q38&lt;&gt;"",IF(W38&gt;0,ImpliedCallVolatility($M$18,Q38,$O$62,$O$51,W38),""),""),"")</f>
        <v/>
      </c>
      <c r="Y38" s="958" t="str" cm="1">
        <f t="array" ref="Y38">+IFERROR(IF(Q38&lt;&gt;"",CallDelta($M$18,Q38,$O$62,$O$51,$O$58),""),"")</f>
        <v/>
      </c>
      <c r="Z38" s="958" t="str" cm="1">
        <f t="array" ref="Z38">+IFERROR(IF(Q38&lt;&gt;"",CallTheta2($M$18,Q38,$O$62,$O$51,$O$58,$O$57),""),"")</f>
        <v/>
      </c>
      <c r="AA38" s="950" t="str" cm="1">
        <f t="array" ref="AA38">+IFERROR(IF(Q38&lt;&gt;"",vega($M$18,Q38,$O$62,$O$51,$O$58),""),"")</f>
        <v/>
      </c>
      <c r="AB38" s="872"/>
      <c r="AC38" s="1005"/>
      <c r="AD38" s="621">
        <f t="shared" si="129"/>
        <v>0</v>
      </c>
      <c r="AE38" s="618" t="str">
        <f t="shared" si="13"/>
        <v/>
      </c>
      <c r="AF38" s="511" t="str">
        <f t="shared" si="74"/>
        <v/>
      </c>
      <c r="AG38" s="613" t="str">
        <f t="shared" si="15"/>
        <v/>
      </c>
      <c r="AH38" s="615">
        <f t="shared" ca="1" si="75"/>
        <v>0</v>
      </c>
      <c r="AI38" s="507">
        <f>IFERROR(VLOOKUP($AG38,HomeBroker!$A$30:$F$90,6,0),0)</f>
        <v>0</v>
      </c>
      <c r="AJ38" s="946" t="str" cm="1">
        <f t="array" ref="AJ38">IFERROR(IF(AC38&lt;&gt;"",IF(AI38&gt;0,ImpliedPutVolatility($M$18,AC38,$O$62,$O$51,AI38),""),""),"")</f>
        <v/>
      </c>
      <c r="AK38" s="958" t="str" cm="1">
        <f t="array" ref="AK38">+IFERROR(IF(AC38&lt;&gt;"",PutDelta($M$18,AC38,$O$62,$O$51,$O$59),""),"")</f>
        <v/>
      </c>
      <c r="AL38" s="958" t="str" cm="1">
        <f t="array" ref="AL38">+IFERROR(IF(AC38&lt;&gt;"",PutTheta2($M$18,AC38,$O$62,$O$51,$O$59,$O$57),""),"")</f>
        <v/>
      </c>
      <c r="AM38" s="950" t="str" cm="1">
        <f t="array" ref="AM38">+IFERROR(IF(AC38&lt;&gt;"",vega($M$18,AC38,$O$62,$O$51,$O$59),""),"")</f>
        <v/>
      </c>
      <c r="AN38" s="872"/>
      <c r="AO38" s="828"/>
      <c r="AP38" s="528" t="s">
        <v>160</v>
      </c>
      <c r="AQ38" s="509"/>
      <c r="AR38" s="521"/>
      <c r="AS38" s="512"/>
      <c r="AT38" s="515">
        <f t="shared" si="17"/>
        <v>0</v>
      </c>
      <c r="AU38" s="524">
        <f t="shared" si="79"/>
        <v>0</v>
      </c>
      <c r="AV38" s="529" t="s">
        <v>206</v>
      </c>
      <c r="AW38" s="509"/>
      <c r="AX38" s="521"/>
      <c r="AY38" s="512"/>
      <c r="AZ38" s="515">
        <f t="shared" si="64"/>
        <v>0</v>
      </c>
      <c r="BA38" s="524">
        <f t="shared" si="80"/>
        <v>0</v>
      </c>
      <c r="BB38" s="532" t="s">
        <v>207</v>
      </c>
      <c r="BC38" s="530"/>
      <c r="BD38" s="512"/>
      <c r="BE38" s="515">
        <f t="shared" si="20"/>
        <v>0</v>
      </c>
      <c r="BF38" s="925">
        <f t="shared" si="81"/>
        <v>0</v>
      </c>
      <c r="BG38" s="877"/>
      <c r="BH38" s="877"/>
      <c r="BI38" s="877"/>
      <c r="BJ38" s="877"/>
      <c r="BK38" s="877"/>
      <c r="BL38" s="877"/>
      <c r="BM38" s="877"/>
      <c r="BN38" s="877"/>
      <c r="BO38" s="877"/>
      <c r="BP38" s="877"/>
      <c r="BQ38" s="877"/>
      <c r="BR38" s="877"/>
      <c r="DC38" s="59">
        <f t="shared" si="82"/>
        <v>2872.2986238864878</v>
      </c>
      <c r="DD38" s="60">
        <f t="shared" si="83"/>
        <v>0</v>
      </c>
      <c r="DE38" s="60">
        <f t="shared" si="84"/>
        <v>0</v>
      </c>
      <c r="DF38" s="60">
        <f t="shared" si="85"/>
        <v>0</v>
      </c>
      <c r="DG38" s="60">
        <f t="shared" si="86"/>
        <v>0</v>
      </c>
      <c r="DH38" s="60">
        <f t="shared" si="87"/>
        <v>0</v>
      </c>
      <c r="DI38" s="60">
        <f t="shared" si="88"/>
        <v>0</v>
      </c>
      <c r="DJ38" s="60">
        <f t="shared" si="89"/>
        <v>0</v>
      </c>
      <c r="DK38" s="60">
        <f t="shared" si="90"/>
        <v>0</v>
      </c>
      <c r="DL38" s="60">
        <f t="shared" si="91"/>
        <v>0</v>
      </c>
      <c r="DM38" s="60">
        <f t="shared" si="92"/>
        <v>0</v>
      </c>
      <c r="DN38" s="60">
        <f t="shared" si="93"/>
        <v>0</v>
      </c>
      <c r="DO38" s="60">
        <f t="shared" si="94"/>
        <v>0</v>
      </c>
      <c r="DP38" s="60">
        <f t="shared" si="95"/>
        <v>0</v>
      </c>
      <c r="DQ38" s="60">
        <f t="shared" si="96"/>
        <v>0</v>
      </c>
      <c r="DR38" s="60">
        <f t="shared" si="97"/>
        <v>0</v>
      </c>
      <c r="DS38" s="60">
        <f t="shared" si="98"/>
        <v>0</v>
      </c>
      <c r="DT38" s="60">
        <f t="shared" si="99"/>
        <v>0</v>
      </c>
      <c r="DU38" s="60">
        <f t="shared" si="100"/>
        <v>0</v>
      </c>
      <c r="DV38" s="60">
        <f t="shared" si="101"/>
        <v>0</v>
      </c>
      <c r="DW38" s="60">
        <f t="shared" si="102"/>
        <v>0</v>
      </c>
      <c r="DX38" s="60">
        <f t="shared" si="103"/>
        <v>0</v>
      </c>
      <c r="DY38" s="60">
        <f t="shared" si="104"/>
        <v>0</v>
      </c>
      <c r="DZ38" s="60">
        <f t="shared" si="105"/>
        <v>0</v>
      </c>
      <c r="EA38" s="60">
        <f t="shared" si="106"/>
        <v>0</v>
      </c>
      <c r="EB38" s="60">
        <f t="shared" si="107"/>
        <v>0</v>
      </c>
      <c r="EC38" s="60">
        <f t="shared" si="108"/>
        <v>0</v>
      </c>
      <c r="ED38" s="60">
        <f t="shared" si="109"/>
        <v>0</v>
      </c>
      <c r="EE38" s="60">
        <f t="shared" si="110"/>
        <v>0</v>
      </c>
      <c r="EF38" s="60">
        <f t="shared" si="111"/>
        <v>0</v>
      </c>
      <c r="EG38" s="60">
        <f t="shared" si="112"/>
        <v>0</v>
      </c>
      <c r="EH38" s="60">
        <f t="shared" si="113"/>
        <v>0</v>
      </c>
      <c r="EI38" s="60">
        <f t="shared" si="114"/>
        <v>0</v>
      </c>
      <c r="EJ38" s="60">
        <f t="shared" si="115"/>
        <v>0</v>
      </c>
      <c r="EK38" s="60">
        <f t="shared" si="116"/>
        <v>0</v>
      </c>
      <c r="EL38" s="60">
        <f t="shared" si="117"/>
        <v>0</v>
      </c>
      <c r="EM38" s="60">
        <f t="shared" si="118"/>
        <v>0</v>
      </c>
      <c r="EN38" s="60">
        <f t="shared" si="119"/>
        <v>0</v>
      </c>
      <c r="EO38" s="60">
        <f t="shared" si="120"/>
        <v>0</v>
      </c>
      <c r="EP38" s="60">
        <f t="shared" si="121"/>
        <v>0</v>
      </c>
      <c r="EQ38" s="61"/>
      <c r="ER38" s="75">
        <f t="shared" si="122"/>
        <v>0</v>
      </c>
      <c r="ES38" s="50"/>
      <c r="ET38" s="59">
        <f t="shared" si="123"/>
        <v>2872.2986238864878</v>
      </c>
      <c r="EU38" s="60">
        <f ca="1">IFERROR((NORMSDIST(-(((LN($ET38/$C$21)+(#REF!+($O$50^2)/2)*$O$54)/($O$50*SQRT($O$54)))-$O$50*SQRT($O$54)))*$C$21*EXP(-#REF!*$O$54)-NORMSDIST(-((LN($ET38/$C$21)+(#REF!+($O$50^2)/2)*$O$54)/($O$50*SQRT($O$54))))*$ET38)*100*$B$21,0)</f>
        <v>0</v>
      </c>
      <c r="EV38" s="60">
        <f ca="1">IFERROR((NORMSDIST(-(((LN($ET38/$C$22)+(#REF!+($O$50^2)/2)*$O$54)/($O$50*SQRT($O$54)))-$O$50*SQRT($O$54)))*$C$22*EXP(-#REF!*$O$54)-NORMSDIST(-((LN($ET38/$C$22)+(#REF!+($O$50^2)/2)*$O$54)/($O$50*SQRT($O$54))))*$ET38)*100*$B$22,0)</f>
        <v>0</v>
      </c>
      <c r="EW38" s="60">
        <f ca="1">IFERROR((NORMSDIST(-(((LN($ET38/$C$23)+(#REF!+($O$50^2)/2)*$O$54)/($O$50*SQRT($O$54)))-$O$50*SQRT($O$54)))*$C$23*EXP(-#REF!*$O$54)-NORMSDIST(-((LN($ET38/$C$23)+(#REF!+($O$50^2)/2)*$O$54)/($O$50*SQRT($O$54))))*$ET38)*100*$B$23,0)</f>
        <v>0</v>
      </c>
      <c r="EX38" s="60">
        <f ca="1">IFERROR((NORMSDIST(-(((LN($ET38/$C$24)+(#REF!+($O$50^2)/2)*$O$54)/($O$50*SQRT($O$54)))-$O$50*SQRT($O$54)))*$C$24*EXP(-#REF!*$O$54)-NORMSDIST(-((LN($ET38/$C$24)+(#REF!+($O$50^2)/2)*$O$54)/($O$50*SQRT($O$54))))*$ET38)*100*$B$24,0)</f>
        <v>0</v>
      </c>
      <c r="EY38" s="60">
        <f ca="1">IFERROR((NORMSDIST(-(((LN($ET38/$C$25)+(#REF!+($O$50^2)/2)*$O$54)/($O$50*SQRT($O$54)))-$O$50*SQRT($O$54)))*$C$25*EXP(-#REF!*$O$54)-NORMSDIST(-((LN($ET38/$C$25)+(#REF!+($O$50^2)/2)*$O$54)/($O$50*SQRT($O$54))))*$ET38)*100*$B$25,0)</f>
        <v>0</v>
      </c>
      <c r="EZ38" s="60">
        <f ca="1">IFERROR((NORMSDIST(-(((LN($ET38/$C$26)+(#REF!+($O$50^2)/2)*$O$54)/($O$50*SQRT($O$54)))-$O$50*SQRT($O$54)))*$C$26*EXP(-#REF!*$O$54)-NORMSDIST(-((LN($ET38/$C$26)+(#REF!+($O$50^2)/2)*$O$54)/($O$50*SQRT($O$54))))*$ET38)*100*$B$26,0)</f>
        <v>0</v>
      </c>
      <c r="FA38" s="60">
        <f ca="1">IFERROR((NORMSDIST(-(((LN($ET38/$C$27)+(#REF!+($O$50^2)/2)*$O$54)/($O$50*SQRT($O$54)))-$O$50*SQRT($O$54)))*$C$27*EXP(-#REF!*$O$54)-NORMSDIST(-((LN($ET38/$C$27)+(#REF!+($O$50^2)/2)*$O$54)/($O$50*SQRT($O$54))))*$ET38)*100*$B$27,0)</f>
        <v>0</v>
      </c>
      <c r="FB38" s="60">
        <f ca="1">IFERROR((NORMSDIST(-(((LN($ET38/$C$28)+(#REF!+($O$50^2)/2)*$O$54)/($O$50*SQRT($O$54)))-$O$50*SQRT($O$54)))*$C$28*EXP(-#REF!*$O$54)-NORMSDIST(-((LN($ET38/$C$28)+(#REF!+($O$50^2)/2)*$O$54)/($O$50*SQRT($O$54))))*$ET38)*100*$B$28,0)</f>
        <v>0</v>
      </c>
      <c r="FC38" s="60">
        <f ca="1">IFERROR((NORMSDIST(-(((LN($ET38/$C$29)+(#REF!+($O$50^2)/2)*$O$54)/($O$50*SQRT($O$54)))-$O$50*SQRT($O$54)))*$C$29*EXP(-#REF!*$O$54)-NORMSDIST(-((LN($ET38/$C$29)+(#REF!+($O$50^2)/2)*$O$54)/($O$50*SQRT($O$54))))*$ET38)*100*$B$29,0)</f>
        <v>0</v>
      </c>
      <c r="FD38" s="60">
        <f ca="1">IFERROR((NORMSDIST(-(((LN($ET38/$C$30)+(#REF!+($O$50^2)/2)*$O$54)/($O$50*SQRT($O$54)))-$O$50*SQRT($O$54)))*$C$30*EXP(-#REF!*$O$54)-NORMSDIST(-((LN($ET38/$C$30)+(#REF!+($O$50^2)/2)*$O$54)/($O$50*SQRT($O$54))))*$ET38)*100*$B$30,0)</f>
        <v>0</v>
      </c>
      <c r="FE38" s="60">
        <f ca="1">IFERROR((NORMSDIST(-(((LN($ET38/$C$31)+(#REF!+($O$50^2)/2)*$O$54)/($O$50*SQRT($O$54)))-$O$50*SQRT($O$54)))*$C$31*EXP(-#REF!*$O$54)-NORMSDIST(-((LN($ET38/$C$31)+(#REF!+($O$50^2)/2)*$O$54)/($O$50*SQRT($O$54))))*$ET38)*100*$B$31,0)</f>
        <v>0</v>
      </c>
      <c r="FF38" s="60">
        <f ca="1">IFERROR((NORMSDIST(-(((LN($ET38/$C$32)+(#REF!+($O$50^2)/2)*$O$54)/($O$50*SQRT($O$54)))-$O$50*SQRT($O$54)))*$C$32*EXP(-#REF!*$O$54)-NORMSDIST(-((LN($ET38/$C$32)+(#REF!+($O$50^2)/2)*$O$54)/($O$50*SQRT($O$54))))*$ET38)*100*$B$32,0)</f>
        <v>0</v>
      </c>
      <c r="FG38" s="60">
        <f ca="1">IFERROR((NORMSDIST(-(((LN($ET38/$C$33)+(#REF!+($O$50^2)/2)*$O$54)/($O$50*SQRT($O$54)))-$O$50*SQRT($O$54)))*$C$33*EXP(-#REF!*$O$54)-NORMSDIST(-((LN($ET38/$C$33)+(#REF!+($O$50^2)/2)*$O$54)/($O$50*SQRT($O$54))))*$ET38)*100*$B$33,0)</f>
        <v>0</v>
      </c>
      <c r="FH38" s="60">
        <f ca="1">IFERROR((NORMSDIST(-(((LN($ET38/$C$34)+(#REF!+($O$50^2)/2)*$O$54)/($O$50*SQRT($O$54)))-$O$50*SQRT($O$54)))*$C$34*EXP(-#REF!*$O$54)-NORMSDIST(-((LN($ET38/$C$34)+(#REF!+($O$50^2)/2)*$O$54)/($O$50*SQRT($O$54))))*$ET38)*100*$B$34,0)</f>
        <v>0</v>
      </c>
      <c r="FI38" s="60">
        <f ca="1">IFERROR((NORMSDIST(-(((LN($ET38/$C$35)+(#REF!+($O$50^2)/2)*$O$54)/($O$50*SQRT($O$54)))-$O$50*SQRT($O$54)))*$C$35*EXP(-#REF!*$O$54)-NORMSDIST(-((LN($ET38/$C$35)+(#REF!+($O$50^2)/2)*$O$54)/($O$50*SQRT($O$54))))*$ET38)*100*$B$35,0)</f>
        <v>0</v>
      </c>
      <c r="FJ38" s="60">
        <f ca="1">IFERROR((NORMSDIST(-(((LN($ET38/$C$36)+(#REF!+($O$50^2)/2)*$O$54)/($O$50*SQRT($O$54)))-$O$50*SQRT($O$54)))*$C$36*EXP(-#REF!*$O$54)-NORMSDIST(-((LN($ET38/$C$36)+(#REF!+($O$50^2)/2)*$O$54)/($O$50*SQRT($O$54))))*$ET38)*100*$B$36,0)</f>
        <v>0</v>
      </c>
      <c r="FK38" s="60">
        <f ca="1">IFERROR((NORMSDIST(-(((LN($ET38/$C$37)+(#REF!+($O$50^2)/2)*$O$54)/($O$50*SQRT($O$54)))-$O$50*SQRT($O$54)))*$C$37*EXP(-#REF!*$O$54)-NORMSDIST(-((LN($ET38/$C$37)+(#REF!+($O$50^2)/2)*$O$54)/($O$50*SQRT($O$54))))*$ET38)*100*$B$37,0)</f>
        <v>0</v>
      </c>
      <c r="FL38" s="60">
        <f ca="1">IFERROR((NORMSDIST(-(((LN($ET38/$C$38)+(#REF!+($O$50^2)/2)*$O$54)/($O$50*SQRT($O$54)))-$O$50*SQRT($O$54)))*$C$38*EXP(-#REF!*$O$54)-NORMSDIST(-((LN($ET38/$C$38)+(#REF!+($O$50^2)/2)*$O$54)/($O$50*SQRT($O$54))))*$ET38)*100*$B$38,0)</f>
        <v>0</v>
      </c>
      <c r="FM38" s="60">
        <f ca="1">IFERROR((NORMSDIST(-(((LN($ET38/$C$57)+(#REF!+($O$50^2)/2)*$O$54)/($O$50*SQRT($O$54)))-$O$50*SQRT($O$54)))*$C$57*EXP(-#REF!*$O$54)-NORMSDIST(-((LN($ET38/$C$57)+(#REF!+($O$50^2)/2)*$O$54)/($O$50*SQRT($O$54))))*$ET38)*100*$B$57,0)</f>
        <v>0</v>
      </c>
      <c r="FN38" s="60">
        <f ca="1">IFERROR((NORMSDIST(-(((LN($ET38/$C$58)+(#REF!+($O$50^2)/2)*$O$54)/($O$50*SQRT($O$54)))-$O$50*SQRT($O$54)))*$C$58*EXP(-#REF!*$O$54)-NORMSDIST(-((LN($ET38/$C$58)+(#REF!+($O$50^2)/2)*$O$54)/($O$50*SQRT($O$54))))*$ET38)*100*$B$58,0)</f>
        <v>0</v>
      </c>
      <c r="FO38" s="60">
        <f ca="1">IFERROR((NORMSDIST(-(((LN($ET38/$C$59)+(#REF!+($O$50^2)/2)*$O$54)/($O$50*SQRT($O$54)))-$O$50*SQRT($O$54)))*$C$59*EXP(-#REF!*$O$54)-NORMSDIST(-((LN($ET38/$C$59)+(#REF!+($O$50^2)/2)*$O$54)/($O$50*SQRT($O$54))))*$ET38)*100*$B$59,0)</f>
        <v>0</v>
      </c>
      <c r="FP38" s="60">
        <f ca="1">IFERROR((NORMSDIST(-(((LN($ET38/$C$60)+(#REF!+($O$50^2)/2)*$O$54)/($O$50*SQRT($O$54)))-$O$50*SQRT($O$54)))*$C$60*EXP(-#REF!*$O$54)-NORMSDIST(-((LN($ET38/$C$60)+(#REF!+($O$50^2)/2)*$O$54)/($O$50*SQRT($O$54))))*$ET38)*100*$B$60,0)</f>
        <v>0</v>
      </c>
      <c r="FQ38" s="60">
        <f ca="1">IFERROR((NORMSDIST(-(((LN($ET38/$C$61)+(#REF!+($O$50^2)/2)*$O$54)/($O$50*SQRT($O$54)))-$O$50*SQRT($O$54)))*$C$61*EXP(-#REF!*$O$54)-NORMSDIST(-((LN($ET38/$C$61)+(#REF!+($O$50^2)/2)*$O$54)/($O$50*SQRT($O$54))))*$ET38)*100*$B$61,0)</f>
        <v>0</v>
      </c>
      <c r="FR38" s="60">
        <f ca="1">IFERROR((NORMSDIST(-(((LN($ET38/$C$62)+(#REF!+($O$50^2)/2)*$O$54)/($O$50*SQRT($O$54)))-$O$50*SQRT($O$54)))*$C$62*EXP(-#REF!*$O$54)-NORMSDIST(-((LN($ET38/$C$62)+(#REF!+($O$50^2)/2)*$O$54)/($O$50*SQRT($O$54))))*$ET38)*100*$B$62,0)</f>
        <v>0</v>
      </c>
      <c r="FS38" s="60">
        <f ca="1">IFERROR((NORMSDIST(-(((LN($ET38/$C$63)+(#REF!+($O$50^2)/2)*$O$54)/($O$50*SQRT($O$54)))-$O$50*SQRT($O$54)))*$C$63*EXP(-#REF!*$O$54)-NORMSDIST(-((LN($ET38/$C$63)+(#REF!+($O$50^2)/2)*$O$54)/($O$50*SQRT($O$54))))*$ET38)*100*$B$63,0)</f>
        <v>0</v>
      </c>
      <c r="FT38" s="60">
        <f ca="1">IFERROR((NORMSDIST(-(((LN($ET38/$C$64)+(#REF!+($O$50^2)/2)*$O$54)/($O$50*SQRT($O$54)))-$O$50*SQRT($O$54)))*$C$64*EXP(-#REF!*$O$54)-NORMSDIST(-((LN($ET38/$C$64)+(#REF!+($O$50^2)/2)*$O$54)/($O$50*SQRT($O$54))))*$ET38)*100*$B$64,0)</f>
        <v>0</v>
      </c>
      <c r="FU38" s="60">
        <f ca="1">IFERROR((NORMSDIST(-(((LN($ET38/$C$65)+(#REF!+($O$50^2)/2)*$O$54)/($O$50*SQRT($O$54)))-$O$50*SQRT($O$54)))*$C$65*EXP(-#REF!*$O$54)-NORMSDIST(-((LN($ET38/$C$65)+(#REF!+($O$50^2)/2)*$O$54)/($O$50*SQRT($O$54))))*$ET38)*100*$B$65,0)</f>
        <v>0</v>
      </c>
      <c r="FV38" s="60">
        <f ca="1">IFERROR((NORMSDIST(-(((LN($ET38/$C$66)+(#REF!+($O$50^2)/2)*$O$54)/($O$50*SQRT($O$54)))-$O$50*SQRT($O$54)))*$C$66*EXP(-#REF!*$O$54)-NORMSDIST(-((LN($ET38/$C$66)+(#REF!+($O$50^2)/2)*$O$54)/($O$50*SQRT($O$54))))*$ET38)*100*$B$66,0)</f>
        <v>0</v>
      </c>
      <c r="FW38" s="60">
        <f ca="1">IFERROR((NORMSDIST(-(((LN($ET38/$C$67)+(#REF!+($O$50^2)/2)*$O$54)/($O$50*SQRT($O$54)))-$O$50*SQRT($O$54)))*$C$67*EXP(-#REF!*$O$54)-NORMSDIST(-((LN($ET38/$C$67)+(#REF!+($O$50^2)/2)*$O$54)/($O$50*SQRT($O$54))))*$ET38)*100*$B$67,0)</f>
        <v>0</v>
      </c>
      <c r="FX38" s="60">
        <f ca="1">IFERROR((NORMSDIST(-(((LN($ET38/$C$68)+(#REF!+($O$50^2)/2)*$O$54)/($O$50*SQRT($O$54)))-$O$50*SQRT($O$54)))*$C$68*EXP(-#REF!*$O$54)-NORMSDIST(-((LN($ET38/$C$68)+(#REF!+($O$50^2)/2)*$O$54)/($O$50*SQRT($O$54))))*$ET38)*100*$B$68,0)</f>
        <v>0</v>
      </c>
      <c r="FY38" s="60">
        <f ca="1">IFERROR((NORMSDIST(-(((LN($ET38/$C$69)+(#REF!+($O$50^2)/2)*$O$54)/($O$50*SQRT($O$54)))-$O$50*SQRT($O$54)))*$C$69*EXP(-#REF!*$O$54)-NORMSDIST(-((LN($ET38/$C$69)+(#REF!+($O$50^2)/2)*$O$54)/($O$50*SQRT($O$54))))*$ET38)*100*$B$69,0)</f>
        <v>0</v>
      </c>
      <c r="FZ38" s="60">
        <f ca="1">IFERROR((NORMSDIST(-(((LN($ET38/$C$70)+(#REF!+($O$50^2)/2)*$O$54)/($O$50*SQRT($O$54)))-$O$50*SQRT($O$54)))*$C$70*EXP(-#REF!*$O$54)-NORMSDIST(-((LN($ET38/$C$70)+(#REF!+($O$50^2)/2)*$O$54)/($O$50*SQRT($O$54))))*$ET38)*100*$B$70,0)</f>
        <v>0</v>
      </c>
      <c r="GA38" s="60">
        <f ca="1">IFERROR((NORMSDIST(-(((LN($ET38/$C$71)+(#REF!+($O$50^2)/2)*$O$54)/($O$50*SQRT($O$54)))-$O$50*SQRT($O$54)))*$C$71*EXP(-#REF!*$O$54)-NORMSDIST(-((LN($ET38/$C$71)+(#REF!+($O$50^2)/2)*$O$54)/($O$50*SQRT($O$54))))*$ET38)*100*$B$71,0)</f>
        <v>0</v>
      </c>
      <c r="GB38" s="60">
        <f ca="1">IFERROR((NORMSDIST(-(((LN($ET38/$C$72)+(#REF!+($O$50^2)/2)*$O$54)/($O$50*SQRT($O$54)))-$O$50*SQRT($O$54)))*$C$72*EXP(-#REF!*$O$54)-NORMSDIST(-((LN($ET38/$C$72)+(#REF!+($O$50^2)/2)*$O$54)/($O$50*SQRT($O$54))))*$ET38)*100*$B$72,0)</f>
        <v>0</v>
      </c>
      <c r="GC38" s="60">
        <f ca="1">IFERROR((NORMSDIST(-(((LN($ET38/$C$74)+(#REF!+($O$50^2)/2)*$O$54)/($O$50*SQRT($O$54)))-$O$50*SQRT($O$54)))*$C$74*EXP(-#REF!*$O$54)-NORMSDIST(-((LN($ET38/$C$74)+(#REF!+($O$50^2)/2)*$O$54)/($O$50*SQRT($O$54))))*$ET38)*100*$B$74,0)</f>
        <v>0</v>
      </c>
      <c r="GD38" s="60">
        <f t="shared" si="124"/>
        <v>0</v>
      </c>
      <c r="GE38" s="60">
        <f t="shared" si="125"/>
        <v>0</v>
      </c>
      <c r="GF38" s="60">
        <f t="shared" si="126"/>
        <v>0</v>
      </c>
      <c r="GG38" s="60">
        <f t="shared" si="127"/>
        <v>0</v>
      </c>
      <c r="GH38" s="61"/>
      <c r="GI38" s="75">
        <f t="shared" ca="1" si="128"/>
        <v>0</v>
      </c>
    </row>
    <row r="39" spans="1:191" ht="13.5" thickTop="1">
      <c r="A39" s="149" t="s">
        <v>205</v>
      </c>
      <c r="B39" s="518"/>
      <c r="C39" s="523">
        <v>2958.1</v>
      </c>
      <c r="D39" s="519">
        <v>1045</v>
      </c>
      <c r="E39" s="588">
        <f t="shared" si="0"/>
        <v>0</v>
      </c>
      <c r="F39" s="591">
        <f t="shared" si="1"/>
        <v>0</v>
      </c>
      <c r="G39" s="520">
        <f>IFERROR(IF(H39&lt;&gt;"",H39,VLOOKUP(C39,$S$21:$W$36,5,0)),"")</f>
        <v>1045</v>
      </c>
      <c r="H39" s="624"/>
      <c r="I39" s="553">
        <f t="shared" si="2"/>
        <v>0</v>
      </c>
      <c r="J39" s="896">
        <f t="shared" si="3"/>
        <v>0</v>
      </c>
      <c r="K39" s="872"/>
      <c r="L39" s="982" t="s">
        <v>249</v>
      </c>
      <c r="M39" s="983"/>
      <c r="N39" s="983"/>
      <c r="O39" s="701">
        <f>SUM(AD3:AD42)</f>
        <v>15</v>
      </c>
      <c r="P39" s="872"/>
      <c r="Q39" s="844"/>
      <c r="R39" s="610">
        <f>SUMIFS(AQ:AQ,AR:AR,S39)+SUMIFS($B$39:$B$56,$C$39:$C$56,C22)</f>
        <v>0</v>
      </c>
      <c r="S39" s="619" t="str">
        <f t="shared" si="8"/>
        <v/>
      </c>
      <c r="T39" s="513" t="str">
        <f t="shared" si="77"/>
        <v/>
      </c>
      <c r="U39" s="614" t="str">
        <f t="shared" si="10"/>
        <v/>
      </c>
      <c r="V39" s="862">
        <f t="shared" ca="1" si="78"/>
        <v>0</v>
      </c>
      <c r="W39" s="508">
        <f>IFERROR(VLOOKUP($U39,HomeBroker!$A$30:$F$90,6,0),0)</f>
        <v>0</v>
      </c>
      <c r="X39" s="940" t="str" cm="1">
        <f t="array" ref="X39">IFERROR(IF(Q39&lt;&gt;"",IF(W39&gt;0,ImpliedCallVolatility($M$18,Q39,$O$62,$O$51,W39),""),""),"")</f>
        <v/>
      </c>
      <c r="Y39" s="957" t="str" cm="1">
        <f t="array" ref="Y39">+IFERROR(IF(Q39&lt;&gt;"",CallDelta($M$18,Q39,$O$62,$O$51,$O$58),""),"")</f>
        <v/>
      </c>
      <c r="Z39" s="957" t="str" cm="1">
        <f t="array" ref="Z39">+IFERROR(IF(Q39&lt;&gt;"",CallTheta2($M$18,Q39,$O$62,$O$51,$O$58,$O$57),""),"")</f>
        <v/>
      </c>
      <c r="AA39" s="949" t="str" cm="1">
        <f t="array" ref="AA39">+IFERROR(IF(Q39&lt;&gt;"",vega($M$18,Q39,$O$62,$O$51,$O$58),""),"")</f>
        <v/>
      </c>
      <c r="AB39" s="872"/>
      <c r="AC39" s="1002"/>
      <c r="AD39" s="611">
        <f t="shared" si="129"/>
        <v>0</v>
      </c>
      <c r="AE39" s="619" t="str">
        <f t="shared" si="13"/>
        <v/>
      </c>
      <c r="AF39" s="513" t="str">
        <f t="shared" si="74"/>
        <v/>
      </c>
      <c r="AG39" s="614" t="str">
        <f t="shared" si="15"/>
        <v/>
      </c>
      <c r="AH39" s="616">
        <f t="shared" ca="1" si="75"/>
        <v>0</v>
      </c>
      <c r="AI39" s="508">
        <f>IFERROR(VLOOKUP($AG39,HomeBroker!$A$30:$F$90,6,0),0)</f>
        <v>0</v>
      </c>
      <c r="AJ39" s="940" t="str" cm="1">
        <f t="array" ref="AJ39">IFERROR(IF(AC39&lt;&gt;"",IF(AI39&gt;0,ImpliedPutVolatility($M$18,AC39,$O$62,$O$51,AI39),""),""),"")</f>
        <v/>
      </c>
      <c r="AK39" s="957" t="str" cm="1">
        <f t="array" ref="AK39">+IFERROR(IF(AC39&lt;&gt;"",PutDelta($M$18,AC39,$O$62,$O$51,$O$59),""),"")</f>
        <v/>
      </c>
      <c r="AL39" s="957" t="str" cm="1">
        <f t="array" ref="AL39">+IFERROR(IF(AC39&lt;&gt;"",PutTheta2($M$18,AC39,$O$62,$O$51,$O$59,$O$57),""),"")</f>
        <v/>
      </c>
      <c r="AM39" s="949" t="str" cm="1">
        <f t="array" ref="AM39">+IFERROR(IF(AC39&lt;&gt;"",vega($M$18,AC39,$O$62,$O$51,$O$59),""),"")</f>
        <v/>
      </c>
      <c r="AN39" s="872"/>
      <c r="AO39" s="829"/>
      <c r="AP39" s="528" t="s">
        <v>160</v>
      </c>
      <c r="AQ39" s="510"/>
      <c r="AR39" s="522"/>
      <c r="AS39" s="514"/>
      <c r="AT39" s="516">
        <f t="shared" si="17"/>
        <v>0</v>
      </c>
      <c r="AU39" s="525">
        <f t="shared" si="79"/>
        <v>0</v>
      </c>
      <c r="AV39" s="529" t="s">
        <v>206</v>
      </c>
      <c r="AW39" s="510"/>
      <c r="AX39" s="522"/>
      <c r="AY39" s="514"/>
      <c r="AZ39" s="516">
        <f t="shared" si="64"/>
        <v>0</v>
      </c>
      <c r="BA39" s="525">
        <f t="shared" si="80"/>
        <v>0</v>
      </c>
      <c r="BB39" s="532" t="s">
        <v>207</v>
      </c>
      <c r="BC39" s="531"/>
      <c r="BD39" s="514"/>
      <c r="BE39" s="516">
        <f t="shared" si="20"/>
        <v>0</v>
      </c>
      <c r="BF39" s="924">
        <f t="shared" si="81"/>
        <v>0</v>
      </c>
      <c r="BG39" s="877"/>
      <c r="BH39" s="877"/>
      <c r="BI39" s="877"/>
      <c r="BJ39" s="877"/>
      <c r="BK39" s="877"/>
      <c r="BL39" s="877"/>
      <c r="BM39" s="877"/>
      <c r="BN39" s="877"/>
      <c r="BO39" s="877"/>
      <c r="BP39" s="877"/>
      <c r="BQ39" s="877"/>
      <c r="BR39" s="877"/>
      <c r="DC39" s="59">
        <f t="shared" si="82"/>
        <v>2930.9169631494774</v>
      </c>
      <c r="DD39" s="60">
        <f t="shared" si="83"/>
        <v>0</v>
      </c>
      <c r="DE39" s="60">
        <f t="shared" si="84"/>
        <v>0</v>
      </c>
      <c r="DF39" s="60">
        <f t="shared" si="85"/>
        <v>0</v>
      </c>
      <c r="DG39" s="60">
        <f t="shared" si="86"/>
        <v>0</v>
      </c>
      <c r="DH39" s="60">
        <f t="shared" si="87"/>
        <v>0</v>
      </c>
      <c r="DI39" s="60">
        <f t="shared" si="88"/>
        <v>0</v>
      </c>
      <c r="DJ39" s="60">
        <f t="shared" si="89"/>
        <v>0</v>
      </c>
      <c r="DK39" s="60">
        <f t="shared" si="90"/>
        <v>0</v>
      </c>
      <c r="DL39" s="60">
        <f t="shared" si="91"/>
        <v>0</v>
      </c>
      <c r="DM39" s="60">
        <f t="shared" si="92"/>
        <v>0</v>
      </c>
      <c r="DN39" s="60">
        <f t="shared" si="93"/>
        <v>0</v>
      </c>
      <c r="DO39" s="60">
        <f t="shared" si="94"/>
        <v>0</v>
      </c>
      <c r="DP39" s="60">
        <f t="shared" si="95"/>
        <v>0</v>
      </c>
      <c r="DQ39" s="60">
        <f t="shared" si="96"/>
        <v>0</v>
      </c>
      <c r="DR39" s="60">
        <f t="shared" si="97"/>
        <v>0</v>
      </c>
      <c r="DS39" s="60">
        <f t="shared" si="98"/>
        <v>0</v>
      </c>
      <c r="DT39" s="60">
        <f t="shared" si="99"/>
        <v>0</v>
      </c>
      <c r="DU39" s="60">
        <f t="shared" si="100"/>
        <v>0</v>
      </c>
      <c r="DV39" s="60">
        <f t="shared" si="101"/>
        <v>0</v>
      </c>
      <c r="DW39" s="60">
        <f t="shared" si="102"/>
        <v>0</v>
      </c>
      <c r="DX39" s="60">
        <f t="shared" si="103"/>
        <v>0</v>
      </c>
      <c r="DY39" s="60">
        <f t="shared" si="104"/>
        <v>0</v>
      </c>
      <c r="DZ39" s="60">
        <f t="shared" si="105"/>
        <v>0</v>
      </c>
      <c r="EA39" s="60">
        <f t="shared" si="106"/>
        <v>0</v>
      </c>
      <c r="EB39" s="60">
        <f t="shared" si="107"/>
        <v>0</v>
      </c>
      <c r="EC39" s="60">
        <f t="shared" si="108"/>
        <v>0</v>
      </c>
      <c r="ED39" s="60">
        <f t="shared" si="109"/>
        <v>0</v>
      </c>
      <c r="EE39" s="60">
        <f t="shared" si="110"/>
        <v>0</v>
      </c>
      <c r="EF39" s="60">
        <f t="shared" si="111"/>
        <v>0</v>
      </c>
      <c r="EG39" s="60">
        <f t="shared" si="112"/>
        <v>0</v>
      </c>
      <c r="EH39" s="60">
        <f t="shared" si="113"/>
        <v>0</v>
      </c>
      <c r="EI39" s="60">
        <f t="shared" si="114"/>
        <v>0</v>
      </c>
      <c r="EJ39" s="60">
        <f t="shared" si="115"/>
        <v>0</v>
      </c>
      <c r="EK39" s="60">
        <f t="shared" si="116"/>
        <v>0</v>
      </c>
      <c r="EL39" s="60">
        <f t="shared" si="117"/>
        <v>0</v>
      </c>
      <c r="EM39" s="60">
        <f t="shared" si="118"/>
        <v>0</v>
      </c>
      <c r="EN39" s="60">
        <f t="shared" si="119"/>
        <v>0</v>
      </c>
      <c r="EO39" s="60">
        <f t="shared" si="120"/>
        <v>0</v>
      </c>
      <c r="EP39" s="60">
        <f t="shared" si="121"/>
        <v>0</v>
      </c>
      <c r="EQ39" s="61"/>
      <c r="ER39" s="75">
        <f t="shared" si="122"/>
        <v>0</v>
      </c>
      <c r="ES39" s="50"/>
      <c r="ET39" s="59">
        <f t="shared" si="123"/>
        <v>2930.9169631494774</v>
      </c>
      <c r="EU39" s="60">
        <f ca="1">IFERROR((NORMSDIST(-(((LN($ET39/$C$21)+(#REF!+($O$50^2)/2)*$O$54)/($O$50*SQRT($O$54)))-$O$50*SQRT($O$54)))*$C$21*EXP(-#REF!*$O$54)-NORMSDIST(-((LN($ET39/$C$21)+(#REF!+($O$50^2)/2)*$O$54)/($O$50*SQRT($O$54))))*$ET39)*100*$B$21,0)</f>
        <v>0</v>
      </c>
      <c r="EV39" s="60">
        <f ca="1">IFERROR((NORMSDIST(-(((LN($ET39/$C$22)+(#REF!+($O$50^2)/2)*$O$54)/($O$50*SQRT($O$54)))-$O$50*SQRT($O$54)))*$C$22*EXP(-#REF!*$O$54)-NORMSDIST(-((LN($ET39/$C$22)+(#REF!+($O$50^2)/2)*$O$54)/($O$50*SQRT($O$54))))*$ET39)*100*$B$22,0)</f>
        <v>0</v>
      </c>
      <c r="EW39" s="60">
        <f ca="1">IFERROR((NORMSDIST(-(((LN($ET39/$C$23)+(#REF!+($O$50^2)/2)*$O$54)/($O$50*SQRT($O$54)))-$O$50*SQRT($O$54)))*$C$23*EXP(-#REF!*$O$54)-NORMSDIST(-((LN($ET39/$C$23)+(#REF!+($O$50^2)/2)*$O$54)/($O$50*SQRT($O$54))))*$ET39)*100*$B$23,0)</f>
        <v>0</v>
      </c>
      <c r="EX39" s="60">
        <f ca="1">IFERROR((NORMSDIST(-(((LN($ET39/$C$24)+(#REF!+($O$50^2)/2)*$O$54)/($O$50*SQRT($O$54)))-$O$50*SQRT($O$54)))*$C$24*EXP(-#REF!*$O$54)-NORMSDIST(-((LN($ET39/$C$24)+(#REF!+($O$50^2)/2)*$O$54)/($O$50*SQRT($O$54))))*$ET39)*100*$B$24,0)</f>
        <v>0</v>
      </c>
      <c r="EY39" s="60">
        <f ca="1">IFERROR((NORMSDIST(-(((LN($ET39/$C$25)+(#REF!+($O$50^2)/2)*$O$54)/($O$50*SQRT($O$54)))-$O$50*SQRT($O$54)))*$C$25*EXP(-#REF!*$O$54)-NORMSDIST(-((LN($ET39/$C$25)+(#REF!+($O$50^2)/2)*$O$54)/($O$50*SQRT($O$54))))*$ET39)*100*$B$25,0)</f>
        <v>0</v>
      </c>
      <c r="EZ39" s="60">
        <f ca="1">IFERROR((NORMSDIST(-(((LN($ET39/$C$26)+(#REF!+($O$50^2)/2)*$O$54)/($O$50*SQRT($O$54)))-$O$50*SQRT($O$54)))*$C$26*EXP(-#REF!*$O$54)-NORMSDIST(-((LN($ET39/$C$26)+(#REF!+($O$50^2)/2)*$O$54)/($O$50*SQRT($O$54))))*$ET39)*100*$B$26,0)</f>
        <v>0</v>
      </c>
      <c r="FA39" s="60">
        <f ca="1">IFERROR((NORMSDIST(-(((LN($ET39/$C$27)+(#REF!+($O$50^2)/2)*$O$54)/($O$50*SQRT($O$54)))-$O$50*SQRT($O$54)))*$C$27*EXP(-#REF!*$O$54)-NORMSDIST(-((LN($ET39/$C$27)+(#REF!+($O$50^2)/2)*$O$54)/($O$50*SQRT($O$54))))*$ET39)*100*$B$27,0)</f>
        <v>0</v>
      </c>
      <c r="FB39" s="60">
        <f ca="1">IFERROR((NORMSDIST(-(((LN($ET39/$C$28)+(#REF!+($O$50^2)/2)*$O$54)/($O$50*SQRT($O$54)))-$O$50*SQRT($O$54)))*$C$28*EXP(-#REF!*$O$54)-NORMSDIST(-((LN($ET39/$C$28)+(#REF!+($O$50^2)/2)*$O$54)/($O$50*SQRT($O$54))))*$ET39)*100*$B$28,0)</f>
        <v>0</v>
      </c>
      <c r="FC39" s="60">
        <f ca="1">IFERROR((NORMSDIST(-(((LN($ET39/$C$29)+(#REF!+($O$50^2)/2)*$O$54)/($O$50*SQRT($O$54)))-$O$50*SQRT($O$54)))*$C$29*EXP(-#REF!*$O$54)-NORMSDIST(-((LN($ET39/$C$29)+(#REF!+($O$50^2)/2)*$O$54)/($O$50*SQRT($O$54))))*$ET39)*100*$B$29,0)</f>
        <v>0</v>
      </c>
      <c r="FD39" s="60">
        <f ca="1">IFERROR((NORMSDIST(-(((LN($ET39/$C$30)+(#REF!+($O$50^2)/2)*$O$54)/($O$50*SQRT($O$54)))-$O$50*SQRT($O$54)))*$C$30*EXP(-#REF!*$O$54)-NORMSDIST(-((LN($ET39/$C$30)+(#REF!+($O$50^2)/2)*$O$54)/($O$50*SQRT($O$54))))*$ET39)*100*$B$30,0)</f>
        <v>0</v>
      </c>
      <c r="FE39" s="60">
        <f ca="1">IFERROR((NORMSDIST(-(((LN($ET39/$C$31)+(#REF!+($O$50^2)/2)*$O$54)/($O$50*SQRT($O$54)))-$O$50*SQRT($O$54)))*$C$31*EXP(-#REF!*$O$54)-NORMSDIST(-((LN($ET39/$C$31)+(#REF!+($O$50^2)/2)*$O$54)/($O$50*SQRT($O$54))))*$ET39)*100*$B$31,0)</f>
        <v>0</v>
      </c>
      <c r="FF39" s="60">
        <f ca="1">IFERROR((NORMSDIST(-(((LN($ET39/$C$32)+(#REF!+($O$50^2)/2)*$O$54)/($O$50*SQRT($O$54)))-$O$50*SQRT($O$54)))*$C$32*EXP(-#REF!*$O$54)-NORMSDIST(-((LN($ET39/$C$32)+(#REF!+($O$50^2)/2)*$O$54)/($O$50*SQRT($O$54))))*$ET39)*100*$B$32,0)</f>
        <v>0</v>
      </c>
      <c r="FG39" s="60">
        <f ca="1">IFERROR((NORMSDIST(-(((LN($ET39/$C$33)+(#REF!+($O$50^2)/2)*$O$54)/($O$50*SQRT($O$54)))-$O$50*SQRT($O$54)))*$C$33*EXP(-#REF!*$O$54)-NORMSDIST(-((LN($ET39/$C$33)+(#REF!+($O$50^2)/2)*$O$54)/($O$50*SQRT($O$54))))*$ET39)*100*$B$33,0)</f>
        <v>0</v>
      </c>
      <c r="FH39" s="60">
        <f ca="1">IFERROR((NORMSDIST(-(((LN($ET39/$C$34)+(#REF!+($O$50^2)/2)*$O$54)/($O$50*SQRT($O$54)))-$O$50*SQRT($O$54)))*$C$34*EXP(-#REF!*$O$54)-NORMSDIST(-((LN($ET39/$C$34)+(#REF!+($O$50^2)/2)*$O$54)/($O$50*SQRT($O$54))))*$ET39)*100*$B$34,0)</f>
        <v>0</v>
      </c>
      <c r="FI39" s="60">
        <f ca="1">IFERROR((NORMSDIST(-(((LN($ET39/$C$35)+(#REF!+($O$50^2)/2)*$O$54)/($O$50*SQRT($O$54)))-$O$50*SQRT($O$54)))*$C$35*EXP(-#REF!*$O$54)-NORMSDIST(-((LN($ET39/$C$35)+(#REF!+($O$50^2)/2)*$O$54)/($O$50*SQRT($O$54))))*$ET39)*100*$B$35,0)</f>
        <v>0</v>
      </c>
      <c r="FJ39" s="60">
        <f ca="1">IFERROR((NORMSDIST(-(((LN($ET39/$C$36)+(#REF!+($O$50^2)/2)*$O$54)/($O$50*SQRT($O$54)))-$O$50*SQRT($O$54)))*$C$36*EXP(-#REF!*$O$54)-NORMSDIST(-((LN($ET39/$C$36)+(#REF!+($O$50^2)/2)*$O$54)/($O$50*SQRT($O$54))))*$ET39)*100*$B$36,0)</f>
        <v>0</v>
      </c>
      <c r="FK39" s="60">
        <f ca="1">IFERROR((NORMSDIST(-(((LN($ET39/$C$37)+(#REF!+($O$50^2)/2)*$O$54)/($O$50*SQRT($O$54)))-$O$50*SQRT($O$54)))*$C$37*EXP(-#REF!*$O$54)-NORMSDIST(-((LN($ET39/$C$37)+(#REF!+($O$50^2)/2)*$O$54)/($O$50*SQRT($O$54))))*$ET39)*100*$B$37,0)</f>
        <v>0</v>
      </c>
      <c r="FL39" s="60">
        <f ca="1">IFERROR((NORMSDIST(-(((LN($ET39/$C$38)+(#REF!+($O$50^2)/2)*$O$54)/($O$50*SQRT($O$54)))-$O$50*SQRT($O$54)))*$C$38*EXP(-#REF!*$O$54)-NORMSDIST(-((LN($ET39/$C$38)+(#REF!+($O$50^2)/2)*$O$54)/($O$50*SQRT($O$54))))*$ET39)*100*$B$38,0)</f>
        <v>0</v>
      </c>
      <c r="FM39" s="60">
        <f ca="1">IFERROR((NORMSDIST(-(((LN($ET39/$C$57)+(#REF!+($O$50^2)/2)*$O$54)/($O$50*SQRT($O$54)))-$O$50*SQRT($O$54)))*$C$57*EXP(-#REF!*$O$54)-NORMSDIST(-((LN($ET39/$C$57)+(#REF!+($O$50^2)/2)*$O$54)/($O$50*SQRT($O$54))))*$ET39)*100*$B$57,0)</f>
        <v>0</v>
      </c>
      <c r="FN39" s="60">
        <f ca="1">IFERROR((NORMSDIST(-(((LN($ET39/$C$58)+(#REF!+($O$50^2)/2)*$O$54)/($O$50*SQRT($O$54)))-$O$50*SQRT($O$54)))*$C$58*EXP(-#REF!*$O$54)-NORMSDIST(-((LN($ET39/$C$58)+(#REF!+($O$50^2)/2)*$O$54)/($O$50*SQRT($O$54))))*$ET39)*100*$B$58,0)</f>
        <v>0</v>
      </c>
      <c r="FO39" s="60">
        <f ca="1">IFERROR((NORMSDIST(-(((LN($ET39/$C$59)+(#REF!+($O$50^2)/2)*$O$54)/($O$50*SQRT($O$54)))-$O$50*SQRT($O$54)))*$C$59*EXP(-#REF!*$O$54)-NORMSDIST(-((LN($ET39/$C$59)+(#REF!+($O$50^2)/2)*$O$54)/($O$50*SQRT($O$54))))*$ET39)*100*$B$59,0)</f>
        <v>0</v>
      </c>
      <c r="FP39" s="60">
        <f ca="1">IFERROR((NORMSDIST(-(((LN($ET39/$C$60)+(#REF!+($O$50^2)/2)*$O$54)/($O$50*SQRT($O$54)))-$O$50*SQRT($O$54)))*$C$60*EXP(-#REF!*$O$54)-NORMSDIST(-((LN($ET39/$C$60)+(#REF!+($O$50^2)/2)*$O$54)/($O$50*SQRT($O$54))))*$ET39)*100*$B$60,0)</f>
        <v>0</v>
      </c>
      <c r="FQ39" s="60">
        <f ca="1">IFERROR((NORMSDIST(-(((LN($ET39/$C$61)+(#REF!+($O$50^2)/2)*$O$54)/($O$50*SQRT($O$54)))-$O$50*SQRT($O$54)))*$C$61*EXP(-#REF!*$O$54)-NORMSDIST(-((LN($ET39/$C$61)+(#REF!+($O$50^2)/2)*$O$54)/($O$50*SQRT($O$54))))*$ET39)*100*$B$61,0)</f>
        <v>0</v>
      </c>
      <c r="FR39" s="60">
        <f ca="1">IFERROR((NORMSDIST(-(((LN($ET39/$C$62)+(#REF!+($O$50^2)/2)*$O$54)/($O$50*SQRT($O$54)))-$O$50*SQRT($O$54)))*$C$62*EXP(-#REF!*$O$54)-NORMSDIST(-((LN($ET39/$C$62)+(#REF!+($O$50^2)/2)*$O$54)/($O$50*SQRT($O$54))))*$ET39)*100*$B$62,0)</f>
        <v>0</v>
      </c>
      <c r="FS39" s="60">
        <f ca="1">IFERROR((NORMSDIST(-(((LN($ET39/$C$63)+(#REF!+($O$50^2)/2)*$O$54)/($O$50*SQRT($O$54)))-$O$50*SQRT($O$54)))*$C$63*EXP(-#REF!*$O$54)-NORMSDIST(-((LN($ET39/$C$63)+(#REF!+($O$50^2)/2)*$O$54)/($O$50*SQRT($O$54))))*$ET39)*100*$B$63,0)</f>
        <v>0</v>
      </c>
      <c r="FT39" s="60">
        <f ca="1">IFERROR((NORMSDIST(-(((LN($ET39/$C$64)+(#REF!+($O$50^2)/2)*$O$54)/($O$50*SQRT($O$54)))-$O$50*SQRT($O$54)))*$C$64*EXP(-#REF!*$O$54)-NORMSDIST(-((LN($ET39/$C$64)+(#REF!+($O$50^2)/2)*$O$54)/($O$50*SQRT($O$54))))*$ET39)*100*$B$64,0)</f>
        <v>0</v>
      </c>
      <c r="FU39" s="60">
        <f ca="1">IFERROR((NORMSDIST(-(((LN($ET39/$C$65)+(#REF!+($O$50^2)/2)*$O$54)/($O$50*SQRT($O$54)))-$O$50*SQRT($O$54)))*$C$65*EXP(-#REF!*$O$54)-NORMSDIST(-((LN($ET39/$C$65)+(#REF!+($O$50^2)/2)*$O$54)/($O$50*SQRT($O$54))))*$ET39)*100*$B$65,0)</f>
        <v>0</v>
      </c>
      <c r="FV39" s="60">
        <f ca="1">IFERROR((NORMSDIST(-(((LN($ET39/$C$66)+(#REF!+($O$50^2)/2)*$O$54)/($O$50*SQRT($O$54)))-$O$50*SQRT($O$54)))*$C$66*EXP(-#REF!*$O$54)-NORMSDIST(-((LN($ET39/$C$66)+(#REF!+($O$50^2)/2)*$O$54)/($O$50*SQRT($O$54))))*$ET39)*100*$B$66,0)</f>
        <v>0</v>
      </c>
      <c r="FW39" s="60">
        <f ca="1">IFERROR((NORMSDIST(-(((LN($ET39/$C$67)+(#REF!+($O$50^2)/2)*$O$54)/($O$50*SQRT($O$54)))-$O$50*SQRT($O$54)))*$C$67*EXP(-#REF!*$O$54)-NORMSDIST(-((LN($ET39/$C$67)+(#REF!+($O$50^2)/2)*$O$54)/($O$50*SQRT($O$54))))*$ET39)*100*$B$67,0)</f>
        <v>0</v>
      </c>
      <c r="FX39" s="60">
        <f ca="1">IFERROR((NORMSDIST(-(((LN($ET39/$C$68)+(#REF!+($O$50^2)/2)*$O$54)/($O$50*SQRT($O$54)))-$O$50*SQRT($O$54)))*$C$68*EXP(-#REF!*$O$54)-NORMSDIST(-((LN($ET39/$C$68)+(#REF!+($O$50^2)/2)*$O$54)/($O$50*SQRT($O$54))))*$ET39)*100*$B$68,0)</f>
        <v>0</v>
      </c>
      <c r="FY39" s="60">
        <f ca="1">IFERROR((NORMSDIST(-(((LN($ET39/$C$69)+(#REF!+($O$50^2)/2)*$O$54)/($O$50*SQRT($O$54)))-$O$50*SQRT($O$54)))*$C$69*EXP(-#REF!*$O$54)-NORMSDIST(-((LN($ET39/$C$69)+(#REF!+($O$50^2)/2)*$O$54)/($O$50*SQRT($O$54))))*$ET39)*100*$B$69,0)</f>
        <v>0</v>
      </c>
      <c r="FZ39" s="60">
        <f ca="1">IFERROR((NORMSDIST(-(((LN($ET39/$C$70)+(#REF!+($O$50^2)/2)*$O$54)/($O$50*SQRT($O$54)))-$O$50*SQRT($O$54)))*$C$70*EXP(-#REF!*$O$54)-NORMSDIST(-((LN($ET39/$C$70)+(#REF!+($O$50^2)/2)*$O$54)/($O$50*SQRT($O$54))))*$ET39)*100*$B$70,0)</f>
        <v>0</v>
      </c>
      <c r="GA39" s="60">
        <f ca="1">IFERROR((NORMSDIST(-(((LN($ET39/$C$71)+(#REF!+($O$50^2)/2)*$O$54)/($O$50*SQRT($O$54)))-$O$50*SQRT($O$54)))*$C$71*EXP(-#REF!*$O$54)-NORMSDIST(-((LN($ET39/$C$71)+(#REF!+($O$50^2)/2)*$O$54)/($O$50*SQRT($O$54))))*$ET39)*100*$B$71,0)</f>
        <v>0</v>
      </c>
      <c r="GB39" s="60">
        <f ca="1">IFERROR((NORMSDIST(-(((LN($ET39/$C$72)+(#REF!+($O$50^2)/2)*$O$54)/($O$50*SQRT($O$54)))-$O$50*SQRT($O$54)))*$C$72*EXP(-#REF!*$O$54)-NORMSDIST(-((LN($ET39/$C$72)+(#REF!+($O$50^2)/2)*$O$54)/($O$50*SQRT($O$54))))*$ET39)*100*$B$72,0)</f>
        <v>0</v>
      </c>
      <c r="GC39" s="60">
        <f ca="1">IFERROR((NORMSDIST(-(((LN($ET39/$C$74)+(#REF!+($O$50^2)/2)*$O$54)/($O$50*SQRT($O$54)))-$O$50*SQRT($O$54)))*$C$74*EXP(-#REF!*$O$54)-NORMSDIST(-((LN($ET39/$C$74)+(#REF!+($O$50^2)/2)*$O$54)/($O$50*SQRT($O$54))))*$ET39)*100*$B$74,0)</f>
        <v>0</v>
      </c>
      <c r="GD39" s="60">
        <f t="shared" si="124"/>
        <v>0</v>
      </c>
      <c r="GE39" s="60">
        <f t="shared" si="125"/>
        <v>0</v>
      </c>
      <c r="GF39" s="60">
        <f t="shared" si="126"/>
        <v>0</v>
      </c>
      <c r="GG39" s="60">
        <f t="shared" si="127"/>
        <v>0</v>
      </c>
      <c r="GH39" s="61"/>
      <c r="GI39" s="75">
        <f t="shared" ca="1" si="128"/>
        <v>0</v>
      </c>
    </row>
    <row r="40" spans="1:191">
      <c r="A40" s="149" t="s">
        <v>205</v>
      </c>
      <c r="B40" s="637"/>
      <c r="C40" s="638">
        <v>3108.1</v>
      </c>
      <c r="D40" s="639">
        <v>0</v>
      </c>
      <c r="E40" s="640">
        <f t="shared" si="0"/>
        <v>0</v>
      </c>
      <c r="F40" s="641">
        <f t="shared" si="1"/>
        <v>0</v>
      </c>
      <c r="G40" s="642">
        <f t="shared" ref="G40:G56" si="130">IFERROR(IF(H40&lt;&gt;"",H40,VLOOKUP(C40,$S$21:$W$36,5,0)),"")</f>
        <v>0</v>
      </c>
      <c r="H40" s="643"/>
      <c r="I40" s="644">
        <f t="shared" si="2"/>
        <v>0</v>
      </c>
      <c r="J40" s="897">
        <f t="shared" si="3"/>
        <v>0</v>
      </c>
      <c r="K40" s="872"/>
      <c r="L40" s="990" t="s">
        <v>0</v>
      </c>
      <c r="M40" s="991"/>
      <c r="N40" s="991"/>
      <c r="O40" s="702">
        <f>AC43+SUM(B75:B77)</f>
        <v>0</v>
      </c>
      <c r="P40" s="872"/>
      <c r="Q40" s="847"/>
      <c r="R40" s="620">
        <f>SUMIFS(AQ:AQ,AR:AR,S40)+SUMIFS($B$39:$B$56,$C$39:$C$56,C23)</f>
        <v>0</v>
      </c>
      <c r="S40" s="618" t="str">
        <f t="shared" si="8"/>
        <v/>
      </c>
      <c r="T40" s="511" t="str">
        <f t="shared" si="77"/>
        <v/>
      </c>
      <c r="U40" s="613" t="str">
        <f t="shared" si="10"/>
        <v/>
      </c>
      <c r="V40" s="863">
        <f t="shared" ca="1" si="78"/>
        <v>0</v>
      </c>
      <c r="W40" s="507">
        <f>IFERROR(VLOOKUP($U40,HomeBroker!$A$30:$F$90,6,0),0)</f>
        <v>0</v>
      </c>
      <c r="X40" s="942" t="str" cm="1">
        <f t="array" ref="X40">IFERROR(IF(Q40&lt;&gt;"",IF(W40&gt;0,ImpliedCallVolatility($M$18,Q40,$O$62,$O$51,W40),""),""),"")</f>
        <v/>
      </c>
      <c r="Y40" s="958" t="str" cm="1">
        <f t="array" ref="Y40">+IFERROR(IF(Q40&lt;&gt;"",CallDelta($M$18,Q40,$O$62,$O$51,$O$58),""),"")</f>
        <v/>
      </c>
      <c r="Z40" s="958" t="str" cm="1">
        <f t="array" ref="Z40">+IFERROR(IF(Q40&lt;&gt;"",CallTheta2($M$18,Q40,$O$62,$O$51,$O$58,$O$57),""),"")</f>
        <v/>
      </c>
      <c r="AA40" s="950" t="str" cm="1">
        <f t="array" ref="AA40">+IFERROR(IF(Q40&lt;&gt;"",vega($M$18,Q40,$O$62,$O$51,$O$58),""),"")</f>
        <v/>
      </c>
      <c r="AB40" s="872"/>
      <c r="AC40" s="1005"/>
      <c r="AD40" s="621">
        <f t="shared" si="129"/>
        <v>0</v>
      </c>
      <c r="AE40" s="618" t="str">
        <f t="shared" si="13"/>
        <v/>
      </c>
      <c r="AF40" s="511" t="str">
        <f t="shared" si="74"/>
        <v/>
      </c>
      <c r="AG40" s="613" t="str">
        <f t="shared" si="15"/>
        <v/>
      </c>
      <c r="AH40" s="615">
        <f t="shared" ca="1" si="75"/>
        <v>0</v>
      </c>
      <c r="AI40" s="507">
        <f>IFERROR(VLOOKUP($AG40,HomeBroker!$A$30:$F$90,6,0),0)</f>
        <v>0</v>
      </c>
      <c r="AJ40" s="946" t="str" cm="1">
        <f t="array" ref="AJ40">IFERROR(IF(AC40&lt;&gt;"",IF(AI40&gt;0,ImpliedPutVolatility($M$18,AC40,$O$62,$O$51,AI40),""),""),"")</f>
        <v/>
      </c>
      <c r="AK40" s="958" t="str" cm="1">
        <f t="array" ref="AK40">+IFERROR(IF(AC40&lt;&gt;"",PutDelta($M$18,AC40,$O$62,$O$51,$O$59),""),"")</f>
        <v/>
      </c>
      <c r="AL40" s="958" t="str" cm="1">
        <f t="array" ref="AL40">+IFERROR(IF(AC40&lt;&gt;"",PutTheta2($M$18,AC40,$O$62,$O$51,$O$59,$O$57),""),"")</f>
        <v/>
      </c>
      <c r="AM40" s="950" t="str" cm="1">
        <f t="array" ref="AM40">+IFERROR(IF(AC40&lt;&gt;"",vega($M$18,AC40,$O$62,$O$51,$O$59),""),"")</f>
        <v/>
      </c>
      <c r="AN40" s="872"/>
      <c r="AO40" s="828"/>
      <c r="AP40" s="528" t="s">
        <v>160</v>
      </c>
      <c r="AQ40" s="509"/>
      <c r="AR40" s="521"/>
      <c r="AS40" s="512"/>
      <c r="AT40" s="515">
        <f t="shared" si="17"/>
        <v>0</v>
      </c>
      <c r="AU40" s="524">
        <f t="shared" si="79"/>
        <v>0</v>
      </c>
      <c r="AV40" s="529" t="s">
        <v>206</v>
      </c>
      <c r="AW40" s="509"/>
      <c r="AX40" s="521"/>
      <c r="AY40" s="512"/>
      <c r="AZ40" s="515">
        <f t="shared" si="64"/>
        <v>0</v>
      </c>
      <c r="BA40" s="524">
        <f t="shared" si="80"/>
        <v>0</v>
      </c>
      <c r="BB40" s="532" t="s">
        <v>207</v>
      </c>
      <c r="BC40" s="530"/>
      <c r="BD40" s="512"/>
      <c r="BE40" s="515">
        <f t="shared" si="20"/>
        <v>0</v>
      </c>
      <c r="BF40" s="925">
        <f t="shared" si="81"/>
        <v>0</v>
      </c>
      <c r="BG40" s="877"/>
      <c r="BH40" s="877"/>
      <c r="BI40" s="877"/>
      <c r="BJ40" s="877"/>
      <c r="BK40" s="877"/>
      <c r="BL40" s="877"/>
      <c r="BM40" s="877"/>
      <c r="BN40" s="877"/>
      <c r="BO40" s="877"/>
      <c r="BP40" s="877"/>
      <c r="BQ40" s="877"/>
      <c r="BR40" s="877"/>
      <c r="DC40" s="59">
        <f t="shared" si="82"/>
        <v>2990.7315950504872</v>
      </c>
      <c r="DD40" s="60">
        <f t="shared" si="83"/>
        <v>0</v>
      </c>
      <c r="DE40" s="60">
        <f t="shared" si="84"/>
        <v>0</v>
      </c>
      <c r="DF40" s="60">
        <f t="shared" si="85"/>
        <v>0</v>
      </c>
      <c r="DG40" s="60">
        <f t="shared" si="86"/>
        <v>0</v>
      </c>
      <c r="DH40" s="60">
        <f t="shared" si="87"/>
        <v>0</v>
      </c>
      <c r="DI40" s="60">
        <f t="shared" si="88"/>
        <v>0</v>
      </c>
      <c r="DJ40" s="60">
        <f t="shared" si="89"/>
        <v>0</v>
      </c>
      <c r="DK40" s="60">
        <f t="shared" si="90"/>
        <v>0</v>
      </c>
      <c r="DL40" s="60">
        <f t="shared" si="91"/>
        <v>0</v>
      </c>
      <c r="DM40" s="60">
        <f t="shared" si="92"/>
        <v>0</v>
      </c>
      <c r="DN40" s="60">
        <f t="shared" si="93"/>
        <v>0</v>
      </c>
      <c r="DO40" s="60">
        <f t="shared" si="94"/>
        <v>0</v>
      </c>
      <c r="DP40" s="60">
        <f t="shared" si="95"/>
        <v>0</v>
      </c>
      <c r="DQ40" s="60">
        <f t="shared" si="96"/>
        <v>0</v>
      </c>
      <c r="DR40" s="60">
        <f t="shared" si="97"/>
        <v>0</v>
      </c>
      <c r="DS40" s="60">
        <f t="shared" si="98"/>
        <v>0</v>
      </c>
      <c r="DT40" s="60">
        <f t="shared" si="99"/>
        <v>0</v>
      </c>
      <c r="DU40" s="60">
        <f t="shared" si="100"/>
        <v>0</v>
      </c>
      <c r="DV40" s="60">
        <f t="shared" si="101"/>
        <v>0</v>
      </c>
      <c r="DW40" s="60">
        <f t="shared" si="102"/>
        <v>0</v>
      </c>
      <c r="DX40" s="60">
        <f t="shared" si="103"/>
        <v>0</v>
      </c>
      <c r="DY40" s="60">
        <f t="shared" si="104"/>
        <v>0</v>
      </c>
      <c r="DZ40" s="60">
        <f t="shared" si="105"/>
        <v>0</v>
      </c>
      <c r="EA40" s="60">
        <f t="shared" si="106"/>
        <v>0</v>
      </c>
      <c r="EB40" s="60">
        <f t="shared" si="107"/>
        <v>0</v>
      </c>
      <c r="EC40" s="60">
        <f t="shared" si="108"/>
        <v>0</v>
      </c>
      <c r="ED40" s="60">
        <f t="shared" si="109"/>
        <v>0</v>
      </c>
      <c r="EE40" s="60">
        <f t="shared" si="110"/>
        <v>0</v>
      </c>
      <c r="EF40" s="60">
        <f t="shared" si="111"/>
        <v>0</v>
      </c>
      <c r="EG40" s="60">
        <f t="shared" si="112"/>
        <v>0</v>
      </c>
      <c r="EH40" s="60">
        <f t="shared" si="113"/>
        <v>0</v>
      </c>
      <c r="EI40" s="60">
        <f t="shared" si="114"/>
        <v>0</v>
      </c>
      <c r="EJ40" s="60">
        <f t="shared" si="115"/>
        <v>0</v>
      </c>
      <c r="EK40" s="60">
        <f t="shared" si="116"/>
        <v>0</v>
      </c>
      <c r="EL40" s="60">
        <f t="shared" si="117"/>
        <v>0</v>
      </c>
      <c r="EM40" s="60">
        <f t="shared" si="118"/>
        <v>0</v>
      </c>
      <c r="EN40" s="60">
        <f t="shared" si="119"/>
        <v>0</v>
      </c>
      <c r="EO40" s="60">
        <f t="shared" si="120"/>
        <v>0</v>
      </c>
      <c r="EP40" s="60">
        <f t="shared" si="121"/>
        <v>0</v>
      </c>
      <c r="EQ40" s="61"/>
      <c r="ER40" s="75">
        <f t="shared" si="122"/>
        <v>0</v>
      </c>
      <c r="ES40" s="50"/>
      <c r="ET40" s="59">
        <f t="shared" si="123"/>
        <v>2990.7315950504872</v>
      </c>
      <c r="EU40" s="60">
        <f ca="1">IFERROR((NORMSDIST(-(((LN($ET40/$C$21)+(#REF!+($O$50^2)/2)*$O$54)/($O$50*SQRT($O$54)))-$O$50*SQRT($O$54)))*$C$21*EXP(-#REF!*$O$54)-NORMSDIST(-((LN($ET40/$C$21)+(#REF!+($O$50^2)/2)*$O$54)/($O$50*SQRT($O$54))))*$ET40)*100*$B$21,0)</f>
        <v>0</v>
      </c>
      <c r="EV40" s="60">
        <f ca="1">IFERROR((NORMSDIST(-(((LN($ET40/$C$22)+(#REF!+($O$50^2)/2)*$O$54)/($O$50*SQRT($O$54)))-$O$50*SQRT($O$54)))*$C$22*EXP(-#REF!*$O$54)-NORMSDIST(-((LN($ET40/$C$22)+(#REF!+($O$50^2)/2)*$O$54)/($O$50*SQRT($O$54))))*$ET40)*100*$B$22,0)</f>
        <v>0</v>
      </c>
      <c r="EW40" s="60">
        <f ca="1">IFERROR((NORMSDIST(-(((LN($ET40/$C$23)+(#REF!+($O$50^2)/2)*$O$54)/($O$50*SQRT($O$54)))-$O$50*SQRT($O$54)))*$C$23*EXP(-#REF!*$O$54)-NORMSDIST(-((LN($ET40/$C$23)+(#REF!+($O$50^2)/2)*$O$54)/($O$50*SQRT($O$54))))*$ET40)*100*$B$23,0)</f>
        <v>0</v>
      </c>
      <c r="EX40" s="60">
        <f ca="1">IFERROR((NORMSDIST(-(((LN($ET40/$C$24)+(#REF!+($O$50^2)/2)*$O$54)/($O$50*SQRT($O$54)))-$O$50*SQRT($O$54)))*$C$24*EXP(-#REF!*$O$54)-NORMSDIST(-((LN($ET40/$C$24)+(#REF!+($O$50^2)/2)*$O$54)/($O$50*SQRT($O$54))))*$ET40)*100*$B$24,0)</f>
        <v>0</v>
      </c>
      <c r="EY40" s="60">
        <f ca="1">IFERROR((NORMSDIST(-(((LN($ET40/$C$25)+(#REF!+($O$50^2)/2)*$O$54)/($O$50*SQRT($O$54)))-$O$50*SQRT($O$54)))*$C$25*EXP(-#REF!*$O$54)-NORMSDIST(-((LN($ET40/$C$25)+(#REF!+($O$50^2)/2)*$O$54)/($O$50*SQRT($O$54))))*$ET40)*100*$B$25,0)</f>
        <v>0</v>
      </c>
      <c r="EZ40" s="60">
        <f ca="1">IFERROR((NORMSDIST(-(((LN($ET40/$C$26)+(#REF!+($O$50^2)/2)*$O$54)/($O$50*SQRT($O$54)))-$O$50*SQRT($O$54)))*$C$26*EXP(-#REF!*$O$54)-NORMSDIST(-((LN($ET40/$C$26)+(#REF!+($O$50^2)/2)*$O$54)/($O$50*SQRT($O$54))))*$ET40)*100*$B$26,0)</f>
        <v>0</v>
      </c>
      <c r="FA40" s="60">
        <f ca="1">IFERROR((NORMSDIST(-(((LN($ET40/$C$27)+(#REF!+($O$50^2)/2)*$O$54)/($O$50*SQRT($O$54)))-$O$50*SQRT($O$54)))*$C$27*EXP(-#REF!*$O$54)-NORMSDIST(-((LN($ET40/$C$27)+(#REF!+($O$50^2)/2)*$O$54)/($O$50*SQRT($O$54))))*$ET40)*100*$B$27,0)</f>
        <v>0</v>
      </c>
      <c r="FB40" s="60">
        <f ca="1">IFERROR((NORMSDIST(-(((LN($ET40/$C$28)+(#REF!+($O$50^2)/2)*$O$54)/($O$50*SQRT($O$54)))-$O$50*SQRT($O$54)))*$C$28*EXP(-#REF!*$O$54)-NORMSDIST(-((LN($ET40/$C$28)+(#REF!+($O$50^2)/2)*$O$54)/($O$50*SQRT($O$54))))*$ET40)*100*$B$28,0)</f>
        <v>0</v>
      </c>
      <c r="FC40" s="60">
        <f ca="1">IFERROR((NORMSDIST(-(((LN($ET40/$C$29)+(#REF!+($O$50^2)/2)*$O$54)/($O$50*SQRT($O$54)))-$O$50*SQRT($O$54)))*$C$29*EXP(-#REF!*$O$54)-NORMSDIST(-((LN($ET40/$C$29)+(#REF!+($O$50^2)/2)*$O$54)/($O$50*SQRT($O$54))))*$ET40)*100*$B$29,0)</f>
        <v>0</v>
      </c>
      <c r="FD40" s="60">
        <f ca="1">IFERROR((NORMSDIST(-(((LN($ET40/$C$30)+(#REF!+($O$50^2)/2)*$O$54)/($O$50*SQRT($O$54)))-$O$50*SQRT($O$54)))*$C$30*EXP(-#REF!*$O$54)-NORMSDIST(-((LN($ET40/$C$30)+(#REF!+($O$50^2)/2)*$O$54)/($O$50*SQRT($O$54))))*$ET40)*100*$B$30,0)</f>
        <v>0</v>
      </c>
      <c r="FE40" s="60">
        <f ca="1">IFERROR((NORMSDIST(-(((LN($ET40/$C$31)+(#REF!+($O$50^2)/2)*$O$54)/($O$50*SQRT($O$54)))-$O$50*SQRT($O$54)))*$C$31*EXP(-#REF!*$O$54)-NORMSDIST(-((LN($ET40/$C$31)+(#REF!+($O$50^2)/2)*$O$54)/($O$50*SQRT($O$54))))*$ET40)*100*$B$31,0)</f>
        <v>0</v>
      </c>
      <c r="FF40" s="60">
        <f ca="1">IFERROR((NORMSDIST(-(((LN($ET40/$C$32)+(#REF!+($O$50^2)/2)*$O$54)/($O$50*SQRT($O$54)))-$O$50*SQRT($O$54)))*$C$32*EXP(-#REF!*$O$54)-NORMSDIST(-((LN($ET40/$C$32)+(#REF!+($O$50^2)/2)*$O$54)/($O$50*SQRT($O$54))))*$ET40)*100*$B$32,0)</f>
        <v>0</v>
      </c>
      <c r="FG40" s="60">
        <f ca="1">IFERROR((NORMSDIST(-(((LN($ET40/$C$33)+(#REF!+($O$50^2)/2)*$O$54)/($O$50*SQRT($O$54)))-$O$50*SQRT($O$54)))*$C$33*EXP(-#REF!*$O$54)-NORMSDIST(-((LN($ET40/$C$33)+(#REF!+($O$50^2)/2)*$O$54)/($O$50*SQRT($O$54))))*$ET40)*100*$B$33,0)</f>
        <v>0</v>
      </c>
      <c r="FH40" s="60">
        <f ca="1">IFERROR((NORMSDIST(-(((LN($ET40/$C$34)+(#REF!+($O$50^2)/2)*$O$54)/($O$50*SQRT($O$54)))-$O$50*SQRT($O$54)))*$C$34*EXP(-#REF!*$O$54)-NORMSDIST(-((LN($ET40/$C$34)+(#REF!+($O$50^2)/2)*$O$54)/($O$50*SQRT($O$54))))*$ET40)*100*$B$34,0)</f>
        <v>0</v>
      </c>
      <c r="FI40" s="60">
        <f ca="1">IFERROR((NORMSDIST(-(((LN($ET40/$C$35)+(#REF!+($O$50^2)/2)*$O$54)/($O$50*SQRT($O$54)))-$O$50*SQRT($O$54)))*$C$35*EXP(-#REF!*$O$54)-NORMSDIST(-((LN($ET40/$C$35)+(#REF!+($O$50^2)/2)*$O$54)/($O$50*SQRT($O$54))))*$ET40)*100*$B$35,0)</f>
        <v>0</v>
      </c>
      <c r="FJ40" s="60">
        <f ca="1">IFERROR((NORMSDIST(-(((LN($ET40/$C$36)+(#REF!+($O$50^2)/2)*$O$54)/($O$50*SQRT($O$54)))-$O$50*SQRT($O$54)))*$C$36*EXP(-#REF!*$O$54)-NORMSDIST(-((LN($ET40/$C$36)+(#REF!+($O$50^2)/2)*$O$54)/($O$50*SQRT($O$54))))*$ET40)*100*$B$36,0)</f>
        <v>0</v>
      </c>
      <c r="FK40" s="60">
        <f ca="1">IFERROR((NORMSDIST(-(((LN($ET40/$C$37)+(#REF!+($O$50^2)/2)*$O$54)/($O$50*SQRT($O$54)))-$O$50*SQRT($O$54)))*$C$37*EXP(-#REF!*$O$54)-NORMSDIST(-((LN($ET40/$C$37)+(#REF!+($O$50^2)/2)*$O$54)/($O$50*SQRT($O$54))))*$ET40)*100*$B$37,0)</f>
        <v>0</v>
      </c>
      <c r="FL40" s="60">
        <f ca="1">IFERROR((NORMSDIST(-(((LN($ET40/$C$38)+(#REF!+($O$50^2)/2)*$O$54)/($O$50*SQRT($O$54)))-$O$50*SQRT($O$54)))*$C$38*EXP(-#REF!*$O$54)-NORMSDIST(-((LN($ET40/$C$38)+(#REF!+($O$50^2)/2)*$O$54)/($O$50*SQRT($O$54))))*$ET40)*100*$B$38,0)</f>
        <v>0</v>
      </c>
      <c r="FM40" s="60">
        <f ca="1">IFERROR((NORMSDIST(-(((LN($ET40/$C$57)+(#REF!+($O$50^2)/2)*$O$54)/($O$50*SQRT($O$54)))-$O$50*SQRT($O$54)))*$C$57*EXP(-#REF!*$O$54)-NORMSDIST(-((LN($ET40/$C$57)+(#REF!+($O$50^2)/2)*$O$54)/($O$50*SQRT($O$54))))*$ET40)*100*$B$57,0)</f>
        <v>0</v>
      </c>
      <c r="FN40" s="60">
        <f ca="1">IFERROR((NORMSDIST(-(((LN($ET40/$C$58)+(#REF!+($O$50^2)/2)*$O$54)/($O$50*SQRT($O$54)))-$O$50*SQRT($O$54)))*$C$58*EXP(-#REF!*$O$54)-NORMSDIST(-((LN($ET40/$C$58)+(#REF!+($O$50^2)/2)*$O$54)/($O$50*SQRT($O$54))))*$ET40)*100*$B$58,0)</f>
        <v>0</v>
      </c>
      <c r="FO40" s="60">
        <f ca="1">IFERROR((NORMSDIST(-(((LN($ET40/$C$59)+(#REF!+($O$50^2)/2)*$O$54)/($O$50*SQRT($O$54)))-$O$50*SQRT($O$54)))*$C$59*EXP(-#REF!*$O$54)-NORMSDIST(-((LN($ET40/$C$59)+(#REF!+($O$50^2)/2)*$O$54)/($O$50*SQRT($O$54))))*$ET40)*100*$B$59,0)</f>
        <v>0</v>
      </c>
      <c r="FP40" s="60">
        <f ca="1">IFERROR((NORMSDIST(-(((LN($ET40/$C$60)+(#REF!+($O$50^2)/2)*$O$54)/($O$50*SQRT($O$54)))-$O$50*SQRT($O$54)))*$C$60*EXP(-#REF!*$O$54)-NORMSDIST(-((LN($ET40/$C$60)+(#REF!+($O$50^2)/2)*$O$54)/($O$50*SQRT($O$54))))*$ET40)*100*$B$60,0)</f>
        <v>0</v>
      </c>
      <c r="FQ40" s="60">
        <f ca="1">IFERROR((NORMSDIST(-(((LN($ET40/$C$61)+(#REF!+($O$50^2)/2)*$O$54)/($O$50*SQRT($O$54)))-$O$50*SQRT($O$54)))*$C$61*EXP(-#REF!*$O$54)-NORMSDIST(-((LN($ET40/$C$61)+(#REF!+($O$50^2)/2)*$O$54)/($O$50*SQRT($O$54))))*$ET40)*100*$B$61,0)</f>
        <v>0</v>
      </c>
      <c r="FR40" s="60">
        <f ca="1">IFERROR((NORMSDIST(-(((LN($ET40/$C$62)+(#REF!+($O$50^2)/2)*$O$54)/($O$50*SQRT($O$54)))-$O$50*SQRT($O$54)))*$C$62*EXP(-#REF!*$O$54)-NORMSDIST(-((LN($ET40/$C$62)+(#REF!+($O$50^2)/2)*$O$54)/($O$50*SQRT($O$54))))*$ET40)*100*$B$62,0)</f>
        <v>0</v>
      </c>
      <c r="FS40" s="60">
        <f ca="1">IFERROR((NORMSDIST(-(((LN($ET40/$C$63)+(#REF!+($O$50^2)/2)*$O$54)/($O$50*SQRT($O$54)))-$O$50*SQRT($O$54)))*$C$63*EXP(-#REF!*$O$54)-NORMSDIST(-((LN($ET40/$C$63)+(#REF!+($O$50^2)/2)*$O$54)/($O$50*SQRT($O$54))))*$ET40)*100*$B$63,0)</f>
        <v>0</v>
      </c>
      <c r="FT40" s="60">
        <f ca="1">IFERROR((NORMSDIST(-(((LN($ET40/$C$64)+(#REF!+($O$50^2)/2)*$O$54)/($O$50*SQRT($O$54)))-$O$50*SQRT($O$54)))*$C$64*EXP(-#REF!*$O$54)-NORMSDIST(-((LN($ET40/$C$64)+(#REF!+($O$50^2)/2)*$O$54)/($O$50*SQRT($O$54))))*$ET40)*100*$B$64,0)</f>
        <v>0</v>
      </c>
      <c r="FU40" s="60">
        <f ca="1">IFERROR((NORMSDIST(-(((LN($ET40/$C$65)+(#REF!+($O$50^2)/2)*$O$54)/($O$50*SQRT($O$54)))-$O$50*SQRT($O$54)))*$C$65*EXP(-#REF!*$O$54)-NORMSDIST(-((LN($ET40/$C$65)+(#REF!+($O$50^2)/2)*$O$54)/($O$50*SQRT($O$54))))*$ET40)*100*$B$65,0)</f>
        <v>0</v>
      </c>
      <c r="FV40" s="60">
        <f ca="1">IFERROR((NORMSDIST(-(((LN($ET40/$C$66)+(#REF!+($O$50^2)/2)*$O$54)/($O$50*SQRT($O$54)))-$O$50*SQRT($O$54)))*$C$66*EXP(-#REF!*$O$54)-NORMSDIST(-((LN($ET40/$C$66)+(#REF!+($O$50^2)/2)*$O$54)/($O$50*SQRT($O$54))))*$ET40)*100*$B$66,0)</f>
        <v>0</v>
      </c>
      <c r="FW40" s="60">
        <f ca="1">IFERROR((NORMSDIST(-(((LN($ET40/$C$67)+(#REF!+($O$50^2)/2)*$O$54)/($O$50*SQRT($O$54)))-$O$50*SQRT($O$54)))*$C$67*EXP(-#REF!*$O$54)-NORMSDIST(-((LN($ET40/$C$67)+(#REF!+($O$50^2)/2)*$O$54)/($O$50*SQRT($O$54))))*$ET40)*100*$B$67,0)</f>
        <v>0</v>
      </c>
      <c r="FX40" s="60">
        <f ca="1">IFERROR((NORMSDIST(-(((LN($ET40/$C$68)+(#REF!+($O$50^2)/2)*$O$54)/($O$50*SQRT($O$54)))-$O$50*SQRT($O$54)))*$C$68*EXP(-#REF!*$O$54)-NORMSDIST(-((LN($ET40/$C$68)+(#REF!+($O$50^2)/2)*$O$54)/($O$50*SQRT($O$54))))*$ET40)*100*$B$68,0)</f>
        <v>0</v>
      </c>
      <c r="FY40" s="60">
        <f ca="1">IFERROR((NORMSDIST(-(((LN($ET40/$C$69)+(#REF!+($O$50^2)/2)*$O$54)/($O$50*SQRT($O$54)))-$O$50*SQRT($O$54)))*$C$69*EXP(-#REF!*$O$54)-NORMSDIST(-((LN($ET40/$C$69)+(#REF!+($O$50^2)/2)*$O$54)/($O$50*SQRT($O$54))))*$ET40)*100*$B$69,0)</f>
        <v>0</v>
      </c>
      <c r="FZ40" s="60">
        <f ca="1">IFERROR((NORMSDIST(-(((LN($ET40/$C$70)+(#REF!+($O$50^2)/2)*$O$54)/($O$50*SQRT($O$54)))-$O$50*SQRT($O$54)))*$C$70*EXP(-#REF!*$O$54)-NORMSDIST(-((LN($ET40/$C$70)+(#REF!+($O$50^2)/2)*$O$54)/($O$50*SQRT($O$54))))*$ET40)*100*$B$70,0)</f>
        <v>0</v>
      </c>
      <c r="GA40" s="60">
        <f ca="1">IFERROR((NORMSDIST(-(((LN($ET40/$C$71)+(#REF!+($O$50^2)/2)*$O$54)/($O$50*SQRT($O$54)))-$O$50*SQRT($O$54)))*$C$71*EXP(-#REF!*$O$54)-NORMSDIST(-((LN($ET40/$C$71)+(#REF!+($O$50^2)/2)*$O$54)/($O$50*SQRT($O$54))))*$ET40)*100*$B$71,0)</f>
        <v>0</v>
      </c>
      <c r="GB40" s="60">
        <f ca="1">IFERROR((NORMSDIST(-(((LN($ET40/$C$72)+(#REF!+($O$50^2)/2)*$O$54)/($O$50*SQRT($O$54)))-$O$50*SQRT($O$54)))*$C$72*EXP(-#REF!*$O$54)-NORMSDIST(-((LN($ET40/$C$72)+(#REF!+($O$50^2)/2)*$O$54)/($O$50*SQRT($O$54))))*$ET40)*100*$B$72,0)</f>
        <v>0</v>
      </c>
      <c r="GC40" s="60">
        <f ca="1">IFERROR((NORMSDIST(-(((LN($ET40/$C$74)+(#REF!+($O$50^2)/2)*$O$54)/($O$50*SQRT($O$54)))-$O$50*SQRT($O$54)))*$C$74*EXP(-#REF!*$O$54)-NORMSDIST(-((LN($ET40/$C$74)+(#REF!+($O$50^2)/2)*$O$54)/($O$50*SQRT($O$54))))*$ET40)*100*$B$74,0)</f>
        <v>0</v>
      </c>
      <c r="GD40" s="60">
        <f t="shared" si="124"/>
        <v>0</v>
      </c>
      <c r="GE40" s="60">
        <f t="shared" si="125"/>
        <v>0</v>
      </c>
      <c r="GF40" s="60">
        <f t="shared" si="126"/>
        <v>0</v>
      </c>
      <c r="GG40" s="60">
        <f t="shared" si="127"/>
        <v>0</v>
      </c>
      <c r="GH40" s="61"/>
      <c r="GI40" s="75">
        <f t="shared" ca="1" si="128"/>
        <v>0</v>
      </c>
    </row>
    <row r="41" spans="1:191">
      <c r="A41" s="149" t="s">
        <v>205</v>
      </c>
      <c r="B41" s="518"/>
      <c r="C41" s="523">
        <v>3258.1</v>
      </c>
      <c r="D41" s="519">
        <v>0</v>
      </c>
      <c r="E41" s="588">
        <f t="shared" si="0"/>
        <v>0</v>
      </c>
      <c r="F41" s="591">
        <f t="shared" si="1"/>
        <v>0</v>
      </c>
      <c r="G41" s="520">
        <f t="shared" si="130"/>
        <v>0</v>
      </c>
      <c r="H41" s="624"/>
      <c r="I41" s="553">
        <f t="shared" si="2"/>
        <v>0</v>
      </c>
      <c r="J41" s="896">
        <f t="shared" si="3"/>
        <v>0</v>
      </c>
      <c r="K41" s="872"/>
      <c r="L41" s="883"/>
      <c r="M41" s="883"/>
      <c r="N41" s="883"/>
      <c r="O41" s="883"/>
      <c r="P41" s="872"/>
      <c r="Q41" s="844"/>
      <c r="R41" s="610">
        <f>SUMIFS(AQ:AQ,AR:AR,S41)+SUMIFS($B$39:$B$56,$C$39:$C$56,C24)</f>
        <v>0</v>
      </c>
      <c r="S41" s="619" t="str">
        <f t="shared" si="8"/>
        <v/>
      </c>
      <c r="T41" s="513" t="str">
        <f t="shared" si="77"/>
        <v/>
      </c>
      <c r="U41" s="614" t="str">
        <f t="shared" si="10"/>
        <v/>
      </c>
      <c r="V41" s="862">
        <f t="shared" ca="1" si="78"/>
        <v>0</v>
      </c>
      <c r="W41" s="508">
        <f>IFERROR(VLOOKUP($U41,HomeBroker!$A$30:$F$90,6,0),0)</f>
        <v>0</v>
      </c>
      <c r="X41" s="943" t="str" cm="1">
        <f t="array" ref="X41">IFERROR(IF(Q41&lt;&gt;"",IF(W41&gt;0,ImpliedCallVolatility($M$18,Q41,$O$62,$O$51,W41),""),""),"")</f>
        <v/>
      </c>
      <c r="Y41" s="957" t="str" cm="1">
        <f t="array" ref="Y41">+IFERROR(IF(Q41&lt;&gt;"",CallDelta($M$18,Q41,$O$62,$O$51,$O$58),""),"")</f>
        <v/>
      </c>
      <c r="Z41" s="957" t="str" cm="1">
        <f t="array" ref="Z41">+IFERROR(IF(Q41&lt;&gt;"",CallTheta2($M$18,Q41,$O$62,$O$51,$O$58,$O$57),""),"")</f>
        <v/>
      </c>
      <c r="AA41" s="949" t="str" cm="1">
        <f t="array" ref="AA41">+IFERROR(IF(Q41&lt;&gt;"",vega($M$18,Q41,$O$62,$O$51,$O$58),""),"")</f>
        <v/>
      </c>
      <c r="AB41" s="872"/>
      <c r="AC41" s="1002"/>
      <c r="AD41" s="611">
        <f t="shared" si="129"/>
        <v>0</v>
      </c>
      <c r="AE41" s="619" t="str">
        <f t="shared" si="13"/>
        <v/>
      </c>
      <c r="AF41" s="513" t="str">
        <f t="shared" si="74"/>
        <v/>
      </c>
      <c r="AG41" s="614" t="str">
        <f t="shared" si="15"/>
        <v/>
      </c>
      <c r="AH41" s="616">
        <f t="shared" ca="1" si="75"/>
        <v>0</v>
      </c>
      <c r="AI41" s="508">
        <f>IFERROR(VLOOKUP($AG41,HomeBroker!$A$30:$F$90,6,0),0)</f>
        <v>0</v>
      </c>
      <c r="AJ41" s="940" t="str" cm="1">
        <f t="array" ref="AJ41">IFERROR(IF(AC41&lt;&gt;"",IF(AI41&gt;0,ImpliedPutVolatility($M$18,AC41,$O$62,$O$51,AI41),""),""),"")</f>
        <v/>
      </c>
      <c r="AK41" s="957" t="str" cm="1">
        <f t="array" ref="AK41">+IFERROR(IF(AC41&lt;&gt;"",PutDelta($M$18,AC41,$O$62,$O$51,$O$59),""),"")</f>
        <v/>
      </c>
      <c r="AL41" s="957" t="str" cm="1">
        <f t="array" ref="AL41">+IFERROR(IF(AC41&lt;&gt;"",PutTheta2($M$18,AC41,$O$62,$O$51,$O$59,$O$57),""),"")</f>
        <v/>
      </c>
      <c r="AM41" s="949" t="str" cm="1">
        <f t="array" ref="AM41">+IFERROR(IF(AC41&lt;&gt;"",vega($M$18,AC41,$O$62,$O$51,$O$59),""),"")</f>
        <v/>
      </c>
      <c r="AN41" s="872"/>
      <c r="AO41" s="829"/>
      <c r="AP41" s="528" t="s">
        <v>160</v>
      </c>
      <c r="AQ41" s="510"/>
      <c r="AR41" s="522"/>
      <c r="AS41" s="514"/>
      <c r="AT41" s="516">
        <f t="shared" si="17"/>
        <v>0</v>
      </c>
      <c r="AU41" s="525">
        <f t="shared" si="79"/>
        <v>0</v>
      </c>
      <c r="AV41" s="529" t="s">
        <v>206</v>
      </c>
      <c r="AW41" s="510"/>
      <c r="AX41" s="522"/>
      <c r="AY41" s="514"/>
      <c r="AZ41" s="516">
        <f t="shared" si="64"/>
        <v>0</v>
      </c>
      <c r="BA41" s="525">
        <f t="shared" si="80"/>
        <v>0</v>
      </c>
      <c r="BB41" s="532" t="s">
        <v>207</v>
      </c>
      <c r="BC41" s="531"/>
      <c r="BD41" s="514"/>
      <c r="BE41" s="516">
        <f t="shared" si="20"/>
        <v>0</v>
      </c>
      <c r="BF41" s="924">
        <f t="shared" si="81"/>
        <v>0</v>
      </c>
      <c r="BG41" s="877"/>
      <c r="BH41" s="877"/>
      <c r="BI41" s="877"/>
      <c r="BJ41" s="877"/>
      <c r="BK41" s="877"/>
      <c r="BL41" s="877"/>
      <c r="BM41" s="877"/>
      <c r="BN41" s="877"/>
      <c r="BO41" s="877"/>
      <c r="BP41" s="877"/>
      <c r="BQ41" s="877"/>
      <c r="BR41" s="877"/>
      <c r="DC41" s="59">
        <f t="shared" si="82"/>
        <v>3051.7669337249868</v>
      </c>
      <c r="DD41" s="60">
        <f t="shared" si="83"/>
        <v>0</v>
      </c>
      <c r="DE41" s="60">
        <f t="shared" si="84"/>
        <v>0</v>
      </c>
      <c r="DF41" s="60">
        <f t="shared" si="85"/>
        <v>0</v>
      </c>
      <c r="DG41" s="60">
        <f t="shared" si="86"/>
        <v>0</v>
      </c>
      <c r="DH41" s="60">
        <f t="shared" si="87"/>
        <v>0</v>
      </c>
      <c r="DI41" s="60">
        <f t="shared" si="88"/>
        <v>0</v>
      </c>
      <c r="DJ41" s="60">
        <f t="shared" si="89"/>
        <v>0</v>
      </c>
      <c r="DK41" s="60">
        <f t="shared" si="90"/>
        <v>0</v>
      </c>
      <c r="DL41" s="60">
        <f t="shared" si="91"/>
        <v>0</v>
      </c>
      <c r="DM41" s="60">
        <f t="shared" si="92"/>
        <v>0</v>
      </c>
      <c r="DN41" s="60">
        <f t="shared" si="93"/>
        <v>0</v>
      </c>
      <c r="DO41" s="60">
        <f t="shared" si="94"/>
        <v>0</v>
      </c>
      <c r="DP41" s="60">
        <f t="shared" si="95"/>
        <v>0</v>
      </c>
      <c r="DQ41" s="60">
        <f t="shared" si="96"/>
        <v>0</v>
      </c>
      <c r="DR41" s="60">
        <f t="shared" si="97"/>
        <v>0</v>
      </c>
      <c r="DS41" s="60">
        <f t="shared" si="98"/>
        <v>0</v>
      </c>
      <c r="DT41" s="60">
        <f t="shared" si="99"/>
        <v>0</v>
      </c>
      <c r="DU41" s="60">
        <f t="shared" si="100"/>
        <v>0</v>
      </c>
      <c r="DV41" s="60">
        <f t="shared" si="101"/>
        <v>0</v>
      </c>
      <c r="DW41" s="60">
        <f t="shared" si="102"/>
        <v>0</v>
      </c>
      <c r="DX41" s="60">
        <f t="shared" si="103"/>
        <v>0</v>
      </c>
      <c r="DY41" s="60">
        <f t="shared" si="104"/>
        <v>0</v>
      </c>
      <c r="DZ41" s="60">
        <f t="shared" si="105"/>
        <v>0</v>
      </c>
      <c r="EA41" s="60">
        <f t="shared" si="106"/>
        <v>0</v>
      </c>
      <c r="EB41" s="60">
        <f t="shared" si="107"/>
        <v>0</v>
      </c>
      <c r="EC41" s="60">
        <f t="shared" si="108"/>
        <v>0</v>
      </c>
      <c r="ED41" s="60">
        <f t="shared" si="109"/>
        <v>0</v>
      </c>
      <c r="EE41" s="60">
        <f t="shared" si="110"/>
        <v>0</v>
      </c>
      <c r="EF41" s="60">
        <f t="shared" si="111"/>
        <v>0</v>
      </c>
      <c r="EG41" s="60">
        <f t="shared" si="112"/>
        <v>0</v>
      </c>
      <c r="EH41" s="60">
        <f t="shared" si="113"/>
        <v>0</v>
      </c>
      <c r="EI41" s="60">
        <f t="shared" si="114"/>
        <v>0</v>
      </c>
      <c r="EJ41" s="60">
        <f t="shared" si="115"/>
        <v>0</v>
      </c>
      <c r="EK41" s="60">
        <f t="shared" si="116"/>
        <v>0</v>
      </c>
      <c r="EL41" s="60">
        <f t="shared" si="117"/>
        <v>0</v>
      </c>
      <c r="EM41" s="60">
        <f t="shared" si="118"/>
        <v>0</v>
      </c>
      <c r="EN41" s="60">
        <f t="shared" si="119"/>
        <v>0</v>
      </c>
      <c r="EO41" s="60">
        <f t="shared" si="120"/>
        <v>0</v>
      </c>
      <c r="EP41" s="60">
        <f t="shared" si="121"/>
        <v>0</v>
      </c>
      <c r="EQ41" s="61"/>
      <c r="ER41" s="75">
        <f t="shared" si="122"/>
        <v>0</v>
      </c>
      <c r="ES41" s="50"/>
      <c r="ET41" s="59">
        <f t="shared" si="123"/>
        <v>3051.7669337249868</v>
      </c>
      <c r="EU41" s="60">
        <f ca="1">IFERROR((NORMSDIST(-(((LN($ET41/$C$21)+(#REF!+($O$50^2)/2)*$O$54)/($O$50*SQRT($O$54)))-$O$50*SQRT($O$54)))*$C$21*EXP(-#REF!*$O$54)-NORMSDIST(-((LN($ET41/$C$21)+(#REF!+($O$50^2)/2)*$O$54)/($O$50*SQRT($O$54))))*$ET41)*100*$B$21,0)</f>
        <v>0</v>
      </c>
      <c r="EV41" s="60">
        <f ca="1">IFERROR((NORMSDIST(-(((LN($ET41/$C$22)+(#REF!+($O$50^2)/2)*$O$54)/($O$50*SQRT($O$54)))-$O$50*SQRT($O$54)))*$C$22*EXP(-#REF!*$O$54)-NORMSDIST(-((LN($ET41/$C$22)+(#REF!+($O$50^2)/2)*$O$54)/($O$50*SQRT($O$54))))*$ET41)*100*$B$22,0)</f>
        <v>0</v>
      </c>
      <c r="EW41" s="60">
        <f ca="1">IFERROR((NORMSDIST(-(((LN($ET41/$C$23)+(#REF!+($O$50^2)/2)*$O$54)/($O$50*SQRT($O$54)))-$O$50*SQRT($O$54)))*$C$23*EXP(-#REF!*$O$54)-NORMSDIST(-((LN($ET41/$C$23)+(#REF!+($O$50^2)/2)*$O$54)/($O$50*SQRT($O$54))))*$ET41)*100*$B$23,0)</f>
        <v>0</v>
      </c>
      <c r="EX41" s="60">
        <f ca="1">IFERROR((NORMSDIST(-(((LN($ET41/$C$24)+(#REF!+($O$50^2)/2)*$O$54)/($O$50*SQRT($O$54)))-$O$50*SQRT($O$54)))*$C$24*EXP(-#REF!*$O$54)-NORMSDIST(-((LN($ET41/$C$24)+(#REF!+($O$50^2)/2)*$O$54)/($O$50*SQRT($O$54))))*$ET41)*100*$B$24,0)</f>
        <v>0</v>
      </c>
      <c r="EY41" s="60">
        <f ca="1">IFERROR((NORMSDIST(-(((LN($ET41/$C$25)+(#REF!+($O$50^2)/2)*$O$54)/($O$50*SQRT($O$54)))-$O$50*SQRT($O$54)))*$C$25*EXP(-#REF!*$O$54)-NORMSDIST(-((LN($ET41/$C$25)+(#REF!+($O$50^2)/2)*$O$54)/($O$50*SQRT($O$54))))*$ET41)*100*$B$25,0)</f>
        <v>0</v>
      </c>
      <c r="EZ41" s="60">
        <f ca="1">IFERROR((NORMSDIST(-(((LN($ET41/$C$26)+(#REF!+($O$50^2)/2)*$O$54)/($O$50*SQRT($O$54)))-$O$50*SQRT($O$54)))*$C$26*EXP(-#REF!*$O$54)-NORMSDIST(-((LN($ET41/$C$26)+(#REF!+($O$50^2)/2)*$O$54)/($O$50*SQRT($O$54))))*$ET41)*100*$B$26,0)</f>
        <v>0</v>
      </c>
      <c r="FA41" s="60">
        <f ca="1">IFERROR((NORMSDIST(-(((LN($ET41/$C$27)+(#REF!+($O$50^2)/2)*$O$54)/($O$50*SQRT($O$54)))-$O$50*SQRT($O$54)))*$C$27*EXP(-#REF!*$O$54)-NORMSDIST(-((LN($ET41/$C$27)+(#REF!+($O$50^2)/2)*$O$54)/($O$50*SQRT($O$54))))*$ET41)*100*$B$27,0)</f>
        <v>0</v>
      </c>
      <c r="FB41" s="60">
        <f ca="1">IFERROR((NORMSDIST(-(((LN($ET41/$C$28)+(#REF!+($O$50^2)/2)*$O$54)/($O$50*SQRT($O$54)))-$O$50*SQRT($O$54)))*$C$28*EXP(-#REF!*$O$54)-NORMSDIST(-((LN($ET41/$C$28)+(#REF!+($O$50^2)/2)*$O$54)/($O$50*SQRT($O$54))))*$ET41)*100*$B$28,0)</f>
        <v>0</v>
      </c>
      <c r="FC41" s="60">
        <f ca="1">IFERROR((NORMSDIST(-(((LN($ET41/$C$29)+(#REF!+($O$50^2)/2)*$O$54)/($O$50*SQRT($O$54)))-$O$50*SQRT($O$54)))*$C$29*EXP(-#REF!*$O$54)-NORMSDIST(-((LN($ET41/$C$29)+(#REF!+($O$50^2)/2)*$O$54)/($O$50*SQRT($O$54))))*$ET41)*100*$B$29,0)</f>
        <v>0</v>
      </c>
      <c r="FD41" s="60">
        <f ca="1">IFERROR((NORMSDIST(-(((LN($ET41/$C$30)+(#REF!+($O$50^2)/2)*$O$54)/($O$50*SQRT($O$54)))-$O$50*SQRT($O$54)))*$C$30*EXP(-#REF!*$O$54)-NORMSDIST(-((LN($ET41/$C$30)+(#REF!+($O$50^2)/2)*$O$54)/($O$50*SQRT($O$54))))*$ET41)*100*$B$30,0)</f>
        <v>0</v>
      </c>
      <c r="FE41" s="60">
        <f ca="1">IFERROR((NORMSDIST(-(((LN($ET41/$C$31)+(#REF!+($O$50^2)/2)*$O$54)/($O$50*SQRT($O$54)))-$O$50*SQRT($O$54)))*$C$31*EXP(-#REF!*$O$54)-NORMSDIST(-((LN($ET41/$C$31)+(#REF!+($O$50^2)/2)*$O$54)/($O$50*SQRT($O$54))))*$ET41)*100*$B$31,0)</f>
        <v>0</v>
      </c>
      <c r="FF41" s="60">
        <f ca="1">IFERROR((NORMSDIST(-(((LN($ET41/$C$32)+(#REF!+($O$50^2)/2)*$O$54)/($O$50*SQRT($O$54)))-$O$50*SQRT($O$54)))*$C$32*EXP(-#REF!*$O$54)-NORMSDIST(-((LN($ET41/$C$32)+(#REF!+($O$50^2)/2)*$O$54)/($O$50*SQRT($O$54))))*$ET41)*100*$B$32,0)</f>
        <v>0</v>
      </c>
      <c r="FG41" s="60">
        <f ca="1">IFERROR((NORMSDIST(-(((LN($ET41/$C$33)+(#REF!+($O$50^2)/2)*$O$54)/($O$50*SQRT($O$54)))-$O$50*SQRT($O$54)))*$C$33*EXP(-#REF!*$O$54)-NORMSDIST(-((LN($ET41/$C$33)+(#REF!+($O$50^2)/2)*$O$54)/($O$50*SQRT($O$54))))*$ET41)*100*$B$33,0)</f>
        <v>0</v>
      </c>
      <c r="FH41" s="60">
        <f ca="1">IFERROR((NORMSDIST(-(((LN($ET41/$C$34)+(#REF!+($O$50^2)/2)*$O$54)/($O$50*SQRT($O$54)))-$O$50*SQRT($O$54)))*$C$34*EXP(-#REF!*$O$54)-NORMSDIST(-((LN($ET41/$C$34)+(#REF!+($O$50^2)/2)*$O$54)/($O$50*SQRT($O$54))))*$ET41)*100*$B$34,0)</f>
        <v>0</v>
      </c>
      <c r="FI41" s="60">
        <f ca="1">IFERROR((NORMSDIST(-(((LN($ET41/$C$35)+(#REF!+($O$50^2)/2)*$O$54)/($O$50*SQRT($O$54)))-$O$50*SQRT($O$54)))*$C$35*EXP(-#REF!*$O$54)-NORMSDIST(-((LN($ET41/$C$35)+(#REF!+($O$50^2)/2)*$O$54)/($O$50*SQRT($O$54))))*$ET41)*100*$B$35,0)</f>
        <v>0</v>
      </c>
      <c r="FJ41" s="60">
        <f ca="1">IFERROR((NORMSDIST(-(((LN($ET41/$C$36)+(#REF!+($O$50^2)/2)*$O$54)/($O$50*SQRT($O$54)))-$O$50*SQRT($O$54)))*$C$36*EXP(-#REF!*$O$54)-NORMSDIST(-((LN($ET41/$C$36)+(#REF!+($O$50^2)/2)*$O$54)/($O$50*SQRT($O$54))))*$ET41)*100*$B$36,0)</f>
        <v>0</v>
      </c>
      <c r="FK41" s="60">
        <f ca="1">IFERROR((NORMSDIST(-(((LN($ET41/$C$37)+(#REF!+($O$50^2)/2)*$O$54)/($O$50*SQRT($O$54)))-$O$50*SQRT($O$54)))*$C$37*EXP(-#REF!*$O$54)-NORMSDIST(-((LN($ET41/$C$37)+(#REF!+($O$50^2)/2)*$O$54)/($O$50*SQRT($O$54))))*$ET41)*100*$B$37,0)</f>
        <v>0</v>
      </c>
      <c r="FL41" s="60">
        <f ca="1">IFERROR((NORMSDIST(-(((LN($ET41/$C$38)+(#REF!+($O$50^2)/2)*$O$54)/($O$50*SQRT($O$54)))-$O$50*SQRT($O$54)))*$C$38*EXP(-#REF!*$O$54)-NORMSDIST(-((LN($ET41/$C$38)+(#REF!+($O$50^2)/2)*$O$54)/($O$50*SQRT($O$54))))*$ET41)*100*$B$38,0)</f>
        <v>0</v>
      </c>
      <c r="FM41" s="60">
        <f ca="1">IFERROR((NORMSDIST(-(((LN($ET41/$C$57)+(#REF!+($O$50^2)/2)*$O$54)/($O$50*SQRT($O$54)))-$O$50*SQRT($O$54)))*$C$57*EXP(-#REF!*$O$54)-NORMSDIST(-((LN($ET41/$C$57)+(#REF!+($O$50^2)/2)*$O$54)/($O$50*SQRT($O$54))))*$ET41)*100*$B$57,0)</f>
        <v>0</v>
      </c>
      <c r="FN41" s="60">
        <f ca="1">IFERROR((NORMSDIST(-(((LN($ET41/$C$58)+(#REF!+($O$50^2)/2)*$O$54)/($O$50*SQRT($O$54)))-$O$50*SQRT($O$54)))*$C$58*EXP(-#REF!*$O$54)-NORMSDIST(-((LN($ET41/$C$58)+(#REF!+($O$50^2)/2)*$O$54)/($O$50*SQRT($O$54))))*$ET41)*100*$B$58,0)</f>
        <v>0</v>
      </c>
      <c r="FO41" s="60">
        <f ca="1">IFERROR((NORMSDIST(-(((LN($ET41/$C$59)+(#REF!+($O$50^2)/2)*$O$54)/($O$50*SQRT($O$54)))-$O$50*SQRT($O$54)))*$C$59*EXP(-#REF!*$O$54)-NORMSDIST(-((LN($ET41/$C$59)+(#REF!+($O$50^2)/2)*$O$54)/($O$50*SQRT($O$54))))*$ET41)*100*$B$59,0)</f>
        <v>0</v>
      </c>
      <c r="FP41" s="60">
        <f ca="1">IFERROR((NORMSDIST(-(((LN($ET41/$C$60)+(#REF!+($O$50^2)/2)*$O$54)/($O$50*SQRT($O$54)))-$O$50*SQRT($O$54)))*$C$60*EXP(-#REF!*$O$54)-NORMSDIST(-((LN($ET41/$C$60)+(#REF!+($O$50^2)/2)*$O$54)/($O$50*SQRT($O$54))))*$ET41)*100*$B$60,0)</f>
        <v>0</v>
      </c>
      <c r="FQ41" s="60">
        <f ca="1">IFERROR((NORMSDIST(-(((LN($ET41/$C$61)+(#REF!+($O$50^2)/2)*$O$54)/($O$50*SQRT($O$54)))-$O$50*SQRT($O$54)))*$C$61*EXP(-#REF!*$O$54)-NORMSDIST(-((LN($ET41/$C$61)+(#REF!+($O$50^2)/2)*$O$54)/($O$50*SQRT($O$54))))*$ET41)*100*$B$61,0)</f>
        <v>0</v>
      </c>
      <c r="FR41" s="60">
        <f ca="1">IFERROR((NORMSDIST(-(((LN($ET41/$C$62)+(#REF!+($O$50^2)/2)*$O$54)/($O$50*SQRT($O$54)))-$O$50*SQRT($O$54)))*$C$62*EXP(-#REF!*$O$54)-NORMSDIST(-((LN($ET41/$C$62)+(#REF!+($O$50^2)/2)*$O$54)/($O$50*SQRT($O$54))))*$ET41)*100*$B$62,0)</f>
        <v>0</v>
      </c>
      <c r="FS41" s="60">
        <f ca="1">IFERROR((NORMSDIST(-(((LN($ET41/$C$63)+(#REF!+($O$50^2)/2)*$O$54)/($O$50*SQRT($O$54)))-$O$50*SQRT($O$54)))*$C$63*EXP(-#REF!*$O$54)-NORMSDIST(-((LN($ET41/$C$63)+(#REF!+($O$50^2)/2)*$O$54)/($O$50*SQRT($O$54))))*$ET41)*100*$B$63,0)</f>
        <v>0</v>
      </c>
      <c r="FT41" s="60">
        <f ca="1">IFERROR((NORMSDIST(-(((LN($ET41/$C$64)+(#REF!+($O$50^2)/2)*$O$54)/($O$50*SQRT($O$54)))-$O$50*SQRT($O$54)))*$C$64*EXP(-#REF!*$O$54)-NORMSDIST(-((LN($ET41/$C$64)+(#REF!+($O$50^2)/2)*$O$54)/($O$50*SQRT($O$54))))*$ET41)*100*$B$64,0)</f>
        <v>0</v>
      </c>
      <c r="FU41" s="60">
        <f ca="1">IFERROR((NORMSDIST(-(((LN($ET41/$C$65)+(#REF!+($O$50^2)/2)*$O$54)/($O$50*SQRT($O$54)))-$O$50*SQRT($O$54)))*$C$65*EXP(-#REF!*$O$54)-NORMSDIST(-((LN($ET41/$C$65)+(#REF!+($O$50^2)/2)*$O$54)/($O$50*SQRT($O$54))))*$ET41)*100*$B$65,0)</f>
        <v>0</v>
      </c>
      <c r="FV41" s="60">
        <f ca="1">IFERROR((NORMSDIST(-(((LN($ET41/$C$66)+(#REF!+($O$50^2)/2)*$O$54)/($O$50*SQRT($O$54)))-$O$50*SQRT($O$54)))*$C$66*EXP(-#REF!*$O$54)-NORMSDIST(-((LN($ET41/$C$66)+(#REF!+($O$50^2)/2)*$O$54)/($O$50*SQRT($O$54))))*$ET41)*100*$B$66,0)</f>
        <v>0</v>
      </c>
      <c r="FW41" s="60">
        <f ca="1">IFERROR((NORMSDIST(-(((LN($ET41/$C$67)+(#REF!+($O$50^2)/2)*$O$54)/($O$50*SQRT($O$54)))-$O$50*SQRT($O$54)))*$C$67*EXP(-#REF!*$O$54)-NORMSDIST(-((LN($ET41/$C$67)+(#REF!+($O$50^2)/2)*$O$54)/($O$50*SQRT($O$54))))*$ET41)*100*$B$67,0)</f>
        <v>0</v>
      </c>
      <c r="FX41" s="60">
        <f ca="1">IFERROR((NORMSDIST(-(((LN($ET41/$C$68)+(#REF!+($O$50^2)/2)*$O$54)/($O$50*SQRT($O$54)))-$O$50*SQRT($O$54)))*$C$68*EXP(-#REF!*$O$54)-NORMSDIST(-((LN($ET41/$C$68)+(#REF!+($O$50^2)/2)*$O$54)/($O$50*SQRT($O$54))))*$ET41)*100*$B$68,0)</f>
        <v>0</v>
      </c>
      <c r="FY41" s="60">
        <f ca="1">IFERROR((NORMSDIST(-(((LN($ET41/$C$69)+(#REF!+($O$50^2)/2)*$O$54)/($O$50*SQRT($O$54)))-$O$50*SQRT($O$54)))*$C$69*EXP(-#REF!*$O$54)-NORMSDIST(-((LN($ET41/$C$69)+(#REF!+($O$50^2)/2)*$O$54)/($O$50*SQRT($O$54))))*$ET41)*100*$B$69,0)</f>
        <v>0</v>
      </c>
      <c r="FZ41" s="60">
        <f ca="1">IFERROR((NORMSDIST(-(((LN($ET41/$C$70)+(#REF!+($O$50^2)/2)*$O$54)/($O$50*SQRT($O$54)))-$O$50*SQRT($O$54)))*$C$70*EXP(-#REF!*$O$54)-NORMSDIST(-((LN($ET41/$C$70)+(#REF!+($O$50^2)/2)*$O$54)/($O$50*SQRT($O$54))))*$ET41)*100*$B$70,0)</f>
        <v>0</v>
      </c>
      <c r="GA41" s="60">
        <f ca="1">IFERROR((NORMSDIST(-(((LN($ET41/$C$71)+(#REF!+($O$50^2)/2)*$O$54)/($O$50*SQRT($O$54)))-$O$50*SQRT($O$54)))*$C$71*EXP(-#REF!*$O$54)-NORMSDIST(-((LN($ET41/$C$71)+(#REF!+($O$50^2)/2)*$O$54)/($O$50*SQRT($O$54))))*$ET41)*100*$B$71,0)</f>
        <v>0</v>
      </c>
      <c r="GB41" s="60">
        <f ca="1">IFERROR((NORMSDIST(-(((LN($ET41/$C$72)+(#REF!+($O$50^2)/2)*$O$54)/($O$50*SQRT($O$54)))-$O$50*SQRT($O$54)))*$C$72*EXP(-#REF!*$O$54)-NORMSDIST(-((LN($ET41/$C$72)+(#REF!+($O$50^2)/2)*$O$54)/($O$50*SQRT($O$54))))*$ET41)*100*$B$72,0)</f>
        <v>0</v>
      </c>
      <c r="GC41" s="60">
        <f ca="1">IFERROR((NORMSDIST(-(((LN($ET41/$C$74)+(#REF!+($O$50^2)/2)*$O$54)/($O$50*SQRT($O$54)))-$O$50*SQRT($O$54)))*$C$74*EXP(-#REF!*$O$54)-NORMSDIST(-((LN($ET41/$C$74)+(#REF!+($O$50^2)/2)*$O$54)/($O$50*SQRT($O$54))))*$ET41)*100*$B$74,0)</f>
        <v>0</v>
      </c>
      <c r="GD41" s="60">
        <f t="shared" si="124"/>
        <v>0</v>
      </c>
      <c r="GE41" s="60">
        <f t="shared" si="125"/>
        <v>0</v>
      </c>
      <c r="GF41" s="60">
        <f t="shared" si="126"/>
        <v>0</v>
      </c>
      <c r="GG41" s="60">
        <f t="shared" si="127"/>
        <v>0</v>
      </c>
      <c r="GH41" s="61"/>
      <c r="GI41" s="75">
        <f t="shared" ca="1" si="128"/>
        <v>0</v>
      </c>
    </row>
    <row r="42" spans="1:191">
      <c r="A42" s="149" t="s">
        <v>205</v>
      </c>
      <c r="B42" s="637"/>
      <c r="C42" s="638">
        <v>3558.1</v>
      </c>
      <c r="D42" s="639">
        <v>765</v>
      </c>
      <c r="E42" s="640">
        <f t="shared" si="0"/>
        <v>0</v>
      </c>
      <c r="F42" s="641">
        <f t="shared" si="1"/>
        <v>0</v>
      </c>
      <c r="G42" s="642">
        <f t="shared" si="130"/>
        <v>765</v>
      </c>
      <c r="H42" s="643"/>
      <c r="I42" s="644">
        <f t="shared" si="2"/>
        <v>0</v>
      </c>
      <c r="J42" s="897">
        <f t="shared" si="3"/>
        <v>0</v>
      </c>
      <c r="K42" s="872"/>
      <c r="L42" s="988" t="s">
        <v>250</v>
      </c>
      <c r="M42" s="987"/>
      <c r="N42" s="987"/>
      <c r="O42" s="907">
        <v>0.02</v>
      </c>
      <c r="P42" s="872"/>
      <c r="Q42" s="845"/>
      <c r="R42" s="711">
        <f>SUMIFS(AQ:AQ,AR:AR,S42)+SUMIFS($B$39:$B$56,$C$39:$C$56,C25)</f>
        <v>0</v>
      </c>
      <c r="S42" s="712" t="str">
        <f t="shared" si="8"/>
        <v/>
      </c>
      <c r="T42" s="713" t="str">
        <f t="shared" si="77"/>
        <v/>
      </c>
      <c r="U42" s="714" t="str">
        <f t="shared" si="10"/>
        <v/>
      </c>
      <c r="V42" s="865">
        <f t="shared" ca="1" si="78"/>
        <v>0</v>
      </c>
      <c r="W42" s="715">
        <f>IFERROR(VLOOKUP($U42,HomeBroker!$A$30:$F$90,6,0),0)</f>
        <v>0</v>
      </c>
      <c r="X42" s="944" t="str" cm="1">
        <f t="array" ref="X42">IFERROR(IF(Q42&lt;&gt;"",IF(W42&gt;0,ImpliedCallVolatility($M$18,Q42,$O$62,$O$51,W42),""),""),"")</f>
        <v/>
      </c>
      <c r="Y42" s="961" t="str" cm="1">
        <f t="array" ref="Y42">+IFERROR(IF(Q42&lt;&gt;"",CallDelta($M$18,Q42,$O$62,$O$51,$O$58),""),"")</f>
        <v/>
      </c>
      <c r="Z42" s="961" t="str" cm="1">
        <f t="array" ref="Z42">+IFERROR(IF(Q42&lt;&gt;"",CallTheta2($M$18,Q42,$O$62,$O$51,$O$58,$O$57),""),"")</f>
        <v/>
      </c>
      <c r="AA42" s="952" t="str" cm="1">
        <f t="array" ref="AA42">+IFERROR(IF(Q42&lt;&gt;"",vega($M$18,Q42,$O$62,$O$51,$O$58),""),"")</f>
        <v/>
      </c>
      <c r="AB42" s="872"/>
      <c r="AC42" s="1003"/>
      <c r="AD42" s="716">
        <f t="shared" si="129"/>
        <v>0</v>
      </c>
      <c r="AE42" s="712" t="str">
        <f t="shared" si="13"/>
        <v/>
      </c>
      <c r="AF42" s="713" t="str">
        <f t="shared" si="74"/>
        <v/>
      </c>
      <c r="AG42" s="714" t="str">
        <f t="shared" si="15"/>
        <v/>
      </c>
      <c r="AH42" s="717">
        <f t="shared" ca="1" si="75"/>
        <v>0</v>
      </c>
      <c r="AI42" s="715">
        <f>IFERROR(VLOOKUP($AG42,HomeBroker!$A$30:$F$90,6,0),0)</f>
        <v>0</v>
      </c>
      <c r="AJ42" s="948" t="str" cm="1">
        <f t="array" ref="AJ42">IFERROR(IF(AC42&lt;&gt;"",IF(AI42&gt;0,ImpliedPutVolatility($M$18,AC42,$O$62,$O$51,AI42),""),""),"")</f>
        <v/>
      </c>
      <c r="AK42" s="961" t="str" cm="1">
        <f t="array" ref="AK42">+IFERROR(IF(AC42&lt;&gt;"",PutDelta($M$18,AC42,$O$62,$O$51,$O$59),""),"")</f>
        <v/>
      </c>
      <c r="AL42" s="961" t="str" cm="1">
        <f t="array" ref="AL42">+IFERROR(IF(AC42&lt;&gt;"",PutTheta2($M$18,AC42,$O$62,$O$51,$O$59,$O$57),""),"")</f>
        <v/>
      </c>
      <c r="AM42" s="952" t="str" cm="1">
        <f t="array" ref="AM42">+IFERROR(IF(AC42&lt;&gt;"",vega($M$18,AC42,$O$62,$O$51,$O$59),""),"")</f>
        <v/>
      </c>
      <c r="AN42" s="872"/>
      <c r="AO42" s="828"/>
      <c r="AP42" s="528" t="s">
        <v>160</v>
      </c>
      <c r="AQ42" s="509"/>
      <c r="AR42" s="521"/>
      <c r="AS42" s="512"/>
      <c r="AT42" s="515">
        <f t="shared" si="17"/>
        <v>0</v>
      </c>
      <c r="AU42" s="524">
        <f t="shared" si="79"/>
        <v>0</v>
      </c>
      <c r="AV42" s="529" t="s">
        <v>206</v>
      </c>
      <c r="AW42" s="509"/>
      <c r="AX42" s="521"/>
      <c r="AY42" s="512"/>
      <c r="AZ42" s="515">
        <f t="shared" si="64"/>
        <v>0</v>
      </c>
      <c r="BA42" s="524">
        <f t="shared" si="80"/>
        <v>0</v>
      </c>
      <c r="BB42" s="532" t="s">
        <v>207</v>
      </c>
      <c r="BC42" s="530"/>
      <c r="BD42" s="512"/>
      <c r="BE42" s="515">
        <f t="shared" si="20"/>
        <v>0</v>
      </c>
      <c r="BF42" s="925">
        <f t="shared" si="81"/>
        <v>0</v>
      </c>
      <c r="BG42" s="877"/>
      <c r="BH42" s="877"/>
      <c r="BI42" s="877"/>
      <c r="BJ42" s="877"/>
      <c r="BK42" s="877"/>
      <c r="BL42" s="877"/>
      <c r="BM42" s="877"/>
      <c r="BN42" s="877"/>
      <c r="BO42" s="877"/>
      <c r="BP42" s="877"/>
      <c r="BQ42" s="877"/>
      <c r="BR42" s="877"/>
      <c r="DC42" s="59">
        <f t="shared" si="82"/>
        <v>3114.0478915561089</v>
      </c>
      <c r="DD42" s="60">
        <f t="shared" si="83"/>
        <v>0</v>
      </c>
      <c r="DE42" s="60">
        <f t="shared" si="84"/>
        <v>0</v>
      </c>
      <c r="DF42" s="60">
        <f t="shared" si="85"/>
        <v>0</v>
      </c>
      <c r="DG42" s="60">
        <f t="shared" si="86"/>
        <v>0</v>
      </c>
      <c r="DH42" s="60">
        <f t="shared" si="87"/>
        <v>0</v>
      </c>
      <c r="DI42" s="60">
        <f t="shared" si="88"/>
        <v>0</v>
      </c>
      <c r="DJ42" s="60">
        <f t="shared" si="89"/>
        <v>0</v>
      </c>
      <c r="DK42" s="60">
        <f t="shared" si="90"/>
        <v>0</v>
      </c>
      <c r="DL42" s="60">
        <f t="shared" si="91"/>
        <v>0</v>
      </c>
      <c r="DM42" s="60">
        <f t="shared" si="92"/>
        <v>0</v>
      </c>
      <c r="DN42" s="60">
        <f t="shared" si="93"/>
        <v>0</v>
      </c>
      <c r="DO42" s="60">
        <f t="shared" si="94"/>
        <v>0</v>
      </c>
      <c r="DP42" s="60">
        <f t="shared" si="95"/>
        <v>0</v>
      </c>
      <c r="DQ42" s="60">
        <f t="shared" si="96"/>
        <v>0</v>
      </c>
      <c r="DR42" s="60">
        <f t="shared" si="97"/>
        <v>0</v>
      </c>
      <c r="DS42" s="60">
        <f t="shared" si="98"/>
        <v>0</v>
      </c>
      <c r="DT42" s="60">
        <f t="shared" si="99"/>
        <v>0</v>
      </c>
      <c r="DU42" s="60">
        <f t="shared" si="100"/>
        <v>0</v>
      </c>
      <c r="DV42" s="60">
        <f t="shared" si="101"/>
        <v>0</v>
      </c>
      <c r="DW42" s="60">
        <f t="shared" si="102"/>
        <v>0</v>
      </c>
      <c r="DX42" s="60">
        <f t="shared" si="103"/>
        <v>0</v>
      </c>
      <c r="DY42" s="60">
        <f t="shared" si="104"/>
        <v>0</v>
      </c>
      <c r="DZ42" s="60">
        <f t="shared" si="105"/>
        <v>0</v>
      </c>
      <c r="EA42" s="60">
        <f t="shared" si="106"/>
        <v>0</v>
      </c>
      <c r="EB42" s="60">
        <f t="shared" si="107"/>
        <v>0</v>
      </c>
      <c r="EC42" s="60">
        <f t="shared" si="108"/>
        <v>0</v>
      </c>
      <c r="ED42" s="60">
        <f t="shared" si="109"/>
        <v>0</v>
      </c>
      <c r="EE42" s="60">
        <f t="shared" si="110"/>
        <v>0</v>
      </c>
      <c r="EF42" s="60">
        <f t="shared" si="111"/>
        <v>0</v>
      </c>
      <c r="EG42" s="60">
        <f t="shared" si="112"/>
        <v>0</v>
      </c>
      <c r="EH42" s="60">
        <f t="shared" si="113"/>
        <v>0</v>
      </c>
      <c r="EI42" s="60">
        <f t="shared" si="114"/>
        <v>0</v>
      </c>
      <c r="EJ42" s="60">
        <f t="shared" si="115"/>
        <v>0</v>
      </c>
      <c r="EK42" s="60">
        <f t="shared" si="116"/>
        <v>0</v>
      </c>
      <c r="EL42" s="60">
        <f t="shared" si="117"/>
        <v>0</v>
      </c>
      <c r="EM42" s="60">
        <f t="shared" si="118"/>
        <v>0</v>
      </c>
      <c r="EN42" s="60">
        <f t="shared" si="119"/>
        <v>0</v>
      </c>
      <c r="EO42" s="60">
        <f t="shared" si="120"/>
        <v>0</v>
      </c>
      <c r="EP42" s="60">
        <f t="shared" si="121"/>
        <v>0</v>
      </c>
      <c r="EQ42" s="61"/>
      <c r="ER42" s="75">
        <f t="shared" si="122"/>
        <v>0</v>
      </c>
      <c r="ES42" s="50"/>
      <c r="ET42" s="59">
        <f t="shared" si="123"/>
        <v>3114.0478915561089</v>
      </c>
      <c r="EU42" s="60">
        <f ca="1">IFERROR((NORMSDIST(-(((LN($ET42/$C$21)+(#REF!+($O$50^2)/2)*$O$54)/($O$50*SQRT($O$54)))-$O$50*SQRT($O$54)))*$C$21*EXP(-#REF!*$O$54)-NORMSDIST(-((LN($ET42/$C$21)+(#REF!+($O$50^2)/2)*$O$54)/($O$50*SQRT($O$54))))*$ET42)*100*$B$21,0)</f>
        <v>0</v>
      </c>
      <c r="EV42" s="60">
        <f ca="1">IFERROR((NORMSDIST(-(((LN($ET42/$C$22)+(#REF!+($O$50^2)/2)*$O$54)/($O$50*SQRT($O$54)))-$O$50*SQRT($O$54)))*$C$22*EXP(-#REF!*$O$54)-NORMSDIST(-((LN($ET42/$C$22)+(#REF!+($O$50^2)/2)*$O$54)/($O$50*SQRT($O$54))))*$ET42)*100*$B$22,0)</f>
        <v>0</v>
      </c>
      <c r="EW42" s="60">
        <f ca="1">IFERROR((NORMSDIST(-(((LN($ET42/$C$23)+(#REF!+($O$50^2)/2)*$O$54)/($O$50*SQRT($O$54)))-$O$50*SQRT($O$54)))*$C$23*EXP(-#REF!*$O$54)-NORMSDIST(-((LN($ET42/$C$23)+(#REF!+($O$50^2)/2)*$O$54)/($O$50*SQRT($O$54))))*$ET42)*100*$B$23,0)</f>
        <v>0</v>
      </c>
      <c r="EX42" s="60">
        <f ca="1">IFERROR((NORMSDIST(-(((LN($ET42/$C$24)+(#REF!+($O$50^2)/2)*$O$54)/($O$50*SQRT($O$54)))-$O$50*SQRT($O$54)))*$C$24*EXP(-#REF!*$O$54)-NORMSDIST(-((LN($ET42/$C$24)+(#REF!+($O$50^2)/2)*$O$54)/($O$50*SQRT($O$54))))*$ET42)*100*$B$24,0)</f>
        <v>0</v>
      </c>
      <c r="EY42" s="60">
        <f ca="1">IFERROR((NORMSDIST(-(((LN($ET42/$C$25)+(#REF!+($O$50^2)/2)*$O$54)/($O$50*SQRT($O$54)))-$O$50*SQRT($O$54)))*$C$25*EXP(-#REF!*$O$54)-NORMSDIST(-((LN($ET42/$C$25)+(#REF!+($O$50^2)/2)*$O$54)/($O$50*SQRT($O$54))))*$ET42)*100*$B$25,0)</f>
        <v>0</v>
      </c>
      <c r="EZ42" s="60">
        <f ca="1">IFERROR((NORMSDIST(-(((LN($ET42/$C$26)+(#REF!+($O$50^2)/2)*$O$54)/($O$50*SQRT($O$54)))-$O$50*SQRT($O$54)))*$C$26*EXP(-#REF!*$O$54)-NORMSDIST(-((LN($ET42/$C$26)+(#REF!+($O$50^2)/2)*$O$54)/($O$50*SQRT($O$54))))*$ET42)*100*$B$26,0)</f>
        <v>0</v>
      </c>
      <c r="FA42" s="60">
        <f ca="1">IFERROR((NORMSDIST(-(((LN($ET42/$C$27)+(#REF!+($O$50^2)/2)*$O$54)/($O$50*SQRT($O$54)))-$O$50*SQRT($O$54)))*$C$27*EXP(-#REF!*$O$54)-NORMSDIST(-((LN($ET42/$C$27)+(#REF!+($O$50^2)/2)*$O$54)/($O$50*SQRT($O$54))))*$ET42)*100*$B$27,0)</f>
        <v>0</v>
      </c>
      <c r="FB42" s="60">
        <f ca="1">IFERROR((NORMSDIST(-(((LN($ET42/$C$28)+(#REF!+($O$50^2)/2)*$O$54)/($O$50*SQRT($O$54)))-$O$50*SQRT($O$54)))*$C$28*EXP(-#REF!*$O$54)-NORMSDIST(-((LN($ET42/$C$28)+(#REF!+($O$50^2)/2)*$O$54)/($O$50*SQRT($O$54))))*$ET42)*100*$B$28,0)</f>
        <v>0</v>
      </c>
      <c r="FC42" s="60">
        <f ca="1">IFERROR((NORMSDIST(-(((LN($ET42/$C$29)+(#REF!+($O$50^2)/2)*$O$54)/($O$50*SQRT($O$54)))-$O$50*SQRT($O$54)))*$C$29*EXP(-#REF!*$O$54)-NORMSDIST(-((LN($ET42/$C$29)+(#REF!+($O$50^2)/2)*$O$54)/($O$50*SQRT($O$54))))*$ET42)*100*$B$29,0)</f>
        <v>0</v>
      </c>
      <c r="FD42" s="60">
        <f ca="1">IFERROR((NORMSDIST(-(((LN($ET42/$C$30)+(#REF!+($O$50^2)/2)*$O$54)/($O$50*SQRT($O$54)))-$O$50*SQRT($O$54)))*$C$30*EXP(-#REF!*$O$54)-NORMSDIST(-((LN($ET42/$C$30)+(#REF!+($O$50^2)/2)*$O$54)/($O$50*SQRT($O$54))))*$ET42)*100*$B$30,0)</f>
        <v>0</v>
      </c>
      <c r="FE42" s="60">
        <f ca="1">IFERROR((NORMSDIST(-(((LN($ET42/$C$31)+(#REF!+($O$50^2)/2)*$O$54)/($O$50*SQRT($O$54)))-$O$50*SQRT($O$54)))*$C$31*EXP(-#REF!*$O$54)-NORMSDIST(-((LN($ET42/$C$31)+(#REF!+($O$50^2)/2)*$O$54)/($O$50*SQRT($O$54))))*$ET42)*100*$B$31,0)</f>
        <v>0</v>
      </c>
      <c r="FF42" s="60">
        <f ca="1">IFERROR((NORMSDIST(-(((LN($ET42/$C$32)+(#REF!+($O$50^2)/2)*$O$54)/($O$50*SQRT($O$54)))-$O$50*SQRT($O$54)))*$C$32*EXP(-#REF!*$O$54)-NORMSDIST(-((LN($ET42/$C$32)+(#REF!+($O$50^2)/2)*$O$54)/($O$50*SQRT($O$54))))*$ET42)*100*$B$32,0)</f>
        <v>0</v>
      </c>
      <c r="FG42" s="60">
        <f ca="1">IFERROR((NORMSDIST(-(((LN($ET42/$C$33)+(#REF!+($O$50^2)/2)*$O$54)/($O$50*SQRT($O$54)))-$O$50*SQRT($O$54)))*$C$33*EXP(-#REF!*$O$54)-NORMSDIST(-((LN($ET42/$C$33)+(#REF!+($O$50^2)/2)*$O$54)/($O$50*SQRT($O$54))))*$ET42)*100*$B$33,0)</f>
        <v>0</v>
      </c>
      <c r="FH42" s="60">
        <f ca="1">IFERROR((NORMSDIST(-(((LN($ET42/$C$34)+(#REF!+($O$50^2)/2)*$O$54)/($O$50*SQRT($O$54)))-$O$50*SQRT($O$54)))*$C$34*EXP(-#REF!*$O$54)-NORMSDIST(-((LN($ET42/$C$34)+(#REF!+($O$50^2)/2)*$O$54)/($O$50*SQRT($O$54))))*$ET42)*100*$B$34,0)</f>
        <v>0</v>
      </c>
      <c r="FI42" s="60">
        <f ca="1">IFERROR((NORMSDIST(-(((LN($ET42/$C$35)+(#REF!+($O$50^2)/2)*$O$54)/($O$50*SQRT($O$54)))-$O$50*SQRT($O$54)))*$C$35*EXP(-#REF!*$O$54)-NORMSDIST(-((LN($ET42/$C$35)+(#REF!+($O$50^2)/2)*$O$54)/($O$50*SQRT($O$54))))*$ET42)*100*$B$35,0)</f>
        <v>0</v>
      </c>
      <c r="FJ42" s="60">
        <f ca="1">IFERROR((NORMSDIST(-(((LN($ET42/$C$36)+(#REF!+($O$50^2)/2)*$O$54)/($O$50*SQRT($O$54)))-$O$50*SQRT($O$54)))*$C$36*EXP(-#REF!*$O$54)-NORMSDIST(-((LN($ET42/$C$36)+(#REF!+($O$50^2)/2)*$O$54)/($O$50*SQRT($O$54))))*$ET42)*100*$B$36,0)</f>
        <v>0</v>
      </c>
      <c r="FK42" s="60">
        <f ca="1">IFERROR((NORMSDIST(-(((LN($ET42/$C$37)+(#REF!+($O$50^2)/2)*$O$54)/($O$50*SQRT($O$54)))-$O$50*SQRT($O$54)))*$C$37*EXP(-#REF!*$O$54)-NORMSDIST(-((LN($ET42/$C$37)+(#REF!+($O$50^2)/2)*$O$54)/($O$50*SQRT($O$54))))*$ET42)*100*$B$37,0)</f>
        <v>0</v>
      </c>
      <c r="FL42" s="60">
        <f ca="1">IFERROR((NORMSDIST(-(((LN($ET42/$C$38)+(#REF!+($O$50^2)/2)*$O$54)/($O$50*SQRT($O$54)))-$O$50*SQRT($O$54)))*$C$38*EXP(-#REF!*$O$54)-NORMSDIST(-((LN($ET42/$C$38)+(#REF!+($O$50^2)/2)*$O$54)/($O$50*SQRT($O$54))))*$ET42)*100*$B$38,0)</f>
        <v>0</v>
      </c>
      <c r="FM42" s="60">
        <f ca="1">IFERROR((NORMSDIST(-(((LN($ET42/$C$57)+(#REF!+($O$50^2)/2)*$O$54)/($O$50*SQRT($O$54)))-$O$50*SQRT($O$54)))*$C$57*EXP(-#REF!*$O$54)-NORMSDIST(-((LN($ET42/$C$57)+(#REF!+($O$50^2)/2)*$O$54)/($O$50*SQRT($O$54))))*$ET42)*100*$B$57,0)</f>
        <v>0</v>
      </c>
      <c r="FN42" s="60">
        <f ca="1">IFERROR((NORMSDIST(-(((LN($ET42/$C$58)+(#REF!+($O$50^2)/2)*$O$54)/($O$50*SQRT($O$54)))-$O$50*SQRT($O$54)))*$C$58*EXP(-#REF!*$O$54)-NORMSDIST(-((LN($ET42/$C$58)+(#REF!+($O$50^2)/2)*$O$54)/($O$50*SQRT($O$54))))*$ET42)*100*$B$58,0)</f>
        <v>0</v>
      </c>
      <c r="FO42" s="60">
        <f ca="1">IFERROR((NORMSDIST(-(((LN($ET42/$C$59)+(#REF!+($O$50^2)/2)*$O$54)/($O$50*SQRT($O$54)))-$O$50*SQRT($O$54)))*$C$59*EXP(-#REF!*$O$54)-NORMSDIST(-((LN($ET42/$C$59)+(#REF!+($O$50^2)/2)*$O$54)/($O$50*SQRT($O$54))))*$ET42)*100*$B$59,0)</f>
        <v>0</v>
      </c>
      <c r="FP42" s="60">
        <f ca="1">IFERROR((NORMSDIST(-(((LN($ET42/$C$60)+(#REF!+($O$50^2)/2)*$O$54)/($O$50*SQRT($O$54)))-$O$50*SQRT($O$54)))*$C$60*EXP(-#REF!*$O$54)-NORMSDIST(-((LN($ET42/$C$60)+(#REF!+($O$50^2)/2)*$O$54)/($O$50*SQRT($O$54))))*$ET42)*100*$B$60,0)</f>
        <v>0</v>
      </c>
      <c r="FQ42" s="60">
        <f ca="1">IFERROR((NORMSDIST(-(((LN($ET42/$C$61)+(#REF!+($O$50^2)/2)*$O$54)/($O$50*SQRT($O$54)))-$O$50*SQRT($O$54)))*$C$61*EXP(-#REF!*$O$54)-NORMSDIST(-((LN($ET42/$C$61)+(#REF!+($O$50^2)/2)*$O$54)/($O$50*SQRT($O$54))))*$ET42)*100*$B$61,0)</f>
        <v>0</v>
      </c>
      <c r="FR42" s="60">
        <f ca="1">IFERROR((NORMSDIST(-(((LN($ET42/$C$62)+(#REF!+($O$50^2)/2)*$O$54)/($O$50*SQRT($O$54)))-$O$50*SQRT($O$54)))*$C$62*EXP(-#REF!*$O$54)-NORMSDIST(-((LN($ET42/$C$62)+(#REF!+($O$50^2)/2)*$O$54)/($O$50*SQRT($O$54))))*$ET42)*100*$B$62,0)</f>
        <v>0</v>
      </c>
      <c r="FS42" s="60">
        <f ca="1">IFERROR((NORMSDIST(-(((LN($ET42/$C$63)+(#REF!+($O$50^2)/2)*$O$54)/($O$50*SQRT($O$54)))-$O$50*SQRT($O$54)))*$C$63*EXP(-#REF!*$O$54)-NORMSDIST(-((LN($ET42/$C$63)+(#REF!+($O$50^2)/2)*$O$54)/($O$50*SQRT($O$54))))*$ET42)*100*$B$63,0)</f>
        <v>0</v>
      </c>
      <c r="FT42" s="60">
        <f ca="1">IFERROR((NORMSDIST(-(((LN($ET42/$C$64)+(#REF!+($O$50^2)/2)*$O$54)/($O$50*SQRT($O$54)))-$O$50*SQRT($O$54)))*$C$64*EXP(-#REF!*$O$54)-NORMSDIST(-((LN($ET42/$C$64)+(#REF!+($O$50^2)/2)*$O$54)/($O$50*SQRT($O$54))))*$ET42)*100*$B$64,0)</f>
        <v>0</v>
      </c>
      <c r="FU42" s="60">
        <f ca="1">IFERROR((NORMSDIST(-(((LN($ET42/$C$65)+(#REF!+($O$50^2)/2)*$O$54)/($O$50*SQRT($O$54)))-$O$50*SQRT($O$54)))*$C$65*EXP(-#REF!*$O$54)-NORMSDIST(-((LN($ET42/$C$65)+(#REF!+($O$50^2)/2)*$O$54)/($O$50*SQRT($O$54))))*$ET42)*100*$B$65,0)</f>
        <v>0</v>
      </c>
      <c r="FV42" s="60">
        <f ca="1">IFERROR((NORMSDIST(-(((LN($ET42/$C$66)+(#REF!+($O$50^2)/2)*$O$54)/($O$50*SQRT($O$54)))-$O$50*SQRT($O$54)))*$C$66*EXP(-#REF!*$O$54)-NORMSDIST(-((LN($ET42/$C$66)+(#REF!+($O$50^2)/2)*$O$54)/($O$50*SQRT($O$54))))*$ET42)*100*$B$66,0)</f>
        <v>0</v>
      </c>
      <c r="FW42" s="60">
        <f ca="1">IFERROR((NORMSDIST(-(((LN($ET42/$C$67)+(#REF!+($O$50^2)/2)*$O$54)/($O$50*SQRT($O$54)))-$O$50*SQRT($O$54)))*$C$67*EXP(-#REF!*$O$54)-NORMSDIST(-((LN($ET42/$C$67)+(#REF!+($O$50^2)/2)*$O$54)/($O$50*SQRT($O$54))))*$ET42)*100*$B$67,0)</f>
        <v>0</v>
      </c>
      <c r="FX42" s="60">
        <f ca="1">IFERROR((NORMSDIST(-(((LN($ET42/$C$68)+(#REF!+($O$50^2)/2)*$O$54)/($O$50*SQRT($O$54)))-$O$50*SQRT($O$54)))*$C$68*EXP(-#REF!*$O$54)-NORMSDIST(-((LN($ET42/$C$68)+(#REF!+($O$50^2)/2)*$O$54)/($O$50*SQRT($O$54))))*$ET42)*100*$B$68,0)</f>
        <v>0</v>
      </c>
      <c r="FY42" s="60">
        <f ca="1">IFERROR((NORMSDIST(-(((LN($ET42/$C$69)+(#REF!+($O$50^2)/2)*$O$54)/($O$50*SQRT($O$54)))-$O$50*SQRT($O$54)))*$C$69*EXP(-#REF!*$O$54)-NORMSDIST(-((LN($ET42/$C$69)+(#REF!+($O$50^2)/2)*$O$54)/($O$50*SQRT($O$54))))*$ET42)*100*$B$69,0)</f>
        <v>0</v>
      </c>
      <c r="FZ42" s="60">
        <f ca="1">IFERROR((NORMSDIST(-(((LN($ET42/$C$70)+(#REF!+($O$50^2)/2)*$O$54)/($O$50*SQRT($O$54)))-$O$50*SQRT($O$54)))*$C$70*EXP(-#REF!*$O$54)-NORMSDIST(-((LN($ET42/$C$70)+(#REF!+($O$50^2)/2)*$O$54)/($O$50*SQRT($O$54))))*$ET42)*100*$B$70,0)</f>
        <v>0</v>
      </c>
      <c r="GA42" s="60">
        <f ca="1">IFERROR((NORMSDIST(-(((LN($ET42/$C$71)+(#REF!+($O$50^2)/2)*$O$54)/($O$50*SQRT($O$54)))-$O$50*SQRT($O$54)))*$C$71*EXP(-#REF!*$O$54)-NORMSDIST(-((LN($ET42/$C$71)+(#REF!+($O$50^2)/2)*$O$54)/($O$50*SQRT($O$54))))*$ET42)*100*$B$71,0)</f>
        <v>0</v>
      </c>
      <c r="GB42" s="60">
        <f ca="1">IFERROR((NORMSDIST(-(((LN($ET42/$C$72)+(#REF!+($O$50^2)/2)*$O$54)/($O$50*SQRT($O$54)))-$O$50*SQRT($O$54)))*$C$72*EXP(-#REF!*$O$54)-NORMSDIST(-((LN($ET42/$C$72)+(#REF!+($O$50^2)/2)*$O$54)/($O$50*SQRT($O$54))))*$ET42)*100*$B$72,0)</f>
        <v>0</v>
      </c>
      <c r="GC42" s="60">
        <f ca="1">IFERROR((NORMSDIST(-(((LN($ET42/$C$74)+(#REF!+($O$50^2)/2)*$O$54)/($O$50*SQRT($O$54)))-$O$50*SQRT($O$54)))*$C$74*EXP(-#REF!*$O$54)-NORMSDIST(-((LN($ET42/$C$74)+(#REF!+($O$50^2)/2)*$O$54)/($O$50*SQRT($O$54))))*$ET42)*100*$B$74,0)</f>
        <v>0</v>
      </c>
      <c r="GD42" s="60">
        <f t="shared" si="124"/>
        <v>0</v>
      </c>
      <c r="GE42" s="60">
        <f t="shared" si="125"/>
        <v>0</v>
      </c>
      <c r="GF42" s="60">
        <f t="shared" si="126"/>
        <v>0</v>
      </c>
      <c r="GG42" s="60">
        <f t="shared" si="127"/>
        <v>0</v>
      </c>
      <c r="GH42" s="61"/>
      <c r="GI42" s="75">
        <f t="shared" ca="1" si="128"/>
        <v>0</v>
      </c>
    </row>
    <row r="43" spans="1:191">
      <c r="A43" s="149" t="s">
        <v>205</v>
      </c>
      <c r="B43" s="518"/>
      <c r="C43" s="523">
        <v>3752.2</v>
      </c>
      <c r="D43" s="519">
        <v>0</v>
      </c>
      <c r="E43" s="588">
        <f t="shared" si="0"/>
        <v>0</v>
      </c>
      <c r="F43" s="591">
        <f t="shared" si="1"/>
        <v>0</v>
      </c>
      <c r="G43" s="520">
        <f t="shared" si="130"/>
        <v>0</v>
      </c>
      <c r="H43" s="624"/>
      <c r="I43" s="553">
        <f t="shared" si="2"/>
        <v>0</v>
      </c>
      <c r="J43" s="896">
        <f t="shared" si="3"/>
        <v>0</v>
      </c>
      <c r="K43" s="872"/>
      <c r="L43" s="605" t="s">
        <v>251</v>
      </c>
      <c r="M43" s="606" t="s">
        <v>252</v>
      </c>
      <c r="N43" s="605" t="s">
        <v>253</v>
      </c>
      <c r="O43" s="908" t="s">
        <v>394</v>
      </c>
      <c r="P43" s="872"/>
      <c r="Q43" s="567"/>
      <c r="R43" s="567"/>
      <c r="S43" s="567"/>
      <c r="T43" s="567"/>
      <c r="U43" s="567"/>
      <c r="V43" s="567"/>
      <c r="W43" s="567"/>
      <c r="X43" s="567"/>
      <c r="Y43" s="567"/>
      <c r="Z43" s="567"/>
      <c r="AA43" s="922"/>
      <c r="AB43" s="872"/>
      <c r="AC43" s="584"/>
      <c r="AD43" s="584"/>
      <c r="AE43" s="584"/>
      <c r="AF43" s="584"/>
      <c r="AG43" s="584"/>
      <c r="AH43" s="584"/>
      <c r="AI43" s="584"/>
      <c r="AJ43" s="584"/>
      <c r="AK43" s="584"/>
      <c r="AL43" s="584"/>
      <c r="AM43" s="921"/>
      <c r="AN43" s="872"/>
      <c r="AO43" s="829"/>
      <c r="AP43" s="528" t="s">
        <v>160</v>
      </c>
      <c r="AQ43" s="510"/>
      <c r="AR43" s="522"/>
      <c r="AS43" s="514"/>
      <c r="AT43" s="516">
        <f t="shared" si="17"/>
        <v>0</v>
      </c>
      <c r="AU43" s="525">
        <f t="shared" si="79"/>
        <v>0</v>
      </c>
      <c r="AV43" s="529" t="s">
        <v>206</v>
      </c>
      <c r="AW43" s="510"/>
      <c r="AX43" s="522"/>
      <c r="AY43" s="514"/>
      <c r="AZ43" s="516">
        <f t="shared" si="64"/>
        <v>0</v>
      </c>
      <c r="BA43" s="525">
        <f t="shared" si="80"/>
        <v>0</v>
      </c>
      <c r="BB43" s="532" t="s">
        <v>207</v>
      </c>
      <c r="BC43" s="531"/>
      <c r="BD43" s="514"/>
      <c r="BE43" s="516">
        <f t="shared" si="20"/>
        <v>0</v>
      </c>
      <c r="BF43" s="924">
        <f t="shared" si="81"/>
        <v>0</v>
      </c>
      <c r="BG43" s="877"/>
      <c r="BH43" s="877"/>
      <c r="BI43" s="877"/>
      <c r="BJ43" s="877"/>
      <c r="BK43" s="877"/>
      <c r="BL43" s="877"/>
      <c r="BM43" s="877"/>
      <c r="BN43" s="877"/>
      <c r="BO43" s="877"/>
      <c r="BP43" s="877"/>
      <c r="BQ43" s="877"/>
      <c r="BR43" s="877"/>
      <c r="DC43" s="59">
        <f t="shared" ref="DC43:DC67" si="131">DC10</f>
        <v>3177.5998893429683</v>
      </c>
      <c r="DD43" s="60">
        <f t="shared" si="83"/>
        <v>0</v>
      </c>
      <c r="DE43" s="60">
        <f t="shared" si="84"/>
        <v>0</v>
      </c>
      <c r="DF43" s="60">
        <f t="shared" si="85"/>
        <v>0</v>
      </c>
      <c r="DG43" s="60">
        <f t="shared" si="86"/>
        <v>0</v>
      </c>
      <c r="DH43" s="60">
        <f t="shared" si="87"/>
        <v>0</v>
      </c>
      <c r="DI43" s="60">
        <f t="shared" si="88"/>
        <v>0</v>
      </c>
      <c r="DJ43" s="60">
        <f t="shared" si="89"/>
        <v>0</v>
      </c>
      <c r="DK43" s="60">
        <f t="shared" si="90"/>
        <v>0</v>
      </c>
      <c r="DL43" s="60">
        <f t="shared" si="91"/>
        <v>0</v>
      </c>
      <c r="DM43" s="60">
        <f t="shared" si="92"/>
        <v>0</v>
      </c>
      <c r="DN43" s="60">
        <f t="shared" si="93"/>
        <v>0</v>
      </c>
      <c r="DO43" s="60">
        <f t="shared" si="94"/>
        <v>0</v>
      </c>
      <c r="DP43" s="60">
        <f t="shared" si="95"/>
        <v>0</v>
      </c>
      <c r="DQ43" s="60">
        <f t="shared" si="96"/>
        <v>0</v>
      </c>
      <c r="DR43" s="60">
        <f t="shared" si="97"/>
        <v>0</v>
      </c>
      <c r="DS43" s="60">
        <f t="shared" si="98"/>
        <v>0</v>
      </c>
      <c r="DT43" s="60">
        <f t="shared" si="99"/>
        <v>0</v>
      </c>
      <c r="DU43" s="60">
        <f t="shared" si="100"/>
        <v>0</v>
      </c>
      <c r="DV43" s="60">
        <f t="shared" si="101"/>
        <v>0</v>
      </c>
      <c r="DW43" s="60">
        <f t="shared" si="102"/>
        <v>0</v>
      </c>
      <c r="DX43" s="60">
        <f t="shared" si="103"/>
        <v>0</v>
      </c>
      <c r="DY43" s="60">
        <f t="shared" si="104"/>
        <v>0</v>
      </c>
      <c r="DZ43" s="60">
        <f t="shared" si="105"/>
        <v>0</v>
      </c>
      <c r="EA43" s="60">
        <f t="shared" si="106"/>
        <v>0</v>
      </c>
      <c r="EB43" s="60">
        <f t="shared" si="107"/>
        <v>0</v>
      </c>
      <c r="EC43" s="60">
        <f t="shared" si="108"/>
        <v>0</v>
      </c>
      <c r="ED43" s="60">
        <f t="shared" si="109"/>
        <v>0</v>
      </c>
      <c r="EE43" s="60">
        <f t="shared" si="110"/>
        <v>0</v>
      </c>
      <c r="EF43" s="60">
        <f t="shared" si="111"/>
        <v>0</v>
      </c>
      <c r="EG43" s="60">
        <f t="shared" si="112"/>
        <v>0</v>
      </c>
      <c r="EH43" s="60">
        <f t="shared" si="113"/>
        <v>0</v>
      </c>
      <c r="EI43" s="60">
        <f t="shared" si="114"/>
        <v>0</v>
      </c>
      <c r="EJ43" s="60">
        <f t="shared" si="115"/>
        <v>0</v>
      </c>
      <c r="EK43" s="60">
        <f t="shared" si="116"/>
        <v>0</v>
      </c>
      <c r="EL43" s="60">
        <f t="shared" si="117"/>
        <v>0</v>
      </c>
      <c r="EM43" s="60">
        <f t="shared" si="118"/>
        <v>0</v>
      </c>
      <c r="EN43" s="60">
        <f t="shared" si="119"/>
        <v>0</v>
      </c>
      <c r="EO43" s="60">
        <f t="shared" si="120"/>
        <v>0</v>
      </c>
      <c r="EP43" s="60">
        <f t="shared" si="121"/>
        <v>0</v>
      </c>
      <c r="EQ43" s="61"/>
      <c r="ER43" s="75">
        <f t="shared" si="122"/>
        <v>0</v>
      </c>
      <c r="ES43" s="50"/>
      <c r="ET43" s="59">
        <f t="shared" ref="ET43:ET67" si="132">ET10</f>
        <v>3177.5998893429683</v>
      </c>
      <c r="EU43" s="60">
        <f ca="1">IFERROR((NORMSDIST(-(((LN($ET43/$C$21)+(#REF!+($O$50^2)/2)*$O$54)/($O$50*SQRT($O$54)))-$O$50*SQRT($O$54)))*$C$21*EXP(-#REF!*$O$54)-NORMSDIST(-((LN($ET43/$C$21)+(#REF!+($O$50^2)/2)*$O$54)/($O$50*SQRT($O$54))))*$ET43)*100*$B$21,0)</f>
        <v>0</v>
      </c>
      <c r="EV43" s="60">
        <f ca="1">IFERROR((NORMSDIST(-(((LN($ET43/$C$22)+(#REF!+($O$50^2)/2)*$O$54)/($O$50*SQRT($O$54)))-$O$50*SQRT($O$54)))*$C$22*EXP(-#REF!*$O$54)-NORMSDIST(-((LN($ET43/$C$22)+(#REF!+($O$50^2)/2)*$O$54)/($O$50*SQRT($O$54))))*$ET43)*100*$B$22,0)</f>
        <v>0</v>
      </c>
      <c r="EW43" s="60">
        <f ca="1">IFERROR((NORMSDIST(-(((LN($ET43/$C$23)+(#REF!+($O$50^2)/2)*$O$54)/($O$50*SQRT($O$54)))-$O$50*SQRT($O$54)))*$C$23*EXP(-#REF!*$O$54)-NORMSDIST(-((LN($ET43/$C$23)+(#REF!+($O$50^2)/2)*$O$54)/($O$50*SQRT($O$54))))*$ET43)*100*$B$23,0)</f>
        <v>0</v>
      </c>
      <c r="EX43" s="60">
        <f ca="1">IFERROR((NORMSDIST(-(((LN($ET43/$C$24)+(#REF!+($O$50^2)/2)*$O$54)/($O$50*SQRT($O$54)))-$O$50*SQRT($O$54)))*$C$24*EXP(-#REF!*$O$54)-NORMSDIST(-((LN($ET43/$C$24)+(#REF!+($O$50^2)/2)*$O$54)/($O$50*SQRT($O$54))))*$ET43)*100*$B$24,0)</f>
        <v>0</v>
      </c>
      <c r="EY43" s="60">
        <f ca="1">IFERROR((NORMSDIST(-(((LN($ET43/$C$25)+(#REF!+($O$50^2)/2)*$O$54)/($O$50*SQRT($O$54)))-$O$50*SQRT($O$54)))*$C$25*EXP(-#REF!*$O$54)-NORMSDIST(-((LN($ET43/$C$25)+(#REF!+($O$50^2)/2)*$O$54)/($O$50*SQRT($O$54))))*$ET43)*100*$B$25,0)</f>
        <v>0</v>
      </c>
      <c r="EZ43" s="60">
        <f ca="1">IFERROR((NORMSDIST(-(((LN($ET43/$C$26)+(#REF!+($O$50^2)/2)*$O$54)/($O$50*SQRT($O$54)))-$O$50*SQRT($O$54)))*$C$26*EXP(-#REF!*$O$54)-NORMSDIST(-((LN($ET43/$C$26)+(#REF!+($O$50^2)/2)*$O$54)/($O$50*SQRT($O$54))))*$ET43)*100*$B$26,0)</f>
        <v>0</v>
      </c>
      <c r="FA43" s="60">
        <f ca="1">IFERROR((NORMSDIST(-(((LN($ET43/$C$27)+(#REF!+($O$50^2)/2)*$O$54)/($O$50*SQRT($O$54)))-$O$50*SQRT($O$54)))*$C$27*EXP(-#REF!*$O$54)-NORMSDIST(-((LN($ET43/$C$27)+(#REF!+($O$50^2)/2)*$O$54)/($O$50*SQRT($O$54))))*$ET43)*100*$B$27,0)</f>
        <v>0</v>
      </c>
      <c r="FB43" s="60">
        <f ca="1">IFERROR((NORMSDIST(-(((LN($ET43/$C$28)+(#REF!+($O$50^2)/2)*$O$54)/($O$50*SQRT($O$54)))-$O$50*SQRT($O$54)))*$C$28*EXP(-#REF!*$O$54)-NORMSDIST(-((LN($ET43/$C$28)+(#REF!+($O$50^2)/2)*$O$54)/($O$50*SQRT($O$54))))*$ET43)*100*$B$28,0)</f>
        <v>0</v>
      </c>
      <c r="FC43" s="60">
        <f ca="1">IFERROR((NORMSDIST(-(((LN($ET43/$C$29)+(#REF!+($O$50^2)/2)*$O$54)/($O$50*SQRT($O$54)))-$O$50*SQRT($O$54)))*$C$29*EXP(-#REF!*$O$54)-NORMSDIST(-((LN($ET43/$C$29)+(#REF!+($O$50^2)/2)*$O$54)/($O$50*SQRT($O$54))))*$ET43)*100*$B$29,0)</f>
        <v>0</v>
      </c>
      <c r="FD43" s="60">
        <f ca="1">IFERROR((NORMSDIST(-(((LN($ET43/$C$30)+(#REF!+($O$50^2)/2)*$O$54)/($O$50*SQRT($O$54)))-$O$50*SQRT($O$54)))*$C$30*EXP(-#REF!*$O$54)-NORMSDIST(-((LN($ET43/$C$30)+(#REF!+($O$50^2)/2)*$O$54)/($O$50*SQRT($O$54))))*$ET43)*100*$B$30,0)</f>
        <v>0</v>
      </c>
      <c r="FE43" s="60">
        <f ca="1">IFERROR((NORMSDIST(-(((LN($ET43/$C$31)+(#REF!+($O$50^2)/2)*$O$54)/($O$50*SQRT($O$54)))-$O$50*SQRT($O$54)))*$C$31*EXP(-#REF!*$O$54)-NORMSDIST(-((LN($ET43/$C$31)+(#REF!+($O$50^2)/2)*$O$54)/($O$50*SQRT($O$54))))*$ET43)*100*$B$31,0)</f>
        <v>0</v>
      </c>
      <c r="FF43" s="60">
        <f ca="1">IFERROR((NORMSDIST(-(((LN($ET43/$C$32)+(#REF!+($O$50^2)/2)*$O$54)/($O$50*SQRT($O$54)))-$O$50*SQRT($O$54)))*$C$32*EXP(-#REF!*$O$54)-NORMSDIST(-((LN($ET43/$C$32)+(#REF!+($O$50^2)/2)*$O$54)/($O$50*SQRT($O$54))))*$ET43)*100*$B$32,0)</f>
        <v>0</v>
      </c>
      <c r="FG43" s="60">
        <f ca="1">IFERROR((NORMSDIST(-(((LN($ET43/$C$33)+(#REF!+($O$50^2)/2)*$O$54)/($O$50*SQRT($O$54)))-$O$50*SQRT($O$54)))*$C$33*EXP(-#REF!*$O$54)-NORMSDIST(-((LN($ET43/$C$33)+(#REF!+($O$50^2)/2)*$O$54)/($O$50*SQRT($O$54))))*$ET43)*100*$B$33,0)</f>
        <v>0</v>
      </c>
      <c r="FH43" s="60">
        <f ca="1">IFERROR((NORMSDIST(-(((LN($ET43/$C$34)+(#REF!+($O$50^2)/2)*$O$54)/($O$50*SQRT($O$54)))-$O$50*SQRT($O$54)))*$C$34*EXP(-#REF!*$O$54)-NORMSDIST(-((LN($ET43/$C$34)+(#REF!+($O$50^2)/2)*$O$54)/($O$50*SQRT($O$54))))*$ET43)*100*$B$34,0)</f>
        <v>0</v>
      </c>
      <c r="FI43" s="60">
        <f ca="1">IFERROR((NORMSDIST(-(((LN($ET43/$C$35)+(#REF!+($O$50^2)/2)*$O$54)/($O$50*SQRT($O$54)))-$O$50*SQRT($O$54)))*$C$35*EXP(-#REF!*$O$54)-NORMSDIST(-((LN($ET43/$C$35)+(#REF!+($O$50^2)/2)*$O$54)/($O$50*SQRT($O$54))))*$ET43)*100*$B$35,0)</f>
        <v>0</v>
      </c>
      <c r="FJ43" s="60">
        <f ca="1">IFERROR((NORMSDIST(-(((LN($ET43/$C$36)+(#REF!+($O$50^2)/2)*$O$54)/($O$50*SQRT($O$54)))-$O$50*SQRT($O$54)))*$C$36*EXP(-#REF!*$O$54)-NORMSDIST(-((LN($ET43/$C$36)+(#REF!+($O$50^2)/2)*$O$54)/($O$50*SQRT($O$54))))*$ET43)*100*$B$36,0)</f>
        <v>0</v>
      </c>
      <c r="FK43" s="60">
        <f ca="1">IFERROR((NORMSDIST(-(((LN($ET43/$C$37)+(#REF!+($O$50^2)/2)*$O$54)/($O$50*SQRT($O$54)))-$O$50*SQRT($O$54)))*$C$37*EXP(-#REF!*$O$54)-NORMSDIST(-((LN($ET43/$C$37)+(#REF!+($O$50^2)/2)*$O$54)/($O$50*SQRT($O$54))))*$ET43)*100*$B$37,0)</f>
        <v>0</v>
      </c>
      <c r="FL43" s="60">
        <f ca="1">IFERROR((NORMSDIST(-(((LN($ET43/$C$38)+(#REF!+($O$50^2)/2)*$O$54)/($O$50*SQRT($O$54)))-$O$50*SQRT($O$54)))*$C$38*EXP(-#REF!*$O$54)-NORMSDIST(-((LN($ET43/$C$38)+(#REF!+($O$50^2)/2)*$O$54)/($O$50*SQRT($O$54))))*$ET43)*100*$B$38,0)</f>
        <v>0</v>
      </c>
      <c r="FM43" s="60">
        <f ca="1">IFERROR((NORMSDIST(-(((LN($ET43/$C$57)+(#REF!+($O$50^2)/2)*$O$54)/($O$50*SQRT($O$54)))-$O$50*SQRT($O$54)))*$C$57*EXP(-#REF!*$O$54)-NORMSDIST(-((LN($ET43/$C$57)+(#REF!+($O$50^2)/2)*$O$54)/($O$50*SQRT($O$54))))*$ET43)*100*$B$57,0)</f>
        <v>0</v>
      </c>
      <c r="FN43" s="60">
        <f ca="1">IFERROR((NORMSDIST(-(((LN($ET43/$C$58)+(#REF!+($O$50^2)/2)*$O$54)/($O$50*SQRT($O$54)))-$O$50*SQRT($O$54)))*$C$58*EXP(-#REF!*$O$54)-NORMSDIST(-((LN($ET43/$C$58)+(#REF!+($O$50^2)/2)*$O$54)/($O$50*SQRT($O$54))))*$ET43)*100*$B$58,0)</f>
        <v>0</v>
      </c>
      <c r="FO43" s="60">
        <f ca="1">IFERROR((NORMSDIST(-(((LN($ET43/$C$59)+(#REF!+($O$50^2)/2)*$O$54)/($O$50*SQRT($O$54)))-$O$50*SQRT($O$54)))*$C$59*EXP(-#REF!*$O$54)-NORMSDIST(-((LN($ET43/$C$59)+(#REF!+($O$50^2)/2)*$O$54)/($O$50*SQRT($O$54))))*$ET43)*100*$B$59,0)</f>
        <v>0</v>
      </c>
      <c r="FP43" s="60">
        <f ca="1">IFERROR((NORMSDIST(-(((LN($ET43/$C$60)+(#REF!+($O$50^2)/2)*$O$54)/($O$50*SQRT($O$54)))-$O$50*SQRT($O$54)))*$C$60*EXP(-#REF!*$O$54)-NORMSDIST(-((LN($ET43/$C$60)+(#REF!+($O$50^2)/2)*$O$54)/($O$50*SQRT($O$54))))*$ET43)*100*$B$60,0)</f>
        <v>0</v>
      </c>
      <c r="FQ43" s="60">
        <f ca="1">IFERROR((NORMSDIST(-(((LN($ET43/$C$61)+(#REF!+($O$50^2)/2)*$O$54)/($O$50*SQRT($O$54)))-$O$50*SQRT($O$54)))*$C$61*EXP(-#REF!*$O$54)-NORMSDIST(-((LN($ET43/$C$61)+(#REF!+($O$50^2)/2)*$O$54)/($O$50*SQRT($O$54))))*$ET43)*100*$B$61,0)</f>
        <v>0</v>
      </c>
      <c r="FR43" s="60">
        <f ca="1">IFERROR((NORMSDIST(-(((LN($ET43/$C$62)+(#REF!+($O$50^2)/2)*$O$54)/($O$50*SQRT($O$54)))-$O$50*SQRT($O$54)))*$C$62*EXP(-#REF!*$O$54)-NORMSDIST(-((LN($ET43/$C$62)+(#REF!+($O$50^2)/2)*$O$54)/($O$50*SQRT($O$54))))*$ET43)*100*$B$62,0)</f>
        <v>0</v>
      </c>
      <c r="FS43" s="60">
        <f ca="1">IFERROR((NORMSDIST(-(((LN($ET43/$C$63)+(#REF!+($O$50^2)/2)*$O$54)/($O$50*SQRT($O$54)))-$O$50*SQRT($O$54)))*$C$63*EXP(-#REF!*$O$54)-NORMSDIST(-((LN($ET43/$C$63)+(#REF!+($O$50^2)/2)*$O$54)/($O$50*SQRT($O$54))))*$ET43)*100*$B$63,0)</f>
        <v>0</v>
      </c>
      <c r="FT43" s="60">
        <f ca="1">IFERROR((NORMSDIST(-(((LN($ET43/$C$64)+(#REF!+($O$50^2)/2)*$O$54)/($O$50*SQRT($O$54)))-$O$50*SQRT($O$54)))*$C$64*EXP(-#REF!*$O$54)-NORMSDIST(-((LN($ET43/$C$64)+(#REF!+($O$50^2)/2)*$O$54)/($O$50*SQRT($O$54))))*$ET43)*100*$B$64,0)</f>
        <v>0</v>
      </c>
      <c r="FU43" s="60">
        <f ca="1">IFERROR((NORMSDIST(-(((LN($ET43/$C$65)+(#REF!+($O$50^2)/2)*$O$54)/($O$50*SQRT($O$54)))-$O$50*SQRT($O$54)))*$C$65*EXP(-#REF!*$O$54)-NORMSDIST(-((LN($ET43/$C$65)+(#REF!+($O$50^2)/2)*$O$54)/($O$50*SQRT($O$54))))*$ET43)*100*$B$65,0)</f>
        <v>0</v>
      </c>
      <c r="FV43" s="60">
        <f ca="1">IFERROR((NORMSDIST(-(((LN($ET43/$C$66)+(#REF!+($O$50^2)/2)*$O$54)/($O$50*SQRT($O$54)))-$O$50*SQRT($O$54)))*$C$66*EXP(-#REF!*$O$54)-NORMSDIST(-((LN($ET43/$C$66)+(#REF!+($O$50^2)/2)*$O$54)/($O$50*SQRT($O$54))))*$ET43)*100*$B$66,0)</f>
        <v>0</v>
      </c>
      <c r="FW43" s="60">
        <f ca="1">IFERROR((NORMSDIST(-(((LN($ET43/$C$67)+(#REF!+($O$50^2)/2)*$O$54)/($O$50*SQRT($O$54)))-$O$50*SQRT($O$54)))*$C$67*EXP(-#REF!*$O$54)-NORMSDIST(-((LN($ET43/$C$67)+(#REF!+($O$50^2)/2)*$O$54)/($O$50*SQRT($O$54))))*$ET43)*100*$B$67,0)</f>
        <v>0</v>
      </c>
      <c r="FX43" s="60">
        <f ca="1">IFERROR((NORMSDIST(-(((LN($ET43/$C$68)+(#REF!+($O$50^2)/2)*$O$54)/($O$50*SQRT($O$54)))-$O$50*SQRT($O$54)))*$C$68*EXP(-#REF!*$O$54)-NORMSDIST(-((LN($ET43/$C$68)+(#REF!+($O$50^2)/2)*$O$54)/($O$50*SQRT($O$54))))*$ET43)*100*$B$68,0)</f>
        <v>0</v>
      </c>
      <c r="FY43" s="60">
        <f ca="1">IFERROR((NORMSDIST(-(((LN($ET43/$C$69)+(#REF!+($O$50^2)/2)*$O$54)/($O$50*SQRT($O$54)))-$O$50*SQRT($O$54)))*$C$69*EXP(-#REF!*$O$54)-NORMSDIST(-((LN($ET43/$C$69)+(#REF!+($O$50^2)/2)*$O$54)/($O$50*SQRT($O$54))))*$ET43)*100*$B$69,0)</f>
        <v>0</v>
      </c>
      <c r="FZ43" s="60">
        <f ca="1">IFERROR((NORMSDIST(-(((LN($ET43/$C$70)+(#REF!+($O$50^2)/2)*$O$54)/($O$50*SQRT($O$54)))-$O$50*SQRT($O$54)))*$C$70*EXP(-#REF!*$O$54)-NORMSDIST(-((LN($ET43/$C$70)+(#REF!+($O$50^2)/2)*$O$54)/($O$50*SQRT($O$54))))*$ET43)*100*$B$70,0)</f>
        <v>0</v>
      </c>
      <c r="GA43" s="60">
        <f ca="1">IFERROR((NORMSDIST(-(((LN($ET43/$C$71)+(#REF!+($O$50^2)/2)*$O$54)/($O$50*SQRT($O$54)))-$O$50*SQRT($O$54)))*$C$71*EXP(-#REF!*$O$54)-NORMSDIST(-((LN($ET43/$C$71)+(#REF!+($O$50^2)/2)*$O$54)/($O$50*SQRT($O$54))))*$ET43)*100*$B$71,0)</f>
        <v>0</v>
      </c>
      <c r="GB43" s="60">
        <f ca="1">IFERROR((NORMSDIST(-(((LN($ET43/$C$72)+(#REF!+($O$50^2)/2)*$O$54)/($O$50*SQRT($O$54)))-$O$50*SQRT($O$54)))*$C$72*EXP(-#REF!*$O$54)-NORMSDIST(-((LN($ET43/$C$72)+(#REF!+($O$50^2)/2)*$O$54)/($O$50*SQRT($O$54))))*$ET43)*100*$B$72,0)</f>
        <v>0</v>
      </c>
      <c r="GC43" s="60">
        <f ca="1">IFERROR((NORMSDIST(-(((LN($ET43/$C$74)+(#REF!+($O$50^2)/2)*$O$54)/($O$50*SQRT($O$54)))-$O$50*SQRT($O$54)))*$C$74*EXP(-#REF!*$O$54)-NORMSDIST(-((LN($ET43/$C$74)+(#REF!+($O$50^2)/2)*$O$54)/($O$50*SQRT($O$54))))*$ET43)*100*$B$74,0)</f>
        <v>0</v>
      </c>
      <c r="GD43" s="60">
        <f t="shared" si="124"/>
        <v>0</v>
      </c>
      <c r="GE43" s="60">
        <f t="shared" si="125"/>
        <v>0</v>
      </c>
      <c r="GF43" s="60">
        <f t="shared" si="126"/>
        <v>0</v>
      </c>
      <c r="GG43" s="60">
        <f t="shared" si="127"/>
        <v>0</v>
      </c>
      <c r="GH43" s="61"/>
      <c r="GI43" s="75">
        <f t="shared" ca="1" si="128"/>
        <v>0</v>
      </c>
    </row>
    <row r="44" spans="1:191">
      <c r="A44" s="149" t="s">
        <v>205</v>
      </c>
      <c r="B44" s="637"/>
      <c r="C44" s="638">
        <v>3858.1</v>
      </c>
      <c r="D44" s="639">
        <v>470</v>
      </c>
      <c r="E44" s="640">
        <f t="shared" si="0"/>
        <v>0</v>
      </c>
      <c r="F44" s="641">
        <f t="shared" si="1"/>
        <v>0</v>
      </c>
      <c r="G44" s="642">
        <f t="shared" si="130"/>
        <v>470</v>
      </c>
      <c r="H44" s="643"/>
      <c r="I44" s="644">
        <f t="shared" si="2"/>
        <v>0</v>
      </c>
      <c r="J44" s="897">
        <f t="shared" si="3"/>
        <v>0</v>
      </c>
      <c r="K44" s="872"/>
      <c r="L44" s="689" t="s">
        <v>251</v>
      </c>
      <c r="M44" s="690" t="s">
        <v>252</v>
      </c>
      <c r="N44" s="689" t="s">
        <v>253</v>
      </c>
      <c r="O44" s="909" t="s">
        <v>505</v>
      </c>
      <c r="P44" s="872"/>
      <c r="Q44" s="567"/>
      <c r="R44" s="567"/>
      <c r="S44" s="567"/>
      <c r="T44" s="567"/>
      <c r="U44" s="567"/>
      <c r="V44" s="567"/>
      <c r="W44" s="567"/>
      <c r="X44" s="567"/>
      <c r="Y44" s="567"/>
      <c r="Z44" s="567"/>
      <c r="AA44" s="922"/>
      <c r="AB44" s="872"/>
      <c r="AC44" s="584"/>
      <c r="AD44" s="584"/>
      <c r="AE44" s="584"/>
      <c r="AF44" s="584"/>
      <c r="AG44" s="584"/>
      <c r="AH44" s="584"/>
      <c r="AI44" s="584"/>
      <c r="AJ44" s="584"/>
      <c r="AK44" s="584"/>
      <c r="AL44" s="584"/>
      <c r="AM44" s="921"/>
      <c r="AN44" s="872"/>
      <c r="AO44" s="828"/>
      <c r="AP44" s="528" t="s">
        <v>160</v>
      </c>
      <c r="AQ44" s="509"/>
      <c r="AR44" s="521"/>
      <c r="AS44" s="512"/>
      <c r="AT44" s="515">
        <f t="shared" si="17"/>
        <v>0</v>
      </c>
      <c r="AU44" s="524">
        <f t="shared" si="79"/>
        <v>0</v>
      </c>
      <c r="AV44" s="529" t="s">
        <v>206</v>
      </c>
      <c r="AW44" s="509"/>
      <c r="AX44" s="521"/>
      <c r="AY44" s="512"/>
      <c r="AZ44" s="515">
        <f t="shared" si="64"/>
        <v>0</v>
      </c>
      <c r="BA44" s="524">
        <f t="shared" si="80"/>
        <v>0</v>
      </c>
      <c r="BB44" s="532" t="s">
        <v>207</v>
      </c>
      <c r="BC44" s="530"/>
      <c r="BD44" s="512"/>
      <c r="BE44" s="515">
        <f t="shared" si="20"/>
        <v>0</v>
      </c>
      <c r="BF44" s="925">
        <f t="shared" si="81"/>
        <v>0</v>
      </c>
      <c r="BG44" s="877"/>
      <c r="BH44" s="877"/>
      <c r="BI44" s="877"/>
      <c r="BJ44" s="877"/>
      <c r="BK44" s="877"/>
      <c r="BL44" s="877"/>
      <c r="BM44" s="877"/>
      <c r="BN44" s="877"/>
      <c r="BO44" s="877"/>
      <c r="BP44" s="877"/>
      <c r="BQ44" s="877"/>
      <c r="BR44" s="877"/>
      <c r="DC44" s="59">
        <f t="shared" si="131"/>
        <v>3242.4488666764983</v>
      </c>
      <c r="DD44" s="60">
        <f t="shared" si="83"/>
        <v>0</v>
      </c>
      <c r="DE44" s="60">
        <f t="shared" si="84"/>
        <v>0</v>
      </c>
      <c r="DF44" s="60">
        <f t="shared" si="85"/>
        <v>0</v>
      </c>
      <c r="DG44" s="60">
        <f t="shared" si="86"/>
        <v>0</v>
      </c>
      <c r="DH44" s="60">
        <f t="shared" si="87"/>
        <v>0</v>
      </c>
      <c r="DI44" s="60">
        <f t="shared" si="88"/>
        <v>0</v>
      </c>
      <c r="DJ44" s="60">
        <f t="shared" si="89"/>
        <v>0</v>
      </c>
      <c r="DK44" s="60">
        <f t="shared" si="90"/>
        <v>0</v>
      </c>
      <c r="DL44" s="60">
        <f t="shared" si="91"/>
        <v>0</v>
      </c>
      <c r="DM44" s="60">
        <f t="shared" si="92"/>
        <v>0</v>
      </c>
      <c r="DN44" s="60">
        <f t="shared" si="93"/>
        <v>0</v>
      </c>
      <c r="DO44" s="60">
        <f t="shared" si="94"/>
        <v>0</v>
      </c>
      <c r="DP44" s="60">
        <f t="shared" si="95"/>
        <v>0</v>
      </c>
      <c r="DQ44" s="60">
        <f t="shared" si="96"/>
        <v>0</v>
      </c>
      <c r="DR44" s="60">
        <f t="shared" si="97"/>
        <v>0</v>
      </c>
      <c r="DS44" s="60">
        <f t="shared" si="98"/>
        <v>0</v>
      </c>
      <c r="DT44" s="60">
        <f t="shared" si="99"/>
        <v>0</v>
      </c>
      <c r="DU44" s="60">
        <f t="shared" si="100"/>
        <v>0</v>
      </c>
      <c r="DV44" s="60">
        <f t="shared" si="101"/>
        <v>0</v>
      </c>
      <c r="DW44" s="60">
        <f t="shared" si="102"/>
        <v>0</v>
      </c>
      <c r="DX44" s="60">
        <f t="shared" si="103"/>
        <v>0</v>
      </c>
      <c r="DY44" s="60">
        <f t="shared" si="104"/>
        <v>0</v>
      </c>
      <c r="DZ44" s="60">
        <f t="shared" si="105"/>
        <v>0</v>
      </c>
      <c r="EA44" s="60">
        <f t="shared" si="106"/>
        <v>0</v>
      </c>
      <c r="EB44" s="60">
        <f t="shared" si="107"/>
        <v>0</v>
      </c>
      <c r="EC44" s="60">
        <f t="shared" si="108"/>
        <v>0</v>
      </c>
      <c r="ED44" s="60">
        <f t="shared" si="109"/>
        <v>0</v>
      </c>
      <c r="EE44" s="60">
        <f t="shared" si="110"/>
        <v>0</v>
      </c>
      <c r="EF44" s="60">
        <f t="shared" si="111"/>
        <v>0</v>
      </c>
      <c r="EG44" s="60">
        <f t="shared" si="112"/>
        <v>0</v>
      </c>
      <c r="EH44" s="60">
        <f t="shared" si="113"/>
        <v>0</v>
      </c>
      <c r="EI44" s="60">
        <f t="shared" si="114"/>
        <v>0</v>
      </c>
      <c r="EJ44" s="60">
        <f t="shared" si="115"/>
        <v>0</v>
      </c>
      <c r="EK44" s="60">
        <f t="shared" si="116"/>
        <v>0</v>
      </c>
      <c r="EL44" s="60">
        <f t="shared" si="117"/>
        <v>0</v>
      </c>
      <c r="EM44" s="60">
        <f t="shared" si="118"/>
        <v>0</v>
      </c>
      <c r="EN44" s="60">
        <f t="shared" si="119"/>
        <v>0</v>
      </c>
      <c r="EO44" s="60">
        <f t="shared" si="120"/>
        <v>0</v>
      </c>
      <c r="EP44" s="60">
        <f t="shared" si="121"/>
        <v>0</v>
      </c>
      <c r="EQ44" s="61"/>
      <c r="ER44" s="75">
        <f t="shared" si="122"/>
        <v>0</v>
      </c>
      <c r="ES44" s="50"/>
      <c r="ET44" s="59">
        <f t="shared" si="132"/>
        <v>3242.4488666764983</v>
      </c>
      <c r="EU44" s="60">
        <f ca="1">IFERROR((NORMSDIST(-(((LN($ET44/$C$21)+(#REF!+($O$50^2)/2)*$O$54)/($O$50*SQRT($O$54)))-$O$50*SQRT($O$54)))*$C$21*EXP(-#REF!*$O$54)-NORMSDIST(-((LN($ET44/$C$21)+(#REF!+($O$50^2)/2)*$O$54)/($O$50*SQRT($O$54))))*$ET44)*100*$B$21,0)</f>
        <v>0</v>
      </c>
      <c r="EV44" s="60">
        <f ca="1">IFERROR((NORMSDIST(-(((LN($ET44/$C$22)+(#REF!+($O$50^2)/2)*$O$54)/($O$50*SQRT($O$54)))-$O$50*SQRT($O$54)))*$C$22*EXP(-#REF!*$O$54)-NORMSDIST(-((LN($ET44/$C$22)+(#REF!+($O$50^2)/2)*$O$54)/($O$50*SQRT($O$54))))*$ET44)*100*$B$22,0)</f>
        <v>0</v>
      </c>
      <c r="EW44" s="60">
        <f ca="1">IFERROR((NORMSDIST(-(((LN($ET44/$C$23)+(#REF!+($O$50^2)/2)*$O$54)/($O$50*SQRT($O$54)))-$O$50*SQRT($O$54)))*$C$23*EXP(-#REF!*$O$54)-NORMSDIST(-((LN($ET44/$C$23)+(#REF!+($O$50^2)/2)*$O$54)/($O$50*SQRT($O$54))))*$ET44)*100*$B$23,0)</f>
        <v>0</v>
      </c>
      <c r="EX44" s="60">
        <f ca="1">IFERROR((NORMSDIST(-(((LN($ET44/$C$24)+(#REF!+($O$50^2)/2)*$O$54)/($O$50*SQRT($O$54)))-$O$50*SQRT($O$54)))*$C$24*EXP(-#REF!*$O$54)-NORMSDIST(-((LN($ET44/$C$24)+(#REF!+($O$50^2)/2)*$O$54)/($O$50*SQRT($O$54))))*$ET44)*100*$B$24,0)</f>
        <v>0</v>
      </c>
      <c r="EY44" s="60">
        <f ca="1">IFERROR((NORMSDIST(-(((LN($ET44/$C$25)+(#REF!+($O$50^2)/2)*$O$54)/($O$50*SQRT($O$54)))-$O$50*SQRT($O$54)))*$C$25*EXP(-#REF!*$O$54)-NORMSDIST(-((LN($ET44/$C$25)+(#REF!+($O$50^2)/2)*$O$54)/($O$50*SQRT($O$54))))*$ET44)*100*$B$25,0)</f>
        <v>0</v>
      </c>
      <c r="EZ44" s="60">
        <f ca="1">IFERROR((NORMSDIST(-(((LN($ET44/$C$26)+(#REF!+($O$50^2)/2)*$O$54)/($O$50*SQRT($O$54)))-$O$50*SQRT($O$54)))*$C$26*EXP(-#REF!*$O$54)-NORMSDIST(-((LN($ET44/$C$26)+(#REF!+($O$50^2)/2)*$O$54)/($O$50*SQRT($O$54))))*$ET44)*100*$B$26,0)</f>
        <v>0</v>
      </c>
      <c r="FA44" s="60">
        <f ca="1">IFERROR((NORMSDIST(-(((LN($ET44/$C$27)+(#REF!+($O$50^2)/2)*$O$54)/($O$50*SQRT($O$54)))-$O$50*SQRT($O$54)))*$C$27*EXP(-#REF!*$O$54)-NORMSDIST(-((LN($ET44/$C$27)+(#REF!+($O$50^2)/2)*$O$54)/($O$50*SQRT($O$54))))*$ET44)*100*$B$27,0)</f>
        <v>0</v>
      </c>
      <c r="FB44" s="60">
        <f ca="1">IFERROR((NORMSDIST(-(((LN($ET44/$C$28)+(#REF!+($O$50^2)/2)*$O$54)/($O$50*SQRT($O$54)))-$O$50*SQRT($O$54)))*$C$28*EXP(-#REF!*$O$54)-NORMSDIST(-((LN($ET44/$C$28)+(#REF!+($O$50^2)/2)*$O$54)/($O$50*SQRT($O$54))))*$ET44)*100*$B$28,0)</f>
        <v>0</v>
      </c>
      <c r="FC44" s="60">
        <f ca="1">IFERROR((NORMSDIST(-(((LN($ET44/$C$29)+(#REF!+($O$50^2)/2)*$O$54)/($O$50*SQRT($O$54)))-$O$50*SQRT($O$54)))*$C$29*EXP(-#REF!*$O$54)-NORMSDIST(-((LN($ET44/$C$29)+(#REF!+($O$50^2)/2)*$O$54)/($O$50*SQRT($O$54))))*$ET44)*100*$B$29,0)</f>
        <v>0</v>
      </c>
      <c r="FD44" s="60">
        <f ca="1">IFERROR((NORMSDIST(-(((LN($ET44/$C$30)+(#REF!+($O$50^2)/2)*$O$54)/($O$50*SQRT($O$54)))-$O$50*SQRT($O$54)))*$C$30*EXP(-#REF!*$O$54)-NORMSDIST(-((LN($ET44/$C$30)+(#REF!+($O$50^2)/2)*$O$54)/($O$50*SQRT($O$54))))*$ET44)*100*$B$30,0)</f>
        <v>0</v>
      </c>
      <c r="FE44" s="60">
        <f ca="1">IFERROR((NORMSDIST(-(((LN($ET44/$C$31)+(#REF!+($O$50^2)/2)*$O$54)/($O$50*SQRT($O$54)))-$O$50*SQRT($O$54)))*$C$31*EXP(-#REF!*$O$54)-NORMSDIST(-((LN($ET44/$C$31)+(#REF!+($O$50^2)/2)*$O$54)/($O$50*SQRT($O$54))))*$ET44)*100*$B$31,0)</f>
        <v>0</v>
      </c>
      <c r="FF44" s="60">
        <f ca="1">IFERROR((NORMSDIST(-(((LN($ET44/$C$32)+(#REF!+($O$50^2)/2)*$O$54)/($O$50*SQRT($O$54)))-$O$50*SQRT($O$54)))*$C$32*EXP(-#REF!*$O$54)-NORMSDIST(-((LN($ET44/$C$32)+(#REF!+($O$50^2)/2)*$O$54)/($O$50*SQRT($O$54))))*$ET44)*100*$B$32,0)</f>
        <v>0</v>
      </c>
      <c r="FG44" s="60">
        <f ca="1">IFERROR((NORMSDIST(-(((LN($ET44/$C$33)+(#REF!+($O$50^2)/2)*$O$54)/($O$50*SQRT($O$54)))-$O$50*SQRT($O$54)))*$C$33*EXP(-#REF!*$O$54)-NORMSDIST(-((LN($ET44/$C$33)+(#REF!+($O$50^2)/2)*$O$54)/($O$50*SQRT($O$54))))*$ET44)*100*$B$33,0)</f>
        <v>0</v>
      </c>
      <c r="FH44" s="60">
        <f ca="1">IFERROR((NORMSDIST(-(((LN($ET44/$C$34)+(#REF!+($O$50^2)/2)*$O$54)/($O$50*SQRT($O$54)))-$O$50*SQRT($O$54)))*$C$34*EXP(-#REF!*$O$54)-NORMSDIST(-((LN($ET44/$C$34)+(#REF!+($O$50^2)/2)*$O$54)/($O$50*SQRT($O$54))))*$ET44)*100*$B$34,0)</f>
        <v>0</v>
      </c>
      <c r="FI44" s="60">
        <f ca="1">IFERROR((NORMSDIST(-(((LN($ET44/$C$35)+(#REF!+($O$50^2)/2)*$O$54)/($O$50*SQRT($O$54)))-$O$50*SQRT($O$54)))*$C$35*EXP(-#REF!*$O$54)-NORMSDIST(-((LN($ET44/$C$35)+(#REF!+($O$50^2)/2)*$O$54)/($O$50*SQRT($O$54))))*$ET44)*100*$B$35,0)</f>
        <v>0</v>
      </c>
      <c r="FJ44" s="60">
        <f ca="1">IFERROR((NORMSDIST(-(((LN($ET44/$C$36)+(#REF!+($O$50^2)/2)*$O$54)/($O$50*SQRT($O$54)))-$O$50*SQRT($O$54)))*$C$36*EXP(-#REF!*$O$54)-NORMSDIST(-((LN($ET44/$C$36)+(#REF!+($O$50^2)/2)*$O$54)/($O$50*SQRT($O$54))))*$ET44)*100*$B$36,0)</f>
        <v>0</v>
      </c>
      <c r="FK44" s="60">
        <f ca="1">IFERROR((NORMSDIST(-(((LN($ET44/$C$37)+(#REF!+($O$50^2)/2)*$O$54)/($O$50*SQRT($O$54)))-$O$50*SQRT($O$54)))*$C$37*EXP(-#REF!*$O$54)-NORMSDIST(-((LN($ET44/$C$37)+(#REF!+($O$50^2)/2)*$O$54)/($O$50*SQRT($O$54))))*$ET44)*100*$B$37,0)</f>
        <v>0</v>
      </c>
      <c r="FL44" s="60">
        <f ca="1">IFERROR((NORMSDIST(-(((LN($ET44/$C$38)+(#REF!+($O$50^2)/2)*$O$54)/($O$50*SQRT($O$54)))-$O$50*SQRT($O$54)))*$C$38*EXP(-#REF!*$O$54)-NORMSDIST(-((LN($ET44/$C$38)+(#REF!+($O$50^2)/2)*$O$54)/($O$50*SQRT($O$54))))*$ET44)*100*$B$38,0)</f>
        <v>0</v>
      </c>
      <c r="FM44" s="60">
        <f ca="1">IFERROR((NORMSDIST(-(((LN($ET44/$C$57)+(#REF!+($O$50^2)/2)*$O$54)/($O$50*SQRT($O$54)))-$O$50*SQRT($O$54)))*$C$57*EXP(-#REF!*$O$54)-NORMSDIST(-((LN($ET44/$C$57)+(#REF!+($O$50^2)/2)*$O$54)/($O$50*SQRT($O$54))))*$ET44)*100*$B$57,0)</f>
        <v>0</v>
      </c>
      <c r="FN44" s="60">
        <f ca="1">IFERROR((NORMSDIST(-(((LN($ET44/$C$58)+(#REF!+($O$50^2)/2)*$O$54)/($O$50*SQRT($O$54)))-$O$50*SQRT($O$54)))*$C$58*EXP(-#REF!*$O$54)-NORMSDIST(-((LN($ET44/$C$58)+(#REF!+($O$50^2)/2)*$O$54)/($O$50*SQRT($O$54))))*$ET44)*100*$B$58,0)</f>
        <v>0</v>
      </c>
      <c r="FO44" s="60">
        <f ca="1">IFERROR((NORMSDIST(-(((LN($ET44/$C$59)+(#REF!+($O$50^2)/2)*$O$54)/($O$50*SQRT($O$54)))-$O$50*SQRT($O$54)))*$C$59*EXP(-#REF!*$O$54)-NORMSDIST(-((LN($ET44/$C$59)+(#REF!+($O$50^2)/2)*$O$54)/($O$50*SQRT($O$54))))*$ET44)*100*$B$59,0)</f>
        <v>0</v>
      </c>
      <c r="FP44" s="60">
        <f ca="1">IFERROR((NORMSDIST(-(((LN($ET44/$C$60)+(#REF!+($O$50^2)/2)*$O$54)/($O$50*SQRT($O$54)))-$O$50*SQRT($O$54)))*$C$60*EXP(-#REF!*$O$54)-NORMSDIST(-((LN($ET44/$C$60)+(#REF!+($O$50^2)/2)*$O$54)/($O$50*SQRT($O$54))))*$ET44)*100*$B$60,0)</f>
        <v>0</v>
      </c>
      <c r="FQ44" s="60">
        <f ca="1">IFERROR((NORMSDIST(-(((LN($ET44/$C$61)+(#REF!+($O$50^2)/2)*$O$54)/($O$50*SQRT($O$54)))-$O$50*SQRT($O$54)))*$C$61*EXP(-#REF!*$O$54)-NORMSDIST(-((LN($ET44/$C$61)+(#REF!+($O$50^2)/2)*$O$54)/($O$50*SQRT($O$54))))*$ET44)*100*$B$61,0)</f>
        <v>0</v>
      </c>
      <c r="FR44" s="60">
        <f ca="1">IFERROR((NORMSDIST(-(((LN($ET44/$C$62)+(#REF!+($O$50^2)/2)*$O$54)/($O$50*SQRT($O$54)))-$O$50*SQRT($O$54)))*$C$62*EXP(-#REF!*$O$54)-NORMSDIST(-((LN($ET44/$C$62)+(#REF!+($O$50^2)/2)*$O$54)/($O$50*SQRT($O$54))))*$ET44)*100*$B$62,0)</f>
        <v>0</v>
      </c>
      <c r="FS44" s="60">
        <f ca="1">IFERROR((NORMSDIST(-(((LN($ET44/$C$63)+(#REF!+($O$50^2)/2)*$O$54)/($O$50*SQRT($O$54)))-$O$50*SQRT($O$54)))*$C$63*EXP(-#REF!*$O$54)-NORMSDIST(-((LN($ET44/$C$63)+(#REF!+($O$50^2)/2)*$O$54)/($O$50*SQRT($O$54))))*$ET44)*100*$B$63,0)</f>
        <v>0</v>
      </c>
      <c r="FT44" s="60">
        <f ca="1">IFERROR((NORMSDIST(-(((LN($ET44/$C$64)+(#REF!+($O$50^2)/2)*$O$54)/($O$50*SQRT($O$54)))-$O$50*SQRT($O$54)))*$C$64*EXP(-#REF!*$O$54)-NORMSDIST(-((LN($ET44/$C$64)+(#REF!+($O$50^2)/2)*$O$54)/($O$50*SQRT($O$54))))*$ET44)*100*$B$64,0)</f>
        <v>0</v>
      </c>
      <c r="FU44" s="60">
        <f ca="1">IFERROR((NORMSDIST(-(((LN($ET44/$C$65)+(#REF!+($O$50^2)/2)*$O$54)/($O$50*SQRT($O$54)))-$O$50*SQRT($O$54)))*$C$65*EXP(-#REF!*$O$54)-NORMSDIST(-((LN($ET44/$C$65)+(#REF!+($O$50^2)/2)*$O$54)/($O$50*SQRT($O$54))))*$ET44)*100*$B$65,0)</f>
        <v>0</v>
      </c>
      <c r="FV44" s="60">
        <f ca="1">IFERROR((NORMSDIST(-(((LN($ET44/$C$66)+(#REF!+($O$50^2)/2)*$O$54)/($O$50*SQRT($O$54)))-$O$50*SQRT($O$54)))*$C$66*EXP(-#REF!*$O$54)-NORMSDIST(-((LN($ET44/$C$66)+(#REF!+($O$50^2)/2)*$O$54)/($O$50*SQRT($O$54))))*$ET44)*100*$B$66,0)</f>
        <v>0</v>
      </c>
      <c r="FW44" s="60">
        <f ca="1">IFERROR((NORMSDIST(-(((LN($ET44/$C$67)+(#REF!+($O$50^2)/2)*$O$54)/($O$50*SQRT($O$54)))-$O$50*SQRT($O$54)))*$C$67*EXP(-#REF!*$O$54)-NORMSDIST(-((LN($ET44/$C$67)+(#REF!+($O$50^2)/2)*$O$54)/($O$50*SQRT($O$54))))*$ET44)*100*$B$67,0)</f>
        <v>0</v>
      </c>
      <c r="FX44" s="60">
        <f ca="1">IFERROR((NORMSDIST(-(((LN($ET44/$C$68)+(#REF!+($O$50^2)/2)*$O$54)/($O$50*SQRT($O$54)))-$O$50*SQRT($O$54)))*$C$68*EXP(-#REF!*$O$54)-NORMSDIST(-((LN($ET44/$C$68)+(#REF!+($O$50^2)/2)*$O$54)/($O$50*SQRT($O$54))))*$ET44)*100*$B$68,0)</f>
        <v>0</v>
      </c>
      <c r="FY44" s="60">
        <f ca="1">IFERROR((NORMSDIST(-(((LN($ET44/$C$69)+(#REF!+($O$50^2)/2)*$O$54)/($O$50*SQRT($O$54)))-$O$50*SQRT($O$54)))*$C$69*EXP(-#REF!*$O$54)-NORMSDIST(-((LN($ET44/$C$69)+(#REF!+($O$50^2)/2)*$O$54)/($O$50*SQRT($O$54))))*$ET44)*100*$B$69,0)</f>
        <v>0</v>
      </c>
      <c r="FZ44" s="60">
        <f ca="1">IFERROR((NORMSDIST(-(((LN($ET44/$C$70)+(#REF!+($O$50^2)/2)*$O$54)/($O$50*SQRT($O$54)))-$O$50*SQRT($O$54)))*$C$70*EXP(-#REF!*$O$54)-NORMSDIST(-((LN($ET44/$C$70)+(#REF!+($O$50^2)/2)*$O$54)/($O$50*SQRT($O$54))))*$ET44)*100*$B$70,0)</f>
        <v>0</v>
      </c>
      <c r="GA44" s="60">
        <f ca="1">IFERROR((NORMSDIST(-(((LN($ET44/$C$71)+(#REF!+($O$50^2)/2)*$O$54)/($O$50*SQRT($O$54)))-$O$50*SQRT($O$54)))*$C$71*EXP(-#REF!*$O$54)-NORMSDIST(-((LN($ET44/$C$71)+(#REF!+($O$50^2)/2)*$O$54)/($O$50*SQRT($O$54))))*$ET44)*100*$B$71,0)</f>
        <v>0</v>
      </c>
      <c r="GB44" s="60">
        <f ca="1">IFERROR((NORMSDIST(-(((LN($ET44/$C$72)+(#REF!+($O$50^2)/2)*$O$54)/($O$50*SQRT($O$54)))-$O$50*SQRT($O$54)))*$C$72*EXP(-#REF!*$O$54)-NORMSDIST(-((LN($ET44/$C$72)+(#REF!+($O$50^2)/2)*$O$54)/($O$50*SQRT($O$54))))*$ET44)*100*$B$72,0)</f>
        <v>0</v>
      </c>
      <c r="GC44" s="60">
        <f ca="1">IFERROR((NORMSDIST(-(((LN($ET44/$C$74)+(#REF!+($O$50^2)/2)*$O$54)/($O$50*SQRT($O$54)))-$O$50*SQRT($O$54)))*$C$74*EXP(-#REF!*$O$54)-NORMSDIST(-((LN($ET44/$C$74)+(#REF!+($O$50^2)/2)*$O$54)/($O$50*SQRT($O$54))))*$ET44)*100*$B$74,0)</f>
        <v>0</v>
      </c>
      <c r="GD44" s="60">
        <f t="shared" si="124"/>
        <v>0</v>
      </c>
      <c r="GE44" s="60">
        <f t="shared" si="125"/>
        <v>0</v>
      </c>
      <c r="GF44" s="60">
        <f t="shared" si="126"/>
        <v>0</v>
      </c>
      <c r="GG44" s="60">
        <f t="shared" si="127"/>
        <v>0</v>
      </c>
      <c r="GH44" s="61"/>
      <c r="GI44" s="75">
        <f t="shared" ca="1" si="128"/>
        <v>0</v>
      </c>
    </row>
    <row r="45" spans="1:191">
      <c r="A45" s="149" t="s">
        <v>205</v>
      </c>
      <c r="B45" s="518"/>
      <c r="C45" s="523">
        <v>4197.3</v>
      </c>
      <c r="D45" s="519">
        <v>310</v>
      </c>
      <c r="E45" s="588">
        <f t="shared" si="0"/>
        <v>0</v>
      </c>
      <c r="F45" s="591">
        <f t="shared" si="1"/>
        <v>0</v>
      </c>
      <c r="G45" s="520">
        <f t="shared" si="130"/>
        <v>310</v>
      </c>
      <c r="H45" s="624"/>
      <c r="I45" s="553">
        <f t="shared" si="2"/>
        <v>0</v>
      </c>
      <c r="J45" s="896">
        <f t="shared" si="3"/>
        <v>0</v>
      </c>
      <c r="K45" s="872"/>
      <c r="L45" s="984" t="s">
        <v>254</v>
      </c>
      <c r="M45" s="985"/>
      <c r="N45" s="985"/>
      <c r="O45" s="910"/>
      <c r="P45" s="872"/>
      <c r="Q45" s="884"/>
      <c r="R45" s="878"/>
      <c r="S45" s="885"/>
      <c r="T45" s="878"/>
      <c r="U45" s="878"/>
      <c r="V45" s="878"/>
      <c r="W45" s="878"/>
      <c r="X45" s="878"/>
      <c r="Y45" s="872"/>
      <c r="Z45" s="872"/>
      <c r="AA45" s="872"/>
      <c r="AB45" s="872"/>
      <c r="AC45" s="884"/>
      <c r="AD45" s="878"/>
      <c r="AE45" s="885"/>
      <c r="AF45" s="878"/>
      <c r="AG45" s="878"/>
      <c r="AH45" s="878"/>
      <c r="AI45" s="878"/>
      <c r="AJ45" s="872"/>
      <c r="AK45" s="872"/>
      <c r="AL45" s="872"/>
      <c r="AM45" s="872"/>
      <c r="AN45" s="872"/>
      <c r="AO45" s="830"/>
      <c r="AP45" s="528" t="s">
        <v>160</v>
      </c>
      <c r="AQ45" s="510"/>
      <c r="AR45" s="522"/>
      <c r="AS45" s="514"/>
      <c r="AT45" s="516">
        <f t="shared" si="17"/>
        <v>0</v>
      </c>
      <c r="AU45" s="525">
        <f t="shared" si="79"/>
        <v>0</v>
      </c>
      <c r="AV45" s="529" t="s">
        <v>206</v>
      </c>
      <c r="AW45" s="510"/>
      <c r="AX45" s="522"/>
      <c r="AY45" s="514"/>
      <c r="AZ45" s="516">
        <f t="shared" si="64"/>
        <v>0</v>
      </c>
      <c r="BA45" s="525">
        <f t="shared" si="80"/>
        <v>0</v>
      </c>
      <c r="BB45" s="532" t="s">
        <v>207</v>
      </c>
      <c r="BC45" s="531"/>
      <c r="BD45" s="514"/>
      <c r="BE45" s="516">
        <f t="shared" si="20"/>
        <v>0</v>
      </c>
      <c r="BF45" s="924">
        <f t="shared" si="81"/>
        <v>0</v>
      </c>
      <c r="BG45" s="877"/>
      <c r="BH45" s="877"/>
      <c r="BI45" s="877"/>
      <c r="BJ45" s="877"/>
      <c r="BK45" s="877"/>
      <c r="BL45" s="877"/>
      <c r="BM45" s="877"/>
      <c r="BN45" s="877"/>
      <c r="BO45" s="877"/>
      <c r="BP45" s="877"/>
      <c r="BQ45" s="877"/>
      <c r="BR45" s="877"/>
      <c r="DC45" s="59">
        <f t="shared" si="131"/>
        <v>3308.6212925270393</v>
      </c>
      <c r="DD45" s="60">
        <f t="shared" si="83"/>
        <v>0</v>
      </c>
      <c r="DE45" s="60">
        <f t="shared" si="84"/>
        <v>0</v>
      </c>
      <c r="DF45" s="60">
        <f t="shared" si="85"/>
        <v>0</v>
      </c>
      <c r="DG45" s="60">
        <f t="shared" si="86"/>
        <v>0</v>
      </c>
      <c r="DH45" s="60">
        <f t="shared" si="87"/>
        <v>0</v>
      </c>
      <c r="DI45" s="60">
        <f t="shared" si="88"/>
        <v>0</v>
      </c>
      <c r="DJ45" s="60">
        <f t="shared" si="89"/>
        <v>0</v>
      </c>
      <c r="DK45" s="60">
        <f t="shared" si="90"/>
        <v>0</v>
      </c>
      <c r="DL45" s="60">
        <f t="shared" si="91"/>
        <v>0</v>
      </c>
      <c r="DM45" s="60">
        <f t="shared" si="92"/>
        <v>0</v>
      </c>
      <c r="DN45" s="60">
        <f t="shared" si="93"/>
        <v>0</v>
      </c>
      <c r="DO45" s="60">
        <f t="shared" si="94"/>
        <v>0</v>
      </c>
      <c r="DP45" s="60">
        <f t="shared" si="95"/>
        <v>0</v>
      </c>
      <c r="DQ45" s="60">
        <f t="shared" si="96"/>
        <v>0</v>
      </c>
      <c r="DR45" s="60">
        <f t="shared" si="97"/>
        <v>0</v>
      </c>
      <c r="DS45" s="60">
        <f t="shared" si="98"/>
        <v>0</v>
      </c>
      <c r="DT45" s="60">
        <f t="shared" si="99"/>
        <v>0</v>
      </c>
      <c r="DU45" s="60">
        <f t="shared" si="100"/>
        <v>0</v>
      </c>
      <c r="DV45" s="60">
        <f t="shared" si="101"/>
        <v>0</v>
      </c>
      <c r="DW45" s="60">
        <f t="shared" si="102"/>
        <v>0</v>
      </c>
      <c r="DX45" s="60">
        <f t="shared" si="103"/>
        <v>0</v>
      </c>
      <c r="DY45" s="60">
        <f t="shared" si="104"/>
        <v>0</v>
      </c>
      <c r="DZ45" s="60">
        <f t="shared" si="105"/>
        <v>0</v>
      </c>
      <c r="EA45" s="60">
        <f t="shared" si="106"/>
        <v>0</v>
      </c>
      <c r="EB45" s="60">
        <f t="shared" si="107"/>
        <v>0</v>
      </c>
      <c r="EC45" s="60">
        <f t="shared" si="108"/>
        <v>0</v>
      </c>
      <c r="ED45" s="60">
        <f t="shared" si="109"/>
        <v>0</v>
      </c>
      <c r="EE45" s="60">
        <f t="shared" si="110"/>
        <v>0</v>
      </c>
      <c r="EF45" s="60">
        <f t="shared" si="111"/>
        <v>0</v>
      </c>
      <c r="EG45" s="60">
        <f t="shared" si="112"/>
        <v>0</v>
      </c>
      <c r="EH45" s="60">
        <f t="shared" si="113"/>
        <v>0</v>
      </c>
      <c r="EI45" s="60">
        <f t="shared" si="114"/>
        <v>0</v>
      </c>
      <c r="EJ45" s="60">
        <f t="shared" si="115"/>
        <v>0</v>
      </c>
      <c r="EK45" s="60">
        <f t="shared" si="116"/>
        <v>0</v>
      </c>
      <c r="EL45" s="60">
        <f t="shared" si="117"/>
        <v>0</v>
      </c>
      <c r="EM45" s="60">
        <f t="shared" si="118"/>
        <v>0</v>
      </c>
      <c r="EN45" s="60">
        <f t="shared" si="119"/>
        <v>0</v>
      </c>
      <c r="EO45" s="60">
        <f t="shared" si="120"/>
        <v>0</v>
      </c>
      <c r="EP45" s="60">
        <f t="shared" si="121"/>
        <v>0</v>
      </c>
      <c r="EQ45" s="61"/>
      <c r="ER45" s="75">
        <f t="shared" si="122"/>
        <v>0</v>
      </c>
      <c r="ES45" s="50"/>
      <c r="ET45" s="59">
        <f t="shared" si="132"/>
        <v>3308.6212925270393</v>
      </c>
      <c r="EU45" s="60">
        <f ca="1">IFERROR((NORMSDIST(-(((LN($ET45/$C$21)+(#REF!+($O$50^2)/2)*$O$54)/($O$50*SQRT($O$54)))-$O$50*SQRT($O$54)))*$C$21*EXP(-#REF!*$O$54)-NORMSDIST(-((LN($ET45/$C$21)+(#REF!+($O$50^2)/2)*$O$54)/($O$50*SQRT($O$54))))*$ET45)*100*$B$21,0)</f>
        <v>0</v>
      </c>
      <c r="EV45" s="60">
        <f ca="1">IFERROR((NORMSDIST(-(((LN($ET45/$C$22)+(#REF!+($O$50^2)/2)*$O$54)/($O$50*SQRT($O$54)))-$O$50*SQRT($O$54)))*$C$22*EXP(-#REF!*$O$54)-NORMSDIST(-((LN($ET45/$C$22)+(#REF!+($O$50^2)/2)*$O$54)/($O$50*SQRT($O$54))))*$ET45)*100*$B$22,0)</f>
        <v>0</v>
      </c>
      <c r="EW45" s="60">
        <f ca="1">IFERROR((NORMSDIST(-(((LN($ET45/$C$23)+(#REF!+($O$50^2)/2)*$O$54)/($O$50*SQRT($O$54)))-$O$50*SQRT($O$54)))*$C$23*EXP(-#REF!*$O$54)-NORMSDIST(-((LN($ET45/$C$23)+(#REF!+($O$50^2)/2)*$O$54)/($O$50*SQRT($O$54))))*$ET45)*100*$B$23,0)</f>
        <v>0</v>
      </c>
      <c r="EX45" s="60">
        <f ca="1">IFERROR((NORMSDIST(-(((LN($ET45/$C$24)+(#REF!+($O$50^2)/2)*$O$54)/($O$50*SQRT($O$54)))-$O$50*SQRT($O$54)))*$C$24*EXP(-#REF!*$O$54)-NORMSDIST(-((LN($ET45/$C$24)+(#REF!+($O$50^2)/2)*$O$54)/($O$50*SQRT($O$54))))*$ET45)*100*$B$24,0)</f>
        <v>0</v>
      </c>
      <c r="EY45" s="60">
        <f ca="1">IFERROR((NORMSDIST(-(((LN($ET45/$C$25)+(#REF!+($O$50^2)/2)*$O$54)/($O$50*SQRT($O$54)))-$O$50*SQRT($O$54)))*$C$25*EXP(-#REF!*$O$54)-NORMSDIST(-((LN($ET45/$C$25)+(#REF!+($O$50^2)/2)*$O$54)/($O$50*SQRT($O$54))))*$ET45)*100*$B$25,0)</f>
        <v>0</v>
      </c>
      <c r="EZ45" s="60">
        <f ca="1">IFERROR((NORMSDIST(-(((LN($ET45/$C$26)+(#REF!+($O$50^2)/2)*$O$54)/($O$50*SQRT($O$54)))-$O$50*SQRT($O$54)))*$C$26*EXP(-#REF!*$O$54)-NORMSDIST(-((LN($ET45/$C$26)+(#REF!+($O$50^2)/2)*$O$54)/($O$50*SQRT($O$54))))*$ET45)*100*$B$26,0)</f>
        <v>0</v>
      </c>
      <c r="FA45" s="60">
        <f ca="1">IFERROR((NORMSDIST(-(((LN($ET45/$C$27)+(#REF!+($O$50^2)/2)*$O$54)/($O$50*SQRT($O$54)))-$O$50*SQRT($O$54)))*$C$27*EXP(-#REF!*$O$54)-NORMSDIST(-((LN($ET45/$C$27)+(#REF!+($O$50^2)/2)*$O$54)/($O$50*SQRT($O$54))))*$ET45)*100*$B$27,0)</f>
        <v>0</v>
      </c>
      <c r="FB45" s="60">
        <f ca="1">IFERROR((NORMSDIST(-(((LN($ET45/$C$28)+(#REF!+($O$50^2)/2)*$O$54)/($O$50*SQRT($O$54)))-$O$50*SQRT($O$54)))*$C$28*EXP(-#REF!*$O$54)-NORMSDIST(-((LN($ET45/$C$28)+(#REF!+($O$50^2)/2)*$O$54)/($O$50*SQRT($O$54))))*$ET45)*100*$B$28,0)</f>
        <v>0</v>
      </c>
      <c r="FC45" s="60">
        <f ca="1">IFERROR((NORMSDIST(-(((LN($ET45/$C$29)+(#REF!+($O$50^2)/2)*$O$54)/($O$50*SQRT($O$54)))-$O$50*SQRT($O$54)))*$C$29*EXP(-#REF!*$O$54)-NORMSDIST(-((LN($ET45/$C$29)+(#REF!+($O$50^2)/2)*$O$54)/($O$50*SQRT($O$54))))*$ET45)*100*$B$29,0)</f>
        <v>0</v>
      </c>
      <c r="FD45" s="60">
        <f ca="1">IFERROR((NORMSDIST(-(((LN($ET45/$C$30)+(#REF!+($O$50^2)/2)*$O$54)/($O$50*SQRT($O$54)))-$O$50*SQRT($O$54)))*$C$30*EXP(-#REF!*$O$54)-NORMSDIST(-((LN($ET45/$C$30)+(#REF!+($O$50^2)/2)*$O$54)/($O$50*SQRT($O$54))))*$ET45)*100*$B$30,0)</f>
        <v>0</v>
      </c>
      <c r="FE45" s="60">
        <f ca="1">IFERROR((NORMSDIST(-(((LN($ET45/$C$31)+(#REF!+($O$50^2)/2)*$O$54)/($O$50*SQRT($O$54)))-$O$50*SQRT($O$54)))*$C$31*EXP(-#REF!*$O$54)-NORMSDIST(-((LN($ET45/$C$31)+(#REF!+($O$50^2)/2)*$O$54)/($O$50*SQRT($O$54))))*$ET45)*100*$B$31,0)</f>
        <v>0</v>
      </c>
      <c r="FF45" s="60">
        <f ca="1">IFERROR((NORMSDIST(-(((LN($ET45/$C$32)+(#REF!+($O$50^2)/2)*$O$54)/($O$50*SQRT($O$54)))-$O$50*SQRT($O$54)))*$C$32*EXP(-#REF!*$O$54)-NORMSDIST(-((LN($ET45/$C$32)+(#REF!+($O$50^2)/2)*$O$54)/($O$50*SQRT($O$54))))*$ET45)*100*$B$32,0)</f>
        <v>0</v>
      </c>
      <c r="FG45" s="60">
        <f ca="1">IFERROR((NORMSDIST(-(((LN($ET45/$C$33)+(#REF!+($O$50^2)/2)*$O$54)/($O$50*SQRT($O$54)))-$O$50*SQRT($O$54)))*$C$33*EXP(-#REF!*$O$54)-NORMSDIST(-((LN($ET45/$C$33)+(#REF!+($O$50^2)/2)*$O$54)/($O$50*SQRT($O$54))))*$ET45)*100*$B$33,0)</f>
        <v>0</v>
      </c>
      <c r="FH45" s="60">
        <f ca="1">IFERROR((NORMSDIST(-(((LN($ET45/$C$34)+(#REF!+($O$50^2)/2)*$O$54)/($O$50*SQRT($O$54)))-$O$50*SQRT($O$54)))*$C$34*EXP(-#REF!*$O$54)-NORMSDIST(-((LN($ET45/$C$34)+(#REF!+($O$50^2)/2)*$O$54)/($O$50*SQRT($O$54))))*$ET45)*100*$B$34,0)</f>
        <v>0</v>
      </c>
      <c r="FI45" s="60">
        <f ca="1">IFERROR((NORMSDIST(-(((LN($ET45/$C$35)+(#REF!+($O$50^2)/2)*$O$54)/($O$50*SQRT($O$54)))-$O$50*SQRT($O$54)))*$C$35*EXP(-#REF!*$O$54)-NORMSDIST(-((LN($ET45/$C$35)+(#REF!+($O$50^2)/2)*$O$54)/($O$50*SQRT($O$54))))*$ET45)*100*$B$35,0)</f>
        <v>0</v>
      </c>
      <c r="FJ45" s="60">
        <f ca="1">IFERROR((NORMSDIST(-(((LN($ET45/$C$36)+(#REF!+($O$50^2)/2)*$O$54)/($O$50*SQRT($O$54)))-$O$50*SQRT($O$54)))*$C$36*EXP(-#REF!*$O$54)-NORMSDIST(-((LN($ET45/$C$36)+(#REF!+($O$50^2)/2)*$O$54)/($O$50*SQRT($O$54))))*$ET45)*100*$B$36,0)</f>
        <v>0</v>
      </c>
      <c r="FK45" s="60">
        <f ca="1">IFERROR((NORMSDIST(-(((LN($ET45/$C$37)+(#REF!+($O$50^2)/2)*$O$54)/($O$50*SQRT($O$54)))-$O$50*SQRT($O$54)))*$C$37*EXP(-#REF!*$O$54)-NORMSDIST(-((LN($ET45/$C$37)+(#REF!+($O$50^2)/2)*$O$54)/($O$50*SQRT($O$54))))*$ET45)*100*$B$37,0)</f>
        <v>0</v>
      </c>
      <c r="FL45" s="60">
        <f ca="1">IFERROR((NORMSDIST(-(((LN($ET45/$C$38)+(#REF!+($O$50^2)/2)*$O$54)/($O$50*SQRT($O$54)))-$O$50*SQRT($O$54)))*$C$38*EXP(-#REF!*$O$54)-NORMSDIST(-((LN($ET45/$C$38)+(#REF!+($O$50^2)/2)*$O$54)/($O$50*SQRT($O$54))))*$ET45)*100*$B$38,0)</f>
        <v>0</v>
      </c>
      <c r="FM45" s="60">
        <f ca="1">IFERROR((NORMSDIST(-(((LN($ET45/$C$57)+(#REF!+($O$50^2)/2)*$O$54)/($O$50*SQRT($O$54)))-$O$50*SQRT($O$54)))*$C$57*EXP(-#REF!*$O$54)-NORMSDIST(-((LN($ET45/$C$57)+(#REF!+($O$50^2)/2)*$O$54)/($O$50*SQRT($O$54))))*$ET45)*100*$B$57,0)</f>
        <v>0</v>
      </c>
      <c r="FN45" s="60">
        <f ca="1">IFERROR((NORMSDIST(-(((LN($ET45/$C$58)+(#REF!+($O$50^2)/2)*$O$54)/($O$50*SQRT($O$54)))-$O$50*SQRT($O$54)))*$C$58*EXP(-#REF!*$O$54)-NORMSDIST(-((LN($ET45/$C$58)+(#REF!+($O$50^2)/2)*$O$54)/($O$50*SQRT($O$54))))*$ET45)*100*$B$58,0)</f>
        <v>0</v>
      </c>
      <c r="FO45" s="60">
        <f ca="1">IFERROR((NORMSDIST(-(((LN($ET45/$C$59)+(#REF!+($O$50^2)/2)*$O$54)/($O$50*SQRT($O$54)))-$O$50*SQRT($O$54)))*$C$59*EXP(-#REF!*$O$54)-NORMSDIST(-((LN($ET45/$C$59)+(#REF!+($O$50^2)/2)*$O$54)/($O$50*SQRT($O$54))))*$ET45)*100*$B$59,0)</f>
        <v>0</v>
      </c>
      <c r="FP45" s="60">
        <f ca="1">IFERROR((NORMSDIST(-(((LN($ET45/$C$60)+(#REF!+($O$50^2)/2)*$O$54)/($O$50*SQRT($O$54)))-$O$50*SQRT($O$54)))*$C$60*EXP(-#REF!*$O$54)-NORMSDIST(-((LN($ET45/$C$60)+(#REF!+($O$50^2)/2)*$O$54)/($O$50*SQRT($O$54))))*$ET45)*100*$B$60,0)</f>
        <v>0</v>
      </c>
      <c r="FQ45" s="60">
        <f ca="1">IFERROR((NORMSDIST(-(((LN($ET45/$C$61)+(#REF!+($O$50^2)/2)*$O$54)/($O$50*SQRT($O$54)))-$O$50*SQRT($O$54)))*$C$61*EXP(-#REF!*$O$54)-NORMSDIST(-((LN($ET45/$C$61)+(#REF!+($O$50^2)/2)*$O$54)/($O$50*SQRT($O$54))))*$ET45)*100*$B$61,0)</f>
        <v>0</v>
      </c>
      <c r="FR45" s="60">
        <f ca="1">IFERROR((NORMSDIST(-(((LN($ET45/$C$62)+(#REF!+($O$50^2)/2)*$O$54)/($O$50*SQRT($O$54)))-$O$50*SQRT($O$54)))*$C$62*EXP(-#REF!*$O$54)-NORMSDIST(-((LN($ET45/$C$62)+(#REF!+($O$50^2)/2)*$O$54)/($O$50*SQRT($O$54))))*$ET45)*100*$B$62,0)</f>
        <v>0</v>
      </c>
      <c r="FS45" s="60">
        <f ca="1">IFERROR((NORMSDIST(-(((LN($ET45/$C$63)+(#REF!+($O$50^2)/2)*$O$54)/($O$50*SQRT($O$54)))-$O$50*SQRT($O$54)))*$C$63*EXP(-#REF!*$O$54)-NORMSDIST(-((LN($ET45/$C$63)+(#REF!+($O$50^2)/2)*$O$54)/($O$50*SQRT($O$54))))*$ET45)*100*$B$63,0)</f>
        <v>0</v>
      </c>
      <c r="FT45" s="60">
        <f ca="1">IFERROR((NORMSDIST(-(((LN($ET45/$C$64)+(#REF!+($O$50^2)/2)*$O$54)/($O$50*SQRT($O$54)))-$O$50*SQRT($O$54)))*$C$64*EXP(-#REF!*$O$54)-NORMSDIST(-((LN($ET45/$C$64)+(#REF!+($O$50^2)/2)*$O$54)/($O$50*SQRT($O$54))))*$ET45)*100*$B$64,0)</f>
        <v>0</v>
      </c>
      <c r="FU45" s="60">
        <f ca="1">IFERROR((NORMSDIST(-(((LN($ET45/$C$65)+(#REF!+($O$50^2)/2)*$O$54)/($O$50*SQRT($O$54)))-$O$50*SQRT($O$54)))*$C$65*EXP(-#REF!*$O$54)-NORMSDIST(-((LN($ET45/$C$65)+(#REF!+($O$50^2)/2)*$O$54)/($O$50*SQRT($O$54))))*$ET45)*100*$B$65,0)</f>
        <v>0</v>
      </c>
      <c r="FV45" s="60">
        <f ca="1">IFERROR((NORMSDIST(-(((LN($ET45/$C$66)+(#REF!+($O$50^2)/2)*$O$54)/($O$50*SQRT($O$54)))-$O$50*SQRT($O$54)))*$C$66*EXP(-#REF!*$O$54)-NORMSDIST(-((LN($ET45/$C$66)+(#REF!+($O$50^2)/2)*$O$54)/($O$50*SQRT($O$54))))*$ET45)*100*$B$66,0)</f>
        <v>0</v>
      </c>
      <c r="FW45" s="60">
        <f ca="1">IFERROR((NORMSDIST(-(((LN($ET45/$C$67)+(#REF!+($O$50^2)/2)*$O$54)/($O$50*SQRT($O$54)))-$O$50*SQRT($O$54)))*$C$67*EXP(-#REF!*$O$54)-NORMSDIST(-((LN($ET45/$C$67)+(#REF!+($O$50^2)/2)*$O$54)/($O$50*SQRT($O$54))))*$ET45)*100*$B$67,0)</f>
        <v>0</v>
      </c>
      <c r="FX45" s="60">
        <f ca="1">IFERROR((NORMSDIST(-(((LN($ET45/$C$68)+(#REF!+($O$50^2)/2)*$O$54)/($O$50*SQRT($O$54)))-$O$50*SQRT($O$54)))*$C$68*EXP(-#REF!*$O$54)-NORMSDIST(-((LN($ET45/$C$68)+(#REF!+($O$50^2)/2)*$O$54)/($O$50*SQRT($O$54))))*$ET45)*100*$B$68,0)</f>
        <v>0</v>
      </c>
      <c r="FY45" s="60">
        <f ca="1">IFERROR((NORMSDIST(-(((LN($ET45/$C$69)+(#REF!+($O$50^2)/2)*$O$54)/($O$50*SQRT($O$54)))-$O$50*SQRT($O$54)))*$C$69*EXP(-#REF!*$O$54)-NORMSDIST(-((LN($ET45/$C$69)+(#REF!+($O$50^2)/2)*$O$54)/($O$50*SQRT($O$54))))*$ET45)*100*$B$69,0)</f>
        <v>0</v>
      </c>
      <c r="FZ45" s="60">
        <f ca="1">IFERROR((NORMSDIST(-(((LN($ET45/$C$70)+(#REF!+($O$50^2)/2)*$O$54)/($O$50*SQRT($O$54)))-$O$50*SQRT($O$54)))*$C$70*EXP(-#REF!*$O$54)-NORMSDIST(-((LN($ET45/$C$70)+(#REF!+($O$50^2)/2)*$O$54)/($O$50*SQRT($O$54))))*$ET45)*100*$B$70,0)</f>
        <v>0</v>
      </c>
      <c r="GA45" s="60">
        <f ca="1">IFERROR((NORMSDIST(-(((LN($ET45/$C$71)+(#REF!+($O$50^2)/2)*$O$54)/($O$50*SQRT($O$54)))-$O$50*SQRT($O$54)))*$C$71*EXP(-#REF!*$O$54)-NORMSDIST(-((LN($ET45/$C$71)+(#REF!+($O$50^2)/2)*$O$54)/($O$50*SQRT($O$54))))*$ET45)*100*$B$71,0)</f>
        <v>0</v>
      </c>
      <c r="GB45" s="60">
        <f ca="1">IFERROR((NORMSDIST(-(((LN($ET45/$C$72)+(#REF!+($O$50^2)/2)*$O$54)/($O$50*SQRT($O$54)))-$O$50*SQRT($O$54)))*$C$72*EXP(-#REF!*$O$54)-NORMSDIST(-((LN($ET45/$C$72)+(#REF!+($O$50^2)/2)*$O$54)/($O$50*SQRT($O$54))))*$ET45)*100*$B$72,0)</f>
        <v>0</v>
      </c>
      <c r="GC45" s="60">
        <f ca="1">IFERROR((NORMSDIST(-(((LN($ET45/$C$74)+(#REF!+($O$50^2)/2)*$O$54)/($O$50*SQRT($O$54)))-$O$50*SQRT($O$54)))*$C$74*EXP(-#REF!*$O$54)-NORMSDIST(-((LN($ET45/$C$74)+(#REF!+($O$50^2)/2)*$O$54)/($O$50*SQRT($O$54))))*$ET45)*100*$B$74,0)</f>
        <v>0</v>
      </c>
      <c r="GD45" s="60">
        <f t="shared" si="124"/>
        <v>0</v>
      </c>
      <c r="GE45" s="60">
        <f t="shared" si="125"/>
        <v>0</v>
      </c>
      <c r="GF45" s="60">
        <f t="shared" si="126"/>
        <v>0</v>
      </c>
      <c r="GG45" s="60">
        <f t="shared" si="127"/>
        <v>0</v>
      </c>
      <c r="GH45" s="61"/>
      <c r="GI45" s="75">
        <f t="shared" ca="1" si="128"/>
        <v>0</v>
      </c>
    </row>
    <row r="46" spans="1:191">
      <c r="A46" s="149" t="s">
        <v>205</v>
      </c>
      <c r="B46" s="637"/>
      <c r="C46" s="638">
        <v>4258.1000000000004</v>
      </c>
      <c r="D46" s="639">
        <v>290</v>
      </c>
      <c r="E46" s="640">
        <f t="shared" si="0"/>
        <v>0</v>
      </c>
      <c r="F46" s="641">
        <f t="shared" si="1"/>
        <v>0</v>
      </c>
      <c r="G46" s="642">
        <f t="shared" si="130"/>
        <v>290</v>
      </c>
      <c r="H46" s="643"/>
      <c r="I46" s="644">
        <f t="shared" si="2"/>
        <v>0</v>
      </c>
      <c r="J46" s="897">
        <f t="shared" si="3"/>
        <v>0</v>
      </c>
      <c r="K46" s="872"/>
      <c r="L46" s="986" t="s">
        <v>420</v>
      </c>
      <c r="M46" s="987"/>
      <c r="N46" s="987"/>
      <c r="O46" s="911"/>
      <c r="P46" s="872"/>
      <c r="Q46" s="884"/>
      <c r="R46" s="878"/>
      <c r="S46" s="885"/>
      <c r="T46" s="878"/>
      <c r="U46" s="878"/>
      <c r="V46" s="878"/>
      <c r="W46" s="878"/>
      <c r="X46" s="878"/>
      <c r="Y46" s="872"/>
      <c r="Z46" s="872"/>
      <c r="AA46" s="872"/>
      <c r="AB46" s="872"/>
      <c r="AC46" s="884"/>
      <c r="AD46" s="878"/>
      <c r="AE46" s="885"/>
      <c r="AF46" s="878"/>
      <c r="AG46" s="878"/>
      <c r="AH46" s="878"/>
      <c r="AI46" s="878"/>
      <c r="AJ46" s="872"/>
      <c r="AK46" s="872"/>
      <c r="AL46" s="872"/>
      <c r="AM46" s="872"/>
      <c r="AN46" s="872"/>
      <c r="AO46" s="831"/>
      <c r="AP46" s="528" t="s">
        <v>160</v>
      </c>
      <c r="AQ46" s="509"/>
      <c r="AR46" s="521"/>
      <c r="AS46" s="512"/>
      <c r="AT46" s="515">
        <f t="shared" si="17"/>
        <v>0</v>
      </c>
      <c r="AU46" s="524">
        <f t="shared" si="79"/>
        <v>0</v>
      </c>
      <c r="AV46" s="529" t="s">
        <v>206</v>
      </c>
      <c r="AW46" s="509"/>
      <c r="AX46" s="521"/>
      <c r="AY46" s="512"/>
      <c r="AZ46" s="515">
        <f t="shared" si="64"/>
        <v>0</v>
      </c>
      <c r="BA46" s="524">
        <f t="shared" si="80"/>
        <v>0</v>
      </c>
      <c r="BB46" s="532" t="s">
        <v>207</v>
      </c>
      <c r="BC46" s="530"/>
      <c r="BD46" s="512"/>
      <c r="BE46" s="515">
        <f t="shared" si="20"/>
        <v>0</v>
      </c>
      <c r="BF46" s="925">
        <f t="shared" si="81"/>
        <v>0</v>
      </c>
      <c r="BG46" s="877"/>
      <c r="BH46" s="877"/>
      <c r="BI46" s="877"/>
      <c r="BJ46" s="877"/>
      <c r="BK46" s="877"/>
      <c r="BL46" s="877"/>
      <c r="BM46" s="877"/>
      <c r="BN46" s="877"/>
      <c r="BO46" s="877"/>
      <c r="BP46" s="877"/>
      <c r="BQ46" s="877"/>
      <c r="BR46" s="877"/>
      <c r="DC46" s="59">
        <f t="shared" si="131"/>
        <v>3376.1441760479993</v>
      </c>
      <c r="DD46" s="60">
        <f t="shared" si="83"/>
        <v>0</v>
      </c>
      <c r="DE46" s="60">
        <f t="shared" si="84"/>
        <v>0</v>
      </c>
      <c r="DF46" s="60">
        <f t="shared" si="85"/>
        <v>0</v>
      </c>
      <c r="DG46" s="60">
        <f t="shared" si="86"/>
        <v>0</v>
      </c>
      <c r="DH46" s="60">
        <f t="shared" si="87"/>
        <v>0</v>
      </c>
      <c r="DI46" s="60">
        <f t="shared" si="88"/>
        <v>0</v>
      </c>
      <c r="DJ46" s="60">
        <f t="shared" si="89"/>
        <v>0</v>
      </c>
      <c r="DK46" s="60">
        <f t="shared" si="90"/>
        <v>0</v>
      </c>
      <c r="DL46" s="60">
        <f t="shared" si="91"/>
        <v>0</v>
      </c>
      <c r="DM46" s="60">
        <f t="shared" si="92"/>
        <v>0</v>
      </c>
      <c r="DN46" s="60">
        <f t="shared" si="93"/>
        <v>0</v>
      </c>
      <c r="DO46" s="60">
        <f t="shared" si="94"/>
        <v>0</v>
      </c>
      <c r="DP46" s="60">
        <f t="shared" si="95"/>
        <v>0</v>
      </c>
      <c r="DQ46" s="60">
        <f t="shared" si="96"/>
        <v>0</v>
      </c>
      <c r="DR46" s="60">
        <f t="shared" si="97"/>
        <v>0</v>
      </c>
      <c r="DS46" s="60">
        <f t="shared" si="98"/>
        <v>0</v>
      </c>
      <c r="DT46" s="60">
        <f t="shared" si="99"/>
        <v>0</v>
      </c>
      <c r="DU46" s="60">
        <f t="shared" si="100"/>
        <v>0</v>
      </c>
      <c r="DV46" s="60">
        <f t="shared" si="101"/>
        <v>0</v>
      </c>
      <c r="DW46" s="60">
        <f t="shared" si="102"/>
        <v>0</v>
      </c>
      <c r="DX46" s="60">
        <f t="shared" si="103"/>
        <v>0</v>
      </c>
      <c r="DY46" s="60">
        <f t="shared" si="104"/>
        <v>0</v>
      </c>
      <c r="DZ46" s="60">
        <f t="shared" si="105"/>
        <v>0</v>
      </c>
      <c r="EA46" s="60">
        <f t="shared" si="106"/>
        <v>0</v>
      </c>
      <c r="EB46" s="60">
        <f t="shared" si="107"/>
        <v>0</v>
      </c>
      <c r="EC46" s="60">
        <f t="shared" si="108"/>
        <v>0</v>
      </c>
      <c r="ED46" s="60">
        <f t="shared" si="109"/>
        <v>0</v>
      </c>
      <c r="EE46" s="60">
        <f t="shared" si="110"/>
        <v>0</v>
      </c>
      <c r="EF46" s="60">
        <f t="shared" si="111"/>
        <v>0</v>
      </c>
      <c r="EG46" s="60">
        <f t="shared" si="112"/>
        <v>0</v>
      </c>
      <c r="EH46" s="60">
        <f t="shared" si="113"/>
        <v>0</v>
      </c>
      <c r="EI46" s="60">
        <f t="shared" si="114"/>
        <v>0</v>
      </c>
      <c r="EJ46" s="60">
        <f t="shared" si="115"/>
        <v>0</v>
      </c>
      <c r="EK46" s="60">
        <f t="shared" si="116"/>
        <v>0</v>
      </c>
      <c r="EL46" s="60">
        <f t="shared" si="117"/>
        <v>0</v>
      </c>
      <c r="EM46" s="60">
        <f t="shared" si="118"/>
        <v>0</v>
      </c>
      <c r="EN46" s="60">
        <f t="shared" si="119"/>
        <v>0</v>
      </c>
      <c r="EO46" s="60">
        <f t="shared" si="120"/>
        <v>0</v>
      </c>
      <c r="EP46" s="60">
        <f t="shared" si="121"/>
        <v>0</v>
      </c>
      <c r="EQ46" s="61"/>
      <c r="ER46" s="75">
        <f t="shared" si="122"/>
        <v>0</v>
      </c>
      <c r="ES46" s="50"/>
      <c r="ET46" s="59">
        <f t="shared" si="132"/>
        <v>3376.1441760479993</v>
      </c>
      <c r="EU46" s="60">
        <f ca="1">IFERROR((NORMSDIST(-(((LN($ET46/$C$21)+(#REF!+($O$50^2)/2)*$O$54)/($O$50*SQRT($O$54)))-$O$50*SQRT($O$54)))*$C$21*EXP(-#REF!*$O$54)-NORMSDIST(-((LN($ET46/$C$21)+(#REF!+($O$50^2)/2)*$O$54)/($O$50*SQRT($O$54))))*$ET46)*100*$B$21,0)</f>
        <v>0</v>
      </c>
      <c r="EV46" s="60">
        <f ca="1">IFERROR((NORMSDIST(-(((LN($ET46/$C$22)+(#REF!+($O$50^2)/2)*$O$54)/($O$50*SQRT($O$54)))-$O$50*SQRT($O$54)))*$C$22*EXP(-#REF!*$O$54)-NORMSDIST(-((LN($ET46/$C$22)+(#REF!+($O$50^2)/2)*$O$54)/($O$50*SQRT($O$54))))*$ET46)*100*$B$22,0)</f>
        <v>0</v>
      </c>
      <c r="EW46" s="60">
        <f ca="1">IFERROR((NORMSDIST(-(((LN($ET46/$C$23)+(#REF!+($O$50^2)/2)*$O$54)/($O$50*SQRT($O$54)))-$O$50*SQRT($O$54)))*$C$23*EXP(-#REF!*$O$54)-NORMSDIST(-((LN($ET46/$C$23)+(#REF!+($O$50^2)/2)*$O$54)/($O$50*SQRT($O$54))))*$ET46)*100*$B$23,0)</f>
        <v>0</v>
      </c>
      <c r="EX46" s="60">
        <f ca="1">IFERROR((NORMSDIST(-(((LN($ET46/$C$24)+(#REF!+($O$50^2)/2)*$O$54)/($O$50*SQRT($O$54)))-$O$50*SQRT($O$54)))*$C$24*EXP(-#REF!*$O$54)-NORMSDIST(-((LN($ET46/$C$24)+(#REF!+($O$50^2)/2)*$O$54)/($O$50*SQRT($O$54))))*$ET46)*100*$B$24,0)</f>
        <v>0</v>
      </c>
      <c r="EY46" s="60">
        <f ca="1">IFERROR((NORMSDIST(-(((LN($ET46/$C$25)+(#REF!+($O$50^2)/2)*$O$54)/($O$50*SQRT($O$54)))-$O$50*SQRT($O$54)))*$C$25*EXP(-#REF!*$O$54)-NORMSDIST(-((LN($ET46/$C$25)+(#REF!+($O$50^2)/2)*$O$54)/($O$50*SQRT($O$54))))*$ET46)*100*$B$25,0)</f>
        <v>0</v>
      </c>
      <c r="EZ46" s="60">
        <f ca="1">IFERROR((NORMSDIST(-(((LN($ET46/$C$26)+(#REF!+($O$50^2)/2)*$O$54)/($O$50*SQRT($O$54)))-$O$50*SQRT($O$54)))*$C$26*EXP(-#REF!*$O$54)-NORMSDIST(-((LN($ET46/$C$26)+(#REF!+($O$50^2)/2)*$O$54)/($O$50*SQRT($O$54))))*$ET46)*100*$B$26,0)</f>
        <v>0</v>
      </c>
      <c r="FA46" s="60">
        <f ca="1">IFERROR((NORMSDIST(-(((LN($ET46/$C$27)+(#REF!+($O$50^2)/2)*$O$54)/($O$50*SQRT($O$54)))-$O$50*SQRT($O$54)))*$C$27*EXP(-#REF!*$O$54)-NORMSDIST(-((LN($ET46/$C$27)+(#REF!+($O$50^2)/2)*$O$54)/($O$50*SQRT($O$54))))*$ET46)*100*$B$27,0)</f>
        <v>0</v>
      </c>
      <c r="FB46" s="60">
        <f ca="1">IFERROR((NORMSDIST(-(((LN($ET46/$C$28)+(#REF!+($O$50^2)/2)*$O$54)/($O$50*SQRT($O$54)))-$O$50*SQRT($O$54)))*$C$28*EXP(-#REF!*$O$54)-NORMSDIST(-((LN($ET46/$C$28)+(#REF!+($O$50^2)/2)*$O$54)/($O$50*SQRT($O$54))))*$ET46)*100*$B$28,0)</f>
        <v>0</v>
      </c>
      <c r="FC46" s="60">
        <f ca="1">IFERROR((NORMSDIST(-(((LN($ET46/$C$29)+(#REF!+($O$50^2)/2)*$O$54)/($O$50*SQRT($O$54)))-$O$50*SQRT($O$54)))*$C$29*EXP(-#REF!*$O$54)-NORMSDIST(-((LN($ET46/$C$29)+(#REF!+($O$50^2)/2)*$O$54)/($O$50*SQRT($O$54))))*$ET46)*100*$B$29,0)</f>
        <v>0</v>
      </c>
      <c r="FD46" s="60">
        <f ca="1">IFERROR((NORMSDIST(-(((LN($ET46/$C$30)+(#REF!+($O$50^2)/2)*$O$54)/($O$50*SQRT($O$54)))-$O$50*SQRT($O$54)))*$C$30*EXP(-#REF!*$O$54)-NORMSDIST(-((LN($ET46/$C$30)+(#REF!+($O$50^2)/2)*$O$54)/($O$50*SQRT($O$54))))*$ET46)*100*$B$30,0)</f>
        <v>0</v>
      </c>
      <c r="FE46" s="60">
        <f ca="1">IFERROR((NORMSDIST(-(((LN($ET46/$C$31)+(#REF!+($O$50^2)/2)*$O$54)/($O$50*SQRT($O$54)))-$O$50*SQRT($O$54)))*$C$31*EXP(-#REF!*$O$54)-NORMSDIST(-((LN($ET46/$C$31)+(#REF!+($O$50^2)/2)*$O$54)/($O$50*SQRT($O$54))))*$ET46)*100*$B$31,0)</f>
        <v>0</v>
      </c>
      <c r="FF46" s="60">
        <f ca="1">IFERROR((NORMSDIST(-(((LN($ET46/$C$32)+(#REF!+($O$50^2)/2)*$O$54)/($O$50*SQRT($O$54)))-$O$50*SQRT($O$54)))*$C$32*EXP(-#REF!*$O$54)-NORMSDIST(-((LN($ET46/$C$32)+(#REF!+($O$50^2)/2)*$O$54)/($O$50*SQRT($O$54))))*$ET46)*100*$B$32,0)</f>
        <v>0</v>
      </c>
      <c r="FG46" s="60">
        <f ca="1">IFERROR((NORMSDIST(-(((LN($ET46/$C$33)+(#REF!+($O$50^2)/2)*$O$54)/($O$50*SQRT($O$54)))-$O$50*SQRT($O$54)))*$C$33*EXP(-#REF!*$O$54)-NORMSDIST(-((LN($ET46/$C$33)+(#REF!+($O$50^2)/2)*$O$54)/($O$50*SQRT($O$54))))*$ET46)*100*$B$33,0)</f>
        <v>0</v>
      </c>
      <c r="FH46" s="60">
        <f ca="1">IFERROR((NORMSDIST(-(((LN($ET46/$C$34)+(#REF!+($O$50^2)/2)*$O$54)/($O$50*SQRT($O$54)))-$O$50*SQRT($O$54)))*$C$34*EXP(-#REF!*$O$54)-NORMSDIST(-((LN($ET46/$C$34)+(#REF!+($O$50^2)/2)*$O$54)/($O$50*SQRT($O$54))))*$ET46)*100*$B$34,0)</f>
        <v>0</v>
      </c>
      <c r="FI46" s="60">
        <f ca="1">IFERROR((NORMSDIST(-(((LN($ET46/$C$35)+(#REF!+($O$50^2)/2)*$O$54)/($O$50*SQRT($O$54)))-$O$50*SQRT($O$54)))*$C$35*EXP(-#REF!*$O$54)-NORMSDIST(-((LN($ET46/$C$35)+(#REF!+($O$50^2)/2)*$O$54)/($O$50*SQRT($O$54))))*$ET46)*100*$B$35,0)</f>
        <v>0</v>
      </c>
      <c r="FJ46" s="60">
        <f ca="1">IFERROR((NORMSDIST(-(((LN($ET46/$C$36)+(#REF!+($O$50^2)/2)*$O$54)/($O$50*SQRT($O$54)))-$O$50*SQRT($O$54)))*$C$36*EXP(-#REF!*$O$54)-NORMSDIST(-((LN($ET46/$C$36)+(#REF!+($O$50^2)/2)*$O$54)/($O$50*SQRT($O$54))))*$ET46)*100*$B$36,0)</f>
        <v>0</v>
      </c>
      <c r="FK46" s="60">
        <f ca="1">IFERROR((NORMSDIST(-(((LN($ET46/$C$37)+(#REF!+($O$50^2)/2)*$O$54)/($O$50*SQRT($O$54)))-$O$50*SQRT($O$54)))*$C$37*EXP(-#REF!*$O$54)-NORMSDIST(-((LN($ET46/$C$37)+(#REF!+($O$50^2)/2)*$O$54)/($O$50*SQRT($O$54))))*$ET46)*100*$B$37,0)</f>
        <v>0</v>
      </c>
      <c r="FL46" s="60">
        <f ca="1">IFERROR((NORMSDIST(-(((LN($ET46/$C$38)+(#REF!+($O$50^2)/2)*$O$54)/($O$50*SQRT($O$54)))-$O$50*SQRT($O$54)))*$C$38*EXP(-#REF!*$O$54)-NORMSDIST(-((LN($ET46/$C$38)+(#REF!+($O$50^2)/2)*$O$54)/($O$50*SQRT($O$54))))*$ET46)*100*$B$38,0)</f>
        <v>0</v>
      </c>
      <c r="FM46" s="60">
        <f ca="1">IFERROR((NORMSDIST(-(((LN($ET46/$C$57)+(#REF!+($O$50^2)/2)*$O$54)/($O$50*SQRT($O$54)))-$O$50*SQRT($O$54)))*$C$57*EXP(-#REF!*$O$54)-NORMSDIST(-((LN($ET46/$C$57)+(#REF!+($O$50^2)/2)*$O$54)/($O$50*SQRT($O$54))))*$ET46)*100*$B$57,0)</f>
        <v>0</v>
      </c>
      <c r="FN46" s="60">
        <f ca="1">IFERROR((NORMSDIST(-(((LN($ET46/$C$58)+(#REF!+($O$50^2)/2)*$O$54)/($O$50*SQRT($O$54)))-$O$50*SQRT($O$54)))*$C$58*EXP(-#REF!*$O$54)-NORMSDIST(-((LN($ET46/$C$58)+(#REF!+($O$50^2)/2)*$O$54)/($O$50*SQRT($O$54))))*$ET46)*100*$B$58,0)</f>
        <v>0</v>
      </c>
      <c r="FO46" s="60">
        <f ca="1">IFERROR((NORMSDIST(-(((LN($ET46/$C$59)+(#REF!+($O$50^2)/2)*$O$54)/($O$50*SQRT($O$54)))-$O$50*SQRT($O$54)))*$C$59*EXP(-#REF!*$O$54)-NORMSDIST(-((LN($ET46/$C$59)+(#REF!+($O$50^2)/2)*$O$54)/($O$50*SQRT($O$54))))*$ET46)*100*$B$59,0)</f>
        <v>0</v>
      </c>
      <c r="FP46" s="60">
        <f ca="1">IFERROR((NORMSDIST(-(((LN($ET46/$C$60)+(#REF!+($O$50^2)/2)*$O$54)/($O$50*SQRT($O$54)))-$O$50*SQRT($O$54)))*$C$60*EXP(-#REF!*$O$54)-NORMSDIST(-((LN($ET46/$C$60)+(#REF!+($O$50^2)/2)*$O$54)/($O$50*SQRT($O$54))))*$ET46)*100*$B$60,0)</f>
        <v>0</v>
      </c>
      <c r="FQ46" s="60">
        <f ca="1">IFERROR((NORMSDIST(-(((LN($ET46/$C$61)+(#REF!+($O$50^2)/2)*$O$54)/($O$50*SQRT($O$54)))-$O$50*SQRT($O$54)))*$C$61*EXP(-#REF!*$O$54)-NORMSDIST(-((LN($ET46/$C$61)+(#REF!+($O$50^2)/2)*$O$54)/($O$50*SQRT($O$54))))*$ET46)*100*$B$61,0)</f>
        <v>0</v>
      </c>
      <c r="FR46" s="60">
        <f ca="1">IFERROR((NORMSDIST(-(((LN($ET46/$C$62)+(#REF!+($O$50^2)/2)*$O$54)/($O$50*SQRT($O$54)))-$O$50*SQRT($O$54)))*$C$62*EXP(-#REF!*$O$54)-NORMSDIST(-((LN($ET46/$C$62)+(#REF!+($O$50^2)/2)*$O$54)/($O$50*SQRT($O$54))))*$ET46)*100*$B$62,0)</f>
        <v>0</v>
      </c>
      <c r="FS46" s="60">
        <f ca="1">IFERROR((NORMSDIST(-(((LN($ET46/$C$63)+(#REF!+($O$50^2)/2)*$O$54)/($O$50*SQRT($O$54)))-$O$50*SQRT($O$54)))*$C$63*EXP(-#REF!*$O$54)-NORMSDIST(-((LN($ET46/$C$63)+(#REF!+($O$50^2)/2)*$O$54)/($O$50*SQRT($O$54))))*$ET46)*100*$B$63,0)</f>
        <v>0</v>
      </c>
      <c r="FT46" s="60">
        <f ca="1">IFERROR((NORMSDIST(-(((LN($ET46/$C$64)+(#REF!+($O$50^2)/2)*$O$54)/($O$50*SQRT($O$54)))-$O$50*SQRT($O$54)))*$C$64*EXP(-#REF!*$O$54)-NORMSDIST(-((LN($ET46/$C$64)+(#REF!+($O$50^2)/2)*$O$54)/($O$50*SQRT($O$54))))*$ET46)*100*$B$64,0)</f>
        <v>0</v>
      </c>
      <c r="FU46" s="60">
        <f ca="1">IFERROR((NORMSDIST(-(((LN($ET46/$C$65)+(#REF!+($O$50^2)/2)*$O$54)/($O$50*SQRT($O$54)))-$O$50*SQRT($O$54)))*$C$65*EXP(-#REF!*$O$54)-NORMSDIST(-((LN($ET46/$C$65)+(#REF!+($O$50^2)/2)*$O$54)/($O$50*SQRT($O$54))))*$ET46)*100*$B$65,0)</f>
        <v>0</v>
      </c>
      <c r="FV46" s="60">
        <f ca="1">IFERROR((NORMSDIST(-(((LN($ET46/$C$66)+(#REF!+($O$50^2)/2)*$O$54)/($O$50*SQRT($O$54)))-$O$50*SQRT($O$54)))*$C$66*EXP(-#REF!*$O$54)-NORMSDIST(-((LN($ET46/$C$66)+(#REF!+($O$50^2)/2)*$O$54)/($O$50*SQRT($O$54))))*$ET46)*100*$B$66,0)</f>
        <v>0</v>
      </c>
      <c r="FW46" s="60">
        <f ca="1">IFERROR((NORMSDIST(-(((LN($ET46/$C$67)+(#REF!+($O$50^2)/2)*$O$54)/($O$50*SQRT($O$54)))-$O$50*SQRT($O$54)))*$C$67*EXP(-#REF!*$O$54)-NORMSDIST(-((LN($ET46/$C$67)+(#REF!+($O$50^2)/2)*$O$54)/($O$50*SQRT($O$54))))*$ET46)*100*$B$67,0)</f>
        <v>0</v>
      </c>
      <c r="FX46" s="60">
        <f ca="1">IFERROR((NORMSDIST(-(((LN($ET46/$C$68)+(#REF!+($O$50^2)/2)*$O$54)/($O$50*SQRT($O$54)))-$O$50*SQRT($O$54)))*$C$68*EXP(-#REF!*$O$54)-NORMSDIST(-((LN($ET46/$C$68)+(#REF!+($O$50^2)/2)*$O$54)/($O$50*SQRT($O$54))))*$ET46)*100*$B$68,0)</f>
        <v>0</v>
      </c>
      <c r="FY46" s="60">
        <f ca="1">IFERROR((NORMSDIST(-(((LN($ET46/$C$69)+(#REF!+($O$50^2)/2)*$O$54)/($O$50*SQRT($O$54)))-$O$50*SQRT($O$54)))*$C$69*EXP(-#REF!*$O$54)-NORMSDIST(-((LN($ET46/$C$69)+(#REF!+($O$50^2)/2)*$O$54)/($O$50*SQRT($O$54))))*$ET46)*100*$B$69,0)</f>
        <v>0</v>
      </c>
      <c r="FZ46" s="60">
        <f ca="1">IFERROR((NORMSDIST(-(((LN($ET46/$C$70)+(#REF!+($O$50^2)/2)*$O$54)/($O$50*SQRT($O$54)))-$O$50*SQRT($O$54)))*$C$70*EXP(-#REF!*$O$54)-NORMSDIST(-((LN($ET46/$C$70)+(#REF!+($O$50^2)/2)*$O$54)/($O$50*SQRT($O$54))))*$ET46)*100*$B$70,0)</f>
        <v>0</v>
      </c>
      <c r="GA46" s="60">
        <f ca="1">IFERROR((NORMSDIST(-(((LN($ET46/$C$71)+(#REF!+($O$50^2)/2)*$O$54)/($O$50*SQRT($O$54)))-$O$50*SQRT($O$54)))*$C$71*EXP(-#REF!*$O$54)-NORMSDIST(-((LN($ET46/$C$71)+(#REF!+($O$50^2)/2)*$O$54)/($O$50*SQRT($O$54))))*$ET46)*100*$B$71,0)</f>
        <v>0</v>
      </c>
      <c r="GB46" s="60">
        <f ca="1">IFERROR((NORMSDIST(-(((LN($ET46/$C$72)+(#REF!+($O$50^2)/2)*$O$54)/($O$50*SQRT($O$54)))-$O$50*SQRT($O$54)))*$C$72*EXP(-#REF!*$O$54)-NORMSDIST(-((LN($ET46/$C$72)+(#REF!+($O$50^2)/2)*$O$54)/($O$50*SQRT($O$54))))*$ET46)*100*$B$72,0)</f>
        <v>0</v>
      </c>
      <c r="GC46" s="60">
        <f ca="1">IFERROR((NORMSDIST(-(((LN($ET46/$C$74)+(#REF!+($O$50^2)/2)*$O$54)/($O$50*SQRT($O$54)))-$O$50*SQRT($O$54)))*$C$74*EXP(-#REF!*$O$54)-NORMSDIST(-((LN($ET46/$C$74)+(#REF!+($O$50^2)/2)*$O$54)/($O$50*SQRT($O$54))))*$ET46)*100*$B$74,0)</f>
        <v>0</v>
      </c>
      <c r="GD46" s="60">
        <f t="shared" si="124"/>
        <v>0</v>
      </c>
      <c r="GE46" s="60">
        <f t="shared" si="125"/>
        <v>0</v>
      </c>
      <c r="GF46" s="60">
        <f t="shared" si="126"/>
        <v>0</v>
      </c>
      <c r="GG46" s="60">
        <f t="shared" si="127"/>
        <v>0</v>
      </c>
      <c r="GH46" s="61"/>
      <c r="GI46" s="75">
        <f t="shared" ca="1" si="128"/>
        <v>0</v>
      </c>
    </row>
    <row r="47" spans="1:191">
      <c r="A47" s="149" t="s">
        <v>205</v>
      </c>
      <c r="B47" s="518"/>
      <c r="C47" s="523">
        <v>4458.1000000000004</v>
      </c>
      <c r="D47" s="519">
        <v>230</v>
      </c>
      <c r="E47" s="588">
        <f t="shared" si="0"/>
        <v>0</v>
      </c>
      <c r="F47" s="591">
        <f t="shared" si="1"/>
        <v>0</v>
      </c>
      <c r="G47" s="520">
        <f t="shared" si="130"/>
        <v>230</v>
      </c>
      <c r="H47" s="624"/>
      <c r="I47" s="553">
        <f t="shared" si="2"/>
        <v>0</v>
      </c>
      <c r="J47" s="896">
        <f t="shared" si="3"/>
        <v>0</v>
      </c>
      <c r="K47" s="872"/>
      <c r="L47" s="992" t="s">
        <v>538</v>
      </c>
      <c r="M47" s="992"/>
      <c r="N47" s="836">
        <v>-0.1</v>
      </c>
      <c r="O47" s="912">
        <f>+$M$18*(1+N47)</f>
        <v>3361.5</v>
      </c>
      <c r="P47" s="872"/>
      <c r="Q47" s="884"/>
      <c r="R47" s="878"/>
      <c r="S47" s="885"/>
      <c r="T47" s="878"/>
      <c r="U47" s="878"/>
      <c r="V47" s="878"/>
      <c r="W47" s="878"/>
      <c r="X47" s="878"/>
      <c r="Y47" s="872"/>
      <c r="Z47" s="872"/>
      <c r="AA47" s="872"/>
      <c r="AB47" s="872"/>
      <c r="AC47" s="884"/>
      <c r="AD47" s="878"/>
      <c r="AE47" s="885"/>
      <c r="AF47" s="878"/>
      <c r="AG47" s="878"/>
      <c r="AH47" s="878"/>
      <c r="AI47" s="878"/>
      <c r="AJ47" s="872"/>
      <c r="AK47" s="872"/>
      <c r="AL47" s="872"/>
      <c r="AM47" s="872"/>
      <c r="AN47" s="872"/>
      <c r="AO47" s="830"/>
      <c r="AP47" s="528" t="s">
        <v>160</v>
      </c>
      <c r="AQ47" s="510"/>
      <c r="AR47" s="522"/>
      <c r="AS47" s="514"/>
      <c r="AT47" s="516">
        <f t="shared" si="17"/>
        <v>0</v>
      </c>
      <c r="AU47" s="525">
        <f t="shared" si="79"/>
        <v>0</v>
      </c>
      <c r="AV47" s="529" t="s">
        <v>206</v>
      </c>
      <c r="AW47" s="510"/>
      <c r="AX47" s="522"/>
      <c r="AY47" s="514"/>
      <c r="AZ47" s="516">
        <f t="shared" si="64"/>
        <v>0</v>
      </c>
      <c r="BA47" s="525">
        <f t="shared" si="80"/>
        <v>0</v>
      </c>
      <c r="BB47" s="532" t="s">
        <v>207</v>
      </c>
      <c r="BC47" s="531"/>
      <c r="BD47" s="514"/>
      <c r="BE47" s="516">
        <f t="shared" si="20"/>
        <v>0</v>
      </c>
      <c r="BF47" s="924">
        <f t="shared" si="81"/>
        <v>0</v>
      </c>
      <c r="BG47" s="877"/>
      <c r="BH47" s="877"/>
      <c r="BI47" s="877"/>
      <c r="BJ47" s="877"/>
      <c r="BK47" s="877"/>
      <c r="BL47" s="877"/>
      <c r="BM47" s="877"/>
      <c r="BN47" s="877"/>
      <c r="BO47" s="877"/>
      <c r="BP47" s="877"/>
      <c r="BQ47" s="877"/>
      <c r="BR47" s="877"/>
      <c r="DC47" s="59">
        <f t="shared" si="131"/>
        <v>3445.0450775999993</v>
      </c>
      <c r="DD47" s="60">
        <f t="shared" si="83"/>
        <v>0</v>
      </c>
      <c r="DE47" s="60">
        <f t="shared" si="84"/>
        <v>0</v>
      </c>
      <c r="DF47" s="60">
        <f t="shared" si="85"/>
        <v>0</v>
      </c>
      <c r="DG47" s="60">
        <f t="shared" si="86"/>
        <v>0</v>
      </c>
      <c r="DH47" s="60">
        <f t="shared" si="87"/>
        <v>0</v>
      </c>
      <c r="DI47" s="60">
        <f t="shared" si="88"/>
        <v>0</v>
      </c>
      <c r="DJ47" s="60">
        <f t="shared" si="89"/>
        <v>0</v>
      </c>
      <c r="DK47" s="60">
        <f t="shared" si="90"/>
        <v>0</v>
      </c>
      <c r="DL47" s="60">
        <f t="shared" si="91"/>
        <v>0</v>
      </c>
      <c r="DM47" s="60">
        <f t="shared" si="92"/>
        <v>0</v>
      </c>
      <c r="DN47" s="60">
        <f t="shared" si="93"/>
        <v>0</v>
      </c>
      <c r="DO47" s="60">
        <f t="shared" si="94"/>
        <v>0</v>
      </c>
      <c r="DP47" s="60">
        <f t="shared" si="95"/>
        <v>0</v>
      </c>
      <c r="DQ47" s="60">
        <f t="shared" si="96"/>
        <v>0</v>
      </c>
      <c r="DR47" s="60">
        <f t="shared" si="97"/>
        <v>0</v>
      </c>
      <c r="DS47" s="60">
        <f t="shared" si="98"/>
        <v>0</v>
      </c>
      <c r="DT47" s="60">
        <f t="shared" si="99"/>
        <v>0</v>
      </c>
      <c r="DU47" s="60">
        <f t="shared" si="100"/>
        <v>0</v>
      </c>
      <c r="DV47" s="60">
        <f t="shared" si="101"/>
        <v>0</v>
      </c>
      <c r="DW47" s="60">
        <f t="shared" si="102"/>
        <v>0</v>
      </c>
      <c r="DX47" s="60">
        <f t="shared" si="103"/>
        <v>0</v>
      </c>
      <c r="DY47" s="60">
        <f t="shared" si="104"/>
        <v>0</v>
      </c>
      <c r="DZ47" s="60">
        <f t="shared" si="105"/>
        <v>0</v>
      </c>
      <c r="EA47" s="60">
        <f t="shared" si="106"/>
        <v>0</v>
      </c>
      <c r="EB47" s="60">
        <f t="shared" si="107"/>
        <v>0</v>
      </c>
      <c r="EC47" s="60">
        <f t="shared" si="108"/>
        <v>0</v>
      </c>
      <c r="ED47" s="60">
        <f t="shared" si="109"/>
        <v>0</v>
      </c>
      <c r="EE47" s="60">
        <f t="shared" si="110"/>
        <v>0</v>
      </c>
      <c r="EF47" s="60">
        <f t="shared" si="111"/>
        <v>0</v>
      </c>
      <c r="EG47" s="60">
        <f t="shared" si="112"/>
        <v>0</v>
      </c>
      <c r="EH47" s="60">
        <f t="shared" si="113"/>
        <v>0</v>
      </c>
      <c r="EI47" s="60">
        <f t="shared" si="114"/>
        <v>0</v>
      </c>
      <c r="EJ47" s="60">
        <f t="shared" si="115"/>
        <v>0</v>
      </c>
      <c r="EK47" s="60">
        <f t="shared" si="116"/>
        <v>0</v>
      </c>
      <c r="EL47" s="60">
        <f t="shared" si="117"/>
        <v>0</v>
      </c>
      <c r="EM47" s="60">
        <f t="shared" si="118"/>
        <v>0</v>
      </c>
      <c r="EN47" s="60">
        <f t="shared" si="119"/>
        <v>0</v>
      </c>
      <c r="EO47" s="60">
        <f t="shared" si="120"/>
        <v>0</v>
      </c>
      <c r="EP47" s="60">
        <f t="shared" si="121"/>
        <v>0</v>
      </c>
      <c r="EQ47" s="61"/>
      <c r="ER47" s="75">
        <f t="shared" si="122"/>
        <v>0</v>
      </c>
      <c r="ES47" s="50"/>
      <c r="ET47" s="59">
        <f t="shared" si="132"/>
        <v>3445.0450775999993</v>
      </c>
      <c r="EU47" s="60">
        <f ca="1">IFERROR((NORMSDIST(-(((LN($ET47/$C$21)+(#REF!+($O$50^2)/2)*$O$54)/($O$50*SQRT($O$54)))-$O$50*SQRT($O$54)))*$C$21*EXP(-#REF!*$O$54)-NORMSDIST(-((LN($ET47/$C$21)+(#REF!+($O$50^2)/2)*$O$54)/($O$50*SQRT($O$54))))*$ET47)*100*$B$21,0)</f>
        <v>0</v>
      </c>
      <c r="EV47" s="60">
        <f ca="1">IFERROR((NORMSDIST(-(((LN($ET47/$C$22)+(#REF!+($O$50^2)/2)*$O$54)/($O$50*SQRT($O$54)))-$O$50*SQRT($O$54)))*$C$22*EXP(-#REF!*$O$54)-NORMSDIST(-((LN($ET47/$C$22)+(#REF!+($O$50^2)/2)*$O$54)/($O$50*SQRT($O$54))))*$ET47)*100*$B$22,0)</f>
        <v>0</v>
      </c>
      <c r="EW47" s="60">
        <f ca="1">IFERROR((NORMSDIST(-(((LN($ET47/$C$23)+(#REF!+($O$50^2)/2)*$O$54)/($O$50*SQRT($O$54)))-$O$50*SQRT($O$54)))*$C$23*EXP(-#REF!*$O$54)-NORMSDIST(-((LN($ET47/$C$23)+(#REF!+($O$50^2)/2)*$O$54)/($O$50*SQRT($O$54))))*$ET47)*100*$B$23,0)</f>
        <v>0</v>
      </c>
      <c r="EX47" s="60">
        <f ca="1">IFERROR((NORMSDIST(-(((LN($ET47/$C$24)+(#REF!+($O$50^2)/2)*$O$54)/($O$50*SQRT($O$54)))-$O$50*SQRT($O$54)))*$C$24*EXP(-#REF!*$O$54)-NORMSDIST(-((LN($ET47/$C$24)+(#REF!+($O$50^2)/2)*$O$54)/($O$50*SQRT($O$54))))*$ET47)*100*$B$24,0)</f>
        <v>0</v>
      </c>
      <c r="EY47" s="60">
        <f ca="1">IFERROR((NORMSDIST(-(((LN($ET47/$C$25)+(#REF!+($O$50^2)/2)*$O$54)/($O$50*SQRT($O$54)))-$O$50*SQRT($O$54)))*$C$25*EXP(-#REF!*$O$54)-NORMSDIST(-((LN($ET47/$C$25)+(#REF!+($O$50^2)/2)*$O$54)/($O$50*SQRT($O$54))))*$ET47)*100*$B$25,0)</f>
        <v>0</v>
      </c>
      <c r="EZ47" s="60">
        <f ca="1">IFERROR((NORMSDIST(-(((LN($ET47/$C$26)+(#REF!+($O$50^2)/2)*$O$54)/($O$50*SQRT($O$54)))-$O$50*SQRT($O$54)))*$C$26*EXP(-#REF!*$O$54)-NORMSDIST(-((LN($ET47/$C$26)+(#REF!+($O$50^2)/2)*$O$54)/($O$50*SQRT($O$54))))*$ET47)*100*$B$26,0)</f>
        <v>0</v>
      </c>
      <c r="FA47" s="60">
        <f ca="1">IFERROR((NORMSDIST(-(((LN($ET47/$C$27)+(#REF!+($O$50^2)/2)*$O$54)/($O$50*SQRT($O$54)))-$O$50*SQRT($O$54)))*$C$27*EXP(-#REF!*$O$54)-NORMSDIST(-((LN($ET47/$C$27)+(#REF!+($O$50^2)/2)*$O$54)/($O$50*SQRT($O$54))))*$ET47)*100*$B$27,0)</f>
        <v>0</v>
      </c>
      <c r="FB47" s="60">
        <f ca="1">IFERROR((NORMSDIST(-(((LN($ET47/$C$28)+(#REF!+($O$50^2)/2)*$O$54)/($O$50*SQRT($O$54)))-$O$50*SQRT($O$54)))*$C$28*EXP(-#REF!*$O$54)-NORMSDIST(-((LN($ET47/$C$28)+(#REF!+($O$50^2)/2)*$O$54)/($O$50*SQRT($O$54))))*$ET47)*100*$B$28,0)</f>
        <v>0</v>
      </c>
      <c r="FC47" s="60">
        <f ca="1">IFERROR((NORMSDIST(-(((LN($ET47/$C$29)+(#REF!+($O$50^2)/2)*$O$54)/($O$50*SQRT($O$54)))-$O$50*SQRT($O$54)))*$C$29*EXP(-#REF!*$O$54)-NORMSDIST(-((LN($ET47/$C$29)+(#REF!+($O$50^2)/2)*$O$54)/($O$50*SQRT($O$54))))*$ET47)*100*$B$29,0)</f>
        <v>0</v>
      </c>
      <c r="FD47" s="60">
        <f ca="1">IFERROR((NORMSDIST(-(((LN($ET47/$C$30)+(#REF!+($O$50^2)/2)*$O$54)/($O$50*SQRT($O$54)))-$O$50*SQRT($O$54)))*$C$30*EXP(-#REF!*$O$54)-NORMSDIST(-((LN($ET47/$C$30)+(#REF!+($O$50^2)/2)*$O$54)/($O$50*SQRT($O$54))))*$ET47)*100*$B$30,0)</f>
        <v>0</v>
      </c>
      <c r="FE47" s="60">
        <f ca="1">IFERROR((NORMSDIST(-(((LN($ET47/$C$31)+(#REF!+($O$50^2)/2)*$O$54)/($O$50*SQRT($O$54)))-$O$50*SQRT($O$54)))*$C$31*EXP(-#REF!*$O$54)-NORMSDIST(-((LN($ET47/$C$31)+(#REF!+($O$50^2)/2)*$O$54)/($O$50*SQRT($O$54))))*$ET47)*100*$B$31,0)</f>
        <v>0</v>
      </c>
      <c r="FF47" s="60">
        <f ca="1">IFERROR((NORMSDIST(-(((LN($ET47/$C$32)+(#REF!+($O$50^2)/2)*$O$54)/($O$50*SQRT($O$54)))-$O$50*SQRT($O$54)))*$C$32*EXP(-#REF!*$O$54)-NORMSDIST(-((LN($ET47/$C$32)+(#REF!+($O$50^2)/2)*$O$54)/($O$50*SQRT($O$54))))*$ET47)*100*$B$32,0)</f>
        <v>0</v>
      </c>
      <c r="FG47" s="60">
        <f ca="1">IFERROR((NORMSDIST(-(((LN($ET47/$C$33)+(#REF!+($O$50^2)/2)*$O$54)/($O$50*SQRT($O$54)))-$O$50*SQRT($O$54)))*$C$33*EXP(-#REF!*$O$54)-NORMSDIST(-((LN($ET47/$C$33)+(#REF!+($O$50^2)/2)*$O$54)/($O$50*SQRT($O$54))))*$ET47)*100*$B$33,0)</f>
        <v>0</v>
      </c>
      <c r="FH47" s="60">
        <f ca="1">IFERROR((NORMSDIST(-(((LN($ET47/$C$34)+(#REF!+($O$50^2)/2)*$O$54)/($O$50*SQRT($O$54)))-$O$50*SQRT($O$54)))*$C$34*EXP(-#REF!*$O$54)-NORMSDIST(-((LN($ET47/$C$34)+(#REF!+($O$50^2)/2)*$O$54)/($O$50*SQRT($O$54))))*$ET47)*100*$B$34,0)</f>
        <v>0</v>
      </c>
      <c r="FI47" s="60">
        <f ca="1">IFERROR((NORMSDIST(-(((LN($ET47/$C$35)+(#REF!+($O$50^2)/2)*$O$54)/($O$50*SQRT($O$54)))-$O$50*SQRT($O$54)))*$C$35*EXP(-#REF!*$O$54)-NORMSDIST(-((LN($ET47/$C$35)+(#REF!+($O$50^2)/2)*$O$54)/($O$50*SQRT($O$54))))*$ET47)*100*$B$35,0)</f>
        <v>0</v>
      </c>
      <c r="FJ47" s="60">
        <f ca="1">IFERROR((NORMSDIST(-(((LN($ET47/$C$36)+(#REF!+($O$50^2)/2)*$O$54)/($O$50*SQRT($O$54)))-$O$50*SQRT($O$54)))*$C$36*EXP(-#REF!*$O$54)-NORMSDIST(-((LN($ET47/$C$36)+(#REF!+($O$50^2)/2)*$O$54)/($O$50*SQRT($O$54))))*$ET47)*100*$B$36,0)</f>
        <v>0</v>
      </c>
      <c r="FK47" s="60">
        <f ca="1">IFERROR((NORMSDIST(-(((LN($ET47/$C$37)+(#REF!+($O$50^2)/2)*$O$54)/($O$50*SQRT($O$54)))-$O$50*SQRT($O$54)))*$C$37*EXP(-#REF!*$O$54)-NORMSDIST(-((LN($ET47/$C$37)+(#REF!+($O$50^2)/2)*$O$54)/($O$50*SQRT($O$54))))*$ET47)*100*$B$37,0)</f>
        <v>0</v>
      </c>
      <c r="FL47" s="60">
        <f ca="1">IFERROR((NORMSDIST(-(((LN($ET47/$C$38)+(#REF!+($O$50^2)/2)*$O$54)/($O$50*SQRT($O$54)))-$O$50*SQRT($O$54)))*$C$38*EXP(-#REF!*$O$54)-NORMSDIST(-((LN($ET47/$C$38)+(#REF!+($O$50^2)/2)*$O$54)/($O$50*SQRT($O$54))))*$ET47)*100*$B$38,0)</f>
        <v>0</v>
      </c>
      <c r="FM47" s="60">
        <f ca="1">IFERROR((NORMSDIST(-(((LN($ET47/$C$57)+(#REF!+($O$50^2)/2)*$O$54)/($O$50*SQRT($O$54)))-$O$50*SQRT($O$54)))*$C$57*EXP(-#REF!*$O$54)-NORMSDIST(-((LN($ET47/$C$57)+(#REF!+($O$50^2)/2)*$O$54)/($O$50*SQRT($O$54))))*$ET47)*100*$B$57,0)</f>
        <v>0</v>
      </c>
      <c r="FN47" s="60">
        <f ca="1">IFERROR((NORMSDIST(-(((LN($ET47/$C$58)+(#REF!+($O$50^2)/2)*$O$54)/($O$50*SQRT($O$54)))-$O$50*SQRT($O$54)))*$C$58*EXP(-#REF!*$O$54)-NORMSDIST(-((LN($ET47/$C$58)+(#REF!+($O$50^2)/2)*$O$54)/($O$50*SQRT($O$54))))*$ET47)*100*$B$58,0)</f>
        <v>0</v>
      </c>
      <c r="FO47" s="60">
        <f ca="1">IFERROR((NORMSDIST(-(((LN($ET47/$C$59)+(#REF!+($O$50^2)/2)*$O$54)/($O$50*SQRT($O$54)))-$O$50*SQRT($O$54)))*$C$59*EXP(-#REF!*$O$54)-NORMSDIST(-((LN($ET47/$C$59)+(#REF!+($O$50^2)/2)*$O$54)/($O$50*SQRT($O$54))))*$ET47)*100*$B$59,0)</f>
        <v>0</v>
      </c>
      <c r="FP47" s="60">
        <f ca="1">IFERROR((NORMSDIST(-(((LN($ET47/$C$60)+(#REF!+($O$50^2)/2)*$O$54)/($O$50*SQRT($O$54)))-$O$50*SQRT($O$54)))*$C$60*EXP(-#REF!*$O$54)-NORMSDIST(-((LN($ET47/$C$60)+(#REF!+($O$50^2)/2)*$O$54)/($O$50*SQRT($O$54))))*$ET47)*100*$B$60,0)</f>
        <v>0</v>
      </c>
      <c r="FQ47" s="60">
        <f ca="1">IFERROR((NORMSDIST(-(((LN($ET47/$C$61)+(#REF!+($O$50^2)/2)*$O$54)/($O$50*SQRT($O$54)))-$O$50*SQRT($O$54)))*$C$61*EXP(-#REF!*$O$54)-NORMSDIST(-((LN($ET47/$C$61)+(#REF!+($O$50^2)/2)*$O$54)/($O$50*SQRT($O$54))))*$ET47)*100*$B$61,0)</f>
        <v>0</v>
      </c>
      <c r="FR47" s="60">
        <f ca="1">IFERROR((NORMSDIST(-(((LN($ET47/$C$62)+(#REF!+($O$50^2)/2)*$O$54)/($O$50*SQRT($O$54)))-$O$50*SQRT($O$54)))*$C$62*EXP(-#REF!*$O$54)-NORMSDIST(-((LN($ET47/$C$62)+(#REF!+($O$50^2)/2)*$O$54)/($O$50*SQRT($O$54))))*$ET47)*100*$B$62,0)</f>
        <v>0</v>
      </c>
      <c r="FS47" s="60">
        <f ca="1">IFERROR((NORMSDIST(-(((LN($ET47/$C$63)+(#REF!+($O$50^2)/2)*$O$54)/($O$50*SQRT($O$54)))-$O$50*SQRT($O$54)))*$C$63*EXP(-#REF!*$O$54)-NORMSDIST(-((LN($ET47/$C$63)+(#REF!+($O$50^2)/2)*$O$54)/($O$50*SQRT($O$54))))*$ET47)*100*$B$63,0)</f>
        <v>0</v>
      </c>
      <c r="FT47" s="60">
        <f ca="1">IFERROR((NORMSDIST(-(((LN($ET47/$C$64)+(#REF!+($O$50^2)/2)*$O$54)/($O$50*SQRT($O$54)))-$O$50*SQRT($O$54)))*$C$64*EXP(-#REF!*$O$54)-NORMSDIST(-((LN($ET47/$C$64)+(#REF!+($O$50^2)/2)*$O$54)/($O$50*SQRT($O$54))))*$ET47)*100*$B$64,0)</f>
        <v>0</v>
      </c>
      <c r="FU47" s="60">
        <f ca="1">IFERROR((NORMSDIST(-(((LN($ET47/$C$65)+(#REF!+($O$50^2)/2)*$O$54)/($O$50*SQRT($O$54)))-$O$50*SQRT($O$54)))*$C$65*EXP(-#REF!*$O$54)-NORMSDIST(-((LN($ET47/$C$65)+(#REF!+($O$50^2)/2)*$O$54)/($O$50*SQRT($O$54))))*$ET47)*100*$B$65,0)</f>
        <v>0</v>
      </c>
      <c r="FV47" s="60">
        <f ca="1">IFERROR((NORMSDIST(-(((LN($ET47/$C$66)+(#REF!+($O$50^2)/2)*$O$54)/($O$50*SQRT($O$54)))-$O$50*SQRT($O$54)))*$C$66*EXP(-#REF!*$O$54)-NORMSDIST(-((LN($ET47/$C$66)+(#REF!+($O$50^2)/2)*$O$54)/($O$50*SQRT($O$54))))*$ET47)*100*$B$66,0)</f>
        <v>0</v>
      </c>
      <c r="FW47" s="60">
        <f ca="1">IFERROR((NORMSDIST(-(((LN($ET47/$C$67)+(#REF!+($O$50^2)/2)*$O$54)/($O$50*SQRT($O$54)))-$O$50*SQRT($O$54)))*$C$67*EXP(-#REF!*$O$54)-NORMSDIST(-((LN($ET47/$C$67)+(#REF!+($O$50^2)/2)*$O$54)/($O$50*SQRT($O$54))))*$ET47)*100*$B$67,0)</f>
        <v>0</v>
      </c>
      <c r="FX47" s="60">
        <f ca="1">IFERROR((NORMSDIST(-(((LN($ET47/$C$68)+(#REF!+($O$50^2)/2)*$O$54)/($O$50*SQRT($O$54)))-$O$50*SQRT($O$54)))*$C$68*EXP(-#REF!*$O$54)-NORMSDIST(-((LN($ET47/$C$68)+(#REF!+($O$50^2)/2)*$O$54)/($O$50*SQRT($O$54))))*$ET47)*100*$B$68,0)</f>
        <v>0</v>
      </c>
      <c r="FY47" s="60">
        <f ca="1">IFERROR((NORMSDIST(-(((LN($ET47/$C$69)+(#REF!+($O$50^2)/2)*$O$54)/($O$50*SQRT($O$54)))-$O$50*SQRT($O$54)))*$C$69*EXP(-#REF!*$O$54)-NORMSDIST(-((LN($ET47/$C$69)+(#REF!+($O$50^2)/2)*$O$54)/($O$50*SQRT($O$54))))*$ET47)*100*$B$69,0)</f>
        <v>0</v>
      </c>
      <c r="FZ47" s="60">
        <f ca="1">IFERROR((NORMSDIST(-(((LN($ET47/$C$70)+(#REF!+($O$50^2)/2)*$O$54)/($O$50*SQRT($O$54)))-$O$50*SQRT($O$54)))*$C$70*EXP(-#REF!*$O$54)-NORMSDIST(-((LN($ET47/$C$70)+(#REF!+($O$50^2)/2)*$O$54)/($O$50*SQRT($O$54))))*$ET47)*100*$B$70,0)</f>
        <v>0</v>
      </c>
      <c r="GA47" s="60">
        <f ca="1">IFERROR((NORMSDIST(-(((LN($ET47/$C$71)+(#REF!+($O$50^2)/2)*$O$54)/($O$50*SQRT($O$54)))-$O$50*SQRT($O$54)))*$C$71*EXP(-#REF!*$O$54)-NORMSDIST(-((LN($ET47/$C$71)+(#REF!+($O$50^2)/2)*$O$54)/($O$50*SQRT($O$54))))*$ET47)*100*$B$71,0)</f>
        <v>0</v>
      </c>
      <c r="GB47" s="60">
        <f ca="1">IFERROR((NORMSDIST(-(((LN($ET47/$C$72)+(#REF!+($O$50^2)/2)*$O$54)/($O$50*SQRT($O$54)))-$O$50*SQRT($O$54)))*$C$72*EXP(-#REF!*$O$54)-NORMSDIST(-((LN($ET47/$C$72)+(#REF!+($O$50^2)/2)*$O$54)/($O$50*SQRT($O$54))))*$ET47)*100*$B$72,0)</f>
        <v>0</v>
      </c>
      <c r="GC47" s="60">
        <f ca="1">IFERROR((NORMSDIST(-(((LN($ET47/$C$74)+(#REF!+($O$50^2)/2)*$O$54)/($O$50*SQRT($O$54)))-$O$50*SQRT($O$54)))*$C$74*EXP(-#REF!*$O$54)-NORMSDIST(-((LN($ET47/$C$74)+(#REF!+($O$50^2)/2)*$O$54)/($O$50*SQRT($O$54))))*$ET47)*100*$B$74,0)</f>
        <v>0</v>
      </c>
      <c r="GD47" s="60">
        <f t="shared" si="124"/>
        <v>0</v>
      </c>
      <c r="GE47" s="60">
        <f t="shared" si="125"/>
        <v>0</v>
      </c>
      <c r="GF47" s="60">
        <f t="shared" si="126"/>
        <v>0</v>
      </c>
      <c r="GG47" s="60">
        <f t="shared" si="127"/>
        <v>0</v>
      </c>
      <c r="GH47" s="61"/>
      <c r="GI47" s="75">
        <f t="shared" ca="1" si="128"/>
        <v>0</v>
      </c>
    </row>
    <row r="48" spans="1:191">
      <c r="A48" s="149" t="s">
        <v>205</v>
      </c>
      <c r="B48" s="637"/>
      <c r="C48" s="638">
        <v>4658.1000000000004</v>
      </c>
      <c r="D48" s="639">
        <v>185</v>
      </c>
      <c r="E48" s="640">
        <f t="shared" si="0"/>
        <v>0</v>
      </c>
      <c r="F48" s="641">
        <f t="shared" si="1"/>
        <v>0</v>
      </c>
      <c r="G48" s="642">
        <f t="shared" si="130"/>
        <v>185</v>
      </c>
      <c r="H48" s="643"/>
      <c r="I48" s="644">
        <f t="shared" si="2"/>
        <v>0</v>
      </c>
      <c r="J48" s="897">
        <f t="shared" si="3"/>
        <v>0</v>
      </c>
      <c r="K48" s="872"/>
      <c r="L48" s="993"/>
      <c r="M48" s="993"/>
      <c r="N48" s="837">
        <v>0.1</v>
      </c>
      <c r="O48" s="913">
        <f>+$M$18*(1+N48)</f>
        <v>4108.5</v>
      </c>
      <c r="P48" s="872"/>
      <c r="Q48" s="884"/>
      <c r="R48" s="878"/>
      <c r="S48" s="885"/>
      <c r="T48" s="878"/>
      <c r="U48" s="878"/>
      <c r="V48" s="878"/>
      <c r="W48" s="878"/>
      <c r="X48" s="878"/>
      <c r="Y48" s="872"/>
      <c r="Z48" s="872"/>
      <c r="AA48" s="872"/>
      <c r="AB48" s="872"/>
      <c r="AC48" s="884"/>
      <c r="AD48" s="878"/>
      <c r="AE48" s="885"/>
      <c r="AF48" s="878"/>
      <c r="AG48" s="878"/>
      <c r="AH48" s="878"/>
      <c r="AI48" s="878"/>
      <c r="AJ48" s="872"/>
      <c r="AK48" s="872"/>
      <c r="AL48" s="872"/>
      <c r="AM48" s="872"/>
      <c r="AN48" s="872"/>
      <c r="AO48" s="831"/>
      <c r="AP48" s="528" t="s">
        <v>160</v>
      </c>
      <c r="AQ48" s="509"/>
      <c r="AR48" s="521"/>
      <c r="AS48" s="512"/>
      <c r="AT48" s="515">
        <f t="shared" si="17"/>
        <v>0</v>
      </c>
      <c r="AU48" s="524">
        <f t="shared" si="79"/>
        <v>0</v>
      </c>
      <c r="AV48" s="529" t="s">
        <v>206</v>
      </c>
      <c r="AW48" s="509"/>
      <c r="AX48" s="521"/>
      <c r="AY48" s="512"/>
      <c r="AZ48" s="515">
        <f t="shared" si="64"/>
        <v>0</v>
      </c>
      <c r="BA48" s="524">
        <f t="shared" si="80"/>
        <v>0</v>
      </c>
      <c r="BB48" s="532" t="s">
        <v>207</v>
      </c>
      <c r="BC48" s="530"/>
      <c r="BD48" s="512"/>
      <c r="BE48" s="515">
        <f t="shared" si="20"/>
        <v>0</v>
      </c>
      <c r="BF48" s="925">
        <f t="shared" si="81"/>
        <v>0</v>
      </c>
      <c r="BG48" s="877"/>
      <c r="BH48" s="877"/>
      <c r="BI48" s="877"/>
      <c r="BJ48" s="877"/>
      <c r="BK48" s="877"/>
      <c r="BL48" s="877"/>
      <c r="BM48" s="877"/>
      <c r="BN48" s="877"/>
      <c r="BO48" s="877"/>
      <c r="BP48" s="877"/>
      <c r="BQ48" s="877"/>
      <c r="BR48" s="877"/>
      <c r="DC48" s="59">
        <f t="shared" si="131"/>
        <v>3515.3521199999996</v>
      </c>
      <c r="DD48" s="60">
        <f t="shared" si="83"/>
        <v>0</v>
      </c>
      <c r="DE48" s="60">
        <f t="shared" si="84"/>
        <v>0</v>
      </c>
      <c r="DF48" s="60">
        <f t="shared" si="85"/>
        <v>0</v>
      </c>
      <c r="DG48" s="60">
        <f t="shared" si="86"/>
        <v>0</v>
      </c>
      <c r="DH48" s="60">
        <f t="shared" si="87"/>
        <v>0</v>
      </c>
      <c r="DI48" s="60">
        <f t="shared" si="88"/>
        <v>0</v>
      </c>
      <c r="DJ48" s="60">
        <f t="shared" si="89"/>
        <v>0</v>
      </c>
      <c r="DK48" s="60">
        <f t="shared" si="90"/>
        <v>0</v>
      </c>
      <c r="DL48" s="60">
        <f t="shared" si="91"/>
        <v>0</v>
      </c>
      <c r="DM48" s="60">
        <f t="shared" si="92"/>
        <v>0</v>
      </c>
      <c r="DN48" s="60">
        <f t="shared" si="93"/>
        <v>0</v>
      </c>
      <c r="DO48" s="60">
        <f t="shared" si="94"/>
        <v>0</v>
      </c>
      <c r="DP48" s="60">
        <f t="shared" si="95"/>
        <v>0</v>
      </c>
      <c r="DQ48" s="60">
        <f t="shared" si="96"/>
        <v>0</v>
      </c>
      <c r="DR48" s="60">
        <f t="shared" si="97"/>
        <v>0</v>
      </c>
      <c r="DS48" s="60">
        <f t="shared" si="98"/>
        <v>0</v>
      </c>
      <c r="DT48" s="60">
        <f t="shared" si="99"/>
        <v>0</v>
      </c>
      <c r="DU48" s="60">
        <f t="shared" si="100"/>
        <v>0</v>
      </c>
      <c r="DV48" s="60">
        <f t="shared" si="101"/>
        <v>0</v>
      </c>
      <c r="DW48" s="60">
        <f t="shared" si="102"/>
        <v>0</v>
      </c>
      <c r="DX48" s="60">
        <f t="shared" si="103"/>
        <v>0</v>
      </c>
      <c r="DY48" s="60">
        <f t="shared" si="104"/>
        <v>0</v>
      </c>
      <c r="DZ48" s="60">
        <f t="shared" si="105"/>
        <v>0</v>
      </c>
      <c r="EA48" s="60">
        <f t="shared" si="106"/>
        <v>0</v>
      </c>
      <c r="EB48" s="60">
        <f t="shared" si="107"/>
        <v>0</v>
      </c>
      <c r="EC48" s="60">
        <f t="shared" si="108"/>
        <v>0</v>
      </c>
      <c r="ED48" s="60">
        <f t="shared" si="109"/>
        <v>0</v>
      </c>
      <c r="EE48" s="60">
        <f t="shared" si="110"/>
        <v>0</v>
      </c>
      <c r="EF48" s="60">
        <f t="shared" si="111"/>
        <v>0</v>
      </c>
      <c r="EG48" s="60">
        <f t="shared" si="112"/>
        <v>0</v>
      </c>
      <c r="EH48" s="60">
        <f t="shared" si="113"/>
        <v>0</v>
      </c>
      <c r="EI48" s="60">
        <f t="shared" si="114"/>
        <v>0</v>
      </c>
      <c r="EJ48" s="60">
        <f t="shared" si="115"/>
        <v>0</v>
      </c>
      <c r="EK48" s="60">
        <f t="shared" si="116"/>
        <v>0</v>
      </c>
      <c r="EL48" s="60">
        <f t="shared" si="117"/>
        <v>0</v>
      </c>
      <c r="EM48" s="60">
        <f t="shared" si="118"/>
        <v>0</v>
      </c>
      <c r="EN48" s="60">
        <f t="shared" si="119"/>
        <v>0</v>
      </c>
      <c r="EO48" s="60">
        <f t="shared" si="120"/>
        <v>0</v>
      </c>
      <c r="EP48" s="60">
        <f t="shared" si="121"/>
        <v>0</v>
      </c>
      <c r="EQ48" s="61"/>
      <c r="ER48" s="75">
        <f t="shared" si="122"/>
        <v>0</v>
      </c>
      <c r="ES48" s="50"/>
      <c r="ET48" s="59">
        <f t="shared" si="132"/>
        <v>3515.3521199999996</v>
      </c>
      <c r="EU48" s="60">
        <f ca="1">IFERROR((NORMSDIST(-(((LN($ET48/$C$21)+(#REF!+($O$50^2)/2)*$O$54)/($O$50*SQRT($O$54)))-$O$50*SQRT($O$54)))*$C$21*EXP(-#REF!*$O$54)-NORMSDIST(-((LN($ET48/$C$21)+(#REF!+($O$50^2)/2)*$O$54)/($O$50*SQRT($O$54))))*$ET48)*100*$B$21,0)</f>
        <v>0</v>
      </c>
      <c r="EV48" s="60">
        <f ca="1">IFERROR((NORMSDIST(-(((LN($ET48/$C$22)+(#REF!+($O$50^2)/2)*$O$54)/($O$50*SQRT($O$54)))-$O$50*SQRT($O$54)))*$C$22*EXP(-#REF!*$O$54)-NORMSDIST(-((LN($ET48/$C$22)+(#REF!+($O$50^2)/2)*$O$54)/($O$50*SQRT($O$54))))*$ET48)*100*$B$22,0)</f>
        <v>0</v>
      </c>
      <c r="EW48" s="60">
        <f ca="1">IFERROR((NORMSDIST(-(((LN($ET48/$C$23)+(#REF!+($O$50^2)/2)*$O$54)/($O$50*SQRT($O$54)))-$O$50*SQRT($O$54)))*$C$23*EXP(-#REF!*$O$54)-NORMSDIST(-((LN($ET48/$C$23)+(#REF!+($O$50^2)/2)*$O$54)/($O$50*SQRT($O$54))))*$ET48)*100*$B$23,0)</f>
        <v>0</v>
      </c>
      <c r="EX48" s="60">
        <f ca="1">IFERROR((NORMSDIST(-(((LN($ET48/$C$24)+(#REF!+($O$50^2)/2)*$O$54)/($O$50*SQRT($O$54)))-$O$50*SQRT($O$54)))*$C$24*EXP(-#REF!*$O$54)-NORMSDIST(-((LN($ET48/$C$24)+(#REF!+($O$50^2)/2)*$O$54)/($O$50*SQRT($O$54))))*$ET48)*100*$B$24,0)</f>
        <v>0</v>
      </c>
      <c r="EY48" s="60">
        <f ca="1">IFERROR((NORMSDIST(-(((LN($ET48/$C$25)+(#REF!+($O$50^2)/2)*$O$54)/($O$50*SQRT($O$54)))-$O$50*SQRT($O$54)))*$C$25*EXP(-#REF!*$O$54)-NORMSDIST(-((LN($ET48/$C$25)+(#REF!+($O$50^2)/2)*$O$54)/($O$50*SQRT($O$54))))*$ET48)*100*$B$25,0)</f>
        <v>0</v>
      </c>
      <c r="EZ48" s="60">
        <f ca="1">IFERROR((NORMSDIST(-(((LN($ET48/$C$26)+(#REF!+($O$50^2)/2)*$O$54)/($O$50*SQRT($O$54)))-$O$50*SQRT($O$54)))*$C$26*EXP(-#REF!*$O$54)-NORMSDIST(-((LN($ET48/$C$26)+(#REF!+($O$50^2)/2)*$O$54)/($O$50*SQRT($O$54))))*$ET48)*100*$B$26,0)</f>
        <v>0</v>
      </c>
      <c r="FA48" s="60">
        <f ca="1">IFERROR((NORMSDIST(-(((LN($ET48/$C$27)+(#REF!+($O$50^2)/2)*$O$54)/($O$50*SQRT($O$54)))-$O$50*SQRT($O$54)))*$C$27*EXP(-#REF!*$O$54)-NORMSDIST(-((LN($ET48/$C$27)+(#REF!+($O$50^2)/2)*$O$54)/($O$50*SQRT($O$54))))*$ET48)*100*$B$27,0)</f>
        <v>0</v>
      </c>
      <c r="FB48" s="60">
        <f ca="1">IFERROR((NORMSDIST(-(((LN($ET48/$C$28)+(#REF!+($O$50^2)/2)*$O$54)/($O$50*SQRT($O$54)))-$O$50*SQRT($O$54)))*$C$28*EXP(-#REF!*$O$54)-NORMSDIST(-((LN($ET48/$C$28)+(#REF!+($O$50^2)/2)*$O$54)/($O$50*SQRT($O$54))))*$ET48)*100*$B$28,0)</f>
        <v>0</v>
      </c>
      <c r="FC48" s="60">
        <f ca="1">IFERROR((NORMSDIST(-(((LN($ET48/$C$29)+(#REF!+($O$50^2)/2)*$O$54)/($O$50*SQRT($O$54)))-$O$50*SQRT($O$54)))*$C$29*EXP(-#REF!*$O$54)-NORMSDIST(-((LN($ET48/$C$29)+(#REF!+($O$50^2)/2)*$O$54)/($O$50*SQRT($O$54))))*$ET48)*100*$B$29,0)</f>
        <v>0</v>
      </c>
      <c r="FD48" s="60">
        <f ca="1">IFERROR((NORMSDIST(-(((LN($ET48/$C$30)+(#REF!+($O$50^2)/2)*$O$54)/($O$50*SQRT($O$54)))-$O$50*SQRT($O$54)))*$C$30*EXP(-#REF!*$O$54)-NORMSDIST(-((LN($ET48/$C$30)+(#REF!+($O$50^2)/2)*$O$54)/($O$50*SQRT($O$54))))*$ET48)*100*$B$30,0)</f>
        <v>0</v>
      </c>
      <c r="FE48" s="60">
        <f ca="1">IFERROR((NORMSDIST(-(((LN($ET48/$C$31)+(#REF!+($O$50^2)/2)*$O$54)/($O$50*SQRT($O$54)))-$O$50*SQRT($O$54)))*$C$31*EXP(-#REF!*$O$54)-NORMSDIST(-((LN($ET48/$C$31)+(#REF!+($O$50^2)/2)*$O$54)/($O$50*SQRT($O$54))))*$ET48)*100*$B$31,0)</f>
        <v>0</v>
      </c>
      <c r="FF48" s="60">
        <f ca="1">IFERROR((NORMSDIST(-(((LN($ET48/$C$32)+(#REF!+($O$50^2)/2)*$O$54)/($O$50*SQRT($O$54)))-$O$50*SQRT($O$54)))*$C$32*EXP(-#REF!*$O$54)-NORMSDIST(-((LN($ET48/$C$32)+(#REF!+($O$50^2)/2)*$O$54)/($O$50*SQRT($O$54))))*$ET48)*100*$B$32,0)</f>
        <v>0</v>
      </c>
      <c r="FG48" s="60">
        <f ca="1">IFERROR((NORMSDIST(-(((LN($ET48/$C$33)+(#REF!+($O$50^2)/2)*$O$54)/($O$50*SQRT($O$54)))-$O$50*SQRT($O$54)))*$C$33*EXP(-#REF!*$O$54)-NORMSDIST(-((LN($ET48/$C$33)+(#REF!+($O$50^2)/2)*$O$54)/($O$50*SQRT($O$54))))*$ET48)*100*$B$33,0)</f>
        <v>0</v>
      </c>
      <c r="FH48" s="60">
        <f ca="1">IFERROR((NORMSDIST(-(((LN($ET48/$C$34)+(#REF!+($O$50^2)/2)*$O$54)/($O$50*SQRT($O$54)))-$O$50*SQRT($O$54)))*$C$34*EXP(-#REF!*$O$54)-NORMSDIST(-((LN($ET48/$C$34)+(#REF!+($O$50^2)/2)*$O$54)/($O$50*SQRT($O$54))))*$ET48)*100*$B$34,0)</f>
        <v>0</v>
      </c>
      <c r="FI48" s="60">
        <f ca="1">IFERROR((NORMSDIST(-(((LN($ET48/$C$35)+(#REF!+($O$50^2)/2)*$O$54)/($O$50*SQRT($O$54)))-$O$50*SQRT($O$54)))*$C$35*EXP(-#REF!*$O$54)-NORMSDIST(-((LN($ET48/$C$35)+(#REF!+($O$50^2)/2)*$O$54)/($O$50*SQRT($O$54))))*$ET48)*100*$B$35,0)</f>
        <v>0</v>
      </c>
      <c r="FJ48" s="60">
        <f ca="1">IFERROR((NORMSDIST(-(((LN($ET48/$C$36)+(#REF!+($O$50^2)/2)*$O$54)/($O$50*SQRT($O$54)))-$O$50*SQRT($O$54)))*$C$36*EXP(-#REF!*$O$54)-NORMSDIST(-((LN($ET48/$C$36)+(#REF!+($O$50^2)/2)*$O$54)/($O$50*SQRT($O$54))))*$ET48)*100*$B$36,0)</f>
        <v>0</v>
      </c>
      <c r="FK48" s="60">
        <f ca="1">IFERROR((NORMSDIST(-(((LN($ET48/$C$37)+(#REF!+($O$50^2)/2)*$O$54)/($O$50*SQRT($O$54)))-$O$50*SQRT($O$54)))*$C$37*EXP(-#REF!*$O$54)-NORMSDIST(-((LN($ET48/$C$37)+(#REF!+($O$50^2)/2)*$O$54)/($O$50*SQRT($O$54))))*$ET48)*100*$B$37,0)</f>
        <v>0</v>
      </c>
      <c r="FL48" s="60">
        <f ca="1">IFERROR((NORMSDIST(-(((LN($ET48/$C$38)+(#REF!+($O$50^2)/2)*$O$54)/($O$50*SQRT($O$54)))-$O$50*SQRT($O$54)))*$C$38*EXP(-#REF!*$O$54)-NORMSDIST(-((LN($ET48/$C$38)+(#REF!+($O$50^2)/2)*$O$54)/($O$50*SQRT($O$54))))*$ET48)*100*$B$38,0)</f>
        <v>0</v>
      </c>
      <c r="FM48" s="60">
        <f ca="1">IFERROR((NORMSDIST(-(((LN($ET48/$C$57)+(#REF!+($O$50^2)/2)*$O$54)/($O$50*SQRT($O$54)))-$O$50*SQRT($O$54)))*$C$57*EXP(-#REF!*$O$54)-NORMSDIST(-((LN($ET48/$C$57)+(#REF!+($O$50^2)/2)*$O$54)/($O$50*SQRT($O$54))))*$ET48)*100*$B$57,0)</f>
        <v>0</v>
      </c>
      <c r="FN48" s="60">
        <f ca="1">IFERROR((NORMSDIST(-(((LN($ET48/$C$58)+(#REF!+($O$50^2)/2)*$O$54)/($O$50*SQRT($O$54)))-$O$50*SQRT($O$54)))*$C$58*EXP(-#REF!*$O$54)-NORMSDIST(-((LN($ET48/$C$58)+(#REF!+($O$50^2)/2)*$O$54)/($O$50*SQRT($O$54))))*$ET48)*100*$B$58,0)</f>
        <v>0</v>
      </c>
      <c r="FO48" s="60">
        <f ca="1">IFERROR((NORMSDIST(-(((LN($ET48/$C$59)+(#REF!+($O$50^2)/2)*$O$54)/($O$50*SQRT($O$54)))-$O$50*SQRT($O$54)))*$C$59*EXP(-#REF!*$O$54)-NORMSDIST(-((LN($ET48/$C$59)+(#REF!+($O$50^2)/2)*$O$54)/($O$50*SQRT($O$54))))*$ET48)*100*$B$59,0)</f>
        <v>0</v>
      </c>
      <c r="FP48" s="60">
        <f ca="1">IFERROR((NORMSDIST(-(((LN($ET48/$C$60)+(#REF!+($O$50^2)/2)*$O$54)/($O$50*SQRT($O$54)))-$O$50*SQRT($O$54)))*$C$60*EXP(-#REF!*$O$54)-NORMSDIST(-((LN($ET48/$C$60)+(#REF!+($O$50^2)/2)*$O$54)/($O$50*SQRT($O$54))))*$ET48)*100*$B$60,0)</f>
        <v>0</v>
      </c>
      <c r="FQ48" s="60">
        <f ca="1">IFERROR((NORMSDIST(-(((LN($ET48/$C$61)+(#REF!+($O$50^2)/2)*$O$54)/($O$50*SQRT($O$54)))-$O$50*SQRT($O$54)))*$C$61*EXP(-#REF!*$O$54)-NORMSDIST(-((LN($ET48/$C$61)+(#REF!+($O$50^2)/2)*$O$54)/($O$50*SQRT($O$54))))*$ET48)*100*$B$61,0)</f>
        <v>0</v>
      </c>
      <c r="FR48" s="60">
        <f ca="1">IFERROR((NORMSDIST(-(((LN($ET48/$C$62)+(#REF!+($O$50^2)/2)*$O$54)/($O$50*SQRT($O$54)))-$O$50*SQRT($O$54)))*$C$62*EXP(-#REF!*$O$54)-NORMSDIST(-((LN($ET48/$C$62)+(#REF!+($O$50^2)/2)*$O$54)/($O$50*SQRT($O$54))))*$ET48)*100*$B$62,0)</f>
        <v>0</v>
      </c>
      <c r="FS48" s="60">
        <f ca="1">IFERROR((NORMSDIST(-(((LN($ET48/$C$63)+(#REF!+($O$50^2)/2)*$O$54)/($O$50*SQRT($O$54)))-$O$50*SQRT($O$54)))*$C$63*EXP(-#REF!*$O$54)-NORMSDIST(-((LN($ET48/$C$63)+(#REF!+($O$50^2)/2)*$O$54)/($O$50*SQRT($O$54))))*$ET48)*100*$B$63,0)</f>
        <v>0</v>
      </c>
      <c r="FT48" s="60">
        <f ca="1">IFERROR((NORMSDIST(-(((LN($ET48/$C$64)+(#REF!+($O$50^2)/2)*$O$54)/($O$50*SQRT($O$54)))-$O$50*SQRT($O$54)))*$C$64*EXP(-#REF!*$O$54)-NORMSDIST(-((LN($ET48/$C$64)+(#REF!+($O$50^2)/2)*$O$54)/($O$50*SQRT($O$54))))*$ET48)*100*$B$64,0)</f>
        <v>0</v>
      </c>
      <c r="FU48" s="60">
        <f ca="1">IFERROR((NORMSDIST(-(((LN($ET48/$C$65)+(#REF!+($O$50^2)/2)*$O$54)/($O$50*SQRT($O$54)))-$O$50*SQRT($O$54)))*$C$65*EXP(-#REF!*$O$54)-NORMSDIST(-((LN($ET48/$C$65)+(#REF!+($O$50^2)/2)*$O$54)/($O$50*SQRT($O$54))))*$ET48)*100*$B$65,0)</f>
        <v>0</v>
      </c>
      <c r="FV48" s="60">
        <f ca="1">IFERROR((NORMSDIST(-(((LN($ET48/$C$66)+(#REF!+($O$50^2)/2)*$O$54)/($O$50*SQRT($O$54)))-$O$50*SQRT($O$54)))*$C$66*EXP(-#REF!*$O$54)-NORMSDIST(-((LN($ET48/$C$66)+(#REF!+($O$50^2)/2)*$O$54)/($O$50*SQRT($O$54))))*$ET48)*100*$B$66,0)</f>
        <v>0</v>
      </c>
      <c r="FW48" s="60">
        <f ca="1">IFERROR((NORMSDIST(-(((LN($ET48/$C$67)+(#REF!+($O$50^2)/2)*$O$54)/($O$50*SQRT($O$54)))-$O$50*SQRT($O$54)))*$C$67*EXP(-#REF!*$O$54)-NORMSDIST(-((LN($ET48/$C$67)+(#REF!+($O$50^2)/2)*$O$54)/($O$50*SQRT($O$54))))*$ET48)*100*$B$67,0)</f>
        <v>0</v>
      </c>
      <c r="FX48" s="60">
        <f ca="1">IFERROR((NORMSDIST(-(((LN($ET48/$C$68)+(#REF!+($O$50^2)/2)*$O$54)/($O$50*SQRT($O$54)))-$O$50*SQRT($O$54)))*$C$68*EXP(-#REF!*$O$54)-NORMSDIST(-((LN($ET48/$C$68)+(#REF!+($O$50^2)/2)*$O$54)/($O$50*SQRT($O$54))))*$ET48)*100*$B$68,0)</f>
        <v>0</v>
      </c>
      <c r="FY48" s="60">
        <f ca="1">IFERROR((NORMSDIST(-(((LN($ET48/$C$69)+(#REF!+($O$50^2)/2)*$O$54)/($O$50*SQRT($O$54)))-$O$50*SQRT($O$54)))*$C$69*EXP(-#REF!*$O$54)-NORMSDIST(-((LN($ET48/$C$69)+(#REF!+($O$50^2)/2)*$O$54)/($O$50*SQRT($O$54))))*$ET48)*100*$B$69,0)</f>
        <v>0</v>
      </c>
      <c r="FZ48" s="60">
        <f ca="1">IFERROR((NORMSDIST(-(((LN($ET48/$C$70)+(#REF!+($O$50^2)/2)*$O$54)/($O$50*SQRT($O$54)))-$O$50*SQRT($O$54)))*$C$70*EXP(-#REF!*$O$54)-NORMSDIST(-((LN($ET48/$C$70)+(#REF!+($O$50^2)/2)*$O$54)/($O$50*SQRT($O$54))))*$ET48)*100*$B$70,0)</f>
        <v>0</v>
      </c>
      <c r="GA48" s="60">
        <f ca="1">IFERROR((NORMSDIST(-(((LN($ET48/$C$71)+(#REF!+($O$50^2)/2)*$O$54)/($O$50*SQRT($O$54)))-$O$50*SQRT($O$54)))*$C$71*EXP(-#REF!*$O$54)-NORMSDIST(-((LN($ET48/$C$71)+(#REF!+($O$50^2)/2)*$O$54)/($O$50*SQRT($O$54))))*$ET48)*100*$B$71,0)</f>
        <v>0</v>
      </c>
      <c r="GB48" s="60">
        <f ca="1">IFERROR((NORMSDIST(-(((LN($ET48/$C$72)+(#REF!+($O$50^2)/2)*$O$54)/($O$50*SQRT($O$54)))-$O$50*SQRT($O$54)))*$C$72*EXP(-#REF!*$O$54)-NORMSDIST(-((LN($ET48/$C$72)+(#REF!+($O$50^2)/2)*$O$54)/($O$50*SQRT($O$54))))*$ET48)*100*$B$72,0)</f>
        <v>0</v>
      </c>
      <c r="GC48" s="60">
        <f ca="1">IFERROR((NORMSDIST(-(((LN($ET48/$C$74)+(#REF!+($O$50^2)/2)*$O$54)/($O$50*SQRT($O$54)))-$O$50*SQRT($O$54)))*$C$74*EXP(-#REF!*$O$54)-NORMSDIST(-((LN($ET48/$C$74)+(#REF!+($O$50^2)/2)*$O$54)/($O$50*SQRT($O$54))))*$ET48)*100*$B$74,0)</f>
        <v>0</v>
      </c>
      <c r="GD48" s="60">
        <f t="shared" si="124"/>
        <v>0</v>
      </c>
      <c r="GE48" s="60">
        <f t="shared" si="125"/>
        <v>0</v>
      </c>
      <c r="GF48" s="60">
        <f t="shared" si="126"/>
        <v>0</v>
      </c>
      <c r="GG48" s="60">
        <f t="shared" si="127"/>
        <v>0</v>
      </c>
      <c r="GH48" s="61"/>
      <c r="GI48" s="75">
        <f t="shared" ca="1" si="128"/>
        <v>0</v>
      </c>
    </row>
    <row r="49" spans="1:191">
      <c r="A49" s="149" t="s">
        <v>205</v>
      </c>
      <c r="B49" s="518"/>
      <c r="C49" s="523">
        <v>4858.1000000000004</v>
      </c>
      <c r="D49" s="519">
        <v>140</v>
      </c>
      <c r="E49" s="588">
        <f t="shared" si="0"/>
        <v>0</v>
      </c>
      <c r="F49" s="591">
        <f t="shared" si="1"/>
        <v>0</v>
      </c>
      <c r="G49" s="520">
        <f t="shared" si="130"/>
        <v>140</v>
      </c>
      <c r="H49" s="624"/>
      <c r="I49" s="553">
        <f t="shared" si="2"/>
        <v>0</v>
      </c>
      <c r="J49" s="896">
        <f t="shared" si="3"/>
        <v>0</v>
      </c>
      <c r="K49" s="872"/>
      <c r="L49" s="989" t="str">
        <f>_xlfn.CONCAT("Volatilidad call ",M43," ",O43)</f>
        <v>Volatilidad call GFG AG</v>
      </c>
      <c r="M49" s="985"/>
      <c r="N49" s="985"/>
      <c r="O49" s="914">
        <f ca="1">IFERROR(+AVERAGEIFS(X3:X20,X3:X20,"&lt;&gt;0",Q3:Q20,"&gt;="&amp;LARGE(Q3:Q20,COUNTIF(Q3:Q20,"&gt;="&amp;$O$47)),Q3:Q20,"&lt;="&amp;SMALL(Q3:Q20,COUNTIF(Q3:Q20,"&lt;="&amp;$O$48))),$O$51)</f>
        <v>0.33250000000000002</v>
      </c>
      <c r="P49" s="872"/>
      <c r="Q49" s="884"/>
      <c r="R49" s="878"/>
      <c r="S49" s="885"/>
      <c r="T49" s="878"/>
      <c r="U49" s="878"/>
      <c r="V49" s="878"/>
      <c r="W49" s="878"/>
      <c r="X49" s="878"/>
      <c r="Y49" s="872"/>
      <c r="Z49" s="872"/>
      <c r="AA49" s="872"/>
      <c r="AB49" s="872"/>
      <c r="AC49" s="884"/>
      <c r="AD49" s="878"/>
      <c r="AE49" s="885"/>
      <c r="AF49" s="878"/>
      <c r="AG49" s="878"/>
      <c r="AH49" s="878"/>
      <c r="AI49" s="878"/>
      <c r="AJ49" s="872"/>
      <c r="AK49" s="872"/>
      <c r="AL49" s="872"/>
      <c r="AM49" s="872"/>
      <c r="AN49" s="872"/>
      <c r="AO49" s="830"/>
      <c r="AP49" s="528" t="s">
        <v>160</v>
      </c>
      <c r="AQ49" s="510"/>
      <c r="AR49" s="522"/>
      <c r="AS49" s="514"/>
      <c r="AT49" s="516">
        <f t="shared" si="17"/>
        <v>0</v>
      </c>
      <c r="AU49" s="525">
        <f t="shared" si="79"/>
        <v>0</v>
      </c>
      <c r="AV49" s="529" t="s">
        <v>206</v>
      </c>
      <c r="AW49" s="510"/>
      <c r="AX49" s="522"/>
      <c r="AY49" s="514"/>
      <c r="AZ49" s="516">
        <f t="shared" si="64"/>
        <v>0</v>
      </c>
      <c r="BA49" s="525">
        <f t="shared" si="80"/>
        <v>0</v>
      </c>
      <c r="BB49" s="532" t="s">
        <v>207</v>
      </c>
      <c r="BC49" s="531"/>
      <c r="BD49" s="514"/>
      <c r="BE49" s="516">
        <f t="shared" si="20"/>
        <v>0</v>
      </c>
      <c r="BF49" s="924">
        <f t="shared" si="81"/>
        <v>0</v>
      </c>
      <c r="BG49" s="877"/>
      <c r="BH49" s="877"/>
      <c r="BI49" s="877"/>
      <c r="BJ49" s="877"/>
      <c r="BK49" s="877"/>
      <c r="BL49" s="877"/>
      <c r="BM49" s="877"/>
      <c r="BN49" s="877"/>
      <c r="BO49" s="877"/>
      <c r="BP49" s="877"/>
      <c r="BQ49" s="877"/>
      <c r="BR49" s="877"/>
      <c r="DC49" s="59">
        <f t="shared" si="131"/>
        <v>3587.0939999999996</v>
      </c>
      <c r="DD49" s="60">
        <f t="shared" si="83"/>
        <v>0</v>
      </c>
      <c r="DE49" s="60">
        <f t="shared" si="84"/>
        <v>0</v>
      </c>
      <c r="DF49" s="60">
        <f t="shared" si="85"/>
        <v>0</v>
      </c>
      <c r="DG49" s="60">
        <f t="shared" si="86"/>
        <v>0</v>
      </c>
      <c r="DH49" s="60">
        <f t="shared" si="87"/>
        <v>0</v>
      </c>
      <c r="DI49" s="60">
        <f t="shared" si="88"/>
        <v>0</v>
      </c>
      <c r="DJ49" s="60">
        <f t="shared" si="89"/>
        <v>0</v>
      </c>
      <c r="DK49" s="60">
        <f t="shared" si="90"/>
        <v>0</v>
      </c>
      <c r="DL49" s="60">
        <f t="shared" si="91"/>
        <v>0</v>
      </c>
      <c r="DM49" s="60">
        <f t="shared" si="92"/>
        <v>0</v>
      </c>
      <c r="DN49" s="60">
        <f t="shared" si="93"/>
        <v>0</v>
      </c>
      <c r="DO49" s="60">
        <f t="shared" si="94"/>
        <v>0</v>
      </c>
      <c r="DP49" s="60">
        <f t="shared" si="95"/>
        <v>0</v>
      </c>
      <c r="DQ49" s="60">
        <f t="shared" si="96"/>
        <v>0</v>
      </c>
      <c r="DR49" s="60">
        <f t="shared" si="97"/>
        <v>0</v>
      </c>
      <c r="DS49" s="60">
        <f t="shared" si="98"/>
        <v>0</v>
      </c>
      <c r="DT49" s="60">
        <f t="shared" si="99"/>
        <v>0</v>
      </c>
      <c r="DU49" s="60">
        <f t="shared" si="100"/>
        <v>0</v>
      </c>
      <c r="DV49" s="60">
        <f t="shared" si="101"/>
        <v>0</v>
      </c>
      <c r="DW49" s="60">
        <f t="shared" si="102"/>
        <v>0</v>
      </c>
      <c r="DX49" s="60">
        <f t="shared" si="103"/>
        <v>0</v>
      </c>
      <c r="DY49" s="60">
        <f t="shared" si="104"/>
        <v>0</v>
      </c>
      <c r="DZ49" s="60">
        <f t="shared" si="105"/>
        <v>0</v>
      </c>
      <c r="EA49" s="60">
        <f t="shared" si="106"/>
        <v>0</v>
      </c>
      <c r="EB49" s="60">
        <f t="shared" si="107"/>
        <v>0</v>
      </c>
      <c r="EC49" s="60">
        <f t="shared" si="108"/>
        <v>0</v>
      </c>
      <c r="ED49" s="60">
        <f t="shared" si="109"/>
        <v>0</v>
      </c>
      <c r="EE49" s="60">
        <f t="shared" si="110"/>
        <v>0</v>
      </c>
      <c r="EF49" s="60">
        <f t="shared" si="111"/>
        <v>0</v>
      </c>
      <c r="EG49" s="60">
        <f t="shared" si="112"/>
        <v>0</v>
      </c>
      <c r="EH49" s="60">
        <f t="shared" si="113"/>
        <v>0</v>
      </c>
      <c r="EI49" s="60">
        <f t="shared" si="114"/>
        <v>0</v>
      </c>
      <c r="EJ49" s="60">
        <f t="shared" si="115"/>
        <v>0</v>
      </c>
      <c r="EK49" s="60">
        <f t="shared" si="116"/>
        <v>0</v>
      </c>
      <c r="EL49" s="60">
        <f t="shared" si="117"/>
        <v>0</v>
      </c>
      <c r="EM49" s="60">
        <f t="shared" si="118"/>
        <v>0</v>
      </c>
      <c r="EN49" s="60">
        <f t="shared" si="119"/>
        <v>0</v>
      </c>
      <c r="EO49" s="60">
        <f t="shared" si="120"/>
        <v>0</v>
      </c>
      <c r="EP49" s="60">
        <f t="shared" si="121"/>
        <v>0</v>
      </c>
      <c r="EQ49" s="61"/>
      <c r="ER49" s="75">
        <f t="shared" si="122"/>
        <v>0</v>
      </c>
      <c r="ES49" s="50"/>
      <c r="ET49" s="59">
        <f t="shared" si="132"/>
        <v>3587.0939999999996</v>
      </c>
      <c r="EU49" s="60">
        <f ca="1">IFERROR((NORMSDIST(-(((LN($ET49/$C$21)+(#REF!+($O$50^2)/2)*$O$54)/($O$50*SQRT($O$54)))-$O$50*SQRT($O$54)))*$C$21*EXP(-#REF!*$O$54)-NORMSDIST(-((LN($ET49/$C$21)+(#REF!+($O$50^2)/2)*$O$54)/($O$50*SQRT($O$54))))*$ET49)*100*$B$21,0)</f>
        <v>0</v>
      </c>
      <c r="EV49" s="60">
        <f ca="1">IFERROR((NORMSDIST(-(((LN($ET49/$C$22)+(#REF!+($O$50^2)/2)*$O$54)/($O$50*SQRT($O$54)))-$O$50*SQRT($O$54)))*$C$22*EXP(-#REF!*$O$54)-NORMSDIST(-((LN($ET49/$C$22)+(#REF!+($O$50^2)/2)*$O$54)/($O$50*SQRT($O$54))))*$ET49)*100*$B$22,0)</f>
        <v>0</v>
      </c>
      <c r="EW49" s="60">
        <f ca="1">IFERROR((NORMSDIST(-(((LN($ET49/$C$23)+(#REF!+($O$50^2)/2)*$O$54)/($O$50*SQRT($O$54)))-$O$50*SQRT($O$54)))*$C$23*EXP(-#REF!*$O$54)-NORMSDIST(-((LN($ET49/$C$23)+(#REF!+($O$50^2)/2)*$O$54)/($O$50*SQRT($O$54))))*$ET49)*100*$B$23,0)</f>
        <v>0</v>
      </c>
      <c r="EX49" s="60">
        <f ca="1">IFERROR((NORMSDIST(-(((LN($ET49/$C$24)+(#REF!+($O$50^2)/2)*$O$54)/($O$50*SQRT($O$54)))-$O$50*SQRT($O$54)))*$C$24*EXP(-#REF!*$O$54)-NORMSDIST(-((LN($ET49/$C$24)+(#REF!+($O$50^2)/2)*$O$54)/($O$50*SQRT($O$54))))*$ET49)*100*$B$24,0)</f>
        <v>0</v>
      </c>
      <c r="EY49" s="60">
        <f ca="1">IFERROR((NORMSDIST(-(((LN($ET49/$C$25)+(#REF!+($O$50^2)/2)*$O$54)/($O$50*SQRT($O$54)))-$O$50*SQRT($O$54)))*$C$25*EXP(-#REF!*$O$54)-NORMSDIST(-((LN($ET49/$C$25)+(#REF!+($O$50^2)/2)*$O$54)/($O$50*SQRT($O$54))))*$ET49)*100*$B$25,0)</f>
        <v>0</v>
      </c>
      <c r="EZ49" s="60">
        <f ca="1">IFERROR((NORMSDIST(-(((LN($ET49/$C$26)+(#REF!+($O$50^2)/2)*$O$54)/($O$50*SQRT($O$54)))-$O$50*SQRT($O$54)))*$C$26*EXP(-#REF!*$O$54)-NORMSDIST(-((LN($ET49/$C$26)+(#REF!+($O$50^2)/2)*$O$54)/($O$50*SQRT($O$54))))*$ET49)*100*$B$26,0)</f>
        <v>0</v>
      </c>
      <c r="FA49" s="60">
        <f ca="1">IFERROR((NORMSDIST(-(((LN($ET49/$C$27)+(#REF!+($O$50^2)/2)*$O$54)/($O$50*SQRT($O$54)))-$O$50*SQRT($O$54)))*$C$27*EXP(-#REF!*$O$54)-NORMSDIST(-((LN($ET49/$C$27)+(#REF!+($O$50^2)/2)*$O$54)/($O$50*SQRT($O$54))))*$ET49)*100*$B$27,0)</f>
        <v>0</v>
      </c>
      <c r="FB49" s="60">
        <f ca="1">IFERROR((NORMSDIST(-(((LN($ET49/$C$28)+(#REF!+($O$50^2)/2)*$O$54)/($O$50*SQRT($O$54)))-$O$50*SQRT($O$54)))*$C$28*EXP(-#REF!*$O$54)-NORMSDIST(-((LN($ET49/$C$28)+(#REF!+($O$50^2)/2)*$O$54)/($O$50*SQRT($O$54))))*$ET49)*100*$B$28,0)</f>
        <v>0</v>
      </c>
      <c r="FC49" s="60">
        <f ca="1">IFERROR((NORMSDIST(-(((LN($ET49/$C$29)+(#REF!+($O$50^2)/2)*$O$54)/($O$50*SQRT($O$54)))-$O$50*SQRT($O$54)))*$C$29*EXP(-#REF!*$O$54)-NORMSDIST(-((LN($ET49/$C$29)+(#REF!+($O$50^2)/2)*$O$54)/($O$50*SQRT($O$54))))*$ET49)*100*$B$29,0)</f>
        <v>0</v>
      </c>
      <c r="FD49" s="60">
        <f ca="1">IFERROR((NORMSDIST(-(((LN($ET49/$C$30)+(#REF!+($O$50^2)/2)*$O$54)/($O$50*SQRT($O$54)))-$O$50*SQRT($O$54)))*$C$30*EXP(-#REF!*$O$54)-NORMSDIST(-((LN($ET49/$C$30)+(#REF!+($O$50^2)/2)*$O$54)/($O$50*SQRT($O$54))))*$ET49)*100*$B$30,0)</f>
        <v>0</v>
      </c>
      <c r="FE49" s="60">
        <f ca="1">IFERROR((NORMSDIST(-(((LN($ET49/$C$31)+(#REF!+($O$50^2)/2)*$O$54)/($O$50*SQRT($O$54)))-$O$50*SQRT($O$54)))*$C$31*EXP(-#REF!*$O$54)-NORMSDIST(-((LN($ET49/$C$31)+(#REF!+($O$50^2)/2)*$O$54)/($O$50*SQRT($O$54))))*$ET49)*100*$B$31,0)</f>
        <v>0</v>
      </c>
      <c r="FF49" s="60">
        <f ca="1">IFERROR((NORMSDIST(-(((LN($ET49/$C$32)+(#REF!+($O$50^2)/2)*$O$54)/($O$50*SQRT($O$54)))-$O$50*SQRT($O$54)))*$C$32*EXP(-#REF!*$O$54)-NORMSDIST(-((LN($ET49/$C$32)+(#REF!+($O$50^2)/2)*$O$54)/($O$50*SQRT($O$54))))*$ET49)*100*$B$32,0)</f>
        <v>0</v>
      </c>
      <c r="FG49" s="60">
        <f ca="1">IFERROR((NORMSDIST(-(((LN($ET49/$C$33)+(#REF!+($O$50^2)/2)*$O$54)/($O$50*SQRT($O$54)))-$O$50*SQRT($O$54)))*$C$33*EXP(-#REF!*$O$54)-NORMSDIST(-((LN($ET49/$C$33)+(#REF!+($O$50^2)/2)*$O$54)/($O$50*SQRT($O$54))))*$ET49)*100*$B$33,0)</f>
        <v>0</v>
      </c>
      <c r="FH49" s="60">
        <f ca="1">IFERROR((NORMSDIST(-(((LN($ET49/$C$34)+(#REF!+($O$50^2)/2)*$O$54)/($O$50*SQRT($O$54)))-$O$50*SQRT($O$54)))*$C$34*EXP(-#REF!*$O$54)-NORMSDIST(-((LN($ET49/$C$34)+(#REF!+($O$50^2)/2)*$O$54)/($O$50*SQRT($O$54))))*$ET49)*100*$B$34,0)</f>
        <v>0</v>
      </c>
      <c r="FI49" s="60">
        <f ca="1">IFERROR((NORMSDIST(-(((LN($ET49/$C$35)+(#REF!+($O$50^2)/2)*$O$54)/($O$50*SQRT($O$54)))-$O$50*SQRT($O$54)))*$C$35*EXP(-#REF!*$O$54)-NORMSDIST(-((LN($ET49/$C$35)+(#REF!+($O$50^2)/2)*$O$54)/($O$50*SQRT($O$54))))*$ET49)*100*$B$35,0)</f>
        <v>0</v>
      </c>
      <c r="FJ49" s="60">
        <f ca="1">IFERROR((NORMSDIST(-(((LN($ET49/$C$36)+(#REF!+($O$50^2)/2)*$O$54)/($O$50*SQRT($O$54)))-$O$50*SQRT($O$54)))*$C$36*EXP(-#REF!*$O$54)-NORMSDIST(-((LN($ET49/$C$36)+(#REF!+($O$50^2)/2)*$O$54)/($O$50*SQRT($O$54))))*$ET49)*100*$B$36,0)</f>
        <v>0</v>
      </c>
      <c r="FK49" s="60">
        <f ca="1">IFERROR((NORMSDIST(-(((LN($ET49/$C$37)+(#REF!+($O$50^2)/2)*$O$54)/($O$50*SQRT($O$54)))-$O$50*SQRT($O$54)))*$C$37*EXP(-#REF!*$O$54)-NORMSDIST(-((LN($ET49/$C$37)+(#REF!+($O$50^2)/2)*$O$54)/($O$50*SQRT($O$54))))*$ET49)*100*$B$37,0)</f>
        <v>0</v>
      </c>
      <c r="FL49" s="60">
        <f ca="1">IFERROR((NORMSDIST(-(((LN($ET49/$C$38)+(#REF!+($O$50^2)/2)*$O$54)/($O$50*SQRT($O$54)))-$O$50*SQRT($O$54)))*$C$38*EXP(-#REF!*$O$54)-NORMSDIST(-((LN($ET49/$C$38)+(#REF!+($O$50^2)/2)*$O$54)/($O$50*SQRT($O$54))))*$ET49)*100*$B$38,0)</f>
        <v>0</v>
      </c>
      <c r="FM49" s="60">
        <f ca="1">IFERROR((NORMSDIST(-(((LN($ET49/$C$57)+(#REF!+($O$50^2)/2)*$O$54)/($O$50*SQRT($O$54)))-$O$50*SQRT($O$54)))*$C$57*EXP(-#REF!*$O$54)-NORMSDIST(-((LN($ET49/$C$57)+(#REF!+($O$50^2)/2)*$O$54)/($O$50*SQRT($O$54))))*$ET49)*100*$B$57,0)</f>
        <v>0</v>
      </c>
      <c r="FN49" s="60">
        <f ca="1">IFERROR((NORMSDIST(-(((LN($ET49/$C$58)+(#REF!+($O$50^2)/2)*$O$54)/($O$50*SQRT($O$54)))-$O$50*SQRT($O$54)))*$C$58*EXP(-#REF!*$O$54)-NORMSDIST(-((LN($ET49/$C$58)+(#REF!+($O$50^2)/2)*$O$54)/($O$50*SQRT($O$54))))*$ET49)*100*$B$58,0)</f>
        <v>0</v>
      </c>
      <c r="FO49" s="60">
        <f ca="1">IFERROR((NORMSDIST(-(((LN($ET49/$C$59)+(#REF!+($O$50^2)/2)*$O$54)/($O$50*SQRT($O$54)))-$O$50*SQRT($O$54)))*$C$59*EXP(-#REF!*$O$54)-NORMSDIST(-((LN($ET49/$C$59)+(#REF!+($O$50^2)/2)*$O$54)/($O$50*SQRT($O$54))))*$ET49)*100*$B$59,0)</f>
        <v>0</v>
      </c>
      <c r="FP49" s="60">
        <f ca="1">IFERROR((NORMSDIST(-(((LN($ET49/$C$60)+(#REF!+($O$50^2)/2)*$O$54)/($O$50*SQRT($O$54)))-$O$50*SQRT($O$54)))*$C$60*EXP(-#REF!*$O$54)-NORMSDIST(-((LN($ET49/$C$60)+(#REF!+($O$50^2)/2)*$O$54)/($O$50*SQRT($O$54))))*$ET49)*100*$B$60,0)</f>
        <v>0</v>
      </c>
      <c r="FQ49" s="60">
        <f ca="1">IFERROR((NORMSDIST(-(((LN($ET49/$C$61)+(#REF!+($O$50^2)/2)*$O$54)/($O$50*SQRT($O$54)))-$O$50*SQRT($O$54)))*$C$61*EXP(-#REF!*$O$54)-NORMSDIST(-((LN($ET49/$C$61)+(#REF!+($O$50^2)/2)*$O$54)/($O$50*SQRT($O$54))))*$ET49)*100*$B$61,0)</f>
        <v>0</v>
      </c>
      <c r="FR49" s="60">
        <f ca="1">IFERROR((NORMSDIST(-(((LN($ET49/$C$62)+(#REF!+($O$50^2)/2)*$O$54)/($O$50*SQRT($O$54)))-$O$50*SQRT($O$54)))*$C$62*EXP(-#REF!*$O$54)-NORMSDIST(-((LN($ET49/$C$62)+(#REF!+($O$50^2)/2)*$O$54)/($O$50*SQRT($O$54))))*$ET49)*100*$B$62,0)</f>
        <v>0</v>
      </c>
      <c r="FS49" s="60">
        <f ca="1">IFERROR((NORMSDIST(-(((LN($ET49/$C$63)+(#REF!+($O$50^2)/2)*$O$54)/($O$50*SQRT($O$54)))-$O$50*SQRT($O$54)))*$C$63*EXP(-#REF!*$O$54)-NORMSDIST(-((LN($ET49/$C$63)+(#REF!+($O$50^2)/2)*$O$54)/($O$50*SQRT($O$54))))*$ET49)*100*$B$63,0)</f>
        <v>0</v>
      </c>
      <c r="FT49" s="60">
        <f ca="1">IFERROR((NORMSDIST(-(((LN($ET49/$C$64)+(#REF!+($O$50^2)/2)*$O$54)/($O$50*SQRT($O$54)))-$O$50*SQRT($O$54)))*$C$64*EXP(-#REF!*$O$54)-NORMSDIST(-((LN($ET49/$C$64)+(#REF!+($O$50^2)/2)*$O$54)/($O$50*SQRT($O$54))))*$ET49)*100*$B$64,0)</f>
        <v>0</v>
      </c>
      <c r="FU49" s="60">
        <f ca="1">IFERROR((NORMSDIST(-(((LN($ET49/$C$65)+(#REF!+($O$50^2)/2)*$O$54)/($O$50*SQRT($O$54)))-$O$50*SQRT($O$54)))*$C$65*EXP(-#REF!*$O$54)-NORMSDIST(-((LN($ET49/$C$65)+(#REF!+($O$50^2)/2)*$O$54)/($O$50*SQRT($O$54))))*$ET49)*100*$B$65,0)</f>
        <v>0</v>
      </c>
      <c r="FV49" s="60">
        <f ca="1">IFERROR((NORMSDIST(-(((LN($ET49/$C$66)+(#REF!+($O$50^2)/2)*$O$54)/($O$50*SQRT($O$54)))-$O$50*SQRT($O$54)))*$C$66*EXP(-#REF!*$O$54)-NORMSDIST(-((LN($ET49/$C$66)+(#REF!+($O$50^2)/2)*$O$54)/($O$50*SQRT($O$54))))*$ET49)*100*$B$66,0)</f>
        <v>0</v>
      </c>
      <c r="FW49" s="60">
        <f ca="1">IFERROR((NORMSDIST(-(((LN($ET49/$C$67)+(#REF!+($O$50^2)/2)*$O$54)/($O$50*SQRT($O$54)))-$O$50*SQRT($O$54)))*$C$67*EXP(-#REF!*$O$54)-NORMSDIST(-((LN($ET49/$C$67)+(#REF!+($O$50^2)/2)*$O$54)/($O$50*SQRT($O$54))))*$ET49)*100*$B$67,0)</f>
        <v>0</v>
      </c>
      <c r="FX49" s="60">
        <f ca="1">IFERROR((NORMSDIST(-(((LN($ET49/$C$68)+(#REF!+($O$50^2)/2)*$O$54)/($O$50*SQRT($O$54)))-$O$50*SQRT($O$54)))*$C$68*EXP(-#REF!*$O$54)-NORMSDIST(-((LN($ET49/$C$68)+(#REF!+($O$50^2)/2)*$O$54)/($O$50*SQRT($O$54))))*$ET49)*100*$B$68,0)</f>
        <v>0</v>
      </c>
      <c r="FY49" s="60">
        <f ca="1">IFERROR((NORMSDIST(-(((LN($ET49/$C$69)+(#REF!+($O$50^2)/2)*$O$54)/($O$50*SQRT($O$54)))-$O$50*SQRT($O$54)))*$C$69*EXP(-#REF!*$O$54)-NORMSDIST(-((LN($ET49/$C$69)+(#REF!+($O$50^2)/2)*$O$54)/($O$50*SQRT($O$54))))*$ET49)*100*$B$69,0)</f>
        <v>0</v>
      </c>
      <c r="FZ49" s="60">
        <f ca="1">IFERROR((NORMSDIST(-(((LN($ET49/$C$70)+(#REF!+($O$50^2)/2)*$O$54)/($O$50*SQRT($O$54)))-$O$50*SQRT($O$54)))*$C$70*EXP(-#REF!*$O$54)-NORMSDIST(-((LN($ET49/$C$70)+(#REF!+($O$50^2)/2)*$O$54)/($O$50*SQRT($O$54))))*$ET49)*100*$B$70,0)</f>
        <v>0</v>
      </c>
      <c r="GA49" s="60">
        <f ca="1">IFERROR((NORMSDIST(-(((LN($ET49/$C$71)+(#REF!+($O$50^2)/2)*$O$54)/($O$50*SQRT($O$54)))-$O$50*SQRT($O$54)))*$C$71*EXP(-#REF!*$O$54)-NORMSDIST(-((LN($ET49/$C$71)+(#REF!+($O$50^2)/2)*$O$54)/($O$50*SQRT($O$54))))*$ET49)*100*$B$71,0)</f>
        <v>0</v>
      </c>
      <c r="GB49" s="60">
        <f ca="1">IFERROR((NORMSDIST(-(((LN($ET49/$C$72)+(#REF!+($O$50^2)/2)*$O$54)/($O$50*SQRT($O$54)))-$O$50*SQRT($O$54)))*$C$72*EXP(-#REF!*$O$54)-NORMSDIST(-((LN($ET49/$C$72)+(#REF!+($O$50^2)/2)*$O$54)/($O$50*SQRT($O$54))))*$ET49)*100*$B$72,0)</f>
        <v>0</v>
      </c>
      <c r="GC49" s="60">
        <f ca="1">IFERROR((NORMSDIST(-(((LN($ET49/$C$74)+(#REF!+($O$50^2)/2)*$O$54)/($O$50*SQRT($O$54)))-$O$50*SQRT($O$54)))*$C$74*EXP(-#REF!*$O$54)-NORMSDIST(-((LN($ET49/$C$74)+(#REF!+($O$50^2)/2)*$O$54)/($O$50*SQRT($O$54))))*$ET49)*100*$B$74,0)</f>
        <v>0</v>
      </c>
      <c r="GD49" s="60">
        <f t="shared" si="124"/>
        <v>0</v>
      </c>
      <c r="GE49" s="60">
        <f t="shared" si="125"/>
        <v>0</v>
      </c>
      <c r="GF49" s="60">
        <f t="shared" si="126"/>
        <v>0</v>
      </c>
      <c r="GG49" s="60">
        <f t="shared" si="127"/>
        <v>0</v>
      </c>
      <c r="GH49" s="61"/>
      <c r="GI49" s="75">
        <f t="shared" ca="1" si="128"/>
        <v>0</v>
      </c>
    </row>
    <row r="50" spans="1:191">
      <c r="A50" s="149" t="s">
        <v>205</v>
      </c>
      <c r="B50" s="637"/>
      <c r="C50" s="638">
        <v>5197.3</v>
      </c>
      <c r="D50" s="639">
        <v>99</v>
      </c>
      <c r="E50" s="640">
        <f t="shared" si="0"/>
        <v>0</v>
      </c>
      <c r="F50" s="641">
        <f t="shared" si="1"/>
        <v>0</v>
      </c>
      <c r="G50" s="642">
        <f t="shared" si="130"/>
        <v>99</v>
      </c>
      <c r="H50" s="643"/>
      <c r="I50" s="644">
        <f t="shared" si="2"/>
        <v>0</v>
      </c>
      <c r="J50" s="897">
        <f t="shared" si="3"/>
        <v>0</v>
      </c>
      <c r="K50" s="872"/>
      <c r="L50" s="997" t="str">
        <f>_xlfn.CONCAT("Volatilidad put  ",M43," ",O43)</f>
        <v>Volatilidad put  GFG AG</v>
      </c>
      <c r="M50" s="987"/>
      <c r="N50" s="987"/>
      <c r="O50" s="1001">
        <f ca="1">IFERROR(+AVERAGEIFS(AJ3:AJ20,AJ3:AJ20,"&lt;&gt;0",AC3:AC20,"&gt;="&amp;LARGE(AC3:AC20,COUNTIF(AC3:AC20,"&gt;="&amp;$O$47)),AC3:AC20,"&lt;="&amp;SMALL(AC3:AC20,COUNTIF(AC3:AC20,"&lt;="&amp;$O$48))),$O$51)</f>
        <v>0.33250000000000002</v>
      </c>
      <c r="P50" s="872"/>
      <c r="Q50" s="884"/>
      <c r="R50" s="878"/>
      <c r="S50" s="885"/>
      <c r="T50" s="878"/>
      <c r="U50" s="878"/>
      <c r="V50" s="878"/>
      <c r="W50" s="878"/>
      <c r="X50" s="878"/>
      <c r="Y50" s="872"/>
      <c r="Z50" s="872"/>
      <c r="AA50" s="872"/>
      <c r="AB50" s="872"/>
      <c r="AC50" s="884"/>
      <c r="AD50" s="878"/>
      <c r="AE50" s="885"/>
      <c r="AF50" s="878"/>
      <c r="AG50" s="878"/>
      <c r="AH50" s="878"/>
      <c r="AI50" s="878"/>
      <c r="AJ50" s="872"/>
      <c r="AK50" s="872"/>
      <c r="AL50" s="872"/>
      <c r="AM50" s="872"/>
      <c r="AN50" s="872"/>
      <c r="AO50" s="831"/>
      <c r="AP50" s="528" t="s">
        <v>160</v>
      </c>
      <c r="AQ50" s="509"/>
      <c r="AR50" s="521"/>
      <c r="AS50" s="512"/>
      <c r="AT50" s="515">
        <f t="shared" si="17"/>
        <v>0</v>
      </c>
      <c r="AU50" s="524">
        <f t="shared" si="79"/>
        <v>0</v>
      </c>
      <c r="AV50" s="529" t="s">
        <v>206</v>
      </c>
      <c r="AW50" s="509"/>
      <c r="AX50" s="521"/>
      <c r="AY50" s="512"/>
      <c r="AZ50" s="515">
        <f t="shared" si="64"/>
        <v>0</v>
      </c>
      <c r="BA50" s="524">
        <f t="shared" si="80"/>
        <v>0</v>
      </c>
      <c r="BB50" s="532" t="s">
        <v>207</v>
      </c>
      <c r="BC50" s="530"/>
      <c r="BD50" s="512"/>
      <c r="BE50" s="515">
        <f t="shared" si="20"/>
        <v>0</v>
      </c>
      <c r="BF50" s="925">
        <f t="shared" si="81"/>
        <v>0</v>
      </c>
      <c r="BG50" s="877"/>
      <c r="BH50" s="877"/>
      <c r="BI50" s="877"/>
      <c r="BJ50" s="877"/>
      <c r="BK50" s="877"/>
      <c r="BL50" s="877"/>
      <c r="BM50" s="877"/>
      <c r="BN50" s="877"/>
      <c r="BO50" s="877"/>
      <c r="BP50" s="877"/>
      <c r="BQ50" s="877"/>
      <c r="BR50" s="877"/>
      <c r="DC50" s="59">
        <f t="shared" si="131"/>
        <v>3660.2999999999997</v>
      </c>
      <c r="DD50" s="60">
        <f t="shared" si="83"/>
        <v>0</v>
      </c>
      <c r="DE50" s="60">
        <f t="shared" si="84"/>
        <v>0</v>
      </c>
      <c r="DF50" s="60">
        <f t="shared" si="85"/>
        <v>0</v>
      </c>
      <c r="DG50" s="60">
        <f t="shared" si="86"/>
        <v>0</v>
      </c>
      <c r="DH50" s="60">
        <f t="shared" si="87"/>
        <v>0</v>
      </c>
      <c r="DI50" s="60">
        <f t="shared" si="88"/>
        <v>0</v>
      </c>
      <c r="DJ50" s="60">
        <f t="shared" si="89"/>
        <v>0</v>
      </c>
      <c r="DK50" s="60">
        <f t="shared" si="90"/>
        <v>0</v>
      </c>
      <c r="DL50" s="60">
        <f t="shared" si="91"/>
        <v>0</v>
      </c>
      <c r="DM50" s="60">
        <f t="shared" si="92"/>
        <v>0</v>
      </c>
      <c r="DN50" s="60">
        <f t="shared" si="93"/>
        <v>0</v>
      </c>
      <c r="DO50" s="60">
        <f t="shared" si="94"/>
        <v>0</v>
      </c>
      <c r="DP50" s="60">
        <f t="shared" si="95"/>
        <v>0</v>
      </c>
      <c r="DQ50" s="60">
        <f t="shared" si="96"/>
        <v>0</v>
      </c>
      <c r="DR50" s="60">
        <f t="shared" si="97"/>
        <v>0</v>
      </c>
      <c r="DS50" s="60">
        <f t="shared" si="98"/>
        <v>0</v>
      </c>
      <c r="DT50" s="60">
        <f t="shared" si="99"/>
        <v>0</v>
      </c>
      <c r="DU50" s="60">
        <f t="shared" si="100"/>
        <v>0</v>
      </c>
      <c r="DV50" s="60">
        <f t="shared" si="101"/>
        <v>0</v>
      </c>
      <c r="DW50" s="60">
        <f t="shared" si="102"/>
        <v>0</v>
      </c>
      <c r="DX50" s="60">
        <f t="shared" si="103"/>
        <v>0</v>
      </c>
      <c r="DY50" s="60">
        <f t="shared" si="104"/>
        <v>0</v>
      </c>
      <c r="DZ50" s="60">
        <f t="shared" si="105"/>
        <v>0</v>
      </c>
      <c r="EA50" s="60">
        <f t="shared" si="106"/>
        <v>0</v>
      </c>
      <c r="EB50" s="60">
        <f t="shared" si="107"/>
        <v>0</v>
      </c>
      <c r="EC50" s="60">
        <f t="shared" si="108"/>
        <v>0</v>
      </c>
      <c r="ED50" s="60">
        <f t="shared" si="109"/>
        <v>0</v>
      </c>
      <c r="EE50" s="60">
        <f t="shared" si="110"/>
        <v>0</v>
      </c>
      <c r="EF50" s="60">
        <f t="shared" si="111"/>
        <v>0</v>
      </c>
      <c r="EG50" s="60">
        <f t="shared" si="112"/>
        <v>0</v>
      </c>
      <c r="EH50" s="60">
        <f t="shared" si="113"/>
        <v>0</v>
      </c>
      <c r="EI50" s="60">
        <f t="shared" si="114"/>
        <v>0</v>
      </c>
      <c r="EJ50" s="60">
        <f t="shared" si="115"/>
        <v>0</v>
      </c>
      <c r="EK50" s="60">
        <f t="shared" si="116"/>
        <v>0</v>
      </c>
      <c r="EL50" s="60">
        <f t="shared" si="117"/>
        <v>0</v>
      </c>
      <c r="EM50" s="60">
        <f t="shared" si="118"/>
        <v>0</v>
      </c>
      <c r="EN50" s="60">
        <f t="shared" si="119"/>
        <v>0</v>
      </c>
      <c r="EO50" s="60">
        <f t="shared" si="120"/>
        <v>0</v>
      </c>
      <c r="EP50" s="60">
        <f t="shared" si="121"/>
        <v>0</v>
      </c>
      <c r="EQ50" s="61"/>
      <c r="ER50" s="75">
        <f t="shared" si="122"/>
        <v>0</v>
      </c>
      <c r="ES50" s="50"/>
      <c r="ET50" s="59">
        <f t="shared" si="132"/>
        <v>3660.2999999999997</v>
      </c>
      <c r="EU50" s="60">
        <f ca="1">IFERROR((NORMSDIST(-(((LN($ET50/$C$21)+(#REF!+($O$50^2)/2)*$O$54)/($O$50*SQRT($O$54)))-$O$50*SQRT($O$54)))*$C$21*EXP(-#REF!*$O$54)-NORMSDIST(-((LN($ET50/$C$21)+(#REF!+($O$50^2)/2)*$O$54)/($O$50*SQRT($O$54))))*$ET50)*100*$B$21,0)</f>
        <v>0</v>
      </c>
      <c r="EV50" s="60">
        <f ca="1">IFERROR((NORMSDIST(-(((LN($ET50/$C$22)+(#REF!+($O$50^2)/2)*$O$54)/($O$50*SQRT($O$54)))-$O$50*SQRT($O$54)))*$C$22*EXP(-#REF!*$O$54)-NORMSDIST(-((LN($ET50/$C$22)+(#REF!+($O$50^2)/2)*$O$54)/($O$50*SQRT($O$54))))*$ET50)*100*$B$22,0)</f>
        <v>0</v>
      </c>
      <c r="EW50" s="60">
        <f ca="1">IFERROR((NORMSDIST(-(((LN($ET50/$C$23)+(#REF!+($O$50^2)/2)*$O$54)/($O$50*SQRT($O$54)))-$O$50*SQRT($O$54)))*$C$23*EXP(-#REF!*$O$54)-NORMSDIST(-((LN($ET50/$C$23)+(#REF!+($O$50^2)/2)*$O$54)/($O$50*SQRT($O$54))))*$ET50)*100*$B$23,0)</f>
        <v>0</v>
      </c>
      <c r="EX50" s="60">
        <f ca="1">IFERROR((NORMSDIST(-(((LN($ET50/$C$24)+(#REF!+($O$50^2)/2)*$O$54)/($O$50*SQRT($O$54)))-$O$50*SQRT($O$54)))*$C$24*EXP(-#REF!*$O$54)-NORMSDIST(-((LN($ET50/$C$24)+(#REF!+($O$50^2)/2)*$O$54)/($O$50*SQRT($O$54))))*$ET50)*100*$B$24,0)</f>
        <v>0</v>
      </c>
      <c r="EY50" s="60">
        <f ca="1">IFERROR((NORMSDIST(-(((LN($ET50/$C$25)+(#REF!+($O$50^2)/2)*$O$54)/($O$50*SQRT($O$54)))-$O$50*SQRT($O$54)))*$C$25*EXP(-#REF!*$O$54)-NORMSDIST(-((LN($ET50/$C$25)+(#REF!+($O$50^2)/2)*$O$54)/($O$50*SQRT($O$54))))*$ET50)*100*$B$25,0)</f>
        <v>0</v>
      </c>
      <c r="EZ50" s="60">
        <f ca="1">IFERROR((NORMSDIST(-(((LN($ET50/$C$26)+(#REF!+($O$50^2)/2)*$O$54)/($O$50*SQRT($O$54)))-$O$50*SQRT($O$54)))*$C$26*EXP(-#REF!*$O$54)-NORMSDIST(-((LN($ET50/$C$26)+(#REF!+($O$50^2)/2)*$O$54)/($O$50*SQRT($O$54))))*$ET50)*100*$B$26,0)</f>
        <v>0</v>
      </c>
      <c r="FA50" s="60">
        <f ca="1">IFERROR((NORMSDIST(-(((LN($ET50/$C$27)+(#REF!+($O$50^2)/2)*$O$54)/($O$50*SQRT($O$54)))-$O$50*SQRT($O$54)))*$C$27*EXP(-#REF!*$O$54)-NORMSDIST(-((LN($ET50/$C$27)+(#REF!+($O$50^2)/2)*$O$54)/($O$50*SQRT($O$54))))*$ET50)*100*$B$27,0)</f>
        <v>0</v>
      </c>
      <c r="FB50" s="60">
        <f ca="1">IFERROR((NORMSDIST(-(((LN($ET50/$C$28)+(#REF!+($O$50^2)/2)*$O$54)/($O$50*SQRT($O$54)))-$O$50*SQRT($O$54)))*$C$28*EXP(-#REF!*$O$54)-NORMSDIST(-((LN($ET50/$C$28)+(#REF!+($O$50^2)/2)*$O$54)/($O$50*SQRT($O$54))))*$ET50)*100*$B$28,0)</f>
        <v>0</v>
      </c>
      <c r="FC50" s="60">
        <f ca="1">IFERROR((NORMSDIST(-(((LN($ET50/$C$29)+(#REF!+($O$50^2)/2)*$O$54)/($O$50*SQRT($O$54)))-$O$50*SQRT($O$54)))*$C$29*EXP(-#REF!*$O$54)-NORMSDIST(-((LN($ET50/$C$29)+(#REF!+($O$50^2)/2)*$O$54)/($O$50*SQRT($O$54))))*$ET50)*100*$B$29,0)</f>
        <v>0</v>
      </c>
      <c r="FD50" s="60">
        <f ca="1">IFERROR((NORMSDIST(-(((LN($ET50/$C$30)+(#REF!+($O$50^2)/2)*$O$54)/($O$50*SQRT($O$54)))-$O$50*SQRT($O$54)))*$C$30*EXP(-#REF!*$O$54)-NORMSDIST(-((LN($ET50/$C$30)+(#REF!+($O$50^2)/2)*$O$54)/($O$50*SQRT($O$54))))*$ET50)*100*$B$30,0)</f>
        <v>0</v>
      </c>
      <c r="FE50" s="60">
        <f ca="1">IFERROR((NORMSDIST(-(((LN($ET50/$C$31)+(#REF!+($O$50^2)/2)*$O$54)/($O$50*SQRT($O$54)))-$O$50*SQRT($O$54)))*$C$31*EXP(-#REF!*$O$54)-NORMSDIST(-((LN($ET50/$C$31)+(#REF!+($O$50^2)/2)*$O$54)/($O$50*SQRT($O$54))))*$ET50)*100*$B$31,0)</f>
        <v>0</v>
      </c>
      <c r="FF50" s="60">
        <f ca="1">IFERROR((NORMSDIST(-(((LN($ET50/$C$32)+(#REF!+($O$50^2)/2)*$O$54)/($O$50*SQRT($O$54)))-$O$50*SQRT($O$54)))*$C$32*EXP(-#REF!*$O$54)-NORMSDIST(-((LN($ET50/$C$32)+(#REF!+($O$50^2)/2)*$O$54)/($O$50*SQRT($O$54))))*$ET50)*100*$B$32,0)</f>
        <v>0</v>
      </c>
      <c r="FG50" s="60">
        <f ca="1">IFERROR((NORMSDIST(-(((LN($ET50/$C$33)+(#REF!+($O$50^2)/2)*$O$54)/($O$50*SQRT($O$54)))-$O$50*SQRT($O$54)))*$C$33*EXP(-#REF!*$O$54)-NORMSDIST(-((LN($ET50/$C$33)+(#REF!+($O$50^2)/2)*$O$54)/($O$50*SQRT($O$54))))*$ET50)*100*$B$33,0)</f>
        <v>0</v>
      </c>
      <c r="FH50" s="60">
        <f ca="1">IFERROR((NORMSDIST(-(((LN($ET50/$C$34)+(#REF!+($O$50^2)/2)*$O$54)/($O$50*SQRT($O$54)))-$O$50*SQRT($O$54)))*$C$34*EXP(-#REF!*$O$54)-NORMSDIST(-((LN($ET50/$C$34)+(#REF!+($O$50^2)/2)*$O$54)/($O$50*SQRT($O$54))))*$ET50)*100*$B$34,0)</f>
        <v>0</v>
      </c>
      <c r="FI50" s="60">
        <f ca="1">IFERROR((NORMSDIST(-(((LN($ET50/$C$35)+(#REF!+($O$50^2)/2)*$O$54)/($O$50*SQRT($O$54)))-$O$50*SQRT($O$54)))*$C$35*EXP(-#REF!*$O$54)-NORMSDIST(-((LN($ET50/$C$35)+(#REF!+($O$50^2)/2)*$O$54)/($O$50*SQRT($O$54))))*$ET50)*100*$B$35,0)</f>
        <v>0</v>
      </c>
      <c r="FJ50" s="60">
        <f ca="1">IFERROR((NORMSDIST(-(((LN($ET50/$C$36)+(#REF!+($O$50^2)/2)*$O$54)/($O$50*SQRT($O$54)))-$O$50*SQRT($O$54)))*$C$36*EXP(-#REF!*$O$54)-NORMSDIST(-((LN($ET50/$C$36)+(#REF!+($O$50^2)/2)*$O$54)/($O$50*SQRT($O$54))))*$ET50)*100*$B$36,0)</f>
        <v>0</v>
      </c>
      <c r="FK50" s="60">
        <f ca="1">IFERROR((NORMSDIST(-(((LN($ET50/$C$37)+(#REF!+($O$50^2)/2)*$O$54)/($O$50*SQRT($O$54)))-$O$50*SQRT($O$54)))*$C$37*EXP(-#REF!*$O$54)-NORMSDIST(-((LN($ET50/$C$37)+(#REF!+($O$50^2)/2)*$O$54)/($O$50*SQRT($O$54))))*$ET50)*100*$B$37,0)</f>
        <v>0</v>
      </c>
      <c r="FL50" s="60">
        <f ca="1">IFERROR((NORMSDIST(-(((LN($ET50/$C$38)+(#REF!+($O$50^2)/2)*$O$54)/($O$50*SQRT($O$54)))-$O$50*SQRT($O$54)))*$C$38*EXP(-#REF!*$O$54)-NORMSDIST(-((LN($ET50/$C$38)+(#REF!+($O$50^2)/2)*$O$54)/($O$50*SQRT($O$54))))*$ET50)*100*$B$38,0)</f>
        <v>0</v>
      </c>
      <c r="FM50" s="60">
        <f ca="1">IFERROR((NORMSDIST(-(((LN($ET50/$C$57)+(#REF!+($O$50^2)/2)*$O$54)/($O$50*SQRT($O$54)))-$O$50*SQRT($O$54)))*$C$57*EXP(-#REF!*$O$54)-NORMSDIST(-((LN($ET50/$C$57)+(#REF!+($O$50^2)/2)*$O$54)/($O$50*SQRT($O$54))))*$ET50)*100*$B$57,0)</f>
        <v>0</v>
      </c>
      <c r="FN50" s="60">
        <f ca="1">IFERROR((NORMSDIST(-(((LN($ET50/$C$58)+(#REF!+($O$50^2)/2)*$O$54)/($O$50*SQRT($O$54)))-$O$50*SQRT($O$54)))*$C$58*EXP(-#REF!*$O$54)-NORMSDIST(-((LN($ET50/$C$58)+(#REF!+($O$50^2)/2)*$O$54)/($O$50*SQRT($O$54))))*$ET50)*100*$B$58,0)</f>
        <v>0</v>
      </c>
      <c r="FO50" s="60">
        <f ca="1">IFERROR((NORMSDIST(-(((LN($ET50/$C$59)+(#REF!+($O$50^2)/2)*$O$54)/($O$50*SQRT($O$54)))-$O$50*SQRT($O$54)))*$C$59*EXP(-#REF!*$O$54)-NORMSDIST(-((LN($ET50/$C$59)+(#REF!+($O$50^2)/2)*$O$54)/($O$50*SQRT($O$54))))*$ET50)*100*$B$59,0)</f>
        <v>0</v>
      </c>
      <c r="FP50" s="60">
        <f ca="1">IFERROR((NORMSDIST(-(((LN($ET50/$C$60)+(#REF!+($O$50^2)/2)*$O$54)/($O$50*SQRT($O$54)))-$O$50*SQRT($O$54)))*$C$60*EXP(-#REF!*$O$54)-NORMSDIST(-((LN($ET50/$C$60)+(#REF!+($O$50^2)/2)*$O$54)/($O$50*SQRT($O$54))))*$ET50)*100*$B$60,0)</f>
        <v>0</v>
      </c>
      <c r="FQ50" s="60">
        <f ca="1">IFERROR((NORMSDIST(-(((LN($ET50/$C$61)+(#REF!+($O$50^2)/2)*$O$54)/($O$50*SQRT($O$54)))-$O$50*SQRT($O$54)))*$C$61*EXP(-#REF!*$O$54)-NORMSDIST(-((LN($ET50/$C$61)+(#REF!+($O$50^2)/2)*$O$54)/($O$50*SQRT($O$54))))*$ET50)*100*$B$61,0)</f>
        <v>0</v>
      </c>
      <c r="FR50" s="60">
        <f ca="1">IFERROR((NORMSDIST(-(((LN($ET50/$C$62)+(#REF!+($O$50^2)/2)*$O$54)/($O$50*SQRT($O$54)))-$O$50*SQRT($O$54)))*$C$62*EXP(-#REF!*$O$54)-NORMSDIST(-((LN($ET50/$C$62)+(#REF!+($O$50^2)/2)*$O$54)/($O$50*SQRT($O$54))))*$ET50)*100*$B$62,0)</f>
        <v>0</v>
      </c>
      <c r="FS50" s="60">
        <f ca="1">IFERROR((NORMSDIST(-(((LN($ET50/$C$63)+(#REF!+($O$50^2)/2)*$O$54)/($O$50*SQRT($O$54)))-$O$50*SQRT($O$54)))*$C$63*EXP(-#REF!*$O$54)-NORMSDIST(-((LN($ET50/$C$63)+(#REF!+($O$50^2)/2)*$O$54)/($O$50*SQRT($O$54))))*$ET50)*100*$B$63,0)</f>
        <v>0</v>
      </c>
      <c r="FT50" s="60">
        <f ca="1">IFERROR((NORMSDIST(-(((LN($ET50/$C$64)+(#REF!+($O$50^2)/2)*$O$54)/($O$50*SQRT($O$54)))-$O$50*SQRT($O$54)))*$C$64*EXP(-#REF!*$O$54)-NORMSDIST(-((LN($ET50/$C$64)+(#REF!+($O$50^2)/2)*$O$54)/($O$50*SQRT($O$54))))*$ET50)*100*$B$64,0)</f>
        <v>0</v>
      </c>
      <c r="FU50" s="60">
        <f ca="1">IFERROR((NORMSDIST(-(((LN($ET50/$C$65)+(#REF!+($O$50^2)/2)*$O$54)/($O$50*SQRT($O$54)))-$O$50*SQRT($O$54)))*$C$65*EXP(-#REF!*$O$54)-NORMSDIST(-((LN($ET50/$C$65)+(#REF!+($O$50^2)/2)*$O$54)/($O$50*SQRT($O$54))))*$ET50)*100*$B$65,0)</f>
        <v>0</v>
      </c>
      <c r="FV50" s="60">
        <f ca="1">IFERROR((NORMSDIST(-(((LN($ET50/$C$66)+(#REF!+($O$50^2)/2)*$O$54)/($O$50*SQRT($O$54)))-$O$50*SQRT($O$54)))*$C$66*EXP(-#REF!*$O$54)-NORMSDIST(-((LN($ET50/$C$66)+(#REF!+($O$50^2)/2)*$O$54)/($O$50*SQRT($O$54))))*$ET50)*100*$B$66,0)</f>
        <v>0</v>
      </c>
      <c r="FW50" s="60">
        <f ca="1">IFERROR((NORMSDIST(-(((LN($ET50/$C$67)+(#REF!+($O$50^2)/2)*$O$54)/($O$50*SQRT($O$54)))-$O$50*SQRT($O$54)))*$C$67*EXP(-#REF!*$O$54)-NORMSDIST(-((LN($ET50/$C$67)+(#REF!+($O$50^2)/2)*$O$54)/($O$50*SQRT($O$54))))*$ET50)*100*$B$67,0)</f>
        <v>0</v>
      </c>
      <c r="FX50" s="60">
        <f ca="1">IFERROR((NORMSDIST(-(((LN($ET50/$C$68)+(#REF!+($O$50^2)/2)*$O$54)/($O$50*SQRT($O$54)))-$O$50*SQRT($O$54)))*$C$68*EXP(-#REF!*$O$54)-NORMSDIST(-((LN($ET50/$C$68)+(#REF!+($O$50^2)/2)*$O$54)/($O$50*SQRT($O$54))))*$ET50)*100*$B$68,0)</f>
        <v>0</v>
      </c>
      <c r="FY50" s="60">
        <f ca="1">IFERROR((NORMSDIST(-(((LN($ET50/$C$69)+(#REF!+($O$50^2)/2)*$O$54)/($O$50*SQRT($O$54)))-$O$50*SQRT($O$54)))*$C$69*EXP(-#REF!*$O$54)-NORMSDIST(-((LN($ET50/$C$69)+(#REF!+($O$50^2)/2)*$O$54)/($O$50*SQRT($O$54))))*$ET50)*100*$B$69,0)</f>
        <v>0</v>
      </c>
      <c r="FZ50" s="60">
        <f ca="1">IFERROR((NORMSDIST(-(((LN($ET50/$C$70)+(#REF!+($O$50^2)/2)*$O$54)/($O$50*SQRT($O$54)))-$O$50*SQRT($O$54)))*$C$70*EXP(-#REF!*$O$54)-NORMSDIST(-((LN($ET50/$C$70)+(#REF!+($O$50^2)/2)*$O$54)/($O$50*SQRT($O$54))))*$ET50)*100*$B$70,0)</f>
        <v>0</v>
      </c>
      <c r="GA50" s="60">
        <f ca="1">IFERROR((NORMSDIST(-(((LN($ET50/$C$71)+(#REF!+($O$50^2)/2)*$O$54)/($O$50*SQRT($O$54)))-$O$50*SQRT($O$54)))*$C$71*EXP(-#REF!*$O$54)-NORMSDIST(-((LN($ET50/$C$71)+(#REF!+($O$50^2)/2)*$O$54)/($O$50*SQRT($O$54))))*$ET50)*100*$B$71,0)</f>
        <v>0</v>
      </c>
      <c r="GB50" s="60">
        <f ca="1">IFERROR((NORMSDIST(-(((LN($ET50/$C$72)+(#REF!+($O$50^2)/2)*$O$54)/($O$50*SQRT($O$54)))-$O$50*SQRT($O$54)))*$C$72*EXP(-#REF!*$O$54)-NORMSDIST(-((LN($ET50/$C$72)+(#REF!+($O$50^2)/2)*$O$54)/($O$50*SQRT($O$54))))*$ET50)*100*$B$72,0)</f>
        <v>0</v>
      </c>
      <c r="GC50" s="60">
        <f ca="1">IFERROR((NORMSDIST(-(((LN($ET50/$C$74)+(#REF!+($O$50^2)/2)*$O$54)/($O$50*SQRT($O$54)))-$O$50*SQRT($O$54)))*$C$74*EXP(-#REF!*$O$54)-NORMSDIST(-((LN($ET50/$C$74)+(#REF!+($O$50^2)/2)*$O$54)/($O$50*SQRT($O$54))))*$ET50)*100*$B$74,0)</f>
        <v>0</v>
      </c>
      <c r="GD50" s="60">
        <f t="shared" si="124"/>
        <v>0</v>
      </c>
      <c r="GE50" s="60">
        <f t="shared" si="125"/>
        <v>0</v>
      </c>
      <c r="GF50" s="60">
        <f t="shared" si="126"/>
        <v>0</v>
      </c>
      <c r="GG50" s="60">
        <f t="shared" si="127"/>
        <v>0</v>
      </c>
      <c r="GH50" s="61"/>
      <c r="GI50" s="75">
        <f t="shared" ca="1" si="128"/>
        <v>0</v>
      </c>
    </row>
    <row r="51" spans="1:191">
      <c r="A51" s="149" t="s">
        <v>205</v>
      </c>
      <c r="B51" s="518"/>
      <c r="C51" s="523">
        <v>5397.3</v>
      </c>
      <c r="D51" s="519">
        <v>0</v>
      </c>
      <c r="E51" s="588">
        <f t="shared" si="0"/>
        <v>0</v>
      </c>
      <c r="F51" s="591">
        <f t="shared" si="1"/>
        <v>0</v>
      </c>
      <c r="G51" s="520">
        <f t="shared" si="130"/>
        <v>0</v>
      </c>
      <c r="H51" s="624"/>
      <c r="I51" s="553">
        <f t="shared" si="2"/>
        <v>0</v>
      </c>
      <c r="J51" s="896">
        <f t="shared" si="3"/>
        <v>0</v>
      </c>
      <c r="K51" s="872"/>
      <c r="L51" s="984" t="s">
        <v>255</v>
      </c>
      <c r="M51" s="985"/>
      <c r="N51" s="985"/>
      <c r="O51" s="914">
        <f>HomeBroker!AS2</f>
        <v>0.33250000000000002</v>
      </c>
      <c r="P51" s="878"/>
      <c r="Q51" s="884"/>
      <c r="R51" s="878"/>
      <c r="S51" s="885"/>
      <c r="T51" s="878"/>
      <c r="U51" s="878"/>
      <c r="V51" s="878"/>
      <c r="W51" s="878"/>
      <c r="X51" s="878"/>
      <c r="Y51" s="872"/>
      <c r="Z51" s="872"/>
      <c r="AA51" s="872"/>
      <c r="AB51" s="872"/>
      <c r="AC51" s="884"/>
      <c r="AD51" s="878"/>
      <c r="AE51" s="885"/>
      <c r="AF51" s="878"/>
      <c r="AG51" s="878"/>
      <c r="AH51" s="878"/>
      <c r="AI51" s="878"/>
      <c r="AJ51" s="872"/>
      <c r="AK51" s="872"/>
      <c r="AL51" s="872"/>
      <c r="AM51" s="872"/>
      <c r="AN51" s="872"/>
      <c r="AO51" s="527"/>
      <c r="AP51" s="528" t="s">
        <v>160</v>
      </c>
      <c r="AQ51" s="510"/>
      <c r="AR51" s="522"/>
      <c r="AS51" s="514"/>
      <c r="AT51" s="516">
        <f t="shared" si="17"/>
        <v>0</v>
      </c>
      <c r="AU51" s="525">
        <f t="shared" si="79"/>
        <v>0</v>
      </c>
      <c r="AV51" s="529" t="s">
        <v>206</v>
      </c>
      <c r="AW51" s="510"/>
      <c r="AX51" s="522"/>
      <c r="AY51" s="514"/>
      <c r="AZ51" s="516">
        <f t="shared" si="64"/>
        <v>0</v>
      </c>
      <c r="BA51" s="525">
        <f t="shared" si="80"/>
        <v>0</v>
      </c>
      <c r="BB51" s="532" t="s">
        <v>207</v>
      </c>
      <c r="BC51" s="531"/>
      <c r="BD51" s="514"/>
      <c r="BE51" s="516">
        <f t="shared" si="20"/>
        <v>0</v>
      </c>
      <c r="BF51" s="924">
        <f t="shared" si="81"/>
        <v>0</v>
      </c>
      <c r="BG51" s="877"/>
      <c r="BH51" s="877"/>
      <c r="BI51" s="877"/>
      <c r="BJ51" s="877"/>
      <c r="BK51" s="877"/>
      <c r="BL51" s="877"/>
      <c r="BM51" s="877"/>
      <c r="BN51" s="877"/>
      <c r="BO51" s="877"/>
      <c r="BP51" s="877"/>
      <c r="BQ51" s="877"/>
      <c r="BR51" s="877"/>
      <c r="DC51" s="59">
        <f t="shared" si="131"/>
        <v>3735</v>
      </c>
      <c r="DD51" s="60">
        <f t="shared" si="83"/>
        <v>0</v>
      </c>
      <c r="DE51" s="60">
        <f t="shared" si="84"/>
        <v>0</v>
      </c>
      <c r="DF51" s="60">
        <f t="shared" si="85"/>
        <v>0</v>
      </c>
      <c r="DG51" s="60">
        <f t="shared" si="86"/>
        <v>0</v>
      </c>
      <c r="DH51" s="60">
        <f t="shared" si="87"/>
        <v>0</v>
      </c>
      <c r="DI51" s="60">
        <f t="shared" si="88"/>
        <v>0</v>
      </c>
      <c r="DJ51" s="60">
        <f t="shared" si="89"/>
        <v>0</v>
      </c>
      <c r="DK51" s="60">
        <f t="shared" si="90"/>
        <v>0</v>
      </c>
      <c r="DL51" s="60">
        <f t="shared" si="91"/>
        <v>0</v>
      </c>
      <c r="DM51" s="60">
        <f t="shared" si="92"/>
        <v>0</v>
      </c>
      <c r="DN51" s="60">
        <f t="shared" si="93"/>
        <v>0</v>
      </c>
      <c r="DO51" s="60">
        <f t="shared" si="94"/>
        <v>0</v>
      </c>
      <c r="DP51" s="60">
        <f t="shared" si="95"/>
        <v>0</v>
      </c>
      <c r="DQ51" s="60">
        <f t="shared" si="96"/>
        <v>0</v>
      </c>
      <c r="DR51" s="60">
        <f t="shared" si="97"/>
        <v>0</v>
      </c>
      <c r="DS51" s="60">
        <f t="shared" si="98"/>
        <v>0</v>
      </c>
      <c r="DT51" s="60">
        <f t="shared" si="99"/>
        <v>0</v>
      </c>
      <c r="DU51" s="60">
        <f t="shared" si="100"/>
        <v>0</v>
      </c>
      <c r="DV51" s="60">
        <f t="shared" si="101"/>
        <v>0</v>
      </c>
      <c r="DW51" s="60">
        <f t="shared" si="102"/>
        <v>0</v>
      </c>
      <c r="DX51" s="60">
        <f t="shared" si="103"/>
        <v>0</v>
      </c>
      <c r="DY51" s="60">
        <f t="shared" si="104"/>
        <v>0</v>
      </c>
      <c r="DZ51" s="60">
        <f t="shared" si="105"/>
        <v>0</v>
      </c>
      <c r="EA51" s="60">
        <f t="shared" si="106"/>
        <v>0</v>
      </c>
      <c r="EB51" s="60">
        <f t="shared" si="107"/>
        <v>0</v>
      </c>
      <c r="EC51" s="60">
        <f t="shared" si="108"/>
        <v>0</v>
      </c>
      <c r="ED51" s="60">
        <f t="shared" si="109"/>
        <v>0</v>
      </c>
      <c r="EE51" s="60">
        <f t="shared" si="110"/>
        <v>0</v>
      </c>
      <c r="EF51" s="60">
        <f t="shared" si="111"/>
        <v>0</v>
      </c>
      <c r="EG51" s="60">
        <f t="shared" si="112"/>
        <v>0</v>
      </c>
      <c r="EH51" s="60">
        <f t="shared" si="113"/>
        <v>0</v>
      </c>
      <c r="EI51" s="60">
        <f t="shared" si="114"/>
        <v>0</v>
      </c>
      <c r="EJ51" s="60">
        <f t="shared" si="115"/>
        <v>0</v>
      </c>
      <c r="EK51" s="60">
        <f t="shared" si="116"/>
        <v>0</v>
      </c>
      <c r="EL51" s="60">
        <f t="shared" si="117"/>
        <v>0</v>
      </c>
      <c r="EM51" s="60">
        <f t="shared" si="118"/>
        <v>0</v>
      </c>
      <c r="EN51" s="60">
        <f t="shared" si="119"/>
        <v>0</v>
      </c>
      <c r="EO51" s="60">
        <f t="shared" si="120"/>
        <v>0</v>
      </c>
      <c r="EP51" s="60">
        <f t="shared" si="121"/>
        <v>0</v>
      </c>
      <c r="EQ51" s="61"/>
      <c r="ER51" s="75">
        <f t="shared" si="122"/>
        <v>0</v>
      </c>
      <c r="ES51" s="50"/>
      <c r="ET51" s="59">
        <f t="shared" si="132"/>
        <v>3735</v>
      </c>
      <c r="EU51" s="60">
        <f ca="1">IFERROR((NORMSDIST(-(((LN($ET51/$C$21)+(#REF!+($O$50^2)/2)*$O$54)/($O$50*SQRT($O$54)))-$O$50*SQRT($O$54)))*$C$21*EXP(-#REF!*$O$54)-NORMSDIST(-((LN($ET51/$C$21)+(#REF!+($O$50^2)/2)*$O$54)/($O$50*SQRT($O$54))))*$ET51)*100*$B$21,0)</f>
        <v>0</v>
      </c>
      <c r="EV51" s="60">
        <f ca="1">IFERROR((NORMSDIST(-(((LN($ET51/$C$22)+(#REF!+($O$50^2)/2)*$O$54)/($O$50*SQRT($O$54)))-$O$50*SQRT($O$54)))*$C$22*EXP(-#REF!*$O$54)-NORMSDIST(-((LN($ET51/$C$22)+(#REF!+($O$50^2)/2)*$O$54)/($O$50*SQRT($O$54))))*$ET51)*100*$B$22,0)</f>
        <v>0</v>
      </c>
      <c r="EW51" s="60">
        <f ca="1">IFERROR((NORMSDIST(-(((LN($ET51/$C$23)+(#REF!+($O$50^2)/2)*$O$54)/($O$50*SQRT($O$54)))-$O$50*SQRT($O$54)))*$C$23*EXP(-#REF!*$O$54)-NORMSDIST(-((LN($ET51/$C$23)+(#REF!+($O$50^2)/2)*$O$54)/($O$50*SQRT($O$54))))*$ET51)*100*$B$23,0)</f>
        <v>0</v>
      </c>
      <c r="EX51" s="60">
        <f ca="1">IFERROR((NORMSDIST(-(((LN($ET51/$C$24)+(#REF!+($O$50^2)/2)*$O$54)/($O$50*SQRT($O$54)))-$O$50*SQRT($O$54)))*$C$24*EXP(-#REF!*$O$54)-NORMSDIST(-((LN($ET51/$C$24)+(#REF!+($O$50^2)/2)*$O$54)/($O$50*SQRT($O$54))))*$ET51)*100*$B$24,0)</f>
        <v>0</v>
      </c>
      <c r="EY51" s="60">
        <f ca="1">IFERROR((NORMSDIST(-(((LN($ET51/$C$25)+(#REF!+($O$50^2)/2)*$O$54)/($O$50*SQRT($O$54)))-$O$50*SQRT($O$54)))*$C$25*EXP(-#REF!*$O$54)-NORMSDIST(-((LN($ET51/$C$25)+(#REF!+($O$50^2)/2)*$O$54)/($O$50*SQRT($O$54))))*$ET51)*100*$B$25,0)</f>
        <v>0</v>
      </c>
      <c r="EZ51" s="60">
        <f ca="1">IFERROR((NORMSDIST(-(((LN($ET51/$C$26)+(#REF!+($O$50^2)/2)*$O$54)/($O$50*SQRT($O$54)))-$O$50*SQRT($O$54)))*$C$26*EXP(-#REF!*$O$54)-NORMSDIST(-((LN($ET51/$C$26)+(#REF!+($O$50^2)/2)*$O$54)/($O$50*SQRT($O$54))))*$ET51)*100*$B$26,0)</f>
        <v>0</v>
      </c>
      <c r="FA51" s="60">
        <f ca="1">IFERROR((NORMSDIST(-(((LN($ET51/$C$27)+(#REF!+($O$50^2)/2)*$O$54)/($O$50*SQRT($O$54)))-$O$50*SQRT($O$54)))*$C$27*EXP(-#REF!*$O$54)-NORMSDIST(-((LN($ET51/$C$27)+(#REF!+($O$50^2)/2)*$O$54)/($O$50*SQRT($O$54))))*$ET51)*100*$B$27,0)</f>
        <v>0</v>
      </c>
      <c r="FB51" s="60">
        <f ca="1">IFERROR((NORMSDIST(-(((LN($ET51/$C$28)+(#REF!+($O$50^2)/2)*$O$54)/($O$50*SQRT($O$54)))-$O$50*SQRT($O$54)))*$C$28*EXP(-#REF!*$O$54)-NORMSDIST(-((LN($ET51/$C$28)+(#REF!+($O$50^2)/2)*$O$54)/($O$50*SQRT($O$54))))*$ET51)*100*$B$28,0)</f>
        <v>0</v>
      </c>
      <c r="FC51" s="60">
        <f ca="1">IFERROR((NORMSDIST(-(((LN($ET51/$C$29)+(#REF!+($O$50^2)/2)*$O$54)/($O$50*SQRT($O$54)))-$O$50*SQRT($O$54)))*$C$29*EXP(-#REF!*$O$54)-NORMSDIST(-((LN($ET51/$C$29)+(#REF!+($O$50^2)/2)*$O$54)/($O$50*SQRT($O$54))))*$ET51)*100*$B$29,0)</f>
        <v>0</v>
      </c>
      <c r="FD51" s="60">
        <f ca="1">IFERROR((NORMSDIST(-(((LN($ET51/$C$30)+(#REF!+($O$50^2)/2)*$O$54)/($O$50*SQRT($O$54)))-$O$50*SQRT($O$54)))*$C$30*EXP(-#REF!*$O$54)-NORMSDIST(-((LN($ET51/$C$30)+(#REF!+($O$50^2)/2)*$O$54)/($O$50*SQRT($O$54))))*$ET51)*100*$B$30,0)</f>
        <v>0</v>
      </c>
      <c r="FE51" s="60">
        <f ca="1">IFERROR((NORMSDIST(-(((LN($ET51/$C$31)+(#REF!+($O$50^2)/2)*$O$54)/($O$50*SQRT($O$54)))-$O$50*SQRT($O$54)))*$C$31*EXP(-#REF!*$O$54)-NORMSDIST(-((LN($ET51/$C$31)+(#REF!+($O$50^2)/2)*$O$54)/($O$50*SQRT($O$54))))*$ET51)*100*$B$31,0)</f>
        <v>0</v>
      </c>
      <c r="FF51" s="60">
        <f ca="1">IFERROR((NORMSDIST(-(((LN($ET51/$C$32)+(#REF!+($O$50^2)/2)*$O$54)/($O$50*SQRT($O$54)))-$O$50*SQRT($O$54)))*$C$32*EXP(-#REF!*$O$54)-NORMSDIST(-((LN($ET51/$C$32)+(#REF!+($O$50^2)/2)*$O$54)/($O$50*SQRT($O$54))))*$ET51)*100*$B$32,0)</f>
        <v>0</v>
      </c>
      <c r="FG51" s="60">
        <f ca="1">IFERROR((NORMSDIST(-(((LN($ET51/$C$33)+(#REF!+($O$50^2)/2)*$O$54)/($O$50*SQRT($O$54)))-$O$50*SQRT($O$54)))*$C$33*EXP(-#REF!*$O$54)-NORMSDIST(-((LN($ET51/$C$33)+(#REF!+($O$50^2)/2)*$O$54)/($O$50*SQRT($O$54))))*$ET51)*100*$B$33,0)</f>
        <v>0</v>
      </c>
      <c r="FH51" s="60">
        <f ca="1">IFERROR((NORMSDIST(-(((LN($ET51/$C$34)+(#REF!+($O$50^2)/2)*$O$54)/($O$50*SQRT($O$54)))-$O$50*SQRT($O$54)))*$C$34*EXP(-#REF!*$O$54)-NORMSDIST(-((LN($ET51/$C$34)+(#REF!+($O$50^2)/2)*$O$54)/($O$50*SQRT($O$54))))*$ET51)*100*$B$34,0)</f>
        <v>0</v>
      </c>
      <c r="FI51" s="60">
        <f ca="1">IFERROR((NORMSDIST(-(((LN($ET51/$C$35)+(#REF!+($O$50^2)/2)*$O$54)/($O$50*SQRT($O$54)))-$O$50*SQRT($O$54)))*$C$35*EXP(-#REF!*$O$54)-NORMSDIST(-((LN($ET51/$C$35)+(#REF!+($O$50^2)/2)*$O$54)/($O$50*SQRT($O$54))))*$ET51)*100*$B$35,0)</f>
        <v>0</v>
      </c>
      <c r="FJ51" s="60">
        <f ca="1">IFERROR((NORMSDIST(-(((LN($ET51/$C$36)+(#REF!+($O$50^2)/2)*$O$54)/($O$50*SQRT($O$54)))-$O$50*SQRT($O$54)))*$C$36*EXP(-#REF!*$O$54)-NORMSDIST(-((LN($ET51/$C$36)+(#REF!+($O$50^2)/2)*$O$54)/($O$50*SQRT($O$54))))*$ET51)*100*$B$36,0)</f>
        <v>0</v>
      </c>
      <c r="FK51" s="60">
        <f ca="1">IFERROR((NORMSDIST(-(((LN($ET51/$C$37)+(#REF!+($O$50^2)/2)*$O$54)/($O$50*SQRT($O$54)))-$O$50*SQRT($O$54)))*$C$37*EXP(-#REF!*$O$54)-NORMSDIST(-((LN($ET51/$C$37)+(#REF!+($O$50^2)/2)*$O$54)/($O$50*SQRT($O$54))))*$ET51)*100*$B$37,0)</f>
        <v>0</v>
      </c>
      <c r="FL51" s="60">
        <f ca="1">IFERROR((NORMSDIST(-(((LN($ET51/$C$38)+(#REF!+($O$50^2)/2)*$O$54)/($O$50*SQRT($O$54)))-$O$50*SQRT($O$54)))*$C$38*EXP(-#REF!*$O$54)-NORMSDIST(-((LN($ET51/$C$38)+(#REF!+($O$50^2)/2)*$O$54)/($O$50*SQRT($O$54))))*$ET51)*100*$B$38,0)</f>
        <v>0</v>
      </c>
      <c r="FM51" s="60">
        <f ca="1">IFERROR((NORMSDIST(-(((LN($ET51/$C$57)+(#REF!+($O$50^2)/2)*$O$54)/($O$50*SQRT($O$54)))-$O$50*SQRT($O$54)))*$C$57*EXP(-#REF!*$O$54)-NORMSDIST(-((LN($ET51/$C$57)+(#REF!+($O$50^2)/2)*$O$54)/($O$50*SQRT($O$54))))*$ET51)*100*$B$57,0)</f>
        <v>0</v>
      </c>
      <c r="FN51" s="60">
        <f ca="1">IFERROR((NORMSDIST(-(((LN($ET51/$C$58)+(#REF!+($O$50^2)/2)*$O$54)/($O$50*SQRT($O$54)))-$O$50*SQRT($O$54)))*$C$58*EXP(-#REF!*$O$54)-NORMSDIST(-((LN($ET51/$C$58)+(#REF!+($O$50^2)/2)*$O$54)/($O$50*SQRT($O$54))))*$ET51)*100*$B$58,0)</f>
        <v>0</v>
      </c>
      <c r="FO51" s="60">
        <f ca="1">IFERROR((NORMSDIST(-(((LN($ET51/$C$59)+(#REF!+($O$50^2)/2)*$O$54)/($O$50*SQRT($O$54)))-$O$50*SQRT($O$54)))*$C$59*EXP(-#REF!*$O$54)-NORMSDIST(-((LN($ET51/$C$59)+(#REF!+($O$50^2)/2)*$O$54)/($O$50*SQRT($O$54))))*$ET51)*100*$B$59,0)</f>
        <v>0</v>
      </c>
      <c r="FP51" s="60">
        <f ca="1">IFERROR((NORMSDIST(-(((LN($ET51/$C$60)+(#REF!+($O$50^2)/2)*$O$54)/($O$50*SQRT($O$54)))-$O$50*SQRT($O$54)))*$C$60*EXP(-#REF!*$O$54)-NORMSDIST(-((LN($ET51/$C$60)+(#REF!+($O$50^2)/2)*$O$54)/($O$50*SQRT($O$54))))*$ET51)*100*$B$60,0)</f>
        <v>0</v>
      </c>
      <c r="FQ51" s="60">
        <f ca="1">IFERROR((NORMSDIST(-(((LN($ET51/$C$61)+(#REF!+($O$50^2)/2)*$O$54)/($O$50*SQRT($O$54)))-$O$50*SQRT($O$54)))*$C$61*EXP(-#REF!*$O$54)-NORMSDIST(-((LN($ET51/$C$61)+(#REF!+($O$50^2)/2)*$O$54)/($O$50*SQRT($O$54))))*$ET51)*100*$B$61,0)</f>
        <v>0</v>
      </c>
      <c r="FR51" s="60">
        <f ca="1">IFERROR((NORMSDIST(-(((LN($ET51/$C$62)+(#REF!+($O$50^2)/2)*$O$54)/($O$50*SQRT($O$54)))-$O$50*SQRT($O$54)))*$C$62*EXP(-#REF!*$O$54)-NORMSDIST(-((LN($ET51/$C$62)+(#REF!+($O$50^2)/2)*$O$54)/($O$50*SQRT($O$54))))*$ET51)*100*$B$62,0)</f>
        <v>0</v>
      </c>
      <c r="FS51" s="60">
        <f ca="1">IFERROR((NORMSDIST(-(((LN($ET51/$C$63)+(#REF!+($O$50^2)/2)*$O$54)/($O$50*SQRT($O$54)))-$O$50*SQRT($O$54)))*$C$63*EXP(-#REF!*$O$54)-NORMSDIST(-((LN($ET51/$C$63)+(#REF!+($O$50^2)/2)*$O$54)/($O$50*SQRT($O$54))))*$ET51)*100*$B$63,0)</f>
        <v>0</v>
      </c>
      <c r="FT51" s="60">
        <f ca="1">IFERROR((NORMSDIST(-(((LN($ET51/$C$64)+(#REF!+($O$50^2)/2)*$O$54)/($O$50*SQRT($O$54)))-$O$50*SQRT($O$54)))*$C$64*EXP(-#REF!*$O$54)-NORMSDIST(-((LN($ET51/$C$64)+(#REF!+($O$50^2)/2)*$O$54)/($O$50*SQRT($O$54))))*$ET51)*100*$B$64,0)</f>
        <v>0</v>
      </c>
      <c r="FU51" s="60">
        <f ca="1">IFERROR((NORMSDIST(-(((LN($ET51/$C$65)+(#REF!+($O$50^2)/2)*$O$54)/($O$50*SQRT($O$54)))-$O$50*SQRT($O$54)))*$C$65*EXP(-#REF!*$O$54)-NORMSDIST(-((LN($ET51/$C$65)+(#REF!+($O$50^2)/2)*$O$54)/($O$50*SQRT($O$54))))*$ET51)*100*$B$65,0)</f>
        <v>0</v>
      </c>
      <c r="FV51" s="60">
        <f ca="1">IFERROR((NORMSDIST(-(((LN($ET51/$C$66)+(#REF!+($O$50^2)/2)*$O$54)/($O$50*SQRT($O$54)))-$O$50*SQRT($O$54)))*$C$66*EXP(-#REF!*$O$54)-NORMSDIST(-((LN($ET51/$C$66)+(#REF!+($O$50^2)/2)*$O$54)/($O$50*SQRT($O$54))))*$ET51)*100*$B$66,0)</f>
        <v>0</v>
      </c>
      <c r="FW51" s="60">
        <f ca="1">IFERROR((NORMSDIST(-(((LN($ET51/$C$67)+(#REF!+($O$50^2)/2)*$O$54)/($O$50*SQRT($O$54)))-$O$50*SQRT($O$54)))*$C$67*EXP(-#REF!*$O$54)-NORMSDIST(-((LN($ET51/$C$67)+(#REF!+($O$50^2)/2)*$O$54)/($O$50*SQRT($O$54))))*$ET51)*100*$B$67,0)</f>
        <v>0</v>
      </c>
      <c r="FX51" s="60">
        <f ca="1">IFERROR((NORMSDIST(-(((LN($ET51/$C$68)+(#REF!+($O$50^2)/2)*$O$54)/($O$50*SQRT($O$54)))-$O$50*SQRT($O$54)))*$C$68*EXP(-#REF!*$O$54)-NORMSDIST(-((LN($ET51/$C$68)+(#REF!+($O$50^2)/2)*$O$54)/($O$50*SQRT($O$54))))*$ET51)*100*$B$68,0)</f>
        <v>0</v>
      </c>
      <c r="FY51" s="60">
        <f ca="1">IFERROR((NORMSDIST(-(((LN($ET51/$C$69)+(#REF!+($O$50^2)/2)*$O$54)/($O$50*SQRT($O$54)))-$O$50*SQRT($O$54)))*$C$69*EXP(-#REF!*$O$54)-NORMSDIST(-((LN($ET51/$C$69)+(#REF!+($O$50^2)/2)*$O$54)/($O$50*SQRT($O$54))))*$ET51)*100*$B$69,0)</f>
        <v>0</v>
      </c>
      <c r="FZ51" s="60">
        <f ca="1">IFERROR((NORMSDIST(-(((LN($ET51/$C$70)+(#REF!+($O$50^2)/2)*$O$54)/($O$50*SQRT($O$54)))-$O$50*SQRT($O$54)))*$C$70*EXP(-#REF!*$O$54)-NORMSDIST(-((LN($ET51/$C$70)+(#REF!+($O$50^2)/2)*$O$54)/($O$50*SQRT($O$54))))*$ET51)*100*$B$70,0)</f>
        <v>0</v>
      </c>
      <c r="GA51" s="60">
        <f ca="1">IFERROR((NORMSDIST(-(((LN($ET51/$C$71)+(#REF!+($O$50^2)/2)*$O$54)/($O$50*SQRT($O$54)))-$O$50*SQRT($O$54)))*$C$71*EXP(-#REF!*$O$54)-NORMSDIST(-((LN($ET51/$C$71)+(#REF!+($O$50^2)/2)*$O$54)/($O$50*SQRT($O$54))))*$ET51)*100*$B$71,0)</f>
        <v>0</v>
      </c>
      <c r="GB51" s="60">
        <f ca="1">IFERROR((NORMSDIST(-(((LN($ET51/$C$72)+(#REF!+($O$50^2)/2)*$O$54)/($O$50*SQRT($O$54)))-$O$50*SQRT($O$54)))*$C$72*EXP(-#REF!*$O$54)-NORMSDIST(-((LN($ET51/$C$72)+(#REF!+($O$50^2)/2)*$O$54)/($O$50*SQRT($O$54))))*$ET51)*100*$B$72,0)</f>
        <v>0</v>
      </c>
      <c r="GC51" s="60">
        <f ca="1">IFERROR((NORMSDIST(-(((LN($ET51/$C$74)+(#REF!+($O$50^2)/2)*$O$54)/($O$50*SQRT($O$54)))-$O$50*SQRT($O$54)))*$C$74*EXP(-#REF!*$O$54)-NORMSDIST(-((LN($ET51/$C$74)+(#REF!+($O$50^2)/2)*$O$54)/($O$50*SQRT($O$54))))*$ET51)*100*$B$74,0)</f>
        <v>0</v>
      </c>
      <c r="GD51" s="60">
        <f t="shared" si="124"/>
        <v>0</v>
      </c>
      <c r="GE51" s="60">
        <f t="shared" si="125"/>
        <v>0</v>
      </c>
      <c r="GF51" s="60">
        <f t="shared" si="126"/>
        <v>0</v>
      </c>
      <c r="GG51" s="60">
        <f t="shared" si="127"/>
        <v>0</v>
      </c>
      <c r="GH51" s="61"/>
      <c r="GI51" s="75">
        <f t="shared" ca="1" si="128"/>
        <v>0</v>
      </c>
    </row>
    <row r="52" spans="1:191">
      <c r="A52" s="149" t="s">
        <v>205</v>
      </c>
      <c r="B52" s="637"/>
      <c r="C52" s="638">
        <v>5696.4</v>
      </c>
      <c r="D52" s="639">
        <v>0</v>
      </c>
      <c r="E52" s="640">
        <f t="shared" si="0"/>
        <v>0</v>
      </c>
      <c r="F52" s="641">
        <f t="shared" si="1"/>
        <v>0</v>
      </c>
      <c r="G52" s="642">
        <f t="shared" si="130"/>
        <v>0</v>
      </c>
      <c r="H52" s="643"/>
      <c r="I52" s="644">
        <f t="shared" si="2"/>
        <v>0</v>
      </c>
      <c r="J52" s="897">
        <f t="shared" si="3"/>
        <v>0</v>
      </c>
      <c r="K52" s="872"/>
      <c r="L52" s="998" t="s">
        <v>256</v>
      </c>
      <c r="M52" s="987"/>
      <c r="N52" s="987"/>
      <c r="O52" s="915">
        <v>45520</v>
      </c>
      <c r="P52" s="878"/>
      <c r="Q52" s="884"/>
      <c r="R52" s="878"/>
      <c r="S52" s="885"/>
      <c r="T52" s="878"/>
      <c r="U52" s="878"/>
      <c r="V52" s="878"/>
      <c r="W52" s="878"/>
      <c r="X52" s="878"/>
      <c r="Y52" s="872"/>
      <c r="Z52" s="872"/>
      <c r="AA52" s="872"/>
      <c r="AB52" s="872"/>
      <c r="AC52" s="884"/>
      <c r="AD52" s="878"/>
      <c r="AE52" s="885"/>
      <c r="AF52" s="878"/>
      <c r="AG52" s="878"/>
      <c r="AH52" s="878"/>
      <c r="AI52" s="878"/>
      <c r="AJ52" s="872"/>
      <c r="AK52" s="872"/>
      <c r="AL52" s="872"/>
      <c r="AM52" s="872"/>
      <c r="AN52" s="872"/>
      <c r="AO52" s="526"/>
      <c r="AP52" s="528" t="s">
        <v>160</v>
      </c>
      <c r="AQ52" s="509"/>
      <c r="AR52" s="521"/>
      <c r="AS52" s="512"/>
      <c r="AT52" s="515">
        <f t="shared" si="17"/>
        <v>0</v>
      </c>
      <c r="AU52" s="524">
        <f t="shared" si="79"/>
        <v>0</v>
      </c>
      <c r="AV52" s="529" t="s">
        <v>206</v>
      </c>
      <c r="AW52" s="509"/>
      <c r="AX52" s="521"/>
      <c r="AY52" s="512"/>
      <c r="AZ52" s="515">
        <f t="shared" ref="AZ52:AZ76" si="133">+AW52*AY52*-100</f>
        <v>0</v>
      </c>
      <c r="BA52" s="524">
        <f t="shared" si="80"/>
        <v>0</v>
      </c>
      <c r="BB52" s="532" t="s">
        <v>207</v>
      </c>
      <c r="BC52" s="530"/>
      <c r="BD52" s="512"/>
      <c r="BE52" s="515">
        <f t="shared" si="20"/>
        <v>0</v>
      </c>
      <c r="BF52" s="925">
        <f t="shared" si="81"/>
        <v>0</v>
      </c>
      <c r="BG52" s="877"/>
      <c r="BH52" s="877"/>
      <c r="BI52" s="877"/>
      <c r="BJ52" s="877"/>
      <c r="BK52" s="877"/>
      <c r="BL52" s="877"/>
      <c r="BM52" s="877"/>
      <c r="BN52" s="877"/>
      <c r="BO52" s="877"/>
      <c r="BP52" s="877"/>
      <c r="BQ52" s="877"/>
      <c r="BR52" s="877"/>
      <c r="DC52" s="59">
        <f t="shared" si="131"/>
        <v>3809.7000000000003</v>
      </c>
      <c r="DD52" s="60">
        <f t="shared" si="83"/>
        <v>0</v>
      </c>
      <c r="DE52" s="60">
        <f t="shared" si="84"/>
        <v>0</v>
      </c>
      <c r="DF52" s="60">
        <f t="shared" si="85"/>
        <v>0</v>
      </c>
      <c r="DG52" s="60">
        <f t="shared" si="86"/>
        <v>0</v>
      </c>
      <c r="DH52" s="60">
        <f t="shared" si="87"/>
        <v>0</v>
      </c>
      <c r="DI52" s="60">
        <f t="shared" si="88"/>
        <v>0</v>
      </c>
      <c r="DJ52" s="60">
        <f t="shared" si="89"/>
        <v>0</v>
      </c>
      <c r="DK52" s="60">
        <f t="shared" si="90"/>
        <v>0</v>
      </c>
      <c r="DL52" s="60">
        <f t="shared" si="91"/>
        <v>0</v>
      </c>
      <c r="DM52" s="60">
        <f t="shared" si="92"/>
        <v>0</v>
      </c>
      <c r="DN52" s="60">
        <f t="shared" si="93"/>
        <v>0</v>
      </c>
      <c r="DO52" s="60">
        <f t="shared" si="94"/>
        <v>0</v>
      </c>
      <c r="DP52" s="60">
        <f t="shared" si="95"/>
        <v>0</v>
      </c>
      <c r="DQ52" s="60">
        <f t="shared" si="96"/>
        <v>0</v>
      </c>
      <c r="DR52" s="60">
        <f t="shared" si="97"/>
        <v>0</v>
      </c>
      <c r="DS52" s="60">
        <f t="shared" si="98"/>
        <v>0</v>
      </c>
      <c r="DT52" s="60">
        <f t="shared" si="99"/>
        <v>0</v>
      </c>
      <c r="DU52" s="60">
        <f t="shared" si="100"/>
        <v>0</v>
      </c>
      <c r="DV52" s="60">
        <f t="shared" si="101"/>
        <v>0</v>
      </c>
      <c r="DW52" s="60">
        <f t="shared" si="102"/>
        <v>0</v>
      </c>
      <c r="DX52" s="60">
        <f t="shared" si="103"/>
        <v>0</v>
      </c>
      <c r="DY52" s="60">
        <f t="shared" si="104"/>
        <v>0</v>
      </c>
      <c r="DZ52" s="60">
        <f t="shared" si="105"/>
        <v>0</v>
      </c>
      <c r="EA52" s="60">
        <f t="shared" si="106"/>
        <v>0</v>
      </c>
      <c r="EB52" s="60">
        <f t="shared" si="107"/>
        <v>0</v>
      </c>
      <c r="EC52" s="60">
        <f t="shared" si="108"/>
        <v>0</v>
      </c>
      <c r="ED52" s="60">
        <f t="shared" si="109"/>
        <v>0</v>
      </c>
      <c r="EE52" s="60">
        <f t="shared" si="110"/>
        <v>0</v>
      </c>
      <c r="EF52" s="60">
        <f t="shared" si="111"/>
        <v>0</v>
      </c>
      <c r="EG52" s="60">
        <f t="shared" si="112"/>
        <v>0</v>
      </c>
      <c r="EH52" s="60">
        <f t="shared" si="113"/>
        <v>0</v>
      </c>
      <c r="EI52" s="60">
        <f t="shared" si="114"/>
        <v>0</v>
      </c>
      <c r="EJ52" s="60">
        <f t="shared" si="115"/>
        <v>0</v>
      </c>
      <c r="EK52" s="60">
        <f t="shared" si="116"/>
        <v>0</v>
      </c>
      <c r="EL52" s="60">
        <f t="shared" si="117"/>
        <v>0</v>
      </c>
      <c r="EM52" s="60">
        <f t="shared" si="118"/>
        <v>0</v>
      </c>
      <c r="EN52" s="60">
        <f t="shared" si="119"/>
        <v>0</v>
      </c>
      <c r="EO52" s="60">
        <f t="shared" si="120"/>
        <v>0</v>
      </c>
      <c r="EP52" s="60">
        <f t="shared" si="121"/>
        <v>0</v>
      </c>
      <c r="EQ52" s="61"/>
      <c r="ER52" s="75">
        <f t="shared" si="122"/>
        <v>0</v>
      </c>
      <c r="ES52" s="50"/>
      <c r="ET52" s="59">
        <f t="shared" si="132"/>
        <v>3809.7000000000003</v>
      </c>
      <c r="EU52" s="60">
        <f ca="1">IFERROR((NORMSDIST(-(((LN($ET52/$C$21)+(#REF!+($O$50^2)/2)*$O$54)/($O$50*SQRT($O$54)))-$O$50*SQRT($O$54)))*$C$21*EXP(-#REF!*$O$54)-NORMSDIST(-((LN($ET52/$C$21)+(#REF!+($O$50^2)/2)*$O$54)/($O$50*SQRT($O$54))))*$ET52)*100*$B$21,0)</f>
        <v>0</v>
      </c>
      <c r="EV52" s="60">
        <f ca="1">IFERROR((NORMSDIST(-(((LN($ET52/$C$22)+(#REF!+($O$50^2)/2)*$O$54)/($O$50*SQRT($O$54)))-$O$50*SQRT($O$54)))*$C$22*EXP(-#REF!*$O$54)-NORMSDIST(-((LN($ET52/$C$22)+(#REF!+($O$50^2)/2)*$O$54)/($O$50*SQRT($O$54))))*$ET52)*100*$B$22,0)</f>
        <v>0</v>
      </c>
      <c r="EW52" s="60">
        <f ca="1">IFERROR((NORMSDIST(-(((LN($ET52/$C$23)+(#REF!+($O$50^2)/2)*$O$54)/($O$50*SQRT($O$54)))-$O$50*SQRT($O$54)))*$C$23*EXP(-#REF!*$O$54)-NORMSDIST(-((LN($ET52/$C$23)+(#REF!+($O$50^2)/2)*$O$54)/($O$50*SQRT($O$54))))*$ET52)*100*$B$23,0)</f>
        <v>0</v>
      </c>
      <c r="EX52" s="60">
        <f ca="1">IFERROR((NORMSDIST(-(((LN($ET52/$C$24)+(#REF!+($O$50^2)/2)*$O$54)/($O$50*SQRT($O$54)))-$O$50*SQRT($O$54)))*$C$24*EXP(-#REF!*$O$54)-NORMSDIST(-((LN($ET52/$C$24)+(#REF!+($O$50^2)/2)*$O$54)/($O$50*SQRT($O$54))))*$ET52)*100*$B$24,0)</f>
        <v>0</v>
      </c>
      <c r="EY52" s="60">
        <f ca="1">IFERROR((NORMSDIST(-(((LN($ET52/$C$25)+(#REF!+($O$50^2)/2)*$O$54)/($O$50*SQRT($O$54)))-$O$50*SQRT($O$54)))*$C$25*EXP(-#REF!*$O$54)-NORMSDIST(-((LN($ET52/$C$25)+(#REF!+($O$50^2)/2)*$O$54)/($O$50*SQRT($O$54))))*$ET52)*100*$B$25,0)</f>
        <v>0</v>
      </c>
      <c r="EZ52" s="60">
        <f ca="1">IFERROR((NORMSDIST(-(((LN($ET52/$C$26)+(#REF!+($O$50^2)/2)*$O$54)/($O$50*SQRT($O$54)))-$O$50*SQRT($O$54)))*$C$26*EXP(-#REF!*$O$54)-NORMSDIST(-((LN($ET52/$C$26)+(#REF!+($O$50^2)/2)*$O$54)/($O$50*SQRT($O$54))))*$ET52)*100*$B$26,0)</f>
        <v>0</v>
      </c>
      <c r="FA52" s="60">
        <f ca="1">IFERROR((NORMSDIST(-(((LN($ET52/$C$27)+(#REF!+($O$50^2)/2)*$O$54)/($O$50*SQRT($O$54)))-$O$50*SQRT($O$54)))*$C$27*EXP(-#REF!*$O$54)-NORMSDIST(-((LN($ET52/$C$27)+(#REF!+($O$50^2)/2)*$O$54)/($O$50*SQRT($O$54))))*$ET52)*100*$B$27,0)</f>
        <v>0</v>
      </c>
      <c r="FB52" s="60">
        <f ca="1">IFERROR((NORMSDIST(-(((LN($ET52/$C$28)+(#REF!+($O$50^2)/2)*$O$54)/($O$50*SQRT($O$54)))-$O$50*SQRT($O$54)))*$C$28*EXP(-#REF!*$O$54)-NORMSDIST(-((LN($ET52/$C$28)+(#REF!+($O$50^2)/2)*$O$54)/($O$50*SQRT($O$54))))*$ET52)*100*$B$28,0)</f>
        <v>0</v>
      </c>
      <c r="FC52" s="60">
        <f ca="1">IFERROR((NORMSDIST(-(((LN($ET52/$C$29)+(#REF!+($O$50^2)/2)*$O$54)/($O$50*SQRT($O$54)))-$O$50*SQRT($O$54)))*$C$29*EXP(-#REF!*$O$54)-NORMSDIST(-((LN($ET52/$C$29)+(#REF!+($O$50^2)/2)*$O$54)/($O$50*SQRT($O$54))))*$ET52)*100*$B$29,0)</f>
        <v>0</v>
      </c>
      <c r="FD52" s="60">
        <f ca="1">IFERROR((NORMSDIST(-(((LN($ET52/$C$30)+(#REF!+($O$50^2)/2)*$O$54)/($O$50*SQRT($O$54)))-$O$50*SQRT($O$54)))*$C$30*EXP(-#REF!*$O$54)-NORMSDIST(-((LN($ET52/$C$30)+(#REF!+($O$50^2)/2)*$O$54)/($O$50*SQRT($O$54))))*$ET52)*100*$B$30,0)</f>
        <v>0</v>
      </c>
      <c r="FE52" s="60">
        <f ca="1">IFERROR((NORMSDIST(-(((LN($ET52/$C$31)+(#REF!+($O$50^2)/2)*$O$54)/($O$50*SQRT($O$54)))-$O$50*SQRT($O$54)))*$C$31*EXP(-#REF!*$O$54)-NORMSDIST(-((LN($ET52/$C$31)+(#REF!+($O$50^2)/2)*$O$54)/($O$50*SQRT($O$54))))*$ET52)*100*$B$31,0)</f>
        <v>0</v>
      </c>
      <c r="FF52" s="60">
        <f ca="1">IFERROR((NORMSDIST(-(((LN($ET52/$C$32)+(#REF!+($O$50^2)/2)*$O$54)/($O$50*SQRT($O$54)))-$O$50*SQRT($O$54)))*$C$32*EXP(-#REF!*$O$54)-NORMSDIST(-((LN($ET52/$C$32)+(#REF!+($O$50^2)/2)*$O$54)/($O$50*SQRT($O$54))))*$ET52)*100*$B$32,0)</f>
        <v>0</v>
      </c>
      <c r="FG52" s="60">
        <f ca="1">IFERROR((NORMSDIST(-(((LN($ET52/$C$33)+(#REF!+($O$50^2)/2)*$O$54)/($O$50*SQRT($O$54)))-$O$50*SQRT($O$54)))*$C$33*EXP(-#REF!*$O$54)-NORMSDIST(-((LN($ET52/$C$33)+(#REF!+($O$50^2)/2)*$O$54)/($O$50*SQRT($O$54))))*$ET52)*100*$B$33,0)</f>
        <v>0</v>
      </c>
      <c r="FH52" s="60">
        <f ca="1">IFERROR((NORMSDIST(-(((LN($ET52/$C$34)+(#REF!+($O$50^2)/2)*$O$54)/($O$50*SQRT($O$54)))-$O$50*SQRT($O$54)))*$C$34*EXP(-#REF!*$O$54)-NORMSDIST(-((LN($ET52/$C$34)+(#REF!+($O$50^2)/2)*$O$54)/($O$50*SQRT($O$54))))*$ET52)*100*$B$34,0)</f>
        <v>0</v>
      </c>
      <c r="FI52" s="60">
        <f ca="1">IFERROR((NORMSDIST(-(((LN($ET52/$C$35)+(#REF!+($O$50^2)/2)*$O$54)/($O$50*SQRT($O$54)))-$O$50*SQRT($O$54)))*$C$35*EXP(-#REF!*$O$54)-NORMSDIST(-((LN($ET52/$C$35)+(#REF!+($O$50^2)/2)*$O$54)/($O$50*SQRT($O$54))))*$ET52)*100*$B$35,0)</f>
        <v>0</v>
      </c>
      <c r="FJ52" s="60">
        <f ca="1">IFERROR((NORMSDIST(-(((LN($ET52/$C$36)+(#REF!+($O$50^2)/2)*$O$54)/($O$50*SQRT($O$54)))-$O$50*SQRT($O$54)))*$C$36*EXP(-#REF!*$O$54)-NORMSDIST(-((LN($ET52/$C$36)+(#REF!+($O$50^2)/2)*$O$54)/($O$50*SQRT($O$54))))*$ET52)*100*$B$36,0)</f>
        <v>0</v>
      </c>
      <c r="FK52" s="60">
        <f ca="1">IFERROR((NORMSDIST(-(((LN($ET52/$C$37)+(#REF!+($O$50^2)/2)*$O$54)/($O$50*SQRT($O$54)))-$O$50*SQRT($O$54)))*$C$37*EXP(-#REF!*$O$54)-NORMSDIST(-((LN($ET52/$C$37)+(#REF!+($O$50^2)/2)*$O$54)/($O$50*SQRT($O$54))))*$ET52)*100*$B$37,0)</f>
        <v>0</v>
      </c>
      <c r="FL52" s="60">
        <f ca="1">IFERROR((NORMSDIST(-(((LN($ET52/$C$38)+(#REF!+($O$50^2)/2)*$O$54)/($O$50*SQRT($O$54)))-$O$50*SQRT($O$54)))*$C$38*EXP(-#REF!*$O$54)-NORMSDIST(-((LN($ET52/$C$38)+(#REF!+($O$50^2)/2)*$O$54)/($O$50*SQRT($O$54))))*$ET52)*100*$B$38,0)</f>
        <v>0</v>
      </c>
      <c r="FM52" s="60">
        <f ca="1">IFERROR((NORMSDIST(-(((LN($ET52/$C$57)+(#REF!+($O$50^2)/2)*$O$54)/($O$50*SQRT($O$54)))-$O$50*SQRT($O$54)))*$C$57*EXP(-#REF!*$O$54)-NORMSDIST(-((LN($ET52/$C$57)+(#REF!+($O$50^2)/2)*$O$54)/($O$50*SQRT($O$54))))*$ET52)*100*$B$57,0)</f>
        <v>0</v>
      </c>
      <c r="FN52" s="60">
        <f ca="1">IFERROR((NORMSDIST(-(((LN($ET52/$C$58)+(#REF!+($O$50^2)/2)*$O$54)/($O$50*SQRT($O$54)))-$O$50*SQRT($O$54)))*$C$58*EXP(-#REF!*$O$54)-NORMSDIST(-((LN($ET52/$C$58)+(#REF!+($O$50^2)/2)*$O$54)/($O$50*SQRT($O$54))))*$ET52)*100*$B$58,0)</f>
        <v>0</v>
      </c>
      <c r="FO52" s="60">
        <f ca="1">IFERROR((NORMSDIST(-(((LN($ET52/$C$59)+(#REF!+($O$50^2)/2)*$O$54)/($O$50*SQRT($O$54)))-$O$50*SQRT($O$54)))*$C$59*EXP(-#REF!*$O$54)-NORMSDIST(-((LN($ET52/$C$59)+(#REF!+($O$50^2)/2)*$O$54)/($O$50*SQRT($O$54))))*$ET52)*100*$B$59,0)</f>
        <v>0</v>
      </c>
      <c r="FP52" s="60">
        <f ca="1">IFERROR((NORMSDIST(-(((LN($ET52/$C$60)+(#REF!+($O$50^2)/2)*$O$54)/($O$50*SQRT($O$54)))-$O$50*SQRT($O$54)))*$C$60*EXP(-#REF!*$O$54)-NORMSDIST(-((LN($ET52/$C$60)+(#REF!+($O$50^2)/2)*$O$54)/($O$50*SQRT($O$54))))*$ET52)*100*$B$60,0)</f>
        <v>0</v>
      </c>
      <c r="FQ52" s="60">
        <f ca="1">IFERROR((NORMSDIST(-(((LN($ET52/$C$61)+(#REF!+($O$50^2)/2)*$O$54)/($O$50*SQRT($O$54)))-$O$50*SQRT($O$54)))*$C$61*EXP(-#REF!*$O$54)-NORMSDIST(-((LN($ET52/$C$61)+(#REF!+($O$50^2)/2)*$O$54)/($O$50*SQRT($O$54))))*$ET52)*100*$B$61,0)</f>
        <v>0</v>
      </c>
      <c r="FR52" s="60">
        <f ca="1">IFERROR((NORMSDIST(-(((LN($ET52/$C$62)+(#REF!+($O$50^2)/2)*$O$54)/($O$50*SQRT($O$54)))-$O$50*SQRT($O$54)))*$C$62*EXP(-#REF!*$O$54)-NORMSDIST(-((LN($ET52/$C$62)+(#REF!+($O$50^2)/2)*$O$54)/($O$50*SQRT($O$54))))*$ET52)*100*$B$62,0)</f>
        <v>0</v>
      </c>
      <c r="FS52" s="60">
        <f ca="1">IFERROR((NORMSDIST(-(((LN($ET52/$C$63)+(#REF!+($O$50^2)/2)*$O$54)/($O$50*SQRT($O$54)))-$O$50*SQRT($O$54)))*$C$63*EXP(-#REF!*$O$54)-NORMSDIST(-((LN($ET52/$C$63)+(#REF!+($O$50^2)/2)*$O$54)/($O$50*SQRT($O$54))))*$ET52)*100*$B$63,0)</f>
        <v>0</v>
      </c>
      <c r="FT52" s="60">
        <f ca="1">IFERROR((NORMSDIST(-(((LN($ET52/$C$64)+(#REF!+($O$50^2)/2)*$O$54)/($O$50*SQRT($O$54)))-$O$50*SQRT($O$54)))*$C$64*EXP(-#REF!*$O$54)-NORMSDIST(-((LN($ET52/$C$64)+(#REF!+($O$50^2)/2)*$O$54)/($O$50*SQRT($O$54))))*$ET52)*100*$B$64,0)</f>
        <v>0</v>
      </c>
      <c r="FU52" s="60">
        <f ca="1">IFERROR((NORMSDIST(-(((LN($ET52/$C$65)+(#REF!+($O$50^2)/2)*$O$54)/($O$50*SQRT($O$54)))-$O$50*SQRT($O$54)))*$C$65*EXP(-#REF!*$O$54)-NORMSDIST(-((LN($ET52/$C$65)+(#REF!+($O$50^2)/2)*$O$54)/($O$50*SQRT($O$54))))*$ET52)*100*$B$65,0)</f>
        <v>0</v>
      </c>
      <c r="FV52" s="60">
        <f ca="1">IFERROR((NORMSDIST(-(((LN($ET52/$C$66)+(#REF!+($O$50^2)/2)*$O$54)/($O$50*SQRT($O$54)))-$O$50*SQRT($O$54)))*$C$66*EXP(-#REF!*$O$54)-NORMSDIST(-((LN($ET52/$C$66)+(#REF!+($O$50^2)/2)*$O$54)/($O$50*SQRT($O$54))))*$ET52)*100*$B$66,0)</f>
        <v>0</v>
      </c>
      <c r="FW52" s="60">
        <f ca="1">IFERROR((NORMSDIST(-(((LN($ET52/$C$67)+(#REF!+($O$50^2)/2)*$O$54)/($O$50*SQRT($O$54)))-$O$50*SQRT($O$54)))*$C$67*EXP(-#REF!*$O$54)-NORMSDIST(-((LN($ET52/$C$67)+(#REF!+($O$50^2)/2)*$O$54)/($O$50*SQRT($O$54))))*$ET52)*100*$B$67,0)</f>
        <v>0</v>
      </c>
      <c r="FX52" s="60">
        <f ca="1">IFERROR((NORMSDIST(-(((LN($ET52/$C$68)+(#REF!+($O$50^2)/2)*$O$54)/($O$50*SQRT($O$54)))-$O$50*SQRT($O$54)))*$C$68*EXP(-#REF!*$O$54)-NORMSDIST(-((LN($ET52/$C$68)+(#REF!+($O$50^2)/2)*$O$54)/($O$50*SQRT($O$54))))*$ET52)*100*$B$68,0)</f>
        <v>0</v>
      </c>
      <c r="FY52" s="60">
        <f ca="1">IFERROR((NORMSDIST(-(((LN($ET52/$C$69)+(#REF!+($O$50^2)/2)*$O$54)/($O$50*SQRT($O$54)))-$O$50*SQRT($O$54)))*$C$69*EXP(-#REF!*$O$54)-NORMSDIST(-((LN($ET52/$C$69)+(#REF!+($O$50^2)/2)*$O$54)/($O$50*SQRT($O$54))))*$ET52)*100*$B$69,0)</f>
        <v>0</v>
      </c>
      <c r="FZ52" s="60">
        <f ca="1">IFERROR((NORMSDIST(-(((LN($ET52/$C$70)+(#REF!+($O$50^2)/2)*$O$54)/($O$50*SQRT($O$54)))-$O$50*SQRT($O$54)))*$C$70*EXP(-#REF!*$O$54)-NORMSDIST(-((LN($ET52/$C$70)+(#REF!+($O$50^2)/2)*$O$54)/($O$50*SQRT($O$54))))*$ET52)*100*$B$70,0)</f>
        <v>0</v>
      </c>
      <c r="GA52" s="60">
        <f ca="1">IFERROR((NORMSDIST(-(((LN($ET52/$C$71)+(#REF!+($O$50^2)/2)*$O$54)/($O$50*SQRT($O$54)))-$O$50*SQRT($O$54)))*$C$71*EXP(-#REF!*$O$54)-NORMSDIST(-((LN($ET52/$C$71)+(#REF!+($O$50^2)/2)*$O$54)/($O$50*SQRT($O$54))))*$ET52)*100*$B$71,0)</f>
        <v>0</v>
      </c>
      <c r="GB52" s="60">
        <f ca="1">IFERROR((NORMSDIST(-(((LN($ET52/$C$72)+(#REF!+($O$50^2)/2)*$O$54)/($O$50*SQRT($O$54)))-$O$50*SQRT($O$54)))*$C$72*EXP(-#REF!*$O$54)-NORMSDIST(-((LN($ET52/$C$72)+(#REF!+($O$50^2)/2)*$O$54)/($O$50*SQRT($O$54))))*$ET52)*100*$B$72,0)</f>
        <v>0</v>
      </c>
      <c r="GC52" s="60">
        <f ca="1">IFERROR((NORMSDIST(-(((LN($ET52/$C$74)+(#REF!+($O$50^2)/2)*$O$54)/($O$50*SQRT($O$54)))-$O$50*SQRT($O$54)))*$C$74*EXP(-#REF!*$O$54)-NORMSDIST(-((LN($ET52/$C$74)+(#REF!+($O$50^2)/2)*$O$54)/($O$50*SQRT($O$54))))*$ET52)*100*$B$74,0)</f>
        <v>0</v>
      </c>
      <c r="GD52" s="60">
        <f t="shared" si="124"/>
        <v>0</v>
      </c>
      <c r="GE52" s="60">
        <f t="shared" si="125"/>
        <v>0</v>
      </c>
      <c r="GF52" s="60">
        <f t="shared" si="126"/>
        <v>0</v>
      </c>
      <c r="GG52" s="60">
        <f t="shared" si="127"/>
        <v>0</v>
      </c>
      <c r="GH52" s="61"/>
      <c r="GI52" s="75">
        <f t="shared" ca="1" si="128"/>
        <v>0</v>
      </c>
    </row>
    <row r="53" spans="1:191">
      <c r="A53" s="149" t="s">
        <v>205</v>
      </c>
      <c r="B53" s="518"/>
      <c r="C53" s="523">
        <v>6096.4</v>
      </c>
      <c r="D53" s="519">
        <v>40</v>
      </c>
      <c r="E53" s="588">
        <f t="shared" si="0"/>
        <v>0</v>
      </c>
      <c r="F53" s="591">
        <f t="shared" ref="F53:F67" si="134">IF(B53&gt;0,+B53*D53*(1+($O$56+0.002)*1.21)*-100,B53*D53*(1-($O$56+0.002)*1.21)*-100)</f>
        <v>0</v>
      </c>
      <c r="G53" s="520">
        <f t="shared" si="130"/>
        <v>40</v>
      </c>
      <c r="H53" s="624"/>
      <c r="I53" s="553">
        <f>IFERROR(+G53*B53*-100,0)</f>
        <v>0</v>
      </c>
      <c r="J53" s="896">
        <f>+IF(G53="",0,(F53-I53))</f>
        <v>0</v>
      </c>
      <c r="K53" s="872"/>
      <c r="L53" s="999" t="s">
        <v>257</v>
      </c>
      <c r="M53" s="985"/>
      <c r="N53" s="985"/>
      <c r="O53" s="916">
        <f ca="1">O52-TODAY()-O45</f>
        <v>19</v>
      </c>
      <c r="P53" s="878"/>
      <c r="Q53" s="884"/>
      <c r="R53" s="878"/>
      <c r="S53" s="885"/>
      <c r="T53" s="878"/>
      <c r="U53" s="878"/>
      <c r="V53" s="878"/>
      <c r="W53" s="878"/>
      <c r="X53" s="878"/>
      <c r="Y53" s="872"/>
      <c r="Z53" s="872"/>
      <c r="AA53" s="872"/>
      <c r="AB53" s="872"/>
      <c r="AC53" s="884"/>
      <c r="AD53" s="878"/>
      <c r="AE53" s="885"/>
      <c r="AF53" s="878"/>
      <c r="AG53" s="878"/>
      <c r="AH53" s="878"/>
      <c r="AI53" s="878"/>
      <c r="AJ53" s="872"/>
      <c r="AK53" s="872"/>
      <c r="AL53" s="872"/>
      <c r="AM53" s="872"/>
      <c r="AN53" s="872"/>
      <c r="AO53" s="527"/>
      <c r="AP53" s="528" t="s">
        <v>160</v>
      </c>
      <c r="AQ53" s="510"/>
      <c r="AR53" s="522"/>
      <c r="AS53" s="514"/>
      <c r="AT53" s="516">
        <f t="shared" si="17"/>
        <v>0</v>
      </c>
      <c r="AU53" s="525">
        <f t="shared" si="79"/>
        <v>0</v>
      </c>
      <c r="AV53" s="529" t="s">
        <v>206</v>
      </c>
      <c r="AW53" s="510"/>
      <c r="AX53" s="522"/>
      <c r="AY53" s="514"/>
      <c r="AZ53" s="516">
        <f t="shared" si="133"/>
        <v>0</v>
      </c>
      <c r="BA53" s="525">
        <f t="shared" si="80"/>
        <v>0</v>
      </c>
      <c r="BB53" s="532" t="s">
        <v>207</v>
      </c>
      <c r="BC53" s="531"/>
      <c r="BD53" s="514"/>
      <c r="BE53" s="516">
        <f t="shared" si="20"/>
        <v>0</v>
      </c>
      <c r="BF53" s="924">
        <f t="shared" si="81"/>
        <v>0</v>
      </c>
      <c r="BG53" s="877"/>
      <c r="BH53" s="877"/>
      <c r="BI53" s="877"/>
      <c r="BJ53" s="877"/>
      <c r="BK53" s="877"/>
      <c r="BL53" s="877"/>
      <c r="BM53" s="877"/>
      <c r="BN53" s="877"/>
      <c r="BO53" s="877"/>
      <c r="BP53" s="877"/>
      <c r="BQ53" s="877"/>
      <c r="BR53" s="877"/>
      <c r="DC53" s="59">
        <f t="shared" si="131"/>
        <v>3885.8940000000002</v>
      </c>
      <c r="DD53" s="60">
        <f t="shared" si="83"/>
        <v>0</v>
      </c>
      <c r="DE53" s="60">
        <f t="shared" si="84"/>
        <v>0</v>
      </c>
      <c r="DF53" s="60">
        <f t="shared" si="85"/>
        <v>0</v>
      </c>
      <c r="DG53" s="60">
        <f t="shared" si="86"/>
        <v>0</v>
      </c>
      <c r="DH53" s="60">
        <f t="shared" si="87"/>
        <v>0</v>
      </c>
      <c r="DI53" s="60">
        <f t="shared" si="88"/>
        <v>0</v>
      </c>
      <c r="DJ53" s="60">
        <f t="shared" si="89"/>
        <v>0</v>
      </c>
      <c r="DK53" s="60">
        <f t="shared" si="90"/>
        <v>0</v>
      </c>
      <c r="DL53" s="60">
        <f t="shared" si="91"/>
        <v>0</v>
      </c>
      <c r="DM53" s="60">
        <f t="shared" si="92"/>
        <v>0</v>
      </c>
      <c r="DN53" s="60">
        <f t="shared" si="93"/>
        <v>0</v>
      </c>
      <c r="DO53" s="60">
        <f t="shared" si="94"/>
        <v>0</v>
      </c>
      <c r="DP53" s="60">
        <f t="shared" si="95"/>
        <v>0</v>
      </c>
      <c r="DQ53" s="60">
        <f t="shared" si="96"/>
        <v>0</v>
      </c>
      <c r="DR53" s="60">
        <f t="shared" si="97"/>
        <v>0</v>
      </c>
      <c r="DS53" s="60">
        <f t="shared" si="98"/>
        <v>0</v>
      </c>
      <c r="DT53" s="60">
        <f t="shared" si="99"/>
        <v>0</v>
      </c>
      <c r="DU53" s="60">
        <f t="shared" si="100"/>
        <v>0</v>
      </c>
      <c r="DV53" s="60">
        <f t="shared" si="101"/>
        <v>0</v>
      </c>
      <c r="DW53" s="60">
        <f t="shared" si="102"/>
        <v>0</v>
      </c>
      <c r="DX53" s="60">
        <f t="shared" si="103"/>
        <v>0</v>
      </c>
      <c r="DY53" s="60">
        <f t="shared" si="104"/>
        <v>0</v>
      </c>
      <c r="DZ53" s="60">
        <f t="shared" si="105"/>
        <v>0</v>
      </c>
      <c r="EA53" s="60">
        <f t="shared" si="106"/>
        <v>0</v>
      </c>
      <c r="EB53" s="60">
        <f t="shared" si="107"/>
        <v>0</v>
      </c>
      <c r="EC53" s="60">
        <f t="shared" si="108"/>
        <v>0</v>
      </c>
      <c r="ED53" s="60">
        <f t="shared" si="109"/>
        <v>0</v>
      </c>
      <c r="EE53" s="60">
        <f t="shared" si="110"/>
        <v>0</v>
      </c>
      <c r="EF53" s="60">
        <f t="shared" si="111"/>
        <v>0</v>
      </c>
      <c r="EG53" s="60">
        <f t="shared" si="112"/>
        <v>0</v>
      </c>
      <c r="EH53" s="60">
        <f t="shared" si="113"/>
        <v>0</v>
      </c>
      <c r="EI53" s="60">
        <f t="shared" si="114"/>
        <v>0</v>
      </c>
      <c r="EJ53" s="60">
        <f t="shared" si="115"/>
        <v>0</v>
      </c>
      <c r="EK53" s="60">
        <f t="shared" si="116"/>
        <v>0</v>
      </c>
      <c r="EL53" s="60">
        <f t="shared" si="117"/>
        <v>0</v>
      </c>
      <c r="EM53" s="60">
        <f t="shared" si="118"/>
        <v>0</v>
      </c>
      <c r="EN53" s="60">
        <f t="shared" si="119"/>
        <v>0</v>
      </c>
      <c r="EO53" s="60">
        <f t="shared" si="120"/>
        <v>0</v>
      </c>
      <c r="EP53" s="60">
        <f t="shared" si="121"/>
        <v>0</v>
      </c>
      <c r="EQ53" s="61"/>
      <c r="ER53" s="75">
        <f t="shared" si="122"/>
        <v>0</v>
      </c>
      <c r="ES53" s="50"/>
      <c r="ET53" s="59">
        <f t="shared" si="132"/>
        <v>3885.8940000000002</v>
      </c>
      <c r="EU53" s="60">
        <f ca="1">IFERROR((NORMSDIST(-(((LN($ET53/$C$21)+(#REF!+($O$50^2)/2)*$O$54)/($O$50*SQRT($O$54)))-$O$50*SQRT($O$54)))*$C$21*EXP(-#REF!*$O$54)-NORMSDIST(-((LN($ET53/$C$21)+(#REF!+($O$50^2)/2)*$O$54)/($O$50*SQRT($O$54))))*$ET53)*100*$B$21,0)</f>
        <v>0</v>
      </c>
      <c r="EV53" s="60">
        <f ca="1">IFERROR((NORMSDIST(-(((LN($ET53/$C$22)+(#REF!+($O$50^2)/2)*$O$54)/($O$50*SQRT($O$54)))-$O$50*SQRT($O$54)))*$C$22*EXP(-#REF!*$O$54)-NORMSDIST(-((LN($ET53/$C$22)+(#REF!+($O$50^2)/2)*$O$54)/($O$50*SQRT($O$54))))*$ET53)*100*$B$22,0)</f>
        <v>0</v>
      </c>
      <c r="EW53" s="60">
        <f ca="1">IFERROR((NORMSDIST(-(((LN($ET53/$C$23)+(#REF!+($O$50^2)/2)*$O$54)/($O$50*SQRT($O$54)))-$O$50*SQRT($O$54)))*$C$23*EXP(-#REF!*$O$54)-NORMSDIST(-((LN($ET53/$C$23)+(#REF!+($O$50^2)/2)*$O$54)/($O$50*SQRT($O$54))))*$ET53)*100*$B$23,0)</f>
        <v>0</v>
      </c>
      <c r="EX53" s="60">
        <f ca="1">IFERROR((NORMSDIST(-(((LN($ET53/$C$24)+(#REF!+($O$50^2)/2)*$O$54)/($O$50*SQRT($O$54)))-$O$50*SQRT($O$54)))*$C$24*EXP(-#REF!*$O$54)-NORMSDIST(-((LN($ET53/$C$24)+(#REF!+($O$50^2)/2)*$O$54)/($O$50*SQRT($O$54))))*$ET53)*100*$B$24,0)</f>
        <v>0</v>
      </c>
      <c r="EY53" s="60">
        <f ca="1">IFERROR((NORMSDIST(-(((LN($ET53/$C$25)+(#REF!+($O$50^2)/2)*$O$54)/($O$50*SQRT($O$54)))-$O$50*SQRT($O$54)))*$C$25*EXP(-#REF!*$O$54)-NORMSDIST(-((LN($ET53/$C$25)+(#REF!+($O$50^2)/2)*$O$54)/($O$50*SQRT($O$54))))*$ET53)*100*$B$25,0)</f>
        <v>0</v>
      </c>
      <c r="EZ53" s="60">
        <f ca="1">IFERROR((NORMSDIST(-(((LN($ET53/$C$26)+(#REF!+($O$50^2)/2)*$O$54)/($O$50*SQRT($O$54)))-$O$50*SQRT($O$54)))*$C$26*EXP(-#REF!*$O$54)-NORMSDIST(-((LN($ET53/$C$26)+(#REF!+($O$50^2)/2)*$O$54)/($O$50*SQRT($O$54))))*$ET53)*100*$B$26,0)</f>
        <v>0</v>
      </c>
      <c r="FA53" s="60">
        <f ca="1">IFERROR((NORMSDIST(-(((LN($ET53/$C$27)+(#REF!+($O$50^2)/2)*$O$54)/($O$50*SQRT($O$54)))-$O$50*SQRT($O$54)))*$C$27*EXP(-#REF!*$O$54)-NORMSDIST(-((LN($ET53/$C$27)+(#REF!+($O$50^2)/2)*$O$54)/($O$50*SQRT($O$54))))*$ET53)*100*$B$27,0)</f>
        <v>0</v>
      </c>
      <c r="FB53" s="60">
        <f ca="1">IFERROR((NORMSDIST(-(((LN($ET53/$C$28)+(#REF!+($O$50^2)/2)*$O$54)/($O$50*SQRT($O$54)))-$O$50*SQRT($O$54)))*$C$28*EXP(-#REF!*$O$54)-NORMSDIST(-((LN($ET53/$C$28)+(#REF!+($O$50^2)/2)*$O$54)/($O$50*SQRT($O$54))))*$ET53)*100*$B$28,0)</f>
        <v>0</v>
      </c>
      <c r="FC53" s="60">
        <f ca="1">IFERROR((NORMSDIST(-(((LN($ET53/$C$29)+(#REF!+($O$50^2)/2)*$O$54)/($O$50*SQRT($O$54)))-$O$50*SQRT($O$54)))*$C$29*EXP(-#REF!*$O$54)-NORMSDIST(-((LN($ET53/$C$29)+(#REF!+($O$50^2)/2)*$O$54)/($O$50*SQRT($O$54))))*$ET53)*100*$B$29,0)</f>
        <v>0</v>
      </c>
      <c r="FD53" s="60">
        <f ca="1">IFERROR((NORMSDIST(-(((LN($ET53/$C$30)+(#REF!+($O$50^2)/2)*$O$54)/($O$50*SQRT($O$54)))-$O$50*SQRT($O$54)))*$C$30*EXP(-#REF!*$O$54)-NORMSDIST(-((LN($ET53/$C$30)+(#REF!+($O$50^2)/2)*$O$54)/($O$50*SQRT($O$54))))*$ET53)*100*$B$30,0)</f>
        <v>0</v>
      </c>
      <c r="FE53" s="60">
        <f ca="1">IFERROR((NORMSDIST(-(((LN($ET53/$C$31)+(#REF!+($O$50^2)/2)*$O$54)/($O$50*SQRT($O$54)))-$O$50*SQRT($O$54)))*$C$31*EXP(-#REF!*$O$54)-NORMSDIST(-((LN($ET53/$C$31)+(#REF!+($O$50^2)/2)*$O$54)/($O$50*SQRT($O$54))))*$ET53)*100*$B$31,0)</f>
        <v>0</v>
      </c>
      <c r="FF53" s="60">
        <f ca="1">IFERROR((NORMSDIST(-(((LN($ET53/$C$32)+(#REF!+($O$50^2)/2)*$O$54)/($O$50*SQRT($O$54)))-$O$50*SQRT($O$54)))*$C$32*EXP(-#REF!*$O$54)-NORMSDIST(-((LN($ET53/$C$32)+(#REF!+($O$50^2)/2)*$O$54)/($O$50*SQRT($O$54))))*$ET53)*100*$B$32,0)</f>
        <v>0</v>
      </c>
      <c r="FG53" s="60">
        <f ca="1">IFERROR((NORMSDIST(-(((LN($ET53/$C$33)+(#REF!+($O$50^2)/2)*$O$54)/($O$50*SQRT($O$54)))-$O$50*SQRT($O$54)))*$C$33*EXP(-#REF!*$O$54)-NORMSDIST(-((LN($ET53/$C$33)+(#REF!+($O$50^2)/2)*$O$54)/($O$50*SQRT($O$54))))*$ET53)*100*$B$33,0)</f>
        <v>0</v>
      </c>
      <c r="FH53" s="60">
        <f ca="1">IFERROR((NORMSDIST(-(((LN($ET53/$C$34)+(#REF!+($O$50^2)/2)*$O$54)/($O$50*SQRT($O$54)))-$O$50*SQRT($O$54)))*$C$34*EXP(-#REF!*$O$54)-NORMSDIST(-((LN($ET53/$C$34)+(#REF!+($O$50^2)/2)*$O$54)/($O$50*SQRT($O$54))))*$ET53)*100*$B$34,0)</f>
        <v>0</v>
      </c>
      <c r="FI53" s="60">
        <f ca="1">IFERROR((NORMSDIST(-(((LN($ET53/$C$35)+(#REF!+($O$50^2)/2)*$O$54)/($O$50*SQRT($O$54)))-$O$50*SQRT($O$54)))*$C$35*EXP(-#REF!*$O$54)-NORMSDIST(-((LN($ET53/$C$35)+(#REF!+($O$50^2)/2)*$O$54)/($O$50*SQRT($O$54))))*$ET53)*100*$B$35,0)</f>
        <v>0</v>
      </c>
      <c r="FJ53" s="60">
        <f ca="1">IFERROR((NORMSDIST(-(((LN($ET53/$C$36)+(#REF!+($O$50^2)/2)*$O$54)/($O$50*SQRT($O$54)))-$O$50*SQRT($O$54)))*$C$36*EXP(-#REF!*$O$54)-NORMSDIST(-((LN($ET53/$C$36)+(#REF!+($O$50^2)/2)*$O$54)/($O$50*SQRT($O$54))))*$ET53)*100*$B$36,0)</f>
        <v>0</v>
      </c>
      <c r="FK53" s="60">
        <f ca="1">IFERROR((NORMSDIST(-(((LN($ET53/$C$37)+(#REF!+($O$50^2)/2)*$O$54)/($O$50*SQRT($O$54)))-$O$50*SQRT($O$54)))*$C$37*EXP(-#REF!*$O$54)-NORMSDIST(-((LN($ET53/$C$37)+(#REF!+($O$50^2)/2)*$O$54)/($O$50*SQRT($O$54))))*$ET53)*100*$B$37,0)</f>
        <v>0</v>
      </c>
      <c r="FL53" s="60">
        <f ca="1">IFERROR((NORMSDIST(-(((LN($ET53/$C$38)+(#REF!+($O$50^2)/2)*$O$54)/($O$50*SQRT($O$54)))-$O$50*SQRT($O$54)))*$C$38*EXP(-#REF!*$O$54)-NORMSDIST(-((LN($ET53/$C$38)+(#REF!+($O$50^2)/2)*$O$54)/($O$50*SQRT($O$54))))*$ET53)*100*$B$38,0)</f>
        <v>0</v>
      </c>
      <c r="FM53" s="60">
        <f ca="1">IFERROR((NORMSDIST(-(((LN($ET53/$C$57)+(#REF!+($O$50^2)/2)*$O$54)/($O$50*SQRT($O$54)))-$O$50*SQRT($O$54)))*$C$57*EXP(-#REF!*$O$54)-NORMSDIST(-((LN($ET53/$C$57)+(#REF!+($O$50^2)/2)*$O$54)/($O$50*SQRT($O$54))))*$ET53)*100*$B$57,0)</f>
        <v>0</v>
      </c>
      <c r="FN53" s="60">
        <f ca="1">IFERROR((NORMSDIST(-(((LN($ET53/$C$58)+(#REF!+($O$50^2)/2)*$O$54)/($O$50*SQRT($O$54)))-$O$50*SQRT($O$54)))*$C$58*EXP(-#REF!*$O$54)-NORMSDIST(-((LN($ET53/$C$58)+(#REF!+($O$50^2)/2)*$O$54)/($O$50*SQRT($O$54))))*$ET53)*100*$B$58,0)</f>
        <v>0</v>
      </c>
      <c r="FO53" s="60">
        <f ca="1">IFERROR((NORMSDIST(-(((LN($ET53/$C$59)+(#REF!+($O$50^2)/2)*$O$54)/($O$50*SQRT($O$54)))-$O$50*SQRT($O$54)))*$C$59*EXP(-#REF!*$O$54)-NORMSDIST(-((LN($ET53/$C$59)+(#REF!+($O$50^2)/2)*$O$54)/($O$50*SQRT($O$54))))*$ET53)*100*$B$59,0)</f>
        <v>0</v>
      </c>
      <c r="FP53" s="60">
        <f ca="1">IFERROR((NORMSDIST(-(((LN($ET53/$C$60)+(#REF!+($O$50^2)/2)*$O$54)/($O$50*SQRT($O$54)))-$O$50*SQRT($O$54)))*$C$60*EXP(-#REF!*$O$54)-NORMSDIST(-((LN($ET53/$C$60)+(#REF!+($O$50^2)/2)*$O$54)/($O$50*SQRT($O$54))))*$ET53)*100*$B$60,0)</f>
        <v>0</v>
      </c>
      <c r="FQ53" s="60">
        <f ca="1">IFERROR((NORMSDIST(-(((LN($ET53/$C$61)+(#REF!+($O$50^2)/2)*$O$54)/($O$50*SQRT($O$54)))-$O$50*SQRT($O$54)))*$C$61*EXP(-#REF!*$O$54)-NORMSDIST(-((LN($ET53/$C$61)+(#REF!+($O$50^2)/2)*$O$54)/($O$50*SQRT($O$54))))*$ET53)*100*$B$61,0)</f>
        <v>0</v>
      </c>
      <c r="FR53" s="60">
        <f ca="1">IFERROR((NORMSDIST(-(((LN($ET53/$C$62)+(#REF!+($O$50^2)/2)*$O$54)/($O$50*SQRT($O$54)))-$O$50*SQRT($O$54)))*$C$62*EXP(-#REF!*$O$54)-NORMSDIST(-((LN($ET53/$C$62)+(#REF!+($O$50^2)/2)*$O$54)/($O$50*SQRT($O$54))))*$ET53)*100*$B$62,0)</f>
        <v>0</v>
      </c>
      <c r="FS53" s="60">
        <f ca="1">IFERROR((NORMSDIST(-(((LN($ET53/$C$63)+(#REF!+($O$50^2)/2)*$O$54)/($O$50*SQRT($O$54)))-$O$50*SQRT($O$54)))*$C$63*EXP(-#REF!*$O$54)-NORMSDIST(-((LN($ET53/$C$63)+(#REF!+($O$50^2)/2)*$O$54)/($O$50*SQRT($O$54))))*$ET53)*100*$B$63,0)</f>
        <v>0</v>
      </c>
      <c r="FT53" s="60">
        <f ca="1">IFERROR((NORMSDIST(-(((LN($ET53/$C$64)+(#REF!+($O$50^2)/2)*$O$54)/($O$50*SQRT($O$54)))-$O$50*SQRT($O$54)))*$C$64*EXP(-#REF!*$O$54)-NORMSDIST(-((LN($ET53/$C$64)+(#REF!+($O$50^2)/2)*$O$54)/($O$50*SQRT($O$54))))*$ET53)*100*$B$64,0)</f>
        <v>0</v>
      </c>
      <c r="FU53" s="60">
        <f ca="1">IFERROR((NORMSDIST(-(((LN($ET53/$C$65)+(#REF!+($O$50^2)/2)*$O$54)/($O$50*SQRT($O$54)))-$O$50*SQRT($O$54)))*$C$65*EXP(-#REF!*$O$54)-NORMSDIST(-((LN($ET53/$C$65)+(#REF!+($O$50^2)/2)*$O$54)/($O$50*SQRT($O$54))))*$ET53)*100*$B$65,0)</f>
        <v>0</v>
      </c>
      <c r="FV53" s="60">
        <f ca="1">IFERROR((NORMSDIST(-(((LN($ET53/$C$66)+(#REF!+($O$50^2)/2)*$O$54)/($O$50*SQRT($O$54)))-$O$50*SQRT($O$54)))*$C$66*EXP(-#REF!*$O$54)-NORMSDIST(-((LN($ET53/$C$66)+(#REF!+($O$50^2)/2)*$O$54)/($O$50*SQRT($O$54))))*$ET53)*100*$B$66,0)</f>
        <v>0</v>
      </c>
      <c r="FW53" s="60">
        <f ca="1">IFERROR((NORMSDIST(-(((LN($ET53/$C$67)+(#REF!+($O$50^2)/2)*$O$54)/($O$50*SQRT($O$54)))-$O$50*SQRT($O$54)))*$C$67*EXP(-#REF!*$O$54)-NORMSDIST(-((LN($ET53/$C$67)+(#REF!+($O$50^2)/2)*$O$54)/($O$50*SQRT($O$54))))*$ET53)*100*$B$67,0)</f>
        <v>0</v>
      </c>
      <c r="FX53" s="60">
        <f ca="1">IFERROR((NORMSDIST(-(((LN($ET53/$C$68)+(#REF!+($O$50^2)/2)*$O$54)/($O$50*SQRT($O$54)))-$O$50*SQRT($O$54)))*$C$68*EXP(-#REF!*$O$54)-NORMSDIST(-((LN($ET53/$C$68)+(#REF!+($O$50^2)/2)*$O$54)/($O$50*SQRT($O$54))))*$ET53)*100*$B$68,0)</f>
        <v>0</v>
      </c>
      <c r="FY53" s="60">
        <f ca="1">IFERROR((NORMSDIST(-(((LN($ET53/$C$69)+(#REF!+($O$50^2)/2)*$O$54)/($O$50*SQRT($O$54)))-$O$50*SQRT($O$54)))*$C$69*EXP(-#REF!*$O$54)-NORMSDIST(-((LN($ET53/$C$69)+(#REF!+($O$50^2)/2)*$O$54)/($O$50*SQRT($O$54))))*$ET53)*100*$B$69,0)</f>
        <v>0</v>
      </c>
      <c r="FZ53" s="60">
        <f ca="1">IFERROR((NORMSDIST(-(((LN($ET53/$C$70)+(#REF!+($O$50^2)/2)*$O$54)/($O$50*SQRT($O$54)))-$O$50*SQRT($O$54)))*$C$70*EXP(-#REF!*$O$54)-NORMSDIST(-((LN($ET53/$C$70)+(#REF!+($O$50^2)/2)*$O$54)/($O$50*SQRT($O$54))))*$ET53)*100*$B$70,0)</f>
        <v>0</v>
      </c>
      <c r="GA53" s="60">
        <f ca="1">IFERROR((NORMSDIST(-(((LN($ET53/$C$71)+(#REF!+($O$50^2)/2)*$O$54)/($O$50*SQRT($O$54)))-$O$50*SQRT($O$54)))*$C$71*EXP(-#REF!*$O$54)-NORMSDIST(-((LN($ET53/$C$71)+(#REF!+($O$50^2)/2)*$O$54)/($O$50*SQRT($O$54))))*$ET53)*100*$B$71,0)</f>
        <v>0</v>
      </c>
      <c r="GB53" s="60">
        <f ca="1">IFERROR((NORMSDIST(-(((LN($ET53/$C$72)+(#REF!+($O$50^2)/2)*$O$54)/($O$50*SQRT($O$54)))-$O$50*SQRT($O$54)))*$C$72*EXP(-#REF!*$O$54)-NORMSDIST(-((LN($ET53/$C$72)+(#REF!+($O$50^2)/2)*$O$54)/($O$50*SQRT($O$54))))*$ET53)*100*$B$72,0)</f>
        <v>0</v>
      </c>
      <c r="GC53" s="60">
        <f ca="1">IFERROR((NORMSDIST(-(((LN($ET53/$C$74)+(#REF!+($O$50^2)/2)*$O$54)/($O$50*SQRT($O$54)))-$O$50*SQRT($O$54)))*$C$74*EXP(-#REF!*$O$54)-NORMSDIST(-((LN($ET53/$C$74)+(#REF!+($O$50^2)/2)*$O$54)/($O$50*SQRT($O$54))))*$ET53)*100*$B$74,0)</f>
        <v>0</v>
      </c>
      <c r="GD53" s="60">
        <f t="shared" si="124"/>
        <v>0</v>
      </c>
      <c r="GE53" s="60">
        <f t="shared" si="125"/>
        <v>0</v>
      </c>
      <c r="GF53" s="60">
        <f t="shared" si="126"/>
        <v>0</v>
      </c>
      <c r="GG53" s="60">
        <f t="shared" si="127"/>
        <v>0</v>
      </c>
      <c r="GH53" s="61"/>
      <c r="GI53" s="75">
        <f t="shared" ca="1" si="128"/>
        <v>0</v>
      </c>
    </row>
    <row r="54" spans="1:191">
      <c r="A54" s="149" t="s">
        <v>205</v>
      </c>
      <c r="B54" s="637"/>
      <c r="C54" s="638"/>
      <c r="D54" s="639"/>
      <c r="E54" s="640">
        <f t="shared" si="0"/>
        <v>0</v>
      </c>
      <c r="F54" s="641">
        <f t="shared" si="134"/>
        <v>0</v>
      </c>
      <c r="G54" s="642" t="str">
        <f t="shared" si="130"/>
        <v/>
      </c>
      <c r="H54" s="643"/>
      <c r="I54" s="644">
        <f>IFERROR(+G54*B54*-100,0)</f>
        <v>0</v>
      </c>
      <c r="J54" s="897">
        <f>+IF(G54="",0,(F54-I54))</f>
        <v>0</v>
      </c>
      <c r="K54" s="872"/>
      <c r="L54" s="998" t="s">
        <v>258</v>
      </c>
      <c r="M54" s="987"/>
      <c r="N54" s="987"/>
      <c r="O54" s="917">
        <f ca="1">O53/365</f>
        <v>5.2054794520547946E-2</v>
      </c>
      <c r="P54" s="878"/>
      <c r="Q54" s="884"/>
      <c r="R54" s="878"/>
      <c r="S54" s="885"/>
      <c r="T54" s="878"/>
      <c r="U54" s="878"/>
      <c r="V54" s="878"/>
      <c r="W54" s="878"/>
      <c r="X54" s="878"/>
      <c r="Y54" s="886"/>
      <c r="Z54" s="886"/>
      <c r="AA54" s="886"/>
      <c r="AB54" s="886"/>
      <c r="AC54" s="884"/>
      <c r="AD54" s="878"/>
      <c r="AE54" s="885"/>
      <c r="AF54" s="889"/>
      <c r="AG54" s="889"/>
      <c r="AH54" s="889"/>
      <c r="AI54" s="889"/>
      <c r="AJ54" s="886"/>
      <c r="AK54" s="886"/>
      <c r="AL54" s="886"/>
      <c r="AM54" s="886"/>
      <c r="AN54" s="886"/>
      <c r="AO54" s="526"/>
      <c r="AP54" s="528" t="s">
        <v>160</v>
      </c>
      <c r="AQ54" s="509"/>
      <c r="AR54" s="521"/>
      <c r="AS54" s="512"/>
      <c r="AT54" s="515">
        <f t="shared" si="17"/>
        <v>0</v>
      </c>
      <c r="AU54" s="524">
        <f t="shared" si="79"/>
        <v>0</v>
      </c>
      <c r="AV54" s="529" t="s">
        <v>206</v>
      </c>
      <c r="AW54" s="509"/>
      <c r="AX54" s="521"/>
      <c r="AY54" s="512"/>
      <c r="AZ54" s="515">
        <f t="shared" si="133"/>
        <v>0</v>
      </c>
      <c r="BA54" s="524">
        <f t="shared" si="80"/>
        <v>0</v>
      </c>
      <c r="BB54" s="532" t="s">
        <v>207</v>
      </c>
      <c r="BC54" s="530"/>
      <c r="BD54" s="512"/>
      <c r="BE54" s="515">
        <f t="shared" si="20"/>
        <v>0</v>
      </c>
      <c r="BF54" s="925">
        <f t="shared" si="81"/>
        <v>0</v>
      </c>
      <c r="BG54" s="877"/>
      <c r="BH54" s="877"/>
      <c r="BI54" s="877"/>
      <c r="BJ54" s="877"/>
      <c r="BK54" s="877"/>
      <c r="BL54" s="877"/>
      <c r="BM54" s="877"/>
      <c r="BN54" s="877"/>
      <c r="BO54" s="877"/>
      <c r="BP54" s="877"/>
      <c r="BQ54" s="877"/>
      <c r="BR54" s="877"/>
      <c r="DC54" s="59">
        <f t="shared" si="131"/>
        <v>3963.6118800000004</v>
      </c>
      <c r="DD54" s="60">
        <f t="shared" si="83"/>
        <v>0</v>
      </c>
      <c r="DE54" s="60">
        <f t="shared" si="84"/>
        <v>0</v>
      </c>
      <c r="DF54" s="60">
        <f t="shared" si="85"/>
        <v>0</v>
      </c>
      <c r="DG54" s="60">
        <f t="shared" si="86"/>
        <v>0</v>
      </c>
      <c r="DH54" s="60">
        <f t="shared" si="87"/>
        <v>0</v>
      </c>
      <c r="DI54" s="60">
        <f t="shared" si="88"/>
        <v>0</v>
      </c>
      <c r="DJ54" s="60">
        <f t="shared" si="89"/>
        <v>0</v>
      </c>
      <c r="DK54" s="60">
        <f t="shared" si="90"/>
        <v>0</v>
      </c>
      <c r="DL54" s="60">
        <f t="shared" si="91"/>
        <v>0</v>
      </c>
      <c r="DM54" s="60">
        <f t="shared" si="92"/>
        <v>0</v>
      </c>
      <c r="DN54" s="60">
        <f t="shared" si="93"/>
        <v>0</v>
      </c>
      <c r="DO54" s="60">
        <f t="shared" si="94"/>
        <v>0</v>
      </c>
      <c r="DP54" s="60">
        <f t="shared" si="95"/>
        <v>0</v>
      </c>
      <c r="DQ54" s="60">
        <f t="shared" si="96"/>
        <v>0</v>
      </c>
      <c r="DR54" s="60">
        <f t="shared" si="97"/>
        <v>0</v>
      </c>
      <c r="DS54" s="60">
        <f t="shared" si="98"/>
        <v>0</v>
      </c>
      <c r="DT54" s="60">
        <f t="shared" si="99"/>
        <v>0</v>
      </c>
      <c r="DU54" s="60">
        <f t="shared" si="100"/>
        <v>0</v>
      </c>
      <c r="DV54" s="60">
        <f t="shared" si="101"/>
        <v>0</v>
      </c>
      <c r="DW54" s="60">
        <f t="shared" si="102"/>
        <v>0</v>
      </c>
      <c r="DX54" s="60">
        <f t="shared" si="103"/>
        <v>0</v>
      </c>
      <c r="DY54" s="60">
        <f t="shared" si="104"/>
        <v>0</v>
      </c>
      <c r="DZ54" s="60">
        <f t="shared" si="105"/>
        <v>0</v>
      </c>
      <c r="EA54" s="60">
        <f t="shared" si="106"/>
        <v>0</v>
      </c>
      <c r="EB54" s="60">
        <f t="shared" si="107"/>
        <v>0</v>
      </c>
      <c r="EC54" s="60">
        <f t="shared" si="108"/>
        <v>0</v>
      </c>
      <c r="ED54" s="60">
        <f t="shared" si="109"/>
        <v>0</v>
      </c>
      <c r="EE54" s="60">
        <f t="shared" si="110"/>
        <v>0</v>
      </c>
      <c r="EF54" s="60">
        <f t="shared" si="111"/>
        <v>0</v>
      </c>
      <c r="EG54" s="60">
        <f t="shared" si="112"/>
        <v>0</v>
      </c>
      <c r="EH54" s="60">
        <f t="shared" si="113"/>
        <v>0</v>
      </c>
      <c r="EI54" s="60">
        <f t="shared" si="114"/>
        <v>0</v>
      </c>
      <c r="EJ54" s="60">
        <f t="shared" si="115"/>
        <v>0</v>
      </c>
      <c r="EK54" s="60">
        <f t="shared" si="116"/>
        <v>0</v>
      </c>
      <c r="EL54" s="60">
        <f t="shared" si="117"/>
        <v>0</v>
      </c>
      <c r="EM54" s="60">
        <f t="shared" si="118"/>
        <v>0</v>
      </c>
      <c r="EN54" s="60">
        <f t="shared" si="119"/>
        <v>0</v>
      </c>
      <c r="EO54" s="60">
        <f t="shared" si="120"/>
        <v>0</v>
      </c>
      <c r="EP54" s="60">
        <f t="shared" si="121"/>
        <v>0</v>
      </c>
      <c r="EQ54" s="61"/>
      <c r="ER54" s="75">
        <f t="shared" si="122"/>
        <v>0</v>
      </c>
      <c r="ES54" s="50"/>
      <c r="ET54" s="59">
        <f t="shared" si="132"/>
        <v>3963.6118800000004</v>
      </c>
      <c r="EU54" s="60">
        <f ca="1">IFERROR((NORMSDIST(-(((LN($ET54/$C$21)+(#REF!+($O$50^2)/2)*$O$54)/($O$50*SQRT($O$54)))-$O$50*SQRT($O$54)))*$C$21*EXP(-#REF!*$O$54)-NORMSDIST(-((LN($ET54/$C$21)+(#REF!+($O$50^2)/2)*$O$54)/($O$50*SQRT($O$54))))*$ET54)*100*$B$21,0)</f>
        <v>0</v>
      </c>
      <c r="EV54" s="60">
        <f ca="1">IFERROR((NORMSDIST(-(((LN($ET54/$C$22)+(#REF!+($O$50^2)/2)*$O$54)/($O$50*SQRT($O$54)))-$O$50*SQRT($O$54)))*$C$22*EXP(-#REF!*$O$54)-NORMSDIST(-((LN($ET54/$C$22)+(#REF!+($O$50^2)/2)*$O$54)/($O$50*SQRT($O$54))))*$ET54)*100*$B$22,0)</f>
        <v>0</v>
      </c>
      <c r="EW54" s="60">
        <f ca="1">IFERROR((NORMSDIST(-(((LN($ET54/$C$23)+(#REF!+($O$50^2)/2)*$O$54)/($O$50*SQRT($O$54)))-$O$50*SQRT($O$54)))*$C$23*EXP(-#REF!*$O$54)-NORMSDIST(-((LN($ET54/$C$23)+(#REF!+($O$50^2)/2)*$O$54)/($O$50*SQRT($O$54))))*$ET54)*100*$B$23,0)</f>
        <v>0</v>
      </c>
      <c r="EX54" s="60">
        <f ca="1">IFERROR((NORMSDIST(-(((LN($ET54/$C$24)+(#REF!+($O$50^2)/2)*$O$54)/($O$50*SQRT($O$54)))-$O$50*SQRT($O$54)))*$C$24*EXP(-#REF!*$O$54)-NORMSDIST(-((LN($ET54/$C$24)+(#REF!+($O$50^2)/2)*$O$54)/($O$50*SQRT($O$54))))*$ET54)*100*$B$24,0)</f>
        <v>0</v>
      </c>
      <c r="EY54" s="60">
        <f ca="1">IFERROR((NORMSDIST(-(((LN($ET54/$C$25)+(#REF!+($O$50^2)/2)*$O$54)/($O$50*SQRT($O$54)))-$O$50*SQRT($O$54)))*$C$25*EXP(-#REF!*$O$54)-NORMSDIST(-((LN($ET54/$C$25)+(#REF!+($O$50^2)/2)*$O$54)/($O$50*SQRT($O$54))))*$ET54)*100*$B$25,0)</f>
        <v>0</v>
      </c>
      <c r="EZ54" s="60">
        <f ca="1">IFERROR((NORMSDIST(-(((LN($ET54/$C$26)+(#REF!+($O$50^2)/2)*$O$54)/($O$50*SQRT($O$54)))-$O$50*SQRT($O$54)))*$C$26*EXP(-#REF!*$O$54)-NORMSDIST(-((LN($ET54/$C$26)+(#REF!+($O$50^2)/2)*$O$54)/($O$50*SQRT($O$54))))*$ET54)*100*$B$26,0)</f>
        <v>0</v>
      </c>
      <c r="FA54" s="60">
        <f ca="1">IFERROR((NORMSDIST(-(((LN($ET54/$C$27)+(#REF!+($O$50^2)/2)*$O$54)/($O$50*SQRT($O$54)))-$O$50*SQRT($O$54)))*$C$27*EXP(-#REF!*$O$54)-NORMSDIST(-((LN($ET54/$C$27)+(#REF!+($O$50^2)/2)*$O$54)/($O$50*SQRT($O$54))))*$ET54)*100*$B$27,0)</f>
        <v>0</v>
      </c>
      <c r="FB54" s="60">
        <f ca="1">IFERROR((NORMSDIST(-(((LN($ET54/$C$28)+(#REF!+($O$50^2)/2)*$O$54)/($O$50*SQRT($O$54)))-$O$50*SQRT($O$54)))*$C$28*EXP(-#REF!*$O$54)-NORMSDIST(-((LN($ET54/$C$28)+(#REF!+($O$50^2)/2)*$O$54)/($O$50*SQRT($O$54))))*$ET54)*100*$B$28,0)</f>
        <v>0</v>
      </c>
      <c r="FC54" s="60">
        <f ca="1">IFERROR((NORMSDIST(-(((LN($ET54/$C$29)+(#REF!+($O$50^2)/2)*$O$54)/($O$50*SQRT($O$54)))-$O$50*SQRT($O$54)))*$C$29*EXP(-#REF!*$O$54)-NORMSDIST(-((LN($ET54/$C$29)+(#REF!+($O$50^2)/2)*$O$54)/($O$50*SQRT($O$54))))*$ET54)*100*$B$29,0)</f>
        <v>0</v>
      </c>
      <c r="FD54" s="60">
        <f ca="1">IFERROR((NORMSDIST(-(((LN($ET54/$C$30)+(#REF!+($O$50^2)/2)*$O$54)/($O$50*SQRT($O$54)))-$O$50*SQRT($O$54)))*$C$30*EXP(-#REF!*$O$54)-NORMSDIST(-((LN($ET54/$C$30)+(#REF!+($O$50^2)/2)*$O$54)/($O$50*SQRT($O$54))))*$ET54)*100*$B$30,0)</f>
        <v>0</v>
      </c>
      <c r="FE54" s="60">
        <f ca="1">IFERROR((NORMSDIST(-(((LN($ET54/$C$31)+(#REF!+($O$50^2)/2)*$O$54)/($O$50*SQRT($O$54)))-$O$50*SQRT($O$54)))*$C$31*EXP(-#REF!*$O$54)-NORMSDIST(-((LN($ET54/$C$31)+(#REF!+($O$50^2)/2)*$O$54)/($O$50*SQRT($O$54))))*$ET54)*100*$B$31,0)</f>
        <v>0</v>
      </c>
      <c r="FF54" s="60">
        <f ca="1">IFERROR((NORMSDIST(-(((LN($ET54/$C$32)+(#REF!+($O$50^2)/2)*$O$54)/($O$50*SQRT($O$54)))-$O$50*SQRT($O$54)))*$C$32*EXP(-#REF!*$O$54)-NORMSDIST(-((LN($ET54/$C$32)+(#REF!+($O$50^2)/2)*$O$54)/($O$50*SQRT($O$54))))*$ET54)*100*$B$32,0)</f>
        <v>0</v>
      </c>
      <c r="FG54" s="60">
        <f ca="1">IFERROR((NORMSDIST(-(((LN($ET54/$C$33)+(#REF!+($O$50^2)/2)*$O$54)/($O$50*SQRT($O$54)))-$O$50*SQRT($O$54)))*$C$33*EXP(-#REF!*$O$54)-NORMSDIST(-((LN($ET54/$C$33)+(#REF!+($O$50^2)/2)*$O$54)/($O$50*SQRT($O$54))))*$ET54)*100*$B$33,0)</f>
        <v>0</v>
      </c>
      <c r="FH54" s="60">
        <f ca="1">IFERROR((NORMSDIST(-(((LN($ET54/$C$34)+(#REF!+($O$50^2)/2)*$O$54)/($O$50*SQRT($O$54)))-$O$50*SQRT($O$54)))*$C$34*EXP(-#REF!*$O$54)-NORMSDIST(-((LN($ET54/$C$34)+(#REF!+($O$50^2)/2)*$O$54)/($O$50*SQRT($O$54))))*$ET54)*100*$B$34,0)</f>
        <v>0</v>
      </c>
      <c r="FI54" s="60">
        <f ca="1">IFERROR((NORMSDIST(-(((LN($ET54/$C$35)+(#REF!+($O$50^2)/2)*$O$54)/($O$50*SQRT($O$54)))-$O$50*SQRT($O$54)))*$C$35*EXP(-#REF!*$O$54)-NORMSDIST(-((LN($ET54/$C$35)+(#REF!+($O$50^2)/2)*$O$54)/($O$50*SQRT($O$54))))*$ET54)*100*$B$35,0)</f>
        <v>0</v>
      </c>
      <c r="FJ54" s="60">
        <f ca="1">IFERROR((NORMSDIST(-(((LN($ET54/$C$36)+(#REF!+($O$50^2)/2)*$O$54)/($O$50*SQRT($O$54)))-$O$50*SQRT($O$54)))*$C$36*EXP(-#REF!*$O$54)-NORMSDIST(-((LN($ET54/$C$36)+(#REF!+($O$50^2)/2)*$O$54)/($O$50*SQRT($O$54))))*$ET54)*100*$B$36,0)</f>
        <v>0</v>
      </c>
      <c r="FK54" s="60">
        <f ca="1">IFERROR((NORMSDIST(-(((LN($ET54/$C$37)+(#REF!+($O$50^2)/2)*$O$54)/($O$50*SQRT($O$54)))-$O$50*SQRT($O$54)))*$C$37*EXP(-#REF!*$O$54)-NORMSDIST(-((LN($ET54/$C$37)+(#REF!+($O$50^2)/2)*$O$54)/($O$50*SQRT($O$54))))*$ET54)*100*$B$37,0)</f>
        <v>0</v>
      </c>
      <c r="FL54" s="60">
        <f ca="1">IFERROR((NORMSDIST(-(((LN($ET54/$C$38)+(#REF!+($O$50^2)/2)*$O$54)/($O$50*SQRT($O$54)))-$O$50*SQRT($O$54)))*$C$38*EXP(-#REF!*$O$54)-NORMSDIST(-((LN($ET54/$C$38)+(#REF!+($O$50^2)/2)*$O$54)/($O$50*SQRT($O$54))))*$ET54)*100*$B$38,0)</f>
        <v>0</v>
      </c>
      <c r="FM54" s="60">
        <f ca="1">IFERROR((NORMSDIST(-(((LN($ET54/$C$57)+(#REF!+($O$50^2)/2)*$O$54)/($O$50*SQRT($O$54)))-$O$50*SQRT($O$54)))*$C$57*EXP(-#REF!*$O$54)-NORMSDIST(-((LN($ET54/$C$57)+(#REF!+($O$50^2)/2)*$O$54)/($O$50*SQRT($O$54))))*$ET54)*100*$B$57,0)</f>
        <v>0</v>
      </c>
      <c r="FN54" s="60">
        <f ca="1">IFERROR((NORMSDIST(-(((LN($ET54/$C$58)+(#REF!+($O$50^2)/2)*$O$54)/($O$50*SQRT($O$54)))-$O$50*SQRT($O$54)))*$C$58*EXP(-#REF!*$O$54)-NORMSDIST(-((LN($ET54/$C$58)+(#REF!+($O$50^2)/2)*$O$54)/($O$50*SQRT($O$54))))*$ET54)*100*$B$58,0)</f>
        <v>0</v>
      </c>
      <c r="FO54" s="60">
        <f ca="1">IFERROR((NORMSDIST(-(((LN($ET54/$C$59)+(#REF!+($O$50^2)/2)*$O$54)/($O$50*SQRT($O$54)))-$O$50*SQRT($O$54)))*$C$59*EXP(-#REF!*$O$54)-NORMSDIST(-((LN($ET54/$C$59)+(#REF!+($O$50^2)/2)*$O$54)/($O$50*SQRT($O$54))))*$ET54)*100*$B$59,0)</f>
        <v>0</v>
      </c>
      <c r="FP54" s="60">
        <f ca="1">IFERROR((NORMSDIST(-(((LN($ET54/$C$60)+(#REF!+($O$50^2)/2)*$O$54)/($O$50*SQRT($O$54)))-$O$50*SQRT($O$54)))*$C$60*EXP(-#REF!*$O$54)-NORMSDIST(-((LN($ET54/$C$60)+(#REF!+($O$50^2)/2)*$O$54)/($O$50*SQRT($O$54))))*$ET54)*100*$B$60,0)</f>
        <v>0</v>
      </c>
      <c r="FQ54" s="60">
        <f ca="1">IFERROR((NORMSDIST(-(((LN($ET54/$C$61)+(#REF!+($O$50^2)/2)*$O$54)/($O$50*SQRT($O$54)))-$O$50*SQRT($O$54)))*$C$61*EXP(-#REF!*$O$54)-NORMSDIST(-((LN($ET54/$C$61)+(#REF!+($O$50^2)/2)*$O$54)/($O$50*SQRT($O$54))))*$ET54)*100*$B$61,0)</f>
        <v>0</v>
      </c>
      <c r="FR54" s="60">
        <f ca="1">IFERROR((NORMSDIST(-(((LN($ET54/$C$62)+(#REF!+($O$50^2)/2)*$O$54)/($O$50*SQRT($O$54)))-$O$50*SQRT($O$54)))*$C$62*EXP(-#REF!*$O$54)-NORMSDIST(-((LN($ET54/$C$62)+(#REF!+($O$50^2)/2)*$O$54)/($O$50*SQRT($O$54))))*$ET54)*100*$B$62,0)</f>
        <v>0</v>
      </c>
      <c r="FS54" s="60">
        <f ca="1">IFERROR((NORMSDIST(-(((LN($ET54/$C$63)+(#REF!+($O$50^2)/2)*$O$54)/($O$50*SQRT($O$54)))-$O$50*SQRT($O$54)))*$C$63*EXP(-#REF!*$O$54)-NORMSDIST(-((LN($ET54/$C$63)+(#REF!+($O$50^2)/2)*$O$54)/($O$50*SQRT($O$54))))*$ET54)*100*$B$63,0)</f>
        <v>0</v>
      </c>
      <c r="FT54" s="60">
        <f ca="1">IFERROR((NORMSDIST(-(((LN($ET54/$C$64)+(#REF!+($O$50^2)/2)*$O$54)/($O$50*SQRT($O$54)))-$O$50*SQRT($O$54)))*$C$64*EXP(-#REF!*$O$54)-NORMSDIST(-((LN($ET54/$C$64)+(#REF!+($O$50^2)/2)*$O$54)/($O$50*SQRT($O$54))))*$ET54)*100*$B$64,0)</f>
        <v>0</v>
      </c>
      <c r="FU54" s="60">
        <f ca="1">IFERROR((NORMSDIST(-(((LN($ET54/$C$65)+(#REF!+($O$50^2)/2)*$O$54)/($O$50*SQRT($O$54)))-$O$50*SQRT($O$54)))*$C$65*EXP(-#REF!*$O$54)-NORMSDIST(-((LN($ET54/$C$65)+(#REF!+($O$50^2)/2)*$O$54)/($O$50*SQRT($O$54))))*$ET54)*100*$B$65,0)</f>
        <v>0</v>
      </c>
      <c r="FV54" s="60">
        <f ca="1">IFERROR((NORMSDIST(-(((LN($ET54/$C$66)+(#REF!+($O$50^2)/2)*$O$54)/($O$50*SQRT($O$54)))-$O$50*SQRT($O$54)))*$C$66*EXP(-#REF!*$O$54)-NORMSDIST(-((LN($ET54/$C$66)+(#REF!+($O$50^2)/2)*$O$54)/($O$50*SQRT($O$54))))*$ET54)*100*$B$66,0)</f>
        <v>0</v>
      </c>
      <c r="FW54" s="60">
        <f ca="1">IFERROR((NORMSDIST(-(((LN($ET54/$C$67)+(#REF!+($O$50^2)/2)*$O$54)/($O$50*SQRT($O$54)))-$O$50*SQRT($O$54)))*$C$67*EXP(-#REF!*$O$54)-NORMSDIST(-((LN($ET54/$C$67)+(#REF!+($O$50^2)/2)*$O$54)/($O$50*SQRT($O$54))))*$ET54)*100*$B$67,0)</f>
        <v>0</v>
      </c>
      <c r="FX54" s="60">
        <f ca="1">IFERROR((NORMSDIST(-(((LN($ET54/$C$68)+(#REF!+($O$50^2)/2)*$O$54)/($O$50*SQRT($O$54)))-$O$50*SQRT($O$54)))*$C$68*EXP(-#REF!*$O$54)-NORMSDIST(-((LN($ET54/$C$68)+(#REF!+($O$50^2)/2)*$O$54)/($O$50*SQRT($O$54))))*$ET54)*100*$B$68,0)</f>
        <v>0</v>
      </c>
      <c r="FY54" s="60">
        <f ca="1">IFERROR((NORMSDIST(-(((LN($ET54/$C$69)+(#REF!+($O$50^2)/2)*$O$54)/($O$50*SQRT($O$54)))-$O$50*SQRT($O$54)))*$C$69*EXP(-#REF!*$O$54)-NORMSDIST(-((LN($ET54/$C$69)+(#REF!+($O$50^2)/2)*$O$54)/($O$50*SQRT($O$54))))*$ET54)*100*$B$69,0)</f>
        <v>0</v>
      </c>
      <c r="FZ54" s="60">
        <f ca="1">IFERROR((NORMSDIST(-(((LN($ET54/$C$70)+(#REF!+($O$50^2)/2)*$O$54)/($O$50*SQRT($O$54)))-$O$50*SQRT($O$54)))*$C$70*EXP(-#REF!*$O$54)-NORMSDIST(-((LN($ET54/$C$70)+(#REF!+($O$50^2)/2)*$O$54)/($O$50*SQRT($O$54))))*$ET54)*100*$B$70,0)</f>
        <v>0</v>
      </c>
      <c r="GA54" s="60">
        <f ca="1">IFERROR((NORMSDIST(-(((LN($ET54/$C$71)+(#REF!+($O$50^2)/2)*$O$54)/($O$50*SQRT($O$54)))-$O$50*SQRT($O$54)))*$C$71*EXP(-#REF!*$O$54)-NORMSDIST(-((LN($ET54/$C$71)+(#REF!+($O$50^2)/2)*$O$54)/($O$50*SQRT($O$54))))*$ET54)*100*$B$71,0)</f>
        <v>0</v>
      </c>
      <c r="GB54" s="60">
        <f ca="1">IFERROR((NORMSDIST(-(((LN($ET54/$C$72)+(#REF!+($O$50^2)/2)*$O$54)/($O$50*SQRT($O$54)))-$O$50*SQRT($O$54)))*$C$72*EXP(-#REF!*$O$54)-NORMSDIST(-((LN($ET54/$C$72)+(#REF!+($O$50^2)/2)*$O$54)/($O$50*SQRT($O$54))))*$ET54)*100*$B$72,0)</f>
        <v>0</v>
      </c>
      <c r="GC54" s="60">
        <f ca="1">IFERROR((NORMSDIST(-(((LN($ET54/$C$74)+(#REF!+($O$50^2)/2)*$O$54)/($O$50*SQRT($O$54)))-$O$50*SQRT($O$54)))*$C$74*EXP(-#REF!*$O$54)-NORMSDIST(-((LN($ET54/$C$74)+(#REF!+($O$50^2)/2)*$O$54)/($O$50*SQRT($O$54))))*$ET54)*100*$B$74,0)</f>
        <v>0</v>
      </c>
      <c r="GD54" s="60">
        <f t="shared" si="124"/>
        <v>0</v>
      </c>
      <c r="GE54" s="60">
        <f t="shared" si="125"/>
        <v>0</v>
      </c>
      <c r="GF54" s="60">
        <f t="shared" si="126"/>
        <v>0</v>
      </c>
      <c r="GG54" s="60">
        <f t="shared" si="127"/>
        <v>0</v>
      </c>
      <c r="GH54" s="61"/>
      <c r="GI54" s="75">
        <f t="shared" ca="1" si="128"/>
        <v>0</v>
      </c>
    </row>
    <row r="55" spans="1:191">
      <c r="A55" s="149" t="s">
        <v>205</v>
      </c>
      <c r="B55" s="518"/>
      <c r="C55" s="523"/>
      <c r="D55" s="519"/>
      <c r="E55" s="588">
        <f>+B55*D55*-100</f>
        <v>0</v>
      </c>
      <c r="F55" s="591">
        <f>IF(B55&gt;0,+B55*D55*(1+($O$56+0.002)*1.21)*-100,B55*D55*(1-($O$56+0.002)*1.21)*-100)</f>
        <v>0</v>
      </c>
      <c r="G55" s="520" t="str">
        <f>IFERROR(IF(H55&lt;&gt;"",H55,VLOOKUP(C55,$S$21:$W$36,5,0)),"")</f>
        <v/>
      </c>
      <c r="H55" s="624"/>
      <c r="I55" s="553">
        <f t="shared" ref="I55:I71" si="135">IFERROR(+G56*B56*-100,0)</f>
        <v>0</v>
      </c>
      <c r="J55" s="896">
        <f t="shared" ref="J55:J71" si="136">+IF(G56="",0,(F56-I55))</f>
        <v>0</v>
      </c>
      <c r="K55" s="872"/>
      <c r="L55" s="1000" t="s">
        <v>412</v>
      </c>
      <c r="M55" s="985"/>
      <c r="N55" s="985"/>
      <c r="O55" s="918">
        <v>1E-4</v>
      </c>
      <c r="P55" s="878"/>
      <c r="Q55" s="884"/>
      <c r="R55" s="878"/>
      <c r="S55" s="885"/>
      <c r="T55" s="878"/>
      <c r="U55" s="878"/>
      <c r="V55" s="878"/>
      <c r="W55" s="878"/>
      <c r="X55" s="878"/>
      <c r="Y55" s="886"/>
      <c r="Z55" s="886"/>
      <c r="AA55" s="886"/>
      <c r="AB55" s="886"/>
      <c r="AC55" s="884"/>
      <c r="AD55" s="878"/>
      <c r="AE55" s="885"/>
      <c r="AF55" s="889"/>
      <c r="AG55" s="889"/>
      <c r="AH55" s="889"/>
      <c r="AI55" s="889"/>
      <c r="AJ55" s="886"/>
      <c r="AK55" s="886"/>
      <c r="AL55" s="886"/>
      <c r="AM55" s="886"/>
      <c r="AN55" s="886"/>
      <c r="AO55" s="527"/>
      <c r="AP55" s="528" t="s">
        <v>160</v>
      </c>
      <c r="AQ55" s="510"/>
      <c r="AR55" s="522"/>
      <c r="AS55" s="514"/>
      <c r="AT55" s="516">
        <f t="shared" si="17"/>
        <v>0</v>
      </c>
      <c r="AU55" s="525">
        <f t="shared" si="79"/>
        <v>0</v>
      </c>
      <c r="AV55" s="529" t="s">
        <v>206</v>
      </c>
      <c r="AW55" s="510"/>
      <c r="AX55" s="522"/>
      <c r="AY55" s="514"/>
      <c r="AZ55" s="516">
        <f t="shared" si="133"/>
        <v>0</v>
      </c>
      <c r="BA55" s="525">
        <f t="shared" si="80"/>
        <v>0</v>
      </c>
      <c r="BB55" s="532" t="s">
        <v>207</v>
      </c>
      <c r="BC55" s="531"/>
      <c r="BD55" s="514"/>
      <c r="BE55" s="516">
        <f t="shared" si="20"/>
        <v>0</v>
      </c>
      <c r="BF55" s="924">
        <f t="shared" si="81"/>
        <v>0</v>
      </c>
      <c r="BG55" s="877"/>
      <c r="BH55" s="877"/>
      <c r="BI55" s="877"/>
      <c r="BJ55" s="877"/>
      <c r="BK55" s="877"/>
      <c r="BL55" s="877"/>
      <c r="BM55" s="877"/>
      <c r="BN55" s="877"/>
      <c r="BO55" s="877"/>
      <c r="BP55" s="877"/>
      <c r="BQ55" s="877"/>
      <c r="BR55" s="877"/>
      <c r="DC55" s="59">
        <f t="shared" si="131"/>
        <v>4042.8841176000005</v>
      </c>
      <c r="DD55" s="60">
        <f t="shared" si="83"/>
        <v>0</v>
      </c>
      <c r="DE55" s="60">
        <f t="shared" si="84"/>
        <v>0</v>
      </c>
      <c r="DF55" s="60">
        <f t="shared" si="85"/>
        <v>0</v>
      </c>
      <c r="DG55" s="60">
        <f t="shared" si="86"/>
        <v>0</v>
      </c>
      <c r="DH55" s="60">
        <f t="shared" si="87"/>
        <v>0</v>
      </c>
      <c r="DI55" s="60">
        <f t="shared" si="88"/>
        <v>0</v>
      </c>
      <c r="DJ55" s="60">
        <f t="shared" si="89"/>
        <v>0</v>
      </c>
      <c r="DK55" s="60">
        <f t="shared" si="90"/>
        <v>0</v>
      </c>
      <c r="DL55" s="60">
        <f t="shared" si="91"/>
        <v>0</v>
      </c>
      <c r="DM55" s="60">
        <f t="shared" si="92"/>
        <v>0</v>
      </c>
      <c r="DN55" s="60">
        <f t="shared" si="93"/>
        <v>0</v>
      </c>
      <c r="DO55" s="60">
        <f t="shared" si="94"/>
        <v>0</v>
      </c>
      <c r="DP55" s="60">
        <f t="shared" si="95"/>
        <v>0</v>
      </c>
      <c r="DQ55" s="60">
        <f t="shared" si="96"/>
        <v>0</v>
      </c>
      <c r="DR55" s="60">
        <f t="shared" si="97"/>
        <v>0</v>
      </c>
      <c r="DS55" s="60">
        <f t="shared" si="98"/>
        <v>0</v>
      </c>
      <c r="DT55" s="60">
        <f t="shared" si="99"/>
        <v>0</v>
      </c>
      <c r="DU55" s="60">
        <f t="shared" si="100"/>
        <v>0</v>
      </c>
      <c r="DV55" s="60">
        <f t="shared" si="101"/>
        <v>0</v>
      </c>
      <c r="DW55" s="60">
        <f t="shared" si="102"/>
        <v>0</v>
      </c>
      <c r="DX55" s="60">
        <f t="shared" si="103"/>
        <v>0</v>
      </c>
      <c r="DY55" s="60">
        <f t="shared" si="104"/>
        <v>0</v>
      </c>
      <c r="DZ55" s="60">
        <f t="shared" si="105"/>
        <v>0</v>
      </c>
      <c r="EA55" s="60">
        <f t="shared" si="106"/>
        <v>0</v>
      </c>
      <c r="EB55" s="60">
        <f t="shared" si="107"/>
        <v>0</v>
      </c>
      <c r="EC55" s="60">
        <f t="shared" si="108"/>
        <v>0</v>
      </c>
      <c r="ED55" s="60">
        <f t="shared" si="109"/>
        <v>0</v>
      </c>
      <c r="EE55" s="60">
        <f t="shared" si="110"/>
        <v>0</v>
      </c>
      <c r="EF55" s="60">
        <f t="shared" si="111"/>
        <v>0</v>
      </c>
      <c r="EG55" s="60">
        <f t="shared" si="112"/>
        <v>0</v>
      </c>
      <c r="EH55" s="60">
        <f t="shared" si="113"/>
        <v>0</v>
      </c>
      <c r="EI55" s="60">
        <f t="shared" si="114"/>
        <v>0</v>
      </c>
      <c r="EJ55" s="60">
        <f t="shared" si="115"/>
        <v>0</v>
      </c>
      <c r="EK55" s="60">
        <f t="shared" si="116"/>
        <v>0</v>
      </c>
      <c r="EL55" s="60">
        <f t="shared" si="117"/>
        <v>0</v>
      </c>
      <c r="EM55" s="60">
        <f t="shared" si="118"/>
        <v>0</v>
      </c>
      <c r="EN55" s="60">
        <f t="shared" si="119"/>
        <v>0</v>
      </c>
      <c r="EO55" s="60">
        <f t="shared" si="120"/>
        <v>0</v>
      </c>
      <c r="EP55" s="60">
        <f t="shared" si="121"/>
        <v>0</v>
      </c>
      <c r="EQ55" s="61"/>
      <c r="ER55" s="75">
        <f t="shared" si="122"/>
        <v>0</v>
      </c>
      <c r="ES55" s="50"/>
      <c r="ET55" s="59">
        <f t="shared" si="132"/>
        <v>4042.8841176000005</v>
      </c>
      <c r="EU55" s="60">
        <f ca="1">IFERROR((NORMSDIST(-(((LN($ET55/$C$21)+(#REF!+($O$50^2)/2)*$O$54)/($O$50*SQRT($O$54)))-$O$50*SQRT($O$54)))*$C$21*EXP(-#REF!*$O$54)-NORMSDIST(-((LN($ET55/$C$21)+(#REF!+($O$50^2)/2)*$O$54)/($O$50*SQRT($O$54))))*$ET55)*100*$B$21,0)</f>
        <v>0</v>
      </c>
      <c r="EV55" s="60">
        <f ca="1">IFERROR((NORMSDIST(-(((LN($ET55/$C$22)+(#REF!+($O$50^2)/2)*$O$54)/($O$50*SQRT($O$54)))-$O$50*SQRT($O$54)))*$C$22*EXP(-#REF!*$O$54)-NORMSDIST(-((LN($ET55/$C$22)+(#REF!+($O$50^2)/2)*$O$54)/($O$50*SQRT($O$54))))*$ET55)*100*$B$22,0)</f>
        <v>0</v>
      </c>
      <c r="EW55" s="60">
        <f ca="1">IFERROR((NORMSDIST(-(((LN($ET55/$C$23)+(#REF!+($O$50^2)/2)*$O$54)/($O$50*SQRT($O$54)))-$O$50*SQRT($O$54)))*$C$23*EXP(-#REF!*$O$54)-NORMSDIST(-((LN($ET55/$C$23)+(#REF!+($O$50^2)/2)*$O$54)/($O$50*SQRT($O$54))))*$ET55)*100*$B$23,0)</f>
        <v>0</v>
      </c>
      <c r="EX55" s="60">
        <f ca="1">IFERROR((NORMSDIST(-(((LN($ET55/$C$24)+(#REF!+($O$50^2)/2)*$O$54)/($O$50*SQRT($O$54)))-$O$50*SQRT($O$54)))*$C$24*EXP(-#REF!*$O$54)-NORMSDIST(-((LN($ET55/$C$24)+(#REF!+($O$50^2)/2)*$O$54)/($O$50*SQRT($O$54))))*$ET55)*100*$B$24,0)</f>
        <v>0</v>
      </c>
      <c r="EY55" s="60">
        <f ca="1">IFERROR((NORMSDIST(-(((LN($ET55/$C$25)+(#REF!+($O$50^2)/2)*$O$54)/($O$50*SQRT($O$54)))-$O$50*SQRT($O$54)))*$C$25*EXP(-#REF!*$O$54)-NORMSDIST(-((LN($ET55/$C$25)+(#REF!+($O$50^2)/2)*$O$54)/($O$50*SQRT($O$54))))*$ET55)*100*$B$25,0)</f>
        <v>0</v>
      </c>
      <c r="EZ55" s="60">
        <f ca="1">IFERROR((NORMSDIST(-(((LN($ET55/$C$26)+(#REF!+($O$50^2)/2)*$O$54)/($O$50*SQRT($O$54)))-$O$50*SQRT($O$54)))*$C$26*EXP(-#REF!*$O$54)-NORMSDIST(-((LN($ET55/$C$26)+(#REF!+($O$50^2)/2)*$O$54)/($O$50*SQRT($O$54))))*$ET55)*100*$B$26,0)</f>
        <v>0</v>
      </c>
      <c r="FA55" s="60">
        <f ca="1">IFERROR((NORMSDIST(-(((LN($ET55/$C$27)+(#REF!+($O$50^2)/2)*$O$54)/($O$50*SQRT($O$54)))-$O$50*SQRT($O$54)))*$C$27*EXP(-#REF!*$O$54)-NORMSDIST(-((LN($ET55/$C$27)+(#REF!+($O$50^2)/2)*$O$54)/($O$50*SQRT($O$54))))*$ET55)*100*$B$27,0)</f>
        <v>0</v>
      </c>
      <c r="FB55" s="60">
        <f ca="1">IFERROR((NORMSDIST(-(((LN($ET55/$C$28)+(#REF!+($O$50^2)/2)*$O$54)/($O$50*SQRT($O$54)))-$O$50*SQRT($O$54)))*$C$28*EXP(-#REF!*$O$54)-NORMSDIST(-((LN($ET55/$C$28)+(#REF!+($O$50^2)/2)*$O$54)/($O$50*SQRT($O$54))))*$ET55)*100*$B$28,0)</f>
        <v>0</v>
      </c>
      <c r="FC55" s="60">
        <f ca="1">IFERROR((NORMSDIST(-(((LN($ET55/$C$29)+(#REF!+($O$50^2)/2)*$O$54)/($O$50*SQRT($O$54)))-$O$50*SQRT($O$54)))*$C$29*EXP(-#REF!*$O$54)-NORMSDIST(-((LN($ET55/$C$29)+(#REF!+($O$50^2)/2)*$O$54)/($O$50*SQRT($O$54))))*$ET55)*100*$B$29,0)</f>
        <v>0</v>
      </c>
      <c r="FD55" s="60">
        <f ca="1">IFERROR((NORMSDIST(-(((LN($ET55/$C$30)+(#REF!+($O$50^2)/2)*$O$54)/($O$50*SQRT($O$54)))-$O$50*SQRT($O$54)))*$C$30*EXP(-#REF!*$O$54)-NORMSDIST(-((LN($ET55/$C$30)+(#REF!+($O$50^2)/2)*$O$54)/($O$50*SQRT($O$54))))*$ET55)*100*$B$30,0)</f>
        <v>0</v>
      </c>
      <c r="FE55" s="60">
        <f ca="1">IFERROR((NORMSDIST(-(((LN($ET55/$C$31)+(#REF!+($O$50^2)/2)*$O$54)/($O$50*SQRT($O$54)))-$O$50*SQRT($O$54)))*$C$31*EXP(-#REF!*$O$54)-NORMSDIST(-((LN($ET55/$C$31)+(#REF!+($O$50^2)/2)*$O$54)/($O$50*SQRT($O$54))))*$ET55)*100*$B$31,0)</f>
        <v>0</v>
      </c>
      <c r="FF55" s="60">
        <f ca="1">IFERROR((NORMSDIST(-(((LN($ET55/$C$32)+(#REF!+($O$50^2)/2)*$O$54)/($O$50*SQRT($O$54)))-$O$50*SQRT($O$54)))*$C$32*EXP(-#REF!*$O$54)-NORMSDIST(-((LN($ET55/$C$32)+(#REF!+($O$50^2)/2)*$O$54)/($O$50*SQRT($O$54))))*$ET55)*100*$B$32,0)</f>
        <v>0</v>
      </c>
      <c r="FG55" s="60">
        <f ca="1">IFERROR((NORMSDIST(-(((LN($ET55/$C$33)+(#REF!+($O$50^2)/2)*$O$54)/($O$50*SQRT($O$54)))-$O$50*SQRT($O$54)))*$C$33*EXP(-#REF!*$O$54)-NORMSDIST(-((LN($ET55/$C$33)+(#REF!+($O$50^2)/2)*$O$54)/($O$50*SQRT($O$54))))*$ET55)*100*$B$33,0)</f>
        <v>0</v>
      </c>
      <c r="FH55" s="60">
        <f ca="1">IFERROR((NORMSDIST(-(((LN($ET55/$C$34)+(#REF!+($O$50^2)/2)*$O$54)/($O$50*SQRT($O$54)))-$O$50*SQRT($O$54)))*$C$34*EXP(-#REF!*$O$54)-NORMSDIST(-((LN($ET55/$C$34)+(#REF!+($O$50^2)/2)*$O$54)/($O$50*SQRT($O$54))))*$ET55)*100*$B$34,0)</f>
        <v>0</v>
      </c>
      <c r="FI55" s="60">
        <f ca="1">IFERROR((NORMSDIST(-(((LN($ET55/$C$35)+(#REF!+($O$50^2)/2)*$O$54)/($O$50*SQRT($O$54)))-$O$50*SQRT($O$54)))*$C$35*EXP(-#REF!*$O$54)-NORMSDIST(-((LN($ET55/$C$35)+(#REF!+($O$50^2)/2)*$O$54)/($O$50*SQRT($O$54))))*$ET55)*100*$B$35,0)</f>
        <v>0</v>
      </c>
      <c r="FJ55" s="60">
        <f ca="1">IFERROR((NORMSDIST(-(((LN($ET55/$C$36)+(#REF!+($O$50^2)/2)*$O$54)/($O$50*SQRT($O$54)))-$O$50*SQRT($O$54)))*$C$36*EXP(-#REF!*$O$54)-NORMSDIST(-((LN($ET55/$C$36)+(#REF!+($O$50^2)/2)*$O$54)/($O$50*SQRT($O$54))))*$ET55)*100*$B$36,0)</f>
        <v>0</v>
      </c>
      <c r="FK55" s="60">
        <f ca="1">IFERROR((NORMSDIST(-(((LN($ET55/$C$37)+(#REF!+($O$50^2)/2)*$O$54)/($O$50*SQRT($O$54)))-$O$50*SQRT($O$54)))*$C$37*EXP(-#REF!*$O$54)-NORMSDIST(-((LN($ET55/$C$37)+(#REF!+($O$50^2)/2)*$O$54)/($O$50*SQRT($O$54))))*$ET55)*100*$B$37,0)</f>
        <v>0</v>
      </c>
      <c r="FL55" s="60">
        <f ca="1">IFERROR((NORMSDIST(-(((LN($ET55/$C$38)+(#REF!+($O$50^2)/2)*$O$54)/($O$50*SQRT($O$54)))-$O$50*SQRT($O$54)))*$C$38*EXP(-#REF!*$O$54)-NORMSDIST(-((LN($ET55/$C$38)+(#REF!+($O$50^2)/2)*$O$54)/($O$50*SQRT($O$54))))*$ET55)*100*$B$38,0)</f>
        <v>0</v>
      </c>
      <c r="FM55" s="60">
        <f ca="1">IFERROR((NORMSDIST(-(((LN($ET55/$C$57)+(#REF!+($O$50^2)/2)*$O$54)/($O$50*SQRT($O$54)))-$O$50*SQRT($O$54)))*$C$57*EXP(-#REF!*$O$54)-NORMSDIST(-((LN($ET55/$C$57)+(#REF!+($O$50^2)/2)*$O$54)/($O$50*SQRT($O$54))))*$ET55)*100*$B$57,0)</f>
        <v>0</v>
      </c>
      <c r="FN55" s="60">
        <f ca="1">IFERROR((NORMSDIST(-(((LN($ET55/$C$58)+(#REF!+($O$50^2)/2)*$O$54)/($O$50*SQRT($O$54)))-$O$50*SQRT($O$54)))*$C$58*EXP(-#REF!*$O$54)-NORMSDIST(-((LN($ET55/$C$58)+(#REF!+($O$50^2)/2)*$O$54)/($O$50*SQRT($O$54))))*$ET55)*100*$B$58,0)</f>
        <v>0</v>
      </c>
      <c r="FO55" s="60">
        <f ca="1">IFERROR((NORMSDIST(-(((LN($ET55/$C$59)+(#REF!+($O$50^2)/2)*$O$54)/($O$50*SQRT($O$54)))-$O$50*SQRT($O$54)))*$C$59*EXP(-#REF!*$O$54)-NORMSDIST(-((LN($ET55/$C$59)+(#REF!+($O$50^2)/2)*$O$54)/($O$50*SQRT($O$54))))*$ET55)*100*$B$59,0)</f>
        <v>0</v>
      </c>
      <c r="FP55" s="60">
        <f ca="1">IFERROR((NORMSDIST(-(((LN($ET55/$C$60)+(#REF!+($O$50^2)/2)*$O$54)/($O$50*SQRT($O$54)))-$O$50*SQRT($O$54)))*$C$60*EXP(-#REF!*$O$54)-NORMSDIST(-((LN($ET55/$C$60)+(#REF!+($O$50^2)/2)*$O$54)/($O$50*SQRT($O$54))))*$ET55)*100*$B$60,0)</f>
        <v>0</v>
      </c>
      <c r="FQ55" s="60">
        <f ca="1">IFERROR((NORMSDIST(-(((LN($ET55/$C$61)+(#REF!+($O$50^2)/2)*$O$54)/($O$50*SQRT($O$54)))-$O$50*SQRT($O$54)))*$C$61*EXP(-#REF!*$O$54)-NORMSDIST(-((LN($ET55/$C$61)+(#REF!+($O$50^2)/2)*$O$54)/($O$50*SQRT($O$54))))*$ET55)*100*$B$61,0)</f>
        <v>0</v>
      </c>
      <c r="FR55" s="60">
        <f ca="1">IFERROR((NORMSDIST(-(((LN($ET55/$C$62)+(#REF!+($O$50^2)/2)*$O$54)/($O$50*SQRT($O$54)))-$O$50*SQRT($O$54)))*$C$62*EXP(-#REF!*$O$54)-NORMSDIST(-((LN($ET55/$C$62)+(#REF!+($O$50^2)/2)*$O$54)/($O$50*SQRT($O$54))))*$ET55)*100*$B$62,0)</f>
        <v>0</v>
      </c>
      <c r="FS55" s="60">
        <f ca="1">IFERROR((NORMSDIST(-(((LN($ET55/$C$63)+(#REF!+($O$50^2)/2)*$O$54)/($O$50*SQRT($O$54)))-$O$50*SQRT($O$54)))*$C$63*EXP(-#REF!*$O$54)-NORMSDIST(-((LN($ET55/$C$63)+(#REF!+($O$50^2)/2)*$O$54)/($O$50*SQRT($O$54))))*$ET55)*100*$B$63,0)</f>
        <v>0</v>
      </c>
      <c r="FT55" s="60">
        <f ca="1">IFERROR((NORMSDIST(-(((LN($ET55/$C$64)+(#REF!+($O$50^2)/2)*$O$54)/($O$50*SQRT($O$54)))-$O$50*SQRT($O$54)))*$C$64*EXP(-#REF!*$O$54)-NORMSDIST(-((LN($ET55/$C$64)+(#REF!+($O$50^2)/2)*$O$54)/($O$50*SQRT($O$54))))*$ET55)*100*$B$64,0)</f>
        <v>0</v>
      </c>
      <c r="FU55" s="60">
        <f ca="1">IFERROR((NORMSDIST(-(((LN($ET55/$C$65)+(#REF!+($O$50^2)/2)*$O$54)/($O$50*SQRT($O$54)))-$O$50*SQRT($O$54)))*$C$65*EXP(-#REF!*$O$54)-NORMSDIST(-((LN($ET55/$C$65)+(#REF!+($O$50^2)/2)*$O$54)/($O$50*SQRT($O$54))))*$ET55)*100*$B$65,0)</f>
        <v>0</v>
      </c>
      <c r="FV55" s="60">
        <f ca="1">IFERROR((NORMSDIST(-(((LN($ET55/$C$66)+(#REF!+($O$50^2)/2)*$O$54)/($O$50*SQRT($O$54)))-$O$50*SQRT($O$54)))*$C$66*EXP(-#REF!*$O$54)-NORMSDIST(-((LN($ET55/$C$66)+(#REF!+($O$50^2)/2)*$O$54)/($O$50*SQRT($O$54))))*$ET55)*100*$B$66,0)</f>
        <v>0</v>
      </c>
      <c r="FW55" s="60">
        <f ca="1">IFERROR((NORMSDIST(-(((LN($ET55/$C$67)+(#REF!+($O$50^2)/2)*$O$54)/($O$50*SQRT($O$54)))-$O$50*SQRT($O$54)))*$C$67*EXP(-#REF!*$O$54)-NORMSDIST(-((LN($ET55/$C$67)+(#REF!+($O$50^2)/2)*$O$54)/($O$50*SQRT($O$54))))*$ET55)*100*$B$67,0)</f>
        <v>0</v>
      </c>
      <c r="FX55" s="60">
        <f ca="1">IFERROR((NORMSDIST(-(((LN($ET55/$C$68)+(#REF!+($O$50^2)/2)*$O$54)/($O$50*SQRT($O$54)))-$O$50*SQRT($O$54)))*$C$68*EXP(-#REF!*$O$54)-NORMSDIST(-((LN($ET55/$C$68)+(#REF!+($O$50^2)/2)*$O$54)/($O$50*SQRT($O$54))))*$ET55)*100*$B$68,0)</f>
        <v>0</v>
      </c>
      <c r="FY55" s="60">
        <f ca="1">IFERROR((NORMSDIST(-(((LN($ET55/$C$69)+(#REF!+($O$50^2)/2)*$O$54)/($O$50*SQRT($O$54)))-$O$50*SQRT($O$54)))*$C$69*EXP(-#REF!*$O$54)-NORMSDIST(-((LN($ET55/$C$69)+(#REF!+($O$50^2)/2)*$O$54)/($O$50*SQRT($O$54))))*$ET55)*100*$B$69,0)</f>
        <v>0</v>
      </c>
      <c r="FZ55" s="60">
        <f ca="1">IFERROR((NORMSDIST(-(((LN($ET55/$C$70)+(#REF!+($O$50^2)/2)*$O$54)/($O$50*SQRT($O$54)))-$O$50*SQRT($O$54)))*$C$70*EXP(-#REF!*$O$54)-NORMSDIST(-((LN($ET55/$C$70)+(#REF!+($O$50^2)/2)*$O$54)/($O$50*SQRT($O$54))))*$ET55)*100*$B$70,0)</f>
        <v>0</v>
      </c>
      <c r="GA55" s="60">
        <f ca="1">IFERROR((NORMSDIST(-(((LN($ET55/$C$71)+(#REF!+($O$50^2)/2)*$O$54)/($O$50*SQRT($O$54)))-$O$50*SQRT($O$54)))*$C$71*EXP(-#REF!*$O$54)-NORMSDIST(-((LN($ET55/$C$71)+(#REF!+($O$50^2)/2)*$O$54)/($O$50*SQRT($O$54))))*$ET55)*100*$B$71,0)</f>
        <v>0</v>
      </c>
      <c r="GB55" s="60">
        <f ca="1">IFERROR((NORMSDIST(-(((LN($ET55/$C$72)+(#REF!+($O$50^2)/2)*$O$54)/($O$50*SQRT($O$54)))-$O$50*SQRT($O$54)))*$C$72*EXP(-#REF!*$O$54)-NORMSDIST(-((LN($ET55/$C$72)+(#REF!+($O$50^2)/2)*$O$54)/($O$50*SQRT($O$54))))*$ET55)*100*$B$72,0)</f>
        <v>0</v>
      </c>
      <c r="GC55" s="60">
        <f ca="1">IFERROR((NORMSDIST(-(((LN($ET55/$C$74)+(#REF!+($O$50^2)/2)*$O$54)/($O$50*SQRT($O$54)))-$O$50*SQRT($O$54)))*$C$74*EXP(-#REF!*$O$54)-NORMSDIST(-((LN($ET55/$C$74)+(#REF!+($O$50^2)/2)*$O$54)/($O$50*SQRT($O$54))))*$ET55)*100*$B$74,0)</f>
        <v>0</v>
      </c>
      <c r="GD55" s="60">
        <f t="shared" si="124"/>
        <v>0</v>
      </c>
      <c r="GE55" s="60">
        <f t="shared" si="125"/>
        <v>0</v>
      </c>
      <c r="GF55" s="60">
        <f t="shared" si="126"/>
        <v>0</v>
      </c>
      <c r="GG55" s="60">
        <f t="shared" si="127"/>
        <v>0</v>
      </c>
      <c r="GH55" s="61"/>
      <c r="GI55" s="75">
        <f t="shared" ca="1" si="128"/>
        <v>0</v>
      </c>
    </row>
    <row r="56" spans="1:191" ht="13.5" thickBot="1">
      <c r="A56" s="858" t="s">
        <v>205</v>
      </c>
      <c r="B56" s="850"/>
      <c r="C56" s="851"/>
      <c r="D56" s="852"/>
      <c r="E56" s="859">
        <f t="shared" si="0"/>
        <v>0</v>
      </c>
      <c r="F56" s="860">
        <f t="shared" si="134"/>
        <v>0</v>
      </c>
      <c r="G56" s="855" t="str">
        <f t="shared" si="130"/>
        <v/>
      </c>
      <c r="H56" s="856"/>
      <c r="I56" s="861">
        <f t="shared" si="135"/>
        <v>0</v>
      </c>
      <c r="J56" s="898">
        <f t="shared" si="136"/>
        <v>0</v>
      </c>
      <c r="K56" s="872"/>
      <c r="L56" s="988" t="s">
        <v>411</v>
      </c>
      <c r="M56" s="987"/>
      <c r="N56" s="987"/>
      <c r="O56" s="919">
        <v>1E-4</v>
      </c>
      <c r="P56" s="884"/>
      <c r="Q56" s="884"/>
      <c r="R56" s="878"/>
      <c r="S56" s="885"/>
      <c r="T56" s="878"/>
      <c r="U56" s="878"/>
      <c r="V56" s="878"/>
      <c r="W56" s="878"/>
      <c r="X56" s="878"/>
      <c r="Y56" s="886"/>
      <c r="Z56" s="886"/>
      <c r="AA56" s="886"/>
      <c r="AB56" s="886"/>
      <c r="AC56" s="884"/>
      <c r="AD56" s="878"/>
      <c r="AE56" s="885"/>
      <c r="AF56" s="889"/>
      <c r="AG56" s="889"/>
      <c r="AH56" s="889"/>
      <c r="AI56" s="889"/>
      <c r="AJ56" s="886"/>
      <c r="AK56" s="886"/>
      <c r="AL56" s="886"/>
      <c r="AM56" s="886"/>
      <c r="AN56" s="886"/>
      <c r="AO56" s="526"/>
      <c r="AP56" s="528" t="s">
        <v>160</v>
      </c>
      <c r="AQ56" s="509"/>
      <c r="AR56" s="521"/>
      <c r="AS56" s="512"/>
      <c r="AT56" s="515">
        <f t="shared" si="17"/>
        <v>0</v>
      </c>
      <c r="AU56" s="524">
        <f t="shared" si="79"/>
        <v>0</v>
      </c>
      <c r="AV56" s="529" t="s">
        <v>206</v>
      </c>
      <c r="AW56" s="509"/>
      <c r="AX56" s="521"/>
      <c r="AY56" s="512"/>
      <c r="AZ56" s="515">
        <f t="shared" si="133"/>
        <v>0</v>
      </c>
      <c r="BA56" s="524">
        <f t="shared" si="80"/>
        <v>0</v>
      </c>
      <c r="BB56" s="532" t="s">
        <v>207</v>
      </c>
      <c r="BC56" s="530"/>
      <c r="BD56" s="512"/>
      <c r="BE56" s="515">
        <f t="shared" si="20"/>
        <v>0</v>
      </c>
      <c r="BF56" s="925">
        <f t="shared" si="81"/>
        <v>0</v>
      </c>
      <c r="BG56" s="877"/>
      <c r="BH56" s="877"/>
      <c r="BI56" s="877"/>
      <c r="BJ56" s="877"/>
      <c r="BK56" s="877"/>
      <c r="BL56" s="877"/>
      <c r="BM56" s="877"/>
      <c r="BN56" s="877"/>
      <c r="BO56" s="877"/>
      <c r="BP56" s="877"/>
      <c r="BQ56" s="877"/>
      <c r="BR56" s="877"/>
      <c r="DC56" s="59">
        <f t="shared" si="131"/>
        <v>4123.7417999520003</v>
      </c>
      <c r="DD56" s="60">
        <f t="shared" si="83"/>
        <v>0</v>
      </c>
      <c r="DE56" s="60">
        <f t="shared" si="84"/>
        <v>0</v>
      </c>
      <c r="DF56" s="60">
        <f t="shared" si="85"/>
        <v>0</v>
      </c>
      <c r="DG56" s="60">
        <f t="shared" si="86"/>
        <v>0</v>
      </c>
      <c r="DH56" s="60">
        <f t="shared" si="87"/>
        <v>0</v>
      </c>
      <c r="DI56" s="60">
        <f t="shared" si="88"/>
        <v>0</v>
      </c>
      <c r="DJ56" s="60">
        <f t="shared" si="89"/>
        <v>0</v>
      </c>
      <c r="DK56" s="60">
        <f t="shared" si="90"/>
        <v>0</v>
      </c>
      <c r="DL56" s="60">
        <f t="shared" si="91"/>
        <v>0</v>
      </c>
      <c r="DM56" s="60">
        <f t="shared" si="92"/>
        <v>0</v>
      </c>
      <c r="DN56" s="60">
        <f t="shared" si="93"/>
        <v>0</v>
      </c>
      <c r="DO56" s="60">
        <f t="shared" si="94"/>
        <v>0</v>
      </c>
      <c r="DP56" s="60">
        <f t="shared" si="95"/>
        <v>0</v>
      </c>
      <c r="DQ56" s="60">
        <f t="shared" si="96"/>
        <v>0</v>
      </c>
      <c r="DR56" s="60">
        <f t="shared" si="97"/>
        <v>0</v>
      </c>
      <c r="DS56" s="60">
        <f t="shared" si="98"/>
        <v>0</v>
      </c>
      <c r="DT56" s="60">
        <f t="shared" si="99"/>
        <v>0</v>
      </c>
      <c r="DU56" s="60">
        <f t="shared" si="100"/>
        <v>0</v>
      </c>
      <c r="DV56" s="60">
        <f t="shared" si="101"/>
        <v>0</v>
      </c>
      <c r="DW56" s="60">
        <f t="shared" si="102"/>
        <v>0</v>
      </c>
      <c r="DX56" s="60">
        <f t="shared" si="103"/>
        <v>0</v>
      </c>
      <c r="DY56" s="60">
        <f t="shared" si="104"/>
        <v>0</v>
      </c>
      <c r="DZ56" s="60">
        <f t="shared" si="105"/>
        <v>0</v>
      </c>
      <c r="EA56" s="60">
        <f t="shared" si="106"/>
        <v>0</v>
      </c>
      <c r="EB56" s="60">
        <f t="shared" si="107"/>
        <v>0</v>
      </c>
      <c r="EC56" s="60">
        <f t="shared" si="108"/>
        <v>0</v>
      </c>
      <c r="ED56" s="60">
        <f t="shared" si="109"/>
        <v>0</v>
      </c>
      <c r="EE56" s="60">
        <f t="shared" si="110"/>
        <v>0</v>
      </c>
      <c r="EF56" s="60">
        <f t="shared" si="111"/>
        <v>0</v>
      </c>
      <c r="EG56" s="60">
        <f t="shared" si="112"/>
        <v>0</v>
      </c>
      <c r="EH56" s="60">
        <f t="shared" si="113"/>
        <v>0</v>
      </c>
      <c r="EI56" s="60">
        <f t="shared" si="114"/>
        <v>0</v>
      </c>
      <c r="EJ56" s="60">
        <f t="shared" si="115"/>
        <v>0</v>
      </c>
      <c r="EK56" s="60">
        <f t="shared" si="116"/>
        <v>0</v>
      </c>
      <c r="EL56" s="60">
        <f t="shared" si="117"/>
        <v>0</v>
      </c>
      <c r="EM56" s="60">
        <f t="shared" si="118"/>
        <v>0</v>
      </c>
      <c r="EN56" s="60">
        <f t="shared" si="119"/>
        <v>0</v>
      </c>
      <c r="EO56" s="60">
        <f t="shared" si="120"/>
        <v>0</v>
      </c>
      <c r="EP56" s="60">
        <f t="shared" si="121"/>
        <v>0</v>
      </c>
      <c r="EQ56" s="61"/>
      <c r="ER56" s="75">
        <f t="shared" si="122"/>
        <v>0</v>
      </c>
      <c r="ES56" s="50"/>
      <c r="ET56" s="59">
        <f t="shared" si="132"/>
        <v>4123.7417999520003</v>
      </c>
      <c r="EU56" s="60">
        <f ca="1">IFERROR((NORMSDIST(-(((LN($ET56/$C$21)+(#REF!+($O$50^2)/2)*$O$54)/($O$50*SQRT($O$54)))-$O$50*SQRT($O$54)))*$C$21*EXP(-#REF!*$O$54)-NORMSDIST(-((LN($ET56/$C$21)+(#REF!+($O$50^2)/2)*$O$54)/($O$50*SQRT($O$54))))*$ET56)*100*$B$21,0)</f>
        <v>0</v>
      </c>
      <c r="EV56" s="60">
        <f ca="1">IFERROR((NORMSDIST(-(((LN($ET56/$C$22)+(#REF!+($O$50^2)/2)*$O$54)/($O$50*SQRT($O$54)))-$O$50*SQRT($O$54)))*$C$22*EXP(-#REF!*$O$54)-NORMSDIST(-((LN($ET56/$C$22)+(#REF!+($O$50^2)/2)*$O$54)/($O$50*SQRT($O$54))))*$ET56)*100*$B$22,0)</f>
        <v>0</v>
      </c>
      <c r="EW56" s="60">
        <f ca="1">IFERROR((NORMSDIST(-(((LN($ET56/$C$23)+(#REF!+($O$50^2)/2)*$O$54)/($O$50*SQRT($O$54)))-$O$50*SQRT($O$54)))*$C$23*EXP(-#REF!*$O$54)-NORMSDIST(-((LN($ET56/$C$23)+(#REF!+($O$50^2)/2)*$O$54)/($O$50*SQRT($O$54))))*$ET56)*100*$B$23,0)</f>
        <v>0</v>
      </c>
      <c r="EX56" s="60">
        <f ca="1">IFERROR((NORMSDIST(-(((LN($ET56/$C$24)+(#REF!+($O$50^2)/2)*$O$54)/($O$50*SQRT($O$54)))-$O$50*SQRT($O$54)))*$C$24*EXP(-#REF!*$O$54)-NORMSDIST(-((LN($ET56/$C$24)+(#REF!+($O$50^2)/2)*$O$54)/($O$50*SQRT($O$54))))*$ET56)*100*$B$24,0)</f>
        <v>0</v>
      </c>
      <c r="EY56" s="60">
        <f ca="1">IFERROR((NORMSDIST(-(((LN($ET56/$C$25)+(#REF!+($O$50^2)/2)*$O$54)/($O$50*SQRT($O$54)))-$O$50*SQRT($O$54)))*$C$25*EXP(-#REF!*$O$54)-NORMSDIST(-((LN($ET56/$C$25)+(#REF!+($O$50^2)/2)*$O$54)/($O$50*SQRT($O$54))))*$ET56)*100*$B$25,0)</f>
        <v>0</v>
      </c>
      <c r="EZ56" s="60">
        <f ca="1">IFERROR((NORMSDIST(-(((LN($ET56/$C$26)+(#REF!+($O$50^2)/2)*$O$54)/($O$50*SQRT($O$54)))-$O$50*SQRT($O$54)))*$C$26*EXP(-#REF!*$O$54)-NORMSDIST(-((LN($ET56/$C$26)+(#REF!+($O$50^2)/2)*$O$54)/($O$50*SQRT($O$54))))*$ET56)*100*$B$26,0)</f>
        <v>0</v>
      </c>
      <c r="FA56" s="60">
        <f ca="1">IFERROR((NORMSDIST(-(((LN($ET56/$C$27)+(#REF!+($O$50^2)/2)*$O$54)/($O$50*SQRT($O$54)))-$O$50*SQRT($O$54)))*$C$27*EXP(-#REF!*$O$54)-NORMSDIST(-((LN($ET56/$C$27)+(#REF!+($O$50^2)/2)*$O$54)/($O$50*SQRT($O$54))))*$ET56)*100*$B$27,0)</f>
        <v>0</v>
      </c>
      <c r="FB56" s="60">
        <f ca="1">IFERROR((NORMSDIST(-(((LN($ET56/$C$28)+(#REF!+($O$50^2)/2)*$O$54)/($O$50*SQRT($O$54)))-$O$50*SQRT($O$54)))*$C$28*EXP(-#REF!*$O$54)-NORMSDIST(-((LN($ET56/$C$28)+(#REF!+($O$50^2)/2)*$O$54)/($O$50*SQRT($O$54))))*$ET56)*100*$B$28,0)</f>
        <v>0</v>
      </c>
      <c r="FC56" s="60">
        <f ca="1">IFERROR((NORMSDIST(-(((LN($ET56/$C$29)+(#REF!+($O$50^2)/2)*$O$54)/($O$50*SQRT($O$54)))-$O$50*SQRT($O$54)))*$C$29*EXP(-#REF!*$O$54)-NORMSDIST(-((LN($ET56/$C$29)+(#REF!+($O$50^2)/2)*$O$54)/($O$50*SQRT($O$54))))*$ET56)*100*$B$29,0)</f>
        <v>0</v>
      </c>
      <c r="FD56" s="60">
        <f ca="1">IFERROR((NORMSDIST(-(((LN($ET56/$C$30)+(#REF!+($O$50^2)/2)*$O$54)/($O$50*SQRT($O$54)))-$O$50*SQRT($O$54)))*$C$30*EXP(-#REF!*$O$54)-NORMSDIST(-((LN($ET56/$C$30)+(#REF!+($O$50^2)/2)*$O$54)/($O$50*SQRT($O$54))))*$ET56)*100*$B$30,0)</f>
        <v>0</v>
      </c>
      <c r="FE56" s="60">
        <f ca="1">IFERROR((NORMSDIST(-(((LN($ET56/$C$31)+(#REF!+($O$50^2)/2)*$O$54)/($O$50*SQRT($O$54)))-$O$50*SQRT($O$54)))*$C$31*EXP(-#REF!*$O$54)-NORMSDIST(-((LN($ET56/$C$31)+(#REF!+($O$50^2)/2)*$O$54)/($O$50*SQRT($O$54))))*$ET56)*100*$B$31,0)</f>
        <v>0</v>
      </c>
      <c r="FF56" s="60">
        <f ca="1">IFERROR((NORMSDIST(-(((LN($ET56/$C$32)+(#REF!+($O$50^2)/2)*$O$54)/($O$50*SQRT($O$54)))-$O$50*SQRT($O$54)))*$C$32*EXP(-#REF!*$O$54)-NORMSDIST(-((LN($ET56/$C$32)+(#REF!+($O$50^2)/2)*$O$54)/($O$50*SQRT($O$54))))*$ET56)*100*$B$32,0)</f>
        <v>0</v>
      </c>
      <c r="FG56" s="60">
        <f ca="1">IFERROR((NORMSDIST(-(((LN($ET56/$C$33)+(#REF!+($O$50^2)/2)*$O$54)/($O$50*SQRT($O$54)))-$O$50*SQRT($O$54)))*$C$33*EXP(-#REF!*$O$54)-NORMSDIST(-((LN($ET56/$C$33)+(#REF!+($O$50^2)/2)*$O$54)/($O$50*SQRT($O$54))))*$ET56)*100*$B$33,0)</f>
        <v>0</v>
      </c>
      <c r="FH56" s="60">
        <f ca="1">IFERROR((NORMSDIST(-(((LN($ET56/$C$34)+(#REF!+($O$50^2)/2)*$O$54)/($O$50*SQRT($O$54)))-$O$50*SQRT($O$54)))*$C$34*EXP(-#REF!*$O$54)-NORMSDIST(-((LN($ET56/$C$34)+(#REF!+($O$50^2)/2)*$O$54)/($O$50*SQRT($O$54))))*$ET56)*100*$B$34,0)</f>
        <v>0</v>
      </c>
      <c r="FI56" s="60">
        <f ca="1">IFERROR((NORMSDIST(-(((LN($ET56/$C$35)+(#REF!+($O$50^2)/2)*$O$54)/($O$50*SQRT($O$54)))-$O$50*SQRT($O$54)))*$C$35*EXP(-#REF!*$O$54)-NORMSDIST(-((LN($ET56/$C$35)+(#REF!+($O$50^2)/2)*$O$54)/($O$50*SQRT($O$54))))*$ET56)*100*$B$35,0)</f>
        <v>0</v>
      </c>
      <c r="FJ56" s="60">
        <f ca="1">IFERROR((NORMSDIST(-(((LN($ET56/$C$36)+(#REF!+($O$50^2)/2)*$O$54)/($O$50*SQRT($O$54)))-$O$50*SQRT($O$54)))*$C$36*EXP(-#REF!*$O$54)-NORMSDIST(-((LN($ET56/$C$36)+(#REF!+($O$50^2)/2)*$O$54)/($O$50*SQRT($O$54))))*$ET56)*100*$B$36,0)</f>
        <v>0</v>
      </c>
      <c r="FK56" s="60">
        <f ca="1">IFERROR((NORMSDIST(-(((LN($ET56/$C$37)+(#REF!+($O$50^2)/2)*$O$54)/($O$50*SQRT($O$54)))-$O$50*SQRT($O$54)))*$C$37*EXP(-#REF!*$O$54)-NORMSDIST(-((LN($ET56/$C$37)+(#REF!+($O$50^2)/2)*$O$54)/($O$50*SQRT($O$54))))*$ET56)*100*$B$37,0)</f>
        <v>0</v>
      </c>
      <c r="FL56" s="60">
        <f ca="1">IFERROR((NORMSDIST(-(((LN($ET56/$C$38)+(#REF!+($O$50^2)/2)*$O$54)/($O$50*SQRT($O$54)))-$O$50*SQRT($O$54)))*$C$38*EXP(-#REF!*$O$54)-NORMSDIST(-((LN($ET56/$C$38)+(#REF!+($O$50^2)/2)*$O$54)/($O$50*SQRT($O$54))))*$ET56)*100*$B$38,0)</f>
        <v>0</v>
      </c>
      <c r="FM56" s="60">
        <f ca="1">IFERROR((NORMSDIST(-(((LN($ET56/$C$57)+(#REF!+($O$50^2)/2)*$O$54)/($O$50*SQRT($O$54)))-$O$50*SQRT($O$54)))*$C$57*EXP(-#REF!*$O$54)-NORMSDIST(-((LN($ET56/$C$57)+(#REF!+($O$50^2)/2)*$O$54)/($O$50*SQRT($O$54))))*$ET56)*100*$B$57,0)</f>
        <v>0</v>
      </c>
      <c r="FN56" s="60">
        <f ca="1">IFERROR((NORMSDIST(-(((LN($ET56/$C$58)+(#REF!+($O$50^2)/2)*$O$54)/($O$50*SQRT($O$54)))-$O$50*SQRT($O$54)))*$C$58*EXP(-#REF!*$O$54)-NORMSDIST(-((LN($ET56/$C$58)+(#REF!+($O$50^2)/2)*$O$54)/($O$50*SQRT($O$54))))*$ET56)*100*$B$58,0)</f>
        <v>0</v>
      </c>
      <c r="FO56" s="60">
        <f ca="1">IFERROR((NORMSDIST(-(((LN($ET56/$C$59)+(#REF!+($O$50^2)/2)*$O$54)/($O$50*SQRT($O$54)))-$O$50*SQRT($O$54)))*$C$59*EXP(-#REF!*$O$54)-NORMSDIST(-((LN($ET56/$C$59)+(#REF!+($O$50^2)/2)*$O$54)/($O$50*SQRT($O$54))))*$ET56)*100*$B$59,0)</f>
        <v>0</v>
      </c>
      <c r="FP56" s="60">
        <f ca="1">IFERROR((NORMSDIST(-(((LN($ET56/$C$60)+(#REF!+($O$50^2)/2)*$O$54)/($O$50*SQRT($O$54)))-$O$50*SQRT($O$54)))*$C$60*EXP(-#REF!*$O$54)-NORMSDIST(-((LN($ET56/$C$60)+(#REF!+($O$50^2)/2)*$O$54)/($O$50*SQRT($O$54))))*$ET56)*100*$B$60,0)</f>
        <v>0</v>
      </c>
      <c r="FQ56" s="60">
        <f ca="1">IFERROR((NORMSDIST(-(((LN($ET56/$C$61)+(#REF!+($O$50^2)/2)*$O$54)/($O$50*SQRT($O$54)))-$O$50*SQRT($O$54)))*$C$61*EXP(-#REF!*$O$54)-NORMSDIST(-((LN($ET56/$C$61)+(#REF!+($O$50^2)/2)*$O$54)/($O$50*SQRT($O$54))))*$ET56)*100*$B$61,0)</f>
        <v>0</v>
      </c>
      <c r="FR56" s="60">
        <f ca="1">IFERROR((NORMSDIST(-(((LN($ET56/$C$62)+(#REF!+($O$50^2)/2)*$O$54)/($O$50*SQRT($O$54)))-$O$50*SQRT($O$54)))*$C$62*EXP(-#REF!*$O$54)-NORMSDIST(-((LN($ET56/$C$62)+(#REF!+($O$50^2)/2)*$O$54)/($O$50*SQRT($O$54))))*$ET56)*100*$B$62,0)</f>
        <v>0</v>
      </c>
      <c r="FS56" s="60">
        <f ca="1">IFERROR((NORMSDIST(-(((LN($ET56/$C$63)+(#REF!+($O$50^2)/2)*$O$54)/($O$50*SQRT($O$54)))-$O$50*SQRT($O$54)))*$C$63*EXP(-#REF!*$O$54)-NORMSDIST(-((LN($ET56/$C$63)+(#REF!+($O$50^2)/2)*$O$54)/($O$50*SQRT($O$54))))*$ET56)*100*$B$63,0)</f>
        <v>0</v>
      </c>
      <c r="FT56" s="60">
        <f ca="1">IFERROR((NORMSDIST(-(((LN($ET56/$C$64)+(#REF!+($O$50^2)/2)*$O$54)/($O$50*SQRT($O$54)))-$O$50*SQRT($O$54)))*$C$64*EXP(-#REF!*$O$54)-NORMSDIST(-((LN($ET56/$C$64)+(#REF!+($O$50^2)/2)*$O$54)/($O$50*SQRT($O$54))))*$ET56)*100*$B$64,0)</f>
        <v>0</v>
      </c>
      <c r="FU56" s="60">
        <f ca="1">IFERROR((NORMSDIST(-(((LN($ET56/$C$65)+(#REF!+($O$50^2)/2)*$O$54)/($O$50*SQRT($O$54)))-$O$50*SQRT($O$54)))*$C$65*EXP(-#REF!*$O$54)-NORMSDIST(-((LN($ET56/$C$65)+(#REF!+($O$50^2)/2)*$O$54)/($O$50*SQRT($O$54))))*$ET56)*100*$B$65,0)</f>
        <v>0</v>
      </c>
      <c r="FV56" s="60">
        <f ca="1">IFERROR((NORMSDIST(-(((LN($ET56/$C$66)+(#REF!+($O$50^2)/2)*$O$54)/($O$50*SQRT($O$54)))-$O$50*SQRT($O$54)))*$C$66*EXP(-#REF!*$O$54)-NORMSDIST(-((LN($ET56/$C$66)+(#REF!+($O$50^2)/2)*$O$54)/($O$50*SQRT($O$54))))*$ET56)*100*$B$66,0)</f>
        <v>0</v>
      </c>
      <c r="FW56" s="60">
        <f ca="1">IFERROR((NORMSDIST(-(((LN($ET56/$C$67)+(#REF!+($O$50^2)/2)*$O$54)/($O$50*SQRT($O$54)))-$O$50*SQRT($O$54)))*$C$67*EXP(-#REF!*$O$54)-NORMSDIST(-((LN($ET56/$C$67)+(#REF!+($O$50^2)/2)*$O$54)/($O$50*SQRT($O$54))))*$ET56)*100*$B$67,0)</f>
        <v>0</v>
      </c>
      <c r="FX56" s="60">
        <f ca="1">IFERROR((NORMSDIST(-(((LN($ET56/$C$68)+(#REF!+($O$50^2)/2)*$O$54)/($O$50*SQRT($O$54)))-$O$50*SQRT($O$54)))*$C$68*EXP(-#REF!*$O$54)-NORMSDIST(-((LN($ET56/$C$68)+(#REF!+($O$50^2)/2)*$O$54)/($O$50*SQRT($O$54))))*$ET56)*100*$B$68,0)</f>
        <v>0</v>
      </c>
      <c r="FY56" s="60">
        <f ca="1">IFERROR((NORMSDIST(-(((LN($ET56/$C$69)+(#REF!+($O$50^2)/2)*$O$54)/($O$50*SQRT($O$54)))-$O$50*SQRT($O$54)))*$C$69*EXP(-#REF!*$O$54)-NORMSDIST(-((LN($ET56/$C$69)+(#REF!+($O$50^2)/2)*$O$54)/($O$50*SQRT($O$54))))*$ET56)*100*$B$69,0)</f>
        <v>0</v>
      </c>
      <c r="FZ56" s="60">
        <f ca="1">IFERROR((NORMSDIST(-(((LN($ET56/$C$70)+(#REF!+($O$50^2)/2)*$O$54)/($O$50*SQRT($O$54)))-$O$50*SQRT($O$54)))*$C$70*EXP(-#REF!*$O$54)-NORMSDIST(-((LN($ET56/$C$70)+(#REF!+($O$50^2)/2)*$O$54)/($O$50*SQRT($O$54))))*$ET56)*100*$B$70,0)</f>
        <v>0</v>
      </c>
      <c r="GA56" s="60">
        <f ca="1">IFERROR((NORMSDIST(-(((LN($ET56/$C$71)+(#REF!+($O$50^2)/2)*$O$54)/($O$50*SQRT($O$54)))-$O$50*SQRT($O$54)))*$C$71*EXP(-#REF!*$O$54)-NORMSDIST(-((LN($ET56/$C$71)+(#REF!+($O$50^2)/2)*$O$54)/($O$50*SQRT($O$54))))*$ET56)*100*$B$71,0)</f>
        <v>0</v>
      </c>
      <c r="GB56" s="60">
        <f ca="1">IFERROR((NORMSDIST(-(((LN($ET56/$C$72)+(#REF!+($O$50^2)/2)*$O$54)/($O$50*SQRT($O$54)))-$O$50*SQRT($O$54)))*$C$72*EXP(-#REF!*$O$54)-NORMSDIST(-((LN($ET56/$C$72)+(#REF!+($O$50^2)/2)*$O$54)/($O$50*SQRT($O$54))))*$ET56)*100*$B$72,0)</f>
        <v>0</v>
      </c>
      <c r="GC56" s="60">
        <f ca="1">IFERROR((NORMSDIST(-(((LN($ET56/$C$74)+(#REF!+($O$50^2)/2)*$O$54)/($O$50*SQRT($O$54)))-$O$50*SQRT($O$54)))*$C$74*EXP(-#REF!*$O$54)-NORMSDIST(-((LN($ET56/$C$74)+(#REF!+($O$50^2)/2)*$O$54)/($O$50*SQRT($O$54))))*$ET56)*100*$B$74,0)</f>
        <v>0</v>
      </c>
      <c r="GD56" s="60">
        <f t="shared" si="124"/>
        <v>0</v>
      </c>
      <c r="GE56" s="60">
        <f t="shared" si="125"/>
        <v>0</v>
      </c>
      <c r="GF56" s="60">
        <f t="shared" si="126"/>
        <v>0</v>
      </c>
      <c r="GG56" s="60">
        <f t="shared" si="127"/>
        <v>0</v>
      </c>
      <c r="GH56" s="61"/>
      <c r="GI56" s="75">
        <f t="shared" ca="1" si="128"/>
        <v>0</v>
      </c>
    </row>
    <row r="57" spans="1:191" ht="13.5" thickTop="1">
      <c r="A57" s="150" t="s">
        <v>205</v>
      </c>
      <c r="B57" s="518"/>
      <c r="C57" s="523">
        <v>6096.4</v>
      </c>
      <c r="D57" s="519"/>
      <c r="E57" s="516">
        <f t="shared" si="0"/>
        <v>0</v>
      </c>
      <c r="F57" s="517">
        <f t="shared" si="134"/>
        <v>0</v>
      </c>
      <c r="G57" s="520">
        <f>IFERROR(IF(H57&lt;&gt;"",H57,VLOOKUP(C57,$AE$21:$AI$36,5,0)),"")</f>
        <v>0</v>
      </c>
      <c r="H57" s="624"/>
      <c r="I57" s="552">
        <f t="shared" si="135"/>
        <v>0</v>
      </c>
      <c r="J57" s="899">
        <f t="shared" si="136"/>
        <v>0</v>
      </c>
      <c r="K57" s="872"/>
      <c r="L57" s="1000" t="s">
        <v>405</v>
      </c>
      <c r="M57" s="985"/>
      <c r="N57" s="985"/>
      <c r="O57" s="920">
        <v>0</v>
      </c>
      <c r="P57" s="878"/>
      <c r="Q57" s="884"/>
      <c r="R57" s="878"/>
      <c r="S57" s="885"/>
      <c r="T57" s="878"/>
      <c r="U57" s="878"/>
      <c r="V57" s="878"/>
      <c r="W57" s="878"/>
      <c r="X57" s="878"/>
      <c r="Y57" s="886"/>
      <c r="Z57" s="886"/>
      <c r="AA57" s="886"/>
      <c r="AB57" s="886"/>
      <c r="AC57" s="884"/>
      <c r="AD57" s="878"/>
      <c r="AE57" s="885"/>
      <c r="AF57" s="889"/>
      <c r="AG57" s="889"/>
      <c r="AH57" s="889"/>
      <c r="AI57" s="889"/>
      <c r="AJ57" s="886"/>
      <c r="AK57" s="886"/>
      <c r="AL57" s="886"/>
      <c r="AM57" s="886"/>
      <c r="AN57" s="886"/>
      <c r="AO57" s="527"/>
      <c r="AP57" s="528" t="s">
        <v>160</v>
      </c>
      <c r="AQ57" s="510"/>
      <c r="AR57" s="522"/>
      <c r="AS57" s="514"/>
      <c r="AT57" s="516">
        <f t="shared" si="17"/>
        <v>0</v>
      </c>
      <c r="AU57" s="525">
        <f t="shared" si="79"/>
        <v>0</v>
      </c>
      <c r="AV57" s="529" t="s">
        <v>206</v>
      </c>
      <c r="AW57" s="510"/>
      <c r="AX57" s="522"/>
      <c r="AY57" s="514"/>
      <c r="AZ57" s="516">
        <f t="shared" si="133"/>
        <v>0</v>
      </c>
      <c r="BA57" s="525">
        <f t="shared" si="80"/>
        <v>0</v>
      </c>
      <c r="BB57" s="532" t="s">
        <v>207</v>
      </c>
      <c r="BC57" s="531"/>
      <c r="BD57" s="514"/>
      <c r="BE57" s="516">
        <f t="shared" si="20"/>
        <v>0</v>
      </c>
      <c r="BF57" s="924">
        <f t="shared" si="81"/>
        <v>0</v>
      </c>
      <c r="BG57" s="877"/>
      <c r="BH57" s="877"/>
      <c r="BI57" s="877"/>
      <c r="BJ57" s="877"/>
      <c r="BK57" s="877"/>
      <c r="BL57" s="877"/>
      <c r="BM57" s="877"/>
      <c r="BN57" s="877"/>
      <c r="BO57" s="877"/>
      <c r="BP57" s="877"/>
      <c r="BQ57" s="877"/>
      <c r="BR57" s="877"/>
      <c r="DC57" s="59">
        <f t="shared" si="131"/>
        <v>4206.2166359510402</v>
      </c>
      <c r="DD57" s="60">
        <f t="shared" si="83"/>
        <v>0</v>
      </c>
      <c r="DE57" s="60">
        <f t="shared" si="84"/>
        <v>0</v>
      </c>
      <c r="DF57" s="60">
        <f t="shared" si="85"/>
        <v>0</v>
      </c>
      <c r="DG57" s="60">
        <f t="shared" si="86"/>
        <v>0</v>
      </c>
      <c r="DH57" s="60">
        <f t="shared" si="87"/>
        <v>0</v>
      </c>
      <c r="DI57" s="60">
        <f t="shared" si="88"/>
        <v>0</v>
      </c>
      <c r="DJ57" s="60">
        <f t="shared" si="89"/>
        <v>0</v>
      </c>
      <c r="DK57" s="60">
        <f t="shared" si="90"/>
        <v>0</v>
      </c>
      <c r="DL57" s="60">
        <f t="shared" si="91"/>
        <v>0</v>
      </c>
      <c r="DM57" s="60">
        <f t="shared" si="92"/>
        <v>0</v>
      </c>
      <c r="DN57" s="60">
        <f t="shared" si="93"/>
        <v>0</v>
      </c>
      <c r="DO57" s="60">
        <f t="shared" si="94"/>
        <v>0</v>
      </c>
      <c r="DP57" s="60">
        <f t="shared" si="95"/>
        <v>0</v>
      </c>
      <c r="DQ57" s="60">
        <f t="shared" si="96"/>
        <v>0</v>
      </c>
      <c r="DR57" s="60">
        <f t="shared" si="97"/>
        <v>0</v>
      </c>
      <c r="DS57" s="60">
        <f t="shared" si="98"/>
        <v>0</v>
      </c>
      <c r="DT57" s="60">
        <f t="shared" si="99"/>
        <v>0</v>
      </c>
      <c r="DU57" s="60">
        <f t="shared" si="100"/>
        <v>0</v>
      </c>
      <c r="DV57" s="60">
        <f t="shared" si="101"/>
        <v>0</v>
      </c>
      <c r="DW57" s="60">
        <f t="shared" si="102"/>
        <v>0</v>
      </c>
      <c r="DX57" s="60">
        <f t="shared" si="103"/>
        <v>0</v>
      </c>
      <c r="DY57" s="60">
        <f t="shared" si="104"/>
        <v>0</v>
      </c>
      <c r="DZ57" s="60">
        <f t="shared" si="105"/>
        <v>0</v>
      </c>
      <c r="EA57" s="60">
        <f t="shared" si="106"/>
        <v>0</v>
      </c>
      <c r="EB57" s="60">
        <f t="shared" si="107"/>
        <v>0</v>
      </c>
      <c r="EC57" s="60">
        <f t="shared" si="108"/>
        <v>0</v>
      </c>
      <c r="ED57" s="60">
        <f t="shared" si="109"/>
        <v>0</v>
      </c>
      <c r="EE57" s="60">
        <f t="shared" si="110"/>
        <v>0</v>
      </c>
      <c r="EF57" s="60">
        <f t="shared" si="111"/>
        <v>0</v>
      </c>
      <c r="EG57" s="60">
        <f t="shared" si="112"/>
        <v>0</v>
      </c>
      <c r="EH57" s="60">
        <f t="shared" si="113"/>
        <v>0</v>
      </c>
      <c r="EI57" s="60">
        <f t="shared" si="114"/>
        <v>0</v>
      </c>
      <c r="EJ57" s="60">
        <f t="shared" si="115"/>
        <v>0</v>
      </c>
      <c r="EK57" s="60">
        <f t="shared" si="116"/>
        <v>0</v>
      </c>
      <c r="EL57" s="60">
        <f t="shared" si="117"/>
        <v>0</v>
      </c>
      <c r="EM57" s="60">
        <f t="shared" si="118"/>
        <v>0</v>
      </c>
      <c r="EN57" s="60">
        <f t="shared" si="119"/>
        <v>0</v>
      </c>
      <c r="EO57" s="60">
        <f t="shared" si="120"/>
        <v>0</v>
      </c>
      <c r="EP57" s="60">
        <f t="shared" si="121"/>
        <v>0</v>
      </c>
      <c r="EQ57" s="61"/>
      <c r="ER57" s="75">
        <f t="shared" si="122"/>
        <v>0</v>
      </c>
      <c r="ES57" s="50"/>
      <c r="ET57" s="59">
        <f t="shared" si="132"/>
        <v>4206.2166359510402</v>
      </c>
      <c r="EU57" s="60">
        <f ca="1">IFERROR((NORMSDIST(-(((LN($ET57/$C$21)+(#REF!+($O$50^2)/2)*$O$54)/($O$50*SQRT($O$54)))-$O$50*SQRT($O$54)))*$C$21*EXP(-#REF!*$O$54)-NORMSDIST(-((LN($ET57/$C$21)+(#REF!+($O$50^2)/2)*$O$54)/($O$50*SQRT($O$54))))*$ET57)*100*$B$21,0)</f>
        <v>0</v>
      </c>
      <c r="EV57" s="60">
        <f ca="1">IFERROR((NORMSDIST(-(((LN($ET57/$C$22)+(#REF!+($O$50^2)/2)*$O$54)/($O$50*SQRT($O$54)))-$O$50*SQRT($O$54)))*$C$22*EXP(-#REF!*$O$54)-NORMSDIST(-((LN($ET57/$C$22)+(#REF!+($O$50^2)/2)*$O$54)/($O$50*SQRT($O$54))))*$ET57)*100*$B$22,0)</f>
        <v>0</v>
      </c>
      <c r="EW57" s="60">
        <f ca="1">IFERROR((NORMSDIST(-(((LN($ET57/$C$23)+(#REF!+($O$50^2)/2)*$O$54)/($O$50*SQRT($O$54)))-$O$50*SQRT($O$54)))*$C$23*EXP(-#REF!*$O$54)-NORMSDIST(-((LN($ET57/$C$23)+(#REF!+($O$50^2)/2)*$O$54)/($O$50*SQRT($O$54))))*$ET57)*100*$B$23,0)</f>
        <v>0</v>
      </c>
      <c r="EX57" s="60">
        <f ca="1">IFERROR((NORMSDIST(-(((LN($ET57/$C$24)+(#REF!+($O$50^2)/2)*$O$54)/($O$50*SQRT($O$54)))-$O$50*SQRT($O$54)))*$C$24*EXP(-#REF!*$O$54)-NORMSDIST(-((LN($ET57/$C$24)+(#REF!+($O$50^2)/2)*$O$54)/($O$50*SQRT($O$54))))*$ET57)*100*$B$24,0)</f>
        <v>0</v>
      </c>
      <c r="EY57" s="60">
        <f ca="1">IFERROR((NORMSDIST(-(((LN($ET57/$C$25)+(#REF!+($O$50^2)/2)*$O$54)/($O$50*SQRT($O$54)))-$O$50*SQRT($O$54)))*$C$25*EXP(-#REF!*$O$54)-NORMSDIST(-((LN($ET57/$C$25)+(#REF!+($O$50^2)/2)*$O$54)/($O$50*SQRT($O$54))))*$ET57)*100*$B$25,0)</f>
        <v>0</v>
      </c>
      <c r="EZ57" s="60">
        <f ca="1">IFERROR((NORMSDIST(-(((LN($ET57/$C$26)+(#REF!+($O$50^2)/2)*$O$54)/($O$50*SQRT($O$54)))-$O$50*SQRT($O$54)))*$C$26*EXP(-#REF!*$O$54)-NORMSDIST(-((LN($ET57/$C$26)+(#REF!+($O$50^2)/2)*$O$54)/($O$50*SQRT($O$54))))*$ET57)*100*$B$26,0)</f>
        <v>0</v>
      </c>
      <c r="FA57" s="60">
        <f ca="1">IFERROR((NORMSDIST(-(((LN($ET57/$C$27)+(#REF!+($O$50^2)/2)*$O$54)/($O$50*SQRT($O$54)))-$O$50*SQRT($O$54)))*$C$27*EXP(-#REF!*$O$54)-NORMSDIST(-((LN($ET57/$C$27)+(#REF!+($O$50^2)/2)*$O$54)/($O$50*SQRT($O$54))))*$ET57)*100*$B$27,0)</f>
        <v>0</v>
      </c>
      <c r="FB57" s="60">
        <f ca="1">IFERROR((NORMSDIST(-(((LN($ET57/$C$28)+(#REF!+($O$50^2)/2)*$O$54)/($O$50*SQRT($O$54)))-$O$50*SQRT($O$54)))*$C$28*EXP(-#REF!*$O$54)-NORMSDIST(-((LN($ET57/$C$28)+(#REF!+($O$50^2)/2)*$O$54)/($O$50*SQRT($O$54))))*$ET57)*100*$B$28,0)</f>
        <v>0</v>
      </c>
      <c r="FC57" s="60">
        <f ca="1">IFERROR((NORMSDIST(-(((LN($ET57/$C$29)+(#REF!+($O$50^2)/2)*$O$54)/($O$50*SQRT($O$54)))-$O$50*SQRT($O$54)))*$C$29*EXP(-#REF!*$O$54)-NORMSDIST(-((LN($ET57/$C$29)+(#REF!+($O$50^2)/2)*$O$54)/($O$50*SQRT($O$54))))*$ET57)*100*$B$29,0)</f>
        <v>0</v>
      </c>
      <c r="FD57" s="60">
        <f ca="1">IFERROR((NORMSDIST(-(((LN($ET57/$C$30)+(#REF!+($O$50^2)/2)*$O$54)/($O$50*SQRT($O$54)))-$O$50*SQRT($O$54)))*$C$30*EXP(-#REF!*$O$54)-NORMSDIST(-((LN($ET57/$C$30)+(#REF!+($O$50^2)/2)*$O$54)/($O$50*SQRT($O$54))))*$ET57)*100*$B$30,0)</f>
        <v>0</v>
      </c>
      <c r="FE57" s="60">
        <f ca="1">IFERROR((NORMSDIST(-(((LN($ET57/$C$31)+(#REF!+($O$50^2)/2)*$O$54)/($O$50*SQRT($O$54)))-$O$50*SQRT($O$54)))*$C$31*EXP(-#REF!*$O$54)-NORMSDIST(-((LN($ET57/$C$31)+(#REF!+($O$50^2)/2)*$O$54)/($O$50*SQRT($O$54))))*$ET57)*100*$B$31,0)</f>
        <v>0</v>
      </c>
      <c r="FF57" s="60">
        <f ca="1">IFERROR((NORMSDIST(-(((LN($ET57/$C$32)+(#REF!+($O$50^2)/2)*$O$54)/($O$50*SQRT($O$54)))-$O$50*SQRT($O$54)))*$C$32*EXP(-#REF!*$O$54)-NORMSDIST(-((LN($ET57/$C$32)+(#REF!+($O$50^2)/2)*$O$54)/($O$50*SQRT($O$54))))*$ET57)*100*$B$32,0)</f>
        <v>0</v>
      </c>
      <c r="FG57" s="60">
        <f ca="1">IFERROR((NORMSDIST(-(((LN($ET57/$C$33)+(#REF!+($O$50^2)/2)*$O$54)/($O$50*SQRT($O$54)))-$O$50*SQRT($O$54)))*$C$33*EXP(-#REF!*$O$54)-NORMSDIST(-((LN($ET57/$C$33)+(#REF!+($O$50^2)/2)*$O$54)/($O$50*SQRT($O$54))))*$ET57)*100*$B$33,0)</f>
        <v>0</v>
      </c>
      <c r="FH57" s="60">
        <f ca="1">IFERROR((NORMSDIST(-(((LN($ET57/$C$34)+(#REF!+($O$50^2)/2)*$O$54)/($O$50*SQRT($O$54)))-$O$50*SQRT($O$54)))*$C$34*EXP(-#REF!*$O$54)-NORMSDIST(-((LN($ET57/$C$34)+(#REF!+($O$50^2)/2)*$O$54)/($O$50*SQRT($O$54))))*$ET57)*100*$B$34,0)</f>
        <v>0</v>
      </c>
      <c r="FI57" s="60">
        <f ca="1">IFERROR((NORMSDIST(-(((LN($ET57/$C$35)+(#REF!+($O$50^2)/2)*$O$54)/($O$50*SQRT($O$54)))-$O$50*SQRT($O$54)))*$C$35*EXP(-#REF!*$O$54)-NORMSDIST(-((LN($ET57/$C$35)+(#REF!+($O$50^2)/2)*$O$54)/($O$50*SQRT($O$54))))*$ET57)*100*$B$35,0)</f>
        <v>0</v>
      </c>
      <c r="FJ57" s="60">
        <f ca="1">IFERROR((NORMSDIST(-(((LN($ET57/$C$36)+(#REF!+($O$50^2)/2)*$O$54)/($O$50*SQRT($O$54)))-$O$50*SQRT($O$54)))*$C$36*EXP(-#REF!*$O$54)-NORMSDIST(-((LN($ET57/$C$36)+(#REF!+($O$50^2)/2)*$O$54)/($O$50*SQRT($O$54))))*$ET57)*100*$B$36,0)</f>
        <v>0</v>
      </c>
      <c r="FK57" s="60">
        <f ca="1">IFERROR((NORMSDIST(-(((LN($ET57/$C$37)+(#REF!+($O$50^2)/2)*$O$54)/($O$50*SQRT($O$54)))-$O$50*SQRT($O$54)))*$C$37*EXP(-#REF!*$O$54)-NORMSDIST(-((LN($ET57/$C$37)+(#REF!+($O$50^2)/2)*$O$54)/($O$50*SQRT($O$54))))*$ET57)*100*$B$37,0)</f>
        <v>0</v>
      </c>
      <c r="FL57" s="60">
        <f ca="1">IFERROR((NORMSDIST(-(((LN($ET57/$C$38)+(#REF!+($O$50^2)/2)*$O$54)/($O$50*SQRT($O$54)))-$O$50*SQRT($O$54)))*$C$38*EXP(-#REF!*$O$54)-NORMSDIST(-((LN($ET57/$C$38)+(#REF!+($O$50^2)/2)*$O$54)/($O$50*SQRT($O$54))))*$ET57)*100*$B$38,0)</f>
        <v>0</v>
      </c>
      <c r="FM57" s="60">
        <f ca="1">IFERROR((NORMSDIST(-(((LN($ET57/$C$57)+(#REF!+($O$50^2)/2)*$O$54)/($O$50*SQRT($O$54)))-$O$50*SQRT($O$54)))*$C$57*EXP(-#REF!*$O$54)-NORMSDIST(-((LN($ET57/$C$57)+(#REF!+($O$50^2)/2)*$O$54)/($O$50*SQRT($O$54))))*$ET57)*100*$B$57,0)</f>
        <v>0</v>
      </c>
      <c r="FN57" s="60">
        <f ca="1">IFERROR((NORMSDIST(-(((LN($ET57/$C$58)+(#REF!+($O$50^2)/2)*$O$54)/($O$50*SQRT($O$54)))-$O$50*SQRT($O$54)))*$C$58*EXP(-#REF!*$O$54)-NORMSDIST(-((LN($ET57/$C$58)+(#REF!+($O$50^2)/2)*$O$54)/($O$50*SQRT($O$54))))*$ET57)*100*$B$58,0)</f>
        <v>0</v>
      </c>
      <c r="FO57" s="60">
        <f ca="1">IFERROR((NORMSDIST(-(((LN($ET57/$C$59)+(#REF!+($O$50^2)/2)*$O$54)/($O$50*SQRT($O$54)))-$O$50*SQRT($O$54)))*$C$59*EXP(-#REF!*$O$54)-NORMSDIST(-((LN($ET57/$C$59)+(#REF!+($O$50^2)/2)*$O$54)/($O$50*SQRT($O$54))))*$ET57)*100*$B$59,0)</f>
        <v>0</v>
      </c>
      <c r="FP57" s="60">
        <f ca="1">IFERROR((NORMSDIST(-(((LN($ET57/$C$60)+(#REF!+($O$50^2)/2)*$O$54)/($O$50*SQRT($O$54)))-$O$50*SQRT($O$54)))*$C$60*EXP(-#REF!*$O$54)-NORMSDIST(-((LN($ET57/$C$60)+(#REF!+($O$50^2)/2)*$O$54)/($O$50*SQRT($O$54))))*$ET57)*100*$B$60,0)</f>
        <v>0</v>
      </c>
      <c r="FQ57" s="60">
        <f ca="1">IFERROR((NORMSDIST(-(((LN($ET57/$C$61)+(#REF!+($O$50^2)/2)*$O$54)/($O$50*SQRT($O$54)))-$O$50*SQRT($O$54)))*$C$61*EXP(-#REF!*$O$54)-NORMSDIST(-((LN($ET57/$C$61)+(#REF!+($O$50^2)/2)*$O$54)/($O$50*SQRT($O$54))))*$ET57)*100*$B$61,0)</f>
        <v>0</v>
      </c>
      <c r="FR57" s="60">
        <f ca="1">IFERROR((NORMSDIST(-(((LN($ET57/$C$62)+(#REF!+($O$50^2)/2)*$O$54)/($O$50*SQRT($O$54)))-$O$50*SQRT($O$54)))*$C$62*EXP(-#REF!*$O$54)-NORMSDIST(-((LN($ET57/$C$62)+(#REF!+($O$50^2)/2)*$O$54)/($O$50*SQRT($O$54))))*$ET57)*100*$B$62,0)</f>
        <v>0</v>
      </c>
      <c r="FS57" s="60">
        <f ca="1">IFERROR((NORMSDIST(-(((LN($ET57/$C$63)+(#REF!+($O$50^2)/2)*$O$54)/($O$50*SQRT($O$54)))-$O$50*SQRT($O$54)))*$C$63*EXP(-#REF!*$O$54)-NORMSDIST(-((LN($ET57/$C$63)+(#REF!+($O$50^2)/2)*$O$54)/($O$50*SQRT($O$54))))*$ET57)*100*$B$63,0)</f>
        <v>0</v>
      </c>
      <c r="FT57" s="60">
        <f ca="1">IFERROR((NORMSDIST(-(((LN($ET57/$C$64)+(#REF!+($O$50^2)/2)*$O$54)/($O$50*SQRT($O$54)))-$O$50*SQRT($O$54)))*$C$64*EXP(-#REF!*$O$54)-NORMSDIST(-((LN($ET57/$C$64)+(#REF!+($O$50^2)/2)*$O$54)/($O$50*SQRT($O$54))))*$ET57)*100*$B$64,0)</f>
        <v>0</v>
      </c>
      <c r="FU57" s="60">
        <f ca="1">IFERROR((NORMSDIST(-(((LN($ET57/$C$65)+(#REF!+($O$50^2)/2)*$O$54)/($O$50*SQRT($O$54)))-$O$50*SQRT($O$54)))*$C$65*EXP(-#REF!*$O$54)-NORMSDIST(-((LN($ET57/$C$65)+(#REF!+($O$50^2)/2)*$O$54)/($O$50*SQRT($O$54))))*$ET57)*100*$B$65,0)</f>
        <v>0</v>
      </c>
      <c r="FV57" s="60">
        <f ca="1">IFERROR((NORMSDIST(-(((LN($ET57/$C$66)+(#REF!+($O$50^2)/2)*$O$54)/($O$50*SQRT($O$54)))-$O$50*SQRT($O$54)))*$C$66*EXP(-#REF!*$O$54)-NORMSDIST(-((LN($ET57/$C$66)+(#REF!+($O$50^2)/2)*$O$54)/($O$50*SQRT($O$54))))*$ET57)*100*$B$66,0)</f>
        <v>0</v>
      </c>
      <c r="FW57" s="60">
        <f ca="1">IFERROR((NORMSDIST(-(((LN($ET57/$C$67)+(#REF!+($O$50^2)/2)*$O$54)/($O$50*SQRT($O$54)))-$O$50*SQRT($O$54)))*$C$67*EXP(-#REF!*$O$54)-NORMSDIST(-((LN($ET57/$C$67)+(#REF!+($O$50^2)/2)*$O$54)/($O$50*SQRT($O$54))))*$ET57)*100*$B$67,0)</f>
        <v>0</v>
      </c>
      <c r="FX57" s="60">
        <f ca="1">IFERROR((NORMSDIST(-(((LN($ET57/$C$68)+(#REF!+($O$50^2)/2)*$O$54)/($O$50*SQRT($O$54)))-$O$50*SQRT($O$54)))*$C$68*EXP(-#REF!*$O$54)-NORMSDIST(-((LN($ET57/$C$68)+(#REF!+($O$50^2)/2)*$O$54)/($O$50*SQRT($O$54))))*$ET57)*100*$B$68,0)</f>
        <v>0</v>
      </c>
      <c r="FY57" s="60">
        <f ca="1">IFERROR((NORMSDIST(-(((LN($ET57/$C$69)+(#REF!+($O$50^2)/2)*$O$54)/($O$50*SQRT($O$54)))-$O$50*SQRT($O$54)))*$C$69*EXP(-#REF!*$O$54)-NORMSDIST(-((LN($ET57/$C$69)+(#REF!+($O$50^2)/2)*$O$54)/($O$50*SQRT($O$54))))*$ET57)*100*$B$69,0)</f>
        <v>0</v>
      </c>
      <c r="FZ57" s="60">
        <f ca="1">IFERROR((NORMSDIST(-(((LN($ET57/$C$70)+(#REF!+($O$50^2)/2)*$O$54)/($O$50*SQRT($O$54)))-$O$50*SQRT($O$54)))*$C$70*EXP(-#REF!*$O$54)-NORMSDIST(-((LN($ET57/$C$70)+(#REF!+($O$50^2)/2)*$O$54)/($O$50*SQRT($O$54))))*$ET57)*100*$B$70,0)</f>
        <v>0</v>
      </c>
      <c r="GA57" s="60">
        <f ca="1">IFERROR((NORMSDIST(-(((LN($ET57/$C$71)+(#REF!+($O$50^2)/2)*$O$54)/($O$50*SQRT($O$54)))-$O$50*SQRT($O$54)))*$C$71*EXP(-#REF!*$O$54)-NORMSDIST(-((LN($ET57/$C$71)+(#REF!+($O$50^2)/2)*$O$54)/($O$50*SQRT($O$54))))*$ET57)*100*$B$71,0)</f>
        <v>0</v>
      </c>
      <c r="GB57" s="60">
        <f ca="1">IFERROR((NORMSDIST(-(((LN($ET57/$C$72)+(#REF!+($O$50^2)/2)*$O$54)/($O$50*SQRT($O$54)))-$O$50*SQRT($O$54)))*$C$72*EXP(-#REF!*$O$54)-NORMSDIST(-((LN($ET57/$C$72)+(#REF!+($O$50^2)/2)*$O$54)/($O$50*SQRT($O$54))))*$ET57)*100*$B$72,0)</f>
        <v>0</v>
      </c>
      <c r="GC57" s="60">
        <f ca="1">IFERROR((NORMSDIST(-(((LN($ET57/$C$74)+(#REF!+($O$50^2)/2)*$O$54)/($O$50*SQRT($O$54)))-$O$50*SQRT($O$54)))*$C$74*EXP(-#REF!*$O$54)-NORMSDIST(-((LN($ET57/$C$74)+(#REF!+($O$50^2)/2)*$O$54)/($O$50*SQRT($O$54))))*$ET57)*100*$B$74,0)</f>
        <v>0</v>
      </c>
      <c r="GD57" s="60">
        <f t="shared" si="124"/>
        <v>0</v>
      </c>
      <c r="GE57" s="60">
        <f t="shared" si="125"/>
        <v>0</v>
      </c>
      <c r="GF57" s="60">
        <f t="shared" si="126"/>
        <v>0</v>
      </c>
      <c r="GG57" s="60">
        <f t="shared" si="127"/>
        <v>0</v>
      </c>
      <c r="GH57" s="61"/>
      <c r="GI57" s="75">
        <f t="shared" ca="1" si="128"/>
        <v>0</v>
      </c>
    </row>
    <row r="58" spans="1:191">
      <c r="A58" s="150" t="s">
        <v>205</v>
      </c>
      <c r="B58" s="637"/>
      <c r="C58" s="638">
        <v>5696.4</v>
      </c>
      <c r="D58" s="639"/>
      <c r="E58" s="645">
        <f t="shared" si="0"/>
        <v>0</v>
      </c>
      <c r="F58" s="646">
        <f t="shared" si="134"/>
        <v>0</v>
      </c>
      <c r="G58" s="642">
        <f t="shared" ref="G58:G74" si="137">IFERROR(IF(H58&lt;&gt;"",H58,VLOOKUP(C58,$AE$21:$AI$36,5,0)),"")</f>
        <v>0</v>
      </c>
      <c r="H58" s="643"/>
      <c r="I58" s="551">
        <f t="shared" si="135"/>
        <v>0</v>
      </c>
      <c r="J58" s="900">
        <f t="shared" si="136"/>
        <v>0</v>
      </c>
      <c r="K58" s="872"/>
      <c r="L58" s="989" t="str">
        <f>_xlfn.CONCAT("Volatilidad call ",M44," ",O44)</f>
        <v>Volatilidad call GFG OC</v>
      </c>
      <c r="M58" s="985"/>
      <c r="N58" s="985"/>
      <c r="O58" s="914">
        <f ca="1">IFERROR(+AVERAGEIFS(X21:X42,X21:X42,"&lt;&gt;0",Q21:Q42,"&gt;="&amp;LARGE(Q21:Q42,COUNTIF(Q21:Q42,"&gt;="&amp;$O$47)),Q21:Q42,"&lt;="&amp;SMALL(Q21:Q42,COUNTIF(Q21:Q42,"&lt;="&amp;$O$48))),$O$51)</f>
        <v>0.33250000000000002</v>
      </c>
      <c r="P58" s="878"/>
      <c r="Q58" s="884"/>
      <c r="R58" s="878"/>
      <c r="S58" s="885"/>
      <c r="T58" s="878"/>
      <c r="U58" s="878"/>
      <c r="V58" s="878"/>
      <c r="W58" s="878"/>
      <c r="X58" s="878"/>
      <c r="Y58" s="886"/>
      <c r="Z58" s="886"/>
      <c r="AA58" s="886"/>
      <c r="AB58" s="886"/>
      <c r="AC58" s="884"/>
      <c r="AD58" s="878"/>
      <c r="AE58" s="885"/>
      <c r="AF58" s="889"/>
      <c r="AG58" s="889"/>
      <c r="AH58" s="889"/>
      <c r="AI58" s="889"/>
      <c r="AJ58" s="886"/>
      <c r="AK58" s="886"/>
      <c r="AL58" s="886"/>
      <c r="AM58" s="886"/>
      <c r="AN58" s="886"/>
      <c r="AO58" s="526"/>
      <c r="AP58" s="528" t="s">
        <v>160</v>
      </c>
      <c r="AQ58" s="509"/>
      <c r="AR58" s="521"/>
      <c r="AS58" s="512"/>
      <c r="AT58" s="515">
        <f t="shared" si="17"/>
        <v>0</v>
      </c>
      <c r="AU58" s="524">
        <f t="shared" si="79"/>
        <v>0</v>
      </c>
      <c r="AV58" s="529" t="s">
        <v>206</v>
      </c>
      <c r="AW58" s="509"/>
      <c r="AX58" s="521"/>
      <c r="AY58" s="512"/>
      <c r="AZ58" s="515">
        <f t="shared" si="133"/>
        <v>0</v>
      </c>
      <c r="BA58" s="524">
        <f t="shared" si="80"/>
        <v>0</v>
      </c>
      <c r="BB58" s="532" t="s">
        <v>207</v>
      </c>
      <c r="BC58" s="530"/>
      <c r="BD58" s="512"/>
      <c r="BE58" s="515">
        <f t="shared" si="20"/>
        <v>0</v>
      </c>
      <c r="BF58" s="925">
        <f t="shared" si="81"/>
        <v>0</v>
      </c>
      <c r="BG58" s="877"/>
      <c r="BH58" s="877"/>
      <c r="BI58" s="877"/>
      <c r="BJ58" s="877"/>
      <c r="BK58" s="877"/>
      <c r="BL58" s="877"/>
      <c r="BM58" s="877"/>
      <c r="BN58" s="877"/>
      <c r="BO58" s="877"/>
      <c r="BP58" s="877"/>
      <c r="BQ58" s="877"/>
      <c r="BR58" s="877"/>
      <c r="DC58" s="59">
        <f t="shared" si="131"/>
        <v>4290.3409686700606</v>
      </c>
      <c r="DD58" s="60">
        <f t="shared" si="83"/>
        <v>0</v>
      </c>
      <c r="DE58" s="60">
        <f t="shared" si="84"/>
        <v>0</v>
      </c>
      <c r="DF58" s="60">
        <f t="shared" si="85"/>
        <v>0</v>
      </c>
      <c r="DG58" s="60">
        <f t="shared" si="86"/>
        <v>0</v>
      </c>
      <c r="DH58" s="60">
        <f t="shared" si="87"/>
        <v>0</v>
      </c>
      <c r="DI58" s="60">
        <f t="shared" si="88"/>
        <v>0</v>
      </c>
      <c r="DJ58" s="60">
        <f t="shared" si="89"/>
        <v>0</v>
      </c>
      <c r="DK58" s="60">
        <f t="shared" si="90"/>
        <v>0</v>
      </c>
      <c r="DL58" s="60">
        <f t="shared" si="91"/>
        <v>0</v>
      </c>
      <c r="DM58" s="60">
        <f t="shared" si="92"/>
        <v>0</v>
      </c>
      <c r="DN58" s="60">
        <f t="shared" si="93"/>
        <v>0</v>
      </c>
      <c r="DO58" s="60">
        <f t="shared" si="94"/>
        <v>0</v>
      </c>
      <c r="DP58" s="60">
        <f t="shared" si="95"/>
        <v>0</v>
      </c>
      <c r="DQ58" s="60">
        <f t="shared" si="96"/>
        <v>0</v>
      </c>
      <c r="DR58" s="60">
        <f t="shared" si="97"/>
        <v>0</v>
      </c>
      <c r="DS58" s="60">
        <f t="shared" si="98"/>
        <v>0</v>
      </c>
      <c r="DT58" s="60">
        <f t="shared" si="99"/>
        <v>0</v>
      </c>
      <c r="DU58" s="60">
        <f t="shared" si="100"/>
        <v>0</v>
      </c>
      <c r="DV58" s="60">
        <f t="shared" si="101"/>
        <v>0</v>
      </c>
      <c r="DW58" s="60">
        <f t="shared" si="102"/>
        <v>0</v>
      </c>
      <c r="DX58" s="60">
        <f t="shared" si="103"/>
        <v>0</v>
      </c>
      <c r="DY58" s="60">
        <f t="shared" si="104"/>
        <v>0</v>
      </c>
      <c r="DZ58" s="60">
        <f t="shared" si="105"/>
        <v>0</v>
      </c>
      <c r="EA58" s="60">
        <f t="shared" si="106"/>
        <v>0</v>
      </c>
      <c r="EB58" s="60">
        <f t="shared" si="107"/>
        <v>0</v>
      </c>
      <c r="EC58" s="60">
        <f t="shared" si="108"/>
        <v>0</v>
      </c>
      <c r="ED58" s="60">
        <f t="shared" si="109"/>
        <v>0</v>
      </c>
      <c r="EE58" s="60">
        <f t="shared" si="110"/>
        <v>0</v>
      </c>
      <c r="EF58" s="60">
        <f t="shared" si="111"/>
        <v>0</v>
      </c>
      <c r="EG58" s="60">
        <f t="shared" si="112"/>
        <v>0</v>
      </c>
      <c r="EH58" s="60">
        <f t="shared" si="113"/>
        <v>0</v>
      </c>
      <c r="EI58" s="60">
        <f t="shared" si="114"/>
        <v>0</v>
      </c>
      <c r="EJ58" s="60">
        <f t="shared" si="115"/>
        <v>0</v>
      </c>
      <c r="EK58" s="60">
        <f t="shared" si="116"/>
        <v>0</v>
      </c>
      <c r="EL58" s="60">
        <f t="shared" si="117"/>
        <v>0</v>
      </c>
      <c r="EM58" s="60">
        <f t="shared" si="118"/>
        <v>0</v>
      </c>
      <c r="EN58" s="60">
        <f t="shared" si="119"/>
        <v>0</v>
      </c>
      <c r="EO58" s="60">
        <f t="shared" si="120"/>
        <v>0</v>
      </c>
      <c r="EP58" s="60">
        <f t="shared" si="121"/>
        <v>0</v>
      </c>
      <c r="EQ58" s="61"/>
      <c r="ER58" s="75">
        <f t="shared" si="122"/>
        <v>0</v>
      </c>
      <c r="ES58" s="50"/>
      <c r="ET58" s="59">
        <f t="shared" si="132"/>
        <v>4290.3409686700606</v>
      </c>
      <c r="EU58" s="60">
        <f ca="1">IFERROR((NORMSDIST(-(((LN($ET58/$C$21)+(#REF!+($O$50^2)/2)*$O$54)/($O$50*SQRT($O$54)))-$O$50*SQRT($O$54)))*$C$21*EXP(-#REF!*$O$54)-NORMSDIST(-((LN($ET58/$C$21)+(#REF!+($O$50^2)/2)*$O$54)/($O$50*SQRT($O$54))))*$ET58)*100*$B$21,0)</f>
        <v>0</v>
      </c>
      <c r="EV58" s="60">
        <f ca="1">IFERROR((NORMSDIST(-(((LN($ET58/$C$22)+(#REF!+($O$50^2)/2)*$O$54)/($O$50*SQRT($O$54)))-$O$50*SQRT($O$54)))*$C$22*EXP(-#REF!*$O$54)-NORMSDIST(-((LN($ET58/$C$22)+(#REF!+($O$50^2)/2)*$O$54)/($O$50*SQRT($O$54))))*$ET58)*100*$B$22,0)</f>
        <v>0</v>
      </c>
      <c r="EW58" s="60">
        <f ca="1">IFERROR((NORMSDIST(-(((LN($ET58/$C$23)+(#REF!+($O$50^2)/2)*$O$54)/($O$50*SQRT($O$54)))-$O$50*SQRT($O$54)))*$C$23*EXP(-#REF!*$O$54)-NORMSDIST(-((LN($ET58/$C$23)+(#REF!+($O$50^2)/2)*$O$54)/($O$50*SQRT($O$54))))*$ET58)*100*$B$23,0)</f>
        <v>0</v>
      </c>
      <c r="EX58" s="60">
        <f ca="1">IFERROR((NORMSDIST(-(((LN($ET58/$C$24)+(#REF!+($O$50^2)/2)*$O$54)/($O$50*SQRT($O$54)))-$O$50*SQRT($O$54)))*$C$24*EXP(-#REF!*$O$54)-NORMSDIST(-((LN($ET58/$C$24)+(#REF!+($O$50^2)/2)*$O$54)/($O$50*SQRT($O$54))))*$ET58)*100*$B$24,0)</f>
        <v>0</v>
      </c>
      <c r="EY58" s="60">
        <f ca="1">IFERROR((NORMSDIST(-(((LN($ET58/$C$25)+(#REF!+($O$50^2)/2)*$O$54)/($O$50*SQRT($O$54)))-$O$50*SQRT($O$54)))*$C$25*EXP(-#REF!*$O$54)-NORMSDIST(-((LN($ET58/$C$25)+(#REF!+($O$50^2)/2)*$O$54)/($O$50*SQRT($O$54))))*$ET58)*100*$B$25,0)</f>
        <v>0</v>
      </c>
      <c r="EZ58" s="60">
        <f ca="1">IFERROR((NORMSDIST(-(((LN($ET58/$C$26)+(#REF!+($O$50^2)/2)*$O$54)/($O$50*SQRT($O$54)))-$O$50*SQRT($O$54)))*$C$26*EXP(-#REF!*$O$54)-NORMSDIST(-((LN($ET58/$C$26)+(#REF!+($O$50^2)/2)*$O$54)/($O$50*SQRT($O$54))))*$ET58)*100*$B$26,0)</f>
        <v>0</v>
      </c>
      <c r="FA58" s="60">
        <f ca="1">IFERROR((NORMSDIST(-(((LN($ET58/$C$27)+(#REF!+($O$50^2)/2)*$O$54)/($O$50*SQRT($O$54)))-$O$50*SQRT($O$54)))*$C$27*EXP(-#REF!*$O$54)-NORMSDIST(-((LN($ET58/$C$27)+(#REF!+($O$50^2)/2)*$O$54)/($O$50*SQRT($O$54))))*$ET58)*100*$B$27,0)</f>
        <v>0</v>
      </c>
      <c r="FB58" s="60">
        <f ca="1">IFERROR((NORMSDIST(-(((LN($ET58/$C$28)+(#REF!+($O$50^2)/2)*$O$54)/($O$50*SQRT($O$54)))-$O$50*SQRT($O$54)))*$C$28*EXP(-#REF!*$O$54)-NORMSDIST(-((LN($ET58/$C$28)+(#REF!+($O$50^2)/2)*$O$54)/($O$50*SQRT($O$54))))*$ET58)*100*$B$28,0)</f>
        <v>0</v>
      </c>
      <c r="FC58" s="60">
        <f ca="1">IFERROR((NORMSDIST(-(((LN($ET58/$C$29)+(#REF!+($O$50^2)/2)*$O$54)/($O$50*SQRT($O$54)))-$O$50*SQRT($O$54)))*$C$29*EXP(-#REF!*$O$54)-NORMSDIST(-((LN($ET58/$C$29)+(#REF!+($O$50^2)/2)*$O$54)/($O$50*SQRT($O$54))))*$ET58)*100*$B$29,0)</f>
        <v>0</v>
      </c>
      <c r="FD58" s="60">
        <f ca="1">IFERROR((NORMSDIST(-(((LN($ET58/$C$30)+(#REF!+($O$50^2)/2)*$O$54)/($O$50*SQRT($O$54)))-$O$50*SQRT($O$54)))*$C$30*EXP(-#REF!*$O$54)-NORMSDIST(-((LN($ET58/$C$30)+(#REF!+($O$50^2)/2)*$O$54)/($O$50*SQRT($O$54))))*$ET58)*100*$B$30,0)</f>
        <v>0</v>
      </c>
      <c r="FE58" s="60">
        <f ca="1">IFERROR((NORMSDIST(-(((LN($ET58/$C$31)+(#REF!+($O$50^2)/2)*$O$54)/($O$50*SQRT($O$54)))-$O$50*SQRT($O$54)))*$C$31*EXP(-#REF!*$O$54)-NORMSDIST(-((LN($ET58/$C$31)+(#REF!+($O$50^2)/2)*$O$54)/($O$50*SQRT($O$54))))*$ET58)*100*$B$31,0)</f>
        <v>0</v>
      </c>
      <c r="FF58" s="60">
        <f ca="1">IFERROR((NORMSDIST(-(((LN($ET58/$C$32)+(#REF!+($O$50^2)/2)*$O$54)/($O$50*SQRT($O$54)))-$O$50*SQRT($O$54)))*$C$32*EXP(-#REF!*$O$54)-NORMSDIST(-((LN($ET58/$C$32)+(#REF!+($O$50^2)/2)*$O$54)/($O$50*SQRT($O$54))))*$ET58)*100*$B$32,0)</f>
        <v>0</v>
      </c>
      <c r="FG58" s="60">
        <f ca="1">IFERROR((NORMSDIST(-(((LN($ET58/$C$33)+(#REF!+($O$50^2)/2)*$O$54)/($O$50*SQRT($O$54)))-$O$50*SQRT($O$54)))*$C$33*EXP(-#REF!*$O$54)-NORMSDIST(-((LN($ET58/$C$33)+(#REF!+($O$50^2)/2)*$O$54)/($O$50*SQRT($O$54))))*$ET58)*100*$B$33,0)</f>
        <v>0</v>
      </c>
      <c r="FH58" s="60">
        <f ca="1">IFERROR((NORMSDIST(-(((LN($ET58/$C$34)+(#REF!+($O$50^2)/2)*$O$54)/($O$50*SQRT($O$54)))-$O$50*SQRT($O$54)))*$C$34*EXP(-#REF!*$O$54)-NORMSDIST(-((LN($ET58/$C$34)+(#REF!+($O$50^2)/2)*$O$54)/($O$50*SQRT($O$54))))*$ET58)*100*$B$34,0)</f>
        <v>0</v>
      </c>
      <c r="FI58" s="60">
        <f ca="1">IFERROR((NORMSDIST(-(((LN($ET58/$C$35)+(#REF!+($O$50^2)/2)*$O$54)/($O$50*SQRT($O$54)))-$O$50*SQRT($O$54)))*$C$35*EXP(-#REF!*$O$54)-NORMSDIST(-((LN($ET58/$C$35)+(#REF!+($O$50^2)/2)*$O$54)/($O$50*SQRT($O$54))))*$ET58)*100*$B$35,0)</f>
        <v>0</v>
      </c>
      <c r="FJ58" s="60">
        <f ca="1">IFERROR((NORMSDIST(-(((LN($ET58/$C$36)+(#REF!+($O$50^2)/2)*$O$54)/($O$50*SQRT($O$54)))-$O$50*SQRT($O$54)))*$C$36*EXP(-#REF!*$O$54)-NORMSDIST(-((LN($ET58/$C$36)+(#REF!+($O$50^2)/2)*$O$54)/($O$50*SQRT($O$54))))*$ET58)*100*$B$36,0)</f>
        <v>0</v>
      </c>
      <c r="FK58" s="60">
        <f ca="1">IFERROR((NORMSDIST(-(((LN($ET58/$C$37)+(#REF!+($O$50^2)/2)*$O$54)/($O$50*SQRT($O$54)))-$O$50*SQRT($O$54)))*$C$37*EXP(-#REF!*$O$54)-NORMSDIST(-((LN($ET58/$C$37)+(#REF!+($O$50^2)/2)*$O$54)/($O$50*SQRT($O$54))))*$ET58)*100*$B$37,0)</f>
        <v>0</v>
      </c>
      <c r="FL58" s="60">
        <f ca="1">IFERROR((NORMSDIST(-(((LN($ET58/$C$38)+(#REF!+($O$50^2)/2)*$O$54)/($O$50*SQRT($O$54)))-$O$50*SQRT($O$54)))*$C$38*EXP(-#REF!*$O$54)-NORMSDIST(-((LN($ET58/$C$38)+(#REF!+($O$50^2)/2)*$O$54)/($O$50*SQRT($O$54))))*$ET58)*100*$B$38,0)</f>
        <v>0</v>
      </c>
      <c r="FM58" s="60">
        <f ca="1">IFERROR((NORMSDIST(-(((LN($ET58/$C$57)+(#REF!+($O$50^2)/2)*$O$54)/($O$50*SQRT($O$54)))-$O$50*SQRT($O$54)))*$C$57*EXP(-#REF!*$O$54)-NORMSDIST(-((LN($ET58/$C$57)+(#REF!+($O$50^2)/2)*$O$54)/($O$50*SQRT($O$54))))*$ET58)*100*$B$57,0)</f>
        <v>0</v>
      </c>
      <c r="FN58" s="60">
        <f ca="1">IFERROR((NORMSDIST(-(((LN($ET58/$C$58)+(#REF!+($O$50^2)/2)*$O$54)/($O$50*SQRT($O$54)))-$O$50*SQRT($O$54)))*$C$58*EXP(-#REF!*$O$54)-NORMSDIST(-((LN($ET58/$C$58)+(#REF!+($O$50^2)/2)*$O$54)/($O$50*SQRT($O$54))))*$ET58)*100*$B$58,0)</f>
        <v>0</v>
      </c>
      <c r="FO58" s="60">
        <f ca="1">IFERROR((NORMSDIST(-(((LN($ET58/$C$59)+(#REF!+($O$50^2)/2)*$O$54)/($O$50*SQRT($O$54)))-$O$50*SQRT($O$54)))*$C$59*EXP(-#REF!*$O$54)-NORMSDIST(-((LN($ET58/$C$59)+(#REF!+($O$50^2)/2)*$O$54)/($O$50*SQRT($O$54))))*$ET58)*100*$B$59,0)</f>
        <v>0</v>
      </c>
      <c r="FP58" s="60">
        <f ca="1">IFERROR((NORMSDIST(-(((LN($ET58/$C$60)+(#REF!+($O$50^2)/2)*$O$54)/($O$50*SQRT($O$54)))-$O$50*SQRT($O$54)))*$C$60*EXP(-#REF!*$O$54)-NORMSDIST(-((LN($ET58/$C$60)+(#REF!+($O$50^2)/2)*$O$54)/($O$50*SQRT($O$54))))*$ET58)*100*$B$60,0)</f>
        <v>0</v>
      </c>
      <c r="FQ58" s="60">
        <f ca="1">IFERROR((NORMSDIST(-(((LN($ET58/$C$61)+(#REF!+($O$50^2)/2)*$O$54)/($O$50*SQRT($O$54)))-$O$50*SQRT($O$54)))*$C$61*EXP(-#REF!*$O$54)-NORMSDIST(-((LN($ET58/$C$61)+(#REF!+($O$50^2)/2)*$O$54)/($O$50*SQRT($O$54))))*$ET58)*100*$B$61,0)</f>
        <v>0</v>
      </c>
      <c r="FR58" s="60">
        <f ca="1">IFERROR((NORMSDIST(-(((LN($ET58/$C$62)+(#REF!+($O$50^2)/2)*$O$54)/($O$50*SQRT($O$54)))-$O$50*SQRT($O$54)))*$C$62*EXP(-#REF!*$O$54)-NORMSDIST(-((LN($ET58/$C$62)+(#REF!+($O$50^2)/2)*$O$54)/($O$50*SQRT($O$54))))*$ET58)*100*$B$62,0)</f>
        <v>0</v>
      </c>
      <c r="FS58" s="60">
        <f ca="1">IFERROR((NORMSDIST(-(((LN($ET58/$C$63)+(#REF!+($O$50^2)/2)*$O$54)/($O$50*SQRT($O$54)))-$O$50*SQRT($O$54)))*$C$63*EXP(-#REF!*$O$54)-NORMSDIST(-((LN($ET58/$C$63)+(#REF!+($O$50^2)/2)*$O$54)/($O$50*SQRT($O$54))))*$ET58)*100*$B$63,0)</f>
        <v>0</v>
      </c>
      <c r="FT58" s="60">
        <f ca="1">IFERROR((NORMSDIST(-(((LN($ET58/$C$64)+(#REF!+($O$50^2)/2)*$O$54)/($O$50*SQRT($O$54)))-$O$50*SQRT($O$54)))*$C$64*EXP(-#REF!*$O$54)-NORMSDIST(-((LN($ET58/$C$64)+(#REF!+($O$50^2)/2)*$O$54)/($O$50*SQRT($O$54))))*$ET58)*100*$B$64,0)</f>
        <v>0</v>
      </c>
      <c r="FU58" s="60">
        <f ca="1">IFERROR((NORMSDIST(-(((LN($ET58/$C$65)+(#REF!+($O$50^2)/2)*$O$54)/($O$50*SQRT($O$54)))-$O$50*SQRT($O$54)))*$C$65*EXP(-#REF!*$O$54)-NORMSDIST(-((LN($ET58/$C$65)+(#REF!+($O$50^2)/2)*$O$54)/($O$50*SQRT($O$54))))*$ET58)*100*$B$65,0)</f>
        <v>0</v>
      </c>
      <c r="FV58" s="60">
        <f ca="1">IFERROR((NORMSDIST(-(((LN($ET58/$C$66)+(#REF!+($O$50^2)/2)*$O$54)/($O$50*SQRT($O$54)))-$O$50*SQRT($O$54)))*$C$66*EXP(-#REF!*$O$54)-NORMSDIST(-((LN($ET58/$C$66)+(#REF!+($O$50^2)/2)*$O$54)/($O$50*SQRT($O$54))))*$ET58)*100*$B$66,0)</f>
        <v>0</v>
      </c>
      <c r="FW58" s="60">
        <f ca="1">IFERROR((NORMSDIST(-(((LN($ET58/$C$67)+(#REF!+($O$50^2)/2)*$O$54)/($O$50*SQRT($O$54)))-$O$50*SQRT($O$54)))*$C$67*EXP(-#REF!*$O$54)-NORMSDIST(-((LN($ET58/$C$67)+(#REF!+($O$50^2)/2)*$O$54)/($O$50*SQRT($O$54))))*$ET58)*100*$B$67,0)</f>
        <v>0</v>
      </c>
      <c r="FX58" s="60">
        <f ca="1">IFERROR((NORMSDIST(-(((LN($ET58/$C$68)+(#REF!+($O$50^2)/2)*$O$54)/($O$50*SQRT($O$54)))-$O$50*SQRT($O$54)))*$C$68*EXP(-#REF!*$O$54)-NORMSDIST(-((LN($ET58/$C$68)+(#REF!+($O$50^2)/2)*$O$54)/($O$50*SQRT($O$54))))*$ET58)*100*$B$68,0)</f>
        <v>0</v>
      </c>
      <c r="FY58" s="60">
        <f ca="1">IFERROR((NORMSDIST(-(((LN($ET58/$C$69)+(#REF!+($O$50^2)/2)*$O$54)/($O$50*SQRT($O$54)))-$O$50*SQRT($O$54)))*$C$69*EXP(-#REF!*$O$54)-NORMSDIST(-((LN($ET58/$C$69)+(#REF!+($O$50^2)/2)*$O$54)/($O$50*SQRT($O$54))))*$ET58)*100*$B$69,0)</f>
        <v>0</v>
      </c>
      <c r="FZ58" s="60">
        <f ca="1">IFERROR((NORMSDIST(-(((LN($ET58/$C$70)+(#REF!+($O$50^2)/2)*$O$54)/($O$50*SQRT($O$54)))-$O$50*SQRT($O$54)))*$C$70*EXP(-#REF!*$O$54)-NORMSDIST(-((LN($ET58/$C$70)+(#REF!+($O$50^2)/2)*$O$54)/($O$50*SQRT($O$54))))*$ET58)*100*$B$70,0)</f>
        <v>0</v>
      </c>
      <c r="GA58" s="60">
        <f ca="1">IFERROR((NORMSDIST(-(((LN($ET58/$C$71)+(#REF!+($O$50^2)/2)*$O$54)/($O$50*SQRT($O$54)))-$O$50*SQRT($O$54)))*$C$71*EXP(-#REF!*$O$54)-NORMSDIST(-((LN($ET58/$C$71)+(#REF!+($O$50^2)/2)*$O$54)/($O$50*SQRT($O$54))))*$ET58)*100*$B$71,0)</f>
        <v>0</v>
      </c>
      <c r="GB58" s="60">
        <f ca="1">IFERROR((NORMSDIST(-(((LN($ET58/$C$72)+(#REF!+($O$50^2)/2)*$O$54)/($O$50*SQRT($O$54)))-$O$50*SQRT($O$54)))*$C$72*EXP(-#REF!*$O$54)-NORMSDIST(-((LN($ET58/$C$72)+(#REF!+($O$50^2)/2)*$O$54)/($O$50*SQRT($O$54))))*$ET58)*100*$B$72,0)</f>
        <v>0</v>
      </c>
      <c r="GC58" s="60">
        <f ca="1">IFERROR((NORMSDIST(-(((LN($ET58/$C$74)+(#REF!+($O$50^2)/2)*$O$54)/($O$50*SQRT($O$54)))-$O$50*SQRT($O$54)))*$C$74*EXP(-#REF!*$O$54)-NORMSDIST(-((LN($ET58/$C$74)+(#REF!+($O$50^2)/2)*$O$54)/($O$50*SQRT($O$54))))*$ET58)*100*$B$74,0)</f>
        <v>0</v>
      </c>
      <c r="GD58" s="60">
        <f t="shared" si="124"/>
        <v>0</v>
      </c>
      <c r="GE58" s="60">
        <f t="shared" si="125"/>
        <v>0</v>
      </c>
      <c r="GF58" s="60">
        <f t="shared" si="126"/>
        <v>0</v>
      </c>
      <c r="GG58" s="60">
        <f t="shared" si="127"/>
        <v>0</v>
      </c>
      <c r="GH58" s="61"/>
      <c r="GI58" s="75">
        <f t="shared" ca="1" si="128"/>
        <v>0</v>
      </c>
    </row>
    <row r="59" spans="1:191">
      <c r="A59" s="150" t="s">
        <v>205</v>
      </c>
      <c r="B59" s="518"/>
      <c r="C59" s="523">
        <v>5397.3</v>
      </c>
      <c r="D59" s="519"/>
      <c r="E59" s="516">
        <f t="shared" si="0"/>
        <v>0</v>
      </c>
      <c r="F59" s="517">
        <f t="shared" si="134"/>
        <v>0</v>
      </c>
      <c r="G59" s="520">
        <f t="shared" si="137"/>
        <v>0</v>
      </c>
      <c r="H59" s="624"/>
      <c r="I59" s="552">
        <f t="shared" si="135"/>
        <v>0</v>
      </c>
      <c r="J59" s="899">
        <f t="shared" si="136"/>
        <v>0</v>
      </c>
      <c r="K59" s="872"/>
      <c r="L59" s="997" t="str">
        <f>_xlfn.CONCAT("Volatilidad put  ",M44," ",O44)</f>
        <v>Volatilidad put  GFG OC</v>
      </c>
      <c r="M59" s="987"/>
      <c r="N59" s="987"/>
      <c r="O59" s="1001">
        <f ca="1">IFERROR(+AVERAGEIFS(AJ21:AJ42,AJ21:AJ42,"&lt;&gt;0",AC21:AC42,"&gt;="&amp;LARGE(AC21:AC42,COUNTIF(AC21:AC42,"&gt;="&amp;$O$47)),AC21:AC42,"&lt;="&amp;SMALL(AC21:AC42,COUNTIF(AC21:AC42,"&lt;="&amp;$O$48))),$O$51)</f>
        <v>0.33250000000000002</v>
      </c>
      <c r="P59" s="878"/>
      <c r="Q59" s="884"/>
      <c r="R59" s="878"/>
      <c r="S59" s="885"/>
      <c r="T59" s="878"/>
      <c r="U59" s="878"/>
      <c r="V59" s="878"/>
      <c r="W59" s="878"/>
      <c r="X59" s="878"/>
      <c r="Y59" s="886"/>
      <c r="Z59" s="886"/>
      <c r="AA59" s="886"/>
      <c r="AB59" s="886"/>
      <c r="AC59" s="884"/>
      <c r="AD59" s="878"/>
      <c r="AE59" s="885"/>
      <c r="AF59" s="889"/>
      <c r="AG59" s="889"/>
      <c r="AH59" s="889"/>
      <c r="AI59" s="889"/>
      <c r="AJ59" s="886"/>
      <c r="AK59" s="886"/>
      <c r="AL59" s="886"/>
      <c r="AM59" s="886"/>
      <c r="AN59" s="886"/>
      <c r="AO59" s="527"/>
      <c r="AP59" s="528" t="s">
        <v>160</v>
      </c>
      <c r="AQ59" s="510"/>
      <c r="AR59" s="522"/>
      <c r="AS59" s="514"/>
      <c r="AT59" s="516">
        <f t="shared" si="17"/>
        <v>0</v>
      </c>
      <c r="AU59" s="525">
        <f t="shared" si="79"/>
        <v>0</v>
      </c>
      <c r="AV59" s="529" t="s">
        <v>206</v>
      </c>
      <c r="AW59" s="510"/>
      <c r="AX59" s="522"/>
      <c r="AY59" s="514"/>
      <c r="AZ59" s="516">
        <f t="shared" si="133"/>
        <v>0</v>
      </c>
      <c r="BA59" s="525">
        <f t="shared" si="80"/>
        <v>0</v>
      </c>
      <c r="BB59" s="532" t="s">
        <v>207</v>
      </c>
      <c r="BC59" s="531"/>
      <c r="BD59" s="514"/>
      <c r="BE59" s="516">
        <f t="shared" si="20"/>
        <v>0</v>
      </c>
      <c r="BF59" s="924">
        <f t="shared" si="81"/>
        <v>0</v>
      </c>
      <c r="BG59" s="877"/>
      <c r="BH59" s="877"/>
      <c r="BI59" s="877"/>
      <c r="BJ59" s="877"/>
      <c r="BK59" s="877"/>
      <c r="BL59" s="877"/>
      <c r="BM59" s="877"/>
      <c r="BN59" s="877"/>
      <c r="BO59" s="877"/>
      <c r="BP59" s="877"/>
      <c r="BQ59" s="877"/>
      <c r="BR59" s="877"/>
      <c r="DC59" s="59">
        <f t="shared" si="131"/>
        <v>4376.1477880434622</v>
      </c>
      <c r="DD59" s="60">
        <f t="shared" si="83"/>
        <v>0</v>
      </c>
      <c r="DE59" s="60">
        <f t="shared" si="84"/>
        <v>0</v>
      </c>
      <c r="DF59" s="60">
        <f t="shared" si="85"/>
        <v>0</v>
      </c>
      <c r="DG59" s="60">
        <f t="shared" si="86"/>
        <v>0</v>
      </c>
      <c r="DH59" s="60">
        <f t="shared" si="87"/>
        <v>0</v>
      </c>
      <c r="DI59" s="60">
        <f t="shared" si="88"/>
        <v>0</v>
      </c>
      <c r="DJ59" s="60">
        <f t="shared" si="89"/>
        <v>0</v>
      </c>
      <c r="DK59" s="60">
        <f t="shared" si="90"/>
        <v>0</v>
      </c>
      <c r="DL59" s="60">
        <f t="shared" si="91"/>
        <v>0</v>
      </c>
      <c r="DM59" s="60">
        <f t="shared" si="92"/>
        <v>0</v>
      </c>
      <c r="DN59" s="60">
        <f t="shared" si="93"/>
        <v>0</v>
      </c>
      <c r="DO59" s="60">
        <f t="shared" si="94"/>
        <v>0</v>
      </c>
      <c r="DP59" s="60">
        <f t="shared" si="95"/>
        <v>0</v>
      </c>
      <c r="DQ59" s="60">
        <f t="shared" si="96"/>
        <v>0</v>
      </c>
      <c r="DR59" s="60">
        <f t="shared" si="97"/>
        <v>0</v>
      </c>
      <c r="DS59" s="60">
        <f t="shared" si="98"/>
        <v>0</v>
      </c>
      <c r="DT59" s="60">
        <f t="shared" si="99"/>
        <v>0</v>
      </c>
      <c r="DU59" s="60">
        <f t="shared" si="100"/>
        <v>0</v>
      </c>
      <c r="DV59" s="60">
        <f t="shared" si="101"/>
        <v>0</v>
      </c>
      <c r="DW59" s="60">
        <f t="shared" si="102"/>
        <v>0</v>
      </c>
      <c r="DX59" s="60">
        <f t="shared" si="103"/>
        <v>0</v>
      </c>
      <c r="DY59" s="60">
        <f t="shared" si="104"/>
        <v>0</v>
      </c>
      <c r="DZ59" s="60">
        <f t="shared" si="105"/>
        <v>0</v>
      </c>
      <c r="EA59" s="60">
        <f t="shared" si="106"/>
        <v>0</v>
      </c>
      <c r="EB59" s="60">
        <f t="shared" si="107"/>
        <v>0</v>
      </c>
      <c r="EC59" s="60">
        <f t="shared" si="108"/>
        <v>0</v>
      </c>
      <c r="ED59" s="60">
        <f t="shared" si="109"/>
        <v>0</v>
      </c>
      <c r="EE59" s="60">
        <f t="shared" si="110"/>
        <v>0</v>
      </c>
      <c r="EF59" s="60">
        <f t="shared" si="111"/>
        <v>0</v>
      </c>
      <c r="EG59" s="60">
        <f t="shared" si="112"/>
        <v>0</v>
      </c>
      <c r="EH59" s="60">
        <f t="shared" si="113"/>
        <v>0</v>
      </c>
      <c r="EI59" s="60">
        <f t="shared" si="114"/>
        <v>0</v>
      </c>
      <c r="EJ59" s="60">
        <f t="shared" si="115"/>
        <v>0</v>
      </c>
      <c r="EK59" s="60">
        <f t="shared" si="116"/>
        <v>0</v>
      </c>
      <c r="EL59" s="60">
        <f t="shared" si="117"/>
        <v>0</v>
      </c>
      <c r="EM59" s="60">
        <f t="shared" si="118"/>
        <v>0</v>
      </c>
      <c r="EN59" s="60">
        <f t="shared" si="119"/>
        <v>0</v>
      </c>
      <c r="EO59" s="60">
        <f t="shared" si="120"/>
        <v>0</v>
      </c>
      <c r="EP59" s="60">
        <f t="shared" si="121"/>
        <v>0</v>
      </c>
      <c r="EQ59" s="61"/>
      <c r="ER59" s="75">
        <f t="shared" si="122"/>
        <v>0</v>
      </c>
      <c r="ES59" s="50"/>
      <c r="ET59" s="59">
        <f t="shared" si="132"/>
        <v>4376.1477880434622</v>
      </c>
      <c r="EU59" s="60">
        <f ca="1">IFERROR((NORMSDIST(-(((LN($ET59/$C$21)+(#REF!+($O$50^2)/2)*$O$54)/($O$50*SQRT($O$54)))-$O$50*SQRT($O$54)))*$C$21*EXP(-#REF!*$O$54)-NORMSDIST(-((LN($ET59/$C$21)+(#REF!+($O$50^2)/2)*$O$54)/($O$50*SQRT($O$54))))*$ET59)*100*$B$21,0)</f>
        <v>0</v>
      </c>
      <c r="EV59" s="60">
        <f ca="1">IFERROR((NORMSDIST(-(((LN($ET59/$C$22)+(#REF!+($O$50^2)/2)*$O$54)/($O$50*SQRT($O$54)))-$O$50*SQRT($O$54)))*$C$22*EXP(-#REF!*$O$54)-NORMSDIST(-((LN($ET59/$C$22)+(#REF!+($O$50^2)/2)*$O$54)/($O$50*SQRT($O$54))))*$ET59)*100*$B$22,0)</f>
        <v>0</v>
      </c>
      <c r="EW59" s="60">
        <f ca="1">IFERROR((NORMSDIST(-(((LN($ET59/$C$23)+(#REF!+($O$50^2)/2)*$O$54)/($O$50*SQRT($O$54)))-$O$50*SQRT($O$54)))*$C$23*EXP(-#REF!*$O$54)-NORMSDIST(-((LN($ET59/$C$23)+(#REF!+($O$50^2)/2)*$O$54)/($O$50*SQRT($O$54))))*$ET59)*100*$B$23,0)</f>
        <v>0</v>
      </c>
      <c r="EX59" s="60">
        <f ca="1">IFERROR((NORMSDIST(-(((LN($ET59/$C$24)+(#REF!+($O$50^2)/2)*$O$54)/($O$50*SQRT($O$54)))-$O$50*SQRT($O$54)))*$C$24*EXP(-#REF!*$O$54)-NORMSDIST(-((LN($ET59/$C$24)+(#REF!+($O$50^2)/2)*$O$54)/($O$50*SQRT($O$54))))*$ET59)*100*$B$24,0)</f>
        <v>0</v>
      </c>
      <c r="EY59" s="60">
        <f ca="1">IFERROR((NORMSDIST(-(((LN($ET59/$C$25)+(#REF!+($O$50^2)/2)*$O$54)/($O$50*SQRT($O$54)))-$O$50*SQRT($O$54)))*$C$25*EXP(-#REF!*$O$54)-NORMSDIST(-((LN($ET59/$C$25)+(#REF!+($O$50^2)/2)*$O$54)/($O$50*SQRT($O$54))))*$ET59)*100*$B$25,0)</f>
        <v>0</v>
      </c>
      <c r="EZ59" s="60">
        <f ca="1">IFERROR((NORMSDIST(-(((LN($ET59/$C$26)+(#REF!+($O$50^2)/2)*$O$54)/($O$50*SQRT($O$54)))-$O$50*SQRT($O$54)))*$C$26*EXP(-#REF!*$O$54)-NORMSDIST(-((LN($ET59/$C$26)+(#REF!+($O$50^2)/2)*$O$54)/($O$50*SQRT($O$54))))*$ET59)*100*$B$26,0)</f>
        <v>0</v>
      </c>
      <c r="FA59" s="60">
        <f ca="1">IFERROR((NORMSDIST(-(((LN($ET59/$C$27)+(#REF!+($O$50^2)/2)*$O$54)/($O$50*SQRT($O$54)))-$O$50*SQRT($O$54)))*$C$27*EXP(-#REF!*$O$54)-NORMSDIST(-((LN($ET59/$C$27)+(#REF!+($O$50^2)/2)*$O$54)/($O$50*SQRT($O$54))))*$ET59)*100*$B$27,0)</f>
        <v>0</v>
      </c>
      <c r="FB59" s="60">
        <f ca="1">IFERROR((NORMSDIST(-(((LN($ET59/$C$28)+(#REF!+($O$50^2)/2)*$O$54)/($O$50*SQRT($O$54)))-$O$50*SQRT($O$54)))*$C$28*EXP(-#REF!*$O$54)-NORMSDIST(-((LN($ET59/$C$28)+(#REF!+($O$50^2)/2)*$O$54)/($O$50*SQRT($O$54))))*$ET59)*100*$B$28,0)</f>
        <v>0</v>
      </c>
      <c r="FC59" s="60">
        <f ca="1">IFERROR((NORMSDIST(-(((LN($ET59/$C$29)+(#REF!+($O$50^2)/2)*$O$54)/($O$50*SQRT($O$54)))-$O$50*SQRT($O$54)))*$C$29*EXP(-#REF!*$O$54)-NORMSDIST(-((LN($ET59/$C$29)+(#REF!+($O$50^2)/2)*$O$54)/($O$50*SQRT($O$54))))*$ET59)*100*$B$29,0)</f>
        <v>0</v>
      </c>
      <c r="FD59" s="60">
        <f ca="1">IFERROR((NORMSDIST(-(((LN($ET59/$C$30)+(#REF!+($O$50^2)/2)*$O$54)/($O$50*SQRT($O$54)))-$O$50*SQRT($O$54)))*$C$30*EXP(-#REF!*$O$54)-NORMSDIST(-((LN($ET59/$C$30)+(#REF!+($O$50^2)/2)*$O$54)/($O$50*SQRT($O$54))))*$ET59)*100*$B$30,0)</f>
        <v>0</v>
      </c>
      <c r="FE59" s="60">
        <f ca="1">IFERROR((NORMSDIST(-(((LN($ET59/$C$31)+(#REF!+($O$50^2)/2)*$O$54)/($O$50*SQRT($O$54)))-$O$50*SQRT($O$54)))*$C$31*EXP(-#REF!*$O$54)-NORMSDIST(-((LN($ET59/$C$31)+(#REF!+($O$50^2)/2)*$O$54)/($O$50*SQRT($O$54))))*$ET59)*100*$B$31,0)</f>
        <v>0</v>
      </c>
      <c r="FF59" s="60">
        <f ca="1">IFERROR((NORMSDIST(-(((LN($ET59/$C$32)+(#REF!+($O$50^2)/2)*$O$54)/($O$50*SQRT($O$54)))-$O$50*SQRT($O$54)))*$C$32*EXP(-#REF!*$O$54)-NORMSDIST(-((LN($ET59/$C$32)+(#REF!+($O$50^2)/2)*$O$54)/($O$50*SQRT($O$54))))*$ET59)*100*$B$32,0)</f>
        <v>0</v>
      </c>
      <c r="FG59" s="60">
        <f ca="1">IFERROR((NORMSDIST(-(((LN($ET59/$C$33)+(#REF!+($O$50^2)/2)*$O$54)/($O$50*SQRT($O$54)))-$O$50*SQRT($O$54)))*$C$33*EXP(-#REF!*$O$54)-NORMSDIST(-((LN($ET59/$C$33)+(#REF!+($O$50^2)/2)*$O$54)/($O$50*SQRT($O$54))))*$ET59)*100*$B$33,0)</f>
        <v>0</v>
      </c>
      <c r="FH59" s="60">
        <f ca="1">IFERROR((NORMSDIST(-(((LN($ET59/$C$34)+(#REF!+($O$50^2)/2)*$O$54)/($O$50*SQRT($O$54)))-$O$50*SQRT($O$54)))*$C$34*EXP(-#REF!*$O$54)-NORMSDIST(-((LN($ET59/$C$34)+(#REF!+($O$50^2)/2)*$O$54)/($O$50*SQRT($O$54))))*$ET59)*100*$B$34,0)</f>
        <v>0</v>
      </c>
      <c r="FI59" s="60">
        <f ca="1">IFERROR((NORMSDIST(-(((LN($ET59/$C$35)+(#REF!+($O$50^2)/2)*$O$54)/($O$50*SQRT($O$54)))-$O$50*SQRT($O$54)))*$C$35*EXP(-#REF!*$O$54)-NORMSDIST(-((LN($ET59/$C$35)+(#REF!+($O$50^2)/2)*$O$54)/($O$50*SQRT($O$54))))*$ET59)*100*$B$35,0)</f>
        <v>0</v>
      </c>
      <c r="FJ59" s="60">
        <f ca="1">IFERROR((NORMSDIST(-(((LN($ET59/$C$36)+(#REF!+($O$50^2)/2)*$O$54)/($O$50*SQRT($O$54)))-$O$50*SQRT($O$54)))*$C$36*EXP(-#REF!*$O$54)-NORMSDIST(-((LN($ET59/$C$36)+(#REF!+($O$50^2)/2)*$O$54)/($O$50*SQRT($O$54))))*$ET59)*100*$B$36,0)</f>
        <v>0</v>
      </c>
      <c r="FK59" s="60">
        <f ca="1">IFERROR((NORMSDIST(-(((LN($ET59/$C$37)+(#REF!+($O$50^2)/2)*$O$54)/($O$50*SQRT($O$54)))-$O$50*SQRT($O$54)))*$C$37*EXP(-#REF!*$O$54)-NORMSDIST(-((LN($ET59/$C$37)+(#REF!+($O$50^2)/2)*$O$54)/($O$50*SQRT($O$54))))*$ET59)*100*$B$37,0)</f>
        <v>0</v>
      </c>
      <c r="FL59" s="60">
        <f ca="1">IFERROR((NORMSDIST(-(((LN($ET59/$C$38)+(#REF!+($O$50^2)/2)*$O$54)/($O$50*SQRT($O$54)))-$O$50*SQRT($O$54)))*$C$38*EXP(-#REF!*$O$54)-NORMSDIST(-((LN($ET59/$C$38)+(#REF!+($O$50^2)/2)*$O$54)/($O$50*SQRT($O$54))))*$ET59)*100*$B$38,0)</f>
        <v>0</v>
      </c>
      <c r="FM59" s="60">
        <f ca="1">IFERROR((NORMSDIST(-(((LN($ET59/$C$57)+(#REF!+($O$50^2)/2)*$O$54)/($O$50*SQRT($O$54)))-$O$50*SQRT($O$54)))*$C$57*EXP(-#REF!*$O$54)-NORMSDIST(-((LN($ET59/$C$57)+(#REF!+($O$50^2)/2)*$O$54)/($O$50*SQRT($O$54))))*$ET59)*100*$B$57,0)</f>
        <v>0</v>
      </c>
      <c r="FN59" s="60">
        <f ca="1">IFERROR((NORMSDIST(-(((LN($ET59/$C$58)+(#REF!+($O$50^2)/2)*$O$54)/($O$50*SQRT($O$54)))-$O$50*SQRT($O$54)))*$C$58*EXP(-#REF!*$O$54)-NORMSDIST(-((LN($ET59/$C$58)+(#REF!+($O$50^2)/2)*$O$54)/($O$50*SQRT($O$54))))*$ET59)*100*$B$58,0)</f>
        <v>0</v>
      </c>
      <c r="FO59" s="60">
        <f ca="1">IFERROR((NORMSDIST(-(((LN($ET59/$C$59)+(#REF!+($O$50^2)/2)*$O$54)/($O$50*SQRT($O$54)))-$O$50*SQRT($O$54)))*$C$59*EXP(-#REF!*$O$54)-NORMSDIST(-((LN($ET59/$C$59)+(#REF!+($O$50^2)/2)*$O$54)/($O$50*SQRT($O$54))))*$ET59)*100*$B$59,0)</f>
        <v>0</v>
      </c>
      <c r="FP59" s="60">
        <f ca="1">IFERROR((NORMSDIST(-(((LN($ET59/$C$60)+(#REF!+($O$50^2)/2)*$O$54)/($O$50*SQRT($O$54)))-$O$50*SQRT($O$54)))*$C$60*EXP(-#REF!*$O$54)-NORMSDIST(-((LN($ET59/$C$60)+(#REF!+($O$50^2)/2)*$O$54)/($O$50*SQRT($O$54))))*$ET59)*100*$B$60,0)</f>
        <v>0</v>
      </c>
      <c r="FQ59" s="60">
        <f ca="1">IFERROR((NORMSDIST(-(((LN($ET59/$C$61)+(#REF!+($O$50^2)/2)*$O$54)/($O$50*SQRT($O$54)))-$O$50*SQRT($O$54)))*$C$61*EXP(-#REF!*$O$54)-NORMSDIST(-((LN($ET59/$C$61)+(#REF!+($O$50^2)/2)*$O$54)/($O$50*SQRT($O$54))))*$ET59)*100*$B$61,0)</f>
        <v>0</v>
      </c>
      <c r="FR59" s="60">
        <f ca="1">IFERROR((NORMSDIST(-(((LN($ET59/$C$62)+(#REF!+($O$50^2)/2)*$O$54)/($O$50*SQRT($O$54)))-$O$50*SQRT($O$54)))*$C$62*EXP(-#REF!*$O$54)-NORMSDIST(-((LN($ET59/$C$62)+(#REF!+($O$50^2)/2)*$O$54)/($O$50*SQRT($O$54))))*$ET59)*100*$B$62,0)</f>
        <v>0</v>
      </c>
      <c r="FS59" s="60">
        <f ca="1">IFERROR((NORMSDIST(-(((LN($ET59/$C$63)+(#REF!+($O$50^2)/2)*$O$54)/($O$50*SQRT($O$54)))-$O$50*SQRT($O$54)))*$C$63*EXP(-#REF!*$O$54)-NORMSDIST(-((LN($ET59/$C$63)+(#REF!+($O$50^2)/2)*$O$54)/($O$50*SQRT($O$54))))*$ET59)*100*$B$63,0)</f>
        <v>0</v>
      </c>
      <c r="FT59" s="60">
        <f ca="1">IFERROR((NORMSDIST(-(((LN($ET59/$C$64)+(#REF!+($O$50^2)/2)*$O$54)/($O$50*SQRT($O$54)))-$O$50*SQRT($O$54)))*$C$64*EXP(-#REF!*$O$54)-NORMSDIST(-((LN($ET59/$C$64)+(#REF!+($O$50^2)/2)*$O$54)/($O$50*SQRT($O$54))))*$ET59)*100*$B$64,0)</f>
        <v>0</v>
      </c>
      <c r="FU59" s="60">
        <f ca="1">IFERROR((NORMSDIST(-(((LN($ET59/$C$65)+(#REF!+($O$50^2)/2)*$O$54)/($O$50*SQRT($O$54)))-$O$50*SQRT($O$54)))*$C$65*EXP(-#REF!*$O$54)-NORMSDIST(-((LN($ET59/$C$65)+(#REF!+($O$50^2)/2)*$O$54)/($O$50*SQRT($O$54))))*$ET59)*100*$B$65,0)</f>
        <v>0</v>
      </c>
      <c r="FV59" s="60">
        <f ca="1">IFERROR((NORMSDIST(-(((LN($ET59/$C$66)+(#REF!+($O$50^2)/2)*$O$54)/($O$50*SQRT($O$54)))-$O$50*SQRT($O$54)))*$C$66*EXP(-#REF!*$O$54)-NORMSDIST(-((LN($ET59/$C$66)+(#REF!+($O$50^2)/2)*$O$54)/($O$50*SQRT($O$54))))*$ET59)*100*$B$66,0)</f>
        <v>0</v>
      </c>
      <c r="FW59" s="60">
        <f ca="1">IFERROR((NORMSDIST(-(((LN($ET59/$C$67)+(#REF!+($O$50^2)/2)*$O$54)/($O$50*SQRT($O$54)))-$O$50*SQRT($O$54)))*$C$67*EXP(-#REF!*$O$54)-NORMSDIST(-((LN($ET59/$C$67)+(#REF!+($O$50^2)/2)*$O$54)/($O$50*SQRT($O$54))))*$ET59)*100*$B$67,0)</f>
        <v>0</v>
      </c>
      <c r="FX59" s="60">
        <f ca="1">IFERROR((NORMSDIST(-(((LN($ET59/$C$68)+(#REF!+($O$50^2)/2)*$O$54)/($O$50*SQRT($O$54)))-$O$50*SQRT($O$54)))*$C$68*EXP(-#REF!*$O$54)-NORMSDIST(-((LN($ET59/$C$68)+(#REF!+($O$50^2)/2)*$O$54)/($O$50*SQRT($O$54))))*$ET59)*100*$B$68,0)</f>
        <v>0</v>
      </c>
      <c r="FY59" s="60">
        <f ca="1">IFERROR((NORMSDIST(-(((LN($ET59/$C$69)+(#REF!+($O$50^2)/2)*$O$54)/($O$50*SQRT($O$54)))-$O$50*SQRT($O$54)))*$C$69*EXP(-#REF!*$O$54)-NORMSDIST(-((LN($ET59/$C$69)+(#REF!+($O$50^2)/2)*$O$54)/($O$50*SQRT($O$54))))*$ET59)*100*$B$69,0)</f>
        <v>0</v>
      </c>
      <c r="FZ59" s="60">
        <f ca="1">IFERROR((NORMSDIST(-(((LN($ET59/$C$70)+(#REF!+($O$50^2)/2)*$O$54)/($O$50*SQRT($O$54)))-$O$50*SQRT($O$54)))*$C$70*EXP(-#REF!*$O$54)-NORMSDIST(-((LN($ET59/$C$70)+(#REF!+($O$50^2)/2)*$O$54)/($O$50*SQRT($O$54))))*$ET59)*100*$B$70,0)</f>
        <v>0</v>
      </c>
      <c r="GA59" s="60">
        <f ca="1">IFERROR((NORMSDIST(-(((LN($ET59/$C$71)+(#REF!+($O$50^2)/2)*$O$54)/($O$50*SQRT($O$54)))-$O$50*SQRT($O$54)))*$C$71*EXP(-#REF!*$O$54)-NORMSDIST(-((LN($ET59/$C$71)+(#REF!+($O$50^2)/2)*$O$54)/($O$50*SQRT($O$54))))*$ET59)*100*$B$71,0)</f>
        <v>0</v>
      </c>
      <c r="GB59" s="60">
        <f ca="1">IFERROR((NORMSDIST(-(((LN($ET59/$C$72)+(#REF!+($O$50^2)/2)*$O$54)/($O$50*SQRT($O$54)))-$O$50*SQRT($O$54)))*$C$72*EXP(-#REF!*$O$54)-NORMSDIST(-((LN($ET59/$C$72)+(#REF!+($O$50^2)/2)*$O$54)/($O$50*SQRT($O$54))))*$ET59)*100*$B$72,0)</f>
        <v>0</v>
      </c>
      <c r="GC59" s="60">
        <f ca="1">IFERROR((NORMSDIST(-(((LN($ET59/$C$74)+(#REF!+($O$50^2)/2)*$O$54)/($O$50*SQRT($O$54)))-$O$50*SQRT($O$54)))*$C$74*EXP(-#REF!*$O$54)-NORMSDIST(-((LN($ET59/$C$74)+(#REF!+($O$50^2)/2)*$O$54)/($O$50*SQRT($O$54))))*$ET59)*100*$B$74,0)</f>
        <v>0</v>
      </c>
      <c r="GD59" s="60">
        <f t="shared" si="124"/>
        <v>0</v>
      </c>
      <c r="GE59" s="60">
        <f t="shared" si="125"/>
        <v>0</v>
      </c>
      <c r="GF59" s="60">
        <f t="shared" si="126"/>
        <v>0</v>
      </c>
      <c r="GG59" s="60">
        <f t="shared" si="127"/>
        <v>0</v>
      </c>
      <c r="GH59" s="61"/>
      <c r="GI59" s="75">
        <f t="shared" ca="1" si="128"/>
        <v>0</v>
      </c>
    </row>
    <row r="60" spans="1:191">
      <c r="A60" s="150" t="s">
        <v>205</v>
      </c>
      <c r="B60" s="637"/>
      <c r="C60" s="638">
        <v>5197.3</v>
      </c>
      <c r="D60" s="639"/>
      <c r="E60" s="645">
        <f t="shared" si="0"/>
        <v>0</v>
      </c>
      <c r="F60" s="646">
        <f t="shared" si="134"/>
        <v>0</v>
      </c>
      <c r="G60" s="642">
        <f t="shared" si="137"/>
        <v>0</v>
      </c>
      <c r="H60" s="643"/>
      <c r="I60" s="551">
        <f t="shared" si="135"/>
        <v>0</v>
      </c>
      <c r="J60" s="900">
        <f t="shared" si="136"/>
        <v>0</v>
      </c>
      <c r="K60" s="872"/>
      <c r="L60" s="998" t="s">
        <v>256</v>
      </c>
      <c r="M60" s="987"/>
      <c r="N60" s="987"/>
      <c r="O60" s="915">
        <v>45581</v>
      </c>
      <c r="P60" s="878"/>
      <c r="Q60" s="884"/>
      <c r="R60" s="878"/>
      <c r="S60" s="885"/>
      <c r="T60" s="878"/>
      <c r="U60" s="878"/>
      <c r="V60" s="878"/>
      <c r="W60" s="878"/>
      <c r="X60" s="878"/>
      <c r="Y60" s="886"/>
      <c r="Z60" s="886"/>
      <c r="AA60" s="886"/>
      <c r="AB60" s="886"/>
      <c r="AC60" s="884"/>
      <c r="AD60" s="878"/>
      <c r="AE60" s="885"/>
      <c r="AF60" s="889"/>
      <c r="AG60" s="889"/>
      <c r="AH60" s="889"/>
      <c r="AI60" s="889"/>
      <c r="AJ60" s="886"/>
      <c r="AK60" s="886"/>
      <c r="AL60" s="886"/>
      <c r="AM60" s="886"/>
      <c r="AN60" s="886"/>
      <c r="AO60" s="526"/>
      <c r="AP60" s="528" t="s">
        <v>160</v>
      </c>
      <c r="AQ60" s="509"/>
      <c r="AR60" s="521"/>
      <c r="AS60" s="512"/>
      <c r="AT60" s="515">
        <f t="shared" si="17"/>
        <v>0</v>
      </c>
      <c r="AU60" s="524">
        <f t="shared" si="79"/>
        <v>0</v>
      </c>
      <c r="AV60" s="529" t="s">
        <v>206</v>
      </c>
      <c r="AW60" s="509"/>
      <c r="AX60" s="521"/>
      <c r="AY60" s="512"/>
      <c r="AZ60" s="515">
        <f t="shared" si="133"/>
        <v>0</v>
      </c>
      <c r="BA60" s="524">
        <f t="shared" si="80"/>
        <v>0</v>
      </c>
      <c r="BB60" s="532" t="s">
        <v>207</v>
      </c>
      <c r="BC60" s="530"/>
      <c r="BD60" s="512"/>
      <c r="BE60" s="515">
        <f t="shared" si="20"/>
        <v>0</v>
      </c>
      <c r="BF60" s="925">
        <f t="shared" si="81"/>
        <v>0</v>
      </c>
      <c r="BG60" s="877"/>
      <c r="BH60" s="877"/>
      <c r="BI60" s="877"/>
      <c r="BJ60" s="877"/>
      <c r="BK60" s="877"/>
      <c r="BL60" s="877"/>
      <c r="BM60" s="877"/>
      <c r="BN60" s="877"/>
      <c r="BO60" s="877"/>
      <c r="BP60" s="877"/>
      <c r="BQ60" s="877"/>
      <c r="BR60" s="877"/>
      <c r="DC60" s="59">
        <f t="shared" si="131"/>
        <v>4463.6707438043313</v>
      </c>
      <c r="DD60" s="60">
        <f t="shared" si="83"/>
        <v>0</v>
      </c>
      <c r="DE60" s="60">
        <f t="shared" si="84"/>
        <v>0</v>
      </c>
      <c r="DF60" s="60">
        <f t="shared" si="85"/>
        <v>0</v>
      </c>
      <c r="DG60" s="60">
        <f t="shared" si="86"/>
        <v>0</v>
      </c>
      <c r="DH60" s="60">
        <f t="shared" si="87"/>
        <v>0</v>
      </c>
      <c r="DI60" s="60">
        <f t="shared" si="88"/>
        <v>0</v>
      </c>
      <c r="DJ60" s="60">
        <f t="shared" si="89"/>
        <v>0</v>
      </c>
      <c r="DK60" s="60">
        <f t="shared" si="90"/>
        <v>0</v>
      </c>
      <c r="DL60" s="60">
        <f t="shared" si="91"/>
        <v>0</v>
      </c>
      <c r="DM60" s="60">
        <f t="shared" si="92"/>
        <v>0</v>
      </c>
      <c r="DN60" s="60">
        <f t="shared" si="93"/>
        <v>0</v>
      </c>
      <c r="DO60" s="60">
        <f t="shared" si="94"/>
        <v>0</v>
      </c>
      <c r="DP60" s="60">
        <f t="shared" si="95"/>
        <v>0</v>
      </c>
      <c r="DQ60" s="60">
        <f t="shared" si="96"/>
        <v>0</v>
      </c>
      <c r="DR60" s="60">
        <f t="shared" si="97"/>
        <v>0</v>
      </c>
      <c r="DS60" s="60">
        <f t="shared" si="98"/>
        <v>0</v>
      </c>
      <c r="DT60" s="60">
        <f t="shared" si="99"/>
        <v>0</v>
      </c>
      <c r="DU60" s="60">
        <f t="shared" si="100"/>
        <v>0</v>
      </c>
      <c r="DV60" s="60">
        <f t="shared" si="101"/>
        <v>0</v>
      </c>
      <c r="DW60" s="60">
        <f t="shared" si="102"/>
        <v>0</v>
      </c>
      <c r="DX60" s="60">
        <f t="shared" si="103"/>
        <v>0</v>
      </c>
      <c r="DY60" s="60">
        <f t="shared" si="104"/>
        <v>0</v>
      </c>
      <c r="DZ60" s="60">
        <f t="shared" si="105"/>
        <v>0</v>
      </c>
      <c r="EA60" s="60">
        <f t="shared" si="106"/>
        <v>0</v>
      </c>
      <c r="EB60" s="60">
        <f t="shared" si="107"/>
        <v>0</v>
      </c>
      <c r="EC60" s="60">
        <f t="shared" si="108"/>
        <v>0</v>
      </c>
      <c r="ED60" s="60">
        <f t="shared" si="109"/>
        <v>0</v>
      </c>
      <c r="EE60" s="60">
        <f t="shared" si="110"/>
        <v>0</v>
      </c>
      <c r="EF60" s="60">
        <f t="shared" si="111"/>
        <v>0</v>
      </c>
      <c r="EG60" s="60">
        <f t="shared" si="112"/>
        <v>0</v>
      </c>
      <c r="EH60" s="60">
        <f t="shared" si="113"/>
        <v>0</v>
      </c>
      <c r="EI60" s="60">
        <f t="shared" si="114"/>
        <v>0</v>
      </c>
      <c r="EJ60" s="60">
        <f t="shared" si="115"/>
        <v>0</v>
      </c>
      <c r="EK60" s="60">
        <f t="shared" si="116"/>
        <v>0</v>
      </c>
      <c r="EL60" s="60">
        <f t="shared" si="117"/>
        <v>0</v>
      </c>
      <c r="EM60" s="60">
        <f t="shared" si="118"/>
        <v>0</v>
      </c>
      <c r="EN60" s="60">
        <f t="shared" si="119"/>
        <v>0</v>
      </c>
      <c r="EO60" s="60">
        <f t="shared" si="120"/>
        <v>0</v>
      </c>
      <c r="EP60" s="60">
        <f t="shared" si="121"/>
        <v>0</v>
      </c>
      <c r="EQ60" s="61"/>
      <c r="ER60" s="75">
        <f t="shared" si="122"/>
        <v>0</v>
      </c>
      <c r="ES60" s="50"/>
      <c r="ET60" s="59">
        <f t="shared" si="132"/>
        <v>4463.6707438043313</v>
      </c>
      <c r="EU60" s="60">
        <f ca="1">IFERROR((NORMSDIST(-(((LN($ET60/$C$21)+(#REF!+($O$50^2)/2)*$O$54)/($O$50*SQRT($O$54)))-$O$50*SQRT($O$54)))*$C$21*EXP(-#REF!*$O$54)-NORMSDIST(-((LN($ET60/$C$21)+(#REF!+($O$50^2)/2)*$O$54)/($O$50*SQRT($O$54))))*$ET60)*100*$B$21,0)</f>
        <v>0</v>
      </c>
      <c r="EV60" s="60">
        <f ca="1">IFERROR((NORMSDIST(-(((LN($ET60/$C$22)+(#REF!+($O$50^2)/2)*$O$54)/($O$50*SQRT($O$54)))-$O$50*SQRT($O$54)))*$C$22*EXP(-#REF!*$O$54)-NORMSDIST(-((LN($ET60/$C$22)+(#REF!+($O$50^2)/2)*$O$54)/($O$50*SQRT($O$54))))*$ET60)*100*$B$22,0)</f>
        <v>0</v>
      </c>
      <c r="EW60" s="60">
        <f ca="1">IFERROR((NORMSDIST(-(((LN($ET60/$C$23)+(#REF!+($O$50^2)/2)*$O$54)/($O$50*SQRT($O$54)))-$O$50*SQRT($O$54)))*$C$23*EXP(-#REF!*$O$54)-NORMSDIST(-((LN($ET60/$C$23)+(#REF!+($O$50^2)/2)*$O$54)/($O$50*SQRT($O$54))))*$ET60)*100*$B$23,0)</f>
        <v>0</v>
      </c>
      <c r="EX60" s="60">
        <f ca="1">IFERROR((NORMSDIST(-(((LN($ET60/$C$24)+(#REF!+($O$50^2)/2)*$O$54)/($O$50*SQRT($O$54)))-$O$50*SQRT($O$54)))*$C$24*EXP(-#REF!*$O$54)-NORMSDIST(-((LN($ET60/$C$24)+(#REF!+($O$50^2)/2)*$O$54)/($O$50*SQRT($O$54))))*$ET60)*100*$B$24,0)</f>
        <v>0</v>
      </c>
      <c r="EY60" s="60">
        <f ca="1">IFERROR((NORMSDIST(-(((LN($ET60/$C$25)+(#REF!+($O$50^2)/2)*$O$54)/($O$50*SQRT($O$54)))-$O$50*SQRT($O$54)))*$C$25*EXP(-#REF!*$O$54)-NORMSDIST(-((LN($ET60/$C$25)+(#REF!+($O$50^2)/2)*$O$54)/($O$50*SQRT($O$54))))*$ET60)*100*$B$25,0)</f>
        <v>0</v>
      </c>
      <c r="EZ60" s="60">
        <f ca="1">IFERROR((NORMSDIST(-(((LN($ET60/$C$26)+(#REF!+($O$50^2)/2)*$O$54)/($O$50*SQRT($O$54)))-$O$50*SQRT($O$54)))*$C$26*EXP(-#REF!*$O$54)-NORMSDIST(-((LN($ET60/$C$26)+(#REF!+($O$50^2)/2)*$O$54)/($O$50*SQRT($O$54))))*$ET60)*100*$B$26,0)</f>
        <v>0</v>
      </c>
      <c r="FA60" s="60">
        <f ca="1">IFERROR((NORMSDIST(-(((LN($ET60/$C$27)+(#REF!+($O$50^2)/2)*$O$54)/($O$50*SQRT($O$54)))-$O$50*SQRT($O$54)))*$C$27*EXP(-#REF!*$O$54)-NORMSDIST(-((LN($ET60/$C$27)+(#REF!+($O$50^2)/2)*$O$54)/($O$50*SQRT($O$54))))*$ET60)*100*$B$27,0)</f>
        <v>0</v>
      </c>
      <c r="FB60" s="60">
        <f ca="1">IFERROR((NORMSDIST(-(((LN($ET60/$C$28)+(#REF!+($O$50^2)/2)*$O$54)/($O$50*SQRT($O$54)))-$O$50*SQRT($O$54)))*$C$28*EXP(-#REF!*$O$54)-NORMSDIST(-((LN($ET60/$C$28)+(#REF!+($O$50^2)/2)*$O$54)/($O$50*SQRT($O$54))))*$ET60)*100*$B$28,0)</f>
        <v>0</v>
      </c>
      <c r="FC60" s="60">
        <f ca="1">IFERROR((NORMSDIST(-(((LN($ET60/$C$29)+(#REF!+($O$50^2)/2)*$O$54)/($O$50*SQRT($O$54)))-$O$50*SQRT($O$54)))*$C$29*EXP(-#REF!*$O$54)-NORMSDIST(-((LN($ET60/$C$29)+(#REF!+($O$50^2)/2)*$O$54)/($O$50*SQRT($O$54))))*$ET60)*100*$B$29,0)</f>
        <v>0</v>
      </c>
      <c r="FD60" s="60">
        <f ca="1">IFERROR((NORMSDIST(-(((LN($ET60/$C$30)+(#REF!+($O$50^2)/2)*$O$54)/($O$50*SQRT($O$54)))-$O$50*SQRT($O$54)))*$C$30*EXP(-#REF!*$O$54)-NORMSDIST(-((LN($ET60/$C$30)+(#REF!+($O$50^2)/2)*$O$54)/($O$50*SQRT($O$54))))*$ET60)*100*$B$30,0)</f>
        <v>0</v>
      </c>
      <c r="FE60" s="60">
        <f ca="1">IFERROR((NORMSDIST(-(((LN($ET60/$C$31)+(#REF!+($O$50^2)/2)*$O$54)/($O$50*SQRT($O$54)))-$O$50*SQRT($O$54)))*$C$31*EXP(-#REF!*$O$54)-NORMSDIST(-((LN($ET60/$C$31)+(#REF!+($O$50^2)/2)*$O$54)/($O$50*SQRT($O$54))))*$ET60)*100*$B$31,0)</f>
        <v>0</v>
      </c>
      <c r="FF60" s="60">
        <f ca="1">IFERROR((NORMSDIST(-(((LN($ET60/$C$32)+(#REF!+($O$50^2)/2)*$O$54)/($O$50*SQRT($O$54)))-$O$50*SQRT($O$54)))*$C$32*EXP(-#REF!*$O$54)-NORMSDIST(-((LN($ET60/$C$32)+(#REF!+($O$50^2)/2)*$O$54)/($O$50*SQRT($O$54))))*$ET60)*100*$B$32,0)</f>
        <v>0</v>
      </c>
      <c r="FG60" s="60">
        <f ca="1">IFERROR((NORMSDIST(-(((LN($ET60/$C$33)+(#REF!+($O$50^2)/2)*$O$54)/($O$50*SQRT($O$54)))-$O$50*SQRT($O$54)))*$C$33*EXP(-#REF!*$O$54)-NORMSDIST(-((LN($ET60/$C$33)+(#REF!+($O$50^2)/2)*$O$54)/($O$50*SQRT($O$54))))*$ET60)*100*$B$33,0)</f>
        <v>0</v>
      </c>
      <c r="FH60" s="60">
        <f ca="1">IFERROR((NORMSDIST(-(((LN($ET60/$C$34)+(#REF!+($O$50^2)/2)*$O$54)/($O$50*SQRT($O$54)))-$O$50*SQRT($O$54)))*$C$34*EXP(-#REF!*$O$54)-NORMSDIST(-((LN($ET60/$C$34)+(#REF!+($O$50^2)/2)*$O$54)/($O$50*SQRT($O$54))))*$ET60)*100*$B$34,0)</f>
        <v>0</v>
      </c>
      <c r="FI60" s="60">
        <f ca="1">IFERROR((NORMSDIST(-(((LN($ET60/$C$35)+(#REF!+($O$50^2)/2)*$O$54)/($O$50*SQRT($O$54)))-$O$50*SQRT($O$54)))*$C$35*EXP(-#REF!*$O$54)-NORMSDIST(-((LN($ET60/$C$35)+(#REF!+($O$50^2)/2)*$O$54)/($O$50*SQRT($O$54))))*$ET60)*100*$B$35,0)</f>
        <v>0</v>
      </c>
      <c r="FJ60" s="60">
        <f ca="1">IFERROR((NORMSDIST(-(((LN($ET60/$C$36)+(#REF!+($O$50^2)/2)*$O$54)/($O$50*SQRT($O$54)))-$O$50*SQRT($O$54)))*$C$36*EXP(-#REF!*$O$54)-NORMSDIST(-((LN($ET60/$C$36)+(#REF!+($O$50^2)/2)*$O$54)/($O$50*SQRT($O$54))))*$ET60)*100*$B$36,0)</f>
        <v>0</v>
      </c>
      <c r="FK60" s="60">
        <f ca="1">IFERROR((NORMSDIST(-(((LN($ET60/$C$37)+(#REF!+($O$50^2)/2)*$O$54)/($O$50*SQRT($O$54)))-$O$50*SQRT($O$54)))*$C$37*EXP(-#REF!*$O$54)-NORMSDIST(-((LN($ET60/$C$37)+(#REF!+($O$50^2)/2)*$O$54)/($O$50*SQRT($O$54))))*$ET60)*100*$B$37,0)</f>
        <v>0</v>
      </c>
      <c r="FL60" s="60">
        <f ca="1">IFERROR((NORMSDIST(-(((LN($ET60/$C$38)+(#REF!+($O$50^2)/2)*$O$54)/($O$50*SQRT($O$54)))-$O$50*SQRT($O$54)))*$C$38*EXP(-#REF!*$O$54)-NORMSDIST(-((LN($ET60/$C$38)+(#REF!+($O$50^2)/2)*$O$54)/($O$50*SQRT($O$54))))*$ET60)*100*$B$38,0)</f>
        <v>0</v>
      </c>
      <c r="FM60" s="60">
        <f ca="1">IFERROR((NORMSDIST(-(((LN($ET60/$C$57)+(#REF!+($O$50^2)/2)*$O$54)/($O$50*SQRT($O$54)))-$O$50*SQRT($O$54)))*$C$57*EXP(-#REF!*$O$54)-NORMSDIST(-((LN($ET60/$C$57)+(#REF!+($O$50^2)/2)*$O$54)/($O$50*SQRT($O$54))))*$ET60)*100*$B$57,0)</f>
        <v>0</v>
      </c>
      <c r="FN60" s="60">
        <f ca="1">IFERROR((NORMSDIST(-(((LN($ET60/$C$58)+(#REF!+($O$50^2)/2)*$O$54)/($O$50*SQRT($O$54)))-$O$50*SQRT($O$54)))*$C$58*EXP(-#REF!*$O$54)-NORMSDIST(-((LN($ET60/$C$58)+(#REF!+($O$50^2)/2)*$O$54)/($O$50*SQRT($O$54))))*$ET60)*100*$B$58,0)</f>
        <v>0</v>
      </c>
      <c r="FO60" s="60">
        <f ca="1">IFERROR((NORMSDIST(-(((LN($ET60/$C$59)+(#REF!+($O$50^2)/2)*$O$54)/($O$50*SQRT($O$54)))-$O$50*SQRT($O$54)))*$C$59*EXP(-#REF!*$O$54)-NORMSDIST(-((LN($ET60/$C$59)+(#REF!+($O$50^2)/2)*$O$54)/($O$50*SQRT($O$54))))*$ET60)*100*$B$59,0)</f>
        <v>0</v>
      </c>
      <c r="FP60" s="60">
        <f ca="1">IFERROR((NORMSDIST(-(((LN($ET60/$C$60)+(#REF!+($O$50^2)/2)*$O$54)/($O$50*SQRT($O$54)))-$O$50*SQRT($O$54)))*$C$60*EXP(-#REF!*$O$54)-NORMSDIST(-((LN($ET60/$C$60)+(#REF!+($O$50^2)/2)*$O$54)/($O$50*SQRT($O$54))))*$ET60)*100*$B$60,0)</f>
        <v>0</v>
      </c>
      <c r="FQ60" s="60">
        <f ca="1">IFERROR((NORMSDIST(-(((LN($ET60/$C$61)+(#REF!+($O$50^2)/2)*$O$54)/($O$50*SQRT($O$54)))-$O$50*SQRT($O$54)))*$C$61*EXP(-#REF!*$O$54)-NORMSDIST(-((LN($ET60/$C$61)+(#REF!+($O$50^2)/2)*$O$54)/($O$50*SQRT($O$54))))*$ET60)*100*$B$61,0)</f>
        <v>0</v>
      </c>
      <c r="FR60" s="60">
        <f ca="1">IFERROR((NORMSDIST(-(((LN($ET60/$C$62)+(#REF!+($O$50^2)/2)*$O$54)/($O$50*SQRT($O$54)))-$O$50*SQRT($O$54)))*$C$62*EXP(-#REF!*$O$54)-NORMSDIST(-((LN($ET60/$C$62)+(#REF!+($O$50^2)/2)*$O$54)/($O$50*SQRT($O$54))))*$ET60)*100*$B$62,0)</f>
        <v>0</v>
      </c>
      <c r="FS60" s="60">
        <f ca="1">IFERROR((NORMSDIST(-(((LN($ET60/$C$63)+(#REF!+($O$50^2)/2)*$O$54)/($O$50*SQRT($O$54)))-$O$50*SQRT($O$54)))*$C$63*EXP(-#REF!*$O$54)-NORMSDIST(-((LN($ET60/$C$63)+(#REF!+($O$50^2)/2)*$O$54)/($O$50*SQRT($O$54))))*$ET60)*100*$B$63,0)</f>
        <v>0</v>
      </c>
      <c r="FT60" s="60">
        <f ca="1">IFERROR((NORMSDIST(-(((LN($ET60/$C$64)+(#REF!+($O$50^2)/2)*$O$54)/($O$50*SQRT($O$54)))-$O$50*SQRT($O$54)))*$C$64*EXP(-#REF!*$O$54)-NORMSDIST(-((LN($ET60/$C$64)+(#REF!+($O$50^2)/2)*$O$54)/($O$50*SQRT($O$54))))*$ET60)*100*$B$64,0)</f>
        <v>0</v>
      </c>
      <c r="FU60" s="60">
        <f ca="1">IFERROR((NORMSDIST(-(((LN($ET60/$C$65)+(#REF!+($O$50^2)/2)*$O$54)/($O$50*SQRT($O$54)))-$O$50*SQRT($O$54)))*$C$65*EXP(-#REF!*$O$54)-NORMSDIST(-((LN($ET60/$C$65)+(#REF!+($O$50^2)/2)*$O$54)/($O$50*SQRT($O$54))))*$ET60)*100*$B$65,0)</f>
        <v>0</v>
      </c>
      <c r="FV60" s="60">
        <f ca="1">IFERROR((NORMSDIST(-(((LN($ET60/$C$66)+(#REF!+($O$50^2)/2)*$O$54)/($O$50*SQRT($O$54)))-$O$50*SQRT($O$54)))*$C$66*EXP(-#REF!*$O$54)-NORMSDIST(-((LN($ET60/$C$66)+(#REF!+($O$50^2)/2)*$O$54)/($O$50*SQRT($O$54))))*$ET60)*100*$B$66,0)</f>
        <v>0</v>
      </c>
      <c r="FW60" s="60">
        <f ca="1">IFERROR((NORMSDIST(-(((LN($ET60/$C$67)+(#REF!+($O$50^2)/2)*$O$54)/($O$50*SQRT($O$54)))-$O$50*SQRT($O$54)))*$C$67*EXP(-#REF!*$O$54)-NORMSDIST(-((LN($ET60/$C$67)+(#REF!+($O$50^2)/2)*$O$54)/($O$50*SQRT($O$54))))*$ET60)*100*$B$67,0)</f>
        <v>0</v>
      </c>
      <c r="FX60" s="60">
        <f ca="1">IFERROR((NORMSDIST(-(((LN($ET60/$C$68)+(#REF!+($O$50^2)/2)*$O$54)/($O$50*SQRT($O$54)))-$O$50*SQRT($O$54)))*$C$68*EXP(-#REF!*$O$54)-NORMSDIST(-((LN($ET60/$C$68)+(#REF!+($O$50^2)/2)*$O$54)/($O$50*SQRT($O$54))))*$ET60)*100*$B$68,0)</f>
        <v>0</v>
      </c>
      <c r="FY60" s="60">
        <f ca="1">IFERROR((NORMSDIST(-(((LN($ET60/$C$69)+(#REF!+($O$50^2)/2)*$O$54)/($O$50*SQRT($O$54)))-$O$50*SQRT($O$54)))*$C$69*EXP(-#REF!*$O$54)-NORMSDIST(-((LN($ET60/$C$69)+(#REF!+($O$50^2)/2)*$O$54)/($O$50*SQRT($O$54))))*$ET60)*100*$B$69,0)</f>
        <v>0</v>
      </c>
      <c r="FZ60" s="60">
        <f ca="1">IFERROR((NORMSDIST(-(((LN($ET60/$C$70)+(#REF!+($O$50^2)/2)*$O$54)/($O$50*SQRT($O$54)))-$O$50*SQRT($O$54)))*$C$70*EXP(-#REF!*$O$54)-NORMSDIST(-((LN($ET60/$C$70)+(#REF!+($O$50^2)/2)*$O$54)/($O$50*SQRT($O$54))))*$ET60)*100*$B$70,0)</f>
        <v>0</v>
      </c>
      <c r="GA60" s="60">
        <f ca="1">IFERROR((NORMSDIST(-(((LN($ET60/$C$71)+(#REF!+($O$50^2)/2)*$O$54)/($O$50*SQRT($O$54)))-$O$50*SQRT($O$54)))*$C$71*EXP(-#REF!*$O$54)-NORMSDIST(-((LN($ET60/$C$71)+(#REF!+($O$50^2)/2)*$O$54)/($O$50*SQRT($O$54))))*$ET60)*100*$B$71,0)</f>
        <v>0</v>
      </c>
      <c r="GB60" s="60">
        <f ca="1">IFERROR((NORMSDIST(-(((LN($ET60/$C$72)+(#REF!+($O$50^2)/2)*$O$54)/($O$50*SQRT($O$54)))-$O$50*SQRT($O$54)))*$C$72*EXP(-#REF!*$O$54)-NORMSDIST(-((LN($ET60/$C$72)+(#REF!+($O$50^2)/2)*$O$54)/($O$50*SQRT($O$54))))*$ET60)*100*$B$72,0)</f>
        <v>0</v>
      </c>
      <c r="GC60" s="60">
        <f ca="1">IFERROR((NORMSDIST(-(((LN($ET60/$C$74)+(#REF!+($O$50^2)/2)*$O$54)/($O$50*SQRT($O$54)))-$O$50*SQRT($O$54)))*$C$74*EXP(-#REF!*$O$54)-NORMSDIST(-((LN($ET60/$C$74)+(#REF!+($O$50^2)/2)*$O$54)/($O$50*SQRT($O$54))))*$ET60)*100*$B$74,0)</f>
        <v>0</v>
      </c>
      <c r="GD60" s="60">
        <f t="shared" si="124"/>
        <v>0</v>
      </c>
      <c r="GE60" s="60">
        <f t="shared" si="125"/>
        <v>0</v>
      </c>
      <c r="GF60" s="60">
        <f t="shared" si="126"/>
        <v>0</v>
      </c>
      <c r="GG60" s="60">
        <f t="shared" si="127"/>
        <v>0</v>
      </c>
      <c r="GH60" s="61"/>
      <c r="GI60" s="75">
        <f t="shared" ca="1" si="128"/>
        <v>0</v>
      </c>
    </row>
    <row r="61" spans="1:191">
      <c r="A61" s="150" t="s">
        <v>205</v>
      </c>
      <c r="B61" s="518"/>
      <c r="C61" s="523">
        <v>4858.1000000000004</v>
      </c>
      <c r="D61" s="519"/>
      <c r="E61" s="516">
        <f t="shared" si="0"/>
        <v>0</v>
      </c>
      <c r="F61" s="517">
        <f t="shared" si="134"/>
        <v>0</v>
      </c>
      <c r="G61" s="520">
        <f t="shared" si="137"/>
        <v>0</v>
      </c>
      <c r="H61" s="624"/>
      <c r="I61" s="552">
        <f t="shared" si="135"/>
        <v>0</v>
      </c>
      <c r="J61" s="899">
        <f t="shared" si="136"/>
        <v>0</v>
      </c>
      <c r="K61" s="872"/>
      <c r="L61" s="999" t="s">
        <v>257</v>
      </c>
      <c r="M61" s="985"/>
      <c r="N61" s="985"/>
      <c r="O61" s="916">
        <f ca="1">O60-TODAY()-O45</f>
        <v>80</v>
      </c>
      <c r="P61" s="878"/>
      <c r="Q61" s="884"/>
      <c r="R61" s="878"/>
      <c r="S61" s="885"/>
      <c r="T61" s="878"/>
      <c r="U61" s="878"/>
      <c r="V61" s="878"/>
      <c r="W61" s="878"/>
      <c r="X61" s="878"/>
      <c r="Y61" s="886"/>
      <c r="Z61" s="886"/>
      <c r="AA61" s="886"/>
      <c r="AB61" s="886"/>
      <c r="AC61" s="884"/>
      <c r="AD61" s="878"/>
      <c r="AE61" s="885"/>
      <c r="AF61" s="889"/>
      <c r="AG61" s="889"/>
      <c r="AH61" s="889"/>
      <c r="AI61" s="889"/>
      <c r="AJ61" s="886"/>
      <c r="AK61" s="886"/>
      <c r="AL61" s="886"/>
      <c r="AM61" s="886"/>
      <c r="AN61" s="886"/>
      <c r="AO61" s="527"/>
      <c r="AP61" s="528" t="s">
        <v>160</v>
      </c>
      <c r="AQ61" s="510"/>
      <c r="AR61" s="522"/>
      <c r="AS61" s="514"/>
      <c r="AT61" s="516">
        <f t="shared" si="17"/>
        <v>0</v>
      </c>
      <c r="AU61" s="525">
        <f t="shared" si="79"/>
        <v>0</v>
      </c>
      <c r="AV61" s="529" t="s">
        <v>206</v>
      </c>
      <c r="AW61" s="510"/>
      <c r="AX61" s="522"/>
      <c r="AY61" s="514"/>
      <c r="AZ61" s="516">
        <f t="shared" si="133"/>
        <v>0</v>
      </c>
      <c r="BA61" s="525">
        <f t="shared" si="80"/>
        <v>0</v>
      </c>
      <c r="BB61" s="532" t="s">
        <v>207</v>
      </c>
      <c r="BC61" s="531"/>
      <c r="BD61" s="514"/>
      <c r="BE61" s="516">
        <f t="shared" si="20"/>
        <v>0</v>
      </c>
      <c r="BF61" s="924">
        <f t="shared" si="81"/>
        <v>0</v>
      </c>
      <c r="BG61" s="877"/>
      <c r="BH61" s="877"/>
      <c r="BI61" s="877"/>
      <c r="BJ61" s="877"/>
      <c r="BK61" s="877"/>
      <c r="BL61" s="877"/>
      <c r="BM61" s="877"/>
      <c r="BN61" s="877"/>
      <c r="BO61" s="877"/>
      <c r="BP61" s="877"/>
      <c r="BQ61" s="877"/>
      <c r="BR61" s="877"/>
      <c r="DC61" s="59">
        <f t="shared" si="131"/>
        <v>4552.9441586804178</v>
      </c>
      <c r="DD61" s="60">
        <f t="shared" si="83"/>
        <v>0</v>
      </c>
      <c r="DE61" s="60">
        <f t="shared" si="84"/>
        <v>0</v>
      </c>
      <c r="DF61" s="60">
        <f t="shared" si="85"/>
        <v>0</v>
      </c>
      <c r="DG61" s="60">
        <f t="shared" si="86"/>
        <v>0</v>
      </c>
      <c r="DH61" s="60">
        <f t="shared" si="87"/>
        <v>0</v>
      </c>
      <c r="DI61" s="60">
        <f t="shared" si="88"/>
        <v>0</v>
      </c>
      <c r="DJ61" s="60">
        <f t="shared" si="89"/>
        <v>0</v>
      </c>
      <c r="DK61" s="60">
        <f t="shared" si="90"/>
        <v>0</v>
      </c>
      <c r="DL61" s="60">
        <f t="shared" si="91"/>
        <v>0</v>
      </c>
      <c r="DM61" s="60">
        <f t="shared" si="92"/>
        <v>0</v>
      </c>
      <c r="DN61" s="60">
        <f t="shared" si="93"/>
        <v>0</v>
      </c>
      <c r="DO61" s="60">
        <f t="shared" si="94"/>
        <v>0</v>
      </c>
      <c r="DP61" s="60">
        <f t="shared" si="95"/>
        <v>0</v>
      </c>
      <c r="DQ61" s="60">
        <f t="shared" si="96"/>
        <v>0</v>
      </c>
      <c r="DR61" s="60">
        <f t="shared" si="97"/>
        <v>0</v>
      </c>
      <c r="DS61" s="60">
        <f t="shared" si="98"/>
        <v>0</v>
      </c>
      <c r="DT61" s="60">
        <f t="shared" si="99"/>
        <v>0</v>
      </c>
      <c r="DU61" s="60">
        <f t="shared" si="100"/>
        <v>0</v>
      </c>
      <c r="DV61" s="60">
        <f t="shared" si="101"/>
        <v>0</v>
      </c>
      <c r="DW61" s="60">
        <f t="shared" si="102"/>
        <v>0</v>
      </c>
      <c r="DX61" s="60">
        <f t="shared" si="103"/>
        <v>0</v>
      </c>
      <c r="DY61" s="60">
        <f t="shared" si="104"/>
        <v>0</v>
      </c>
      <c r="DZ61" s="60">
        <f t="shared" si="105"/>
        <v>0</v>
      </c>
      <c r="EA61" s="60">
        <f t="shared" si="106"/>
        <v>0</v>
      </c>
      <c r="EB61" s="60">
        <f t="shared" si="107"/>
        <v>0</v>
      </c>
      <c r="EC61" s="60">
        <f t="shared" si="108"/>
        <v>0</v>
      </c>
      <c r="ED61" s="60">
        <f t="shared" si="109"/>
        <v>0</v>
      </c>
      <c r="EE61" s="60">
        <f t="shared" si="110"/>
        <v>0</v>
      </c>
      <c r="EF61" s="60">
        <f t="shared" si="111"/>
        <v>0</v>
      </c>
      <c r="EG61" s="60">
        <f t="shared" si="112"/>
        <v>0</v>
      </c>
      <c r="EH61" s="60">
        <f t="shared" si="113"/>
        <v>0</v>
      </c>
      <c r="EI61" s="60">
        <f t="shared" si="114"/>
        <v>0</v>
      </c>
      <c r="EJ61" s="60">
        <f t="shared" si="115"/>
        <v>0</v>
      </c>
      <c r="EK61" s="60">
        <f t="shared" si="116"/>
        <v>0</v>
      </c>
      <c r="EL61" s="60">
        <f t="shared" si="117"/>
        <v>0</v>
      </c>
      <c r="EM61" s="60">
        <f t="shared" si="118"/>
        <v>0</v>
      </c>
      <c r="EN61" s="60">
        <f t="shared" si="119"/>
        <v>0</v>
      </c>
      <c r="EO61" s="60">
        <f t="shared" si="120"/>
        <v>0</v>
      </c>
      <c r="EP61" s="60">
        <f t="shared" si="121"/>
        <v>0</v>
      </c>
      <c r="EQ61" s="61"/>
      <c r="ER61" s="75">
        <f t="shared" si="122"/>
        <v>0</v>
      </c>
      <c r="ES61" s="50"/>
      <c r="ET61" s="59">
        <f t="shared" si="132"/>
        <v>4552.9441586804178</v>
      </c>
      <c r="EU61" s="60">
        <f ca="1">IFERROR((NORMSDIST(-(((LN($ET61/$C$21)+(#REF!+($O$50^2)/2)*$O$54)/($O$50*SQRT($O$54)))-$O$50*SQRT($O$54)))*$C$21*EXP(-#REF!*$O$54)-NORMSDIST(-((LN($ET61/$C$21)+(#REF!+($O$50^2)/2)*$O$54)/($O$50*SQRT($O$54))))*$ET61)*100*$B$21,0)</f>
        <v>0</v>
      </c>
      <c r="EV61" s="60">
        <f ca="1">IFERROR((NORMSDIST(-(((LN($ET61/$C$22)+(#REF!+($O$50^2)/2)*$O$54)/($O$50*SQRT($O$54)))-$O$50*SQRT($O$54)))*$C$22*EXP(-#REF!*$O$54)-NORMSDIST(-((LN($ET61/$C$22)+(#REF!+($O$50^2)/2)*$O$54)/($O$50*SQRT($O$54))))*$ET61)*100*$B$22,0)</f>
        <v>0</v>
      </c>
      <c r="EW61" s="60">
        <f ca="1">IFERROR((NORMSDIST(-(((LN($ET61/$C$23)+(#REF!+($O$50^2)/2)*$O$54)/($O$50*SQRT($O$54)))-$O$50*SQRT($O$54)))*$C$23*EXP(-#REF!*$O$54)-NORMSDIST(-((LN($ET61/$C$23)+(#REF!+($O$50^2)/2)*$O$54)/($O$50*SQRT($O$54))))*$ET61)*100*$B$23,0)</f>
        <v>0</v>
      </c>
      <c r="EX61" s="60">
        <f ca="1">IFERROR((NORMSDIST(-(((LN($ET61/$C$24)+(#REF!+($O$50^2)/2)*$O$54)/($O$50*SQRT($O$54)))-$O$50*SQRT($O$54)))*$C$24*EXP(-#REF!*$O$54)-NORMSDIST(-((LN($ET61/$C$24)+(#REF!+($O$50^2)/2)*$O$54)/($O$50*SQRT($O$54))))*$ET61)*100*$B$24,0)</f>
        <v>0</v>
      </c>
      <c r="EY61" s="60">
        <f ca="1">IFERROR((NORMSDIST(-(((LN($ET61/$C$25)+(#REF!+($O$50^2)/2)*$O$54)/($O$50*SQRT($O$54)))-$O$50*SQRT($O$54)))*$C$25*EXP(-#REF!*$O$54)-NORMSDIST(-((LN($ET61/$C$25)+(#REF!+($O$50^2)/2)*$O$54)/($O$50*SQRT($O$54))))*$ET61)*100*$B$25,0)</f>
        <v>0</v>
      </c>
      <c r="EZ61" s="60">
        <f ca="1">IFERROR((NORMSDIST(-(((LN($ET61/$C$26)+(#REF!+($O$50^2)/2)*$O$54)/($O$50*SQRT($O$54)))-$O$50*SQRT($O$54)))*$C$26*EXP(-#REF!*$O$54)-NORMSDIST(-((LN($ET61/$C$26)+(#REF!+($O$50^2)/2)*$O$54)/($O$50*SQRT($O$54))))*$ET61)*100*$B$26,0)</f>
        <v>0</v>
      </c>
      <c r="FA61" s="60">
        <f ca="1">IFERROR((NORMSDIST(-(((LN($ET61/$C$27)+(#REF!+($O$50^2)/2)*$O$54)/($O$50*SQRT($O$54)))-$O$50*SQRT($O$54)))*$C$27*EXP(-#REF!*$O$54)-NORMSDIST(-((LN($ET61/$C$27)+(#REF!+($O$50^2)/2)*$O$54)/($O$50*SQRT($O$54))))*$ET61)*100*$B$27,0)</f>
        <v>0</v>
      </c>
      <c r="FB61" s="60">
        <f ca="1">IFERROR((NORMSDIST(-(((LN($ET61/$C$28)+(#REF!+($O$50^2)/2)*$O$54)/($O$50*SQRT($O$54)))-$O$50*SQRT($O$54)))*$C$28*EXP(-#REF!*$O$54)-NORMSDIST(-((LN($ET61/$C$28)+(#REF!+($O$50^2)/2)*$O$54)/($O$50*SQRT($O$54))))*$ET61)*100*$B$28,0)</f>
        <v>0</v>
      </c>
      <c r="FC61" s="60">
        <f ca="1">IFERROR((NORMSDIST(-(((LN($ET61/$C$29)+(#REF!+($O$50^2)/2)*$O$54)/($O$50*SQRT($O$54)))-$O$50*SQRT($O$54)))*$C$29*EXP(-#REF!*$O$54)-NORMSDIST(-((LN($ET61/$C$29)+(#REF!+($O$50^2)/2)*$O$54)/($O$50*SQRT($O$54))))*$ET61)*100*$B$29,0)</f>
        <v>0</v>
      </c>
      <c r="FD61" s="60">
        <f ca="1">IFERROR((NORMSDIST(-(((LN($ET61/$C$30)+(#REF!+($O$50^2)/2)*$O$54)/($O$50*SQRT($O$54)))-$O$50*SQRT($O$54)))*$C$30*EXP(-#REF!*$O$54)-NORMSDIST(-((LN($ET61/$C$30)+(#REF!+($O$50^2)/2)*$O$54)/($O$50*SQRT($O$54))))*$ET61)*100*$B$30,0)</f>
        <v>0</v>
      </c>
      <c r="FE61" s="60">
        <f ca="1">IFERROR((NORMSDIST(-(((LN($ET61/$C$31)+(#REF!+($O$50^2)/2)*$O$54)/($O$50*SQRT($O$54)))-$O$50*SQRT($O$54)))*$C$31*EXP(-#REF!*$O$54)-NORMSDIST(-((LN($ET61/$C$31)+(#REF!+($O$50^2)/2)*$O$54)/($O$50*SQRT($O$54))))*$ET61)*100*$B$31,0)</f>
        <v>0</v>
      </c>
      <c r="FF61" s="60">
        <f ca="1">IFERROR((NORMSDIST(-(((LN($ET61/$C$32)+(#REF!+($O$50^2)/2)*$O$54)/($O$50*SQRT($O$54)))-$O$50*SQRT($O$54)))*$C$32*EXP(-#REF!*$O$54)-NORMSDIST(-((LN($ET61/$C$32)+(#REF!+($O$50^2)/2)*$O$54)/($O$50*SQRT($O$54))))*$ET61)*100*$B$32,0)</f>
        <v>0</v>
      </c>
      <c r="FG61" s="60">
        <f ca="1">IFERROR((NORMSDIST(-(((LN($ET61/$C$33)+(#REF!+($O$50^2)/2)*$O$54)/($O$50*SQRT($O$54)))-$O$50*SQRT($O$54)))*$C$33*EXP(-#REF!*$O$54)-NORMSDIST(-((LN($ET61/$C$33)+(#REF!+($O$50^2)/2)*$O$54)/($O$50*SQRT($O$54))))*$ET61)*100*$B$33,0)</f>
        <v>0</v>
      </c>
      <c r="FH61" s="60">
        <f ca="1">IFERROR((NORMSDIST(-(((LN($ET61/$C$34)+(#REF!+($O$50^2)/2)*$O$54)/($O$50*SQRT($O$54)))-$O$50*SQRT($O$54)))*$C$34*EXP(-#REF!*$O$54)-NORMSDIST(-((LN($ET61/$C$34)+(#REF!+($O$50^2)/2)*$O$54)/($O$50*SQRT($O$54))))*$ET61)*100*$B$34,0)</f>
        <v>0</v>
      </c>
      <c r="FI61" s="60">
        <f ca="1">IFERROR((NORMSDIST(-(((LN($ET61/$C$35)+(#REF!+($O$50^2)/2)*$O$54)/($O$50*SQRT($O$54)))-$O$50*SQRT($O$54)))*$C$35*EXP(-#REF!*$O$54)-NORMSDIST(-((LN($ET61/$C$35)+(#REF!+($O$50^2)/2)*$O$54)/($O$50*SQRT($O$54))))*$ET61)*100*$B$35,0)</f>
        <v>0</v>
      </c>
      <c r="FJ61" s="60">
        <f ca="1">IFERROR((NORMSDIST(-(((LN($ET61/$C$36)+(#REF!+($O$50^2)/2)*$O$54)/($O$50*SQRT($O$54)))-$O$50*SQRT($O$54)))*$C$36*EXP(-#REF!*$O$54)-NORMSDIST(-((LN($ET61/$C$36)+(#REF!+($O$50^2)/2)*$O$54)/($O$50*SQRT($O$54))))*$ET61)*100*$B$36,0)</f>
        <v>0</v>
      </c>
      <c r="FK61" s="60">
        <f ca="1">IFERROR((NORMSDIST(-(((LN($ET61/$C$37)+(#REF!+($O$50^2)/2)*$O$54)/($O$50*SQRT($O$54)))-$O$50*SQRT($O$54)))*$C$37*EXP(-#REF!*$O$54)-NORMSDIST(-((LN($ET61/$C$37)+(#REF!+($O$50^2)/2)*$O$54)/($O$50*SQRT($O$54))))*$ET61)*100*$B$37,0)</f>
        <v>0</v>
      </c>
      <c r="FL61" s="60">
        <f ca="1">IFERROR((NORMSDIST(-(((LN($ET61/$C$38)+(#REF!+($O$50^2)/2)*$O$54)/($O$50*SQRT($O$54)))-$O$50*SQRT($O$54)))*$C$38*EXP(-#REF!*$O$54)-NORMSDIST(-((LN($ET61/$C$38)+(#REF!+($O$50^2)/2)*$O$54)/($O$50*SQRT($O$54))))*$ET61)*100*$B$38,0)</f>
        <v>0</v>
      </c>
      <c r="FM61" s="60">
        <f ca="1">IFERROR((NORMSDIST(-(((LN($ET61/$C$57)+(#REF!+($O$50^2)/2)*$O$54)/($O$50*SQRT($O$54)))-$O$50*SQRT($O$54)))*$C$57*EXP(-#REF!*$O$54)-NORMSDIST(-((LN($ET61/$C$57)+(#REF!+($O$50^2)/2)*$O$54)/($O$50*SQRT($O$54))))*$ET61)*100*$B$57,0)</f>
        <v>0</v>
      </c>
      <c r="FN61" s="60">
        <f ca="1">IFERROR((NORMSDIST(-(((LN($ET61/$C$58)+(#REF!+($O$50^2)/2)*$O$54)/($O$50*SQRT($O$54)))-$O$50*SQRT($O$54)))*$C$58*EXP(-#REF!*$O$54)-NORMSDIST(-((LN($ET61/$C$58)+(#REF!+($O$50^2)/2)*$O$54)/($O$50*SQRT($O$54))))*$ET61)*100*$B$58,0)</f>
        <v>0</v>
      </c>
      <c r="FO61" s="60">
        <f ca="1">IFERROR((NORMSDIST(-(((LN($ET61/$C$59)+(#REF!+($O$50^2)/2)*$O$54)/($O$50*SQRT($O$54)))-$O$50*SQRT($O$54)))*$C$59*EXP(-#REF!*$O$54)-NORMSDIST(-((LN($ET61/$C$59)+(#REF!+($O$50^2)/2)*$O$54)/($O$50*SQRT($O$54))))*$ET61)*100*$B$59,0)</f>
        <v>0</v>
      </c>
      <c r="FP61" s="60">
        <f ca="1">IFERROR((NORMSDIST(-(((LN($ET61/$C$60)+(#REF!+($O$50^2)/2)*$O$54)/($O$50*SQRT($O$54)))-$O$50*SQRT($O$54)))*$C$60*EXP(-#REF!*$O$54)-NORMSDIST(-((LN($ET61/$C$60)+(#REF!+($O$50^2)/2)*$O$54)/($O$50*SQRT($O$54))))*$ET61)*100*$B$60,0)</f>
        <v>0</v>
      </c>
      <c r="FQ61" s="60">
        <f ca="1">IFERROR((NORMSDIST(-(((LN($ET61/$C$61)+(#REF!+($O$50^2)/2)*$O$54)/($O$50*SQRT($O$54)))-$O$50*SQRT($O$54)))*$C$61*EXP(-#REF!*$O$54)-NORMSDIST(-((LN($ET61/$C$61)+(#REF!+($O$50^2)/2)*$O$54)/($O$50*SQRT($O$54))))*$ET61)*100*$B$61,0)</f>
        <v>0</v>
      </c>
      <c r="FR61" s="60">
        <f ca="1">IFERROR((NORMSDIST(-(((LN($ET61/$C$62)+(#REF!+($O$50^2)/2)*$O$54)/($O$50*SQRT($O$54)))-$O$50*SQRT($O$54)))*$C$62*EXP(-#REF!*$O$54)-NORMSDIST(-((LN($ET61/$C$62)+(#REF!+($O$50^2)/2)*$O$54)/($O$50*SQRT($O$54))))*$ET61)*100*$B$62,0)</f>
        <v>0</v>
      </c>
      <c r="FS61" s="60">
        <f ca="1">IFERROR((NORMSDIST(-(((LN($ET61/$C$63)+(#REF!+($O$50^2)/2)*$O$54)/($O$50*SQRT($O$54)))-$O$50*SQRT($O$54)))*$C$63*EXP(-#REF!*$O$54)-NORMSDIST(-((LN($ET61/$C$63)+(#REF!+($O$50^2)/2)*$O$54)/($O$50*SQRT($O$54))))*$ET61)*100*$B$63,0)</f>
        <v>0</v>
      </c>
      <c r="FT61" s="60">
        <f ca="1">IFERROR((NORMSDIST(-(((LN($ET61/$C$64)+(#REF!+($O$50^2)/2)*$O$54)/($O$50*SQRT($O$54)))-$O$50*SQRT($O$54)))*$C$64*EXP(-#REF!*$O$54)-NORMSDIST(-((LN($ET61/$C$64)+(#REF!+($O$50^2)/2)*$O$54)/($O$50*SQRT($O$54))))*$ET61)*100*$B$64,0)</f>
        <v>0</v>
      </c>
      <c r="FU61" s="60">
        <f ca="1">IFERROR((NORMSDIST(-(((LN($ET61/$C$65)+(#REF!+($O$50^2)/2)*$O$54)/($O$50*SQRT($O$54)))-$O$50*SQRT($O$54)))*$C$65*EXP(-#REF!*$O$54)-NORMSDIST(-((LN($ET61/$C$65)+(#REF!+($O$50^2)/2)*$O$54)/($O$50*SQRT($O$54))))*$ET61)*100*$B$65,0)</f>
        <v>0</v>
      </c>
      <c r="FV61" s="60">
        <f ca="1">IFERROR((NORMSDIST(-(((LN($ET61/$C$66)+(#REF!+($O$50^2)/2)*$O$54)/($O$50*SQRT($O$54)))-$O$50*SQRT($O$54)))*$C$66*EXP(-#REF!*$O$54)-NORMSDIST(-((LN($ET61/$C$66)+(#REF!+($O$50^2)/2)*$O$54)/($O$50*SQRT($O$54))))*$ET61)*100*$B$66,0)</f>
        <v>0</v>
      </c>
      <c r="FW61" s="60">
        <f ca="1">IFERROR((NORMSDIST(-(((LN($ET61/$C$67)+(#REF!+($O$50^2)/2)*$O$54)/($O$50*SQRT($O$54)))-$O$50*SQRT($O$54)))*$C$67*EXP(-#REF!*$O$54)-NORMSDIST(-((LN($ET61/$C$67)+(#REF!+($O$50^2)/2)*$O$54)/($O$50*SQRT($O$54))))*$ET61)*100*$B$67,0)</f>
        <v>0</v>
      </c>
      <c r="FX61" s="60">
        <f ca="1">IFERROR((NORMSDIST(-(((LN($ET61/$C$68)+(#REF!+($O$50^2)/2)*$O$54)/($O$50*SQRT($O$54)))-$O$50*SQRT($O$54)))*$C$68*EXP(-#REF!*$O$54)-NORMSDIST(-((LN($ET61/$C$68)+(#REF!+($O$50^2)/2)*$O$54)/($O$50*SQRT($O$54))))*$ET61)*100*$B$68,0)</f>
        <v>0</v>
      </c>
      <c r="FY61" s="60">
        <f ca="1">IFERROR((NORMSDIST(-(((LN($ET61/$C$69)+(#REF!+($O$50^2)/2)*$O$54)/($O$50*SQRT($O$54)))-$O$50*SQRT($O$54)))*$C$69*EXP(-#REF!*$O$54)-NORMSDIST(-((LN($ET61/$C$69)+(#REF!+($O$50^2)/2)*$O$54)/($O$50*SQRT($O$54))))*$ET61)*100*$B$69,0)</f>
        <v>0</v>
      </c>
      <c r="FZ61" s="60">
        <f ca="1">IFERROR((NORMSDIST(-(((LN($ET61/$C$70)+(#REF!+($O$50^2)/2)*$O$54)/($O$50*SQRT($O$54)))-$O$50*SQRT($O$54)))*$C$70*EXP(-#REF!*$O$54)-NORMSDIST(-((LN($ET61/$C$70)+(#REF!+($O$50^2)/2)*$O$54)/($O$50*SQRT($O$54))))*$ET61)*100*$B$70,0)</f>
        <v>0</v>
      </c>
      <c r="GA61" s="60">
        <f ca="1">IFERROR((NORMSDIST(-(((LN($ET61/$C$71)+(#REF!+($O$50^2)/2)*$O$54)/($O$50*SQRT($O$54)))-$O$50*SQRT($O$54)))*$C$71*EXP(-#REF!*$O$54)-NORMSDIST(-((LN($ET61/$C$71)+(#REF!+($O$50^2)/2)*$O$54)/($O$50*SQRT($O$54))))*$ET61)*100*$B$71,0)</f>
        <v>0</v>
      </c>
      <c r="GB61" s="60">
        <f ca="1">IFERROR((NORMSDIST(-(((LN($ET61/$C$72)+(#REF!+($O$50^2)/2)*$O$54)/($O$50*SQRT($O$54)))-$O$50*SQRT($O$54)))*$C$72*EXP(-#REF!*$O$54)-NORMSDIST(-((LN($ET61/$C$72)+(#REF!+($O$50^2)/2)*$O$54)/($O$50*SQRT($O$54))))*$ET61)*100*$B$72,0)</f>
        <v>0</v>
      </c>
      <c r="GC61" s="60">
        <f ca="1">IFERROR((NORMSDIST(-(((LN($ET61/$C$74)+(#REF!+($O$50^2)/2)*$O$54)/($O$50*SQRT($O$54)))-$O$50*SQRT($O$54)))*$C$74*EXP(-#REF!*$O$54)-NORMSDIST(-((LN($ET61/$C$74)+(#REF!+($O$50^2)/2)*$O$54)/($O$50*SQRT($O$54))))*$ET61)*100*$B$74,0)</f>
        <v>0</v>
      </c>
      <c r="GD61" s="60">
        <f t="shared" si="124"/>
        <v>0</v>
      </c>
      <c r="GE61" s="60">
        <f t="shared" si="125"/>
        <v>0</v>
      </c>
      <c r="GF61" s="60">
        <f t="shared" si="126"/>
        <v>0</v>
      </c>
      <c r="GG61" s="60">
        <f t="shared" si="127"/>
        <v>0</v>
      </c>
      <c r="GH61" s="61"/>
      <c r="GI61" s="75">
        <f t="shared" ca="1" si="128"/>
        <v>0</v>
      </c>
    </row>
    <row r="62" spans="1:191">
      <c r="A62" s="150" t="s">
        <v>205</v>
      </c>
      <c r="B62" s="637"/>
      <c r="C62" s="638">
        <v>4658.1000000000004</v>
      </c>
      <c r="D62" s="639"/>
      <c r="E62" s="645">
        <f t="shared" si="0"/>
        <v>0</v>
      </c>
      <c r="F62" s="646">
        <f t="shared" si="134"/>
        <v>0</v>
      </c>
      <c r="G62" s="642">
        <f t="shared" si="137"/>
        <v>0</v>
      </c>
      <c r="H62" s="643"/>
      <c r="I62" s="551">
        <f t="shared" si="135"/>
        <v>0</v>
      </c>
      <c r="J62" s="900">
        <f t="shared" si="136"/>
        <v>0</v>
      </c>
      <c r="K62" s="872"/>
      <c r="L62" s="998" t="s">
        <v>258</v>
      </c>
      <c r="M62" s="987"/>
      <c r="N62" s="987"/>
      <c r="O62" s="917">
        <f ca="1">O61/365</f>
        <v>0.21917808219178081</v>
      </c>
      <c r="P62" s="878"/>
      <c r="Q62" s="884"/>
      <c r="R62" s="878"/>
      <c r="S62" s="885"/>
      <c r="T62" s="878"/>
      <c r="U62" s="878"/>
      <c r="V62" s="878"/>
      <c r="W62" s="878"/>
      <c r="X62" s="878"/>
      <c r="Y62" s="886"/>
      <c r="Z62" s="886"/>
      <c r="AA62" s="886"/>
      <c r="AB62" s="886"/>
      <c r="AC62" s="884"/>
      <c r="AD62" s="878"/>
      <c r="AE62" s="885"/>
      <c r="AF62" s="889"/>
      <c r="AG62" s="889"/>
      <c r="AH62" s="889"/>
      <c r="AI62" s="889"/>
      <c r="AJ62" s="886"/>
      <c r="AK62" s="886"/>
      <c r="AL62" s="886"/>
      <c r="AM62" s="886"/>
      <c r="AN62" s="886"/>
      <c r="AO62" s="526"/>
      <c r="AP62" s="528" t="s">
        <v>160</v>
      </c>
      <c r="AQ62" s="509"/>
      <c r="AR62" s="521"/>
      <c r="AS62" s="512"/>
      <c r="AT62" s="515">
        <f t="shared" si="17"/>
        <v>0</v>
      </c>
      <c r="AU62" s="524">
        <f t="shared" si="79"/>
        <v>0</v>
      </c>
      <c r="AV62" s="529" t="s">
        <v>206</v>
      </c>
      <c r="AW62" s="509"/>
      <c r="AX62" s="521"/>
      <c r="AY62" s="512"/>
      <c r="AZ62" s="515">
        <f t="shared" si="133"/>
        <v>0</v>
      </c>
      <c r="BA62" s="524">
        <f t="shared" si="80"/>
        <v>0</v>
      </c>
      <c r="BB62" s="532" t="s">
        <v>207</v>
      </c>
      <c r="BC62" s="530"/>
      <c r="BD62" s="512"/>
      <c r="BE62" s="515">
        <f t="shared" si="20"/>
        <v>0</v>
      </c>
      <c r="BF62" s="925">
        <f t="shared" si="81"/>
        <v>0</v>
      </c>
      <c r="BG62" s="877"/>
      <c r="BH62" s="877"/>
      <c r="BI62" s="877"/>
      <c r="BJ62" s="877"/>
      <c r="BK62" s="877"/>
      <c r="BL62" s="877"/>
      <c r="BM62" s="877"/>
      <c r="BN62" s="877"/>
      <c r="BO62" s="877"/>
      <c r="BP62" s="877"/>
      <c r="BQ62" s="877"/>
      <c r="BR62" s="877"/>
      <c r="DC62" s="59">
        <f t="shared" si="131"/>
        <v>4644.0030418540264</v>
      </c>
      <c r="DD62" s="60">
        <f t="shared" si="83"/>
        <v>0</v>
      </c>
      <c r="DE62" s="60">
        <f t="shared" si="84"/>
        <v>0</v>
      </c>
      <c r="DF62" s="60">
        <f t="shared" si="85"/>
        <v>0</v>
      </c>
      <c r="DG62" s="60">
        <f t="shared" si="86"/>
        <v>0</v>
      </c>
      <c r="DH62" s="60">
        <f t="shared" si="87"/>
        <v>0</v>
      </c>
      <c r="DI62" s="60">
        <f t="shared" si="88"/>
        <v>0</v>
      </c>
      <c r="DJ62" s="60">
        <f t="shared" si="89"/>
        <v>0</v>
      </c>
      <c r="DK62" s="60">
        <f t="shared" si="90"/>
        <v>0</v>
      </c>
      <c r="DL62" s="60">
        <f t="shared" si="91"/>
        <v>0</v>
      </c>
      <c r="DM62" s="60">
        <f t="shared" si="92"/>
        <v>0</v>
      </c>
      <c r="DN62" s="60">
        <f t="shared" si="93"/>
        <v>0</v>
      </c>
      <c r="DO62" s="60">
        <f t="shared" si="94"/>
        <v>0</v>
      </c>
      <c r="DP62" s="60">
        <f t="shared" si="95"/>
        <v>0</v>
      </c>
      <c r="DQ62" s="60">
        <f t="shared" si="96"/>
        <v>0</v>
      </c>
      <c r="DR62" s="60">
        <f t="shared" si="97"/>
        <v>0</v>
      </c>
      <c r="DS62" s="60">
        <f t="shared" si="98"/>
        <v>0</v>
      </c>
      <c r="DT62" s="60">
        <f t="shared" si="99"/>
        <v>0</v>
      </c>
      <c r="DU62" s="60">
        <f t="shared" si="100"/>
        <v>0</v>
      </c>
      <c r="DV62" s="60">
        <f t="shared" si="101"/>
        <v>0</v>
      </c>
      <c r="DW62" s="60">
        <f t="shared" si="102"/>
        <v>0</v>
      </c>
      <c r="DX62" s="60">
        <f t="shared" si="103"/>
        <v>0</v>
      </c>
      <c r="DY62" s="60">
        <f t="shared" si="104"/>
        <v>0</v>
      </c>
      <c r="DZ62" s="60">
        <f t="shared" si="105"/>
        <v>0</v>
      </c>
      <c r="EA62" s="60">
        <f t="shared" si="106"/>
        <v>0</v>
      </c>
      <c r="EB62" s="60">
        <f t="shared" si="107"/>
        <v>0</v>
      </c>
      <c r="EC62" s="60">
        <f t="shared" si="108"/>
        <v>0</v>
      </c>
      <c r="ED62" s="60">
        <f t="shared" si="109"/>
        <v>0</v>
      </c>
      <c r="EE62" s="60">
        <f t="shared" si="110"/>
        <v>0</v>
      </c>
      <c r="EF62" s="60">
        <f t="shared" si="111"/>
        <v>0</v>
      </c>
      <c r="EG62" s="60">
        <f t="shared" si="112"/>
        <v>0</v>
      </c>
      <c r="EH62" s="60">
        <f t="shared" si="113"/>
        <v>0</v>
      </c>
      <c r="EI62" s="60">
        <f t="shared" si="114"/>
        <v>0</v>
      </c>
      <c r="EJ62" s="60">
        <f t="shared" si="115"/>
        <v>0</v>
      </c>
      <c r="EK62" s="60">
        <f t="shared" si="116"/>
        <v>0</v>
      </c>
      <c r="EL62" s="60">
        <f t="shared" si="117"/>
        <v>0</v>
      </c>
      <c r="EM62" s="60">
        <f t="shared" si="118"/>
        <v>0</v>
      </c>
      <c r="EN62" s="60">
        <f t="shared" si="119"/>
        <v>0</v>
      </c>
      <c r="EO62" s="60">
        <f t="shared" si="120"/>
        <v>0</v>
      </c>
      <c r="EP62" s="60">
        <f t="shared" si="121"/>
        <v>0</v>
      </c>
      <c r="EQ62" s="61"/>
      <c r="ER62" s="75">
        <f t="shared" si="122"/>
        <v>0</v>
      </c>
      <c r="ES62" s="50"/>
      <c r="ET62" s="59">
        <f t="shared" si="132"/>
        <v>4644.0030418540264</v>
      </c>
      <c r="EU62" s="60">
        <f ca="1">IFERROR((NORMSDIST(-(((LN($ET62/$C$21)+(#REF!+($O$50^2)/2)*$O$54)/($O$50*SQRT($O$54)))-$O$50*SQRT($O$54)))*$C$21*EXP(-#REF!*$O$54)-NORMSDIST(-((LN($ET62/$C$21)+(#REF!+($O$50^2)/2)*$O$54)/($O$50*SQRT($O$54))))*$ET62)*100*$B$21,0)</f>
        <v>0</v>
      </c>
      <c r="EV62" s="60">
        <f ca="1">IFERROR((NORMSDIST(-(((LN($ET62/$C$22)+(#REF!+($O$50^2)/2)*$O$54)/($O$50*SQRT($O$54)))-$O$50*SQRT($O$54)))*$C$22*EXP(-#REF!*$O$54)-NORMSDIST(-((LN($ET62/$C$22)+(#REF!+($O$50^2)/2)*$O$54)/($O$50*SQRT($O$54))))*$ET62)*100*$B$22,0)</f>
        <v>0</v>
      </c>
      <c r="EW62" s="60">
        <f ca="1">IFERROR((NORMSDIST(-(((LN($ET62/$C$23)+(#REF!+($O$50^2)/2)*$O$54)/($O$50*SQRT($O$54)))-$O$50*SQRT($O$54)))*$C$23*EXP(-#REF!*$O$54)-NORMSDIST(-((LN($ET62/$C$23)+(#REF!+($O$50^2)/2)*$O$54)/($O$50*SQRT($O$54))))*$ET62)*100*$B$23,0)</f>
        <v>0</v>
      </c>
      <c r="EX62" s="60">
        <f ca="1">IFERROR((NORMSDIST(-(((LN($ET62/$C$24)+(#REF!+($O$50^2)/2)*$O$54)/($O$50*SQRT($O$54)))-$O$50*SQRT($O$54)))*$C$24*EXP(-#REF!*$O$54)-NORMSDIST(-((LN($ET62/$C$24)+(#REF!+($O$50^2)/2)*$O$54)/($O$50*SQRT($O$54))))*$ET62)*100*$B$24,0)</f>
        <v>0</v>
      </c>
      <c r="EY62" s="60">
        <f ca="1">IFERROR((NORMSDIST(-(((LN($ET62/$C$25)+(#REF!+($O$50^2)/2)*$O$54)/($O$50*SQRT($O$54)))-$O$50*SQRT($O$54)))*$C$25*EXP(-#REF!*$O$54)-NORMSDIST(-((LN($ET62/$C$25)+(#REF!+($O$50^2)/2)*$O$54)/($O$50*SQRT($O$54))))*$ET62)*100*$B$25,0)</f>
        <v>0</v>
      </c>
      <c r="EZ62" s="60">
        <f ca="1">IFERROR((NORMSDIST(-(((LN($ET62/$C$26)+(#REF!+($O$50^2)/2)*$O$54)/($O$50*SQRT($O$54)))-$O$50*SQRT($O$54)))*$C$26*EXP(-#REF!*$O$54)-NORMSDIST(-((LN($ET62/$C$26)+(#REF!+($O$50^2)/2)*$O$54)/($O$50*SQRT($O$54))))*$ET62)*100*$B$26,0)</f>
        <v>0</v>
      </c>
      <c r="FA62" s="60">
        <f ca="1">IFERROR((NORMSDIST(-(((LN($ET62/$C$27)+(#REF!+($O$50^2)/2)*$O$54)/($O$50*SQRT($O$54)))-$O$50*SQRT($O$54)))*$C$27*EXP(-#REF!*$O$54)-NORMSDIST(-((LN($ET62/$C$27)+(#REF!+($O$50^2)/2)*$O$54)/($O$50*SQRT($O$54))))*$ET62)*100*$B$27,0)</f>
        <v>0</v>
      </c>
      <c r="FB62" s="60">
        <f ca="1">IFERROR((NORMSDIST(-(((LN($ET62/$C$28)+(#REF!+($O$50^2)/2)*$O$54)/($O$50*SQRT($O$54)))-$O$50*SQRT($O$54)))*$C$28*EXP(-#REF!*$O$54)-NORMSDIST(-((LN($ET62/$C$28)+(#REF!+($O$50^2)/2)*$O$54)/($O$50*SQRT($O$54))))*$ET62)*100*$B$28,0)</f>
        <v>0</v>
      </c>
      <c r="FC62" s="60">
        <f ca="1">IFERROR((NORMSDIST(-(((LN($ET62/$C$29)+(#REF!+($O$50^2)/2)*$O$54)/($O$50*SQRT($O$54)))-$O$50*SQRT($O$54)))*$C$29*EXP(-#REF!*$O$54)-NORMSDIST(-((LN($ET62/$C$29)+(#REF!+($O$50^2)/2)*$O$54)/($O$50*SQRT($O$54))))*$ET62)*100*$B$29,0)</f>
        <v>0</v>
      </c>
      <c r="FD62" s="60">
        <f ca="1">IFERROR((NORMSDIST(-(((LN($ET62/$C$30)+(#REF!+($O$50^2)/2)*$O$54)/($O$50*SQRT($O$54)))-$O$50*SQRT($O$54)))*$C$30*EXP(-#REF!*$O$54)-NORMSDIST(-((LN($ET62/$C$30)+(#REF!+($O$50^2)/2)*$O$54)/($O$50*SQRT($O$54))))*$ET62)*100*$B$30,0)</f>
        <v>0</v>
      </c>
      <c r="FE62" s="60">
        <f ca="1">IFERROR((NORMSDIST(-(((LN($ET62/$C$31)+(#REF!+($O$50^2)/2)*$O$54)/($O$50*SQRT($O$54)))-$O$50*SQRT($O$54)))*$C$31*EXP(-#REF!*$O$54)-NORMSDIST(-((LN($ET62/$C$31)+(#REF!+($O$50^2)/2)*$O$54)/($O$50*SQRT($O$54))))*$ET62)*100*$B$31,0)</f>
        <v>0</v>
      </c>
      <c r="FF62" s="60">
        <f ca="1">IFERROR((NORMSDIST(-(((LN($ET62/$C$32)+(#REF!+($O$50^2)/2)*$O$54)/($O$50*SQRT($O$54)))-$O$50*SQRT($O$54)))*$C$32*EXP(-#REF!*$O$54)-NORMSDIST(-((LN($ET62/$C$32)+(#REF!+($O$50^2)/2)*$O$54)/($O$50*SQRT($O$54))))*$ET62)*100*$B$32,0)</f>
        <v>0</v>
      </c>
      <c r="FG62" s="60">
        <f ca="1">IFERROR((NORMSDIST(-(((LN($ET62/$C$33)+(#REF!+($O$50^2)/2)*$O$54)/($O$50*SQRT($O$54)))-$O$50*SQRT($O$54)))*$C$33*EXP(-#REF!*$O$54)-NORMSDIST(-((LN($ET62/$C$33)+(#REF!+($O$50^2)/2)*$O$54)/($O$50*SQRT($O$54))))*$ET62)*100*$B$33,0)</f>
        <v>0</v>
      </c>
      <c r="FH62" s="60">
        <f ca="1">IFERROR((NORMSDIST(-(((LN($ET62/$C$34)+(#REF!+($O$50^2)/2)*$O$54)/($O$50*SQRT($O$54)))-$O$50*SQRT($O$54)))*$C$34*EXP(-#REF!*$O$54)-NORMSDIST(-((LN($ET62/$C$34)+(#REF!+($O$50^2)/2)*$O$54)/($O$50*SQRT($O$54))))*$ET62)*100*$B$34,0)</f>
        <v>0</v>
      </c>
      <c r="FI62" s="60">
        <f ca="1">IFERROR((NORMSDIST(-(((LN($ET62/$C$35)+(#REF!+($O$50^2)/2)*$O$54)/($O$50*SQRT($O$54)))-$O$50*SQRT($O$54)))*$C$35*EXP(-#REF!*$O$54)-NORMSDIST(-((LN($ET62/$C$35)+(#REF!+($O$50^2)/2)*$O$54)/($O$50*SQRT($O$54))))*$ET62)*100*$B$35,0)</f>
        <v>0</v>
      </c>
      <c r="FJ62" s="60">
        <f ca="1">IFERROR((NORMSDIST(-(((LN($ET62/$C$36)+(#REF!+($O$50^2)/2)*$O$54)/($O$50*SQRT($O$54)))-$O$50*SQRT($O$54)))*$C$36*EXP(-#REF!*$O$54)-NORMSDIST(-((LN($ET62/$C$36)+(#REF!+($O$50^2)/2)*$O$54)/($O$50*SQRT($O$54))))*$ET62)*100*$B$36,0)</f>
        <v>0</v>
      </c>
      <c r="FK62" s="60">
        <f ca="1">IFERROR((NORMSDIST(-(((LN($ET62/$C$37)+(#REF!+($O$50^2)/2)*$O$54)/($O$50*SQRT($O$54)))-$O$50*SQRT($O$54)))*$C$37*EXP(-#REF!*$O$54)-NORMSDIST(-((LN($ET62/$C$37)+(#REF!+($O$50^2)/2)*$O$54)/($O$50*SQRT($O$54))))*$ET62)*100*$B$37,0)</f>
        <v>0</v>
      </c>
      <c r="FL62" s="60">
        <f ca="1">IFERROR((NORMSDIST(-(((LN($ET62/$C$38)+(#REF!+($O$50^2)/2)*$O$54)/($O$50*SQRT($O$54)))-$O$50*SQRT($O$54)))*$C$38*EXP(-#REF!*$O$54)-NORMSDIST(-((LN($ET62/$C$38)+(#REF!+($O$50^2)/2)*$O$54)/($O$50*SQRT($O$54))))*$ET62)*100*$B$38,0)</f>
        <v>0</v>
      </c>
      <c r="FM62" s="60">
        <f ca="1">IFERROR((NORMSDIST(-(((LN($ET62/$C$57)+(#REF!+($O$50^2)/2)*$O$54)/($O$50*SQRT($O$54)))-$O$50*SQRT($O$54)))*$C$57*EXP(-#REF!*$O$54)-NORMSDIST(-((LN($ET62/$C$57)+(#REF!+($O$50^2)/2)*$O$54)/($O$50*SQRT($O$54))))*$ET62)*100*$B$57,0)</f>
        <v>0</v>
      </c>
      <c r="FN62" s="60">
        <f ca="1">IFERROR((NORMSDIST(-(((LN($ET62/$C$58)+(#REF!+($O$50^2)/2)*$O$54)/($O$50*SQRT($O$54)))-$O$50*SQRT($O$54)))*$C$58*EXP(-#REF!*$O$54)-NORMSDIST(-((LN($ET62/$C$58)+(#REF!+($O$50^2)/2)*$O$54)/($O$50*SQRT($O$54))))*$ET62)*100*$B$58,0)</f>
        <v>0</v>
      </c>
      <c r="FO62" s="60">
        <f ca="1">IFERROR((NORMSDIST(-(((LN($ET62/$C$59)+(#REF!+($O$50^2)/2)*$O$54)/($O$50*SQRT($O$54)))-$O$50*SQRT($O$54)))*$C$59*EXP(-#REF!*$O$54)-NORMSDIST(-((LN($ET62/$C$59)+(#REF!+($O$50^2)/2)*$O$54)/($O$50*SQRT($O$54))))*$ET62)*100*$B$59,0)</f>
        <v>0</v>
      </c>
      <c r="FP62" s="60">
        <f ca="1">IFERROR((NORMSDIST(-(((LN($ET62/$C$60)+(#REF!+($O$50^2)/2)*$O$54)/($O$50*SQRT($O$54)))-$O$50*SQRT($O$54)))*$C$60*EXP(-#REF!*$O$54)-NORMSDIST(-((LN($ET62/$C$60)+(#REF!+($O$50^2)/2)*$O$54)/($O$50*SQRT($O$54))))*$ET62)*100*$B$60,0)</f>
        <v>0</v>
      </c>
      <c r="FQ62" s="60">
        <f ca="1">IFERROR((NORMSDIST(-(((LN($ET62/$C$61)+(#REF!+($O$50^2)/2)*$O$54)/($O$50*SQRT($O$54)))-$O$50*SQRT($O$54)))*$C$61*EXP(-#REF!*$O$54)-NORMSDIST(-((LN($ET62/$C$61)+(#REF!+($O$50^2)/2)*$O$54)/($O$50*SQRT($O$54))))*$ET62)*100*$B$61,0)</f>
        <v>0</v>
      </c>
      <c r="FR62" s="60">
        <f ca="1">IFERROR((NORMSDIST(-(((LN($ET62/$C$62)+(#REF!+($O$50^2)/2)*$O$54)/($O$50*SQRT($O$54)))-$O$50*SQRT($O$54)))*$C$62*EXP(-#REF!*$O$54)-NORMSDIST(-((LN($ET62/$C$62)+(#REF!+($O$50^2)/2)*$O$54)/($O$50*SQRT($O$54))))*$ET62)*100*$B$62,0)</f>
        <v>0</v>
      </c>
      <c r="FS62" s="60">
        <f ca="1">IFERROR((NORMSDIST(-(((LN($ET62/$C$63)+(#REF!+($O$50^2)/2)*$O$54)/($O$50*SQRT($O$54)))-$O$50*SQRT($O$54)))*$C$63*EXP(-#REF!*$O$54)-NORMSDIST(-((LN($ET62/$C$63)+(#REF!+($O$50^2)/2)*$O$54)/($O$50*SQRT($O$54))))*$ET62)*100*$B$63,0)</f>
        <v>0</v>
      </c>
      <c r="FT62" s="60">
        <f ca="1">IFERROR((NORMSDIST(-(((LN($ET62/$C$64)+(#REF!+($O$50^2)/2)*$O$54)/($O$50*SQRT($O$54)))-$O$50*SQRT($O$54)))*$C$64*EXP(-#REF!*$O$54)-NORMSDIST(-((LN($ET62/$C$64)+(#REF!+($O$50^2)/2)*$O$54)/($O$50*SQRT($O$54))))*$ET62)*100*$B$64,0)</f>
        <v>0</v>
      </c>
      <c r="FU62" s="60">
        <f ca="1">IFERROR((NORMSDIST(-(((LN($ET62/$C$65)+(#REF!+($O$50^2)/2)*$O$54)/($O$50*SQRT($O$54)))-$O$50*SQRT($O$54)))*$C$65*EXP(-#REF!*$O$54)-NORMSDIST(-((LN($ET62/$C$65)+(#REF!+($O$50^2)/2)*$O$54)/($O$50*SQRT($O$54))))*$ET62)*100*$B$65,0)</f>
        <v>0</v>
      </c>
      <c r="FV62" s="60">
        <f ca="1">IFERROR((NORMSDIST(-(((LN($ET62/$C$66)+(#REF!+($O$50^2)/2)*$O$54)/($O$50*SQRT($O$54)))-$O$50*SQRT($O$54)))*$C$66*EXP(-#REF!*$O$54)-NORMSDIST(-((LN($ET62/$C$66)+(#REF!+($O$50^2)/2)*$O$54)/($O$50*SQRT($O$54))))*$ET62)*100*$B$66,0)</f>
        <v>0</v>
      </c>
      <c r="FW62" s="60">
        <f ca="1">IFERROR((NORMSDIST(-(((LN($ET62/$C$67)+(#REF!+($O$50^2)/2)*$O$54)/($O$50*SQRT($O$54)))-$O$50*SQRT($O$54)))*$C$67*EXP(-#REF!*$O$54)-NORMSDIST(-((LN($ET62/$C$67)+(#REF!+($O$50^2)/2)*$O$54)/($O$50*SQRT($O$54))))*$ET62)*100*$B$67,0)</f>
        <v>0</v>
      </c>
      <c r="FX62" s="60">
        <f ca="1">IFERROR((NORMSDIST(-(((LN($ET62/$C$68)+(#REF!+($O$50^2)/2)*$O$54)/($O$50*SQRT($O$54)))-$O$50*SQRT($O$54)))*$C$68*EXP(-#REF!*$O$54)-NORMSDIST(-((LN($ET62/$C$68)+(#REF!+($O$50^2)/2)*$O$54)/($O$50*SQRT($O$54))))*$ET62)*100*$B$68,0)</f>
        <v>0</v>
      </c>
      <c r="FY62" s="60">
        <f ca="1">IFERROR((NORMSDIST(-(((LN($ET62/$C$69)+(#REF!+($O$50^2)/2)*$O$54)/($O$50*SQRT($O$54)))-$O$50*SQRT($O$54)))*$C$69*EXP(-#REF!*$O$54)-NORMSDIST(-((LN($ET62/$C$69)+(#REF!+($O$50^2)/2)*$O$54)/($O$50*SQRT($O$54))))*$ET62)*100*$B$69,0)</f>
        <v>0</v>
      </c>
      <c r="FZ62" s="60">
        <f ca="1">IFERROR((NORMSDIST(-(((LN($ET62/$C$70)+(#REF!+($O$50^2)/2)*$O$54)/($O$50*SQRT($O$54)))-$O$50*SQRT($O$54)))*$C$70*EXP(-#REF!*$O$54)-NORMSDIST(-((LN($ET62/$C$70)+(#REF!+($O$50^2)/2)*$O$54)/($O$50*SQRT($O$54))))*$ET62)*100*$B$70,0)</f>
        <v>0</v>
      </c>
      <c r="GA62" s="60">
        <f ca="1">IFERROR((NORMSDIST(-(((LN($ET62/$C$71)+(#REF!+($O$50^2)/2)*$O$54)/($O$50*SQRT($O$54)))-$O$50*SQRT($O$54)))*$C$71*EXP(-#REF!*$O$54)-NORMSDIST(-((LN($ET62/$C$71)+(#REF!+($O$50^2)/2)*$O$54)/($O$50*SQRT($O$54))))*$ET62)*100*$B$71,0)</f>
        <v>0</v>
      </c>
      <c r="GB62" s="60">
        <f ca="1">IFERROR((NORMSDIST(-(((LN($ET62/$C$72)+(#REF!+($O$50^2)/2)*$O$54)/($O$50*SQRT($O$54)))-$O$50*SQRT($O$54)))*$C$72*EXP(-#REF!*$O$54)-NORMSDIST(-((LN($ET62/$C$72)+(#REF!+($O$50^2)/2)*$O$54)/($O$50*SQRT($O$54))))*$ET62)*100*$B$72,0)</f>
        <v>0</v>
      </c>
      <c r="GC62" s="60">
        <f ca="1">IFERROR((NORMSDIST(-(((LN($ET62/$C$74)+(#REF!+($O$50^2)/2)*$O$54)/($O$50*SQRT($O$54)))-$O$50*SQRT($O$54)))*$C$74*EXP(-#REF!*$O$54)-NORMSDIST(-((LN($ET62/$C$74)+(#REF!+($O$50^2)/2)*$O$54)/($O$50*SQRT($O$54))))*$ET62)*100*$B$74,0)</f>
        <v>0</v>
      </c>
      <c r="GD62" s="60">
        <f t="shared" si="124"/>
        <v>0</v>
      </c>
      <c r="GE62" s="60">
        <f t="shared" si="125"/>
        <v>0</v>
      </c>
      <c r="GF62" s="60">
        <f t="shared" si="126"/>
        <v>0</v>
      </c>
      <c r="GG62" s="60">
        <f t="shared" si="127"/>
        <v>0</v>
      </c>
      <c r="GH62" s="61"/>
      <c r="GI62" s="75">
        <f t="shared" ca="1" si="128"/>
        <v>0</v>
      </c>
    </row>
    <row r="63" spans="1:191">
      <c r="A63" s="150" t="s">
        <v>205</v>
      </c>
      <c r="B63" s="518"/>
      <c r="C63" s="523">
        <v>4458.1000000000004</v>
      </c>
      <c r="D63" s="519"/>
      <c r="E63" s="516">
        <f t="shared" si="0"/>
        <v>0</v>
      </c>
      <c r="F63" s="517">
        <f t="shared" si="134"/>
        <v>0</v>
      </c>
      <c r="G63" s="520">
        <f t="shared" si="137"/>
        <v>0</v>
      </c>
      <c r="H63" s="624"/>
      <c r="I63" s="552">
        <f t="shared" si="135"/>
        <v>0</v>
      </c>
      <c r="J63" s="899">
        <f t="shared" si="136"/>
        <v>0</v>
      </c>
      <c r="K63" s="872"/>
      <c r="L63" s="872"/>
      <c r="M63" s="878"/>
      <c r="N63" s="878"/>
      <c r="O63" s="878"/>
      <c r="P63" s="878"/>
      <c r="Q63" s="884"/>
      <c r="R63" s="878"/>
      <c r="S63" s="885"/>
      <c r="T63" s="878"/>
      <c r="U63" s="878"/>
      <c r="V63" s="878"/>
      <c r="W63" s="878"/>
      <c r="X63" s="878"/>
      <c r="Y63" s="886"/>
      <c r="Z63" s="886"/>
      <c r="AA63" s="886"/>
      <c r="AB63" s="886"/>
      <c r="AC63" s="884"/>
      <c r="AD63" s="878"/>
      <c r="AE63" s="885"/>
      <c r="AF63" s="889"/>
      <c r="AG63" s="889"/>
      <c r="AH63" s="889"/>
      <c r="AI63" s="889"/>
      <c r="AJ63" s="886"/>
      <c r="AK63" s="886"/>
      <c r="AL63" s="886"/>
      <c r="AM63" s="886"/>
      <c r="AN63" s="886"/>
      <c r="AO63" s="527"/>
      <c r="AP63" s="528" t="s">
        <v>160</v>
      </c>
      <c r="AQ63" s="510"/>
      <c r="AR63" s="522"/>
      <c r="AS63" s="514"/>
      <c r="AT63" s="516">
        <f t="shared" si="17"/>
        <v>0</v>
      </c>
      <c r="AU63" s="525">
        <f t="shared" si="79"/>
        <v>0</v>
      </c>
      <c r="AV63" s="529" t="s">
        <v>206</v>
      </c>
      <c r="AW63" s="510"/>
      <c r="AX63" s="522"/>
      <c r="AY63" s="514"/>
      <c r="AZ63" s="516">
        <f t="shared" si="133"/>
        <v>0</v>
      </c>
      <c r="BA63" s="525">
        <f t="shared" si="80"/>
        <v>0</v>
      </c>
      <c r="BB63" s="532" t="s">
        <v>207</v>
      </c>
      <c r="BC63" s="531"/>
      <c r="BD63" s="514"/>
      <c r="BE63" s="516">
        <f t="shared" si="20"/>
        <v>0</v>
      </c>
      <c r="BF63" s="924">
        <f t="shared" si="81"/>
        <v>0</v>
      </c>
      <c r="BG63" s="877"/>
      <c r="BH63" s="877"/>
      <c r="BI63" s="877"/>
      <c r="BJ63" s="877"/>
      <c r="BK63" s="877"/>
      <c r="BL63" s="877"/>
      <c r="BM63" s="877"/>
      <c r="BN63" s="877"/>
      <c r="BO63" s="877"/>
      <c r="BP63" s="877"/>
      <c r="BQ63" s="877"/>
      <c r="BR63" s="877"/>
      <c r="DC63" s="59">
        <f t="shared" si="131"/>
        <v>4736.8831026911066</v>
      </c>
      <c r="DD63" s="60">
        <f t="shared" si="83"/>
        <v>0</v>
      </c>
      <c r="DE63" s="60">
        <f t="shared" si="84"/>
        <v>0</v>
      </c>
      <c r="DF63" s="60">
        <f t="shared" si="85"/>
        <v>0</v>
      </c>
      <c r="DG63" s="60">
        <f t="shared" si="86"/>
        <v>0</v>
      </c>
      <c r="DH63" s="60">
        <f t="shared" si="87"/>
        <v>0</v>
      </c>
      <c r="DI63" s="60">
        <f t="shared" si="88"/>
        <v>0</v>
      </c>
      <c r="DJ63" s="60">
        <f t="shared" si="89"/>
        <v>0</v>
      </c>
      <c r="DK63" s="60">
        <f t="shared" si="90"/>
        <v>0</v>
      </c>
      <c r="DL63" s="60">
        <f t="shared" si="91"/>
        <v>0</v>
      </c>
      <c r="DM63" s="60">
        <f t="shared" si="92"/>
        <v>0</v>
      </c>
      <c r="DN63" s="60">
        <f t="shared" si="93"/>
        <v>0</v>
      </c>
      <c r="DO63" s="60">
        <f t="shared" si="94"/>
        <v>0</v>
      </c>
      <c r="DP63" s="60">
        <f t="shared" si="95"/>
        <v>0</v>
      </c>
      <c r="DQ63" s="60">
        <f t="shared" si="96"/>
        <v>0</v>
      </c>
      <c r="DR63" s="60">
        <f t="shared" si="97"/>
        <v>0</v>
      </c>
      <c r="DS63" s="60">
        <f t="shared" si="98"/>
        <v>0</v>
      </c>
      <c r="DT63" s="60">
        <f t="shared" si="99"/>
        <v>0</v>
      </c>
      <c r="DU63" s="60">
        <f t="shared" si="100"/>
        <v>0</v>
      </c>
      <c r="DV63" s="60">
        <f t="shared" si="101"/>
        <v>0</v>
      </c>
      <c r="DW63" s="60">
        <f t="shared" si="102"/>
        <v>0</v>
      </c>
      <c r="DX63" s="60">
        <f t="shared" si="103"/>
        <v>0</v>
      </c>
      <c r="DY63" s="60">
        <f t="shared" si="104"/>
        <v>0</v>
      </c>
      <c r="DZ63" s="60">
        <f t="shared" si="105"/>
        <v>0</v>
      </c>
      <c r="EA63" s="60">
        <f t="shared" si="106"/>
        <v>0</v>
      </c>
      <c r="EB63" s="60">
        <f t="shared" si="107"/>
        <v>0</v>
      </c>
      <c r="EC63" s="60">
        <f t="shared" si="108"/>
        <v>0</v>
      </c>
      <c r="ED63" s="60">
        <f t="shared" si="109"/>
        <v>0</v>
      </c>
      <c r="EE63" s="60">
        <f t="shared" si="110"/>
        <v>0</v>
      </c>
      <c r="EF63" s="60">
        <f t="shared" si="111"/>
        <v>0</v>
      </c>
      <c r="EG63" s="60">
        <f t="shared" si="112"/>
        <v>0</v>
      </c>
      <c r="EH63" s="60">
        <f t="shared" si="113"/>
        <v>0</v>
      </c>
      <c r="EI63" s="60">
        <f t="shared" si="114"/>
        <v>0</v>
      </c>
      <c r="EJ63" s="60">
        <f t="shared" si="115"/>
        <v>0</v>
      </c>
      <c r="EK63" s="60">
        <f t="shared" si="116"/>
        <v>0</v>
      </c>
      <c r="EL63" s="60">
        <f t="shared" si="117"/>
        <v>0</v>
      </c>
      <c r="EM63" s="60">
        <f t="shared" si="118"/>
        <v>0</v>
      </c>
      <c r="EN63" s="60">
        <f t="shared" si="119"/>
        <v>0</v>
      </c>
      <c r="EO63" s="60">
        <f t="shared" si="120"/>
        <v>0</v>
      </c>
      <c r="EP63" s="60">
        <f t="shared" si="121"/>
        <v>0</v>
      </c>
      <c r="EQ63" s="61"/>
      <c r="ER63" s="75">
        <f t="shared" si="122"/>
        <v>0</v>
      </c>
      <c r="ES63" s="50"/>
      <c r="ET63" s="59">
        <f t="shared" si="132"/>
        <v>4736.8831026911066</v>
      </c>
      <c r="EU63" s="60">
        <f ca="1">IFERROR((NORMSDIST(-(((LN($ET63/$C$21)+(#REF!+($O$50^2)/2)*$O$54)/($O$50*SQRT($O$54)))-$O$50*SQRT($O$54)))*$C$21*EXP(-#REF!*$O$54)-NORMSDIST(-((LN($ET63/$C$21)+(#REF!+($O$50^2)/2)*$O$54)/($O$50*SQRT($O$54))))*$ET63)*100*$B$21,0)</f>
        <v>0</v>
      </c>
      <c r="EV63" s="60">
        <f ca="1">IFERROR((NORMSDIST(-(((LN($ET63/$C$22)+(#REF!+($O$50^2)/2)*$O$54)/($O$50*SQRT($O$54)))-$O$50*SQRT($O$54)))*$C$22*EXP(-#REF!*$O$54)-NORMSDIST(-((LN($ET63/$C$22)+(#REF!+($O$50^2)/2)*$O$54)/($O$50*SQRT($O$54))))*$ET63)*100*$B$22,0)</f>
        <v>0</v>
      </c>
      <c r="EW63" s="60">
        <f ca="1">IFERROR((NORMSDIST(-(((LN($ET63/$C$23)+(#REF!+($O$50^2)/2)*$O$54)/($O$50*SQRT($O$54)))-$O$50*SQRT($O$54)))*$C$23*EXP(-#REF!*$O$54)-NORMSDIST(-((LN($ET63/$C$23)+(#REF!+($O$50^2)/2)*$O$54)/($O$50*SQRT($O$54))))*$ET63)*100*$B$23,0)</f>
        <v>0</v>
      </c>
      <c r="EX63" s="60">
        <f ca="1">IFERROR((NORMSDIST(-(((LN($ET63/$C$24)+(#REF!+($O$50^2)/2)*$O$54)/($O$50*SQRT($O$54)))-$O$50*SQRT($O$54)))*$C$24*EXP(-#REF!*$O$54)-NORMSDIST(-((LN($ET63/$C$24)+(#REF!+($O$50^2)/2)*$O$54)/($O$50*SQRT($O$54))))*$ET63)*100*$B$24,0)</f>
        <v>0</v>
      </c>
      <c r="EY63" s="60">
        <f ca="1">IFERROR((NORMSDIST(-(((LN($ET63/$C$25)+(#REF!+($O$50^2)/2)*$O$54)/($O$50*SQRT($O$54)))-$O$50*SQRT($O$54)))*$C$25*EXP(-#REF!*$O$54)-NORMSDIST(-((LN($ET63/$C$25)+(#REF!+($O$50^2)/2)*$O$54)/($O$50*SQRT($O$54))))*$ET63)*100*$B$25,0)</f>
        <v>0</v>
      </c>
      <c r="EZ63" s="60">
        <f ca="1">IFERROR((NORMSDIST(-(((LN($ET63/$C$26)+(#REF!+($O$50^2)/2)*$O$54)/($O$50*SQRT($O$54)))-$O$50*SQRT($O$54)))*$C$26*EXP(-#REF!*$O$54)-NORMSDIST(-((LN($ET63/$C$26)+(#REF!+($O$50^2)/2)*$O$54)/($O$50*SQRT($O$54))))*$ET63)*100*$B$26,0)</f>
        <v>0</v>
      </c>
      <c r="FA63" s="60">
        <f ca="1">IFERROR((NORMSDIST(-(((LN($ET63/$C$27)+(#REF!+($O$50^2)/2)*$O$54)/($O$50*SQRT($O$54)))-$O$50*SQRT($O$54)))*$C$27*EXP(-#REF!*$O$54)-NORMSDIST(-((LN($ET63/$C$27)+(#REF!+($O$50^2)/2)*$O$54)/($O$50*SQRT($O$54))))*$ET63)*100*$B$27,0)</f>
        <v>0</v>
      </c>
      <c r="FB63" s="60">
        <f ca="1">IFERROR((NORMSDIST(-(((LN($ET63/$C$28)+(#REF!+($O$50^2)/2)*$O$54)/($O$50*SQRT($O$54)))-$O$50*SQRT($O$54)))*$C$28*EXP(-#REF!*$O$54)-NORMSDIST(-((LN($ET63/$C$28)+(#REF!+($O$50^2)/2)*$O$54)/($O$50*SQRT($O$54))))*$ET63)*100*$B$28,0)</f>
        <v>0</v>
      </c>
      <c r="FC63" s="60">
        <f ca="1">IFERROR((NORMSDIST(-(((LN($ET63/$C$29)+(#REF!+($O$50^2)/2)*$O$54)/($O$50*SQRT($O$54)))-$O$50*SQRT($O$54)))*$C$29*EXP(-#REF!*$O$54)-NORMSDIST(-((LN($ET63/$C$29)+(#REF!+($O$50^2)/2)*$O$54)/($O$50*SQRT($O$54))))*$ET63)*100*$B$29,0)</f>
        <v>0</v>
      </c>
      <c r="FD63" s="60">
        <f ca="1">IFERROR((NORMSDIST(-(((LN($ET63/$C$30)+(#REF!+($O$50^2)/2)*$O$54)/($O$50*SQRT($O$54)))-$O$50*SQRT($O$54)))*$C$30*EXP(-#REF!*$O$54)-NORMSDIST(-((LN($ET63/$C$30)+(#REF!+($O$50^2)/2)*$O$54)/($O$50*SQRT($O$54))))*$ET63)*100*$B$30,0)</f>
        <v>0</v>
      </c>
      <c r="FE63" s="60">
        <f ca="1">IFERROR((NORMSDIST(-(((LN($ET63/$C$31)+(#REF!+($O$50^2)/2)*$O$54)/($O$50*SQRT($O$54)))-$O$50*SQRT($O$54)))*$C$31*EXP(-#REF!*$O$54)-NORMSDIST(-((LN($ET63/$C$31)+(#REF!+($O$50^2)/2)*$O$54)/($O$50*SQRT($O$54))))*$ET63)*100*$B$31,0)</f>
        <v>0</v>
      </c>
      <c r="FF63" s="60">
        <f ca="1">IFERROR((NORMSDIST(-(((LN($ET63/$C$32)+(#REF!+($O$50^2)/2)*$O$54)/($O$50*SQRT($O$54)))-$O$50*SQRT($O$54)))*$C$32*EXP(-#REF!*$O$54)-NORMSDIST(-((LN($ET63/$C$32)+(#REF!+($O$50^2)/2)*$O$54)/($O$50*SQRT($O$54))))*$ET63)*100*$B$32,0)</f>
        <v>0</v>
      </c>
      <c r="FG63" s="60">
        <f ca="1">IFERROR((NORMSDIST(-(((LN($ET63/$C$33)+(#REF!+($O$50^2)/2)*$O$54)/($O$50*SQRT($O$54)))-$O$50*SQRT($O$54)))*$C$33*EXP(-#REF!*$O$54)-NORMSDIST(-((LN($ET63/$C$33)+(#REF!+($O$50^2)/2)*$O$54)/($O$50*SQRT($O$54))))*$ET63)*100*$B$33,0)</f>
        <v>0</v>
      </c>
      <c r="FH63" s="60">
        <f ca="1">IFERROR((NORMSDIST(-(((LN($ET63/$C$34)+(#REF!+($O$50^2)/2)*$O$54)/($O$50*SQRT($O$54)))-$O$50*SQRT($O$54)))*$C$34*EXP(-#REF!*$O$54)-NORMSDIST(-((LN($ET63/$C$34)+(#REF!+($O$50^2)/2)*$O$54)/($O$50*SQRT($O$54))))*$ET63)*100*$B$34,0)</f>
        <v>0</v>
      </c>
      <c r="FI63" s="60">
        <f ca="1">IFERROR((NORMSDIST(-(((LN($ET63/$C$35)+(#REF!+($O$50^2)/2)*$O$54)/($O$50*SQRT($O$54)))-$O$50*SQRT($O$54)))*$C$35*EXP(-#REF!*$O$54)-NORMSDIST(-((LN($ET63/$C$35)+(#REF!+($O$50^2)/2)*$O$54)/($O$50*SQRT($O$54))))*$ET63)*100*$B$35,0)</f>
        <v>0</v>
      </c>
      <c r="FJ63" s="60">
        <f ca="1">IFERROR((NORMSDIST(-(((LN($ET63/$C$36)+(#REF!+($O$50^2)/2)*$O$54)/($O$50*SQRT($O$54)))-$O$50*SQRT($O$54)))*$C$36*EXP(-#REF!*$O$54)-NORMSDIST(-((LN($ET63/$C$36)+(#REF!+($O$50^2)/2)*$O$54)/($O$50*SQRT($O$54))))*$ET63)*100*$B$36,0)</f>
        <v>0</v>
      </c>
      <c r="FK63" s="60">
        <f ca="1">IFERROR((NORMSDIST(-(((LN($ET63/$C$37)+(#REF!+($O$50^2)/2)*$O$54)/($O$50*SQRT($O$54)))-$O$50*SQRT($O$54)))*$C$37*EXP(-#REF!*$O$54)-NORMSDIST(-((LN($ET63/$C$37)+(#REF!+($O$50^2)/2)*$O$54)/($O$50*SQRT($O$54))))*$ET63)*100*$B$37,0)</f>
        <v>0</v>
      </c>
      <c r="FL63" s="60">
        <f ca="1">IFERROR((NORMSDIST(-(((LN($ET63/$C$38)+(#REF!+($O$50^2)/2)*$O$54)/($O$50*SQRT($O$54)))-$O$50*SQRT($O$54)))*$C$38*EXP(-#REF!*$O$54)-NORMSDIST(-((LN($ET63/$C$38)+(#REF!+($O$50^2)/2)*$O$54)/($O$50*SQRT($O$54))))*$ET63)*100*$B$38,0)</f>
        <v>0</v>
      </c>
      <c r="FM63" s="60">
        <f ca="1">IFERROR((NORMSDIST(-(((LN($ET63/$C$57)+(#REF!+($O$50^2)/2)*$O$54)/($O$50*SQRT($O$54)))-$O$50*SQRT($O$54)))*$C$57*EXP(-#REF!*$O$54)-NORMSDIST(-((LN($ET63/$C$57)+(#REF!+($O$50^2)/2)*$O$54)/($O$50*SQRT($O$54))))*$ET63)*100*$B$57,0)</f>
        <v>0</v>
      </c>
      <c r="FN63" s="60">
        <f ca="1">IFERROR((NORMSDIST(-(((LN($ET63/$C$58)+(#REF!+($O$50^2)/2)*$O$54)/($O$50*SQRT($O$54)))-$O$50*SQRT($O$54)))*$C$58*EXP(-#REF!*$O$54)-NORMSDIST(-((LN($ET63/$C$58)+(#REF!+($O$50^2)/2)*$O$54)/($O$50*SQRT($O$54))))*$ET63)*100*$B$58,0)</f>
        <v>0</v>
      </c>
      <c r="FO63" s="60">
        <f ca="1">IFERROR((NORMSDIST(-(((LN($ET63/$C$59)+(#REF!+($O$50^2)/2)*$O$54)/($O$50*SQRT($O$54)))-$O$50*SQRT($O$54)))*$C$59*EXP(-#REF!*$O$54)-NORMSDIST(-((LN($ET63/$C$59)+(#REF!+($O$50^2)/2)*$O$54)/($O$50*SQRT($O$54))))*$ET63)*100*$B$59,0)</f>
        <v>0</v>
      </c>
      <c r="FP63" s="60">
        <f ca="1">IFERROR((NORMSDIST(-(((LN($ET63/$C$60)+(#REF!+($O$50^2)/2)*$O$54)/($O$50*SQRT($O$54)))-$O$50*SQRT($O$54)))*$C$60*EXP(-#REF!*$O$54)-NORMSDIST(-((LN($ET63/$C$60)+(#REF!+($O$50^2)/2)*$O$54)/($O$50*SQRT($O$54))))*$ET63)*100*$B$60,0)</f>
        <v>0</v>
      </c>
      <c r="FQ63" s="60">
        <f ca="1">IFERROR((NORMSDIST(-(((LN($ET63/$C$61)+(#REF!+($O$50^2)/2)*$O$54)/($O$50*SQRT($O$54)))-$O$50*SQRT($O$54)))*$C$61*EXP(-#REF!*$O$54)-NORMSDIST(-((LN($ET63/$C$61)+(#REF!+($O$50^2)/2)*$O$54)/($O$50*SQRT($O$54))))*$ET63)*100*$B$61,0)</f>
        <v>0</v>
      </c>
      <c r="FR63" s="60">
        <f ca="1">IFERROR((NORMSDIST(-(((LN($ET63/$C$62)+(#REF!+($O$50^2)/2)*$O$54)/($O$50*SQRT($O$54)))-$O$50*SQRT($O$54)))*$C$62*EXP(-#REF!*$O$54)-NORMSDIST(-((LN($ET63/$C$62)+(#REF!+($O$50^2)/2)*$O$54)/($O$50*SQRT($O$54))))*$ET63)*100*$B$62,0)</f>
        <v>0</v>
      </c>
      <c r="FS63" s="60">
        <f ca="1">IFERROR((NORMSDIST(-(((LN($ET63/$C$63)+(#REF!+($O$50^2)/2)*$O$54)/($O$50*SQRT($O$54)))-$O$50*SQRT($O$54)))*$C$63*EXP(-#REF!*$O$54)-NORMSDIST(-((LN($ET63/$C$63)+(#REF!+($O$50^2)/2)*$O$54)/($O$50*SQRT($O$54))))*$ET63)*100*$B$63,0)</f>
        <v>0</v>
      </c>
      <c r="FT63" s="60">
        <f ca="1">IFERROR((NORMSDIST(-(((LN($ET63/$C$64)+(#REF!+($O$50^2)/2)*$O$54)/($O$50*SQRT($O$54)))-$O$50*SQRT($O$54)))*$C$64*EXP(-#REF!*$O$54)-NORMSDIST(-((LN($ET63/$C$64)+(#REF!+($O$50^2)/2)*$O$54)/($O$50*SQRT($O$54))))*$ET63)*100*$B$64,0)</f>
        <v>0</v>
      </c>
      <c r="FU63" s="60">
        <f ca="1">IFERROR((NORMSDIST(-(((LN($ET63/$C$65)+(#REF!+($O$50^2)/2)*$O$54)/($O$50*SQRT($O$54)))-$O$50*SQRT($O$54)))*$C$65*EXP(-#REF!*$O$54)-NORMSDIST(-((LN($ET63/$C$65)+(#REF!+($O$50^2)/2)*$O$54)/($O$50*SQRT($O$54))))*$ET63)*100*$B$65,0)</f>
        <v>0</v>
      </c>
      <c r="FV63" s="60">
        <f ca="1">IFERROR((NORMSDIST(-(((LN($ET63/$C$66)+(#REF!+($O$50^2)/2)*$O$54)/($O$50*SQRT($O$54)))-$O$50*SQRT($O$54)))*$C$66*EXP(-#REF!*$O$54)-NORMSDIST(-((LN($ET63/$C$66)+(#REF!+($O$50^2)/2)*$O$54)/($O$50*SQRT($O$54))))*$ET63)*100*$B$66,0)</f>
        <v>0</v>
      </c>
      <c r="FW63" s="60">
        <f ca="1">IFERROR((NORMSDIST(-(((LN($ET63/$C$67)+(#REF!+($O$50^2)/2)*$O$54)/($O$50*SQRT($O$54)))-$O$50*SQRT($O$54)))*$C$67*EXP(-#REF!*$O$54)-NORMSDIST(-((LN($ET63/$C$67)+(#REF!+($O$50^2)/2)*$O$54)/($O$50*SQRT($O$54))))*$ET63)*100*$B$67,0)</f>
        <v>0</v>
      </c>
      <c r="FX63" s="60">
        <f ca="1">IFERROR((NORMSDIST(-(((LN($ET63/$C$68)+(#REF!+($O$50^2)/2)*$O$54)/($O$50*SQRT($O$54)))-$O$50*SQRT($O$54)))*$C$68*EXP(-#REF!*$O$54)-NORMSDIST(-((LN($ET63/$C$68)+(#REF!+($O$50^2)/2)*$O$54)/($O$50*SQRT($O$54))))*$ET63)*100*$B$68,0)</f>
        <v>0</v>
      </c>
      <c r="FY63" s="60">
        <f ca="1">IFERROR((NORMSDIST(-(((LN($ET63/$C$69)+(#REF!+($O$50^2)/2)*$O$54)/($O$50*SQRT($O$54)))-$O$50*SQRT($O$54)))*$C$69*EXP(-#REF!*$O$54)-NORMSDIST(-((LN($ET63/$C$69)+(#REF!+($O$50^2)/2)*$O$54)/($O$50*SQRT($O$54))))*$ET63)*100*$B$69,0)</f>
        <v>0</v>
      </c>
      <c r="FZ63" s="60">
        <f ca="1">IFERROR((NORMSDIST(-(((LN($ET63/$C$70)+(#REF!+($O$50^2)/2)*$O$54)/($O$50*SQRT($O$54)))-$O$50*SQRT($O$54)))*$C$70*EXP(-#REF!*$O$54)-NORMSDIST(-((LN($ET63/$C$70)+(#REF!+($O$50^2)/2)*$O$54)/($O$50*SQRT($O$54))))*$ET63)*100*$B$70,0)</f>
        <v>0</v>
      </c>
      <c r="GA63" s="60">
        <f ca="1">IFERROR((NORMSDIST(-(((LN($ET63/$C$71)+(#REF!+($O$50^2)/2)*$O$54)/($O$50*SQRT($O$54)))-$O$50*SQRT($O$54)))*$C$71*EXP(-#REF!*$O$54)-NORMSDIST(-((LN($ET63/$C$71)+(#REF!+($O$50^2)/2)*$O$54)/($O$50*SQRT($O$54))))*$ET63)*100*$B$71,0)</f>
        <v>0</v>
      </c>
      <c r="GB63" s="60">
        <f ca="1">IFERROR((NORMSDIST(-(((LN($ET63/$C$72)+(#REF!+($O$50^2)/2)*$O$54)/($O$50*SQRT($O$54)))-$O$50*SQRT($O$54)))*$C$72*EXP(-#REF!*$O$54)-NORMSDIST(-((LN($ET63/$C$72)+(#REF!+($O$50^2)/2)*$O$54)/($O$50*SQRT($O$54))))*$ET63)*100*$B$72,0)</f>
        <v>0</v>
      </c>
      <c r="GC63" s="60">
        <f ca="1">IFERROR((NORMSDIST(-(((LN($ET63/$C$74)+(#REF!+($O$50^2)/2)*$O$54)/($O$50*SQRT($O$54)))-$O$50*SQRT($O$54)))*$C$74*EXP(-#REF!*$O$54)-NORMSDIST(-((LN($ET63/$C$74)+(#REF!+($O$50^2)/2)*$O$54)/($O$50*SQRT($O$54))))*$ET63)*100*$B$74,0)</f>
        <v>0</v>
      </c>
      <c r="GD63" s="60">
        <f t="shared" si="124"/>
        <v>0</v>
      </c>
      <c r="GE63" s="60">
        <f t="shared" si="125"/>
        <v>0</v>
      </c>
      <c r="GF63" s="60">
        <f t="shared" si="126"/>
        <v>0</v>
      </c>
      <c r="GG63" s="60">
        <f t="shared" si="127"/>
        <v>0</v>
      </c>
      <c r="GH63" s="61"/>
      <c r="GI63" s="75">
        <f t="shared" ca="1" si="128"/>
        <v>0</v>
      </c>
    </row>
    <row r="64" spans="1:191">
      <c r="A64" s="150" t="s">
        <v>205</v>
      </c>
      <c r="B64" s="637"/>
      <c r="C64" s="638">
        <v>4258.1000000000004</v>
      </c>
      <c r="D64" s="639">
        <v>560</v>
      </c>
      <c r="E64" s="645">
        <f t="shared" si="0"/>
        <v>0</v>
      </c>
      <c r="F64" s="646">
        <f t="shared" si="134"/>
        <v>0</v>
      </c>
      <c r="G64" s="642">
        <f t="shared" si="137"/>
        <v>560</v>
      </c>
      <c r="H64" s="643"/>
      <c r="I64" s="551">
        <f t="shared" si="135"/>
        <v>0</v>
      </c>
      <c r="J64" s="900">
        <f t="shared" si="136"/>
        <v>0</v>
      </c>
      <c r="K64" s="872"/>
      <c r="L64" s="872"/>
      <c r="M64" s="878"/>
      <c r="N64" s="878"/>
      <c r="O64" s="878"/>
      <c r="P64" s="878"/>
      <c r="Q64" s="884"/>
      <c r="R64" s="878"/>
      <c r="S64" s="885"/>
      <c r="T64" s="878"/>
      <c r="U64" s="878"/>
      <c r="V64" s="878"/>
      <c r="W64" s="878"/>
      <c r="X64" s="878"/>
      <c r="Y64" s="886"/>
      <c r="Z64" s="886"/>
      <c r="AA64" s="886"/>
      <c r="AB64" s="886"/>
      <c r="AC64" s="884"/>
      <c r="AD64" s="878"/>
      <c r="AE64" s="885"/>
      <c r="AF64" s="889"/>
      <c r="AG64" s="889"/>
      <c r="AH64" s="889"/>
      <c r="AI64" s="889"/>
      <c r="AJ64" s="886"/>
      <c r="AK64" s="886"/>
      <c r="AL64" s="886"/>
      <c r="AM64" s="886"/>
      <c r="AN64" s="886"/>
      <c r="AO64" s="526"/>
      <c r="AP64" s="528" t="s">
        <v>160</v>
      </c>
      <c r="AQ64" s="509"/>
      <c r="AR64" s="521"/>
      <c r="AS64" s="512"/>
      <c r="AT64" s="515">
        <f t="shared" si="17"/>
        <v>0</v>
      </c>
      <c r="AU64" s="524">
        <f t="shared" si="79"/>
        <v>0</v>
      </c>
      <c r="AV64" s="529" t="s">
        <v>206</v>
      </c>
      <c r="AW64" s="509"/>
      <c r="AX64" s="521"/>
      <c r="AY64" s="512"/>
      <c r="AZ64" s="515">
        <f t="shared" si="133"/>
        <v>0</v>
      </c>
      <c r="BA64" s="524">
        <f t="shared" si="80"/>
        <v>0</v>
      </c>
      <c r="BB64" s="532" t="s">
        <v>207</v>
      </c>
      <c r="BC64" s="530"/>
      <c r="BD64" s="512"/>
      <c r="BE64" s="515">
        <f t="shared" si="20"/>
        <v>0</v>
      </c>
      <c r="BF64" s="925">
        <f t="shared" si="81"/>
        <v>0</v>
      </c>
      <c r="BG64" s="877"/>
      <c r="BH64" s="877"/>
      <c r="BI64" s="877"/>
      <c r="BJ64" s="877"/>
      <c r="BK64" s="877"/>
      <c r="BL64" s="877"/>
      <c r="BM64" s="877"/>
      <c r="BN64" s="877"/>
      <c r="BO64" s="877"/>
      <c r="BP64" s="877"/>
      <c r="BQ64" s="877"/>
      <c r="BR64" s="877"/>
      <c r="DC64" s="59">
        <f t="shared" si="131"/>
        <v>4831.6207647449291</v>
      </c>
      <c r="DD64" s="60">
        <f t="shared" si="83"/>
        <v>0</v>
      </c>
      <c r="DE64" s="60">
        <f t="shared" si="84"/>
        <v>0</v>
      </c>
      <c r="DF64" s="60">
        <f t="shared" si="85"/>
        <v>0</v>
      </c>
      <c r="DG64" s="60">
        <f t="shared" si="86"/>
        <v>0</v>
      </c>
      <c r="DH64" s="60">
        <f t="shared" si="87"/>
        <v>0</v>
      </c>
      <c r="DI64" s="60">
        <f t="shared" si="88"/>
        <v>0</v>
      </c>
      <c r="DJ64" s="60">
        <f t="shared" si="89"/>
        <v>0</v>
      </c>
      <c r="DK64" s="60">
        <f t="shared" si="90"/>
        <v>0</v>
      </c>
      <c r="DL64" s="60">
        <f t="shared" si="91"/>
        <v>0</v>
      </c>
      <c r="DM64" s="60">
        <f t="shared" si="92"/>
        <v>0</v>
      </c>
      <c r="DN64" s="60">
        <f t="shared" si="93"/>
        <v>0</v>
      </c>
      <c r="DO64" s="60">
        <f t="shared" si="94"/>
        <v>0</v>
      </c>
      <c r="DP64" s="60">
        <f t="shared" si="95"/>
        <v>0</v>
      </c>
      <c r="DQ64" s="60">
        <f t="shared" si="96"/>
        <v>0</v>
      </c>
      <c r="DR64" s="60">
        <f t="shared" si="97"/>
        <v>0</v>
      </c>
      <c r="DS64" s="60">
        <f t="shared" si="98"/>
        <v>0</v>
      </c>
      <c r="DT64" s="60">
        <f t="shared" si="99"/>
        <v>0</v>
      </c>
      <c r="DU64" s="60">
        <f t="shared" si="100"/>
        <v>0</v>
      </c>
      <c r="DV64" s="60">
        <f t="shared" si="101"/>
        <v>0</v>
      </c>
      <c r="DW64" s="60">
        <f t="shared" si="102"/>
        <v>0</v>
      </c>
      <c r="DX64" s="60">
        <f t="shared" si="103"/>
        <v>0</v>
      </c>
      <c r="DY64" s="60">
        <f t="shared" si="104"/>
        <v>0</v>
      </c>
      <c r="DZ64" s="60">
        <f t="shared" si="105"/>
        <v>0</v>
      </c>
      <c r="EA64" s="60">
        <f t="shared" si="106"/>
        <v>0</v>
      </c>
      <c r="EB64" s="60">
        <f t="shared" si="107"/>
        <v>0</v>
      </c>
      <c r="EC64" s="60">
        <f t="shared" si="108"/>
        <v>0</v>
      </c>
      <c r="ED64" s="60">
        <f t="shared" si="109"/>
        <v>0</v>
      </c>
      <c r="EE64" s="60">
        <f t="shared" si="110"/>
        <v>0</v>
      </c>
      <c r="EF64" s="60">
        <f t="shared" si="111"/>
        <v>0</v>
      </c>
      <c r="EG64" s="60">
        <f t="shared" si="112"/>
        <v>0</v>
      </c>
      <c r="EH64" s="60">
        <f t="shared" si="113"/>
        <v>0</v>
      </c>
      <c r="EI64" s="60">
        <f t="shared" si="114"/>
        <v>0</v>
      </c>
      <c r="EJ64" s="60">
        <f t="shared" si="115"/>
        <v>0</v>
      </c>
      <c r="EK64" s="60">
        <f t="shared" si="116"/>
        <v>0</v>
      </c>
      <c r="EL64" s="60">
        <f t="shared" si="117"/>
        <v>0</v>
      </c>
      <c r="EM64" s="60">
        <f t="shared" si="118"/>
        <v>0</v>
      </c>
      <c r="EN64" s="60">
        <f t="shared" si="119"/>
        <v>0</v>
      </c>
      <c r="EO64" s="60">
        <f t="shared" si="120"/>
        <v>0</v>
      </c>
      <c r="EP64" s="60">
        <f t="shared" si="121"/>
        <v>0</v>
      </c>
      <c r="EQ64" s="61"/>
      <c r="ER64" s="75">
        <f t="shared" si="122"/>
        <v>0</v>
      </c>
      <c r="ES64" s="50"/>
      <c r="ET64" s="59">
        <f t="shared" si="132"/>
        <v>4831.6207647449291</v>
      </c>
      <c r="EU64" s="60">
        <f ca="1">IFERROR((NORMSDIST(-(((LN($ET64/$C$21)+(#REF!+($O$50^2)/2)*$O$54)/($O$50*SQRT($O$54)))-$O$50*SQRT($O$54)))*$C$21*EXP(-#REF!*$O$54)-NORMSDIST(-((LN($ET64/$C$21)+(#REF!+($O$50^2)/2)*$O$54)/($O$50*SQRT($O$54))))*$ET64)*100*$B$21,0)</f>
        <v>0</v>
      </c>
      <c r="EV64" s="60">
        <f ca="1">IFERROR((NORMSDIST(-(((LN($ET64/$C$22)+(#REF!+($O$50^2)/2)*$O$54)/($O$50*SQRT($O$54)))-$O$50*SQRT($O$54)))*$C$22*EXP(-#REF!*$O$54)-NORMSDIST(-((LN($ET64/$C$22)+(#REF!+($O$50^2)/2)*$O$54)/($O$50*SQRT($O$54))))*$ET64)*100*$B$22,0)</f>
        <v>0</v>
      </c>
      <c r="EW64" s="60">
        <f ca="1">IFERROR((NORMSDIST(-(((LN($ET64/$C$23)+(#REF!+($O$50^2)/2)*$O$54)/($O$50*SQRT($O$54)))-$O$50*SQRT($O$54)))*$C$23*EXP(-#REF!*$O$54)-NORMSDIST(-((LN($ET64/$C$23)+(#REF!+($O$50^2)/2)*$O$54)/($O$50*SQRT($O$54))))*$ET64)*100*$B$23,0)</f>
        <v>0</v>
      </c>
      <c r="EX64" s="60">
        <f ca="1">IFERROR((NORMSDIST(-(((LN($ET64/$C$24)+(#REF!+($O$50^2)/2)*$O$54)/($O$50*SQRT($O$54)))-$O$50*SQRT($O$54)))*$C$24*EXP(-#REF!*$O$54)-NORMSDIST(-((LN($ET64/$C$24)+(#REF!+($O$50^2)/2)*$O$54)/($O$50*SQRT($O$54))))*$ET64)*100*$B$24,0)</f>
        <v>0</v>
      </c>
      <c r="EY64" s="60">
        <f ca="1">IFERROR((NORMSDIST(-(((LN($ET64/$C$25)+(#REF!+($O$50^2)/2)*$O$54)/($O$50*SQRT($O$54)))-$O$50*SQRT($O$54)))*$C$25*EXP(-#REF!*$O$54)-NORMSDIST(-((LN($ET64/$C$25)+(#REF!+($O$50^2)/2)*$O$54)/($O$50*SQRT($O$54))))*$ET64)*100*$B$25,0)</f>
        <v>0</v>
      </c>
      <c r="EZ64" s="60">
        <f ca="1">IFERROR((NORMSDIST(-(((LN($ET64/$C$26)+(#REF!+($O$50^2)/2)*$O$54)/($O$50*SQRT($O$54)))-$O$50*SQRT($O$54)))*$C$26*EXP(-#REF!*$O$54)-NORMSDIST(-((LN($ET64/$C$26)+(#REF!+($O$50^2)/2)*$O$54)/($O$50*SQRT($O$54))))*$ET64)*100*$B$26,0)</f>
        <v>0</v>
      </c>
      <c r="FA64" s="60">
        <f ca="1">IFERROR((NORMSDIST(-(((LN($ET64/$C$27)+(#REF!+($O$50^2)/2)*$O$54)/($O$50*SQRT($O$54)))-$O$50*SQRT($O$54)))*$C$27*EXP(-#REF!*$O$54)-NORMSDIST(-((LN($ET64/$C$27)+(#REF!+($O$50^2)/2)*$O$54)/($O$50*SQRT($O$54))))*$ET64)*100*$B$27,0)</f>
        <v>0</v>
      </c>
      <c r="FB64" s="60">
        <f ca="1">IFERROR((NORMSDIST(-(((LN($ET64/$C$28)+(#REF!+($O$50^2)/2)*$O$54)/($O$50*SQRT($O$54)))-$O$50*SQRT($O$54)))*$C$28*EXP(-#REF!*$O$54)-NORMSDIST(-((LN($ET64/$C$28)+(#REF!+($O$50^2)/2)*$O$54)/($O$50*SQRT($O$54))))*$ET64)*100*$B$28,0)</f>
        <v>0</v>
      </c>
      <c r="FC64" s="60">
        <f ca="1">IFERROR((NORMSDIST(-(((LN($ET64/$C$29)+(#REF!+($O$50^2)/2)*$O$54)/($O$50*SQRT($O$54)))-$O$50*SQRT($O$54)))*$C$29*EXP(-#REF!*$O$54)-NORMSDIST(-((LN($ET64/$C$29)+(#REF!+($O$50^2)/2)*$O$54)/($O$50*SQRT($O$54))))*$ET64)*100*$B$29,0)</f>
        <v>0</v>
      </c>
      <c r="FD64" s="60">
        <f ca="1">IFERROR((NORMSDIST(-(((LN($ET64/$C$30)+(#REF!+($O$50^2)/2)*$O$54)/($O$50*SQRT($O$54)))-$O$50*SQRT($O$54)))*$C$30*EXP(-#REF!*$O$54)-NORMSDIST(-((LN($ET64/$C$30)+(#REF!+($O$50^2)/2)*$O$54)/($O$50*SQRT($O$54))))*$ET64)*100*$B$30,0)</f>
        <v>0</v>
      </c>
      <c r="FE64" s="60">
        <f ca="1">IFERROR((NORMSDIST(-(((LN($ET64/$C$31)+(#REF!+($O$50^2)/2)*$O$54)/($O$50*SQRT($O$54)))-$O$50*SQRT($O$54)))*$C$31*EXP(-#REF!*$O$54)-NORMSDIST(-((LN($ET64/$C$31)+(#REF!+($O$50^2)/2)*$O$54)/($O$50*SQRT($O$54))))*$ET64)*100*$B$31,0)</f>
        <v>0</v>
      </c>
      <c r="FF64" s="60">
        <f ca="1">IFERROR((NORMSDIST(-(((LN($ET64/$C$32)+(#REF!+($O$50^2)/2)*$O$54)/($O$50*SQRT($O$54)))-$O$50*SQRT($O$54)))*$C$32*EXP(-#REF!*$O$54)-NORMSDIST(-((LN($ET64/$C$32)+(#REF!+($O$50^2)/2)*$O$54)/($O$50*SQRT($O$54))))*$ET64)*100*$B$32,0)</f>
        <v>0</v>
      </c>
      <c r="FG64" s="60">
        <f ca="1">IFERROR((NORMSDIST(-(((LN($ET64/$C$33)+(#REF!+($O$50^2)/2)*$O$54)/($O$50*SQRT($O$54)))-$O$50*SQRT($O$54)))*$C$33*EXP(-#REF!*$O$54)-NORMSDIST(-((LN($ET64/$C$33)+(#REF!+($O$50^2)/2)*$O$54)/($O$50*SQRT($O$54))))*$ET64)*100*$B$33,0)</f>
        <v>0</v>
      </c>
      <c r="FH64" s="60">
        <f ca="1">IFERROR((NORMSDIST(-(((LN($ET64/$C$34)+(#REF!+($O$50^2)/2)*$O$54)/($O$50*SQRT($O$54)))-$O$50*SQRT($O$54)))*$C$34*EXP(-#REF!*$O$54)-NORMSDIST(-((LN($ET64/$C$34)+(#REF!+($O$50^2)/2)*$O$54)/($O$50*SQRT($O$54))))*$ET64)*100*$B$34,0)</f>
        <v>0</v>
      </c>
      <c r="FI64" s="60">
        <f ca="1">IFERROR((NORMSDIST(-(((LN($ET64/$C$35)+(#REF!+($O$50^2)/2)*$O$54)/($O$50*SQRT($O$54)))-$O$50*SQRT($O$54)))*$C$35*EXP(-#REF!*$O$54)-NORMSDIST(-((LN($ET64/$C$35)+(#REF!+($O$50^2)/2)*$O$54)/($O$50*SQRT($O$54))))*$ET64)*100*$B$35,0)</f>
        <v>0</v>
      </c>
      <c r="FJ64" s="60">
        <f ca="1">IFERROR((NORMSDIST(-(((LN($ET64/$C$36)+(#REF!+($O$50^2)/2)*$O$54)/($O$50*SQRT($O$54)))-$O$50*SQRT($O$54)))*$C$36*EXP(-#REF!*$O$54)-NORMSDIST(-((LN($ET64/$C$36)+(#REF!+($O$50^2)/2)*$O$54)/($O$50*SQRT($O$54))))*$ET64)*100*$B$36,0)</f>
        <v>0</v>
      </c>
      <c r="FK64" s="60">
        <f ca="1">IFERROR((NORMSDIST(-(((LN($ET64/$C$37)+(#REF!+($O$50^2)/2)*$O$54)/($O$50*SQRT($O$54)))-$O$50*SQRT($O$54)))*$C$37*EXP(-#REF!*$O$54)-NORMSDIST(-((LN($ET64/$C$37)+(#REF!+($O$50^2)/2)*$O$54)/($O$50*SQRT($O$54))))*$ET64)*100*$B$37,0)</f>
        <v>0</v>
      </c>
      <c r="FL64" s="60">
        <f ca="1">IFERROR((NORMSDIST(-(((LN($ET64/$C$38)+(#REF!+($O$50^2)/2)*$O$54)/($O$50*SQRT($O$54)))-$O$50*SQRT($O$54)))*$C$38*EXP(-#REF!*$O$54)-NORMSDIST(-((LN($ET64/$C$38)+(#REF!+($O$50^2)/2)*$O$54)/($O$50*SQRT($O$54))))*$ET64)*100*$B$38,0)</f>
        <v>0</v>
      </c>
      <c r="FM64" s="60">
        <f ca="1">IFERROR((NORMSDIST(-(((LN($ET64/$C$57)+(#REF!+($O$50^2)/2)*$O$54)/($O$50*SQRT($O$54)))-$O$50*SQRT($O$54)))*$C$57*EXP(-#REF!*$O$54)-NORMSDIST(-((LN($ET64/$C$57)+(#REF!+($O$50^2)/2)*$O$54)/($O$50*SQRT($O$54))))*$ET64)*100*$B$57,0)</f>
        <v>0</v>
      </c>
      <c r="FN64" s="60">
        <f ca="1">IFERROR((NORMSDIST(-(((LN($ET64/$C$58)+(#REF!+($O$50^2)/2)*$O$54)/($O$50*SQRT($O$54)))-$O$50*SQRT($O$54)))*$C$58*EXP(-#REF!*$O$54)-NORMSDIST(-((LN($ET64/$C$58)+(#REF!+($O$50^2)/2)*$O$54)/($O$50*SQRT($O$54))))*$ET64)*100*$B$58,0)</f>
        <v>0</v>
      </c>
      <c r="FO64" s="60">
        <f ca="1">IFERROR((NORMSDIST(-(((LN($ET64/$C$59)+(#REF!+($O$50^2)/2)*$O$54)/($O$50*SQRT($O$54)))-$O$50*SQRT($O$54)))*$C$59*EXP(-#REF!*$O$54)-NORMSDIST(-((LN($ET64/$C$59)+(#REF!+($O$50^2)/2)*$O$54)/($O$50*SQRT($O$54))))*$ET64)*100*$B$59,0)</f>
        <v>0</v>
      </c>
      <c r="FP64" s="60">
        <f ca="1">IFERROR((NORMSDIST(-(((LN($ET64/$C$60)+(#REF!+($O$50^2)/2)*$O$54)/($O$50*SQRT($O$54)))-$O$50*SQRT($O$54)))*$C$60*EXP(-#REF!*$O$54)-NORMSDIST(-((LN($ET64/$C$60)+(#REF!+($O$50^2)/2)*$O$54)/($O$50*SQRT($O$54))))*$ET64)*100*$B$60,0)</f>
        <v>0</v>
      </c>
      <c r="FQ64" s="60">
        <f ca="1">IFERROR((NORMSDIST(-(((LN($ET64/$C$61)+(#REF!+($O$50^2)/2)*$O$54)/($O$50*SQRT($O$54)))-$O$50*SQRT($O$54)))*$C$61*EXP(-#REF!*$O$54)-NORMSDIST(-((LN($ET64/$C$61)+(#REF!+($O$50^2)/2)*$O$54)/($O$50*SQRT($O$54))))*$ET64)*100*$B$61,0)</f>
        <v>0</v>
      </c>
      <c r="FR64" s="60">
        <f ca="1">IFERROR((NORMSDIST(-(((LN($ET64/$C$62)+(#REF!+($O$50^2)/2)*$O$54)/($O$50*SQRT($O$54)))-$O$50*SQRT($O$54)))*$C$62*EXP(-#REF!*$O$54)-NORMSDIST(-((LN($ET64/$C$62)+(#REF!+($O$50^2)/2)*$O$54)/($O$50*SQRT($O$54))))*$ET64)*100*$B$62,0)</f>
        <v>0</v>
      </c>
      <c r="FS64" s="60">
        <f ca="1">IFERROR((NORMSDIST(-(((LN($ET64/$C$63)+(#REF!+($O$50^2)/2)*$O$54)/($O$50*SQRT($O$54)))-$O$50*SQRT($O$54)))*$C$63*EXP(-#REF!*$O$54)-NORMSDIST(-((LN($ET64/$C$63)+(#REF!+($O$50^2)/2)*$O$54)/($O$50*SQRT($O$54))))*$ET64)*100*$B$63,0)</f>
        <v>0</v>
      </c>
      <c r="FT64" s="60">
        <f ca="1">IFERROR((NORMSDIST(-(((LN($ET64/$C$64)+(#REF!+($O$50^2)/2)*$O$54)/($O$50*SQRT($O$54)))-$O$50*SQRT($O$54)))*$C$64*EXP(-#REF!*$O$54)-NORMSDIST(-((LN($ET64/$C$64)+(#REF!+($O$50^2)/2)*$O$54)/($O$50*SQRT($O$54))))*$ET64)*100*$B$64,0)</f>
        <v>0</v>
      </c>
      <c r="FU64" s="60">
        <f ca="1">IFERROR((NORMSDIST(-(((LN($ET64/$C$65)+(#REF!+($O$50^2)/2)*$O$54)/($O$50*SQRT($O$54)))-$O$50*SQRT($O$54)))*$C$65*EXP(-#REF!*$O$54)-NORMSDIST(-((LN($ET64/$C$65)+(#REF!+($O$50^2)/2)*$O$54)/($O$50*SQRT($O$54))))*$ET64)*100*$B$65,0)</f>
        <v>0</v>
      </c>
      <c r="FV64" s="60">
        <f ca="1">IFERROR((NORMSDIST(-(((LN($ET64/$C$66)+(#REF!+($O$50^2)/2)*$O$54)/($O$50*SQRT($O$54)))-$O$50*SQRT($O$54)))*$C$66*EXP(-#REF!*$O$54)-NORMSDIST(-((LN($ET64/$C$66)+(#REF!+($O$50^2)/2)*$O$54)/($O$50*SQRT($O$54))))*$ET64)*100*$B$66,0)</f>
        <v>0</v>
      </c>
      <c r="FW64" s="60">
        <f ca="1">IFERROR((NORMSDIST(-(((LN($ET64/$C$67)+(#REF!+($O$50^2)/2)*$O$54)/($O$50*SQRT($O$54)))-$O$50*SQRT($O$54)))*$C$67*EXP(-#REF!*$O$54)-NORMSDIST(-((LN($ET64/$C$67)+(#REF!+($O$50^2)/2)*$O$54)/($O$50*SQRT($O$54))))*$ET64)*100*$B$67,0)</f>
        <v>0</v>
      </c>
      <c r="FX64" s="60">
        <f ca="1">IFERROR((NORMSDIST(-(((LN($ET64/$C$68)+(#REF!+($O$50^2)/2)*$O$54)/($O$50*SQRT($O$54)))-$O$50*SQRT($O$54)))*$C$68*EXP(-#REF!*$O$54)-NORMSDIST(-((LN($ET64/$C$68)+(#REF!+($O$50^2)/2)*$O$54)/($O$50*SQRT($O$54))))*$ET64)*100*$B$68,0)</f>
        <v>0</v>
      </c>
      <c r="FY64" s="60">
        <f ca="1">IFERROR((NORMSDIST(-(((LN($ET64/$C$69)+(#REF!+($O$50^2)/2)*$O$54)/($O$50*SQRT($O$54)))-$O$50*SQRT($O$54)))*$C$69*EXP(-#REF!*$O$54)-NORMSDIST(-((LN($ET64/$C$69)+(#REF!+($O$50^2)/2)*$O$54)/($O$50*SQRT($O$54))))*$ET64)*100*$B$69,0)</f>
        <v>0</v>
      </c>
      <c r="FZ64" s="60">
        <f ca="1">IFERROR((NORMSDIST(-(((LN($ET64/$C$70)+(#REF!+($O$50^2)/2)*$O$54)/($O$50*SQRT($O$54)))-$O$50*SQRT($O$54)))*$C$70*EXP(-#REF!*$O$54)-NORMSDIST(-((LN($ET64/$C$70)+(#REF!+($O$50^2)/2)*$O$54)/($O$50*SQRT($O$54))))*$ET64)*100*$B$70,0)</f>
        <v>0</v>
      </c>
      <c r="GA64" s="60">
        <f ca="1">IFERROR((NORMSDIST(-(((LN($ET64/$C$71)+(#REF!+($O$50^2)/2)*$O$54)/($O$50*SQRT($O$54)))-$O$50*SQRT($O$54)))*$C$71*EXP(-#REF!*$O$54)-NORMSDIST(-((LN($ET64/$C$71)+(#REF!+($O$50^2)/2)*$O$54)/($O$50*SQRT($O$54))))*$ET64)*100*$B$71,0)</f>
        <v>0</v>
      </c>
      <c r="GB64" s="60">
        <f ca="1">IFERROR((NORMSDIST(-(((LN($ET64/$C$72)+(#REF!+($O$50^2)/2)*$O$54)/($O$50*SQRT($O$54)))-$O$50*SQRT($O$54)))*$C$72*EXP(-#REF!*$O$54)-NORMSDIST(-((LN($ET64/$C$72)+(#REF!+($O$50^2)/2)*$O$54)/($O$50*SQRT($O$54))))*$ET64)*100*$B$72,0)</f>
        <v>0</v>
      </c>
      <c r="GC64" s="60">
        <f ca="1">IFERROR((NORMSDIST(-(((LN($ET64/$C$74)+(#REF!+($O$50^2)/2)*$O$54)/($O$50*SQRT($O$54)))-$O$50*SQRT($O$54)))*$C$74*EXP(-#REF!*$O$54)-NORMSDIST(-((LN($ET64/$C$74)+(#REF!+($O$50^2)/2)*$O$54)/($O$50*SQRT($O$54))))*$ET64)*100*$B$74,0)</f>
        <v>0</v>
      </c>
      <c r="GD64" s="60">
        <f t="shared" si="124"/>
        <v>0</v>
      </c>
      <c r="GE64" s="60">
        <f t="shared" si="125"/>
        <v>0</v>
      </c>
      <c r="GF64" s="60">
        <f t="shared" si="126"/>
        <v>0</v>
      </c>
      <c r="GG64" s="60">
        <f t="shared" si="127"/>
        <v>0</v>
      </c>
      <c r="GH64" s="61"/>
      <c r="GI64" s="75">
        <f t="shared" ca="1" si="128"/>
        <v>0</v>
      </c>
    </row>
    <row r="65" spans="1:191">
      <c r="A65" s="150" t="s">
        <v>205</v>
      </c>
      <c r="B65" s="518"/>
      <c r="C65" s="523">
        <v>4197.3</v>
      </c>
      <c r="D65" s="519">
        <v>420.01</v>
      </c>
      <c r="E65" s="516">
        <f t="shared" si="0"/>
        <v>0</v>
      </c>
      <c r="F65" s="517">
        <f t="shared" si="134"/>
        <v>0</v>
      </c>
      <c r="G65" s="520">
        <f t="shared" si="137"/>
        <v>420.01</v>
      </c>
      <c r="H65" s="624"/>
      <c r="I65" s="552">
        <f t="shared" si="135"/>
        <v>0</v>
      </c>
      <c r="J65" s="899">
        <f t="shared" si="136"/>
        <v>0</v>
      </c>
      <c r="K65" s="872"/>
      <c r="L65" s="872"/>
      <c r="M65" s="878"/>
      <c r="N65" s="878"/>
      <c r="O65" s="878"/>
      <c r="P65" s="878"/>
      <c r="Q65" s="884"/>
      <c r="R65" s="878"/>
      <c r="S65" s="885"/>
      <c r="T65" s="878"/>
      <c r="U65" s="878"/>
      <c r="V65" s="878"/>
      <c r="W65" s="878"/>
      <c r="X65" s="878"/>
      <c r="Y65" s="886"/>
      <c r="Z65" s="886"/>
      <c r="AA65" s="886"/>
      <c r="AB65" s="886"/>
      <c r="AC65" s="884"/>
      <c r="AD65" s="878"/>
      <c r="AE65" s="885"/>
      <c r="AF65" s="889"/>
      <c r="AG65" s="889"/>
      <c r="AH65" s="889"/>
      <c r="AI65" s="889"/>
      <c r="AJ65" s="886"/>
      <c r="AK65" s="886"/>
      <c r="AL65" s="886"/>
      <c r="AM65" s="886"/>
      <c r="AN65" s="886"/>
      <c r="AO65" s="527"/>
      <c r="AP65" s="528" t="s">
        <v>160</v>
      </c>
      <c r="AQ65" s="510"/>
      <c r="AR65" s="522"/>
      <c r="AS65" s="514"/>
      <c r="AT65" s="516">
        <f t="shared" si="17"/>
        <v>0</v>
      </c>
      <c r="AU65" s="525">
        <f t="shared" si="79"/>
        <v>0</v>
      </c>
      <c r="AV65" s="529" t="s">
        <v>206</v>
      </c>
      <c r="AW65" s="510"/>
      <c r="AX65" s="522"/>
      <c r="AY65" s="514"/>
      <c r="AZ65" s="516">
        <f t="shared" si="133"/>
        <v>0</v>
      </c>
      <c r="BA65" s="525">
        <f t="shared" si="80"/>
        <v>0</v>
      </c>
      <c r="BB65" s="532" t="s">
        <v>207</v>
      </c>
      <c r="BC65" s="531"/>
      <c r="BD65" s="514"/>
      <c r="BE65" s="516">
        <f t="shared" si="20"/>
        <v>0</v>
      </c>
      <c r="BF65" s="924">
        <f t="shared" si="81"/>
        <v>0</v>
      </c>
      <c r="BG65" s="877"/>
      <c r="BH65" s="877"/>
      <c r="BI65" s="877"/>
      <c r="BJ65" s="877"/>
      <c r="BK65" s="877"/>
      <c r="BL65" s="877"/>
      <c r="BM65" s="877"/>
      <c r="BN65" s="877"/>
      <c r="BO65" s="877"/>
      <c r="BP65" s="877"/>
      <c r="BQ65" s="877"/>
      <c r="BR65" s="877"/>
      <c r="DC65" s="59">
        <f t="shared" si="131"/>
        <v>4928.2531800398274</v>
      </c>
      <c r="DD65" s="60">
        <f t="shared" si="83"/>
        <v>0</v>
      </c>
      <c r="DE65" s="60">
        <f t="shared" si="84"/>
        <v>0</v>
      </c>
      <c r="DF65" s="60">
        <f t="shared" si="85"/>
        <v>0</v>
      </c>
      <c r="DG65" s="60">
        <f t="shared" si="86"/>
        <v>0</v>
      </c>
      <c r="DH65" s="60">
        <f t="shared" si="87"/>
        <v>0</v>
      </c>
      <c r="DI65" s="60">
        <f t="shared" si="88"/>
        <v>0</v>
      </c>
      <c r="DJ65" s="60">
        <f t="shared" si="89"/>
        <v>0</v>
      </c>
      <c r="DK65" s="60">
        <f t="shared" si="90"/>
        <v>0</v>
      </c>
      <c r="DL65" s="60">
        <f t="shared" si="91"/>
        <v>0</v>
      </c>
      <c r="DM65" s="60">
        <f t="shared" si="92"/>
        <v>0</v>
      </c>
      <c r="DN65" s="60">
        <f t="shared" si="93"/>
        <v>0</v>
      </c>
      <c r="DO65" s="60">
        <f t="shared" si="94"/>
        <v>0</v>
      </c>
      <c r="DP65" s="60">
        <f t="shared" si="95"/>
        <v>0</v>
      </c>
      <c r="DQ65" s="60">
        <f t="shared" si="96"/>
        <v>0</v>
      </c>
      <c r="DR65" s="60">
        <f t="shared" si="97"/>
        <v>0</v>
      </c>
      <c r="DS65" s="60">
        <f t="shared" si="98"/>
        <v>0</v>
      </c>
      <c r="DT65" s="60">
        <f t="shared" si="99"/>
        <v>0</v>
      </c>
      <c r="DU65" s="60">
        <f t="shared" si="100"/>
        <v>0</v>
      </c>
      <c r="DV65" s="60">
        <f t="shared" si="101"/>
        <v>0</v>
      </c>
      <c r="DW65" s="60">
        <f t="shared" si="102"/>
        <v>0</v>
      </c>
      <c r="DX65" s="60">
        <f t="shared" si="103"/>
        <v>0</v>
      </c>
      <c r="DY65" s="60">
        <f t="shared" si="104"/>
        <v>0</v>
      </c>
      <c r="DZ65" s="60">
        <f t="shared" si="105"/>
        <v>0</v>
      </c>
      <c r="EA65" s="60">
        <f t="shared" si="106"/>
        <v>0</v>
      </c>
      <c r="EB65" s="60">
        <f t="shared" si="107"/>
        <v>0</v>
      </c>
      <c r="EC65" s="60">
        <f t="shared" si="108"/>
        <v>0</v>
      </c>
      <c r="ED65" s="60">
        <f t="shared" si="109"/>
        <v>0</v>
      </c>
      <c r="EE65" s="60">
        <f t="shared" si="110"/>
        <v>0</v>
      </c>
      <c r="EF65" s="60">
        <f t="shared" si="111"/>
        <v>0</v>
      </c>
      <c r="EG65" s="60">
        <f t="shared" si="112"/>
        <v>0</v>
      </c>
      <c r="EH65" s="60">
        <f t="shared" si="113"/>
        <v>0</v>
      </c>
      <c r="EI65" s="60">
        <f t="shared" si="114"/>
        <v>0</v>
      </c>
      <c r="EJ65" s="60">
        <f t="shared" si="115"/>
        <v>0</v>
      </c>
      <c r="EK65" s="60">
        <f t="shared" si="116"/>
        <v>0</v>
      </c>
      <c r="EL65" s="60">
        <f t="shared" si="117"/>
        <v>0</v>
      </c>
      <c r="EM65" s="60">
        <f t="shared" si="118"/>
        <v>0</v>
      </c>
      <c r="EN65" s="60">
        <f t="shared" si="119"/>
        <v>0</v>
      </c>
      <c r="EO65" s="60">
        <f t="shared" si="120"/>
        <v>0</v>
      </c>
      <c r="EP65" s="60">
        <f t="shared" si="121"/>
        <v>0</v>
      </c>
      <c r="EQ65" s="61"/>
      <c r="ER65" s="75">
        <f t="shared" si="122"/>
        <v>0</v>
      </c>
      <c r="ES65" s="50"/>
      <c r="ET65" s="59">
        <f t="shared" si="132"/>
        <v>4928.2531800398274</v>
      </c>
      <c r="EU65" s="60">
        <f ca="1">IFERROR((NORMSDIST(-(((LN($ET65/$C$21)+(#REF!+($O$50^2)/2)*$O$54)/($O$50*SQRT($O$54)))-$O$50*SQRT($O$54)))*$C$21*EXP(-#REF!*$O$54)-NORMSDIST(-((LN($ET65/$C$21)+(#REF!+($O$50^2)/2)*$O$54)/($O$50*SQRT($O$54))))*$ET65)*100*$B$21,0)</f>
        <v>0</v>
      </c>
      <c r="EV65" s="60">
        <f ca="1">IFERROR((NORMSDIST(-(((LN($ET65/$C$22)+(#REF!+($O$50^2)/2)*$O$54)/($O$50*SQRT($O$54)))-$O$50*SQRT($O$54)))*$C$22*EXP(-#REF!*$O$54)-NORMSDIST(-((LN($ET65/$C$22)+(#REF!+($O$50^2)/2)*$O$54)/($O$50*SQRT($O$54))))*$ET65)*100*$B$22,0)</f>
        <v>0</v>
      </c>
      <c r="EW65" s="60">
        <f ca="1">IFERROR((NORMSDIST(-(((LN($ET65/$C$23)+(#REF!+($O$50^2)/2)*$O$54)/($O$50*SQRT($O$54)))-$O$50*SQRT($O$54)))*$C$23*EXP(-#REF!*$O$54)-NORMSDIST(-((LN($ET65/$C$23)+(#REF!+($O$50^2)/2)*$O$54)/($O$50*SQRT($O$54))))*$ET65)*100*$B$23,0)</f>
        <v>0</v>
      </c>
      <c r="EX65" s="60">
        <f ca="1">IFERROR((NORMSDIST(-(((LN($ET65/$C$24)+(#REF!+($O$50^2)/2)*$O$54)/($O$50*SQRT($O$54)))-$O$50*SQRT($O$54)))*$C$24*EXP(-#REF!*$O$54)-NORMSDIST(-((LN($ET65/$C$24)+(#REF!+($O$50^2)/2)*$O$54)/($O$50*SQRT($O$54))))*$ET65)*100*$B$24,0)</f>
        <v>0</v>
      </c>
      <c r="EY65" s="60">
        <f ca="1">IFERROR((NORMSDIST(-(((LN($ET65/$C$25)+(#REF!+($O$50^2)/2)*$O$54)/($O$50*SQRT($O$54)))-$O$50*SQRT($O$54)))*$C$25*EXP(-#REF!*$O$54)-NORMSDIST(-((LN($ET65/$C$25)+(#REF!+($O$50^2)/2)*$O$54)/($O$50*SQRT($O$54))))*$ET65)*100*$B$25,0)</f>
        <v>0</v>
      </c>
      <c r="EZ65" s="60">
        <f ca="1">IFERROR((NORMSDIST(-(((LN($ET65/$C$26)+(#REF!+($O$50^2)/2)*$O$54)/($O$50*SQRT($O$54)))-$O$50*SQRT($O$54)))*$C$26*EXP(-#REF!*$O$54)-NORMSDIST(-((LN($ET65/$C$26)+(#REF!+($O$50^2)/2)*$O$54)/($O$50*SQRT($O$54))))*$ET65)*100*$B$26,0)</f>
        <v>0</v>
      </c>
      <c r="FA65" s="60">
        <f ca="1">IFERROR((NORMSDIST(-(((LN($ET65/$C$27)+(#REF!+($O$50^2)/2)*$O$54)/($O$50*SQRT($O$54)))-$O$50*SQRT($O$54)))*$C$27*EXP(-#REF!*$O$54)-NORMSDIST(-((LN($ET65/$C$27)+(#REF!+($O$50^2)/2)*$O$54)/($O$50*SQRT($O$54))))*$ET65)*100*$B$27,0)</f>
        <v>0</v>
      </c>
      <c r="FB65" s="60">
        <f ca="1">IFERROR((NORMSDIST(-(((LN($ET65/$C$28)+(#REF!+($O$50^2)/2)*$O$54)/($O$50*SQRT($O$54)))-$O$50*SQRT($O$54)))*$C$28*EXP(-#REF!*$O$54)-NORMSDIST(-((LN($ET65/$C$28)+(#REF!+($O$50^2)/2)*$O$54)/($O$50*SQRT($O$54))))*$ET65)*100*$B$28,0)</f>
        <v>0</v>
      </c>
      <c r="FC65" s="60">
        <f ca="1">IFERROR((NORMSDIST(-(((LN($ET65/$C$29)+(#REF!+($O$50^2)/2)*$O$54)/($O$50*SQRT($O$54)))-$O$50*SQRT($O$54)))*$C$29*EXP(-#REF!*$O$54)-NORMSDIST(-((LN($ET65/$C$29)+(#REF!+($O$50^2)/2)*$O$54)/($O$50*SQRT($O$54))))*$ET65)*100*$B$29,0)</f>
        <v>0</v>
      </c>
      <c r="FD65" s="60">
        <f ca="1">IFERROR((NORMSDIST(-(((LN($ET65/$C$30)+(#REF!+($O$50^2)/2)*$O$54)/($O$50*SQRT($O$54)))-$O$50*SQRT($O$54)))*$C$30*EXP(-#REF!*$O$54)-NORMSDIST(-((LN($ET65/$C$30)+(#REF!+($O$50^2)/2)*$O$54)/($O$50*SQRT($O$54))))*$ET65)*100*$B$30,0)</f>
        <v>0</v>
      </c>
      <c r="FE65" s="60">
        <f ca="1">IFERROR((NORMSDIST(-(((LN($ET65/$C$31)+(#REF!+($O$50^2)/2)*$O$54)/($O$50*SQRT($O$54)))-$O$50*SQRT($O$54)))*$C$31*EXP(-#REF!*$O$54)-NORMSDIST(-((LN($ET65/$C$31)+(#REF!+($O$50^2)/2)*$O$54)/($O$50*SQRT($O$54))))*$ET65)*100*$B$31,0)</f>
        <v>0</v>
      </c>
      <c r="FF65" s="60">
        <f ca="1">IFERROR((NORMSDIST(-(((LN($ET65/$C$32)+(#REF!+($O$50^2)/2)*$O$54)/($O$50*SQRT($O$54)))-$O$50*SQRT($O$54)))*$C$32*EXP(-#REF!*$O$54)-NORMSDIST(-((LN($ET65/$C$32)+(#REF!+($O$50^2)/2)*$O$54)/($O$50*SQRT($O$54))))*$ET65)*100*$B$32,0)</f>
        <v>0</v>
      </c>
      <c r="FG65" s="60">
        <f ca="1">IFERROR((NORMSDIST(-(((LN($ET65/$C$33)+(#REF!+($O$50^2)/2)*$O$54)/($O$50*SQRT($O$54)))-$O$50*SQRT($O$54)))*$C$33*EXP(-#REF!*$O$54)-NORMSDIST(-((LN($ET65/$C$33)+(#REF!+($O$50^2)/2)*$O$54)/($O$50*SQRT($O$54))))*$ET65)*100*$B$33,0)</f>
        <v>0</v>
      </c>
      <c r="FH65" s="60">
        <f ca="1">IFERROR((NORMSDIST(-(((LN($ET65/$C$34)+(#REF!+($O$50^2)/2)*$O$54)/($O$50*SQRT($O$54)))-$O$50*SQRT($O$54)))*$C$34*EXP(-#REF!*$O$54)-NORMSDIST(-((LN($ET65/$C$34)+(#REF!+($O$50^2)/2)*$O$54)/($O$50*SQRT($O$54))))*$ET65)*100*$B$34,0)</f>
        <v>0</v>
      </c>
      <c r="FI65" s="60">
        <f ca="1">IFERROR((NORMSDIST(-(((LN($ET65/$C$35)+(#REF!+($O$50^2)/2)*$O$54)/($O$50*SQRT($O$54)))-$O$50*SQRT($O$54)))*$C$35*EXP(-#REF!*$O$54)-NORMSDIST(-((LN($ET65/$C$35)+(#REF!+($O$50^2)/2)*$O$54)/($O$50*SQRT($O$54))))*$ET65)*100*$B$35,0)</f>
        <v>0</v>
      </c>
      <c r="FJ65" s="60">
        <f ca="1">IFERROR((NORMSDIST(-(((LN($ET65/$C$36)+(#REF!+($O$50^2)/2)*$O$54)/($O$50*SQRT($O$54)))-$O$50*SQRT($O$54)))*$C$36*EXP(-#REF!*$O$54)-NORMSDIST(-((LN($ET65/$C$36)+(#REF!+($O$50^2)/2)*$O$54)/($O$50*SQRT($O$54))))*$ET65)*100*$B$36,0)</f>
        <v>0</v>
      </c>
      <c r="FK65" s="60">
        <f ca="1">IFERROR((NORMSDIST(-(((LN($ET65/$C$37)+(#REF!+($O$50^2)/2)*$O$54)/($O$50*SQRT($O$54)))-$O$50*SQRT($O$54)))*$C$37*EXP(-#REF!*$O$54)-NORMSDIST(-((LN($ET65/$C$37)+(#REF!+($O$50^2)/2)*$O$54)/($O$50*SQRT($O$54))))*$ET65)*100*$B$37,0)</f>
        <v>0</v>
      </c>
      <c r="FL65" s="60">
        <f ca="1">IFERROR((NORMSDIST(-(((LN($ET65/$C$38)+(#REF!+($O$50^2)/2)*$O$54)/($O$50*SQRT($O$54)))-$O$50*SQRT($O$54)))*$C$38*EXP(-#REF!*$O$54)-NORMSDIST(-((LN($ET65/$C$38)+(#REF!+($O$50^2)/2)*$O$54)/($O$50*SQRT($O$54))))*$ET65)*100*$B$38,0)</f>
        <v>0</v>
      </c>
      <c r="FM65" s="60">
        <f ca="1">IFERROR((NORMSDIST(-(((LN($ET65/$C$57)+(#REF!+($O$50^2)/2)*$O$54)/($O$50*SQRT($O$54)))-$O$50*SQRT($O$54)))*$C$57*EXP(-#REF!*$O$54)-NORMSDIST(-((LN($ET65/$C$57)+(#REF!+($O$50^2)/2)*$O$54)/($O$50*SQRT($O$54))))*$ET65)*100*$B$57,0)</f>
        <v>0</v>
      </c>
      <c r="FN65" s="60">
        <f ca="1">IFERROR((NORMSDIST(-(((LN($ET65/$C$58)+(#REF!+($O$50^2)/2)*$O$54)/($O$50*SQRT($O$54)))-$O$50*SQRT($O$54)))*$C$58*EXP(-#REF!*$O$54)-NORMSDIST(-((LN($ET65/$C$58)+(#REF!+($O$50^2)/2)*$O$54)/($O$50*SQRT($O$54))))*$ET65)*100*$B$58,0)</f>
        <v>0</v>
      </c>
      <c r="FO65" s="60">
        <f ca="1">IFERROR((NORMSDIST(-(((LN($ET65/$C$59)+(#REF!+($O$50^2)/2)*$O$54)/($O$50*SQRT($O$54)))-$O$50*SQRT($O$54)))*$C$59*EXP(-#REF!*$O$54)-NORMSDIST(-((LN($ET65/$C$59)+(#REF!+($O$50^2)/2)*$O$54)/($O$50*SQRT($O$54))))*$ET65)*100*$B$59,0)</f>
        <v>0</v>
      </c>
      <c r="FP65" s="60">
        <f ca="1">IFERROR((NORMSDIST(-(((LN($ET65/$C$60)+(#REF!+($O$50^2)/2)*$O$54)/($O$50*SQRT($O$54)))-$O$50*SQRT($O$54)))*$C$60*EXP(-#REF!*$O$54)-NORMSDIST(-((LN($ET65/$C$60)+(#REF!+($O$50^2)/2)*$O$54)/($O$50*SQRT($O$54))))*$ET65)*100*$B$60,0)</f>
        <v>0</v>
      </c>
      <c r="FQ65" s="60">
        <f ca="1">IFERROR((NORMSDIST(-(((LN($ET65/$C$61)+(#REF!+($O$50^2)/2)*$O$54)/($O$50*SQRT($O$54)))-$O$50*SQRT($O$54)))*$C$61*EXP(-#REF!*$O$54)-NORMSDIST(-((LN($ET65/$C$61)+(#REF!+($O$50^2)/2)*$O$54)/($O$50*SQRT($O$54))))*$ET65)*100*$B$61,0)</f>
        <v>0</v>
      </c>
      <c r="FR65" s="60">
        <f ca="1">IFERROR((NORMSDIST(-(((LN($ET65/$C$62)+(#REF!+($O$50^2)/2)*$O$54)/($O$50*SQRT($O$54)))-$O$50*SQRT($O$54)))*$C$62*EXP(-#REF!*$O$54)-NORMSDIST(-((LN($ET65/$C$62)+(#REF!+($O$50^2)/2)*$O$54)/($O$50*SQRT($O$54))))*$ET65)*100*$B$62,0)</f>
        <v>0</v>
      </c>
      <c r="FS65" s="60">
        <f ca="1">IFERROR((NORMSDIST(-(((LN($ET65/$C$63)+(#REF!+($O$50^2)/2)*$O$54)/($O$50*SQRT($O$54)))-$O$50*SQRT($O$54)))*$C$63*EXP(-#REF!*$O$54)-NORMSDIST(-((LN($ET65/$C$63)+(#REF!+($O$50^2)/2)*$O$54)/($O$50*SQRT($O$54))))*$ET65)*100*$B$63,0)</f>
        <v>0</v>
      </c>
      <c r="FT65" s="60">
        <f ca="1">IFERROR((NORMSDIST(-(((LN($ET65/$C$64)+(#REF!+($O$50^2)/2)*$O$54)/($O$50*SQRT($O$54)))-$O$50*SQRT($O$54)))*$C$64*EXP(-#REF!*$O$54)-NORMSDIST(-((LN($ET65/$C$64)+(#REF!+($O$50^2)/2)*$O$54)/($O$50*SQRT($O$54))))*$ET65)*100*$B$64,0)</f>
        <v>0</v>
      </c>
      <c r="FU65" s="60">
        <f ca="1">IFERROR((NORMSDIST(-(((LN($ET65/$C$65)+(#REF!+($O$50^2)/2)*$O$54)/($O$50*SQRT($O$54)))-$O$50*SQRT($O$54)))*$C$65*EXP(-#REF!*$O$54)-NORMSDIST(-((LN($ET65/$C$65)+(#REF!+($O$50^2)/2)*$O$54)/($O$50*SQRT($O$54))))*$ET65)*100*$B$65,0)</f>
        <v>0</v>
      </c>
      <c r="FV65" s="60">
        <f ca="1">IFERROR((NORMSDIST(-(((LN($ET65/$C$66)+(#REF!+($O$50^2)/2)*$O$54)/($O$50*SQRT($O$54)))-$O$50*SQRT($O$54)))*$C$66*EXP(-#REF!*$O$54)-NORMSDIST(-((LN($ET65/$C$66)+(#REF!+($O$50^2)/2)*$O$54)/($O$50*SQRT($O$54))))*$ET65)*100*$B$66,0)</f>
        <v>0</v>
      </c>
      <c r="FW65" s="60">
        <f ca="1">IFERROR((NORMSDIST(-(((LN($ET65/$C$67)+(#REF!+($O$50^2)/2)*$O$54)/($O$50*SQRT($O$54)))-$O$50*SQRT($O$54)))*$C$67*EXP(-#REF!*$O$54)-NORMSDIST(-((LN($ET65/$C$67)+(#REF!+($O$50^2)/2)*$O$54)/($O$50*SQRT($O$54))))*$ET65)*100*$B$67,0)</f>
        <v>0</v>
      </c>
      <c r="FX65" s="60">
        <f ca="1">IFERROR((NORMSDIST(-(((LN($ET65/$C$68)+(#REF!+($O$50^2)/2)*$O$54)/($O$50*SQRT($O$54)))-$O$50*SQRT($O$54)))*$C$68*EXP(-#REF!*$O$54)-NORMSDIST(-((LN($ET65/$C$68)+(#REF!+($O$50^2)/2)*$O$54)/($O$50*SQRT($O$54))))*$ET65)*100*$B$68,0)</f>
        <v>0</v>
      </c>
      <c r="FY65" s="60">
        <f ca="1">IFERROR((NORMSDIST(-(((LN($ET65/$C$69)+(#REF!+($O$50^2)/2)*$O$54)/($O$50*SQRT($O$54)))-$O$50*SQRT($O$54)))*$C$69*EXP(-#REF!*$O$54)-NORMSDIST(-((LN($ET65/$C$69)+(#REF!+($O$50^2)/2)*$O$54)/($O$50*SQRT($O$54))))*$ET65)*100*$B$69,0)</f>
        <v>0</v>
      </c>
      <c r="FZ65" s="60">
        <f ca="1">IFERROR((NORMSDIST(-(((LN($ET65/$C$70)+(#REF!+($O$50^2)/2)*$O$54)/($O$50*SQRT($O$54)))-$O$50*SQRT($O$54)))*$C$70*EXP(-#REF!*$O$54)-NORMSDIST(-((LN($ET65/$C$70)+(#REF!+($O$50^2)/2)*$O$54)/($O$50*SQRT($O$54))))*$ET65)*100*$B$70,0)</f>
        <v>0</v>
      </c>
      <c r="GA65" s="60">
        <f ca="1">IFERROR((NORMSDIST(-(((LN($ET65/$C$71)+(#REF!+($O$50^2)/2)*$O$54)/($O$50*SQRT($O$54)))-$O$50*SQRT($O$54)))*$C$71*EXP(-#REF!*$O$54)-NORMSDIST(-((LN($ET65/$C$71)+(#REF!+($O$50^2)/2)*$O$54)/($O$50*SQRT($O$54))))*$ET65)*100*$B$71,0)</f>
        <v>0</v>
      </c>
      <c r="GB65" s="60">
        <f ca="1">IFERROR((NORMSDIST(-(((LN($ET65/$C$72)+(#REF!+($O$50^2)/2)*$O$54)/($O$50*SQRT($O$54)))-$O$50*SQRT($O$54)))*$C$72*EXP(-#REF!*$O$54)-NORMSDIST(-((LN($ET65/$C$72)+(#REF!+($O$50^2)/2)*$O$54)/($O$50*SQRT($O$54))))*$ET65)*100*$B$72,0)</f>
        <v>0</v>
      </c>
      <c r="GC65" s="60">
        <f ca="1">IFERROR((NORMSDIST(-(((LN($ET65/$C$74)+(#REF!+($O$50^2)/2)*$O$54)/($O$50*SQRT($O$54)))-$O$50*SQRT($O$54)))*$C$74*EXP(-#REF!*$O$54)-NORMSDIST(-((LN($ET65/$C$74)+(#REF!+($O$50^2)/2)*$O$54)/($O$50*SQRT($O$54))))*$ET65)*100*$B$74,0)</f>
        <v>0</v>
      </c>
      <c r="GD65" s="60">
        <f t="shared" si="124"/>
        <v>0</v>
      </c>
      <c r="GE65" s="60">
        <f t="shared" si="125"/>
        <v>0</v>
      </c>
      <c r="GF65" s="60">
        <f t="shared" si="126"/>
        <v>0</v>
      </c>
      <c r="GG65" s="60">
        <f t="shared" si="127"/>
        <v>0</v>
      </c>
      <c r="GH65" s="61"/>
      <c r="GI65" s="75">
        <f t="shared" ca="1" si="128"/>
        <v>0</v>
      </c>
    </row>
    <row r="66" spans="1:191">
      <c r="A66" s="150" t="s">
        <v>205</v>
      </c>
      <c r="B66" s="637"/>
      <c r="C66" s="638">
        <v>3858.1</v>
      </c>
      <c r="D66" s="639">
        <v>211</v>
      </c>
      <c r="E66" s="645">
        <f t="shared" si="0"/>
        <v>0</v>
      </c>
      <c r="F66" s="646">
        <f t="shared" si="134"/>
        <v>0</v>
      </c>
      <c r="G66" s="642">
        <f t="shared" si="137"/>
        <v>211</v>
      </c>
      <c r="H66" s="643"/>
      <c r="I66" s="551">
        <f t="shared" si="135"/>
        <v>0</v>
      </c>
      <c r="J66" s="900">
        <f t="shared" si="136"/>
        <v>0</v>
      </c>
      <c r="K66" s="872"/>
      <c r="L66" s="872"/>
      <c r="M66" s="878"/>
      <c r="N66" s="878"/>
      <c r="O66" s="878"/>
      <c r="P66" s="878"/>
      <c r="Q66" s="884"/>
      <c r="R66" s="878"/>
      <c r="S66" s="885"/>
      <c r="T66" s="878"/>
      <c r="U66" s="878"/>
      <c r="V66" s="878"/>
      <c r="W66" s="878"/>
      <c r="X66" s="878"/>
      <c r="Y66" s="886"/>
      <c r="Z66" s="886"/>
      <c r="AA66" s="886"/>
      <c r="AB66" s="886"/>
      <c r="AC66" s="884"/>
      <c r="AD66" s="878"/>
      <c r="AE66" s="885"/>
      <c r="AF66" s="889"/>
      <c r="AG66" s="889"/>
      <c r="AH66" s="889"/>
      <c r="AI66" s="889"/>
      <c r="AJ66" s="886"/>
      <c r="AK66" s="886"/>
      <c r="AL66" s="886"/>
      <c r="AM66" s="886"/>
      <c r="AN66" s="886"/>
      <c r="AO66" s="526"/>
      <c r="AP66" s="528" t="s">
        <v>160</v>
      </c>
      <c r="AQ66" s="509"/>
      <c r="AR66" s="521"/>
      <c r="AS66" s="512"/>
      <c r="AT66" s="515">
        <f t="shared" si="17"/>
        <v>0</v>
      </c>
      <c r="AU66" s="524">
        <f t="shared" si="79"/>
        <v>0</v>
      </c>
      <c r="AV66" s="529" t="s">
        <v>206</v>
      </c>
      <c r="AW66" s="509"/>
      <c r="AX66" s="521"/>
      <c r="AY66" s="512"/>
      <c r="AZ66" s="515">
        <f t="shared" si="133"/>
        <v>0</v>
      </c>
      <c r="BA66" s="524">
        <f t="shared" si="80"/>
        <v>0</v>
      </c>
      <c r="BB66" s="532" t="s">
        <v>207</v>
      </c>
      <c r="BC66" s="530"/>
      <c r="BD66" s="512"/>
      <c r="BE66" s="515">
        <f t="shared" si="20"/>
        <v>0</v>
      </c>
      <c r="BF66" s="925">
        <f t="shared" si="81"/>
        <v>0</v>
      </c>
      <c r="BG66" s="877"/>
      <c r="BH66" s="877"/>
      <c r="BI66" s="877"/>
      <c r="BJ66" s="877"/>
      <c r="BK66" s="877"/>
      <c r="BL66" s="877"/>
      <c r="BM66" s="877"/>
      <c r="BN66" s="877"/>
      <c r="BO66" s="877"/>
      <c r="BP66" s="877"/>
      <c r="BQ66" s="877"/>
      <c r="BR66" s="877"/>
      <c r="DC66" s="59">
        <f t="shared" si="131"/>
        <v>5026.8182436406241</v>
      </c>
      <c r="DD66" s="60">
        <f t="shared" si="83"/>
        <v>0</v>
      </c>
      <c r="DE66" s="60">
        <f t="shared" si="84"/>
        <v>0</v>
      </c>
      <c r="DF66" s="60">
        <f t="shared" si="85"/>
        <v>0</v>
      </c>
      <c r="DG66" s="60">
        <f t="shared" si="86"/>
        <v>0</v>
      </c>
      <c r="DH66" s="60">
        <f t="shared" si="87"/>
        <v>0</v>
      </c>
      <c r="DI66" s="60">
        <f t="shared" si="88"/>
        <v>0</v>
      </c>
      <c r="DJ66" s="60">
        <f t="shared" si="89"/>
        <v>0</v>
      </c>
      <c r="DK66" s="60">
        <f t="shared" si="90"/>
        <v>0</v>
      </c>
      <c r="DL66" s="60">
        <f t="shared" si="91"/>
        <v>0</v>
      </c>
      <c r="DM66" s="60">
        <f t="shared" si="92"/>
        <v>0</v>
      </c>
      <c r="DN66" s="60">
        <f t="shared" si="93"/>
        <v>0</v>
      </c>
      <c r="DO66" s="60">
        <f t="shared" si="94"/>
        <v>0</v>
      </c>
      <c r="DP66" s="60">
        <f t="shared" si="95"/>
        <v>0</v>
      </c>
      <c r="DQ66" s="60">
        <f t="shared" si="96"/>
        <v>0</v>
      </c>
      <c r="DR66" s="60">
        <f t="shared" si="97"/>
        <v>0</v>
      </c>
      <c r="DS66" s="60">
        <f t="shared" si="98"/>
        <v>0</v>
      </c>
      <c r="DT66" s="60">
        <f t="shared" si="99"/>
        <v>0</v>
      </c>
      <c r="DU66" s="60">
        <f t="shared" si="100"/>
        <v>0</v>
      </c>
      <c r="DV66" s="60">
        <f t="shared" si="101"/>
        <v>0</v>
      </c>
      <c r="DW66" s="60">
        <f t="shared" si="102"/>
        <v>0</v>
      </c>
      <c r="DX66" s="60">
        <f t="shared" si="103"/>
        <v>0</v>
      </c>
      <c r="DY66" s="60">
        <f t="shared" si="104"/>
        <v>0</v>
      </c>
      <c r="DZ66" s="60">
        <f t="shared" si="105"/>
        <v>0</v>
      </c>
      <c r="EA66" s="60">
        <f t="shared" si="106"/>
        <v>0</v>
      </c>
      <c r="EB66" s="60">
        <f t="shared" si="107"/>
        <v>0</v>
      </c>
      <c r="EC66" s="60">
        <f t="shared" si="108"/>
        <v>0</v>
      </c>
      <c r="ED66" s="60">
        <f t="shared" si="109"/>
        <v>0</v>
      </c>
      <c r="EE66" s="60">
        <f t="shared" si="110"/>
        <v>0</v>
      </c>
      <c r="EF66" s="60">
        <f t="shared" si="111"/>
        <v>0</v>
      </c>
      <c r="EG66" s="60">
        <f t="shared" si="112"/>
        <v>0</v>
      </c>
      <c r="EH66" s="60">
        <f t="shared" si="113"/>
        <v>0</v>
      </c>
      <c r="EI66" s="60">
        <f t="shared" si="114"/>
        <v>0</v>
      </c>
      <c r="EJ66" s="60">
        <f t="shared" si="115"/>
        <v>0</v>
      </c>
      <c r="EK66" s="60">
        <f t="shared" si="116"/>
        <v>0</v>
      </c>
      <c r="EL66" s="60">
        <f t="shared" si="117"/>
        <v>0</v>
      </c>
      <c r="EM66" s="60">
        <f t="shared" si="118"/>
        <v>0</v>
      </c>
      <c r="EN66" s="60">
        <f t="shared" si="119"/>
        <v>0</v>
      </c>
      <c r="EO66" s="60">
        <f t="shared" si="120"/>
        <v>0</v>
      </c>
      <c r="EP66" s="60">
        <f t="shared" si="121"/>
        <v>0</v>
      </c>
      <c r="EQ66" s="61"/>
      <c r="ER66" s="75">
        <f t="shared" si="122"/>
        <v>0</v>
      </c>
      <c r="ES66" s="50"/>
      <c r="ET66" s="59">
        <f t="shared" si="132"/>
        <v>5026.8182436406241</v>
      </c>
      <c r="EU66" s="60">
        <f ca="1">IFERROR((NORMSDIST(-(((LN($ET66/$C$21)+(#REF!+($O$50^2)/2)*$O$54)/($O$50*SQRT($O$54)))-$O$50*SQRT($O$54)))*$C$21*EXP(-#REF!*$O$54)-NORMSDIST(-((LN($ET66/$C$21)+(#REF!+($O$50^2)/2)*$O$54)/($O$50*SQRT($O$54))))*$ET66)*100*$B$21,0)</f>
        <v>0</v>
      </c>
      <c r="EV66" s="60">
        <f ca="1">IFERROR((NORMSDIST(-(((LN($ET66/$C$22)+(#REF!+($O$50^2)/2)*$O$54)/($O$50*SQRT($O$54)))-$O$50*SQRT($O$54)))*$C$22*EXP(-#REF!*$O$54)-NORMSDIST(-((LN($ET66/$C$22)+(#REF!+($O$50^2)/2)*$O$54)/($O$50*SQRT($O$54))))*$ET66)*100*$B$22,0)</f>
        <v>0</v>
      </c>
      <c r="EW66" s="60">
        <f ca="1">IFERROR((NORMSDIST(-(((LN($ET66/$C$23)+(#REF!+($O$50^2)/2)*$O$54)/($O$50*SQRT($O$54)))-$O$50*SQRT($O$54)))*$C$23*EXP(-#REF!*$O$54)-NORMSDIST(-((LN($ET66/$C$23)+(#REF!+($O$50^2)/2)*$O$54)/($O$50*SQRT($O$54))))*$ET66)*100*$B$23,0)</f>
        <v>0</v>
      </c>
      <c r="EX66" s="60">
        <f ca="1">IFERROR((NORMSDIST(-(((LN($ET66/$C$24)+(#REF!+($O$50^2)/2)*$O$54)/($O$50*SQRT($O$54)))-$O$50*SQRT($O$54)))*$C$24*EXP(-#REF!*$O$54)-NORMSDIST(-((LN($ET66/$C$24)+(#REF!+($O$50^2)/2)*$O$54)/($O$50*SQRT($O$54))))*$ET66)*100*$B$24,0)</f>
        <v>0</v>
      </c>
      <c r="EY66" s="60">
        <f ca="1">IFERROR((NORMSDIST(-(((LN($ET66/$C$25)+(#REF!+($O$50^2)/2)*$O$54)/($O$50*SQRT($O$54)))-$O$50*SQRT($O$54)))*$C$25*EXP(-#REF!*$O$54)-NORMSDIST(-((LN($ET66/$C$25)+(#REF!+($O$50^2)/2)*$O$54)/($O$50*SQRT($O$54))))*$ET66)*100*$B$25,0)</f>
        <v>0</v>
      </c>
      <c r="EZ66" s="60">
        <f ca="1">IFERROR((NORMSDIST(-(((LN($ET66/$C$26)+(#REF!+($O$50^2)/2)*$O$54)/($O$50*SQRT($O$54)))-$O$50*SQRT($O$54)))*$C$26*EXP(-#REF!*$O$54)-NORMSDIST(-((LN($ET66/$C$26)+(#REF!+($O$50^2)/2)*$O$54)/($O$50*SQRT($O$54))))*$ET66)*100*$B$26,0)</f>
        <v>0</v>
      </c>
      <c r="FA66" s="60">
        <f ca="1">IFERROR((NORMSDIST(-(((LN($ET66/$C$27)+(#REF!+($O$50^2)/2)*$O$54)/($O$50*SQRT($O$54)))-$O$50*SQRT($O$54)))*$C$27*EXP(-#REF!*$O$54)-NORMSDIST(-((LN($ET66/$C$27)+(#REF!+($O$50^2)/2)*$O$54)/($O$50*SQRT($O$54))))*$ET66)*100*$B$27,0)</f>
        <v>0</v>
      </c>
      <c r="FB66" s="60">
        <f ca="1">IFERROR((NORMSDIST(-(((LN($ET66/$C$28)+(#REF!+($O$50^2)/2)*$O$54)/($O$50*SQRT($O$54)))-$O$50*SQRT($O$54)))*$C$28*EXP(-#REF!*$O$54)-NORMSDIST(-((LN($ET66/$C$28)+(#REF!+($O$50^2)/2)*$O$54)/($O$50*SQRT($O$54))))*$ET66)*100*$B$28,0)</f>
        <v>0</v>
      </c>
      <c r="FC66" s="60">
        <f ca="1">IFERROR((NORMSDIST(-(((LN($ET66/$C$29)+(#REF!+($O$50^2)/2)*$O$54)/($O$50*SQRT($O$54)))-$O$50*SQRT($O$54)))*$C$29*EXP(-#REF!*$O$54)-NORMSDIST(-((LN($ET66/$C$29)+(#REF!+($O$50^2)/2)*$O$54)/($O$50*SQRT($O$54))))*$ET66)*100*$B$29,0)</f>
        <v>0</v>
      </c>
      <c r="FD66" s="60">
        <f ca="1">IFERROR((NORMSDIST(-(((LN($ET66/$C$30)+(#REF!+($O$50^2)/2)*$O$54)/($O$50*SQRT($O$54)))-$O$50*SQRT($O$54)))*$C$30*EXP(-#REF!*$O$54)-NORMSDIST(-((LN($ET66/$C$30)+(#REF!+($O$50^2)/2)*$O$54)/($O$50*SQRT($O$54))))*$ET66)*100*$B$30,0)</f>
        <v>0</v>
      </c>
      <c r="FE66" s="60">
        <f ca="1">IFERROR((NORMSDIST(-(((LN($ET66/$C$31)+(#REF!+($O$50^2)/2)*$O$54)/($O$50*SQRT($O$54)))-$O$50*SQRT($O$54)))*$C$31*EXP(-#REF!*$O$54)-NORMSDIST(-((LN($ET66/$C$31)+(#REF!+($O$50^2)/2)*$O$54)/($O$50*SQRT($O$54))))*$ET66)*100*$B$31,0)</f>
        <v>0</v>
      </c>
      <c r="FF66" s="60">
        <f ca="1">IFERROR((NORMSDIST(-(((LN($ET66/$C$32)+(#REF!+($O$50^2)/2)*$O$54)/($O$50*SQRT($O$54)))-$O$50*SQRT($O$54)))*$C$32*EXP(-#REF!*$O$54)-NORMSDIST(-((LN($ET66/$C$32)+(#REF!+($O$50^2)/2)*$O$54)/($O$50*SQRT($O$54))))*$ET66)*100*$B$32,0)</f>
        <v>0</v>
      </c>
      <c r="FG66" s="60">
        <f ca="1">IFERROR((NORMSDIST(-(((LN($ET66/$C$33)+(#REF!+($O$50^2)/2)*$O$54)/($O$50*SQRT($O$54)))-$O$50*SQRT($O$54)))*$C$33*EXP(-#REF!*$O$54)-NORMSDIST(-((LN($ET66/$C$33)+(#REF!+($O$50^2)/2)*$O$54)/($O$50*SQRT($O$54))))*$ET66)*100*$B$33,0)</f>
        <v>0</v>
      </c>
      <c r="FH66" s="60">
        <f ca="1">IFERROR((NORMSDIST(-(((LN($ET66/$C$34)+(#REF!+($O$50^2)/2)*$O$54)/($O$50*SQRT($O$54)))-$O$50*SQRT($O$54)))*$C$34*EXP(-#REF!*$O$54)-NORMSDIST(-((LN($ET66/$C$34)+(#REF!+($O$50^2)/2)*$O$54)/($O$50*SQRT($O$54))))*$ET66)*100*$B$34,0)</f>
        <v>0</v>
      </c>
      <c r="FI66" s="60">
        <f ca="1">IFERROR((NORMSDIST(-(((LN($ET66/$C$35)+(#REF!+($O$50^2)/2)*$O$54)/($O$50*SQRT($O$54)))-$O$50*SQRT($O$54)))*$C$35*EXP(-#REF!*$O$54)-NORMSDIST(-((LN($ET66/$C$35)+(#REF!+($O$50^2)/2)*$O$54)/($O$50*SQRT($O$54))))*$ET66)*100*$B$35,0)</f>
        <v>0</v>
      </c>
      <c r="FJ66" s="60">
        <f ca="1">IFERROR((NORMSDIST(-(((LN($ET66/$C$36)+(#REF!+($O$50^2)/2)*$O$54)/($O$50*SQRT($O$54)))-$O$50*SQRT($O$54)))*$C$36*EXP(-#REF!*$O$54)-NORMSDIST(-((LN($ET66/$C$36)+(#REF!+($O$50^2)/2)*$O$54)/($O$50*SQRT($O$54))))*$ET66)*100*$B$36,0)</f>
        <v>0</v>
      </c>
      <c r="FK66" s="60">
        <f ca="1">IFERROR((NORMSDIST(-(((LN($ET66/$C$37)+(#REF!+($O$50^2)/2)*$O$54)/($O$50*SQRT($O$54)))-$O$50*SQRT($O$54)))*$C$37*EXP(-#REF!*$O$54)-NORMSDIST(-((LN($ET66/$C$37)+(#REF!+($O$50^2)/2)*$O$54)/($O$50*SQRT($O$54))))*$ET66)*100*$B$37,0)</f>
        <v>0</v>
      </c>
      <c r="FL66" s="60">
        <f ca="1">IFERROR((NORMSDIST(-(((LN($ET66/$C$38)+(#REF!+($O$50^2)/2)*$O$54)/($O$50*SQRT($O$54)))-$O$50*SQRT($O$54)))*$C$38*EXP(-#REF!*$O$54)-NORMSDIST(-((LN($ET66/$C$38)+(#REF!+($O$50^2)/2)*$O$54)/($O$50*SQRT($O$54))))*$ET66)*100*$B$38,0)</f>
        <v>0</v>
      </c>
      <c r="FM66" s="60">
        <f ca="1">IFERROR((NORMSDIST(-(((LN($ET66/$C$57)+(#REF!+($O$50^2)/2)*$O$54)/($O$50*SQRT($O$54)))-$O$50*SQRT($O$54)))*$C$57*EXP(-#REF!*$O$54)-NORMSDIST(-((LN($ET66/$C$57)+(#REF!+($O$50^2)/2)*$O$54)/($O$50*SQRT($O$54))))*$ET66)*100*$B$57,0)</f>
        <v>0</v>
      </c>
      <c r="FN66" s="60">
        <f ca="1">IFERROR((NORMSDIST(-(((LN($ET66/$C$58)+(#REF!+($O$50^2)/2)*$O$54)/($O$50*SQRT($O$54)))-$O$50*SQRT($O$54)))*$C$58*EXP(-#REF!*$O$54)-NORMSDIST(-((LN($ET66/$C$58)+(#REF!+($O$50^2)/2)*$O$54)/($O$50*SQRT($O$54))))*$ET66)*100*$B$58,0)</f>
        <v>0</v>
      </c>
      <c r="FO66" s="60">
        <f ca="1">IFERROR((NORMSDIST(-(((LN($ET66/$C$59)+(#REF!+($O$50^2)/2)*$O$54)/($O$50*SQRT($O$54)))-$O$50*SQRT($O$54)))*$C$59*EXP(-#REF!*$O$54)-NORMSDIST(-((LN($ET66/$C$59)+(#REF!+($O$50^2)/2)*$O$54)/($O$50*SQRT($O$54))))*$ET66)*100*$B$59,0)</f>
        <v>0</v>
      </c>
      <c r="FP66" s="60">
        <f ca="1">IFERROR((NORMSDIST(-(((LN($ET66/$C$60)+(#REF!+($O$50^2)/2)*$O$54)/($O$50*SQRT($O$54)))-$O$50*SQRT($O$54)))*$C$60*EXP(-#REF!*$O$54)-NORMSDIST(-((LN($ET66/$C$60)+(#REF!+($O$50^2)/2)*$O$54)/($O$50*SQRT($O$54))))*$ET66)*100*$B$60,0)</f>
        <v>0</v>
      </c>
      <c r="FQ66" s="60">
        <f ca="1">IFERROR((NORMSDIST(-(((LN($ET66/$C$61)+(#REF!+($O$50^2)/2)*$O$54)/($O$50*SQRT($O$54)))-$O$50*SQRT($O$54)))*$C$61*EXP(-#REF!*$O$54)-NORMSDIST(-((LN($ET66/$C$61)+(#REF!+($O$50^2)/2)*$O$54)/($O$50*SQRT($O$54))))*$ET66)*100*$B$61,0)</f>
        <v>0</v>
      </c>
      <c r="FR66" s="60">
        <f ca="1">IFERROR((NORMSDIST(-(((LN($ET66/$C$62)+(#REF!+($O$50^2)/2)*$O$54)/($O$50*SQRT($O$54)))-$O$50*SQRT($O$54)))*$C$62*EXP(-#REF!*$O$54)-NORMSDIST(-((LN($ET66/$C$62)+(#REF!+($O$50^2)/2)*$O$54)/($O$50*SQRT($O$54))))*$ET66)*100*$B$62,0)</f>
        <v>0</v>
      </c>
      <c r="FS66" s="60">
        <f ca="1">IFERROR((NORMSDIST(-(((LN($ET66/$C$63)+(#REF!+($O$50^2)/2)*$O$54)/($O$50*SQRT($O$54)))-$O$50*SQRT($O$54)))*$C$63*EXP(-#REF!*$O$54)-NORMSDIST(-((LN($ET66/$C$63)+(#REF!+($O$50^2)/2)*$O$54)/($O$50*SQRT($O$54))))*$ET66)*100*$B$63,0)</f>
        <v>0</v>
      </c>
      <c r="FT66" s="60">
        <f ca="1">IFERROR((NORMSDIST(-(((LN($ET66/$C$64)+(#REF!+($O$50^2)/2)*$O$54)/($O$50*SQRT($O$54)))-$O$50*SQRT($O$54)))*$C$64*EXP(-#REF!*$O$54)-NORMSDIST(-((LN($ET66/$C$64)+(#REF!+($O$50^2)/2)*$O$54)/($O$50*SQRT($O$54))))*$ET66)*100*$B$64,0)</f>
        <v>0</v>
      </c>
      <c r="FU66" s="60">
        <f ca="1">IFERROR((NORMSDIST(-(((LN($ET66/$C$65)+(#REF!+($O$50^2)/2)*$O$54)/($O$50*SQRT($O$54)))-$O$50*SQRT($O$54)))*$C$65*EXP(-#REF!*$O$54)-NORMSDIST(-((LN($ET66/$C$65)+(#REF!+($O$50^2)/2)*$O$54)/($O$50*SQRT($O$54))))*$ET66)*100*$B$65,0)</f>
        <v>0</v>
      </c>
      <c r="FV66" s="60">
        <f ca="1">IFERROR((NORMSDIST(-(((LN($ET66/$C$66)+(#REF!+($O$50^2)/2)*$O$54)/($O$50*SQRT($O$54)))-$O$50*SQRT($O$54)))*$C$66*EXP(-#REF!*$O$54)-NORMSDIST(-((LN($ET66/$C$66)+(#REF!+($O$50^2)/2)*$O$54)/($O$50*SQRT($O$54))))*$ET66)*100*$B$66,0)</f>
        <v>0</v>
      </c>
      <c r="FW66" s="60">
        <f ca="1">IFERROR((NORMSDIST(-(((LN($ET66/$C$67)+(#REF!+($O$50^2)/2)*$O$54)/($O$50*SQRT($O$54)))-$O$50*SQRT($O$54)))*$C$67*EXP(-#REF!*$O$54)-NORMSDIST(-((LN($ET66/$C$67)+(#REF!+($O$50^2)/2)*$O$54)/($O$50*SQRT($O$54))))*$ET66)*100*$B$67,0)</f>
        <v>0</v>
      </c>
      <c r="FX66" s="60">
        <f ca="1">IFERROR((NORMSDIST(-(((LN($ET66/$C$68)+(#REF!+($O$50^2)/2)*$O$54)/($O$50*SQRT($O$54)))-$O$50*SQRT($O$54)))*$C$68*EXP(-#REF!*$O$54)-NORMSDIST(-((LN($ET66/$C$68)+(#REF!+($O$50^2)/2)*$O$54)/($O$50*SQRT($O$54))))*$ET66)*100*$B$68,0)</f>
        <v>0</v>
      </c>
      <c r="FY66" s="60">
        <f ca="1">IFERROR((NORMSDIST(-(((LN($ET66/$C$69)+(#REF!+($O$50^2)/2)*$O$54)/($O$50*SQRT($O$54)))-$O$50*SQRT($O$54)))*$C$69*EXP(-#REF!*$O$54)-NORMSDIST(-((LN($ET66/$C$69)+(#REF!+($O$50^2)/2)*$O$54)/($O$50*SQRT($O$54))))*$ET66)*100*$B$69,0)</f>
        <v>0</v>
      </c>
      <c r="FZ66" s="60">
        <f ca="1">IFERROR((NORMSDIST(-(((LN($ET66/$C$70)+(#REF!+($O$50^2)/2)*$O$54)/($O$50*SQRT($O$54)))-$O$50*SQRT($O$54)))*$C$70*EXP(-#REF!*$O$54)-NORMSDIST(-((LN($ET66/$C$70)+(#REF!+($O$50^2)/2)*$O$54)/($O$50*SQRT($O$54))))*$ET66)*100*$B$70,0)</f>
        <v>0</v>
      </c>
      <c r="GA66" s="60">
        <f ca="1">IFERROR((NORMSDIST(-(((LN($ET66/$C$71)+(#REF!+($O$50^2)/2)*$O$54)/($O$50*SQRT($O$54)))-$O$50*SQRT($O$54)))*$C$71*EXP(-#REF!*$O$54)-NORMSDIST(-((LN($ET66/$C$71)+(#REF!+($O$50^2)/2)*$O$54)/($O$50*SQRT($O$54))))*$ET66)*100*$B$71,0)</f>
        <v>0</v>
      </c>
      <c r="GB66" s="60">
        <f ca="1">IFERROR((NORMSDIST(-(((LN($ET66/$C$72)+(#REF!+($O$50^2)/2)*$O$54)/($O$50*SQRT($O$54)))-$O$50*SQRT($O$54)))*$C$72*EXP(-#REF!*$O$54)-NORMSDIST(-((LN($ET66/$C$72)+(#REF!+($O$50^2)/2)*$O$54)/($O$50*SQRT($O$54))))*$ET66)*100*$B$72,0)</f>
        <v>0</v>
      </c>
      <c r="GC66" s="60">
        <f ca="1">IFERROR((NORMSDIST(-(((LN($ET66/$C$74)+(#REF!+($O$50^2)/2)*$O$54)/($O$50*SQRT($O$54)))-$O$50*SQRT($O$54)))*$C$74*EXP(-#REF!*$O$54)-NORMSDIST(-((LN($ET66/$C$74)+(#REF!+($O$50^2)/2)*$O$54)/($O$50*SQRT($O$54))))*$ET66)*100*$B$74,0)</f>
        <v>0</v>
      </c>
      <c r="GD66" s="60">
        <f t="shared" si="124"/>
        <v>0</v>
      </c>
      <c r="GE66" s="60">
        <f t="shared" si="125"/>
        <v>0</v>
      </c>
      <c r="GF66" s="60">
        <f t="shared" si="126"/>
        <v>0</v>
      </c>
      <c r="GG66" s="60">
        <f t="shared" si="127"/>
        <v>0</v>
      </c>
      <c r="GH66" s="61"/>
      <c r="GI66" s="75">
        <f t="shared" ca="1" si="128"/>
        <v>0</v>
      </c>
    </row>
    <row r="67" spans="1:191">
      <c r="A67" s="150" t="s">
        <v>205</v>
      </c>
      <c r="B67" s="518"/>
      <c r="C67" s="523">
        <v>3752.2</v>
      </c>
      <c r="D67" s="519">
        <v>190</v>
      </c>
      <c r="E67" s="516">
        <f t="shared" si="0"/>
        <v>0</v>
      </c>
      <c r="F67" s="517">
        <f t="shared" si="134"/>
        <v>0</v>
      </c>
      <c r="G67" s="520">
        <f t="shared" si="137"/>
        <v>190</v>
      </c>
      <c r="H67" s="624"/>
      <c r="I67" s="552">
        <f t="shared" si="135"/>
        <v>0</v>
      </c>
      <c r="J67" s="899">
        <f t="shared" si="136"/>
        <v>0</v>
      </c>
      <c r="K67" s="872"/>
      <c r="L67" s="872"/>
      <c r="M67" s="878"/>
      <c r="N67" s="878"/>
      <c r="O67" s="878"/>
      <c r="P67" s="878"/>
      <c r="Q67" s="884"/>
      <c r="R67" s="878"/>
      <c r="S67" s="885"/>
      <c r="T67" s="878"/>
      <c r="U67" s="878"/>
      <c r="V67" s="878"/>
      <c r="W67" s="878"/>
      <c r="X67" s="878"/>
      <c r="Y67" s="886"/>
      <c r="Z67" s="886"/>
      <c r="AA67" s="886"/>
      <c r="AB67" s="886"/>
      <c r="AC67" s="884"/>
      <c r="AD67" s="878"/>
      <c r="AE67" s="885"/>
      <c r="AF67" s="889"/>
      <c r="AG67" s="889"/>
      <c r="AH67" s="889"/>
      <c r="AI67" s="889"/>
      <c r="AJ67" s="886"/>
      <c r="AK67" s="886"/>
      <c r="AL67" s="886"/>
      <c r="AM67" s="886"/>
      <c r="AN67" s="886"/>
      <c r="AO67" s="527"/>
      <c r="AP67" s="528" t="s">
        <v>160</v>
      </c>
      <c r="AQ67" s="510"/>
      <c r="AR67" s="522"/>
      <c r="AS67" s="514"/>
      <c r="AT67" s="516">
        <f t="shared" si="17"/>
        <v>0</v>
      </c>
      <c r="AU67" s="525">
        <f t="shared" ref="AU67:AU76" si="138">IF(AQ67&gt;0,+AQ67*AS67*(1+($O$56+0.002)*1.21)*-100,AQ67*AS67*(1-($O$56+0.002)*1.21)*-100)</f>
        <v>0</v>
      </c>
      <c r="AV67" s="529" t="s">
        <v>206</v>
      </c>
      <c r="AW67" s="510"/>
      <c r="AX67" s="522"/>
      <c r="AY67" s="514"/>
      <c r="AZ67" s="516">
        <f t="shared" si="133"/>
        <v>0</v>
      </c>
      <c r="BA67" s="525">
        <f t="shared" ref="BA67:BA76" si="139">IF(AW67&gt;0,+AW67*AY67*(1+($O$56+0.002)*1.21)*-100,AW67*AY67*(1-($O$56+0.002)*1.21)*-100)</f>
        <v>0</v>
      </c>
      <c r="BB67" s="532" t="s">
        <v>207</v>
      </c>
      <c r="BC67" s="531"/>
      <c r="BD67" s="514"/>
      <c r="BE67" s="516">
        <f t="shared" si="20"/>
        <v>0</v>
      </c>
      <c r="BF67" s="924">
        <f t="shared" ref="BF67:BF76" si="140">IF(BC67&gt;0,-BD67*(1+($O$55+0.0008)*1.21)*BC67,-BD67*(1-($O$55+0.0008)*1.21)*BC67)</f>
        <v>0</v>
      </c>
      <c r="BG67" s="877"/>
      <c r="BH67" s="877"/>
      <c r="BI67" s="877"/>
      <c r="BJ67" s="877"/>
      <c r="BK67" s="877"/>
      <c r="BL67" s="877"/>
      <c r="BM67" s="877"/>
      <c r="BN67" s="877"/>
      <c r="BO67" s="877"/>
      <c r="BP67" s="877"/>
      <c r="BQ67" s="877"/>
      <c r="BR67" s="877"/>
      <c r="DC67" s="76">
        <f t="shared" si="131"/>
        <v>5127.3546085134367</v>
      </c>
      <c r="DD67" s="77">
        <f t="shared" si="83"/>
        <v>0</v>
      </c>
      <c r="DE67" s="77">
        <f t="shared" si="84"/>
        <v>0</v>
      </c>
      <c r="DF67" s="77">
        <f t="shared" si="85"/>
        <v>0</v>
      </c>
      <c r="DG67" s="77">
        <f t="shared" si="86"/>
        <v>0</v>
      </c>
      <c r="DH67" s="77">
        <f t="shared" si="87"/>
        <v>0</v>
      </c>
      <c r="DI67" s="77">
        <f t="shared" si="88"/>
        <v>0</v>
      </c>
      <c r="DJ67" s="77">
        <f t="shared" si="89"/>
        <v>0</v>
      </c>
      <c r="DK67" s="77">
        <f t="shared" si="90"/>
        <v>0</v>
      </c>
      <c r="DL67" s="77">
        <f t="shared" si="91"/>
        <v>0</v>
      </c>
      <c r="DM67" s="77">
        <f t="shared" si="92"/>
        <v>0</v>
      </c>
      <c r="DN67" s="77">
        <f t="shared" si="93"/>
        <v>0</v>
      </c>
      <c r="DO67" s="77">
        <f t="shared" si="94"/>
        <v>0</v>
      </c>
      <c r="DP67" s="77">
        <f t="shared" si="95"/>
        <v>0</v>
      </c>
      <c r="DQ67" s="77">
        <f t="shared" si="96"/>
        <v>0</v>
      </c>
      <c r="DR67" s="77">
        <f t="shared" si="97"/>
        <v>0</v>
      </c>
      <c r="DS67" s="77">
        <f t="shared" si="98"/>
        <v>0</v>
      </c>
      <c r="DT67" s="77">
        <f t="shared" si="99"/>
        <v>0</v>
      </c>
      <c r="DU67" s="77">
        <f t="shared" si="100"/>
        <v>0</v>
      </c>
      <c r="DV67" s="77">
        <f t="shared" si="101"/>
        <v>0</v>
      </c>
      <c r="DW67" s="77">
        <f t="shared" si="102"/>
        <v>0</v>
      </c>
      <c r="DX67" s="77">
        <f t="shared" si="103"/>
        <v>0</v>
      </c>
      <c r="DY67" s="77">
        <f t="shared" si="104"/>
        <v>0</v>
      </c>
      <c r="DZ67" s="77">
        <f t="shared" si="105"/>
        <v>0</v>
      </c>
      <c r="EA67" s="77">
        <f t="shared" si="106"/>
        <v>0</v>
      </c>
      <c r="EB67" s="77">
        <f t="shared" si="107"/>
        <v>0</v>
      </c>
      <c r="EC67" s="77">
        <f t="shared" si="108"/>
        <v>0</v>
      </c>
      <c r="ED67" s="77">
        <f t="shared" si="109"/>
        <v>0</v>
      </c>
      <c r="EE67" s="77">
        <f t="shared" si="110"/>
        <v>0</v>
      </c>
      <c r="EF67" s="77">
        <f t="shared" si="111"/>
        <v>0</v>
      </c>
      <c r="EG67" s="77">
        <f t="shared" si="112"/>
        <v>0</v>
      </c>
      <c r="EH67" s="77">
        <f t="shared" si="113"/>
        <v>0</v>
      </c>
      <c r="EI67" s="77">
        <f t="shared" si="114"/>
        <v>0</v>
      </c>
      <c r="EJ67" s="77">
        <f t="shared" si="115"/>
        <v>0</v>
      </c>
      <c r="EK67" s="77">
        <f t="shared" si="116"/>
        <v>0</v>
      </c>
      <c r="EL67" s="77">
        <f t="shared" si="117"/>
        <v>0</v>
      </c>
      <c r="EM67" s="77">
        <f t="shared" si="118"/>
        <v>0</v>
      </c>
      <c r="EN67" s="77">
        <f t="shared" si="119"/>
        <v>0</v>
      </c>
      <c r="EO67" s="77">
        <f t="shared" si="120"/>
        <v>0</v>
      </c>
      <c r="EP67" s="77">
        <f t="shared" si="121"/>
        <v>0</v>
      </c>
      <c r="EQ67" s="78"/>
      <c r="ER67" s="79">
        <f t="shared" si="122"/>
        <v>0</v>
      </c>
      <c r="ES67" s="50"/>
      <c r="ET67" s="76">
        <f t="shared" si="132"/>
        <v>5127.3546085134367</v>
      </c>
      <c r="EU67" s="77">
        <f ca="1">IFERROR((NORMSDIST(-(((LN($ET67/$C$21)+(#REF!+($O$50^2)/2)*$O$54)/($O$50*SQRT($O$54)))-$O$50*SQRT($O$54)))*$C$21*EXP(-#REF!*$O$54)-NORMSDIST(-((LN($ET67/$C$21)+(#REF!+($O$50^2)/2)*$O$54)/($O$50*SQRT($O$54))))*$ET67)*100*$B$21,0)</f>
        <v>0</v>
      </c>
      <c r="EV67" s="77">
        <f ca="1">IFERROR((NORMSDIST(-(((LN($ET67/$C$22)+(#REF!+($O$50^2)/2)*$O$54)/($O$50*SQRT($O$54)))-$O$50*SQRT($O$54)))*$C$22*EXP(-#REF!*$O$54)-NORMSDIST(-((LN($ET67/$C$22)+(#REF!+($O$50^2)/2)*$O$54)/($O$50*SQRT($O$54))))*$ET67)*100*$B$22,0)</f>
        <v>0</v>
      </c>
      <c r="EW67" s="77">
        <f ca="1">IFERROR((NORMSDIST(-(((LN($ET67/$C$23)+(#REF!+($O$50^2)/2)*$O$54)/($O$50*SQRT($O$54)))-$O$50*SQRT($O$54)))*$C$23*EXP(-#REF!*$O$54)-NORMSDIST(-((LN($ET67/$C$23)+(#REF!+($O$50^2)/2)*$O$54)/($O$50*SQRT($O$54))))*$ET67)*100*$B$23,0)</f>
        <v>0</v>
      </c>
      <c r="EX67" s="77">
        <f ca="1">IFERROR((NORMSDIST(-(((LN($ET67/$C$24)+(#REF!+($O$50^2)/2)*$O$54)/($O$50*SQRT($O$54)))-$O$50*SQRT($O$54)))*$C$24*EXP(-#REF!*$O$54)-NORMSDIST(-((LN($ET67/$C$24)+(#REF!+($O$50^2)/2)*$O$54)/($O$50*SQRT($O$54))))*$ET67)*100*$B$24,0)</f>
        <v>0</v>
      </c>
      <c r="EY67" s="77">
        <f ca="1">IFERROR((NORMSDIST(-(((LN($ET67/$C$25)+(#REF!+($O$50^2)/2)*$O$54)/($O$50*SQRT($O$54)))-$O$50*SQRT($O$54)))*$C$25*EXP(-#REF!*$O$54)-NORMSDIST(-((LN($ET67/$C$25)+(#REF!+($O$50^2)/2)*$O$54)/($O$50*SQRT($O$54))))*$ET67)*100*$B$25,0)</f>
        <v>0</v>
      </c>
      <c r="EZ67" s="77">
        <f ca="1">IFERROR((NORMSDIST(-(((LN($ET67/$C$26)+(#REF!+($O$50^2)/2)*$O$54)/($O$50*SQRT($O$54)))-$O$50*SQRT($O$54)))*$C$26*EXP(-#REF!*$O$54)-NORMSDIST(-((LN($ET67/$C$26)+(#REF!+($O$50^2)/2)*$O$54)/($O$50*SQRT($O$54))))*$ET67)*100*$B$26,0)</f>
        <v>0</v>
      </c>
      <c r="FA67" s="77">
        <f ca="1">IFERROR((NORMSDIST(-(((LN($ET67/$C$27)+(#REF!+($O$50^2)/2)*$O$54)/($O$50*SQRT($O$54)))-$O$50*SQRT($O$54)))*$C$27*EXP(-#REF!*$O$54)-NORMSDIST(-((LN($ET67/$C$27)+(#REF!+($O$50^2)/2)*$O$54)/($O$50*SQRT($O$54))))*$ET67)*100*$B$27,0)</f>
        <v>0</v>
      </c>
      <c r="FB67" s="77">
        <f ca="1">IFERROR((NORMSDIST(-(((LN($ET67/$C$28)+(#REF!+($O$50^2)/2)*$O$54)/($O$50*SQRT($O$54)))-$O$50*SQRT($O$54)))*$C$28*EXP(-#REF!*$O$54)-NORMSDIST(-((LN($ET67/$C$28)+(#REF!+($O$50^2)/2)*$O$54)/($O$50*SQRT($O$54))))*$ET67)*100*$B$28,0)</f>
        <v>0</v>
      </c>
      <c r="FC67" s="77">
        <f ca="1">IFERROR((NORMSDIST(-(((LN($ET67/$C$29)+(#REF!+($O$50^2)/2)*$O$54)/($O$50*SQRT($O$54)))-$O$50*SQRT($O$54)))*$C$29*EXP(-#REF!*$O$54)-NORMSDIST(-((LN($ET67/$C$29)+(#REF!+($O$50^2)/2)*$O$54)/($O$50*SQRT($O$54))))*$ET67)*100*$B$29,0)</f>
        <v>0</v>
      </c>
      <c r="FD67" s="77">
        <f ca="1">IFERROR((NORMSDIST(-(((LN($ET67/$C$30)+(#REF!+($O$50^2)/2)*$O$54)/($O$50*SQRT($O$54)))-$O$50*SQRT($O$54)))*$C$30*EXP(-#REF!*$O$54)-NORMSDIST(-((LN($ET67/$C$30)+(#REF!+($O$50^2)/2)*$O$54)/($O$50*SQRT($O$54))))*$ET67)*100*$B$30,0)</f>
        <v>0</v>
      </c>
      <c r="FE67" s="77">
        <f ca="1">IFERROR((NORMSDIST(-(((LN($ET67/$C$31)+(#REF!+($O$50^2)/2)*$O$54)/($O$50*SQRT($O$54)))-$O$50*SQRT($O$54)))*$C$31*EXP(-#REF!*$O$54)-NORMSDIST(-((LN($ET67/$C$31)+(#REF!+($O$50^2)/2)*$O$54)/($O$50*SQRT($O$54))))*$ET67)*100*$B$31,0)</f>
        <v>0</v>
      </c>
      <c r="FF67" s="77">
        <f ca="1">IFERROR((NORMSDIST(-(((LN($ET67/$C$32)+(#REF!+($O$50^2)/2)*$O$54)/($O$50*SQRT($O$54)))-$O$50*SQRT($O$54)))*$C$32*EXP(-#REF!*$O$54)-NORMSDIST(-((LN($ET67/$C$32)+(#REF!+($O$50^2)/2)*$O$54)/($O$50*SQRT($O$54))))*$ET67)*100*$B$32,0)</f>
        <v>0</v>
      </c>
      <c r="FG67" s="77">
        <f ca="1">IFERROR((NORMSDIST(-(((LN($ET67/$C$33)+(#REF!+($O$50^2)/2)*$O$54)/($O$50*SQRT($O$54)))-$O$50*SQRT($O$54)))*$C$33*EXP(-#REF!*$O$54)-NORMSDIST(-((LN($ET67/$C$33)+(#REF!+($O$50^2)/2)*$O$54)/($O$50*SQRT($O$54))))*$ET67)*100*$B$33,0)</f>
        <v>0</v>
      </c>
      <c r="FH67" s="77">
        <f ca="1">IFERROR((NORMSDIST(-(((LN($ET67/$C$34)+(#REF!+($O$50^2)/2)*$O$54)/($O$50*SQRT($O$54)))-$O$50*SQRT($O$54)))*$C$34*EXP(-#REF!*$O$54)-NORMSDIST(-((LN($ET67/$C$34)+(#REF!+($O$50^2)/2)*$O$54)/($O$50*SQRT($O$54))))*$ET67)*100*$B$34,0)</f>
        <v>0</v>
      </c>
      <c r="FI67" s="77">
        <f ca="1">IFERROR((NORMSDIST(-(((LN($ET67/$C$35)+(#REF!+($O$50^2)/2)*$O$54)/($O$50*SQRT($O$54)))-$O$50*SQRT($O$54)))*$C$35*EXP(-#REF!*$O$54)-NORMSDIST(-((LN($ET67/$C$35)+(#REF!+($O$50^2)/2)*$O$54)/($O$50*SQRT($O$54))))*$ET67)*100*$B$35,0)</f>
        <v>0</v>
      </c>
      <c r="FJ67" s="77">
        <f ca="1">IFERROR((NORMSDIST(-(((LN($ET67/$C$36)+(#REF!+($O$50^2)/2)*$O$54)/($O$50*SQRT($O$54)))-$O$50*SQRT($O$54)))*$C$36*EXP(-#REF!*$O$54)-NORMSDIST(-((LN($ET67/$C$36)+(#REF!+($O$50^2)/2)*$O$54)/($O$50*SQRT($O$54))))*$ET67)*100*$B$36,0)</f>
        <v>0</v>
      </c>
      <c r="FK67" s="77">
        <f ca="1">IFERROR((NORMSDIST(-(((LN($ET67/$C$37)+(#REF!+($O$50^2)/2)*$O$54)/($O$50*SQRT($O$54)))-$O$50*SQRT($O$54)))*$C$37*EXP(-#REF!*$O$54)-NORMSDIST(-((LN($ET67/$C$37)+(#REF!+($O$50^2)/2)*$O$54)/($O$50*SQRT($O$54))))*$ET67)*100*$B$37,0)</f>
        <v>0</v>
      </c>
      <c r="FL67" s="77">
        <f ca="1">IFERROR((NORMSDIST(-(((LN($ET67/$C$38)+(#REF!+($O$50^2)/2)*$O$54)/($O$50*SQRT($O$54)))-$O$50*SQRT($O$54)))*$C$38*EXP(-#REF!*$O$54)-NORMSDIST(-((LN($ET67/$C$38)+(#REF!+($O$50^2)/2)*$O$54)/($O$50*SQRT($O$54))))*$ET67)*100*$B$38,0)</f>
        <v>0</v>
      </c>
      <c r="FM67" s="77">
        <f ca="1">IFERROR((NORMSDIST(-(((LN($ET67/$C$57)+(#REF!+($O$50^2)/2)*$O$54)/($O$50*SQRT($O$54)))-$O$50*SQRT($O$54)))*$C$57*EXP(-#REF!*$O$54)-NORMSDIST(-((LN($ET67/$C$57)+(#REF!+($O$50^2)/2)*$O$54)/($O$50*SQRT($O$54))))*$ET67)*100*$B$57,0)</f>
        <v>0</v>
      </c>
      <c r="FN67" s="77">
        <f ca="1">IFERROR((NORMSDIST(-(((LN($ET67/$C$58)+(#REF!+($O$50^2)/2)*$O$54)/($O$50*SQRT($O$54)))-$O$50*SQRT($O$54)))*$C$58*EXP(-#REF!*$O$54)-NORMSDIST(-((LN($ET67/$C$58)+(#REF!+($O$50^2)/2)*$O$54)/($O$50*SQRT($O$54))))*$ET67)*100*$B$58,0)</f>
        <v>0</v>
      </c>
      <c r="FO67" s="77">
        <f ca="1">IFERROR((NORMSDIST(-(((LN($ET67/$C$59)+(#REF!+($O$50^2)/2)*$O$54)/($O$50*SQRT($O$54)))-$O$50*SQRT($O$54)))*$C$59*EXP(-#REF!*$O$54)-NORMSDIST(-((LN($ET67/$C$59)+(#REF!+($O$50^2)/2)*$O$54)/($O$50*SQRT($O$54))))*$ET67)*100*$B$59,0)</f>
        <v>0</v>
      </c>
      <c r="FP67" s="77">
        <f ca="1">IFERROR((NORMSDIST(-(((LN($ET67/$C$60)+(#REF!+($O$50^2)/2)*$O$54)/($O$50*SQRT($O$54)))-$O$50*SQRT($O$54)))*$C$60*EXP(-#REF!*$O$54)-NORMSDIST(-((LN($ET67/$C$60)+(#REF!+($O$50^2)/2)*$O$54)/($O$50*SQRT($O$54))))*$ET67)*100*$B$60,0)</f>
        <v>0</v>
      </c>
      <c r="FQ67" s="77">
        <f ca="1">IFERROR((NORMSDIST(-(((LN($ET67/$C$61)+(#REF!+($O$50^2)/2)*$O$54)/($O$50*SQRT($O$54)))-$O$50*SQRT($O$54)))*$C$61*EXP(-#REF!*$O$54)-NORMSDIST(-((LN($ET67/$C$61)+(#REF!+($O$50^2)/2)*$O$54)/($O$50*SQRT($O$54))))*$ET67)*100*$B$61,0)</f>
        <v>0</v>
      </c>
      <c r="FR67" s="77">
        <f ca="1">IFERROR((NORMSDIST(-(((LN($ET67/$C$62)+(#REF!+($O$50^2)/2)*$O$54)/($O$50*SQRT($O$54)))-$O$50*SQRT($O$54)))*$C$62*EXP(-#REF!*$O$54)-NORMSDIST(-((LN($ET67/$C$62)+(#REF!+($O$50^2)/2)*$O$54)/($O$50*SQRT($O$54))))*$ET67)*100*$B$62,0)</f>
        <v>0</v>
      </c>
      <c r="FS67" s="77">
        <f ca="1">IFERROR((NORMSDIST(-(((LN($ET67/$C$63)+(#REF!+($O$50^2)/2)*$O$54)/($O$50*SQRT($O$54)))-$O$50*SQRT($O$54)))*$C$63*EXP(-#REF!*$O$54)-NORMSDIST(-((LN($ET67/$C$63)+(#REF!+($O$50^2)/2)*$O$54)/($O$50*SQRT($O$54))))*$ET67)*100*$B$63,0)</f>
        <v>0</v>
      </c>
      <c r="FT67" s="77">
        <f ca="1">IFERROR((NORMSDIST(-(((LN($ET67/$C$64)+(#REF!+($O$50^2)/2)*$O$54)/($O$50*SQRT($O$54)))-$O$50*SQRT($O$54)))*$C$64*EXP(-#REF!*$O$54)-NORMSDIST(-((LN($ET67/$C$64)+(#REF!+($O$50^2)/2)*$O$54)/($O$50*SQRT($O$54))))*$ET67)*100*$B$64,0)</f>
        <v>0</v>
      </c>
      <c r="FU67" s="77">
        <f ca="1">IFERROR((NORMSDIST(-(((LN($ET67/$C$65)+(#REF!+($O$50^2)/2)*$O$54)/($O$50*SQRT($O$54)))-$O$50*SQRT($O$54)))*$C$65*EXP(-#REF!*$O$54)-NORMSDIST(-((LN($ET67/$C$65)+(#REF!+($O$50^2)/2)*$O$54)/($O$50*SQRT($O$54))))*$ET67)*100*$B$65,0)</f>
        <v>0</v>
      </c>
      <c r="FV67" s="77">
        <f ca="1">IFERROR((NORMSDIST(-(((LN($ET67/$C$66)+(#REF!+($O$50^2)/2)*$O$54)/($O$50*SQRT($O$54)))-$O$50*SQRT($O$54)))*$C$66*EXP(-#REF!*$O$54)-NORMSDIST(-((LN($ET67/$C$66)+(#REF!+($O$50^2)/2)*$O$54)/($O$50*SQRT($O$54))))*$ET67)*100*$B$66,0)</f>
        <v>0</v>
      </c>
      <c r="FW67" s="77">
        <f ca="1">IFERROR((NORMSDIST(-(((LN($ET67/$C$67)+(#REF!+($O$50^2)/2)*$O$54)/($O$50*SQRT($O$54)))-$O$50*SQRT($O$54)))*$C$67*EXP(-#REF!*$O$54)-NORMSDIST(-((LN($ET67/$C$67)+(#REF!+($O$50^2)/2)*$O$54)/($O$50*SQRT($O$54))))*$ET67)*100*$B$67,0)</f>
        <v>0</v>
      </c>
      <c r="FX67" s="77">
        <f ca="1">IFERROR((NORMSDIST(-(((LN($ET67/$C$68)+(#REF!+($O$50^2)/2)*$O$54)/($O$50*SQRT($O$54)))-$O$50*SQRT($O$54)))*$C$68*EXP(-#REF!*$O$54)-NORMSDIST(-((LN($ET67/$C$68)+(#REF!+($O$50^2)/2)*$O$54)/($O$50*SQRT($O$54))))*$ET67)*100*$B$68,0)</f>
        <v>0</v>
      </c>
      <c r="FY67" s="77">
        <f ca="1">IFERROR((NORMSDIST(-(((LN($ET67/$C$69)+(#REF!+($O$50^2)/2)*$O$54)/($O$50*SQRT($O$54)))-$O$50*SQRT($O$54)))*$C$69*EXP(-#REF!*$O$54)-NORMSDIST(-((LN($ET67/$C$69)+(#REF!+($O$50^2)/2)*$O$54)/($O$50*SQRT($O$54))))*$ET67)*100*$B$69,0)</f>
        <v>0</v>
      </c>
      <c r="FZ67" s="77">
        <f ca="1">IFERROR((NORMSDIST(-(((LN($ET67/$C$70)+(#REF!+($O$50^2)/2)*$O$54)/($O$50*SQRT($O$54)))-$O$50*SQRT($O$54)))*$C$70*EXP(-#REF!*$O$54)-NORMSDIST(-((LN($ET67/$C$70)+(#REF!+($O$50^2)/2)*$O$54)/($O$50*SQRT($O$54))))*$ET67)*100*$B$70,0)</f>
        <v>0</v>
      </c>
      <c r="GA67" s="77">
        <f ca="1">IFERROR((NORMSDIST(-(((LN($ET67/$C$71)+(#REF!+($O$50^2)/2)*$O$54)/($O$50*SQRT($O$54)))-$O$50*SQRT($O$54)))*$C$71*EXP(-#REF!*$O$54)-NORMSDIST(-((LN($ET67/$C$71)+(#REF!+($O$50^2)/2)*$O$54)/($O$50*SQRT($O$54))))*$ET67)*100*$B$71,0)</f>
        <v>0</v>
      </c>
      <c r="GB67" s="77">
        <f ca="1">IFERROR((NORMSDIST(-(((LN($ET67/$C$72)+(#REF!+($O$50^2)/2)*$O$54)/($O$50*SQRT($O$54)))-$O$50*SQRT($O$54)))*$C$72*EXP(-#REF!*$O$54)-NORMSDIST(-((LN($ET67/$C$72)+(#REF!+($O$50^2)/2)*$O$54)/($O$50*SQRT($O$54))))*$ET67)*100*$B$72,0)</f>
        <v>0</v>
      </c>
      <c r="GC67" s="77">
        <f ca="1">IFERROR((NORMSDIST(-(((LN($ET67/$C$74)+(#REF!+($O$50^2)/2)*$O$54)/($O$50*SQRT($O$54)))-$O$50*SQRT($O$54)))*$C$74*EXP(-#REF!*$O$54)-NORMSDIST(-((LN($ET67/$C$74)+(#REF!+($O$50^2)/2)*$O$54)/($O$50*SQRT($O$54))))*$ET67)*100*$B$74,0)</f>
        <v>0</v>
      </c>
      <c r="GD67" s="77">
        <f t="shared" si="124"/>
        <v>0</v>
      </c>
      <c r="GE67" s="77">
        <f t="shared" si="125"/>
        <v>0</v>
      </c>
      <c r="GF67" s="77">
        <f t="shared" si="126"/>
        <v>0</v>
      </c>
      <c r="GG67" s="77">
        <f t="shared" si="127"/>
        <v>0</v>
      </c>
      <c r="GH67" s="78"/>
      <c r="GI67" s="79">
        <f t="shared" ca="1" si="128"/>
        <v>0</v>
      </c>
    </row>
    <row r="68" spans="1:191">
      <c r="A68" s="150" t="s">
        <v>205</v>
      </c>
      <c r="B68" s="637"/>
      <c r="C68" s="638">
        <v>3558.1</v>
      </c>
      <c r="D68" s="639"/>
      <c r="E68" s="645">
        <f t="shared" si="0"/>
        <v>0</v>
      </c>
      <c r="F68" s="646">
        <f t="shared" ref="F68:F74" si="141">IF(B68&gt;0,+B68*D68*(1+($O$56+0.002)*1.21)*-100,B68*D68*(1-($O$56+0.002)*1.21)*-100)</f>
        <v>0</v>
      </c>
      <c r="G68" s="642">
        <f t="shared" si="137"/>
        <v>0</v>
      </c>
      <c r="H68" s="643"/>
      <c r="I68" s="551">
        <f t="shared" si="135"/>
        <v>0</v>
      </c>
      <c r="J68" s="900">
        <f t="shared" si="136"/>
        <v>0</v>
      </c>
      <c r="K68" s="872"/>
      <c r="L68" s="872"/>
      <c r="M68" s="878"/>
      <c r="N68" s="878"/>
      <c r="O68" s="878"/>
      <c r="P68" s="878"/>
      <c r="Q68" s="884"/>
      <c r="R68" s="878"/>
      <c r="S68" s="885"/>
      <c r="T68" s="878"/>
      <c r="U68" s="878"/>
      <c r="V68" s="878"/>
      <c r="W68" s="878"/>
      <c r="X68" s="878"/>
      <c r="Y68" s="886"/>
      <c r="Z68" s="886"/>
      <c r="AA68" s="886"/>
      <c r="AB68" s="886"/>
      <c r="AC68" s="884"/>
      <c r="AD68" s="878"/>
      <c r="AE68" s="885"/>
      <c r="AF68" s="889"/>
      <c r="AG68" s="889"/>
      <c r="AH68" s="889"/>
      <c r="AI68" s="889"/>
      <c r="AJ68" s="886"/>
      <c r="AK68" s="886"/>
      <c r="AL68" s="886"/>
      <c r="AM68" s="886"/>
      <c r="AN68" s="886"/>
      <c r="AO68" s="526"/>
      <c r="AP68" s="528" t="s">
        <v>160</v>
      </c>
      <c r="AQ68" s="509"/>
      <c r="AR68" s="521"/>
      <c r="AS68" s="512"/>
      <c r="AT68" s="515">
        <f t="shared" si="17"/>
        <v>0</v>
      </c>
      <c r="AU68" s="524">
        <f t="shared" si="138"/>
        <v>0</v>
      </c>
      <c r="AV68" s="529" t="s">
        <v>206</v>
      </c>
      <c r="AW68" s="509"/>
      <c r="AX68" s="521"/>
      <c r="AY68" s="512"/>
      <c r="AZ68" s="515">
        <f t="shared" si="133"/>
        <v>0</v>
      </c>
      <c r="BA68" s="524">
        <f t="shared" si="139"/>
        <v>0</v>
      </c>
      <c r="BB68" s="532" t="s">
        <v>207</v>
      </c>
      <c r="BC68" s="530"/>
      <c r="BD68" s="512"/>
      <c r="BE68" s="515">
        <f t="shared" si="20"/>
        <v>0</v>
      </c>
      <c r="BF68" s="925">
        <f t="shared" si="140"/>
        <v>0</v>
      </c>
      <c r="BG68" s="877"/>
      <c r="BH68" s="877"/>
      <c r="BI68" s="877"/>
      <c r="BJ68" s="877"/>
      <c r="BK68" s="877"/>
      <c r="BL68" s="877"/>
      <c r="BM68" s="877"/>
      <c r="BN68" s="877"/>
      <c r="BO68" s="877"/>
      <c r="BP68" s="877"/>
      <c r="BQ68" s="877"/>
      <c r="BR68" s="877"/>
      <c r="DC68" s="80"/>
      <c r="DD68" s="80"/>
      <c r="DE68" s="80"/>
      <c r="DF68" s="80"/>
      <c r="DG68" s="80"/>
      <c r="DH68" s="80"/>
      <c r="DI68" s="80"/>
      <c r="DJ68" s="80"/>
      <c r="DK68" s="80"/>
      <c r="DL68" s="80"/>
      <c r="DM68" s="80"/>
      <c r="DN68" s="80"/>
      <c r="DO68" s="80"/>
      <c r="DP68" s="80"/>
      <c r="DQ68" s="80"/>
      <c r="DR68" s="80"/>
      <c r="DS68" s="80"/>
      <c r="DT68" s="80"/>
      <c r="DU68" s="80"/>
      <c r="DV68" s="80"/>
      <c r="DW68" s="80"/>
      <c r="DX68" s="80"/>
      <c r="DY68" s="80"/>
      <c r="DZ68" s="80"/>
      <c r="EA68" s="80"/>
      <c r="EB68" s="80"/>
      <c r="EC68" s="80"/>
      <c r="ED68" s="80"/>
      <c r="EE68" s="80"/>
      <c r="EF68" s="80"/>
      <c r="EG68" s="80"/>
      <c r="EH68" s="80"/>
      <c r="EI68" s="80"/>
      <c r="EJ68" s="80"/>
      <c r="EK68" s="80"/>
      <c r="EL68" s="80"/>
      <c r="EM68" s="80"/>
      <c r="EN68" s="80"/>
      <c r="EO68" s="80"/>
      <c r="EP68" s="80"/>
      <c r="EQ68" s="80"/>
      <c r="ER68" s="80"/>
      <c r="ES68" s="50"/>
      <c r="ET68" s="80"/>
      <c r="EU68" s="80"/>
      <c r="EV68" s="80"/>
      <c r="EW68" s="80"/>
      <c r="EX68" s="80"/>
      <c r="EY68" s="80"/>
      <c r="EZ68" s="80"/>
      <c r="FA68" s="80"/>
      <c r="FB68" s="80"/>
      <c r="FC68" s="80"/>
      <c r="FD68" s="80"/>
      <c r="FE68" s="80"/>
      <c r="FF68" s="80"/>
      <c r="FG68" s="80"/>
      <c r="FH68" s="80"/>
      <c r="FI68" s="80"/>
      <c r="FJ68" s="80"/>
      <c r="FK68" s="80"/>
      <c r="FL68" s="80"/>
      <c r="FM68" s="80"/>
      <c r="FN68" s="80"/>
      <c r="FO68" s="80"/>
      <c r="FP68" s="80"/>
      <c r="FQ68" s="80"/>
      <c r="FR68" s="80"/>
      <c r="FS68" s="80"/>
      <c r="FT68" s="80"/>
      <c r="FU68" s="80"/>
      <c r="FV68" s="80"/>
      <c r="FW68" s="80"/>
      <c r="FX68" s="80"/>
      <c r="FY68" s="80"/>
      <c r="FZ68" s="80"/>
      <c r="GA68" s="80"/>
      <c r="GB68" s="80"/>
      <c r="GC68" s="80"/>
      <c r="GD68" s="80"/>
      <c r="GE68" s="80"/>
      <c r="GF68" s="80"/>
      <c r="GG68" s="80"/>
      <c r="GH68" s="80"/>
      <c r="GI68" s="80"/>
    </row>
    <row r="69" spans="1:191">
      <c r="A69" s="150" t="s">
        <v>205</v>
      </c>
      <c r="B69" s="518"/>
      <c r="C69" s="523">
        <v>3258.1</v>
      </c>
      <c r="D69" s="519"/>
      <c r="E69" s="516">
        <f t="shared" si="0"/>
        <v>0</v>
      </c>
      <c r="F69" s="517">
        <f t="shared" si="141"/>
        <v>0</v>
      </c>
      <c r="G69" s="520">
        <f t="shared" si="137"/>
        <v>0</v>
      </c>
      <c r="H69" s="624"/>
      <c r="I69" s="552">
        <f t="shared" si="135"/>
        <v>0</v>
      </c>
      <c r="J69" s="899">
        <f t="shared" si="136"/>
        <v>0</v>
      </c>
      <c r="K69" s="872"/>
      <c r="L69" s="872"/>
      <c r="M69" s="878"/>
      <c r="N69" s="878"/>
      <c r="O69" s="878"/>
      <c r="P69" s="878"/>
      <c r="Q69" s="884"/>
      <c r="R69" s="878"/>
      <c r="S69" s="885"/>
      <c r="T69" s="878"/>
      <c r="U69" s="878"/>
      <c r="V69" s="878"/>
      <c r="W69" s="878"/>
      <c r="X69" s="878"/>
      <c r="Y69" s="886"/>
      <c r="Z69" s="886"/>
      <c r="AA69" s="886"/>
      <c r="AB69" s="886"/>
      <c r="AC69" s="884"/>
      <c r="AD69" s="878"/>
      <c r="AE69" s="885"/>
      <c r="AF69" s="889"/>
      <c r="AG69" s="889"/>
      <c r="AH69" s="889"/>
      <c r="AI69" s="889"/>
      <c r="AJ69" s="886"/>
      <c r="AK69" s="886"/>
      <c r="AL69" s="886"/>
      <c r="AM69" s="886"/>
      <c r="AN69" s="886"/>
      <c r="AO69" s="527"/>
      <c r="AP69" s="528" t="s">
        <v>160</v>
      </c>
      <c r="AQ69" s="510"/>
      <c r="AR69" s="522"/>
      <c r="AS69" s="514"/>
      <c r="AT69" s="516">
        <f t="shared" si="17"/>
        <v>0</v>
      </c>
      <c r="AU69" s="525">
        <f t="shared" si="138"/>
        <v>0</v>
      </c>
      <c r="AV69" s="529" t="s">
        <v>206</v>
      </c>
      <c r="AW69" s="510"/>
      <c r="AX69" s="522"/>
      <c r="AY69" s="514"/>
      <c r="AZ69" s="516">
        <f t="shared" si="133"/>
        <v>0</v>
      </c>
      <c r="BA69" s="525">
        <f t="shared" si="139"/>
        <v>0</v>
      </c>
      <c r="BB69" s="532" t="s">
        <v>207</v>
      </c>
      <c r="BC69" s="531"/>
      <c r="BD69" s="514"/>
      <c r="BE69" s="516">
        <f t="shared" si="20"/>
        <v>0</v>
      </c>
      <c r="BF69" s="924">
        <f t="shared" si="140"/>
        <v>0</v>
      </c>
      <c r="BG69" s="877"/>
      <c r="BH69" s="877"/>
      <c r="BI69" s="877"/>
      <c r="BJ69" s="877"/>
      <c r="BK69" s="877"/>
      <c r="BL69" s="877"/>
      <c r="BM69" s="877"/>
      <c r="BN69" s="877"/>
      <c r="BO69" s="877"/>
      <c r="BP69" s="877"/>
      <c r="BQ69" s="877"/>
      <c r="BR69" s="877"/>
      <c r="DC69" s="81" t="s">
        <v>157</v>
      </c>
      <c r="DD69" s="82" t="s">
        <v>168</v>
      </c>
      <c r="DE69" s="82" t="s">
        <v>169</v>
      </c>
      <c r="DF69" s="82" t="s">
        <v>170</v>
      </c>
      <c r="DG69" s="82" t="s">
        <v>171</v>
      </c>
      <c r="DH69" s="82" t="s">
        <v>172</v>
      </c>
      <c r="DI69" s="82" t="s">
        <v>173</v>
      </c>
      <c r="DJ69" s="82" t="s">
        <v>174</v>
      </c>
      <c r="DK69" s="82" t="s">
        <v>175</v>
      </c>
      <c r="DL69" s="82" t="s">
        <v>176</v>
      </c>
      <c r="DM69" s="82" t="s">
        <v>177</v>
      </c>
      <c r="DN69" s="82" t="s">
        <v>178</v>
      </c>
      <c r="DO69" s="82" t="s">
        <v>179</v>
      </c>
      <c r="DP69" s="82" t="s">
        <v>180</v>
      </c>
      <c r="DQ69" s="82" t="s">
        <v>181</v>
      </c>
      <c r="DR69" s="82" t="s">
        <v>182</v>
      </c>
      <c r="DS69" s="82" t="s">
        <v>183</v>
      </c>
      <c r="DT69" s="82" t="s">
        <v>184</v>
      </c>
      <c r="DU69" s="83" t="s">
        <v>185</v>
      </c>
      <c r="DV69" s="83" t="s">
        <v>186</v>
      </c>
      <c r="DW69" s="83" t="s">
        <v>187</v>
      </c>
      <c r="DX69" s="82" t="s">
        <v>188</v>
      </c>
      <c r="DY69" s="82" t="s">
        <v>189</v>
      </c>
      <c r="DZ69" s="82" t="s">
        <v>190</v>
      </c>
      <c r="EA69" s="82" t="s">
        <v>191</v>
      </c>
      <c r="EB69" s="82" t="s">
        <v>192</v>
      </c>
      <c r="EC69" s="82" t="s">
        <v>193</v>
      </c>
      <c r="ED69" s="82" t="s">
        <v>194</v>
      </c>
      <c r="EE69" s="82" t="s">
        <v>195</v>
      </c>
      <c r="EF69" s="82" t="s">
        <v>196</v>
      </c>
      <c r="EG69" s="82" t="s">
        <v>197</v>
      </c>
      <c r="EH69" s="82" t="s">
        <v>198</v>
      </c>
      <c r="EI69" s="82" t="s">
        <v>199</v>
      </c>
      <c r="EJ69" s="82" t="s">
        <v>200</v>
      </c>
      <c r="EK69" s="82" t="s">
        <v>201</v>
      </c>
      <c r="EL69" s="82" t="s">
        <v>202</v>
      </c>
      <c r="EM69" s="82" t="s">
        <v>208</v>
      </c>
      <c r="EN69" s="82" t="s">
        <v>209</v>
      </c>
      <c r="EO69" s="82" t="s">
        <v>210</v>
      </c>
      <c r="EP69" s="82" t="s">
        <v>211</v>
      </c>
      <c r="EQ69" s="82" t="s">
        <v>212</v>
      </c>
      <c r="ER69" s="84" t="s">
        <v>203</v>
      </c>
      <c r="ES69" s="50"/>
      <c r="ET69" s="81" t="s">
        <v>157</v>
      </c>
      <c r="EU69" s="82" t="s">
        <v>168</v>
      </c>
      <c r="EV69" s="82" t="s">
        <v>169</v>
      </c>
      <c r="EW69" s="82" t="s">
        <v>170</v>
      </c>
      <c r="EX69" s="82" t="s">
        <v>171</v>
      </c>
      <c r="EY69" s="82" t="s">
        <v>172</v>
      </c>
      <c r="EZ69" s="82" t="s">
        <v>173</v>
      </c>
      <c r="FA69" s="82" t="s">
        <v>174</v>
      </c>
      <c r="FB69" s="82" t="s">
        <v>175</v>
      </c>
      <c r="FC69" s="82" t="s">
        <v>176</v>
      </c>
      <c r="FD69" s="82" t="s">
        <v>177</v>
      </c>
      <c r="FE69" s="82" t="s">
        <v>178</v>
      </c>
      <c r="FF69" s="82" t="s">
        <v>179</v>
      </c>
      <c r="FG69" s="82" t="s">
        <v>180</v>
      </c>
      <c r="FH69" s="82" t="s">
        <v>181</v>
      </c>
      <c r="FI69" s="82" t="s">
        <v>182</v>
      </c>
      <c r="FJ69" s="82" t="s">
        <v>183</v>
      </c>
      <c r="FK69" s="82" t="s">
        <v>184</v>
      </c>
      <c r="FL69" s="83" t="s">
        <v>185</v>
      </c>
      <c r="FM69" s="83" t="s">
        <v>186</v>
      </c>
      <c r="FN69" s="83" t="s">
        <v>187</v>
      </c>
      <c r="FO69" s="82" t="s">
        <v>188</v>
      </c>
      <c r="FP69" s="82" t="s">
        <v>189</v>
      </c>
      <c r="FQ69" s="82" t="s">
        <v>190</v>
      </c>
      <c r="FR69" s="82" t="s">
        <v>191</v>
      </c>
      <c r="FS69" s="82" t="s">
        <v>192</v>
      </c>
      <c r="FT69" s="82" t="s">
        <v>193</v>
      </c>
      <c r="FU69" s="82" t="s">
        <v>194</v>
      </c>
      <c r="FV69" s="82" t="s">
        <v>195</v>
      </c>
      <c r="FW69" s="82" t="s">
        <v>196</v>
      </c>
      <c r="FX69" s="82" t="s">
        <v>197</v>
      </c>
      <c r="FY69" s="82" t="s">
        <v>198</v>
      </c>
      <c r="FZ69" s="82" t="s">
        <v>199</v>
      </c>
      <c r="GA69" s="82" t="s">
        <v>200</v>
      </c>
      <c r="GB69" s="82" t="s">
        <v>201</v>
      </c>
      <c r="GC69" s="82" t="s">
        <v>202</v>
      </c>
      <c r="GD69" s="82" t="s">
        <v>208</v>
      </c>
      <c r="GE69" s="82" t="s">
        <v>209</v>
      </c>
      <c r="GF69" s="82" t="s">
        <v>210</v>
      </c>
      <c r="GG69" s="82" t="s">
        <v>211</v>
      </c>
      <c r="GH69" s="82" t="s">
        <v>212</v>
      </c>
      <c r="GI69" s="84" t="s">
        <v>203</v>
      </c>
    </row>
    <row r="70" spans="1:191">
      <c r="A70" s="150" t="s">
        <v>205</v>
      </c>
      <c r="B70" s="637"/>
      <c r="C70" s="638">
        <v>3108.1</v>
      </c>
      <c r="D70" s="639"/>
      <c r="E70" s="645">
        <f t="shared" si="0"/>
        <v>0</v>
      </c>
      <c r="F70" s="646">
        <f t="shared" si="141"/>
        <v>0</v>
      </c>
      <c r="G70" s="642">
        <f t="shared" si="137"/>
        <v>0</v>
      </c>
      <c r="H70" s="643"/>
      <c r="I70" s="551">
        <f t="shared" si="135"/>
        <v>0</v>
      </c>
      <c r="J70" s="900">
        <f t="shared" si="136"/>
        <v>0</v>
      </c>
      <c r="K70" s="872"/>
      <c r="L70" s="872"/>
      <c r="M70" s="878"/>
      <c r="N70" s="878"/>
      <c r="O70" s="878"/>
      <c r="P70" s="878"/>
      <c r="Q70" s="884"/>
      <c r="R70" s="878"/>
      <c r="S70" s="885"/>
      <c r="T70" s="878"/>
      <c r="U70" s="878"/>
      <c r="V70" s="878"/>
      <c r="W70" s="878"/>
      <c r="X70" s="878"/>
      <c r="Y70" s="886"/>
      <c r="Z70" s="886"/>
      <c r="AA70" s="886"/>
      <c r="AB70" s="886"/>
      <c r="AC70" s="884"/>
      <c r="AD70" s="889"/>
      <c r="AE70" s="890"/>
      <c r="AF70" s="889"/>
      <c r="AG70" s="889"/>
      <c r="AH70" s="889"/>
      <c r="AI70" s="889"/>
      <c r="AJ70" s="886"/>
      <c r="AK70" s="886"/>
      <c r="AL70" s="886"/>
      <c r="AM70" s="886"/>
      <c r="AN70" s="886"/>
      <c r="AO70" s="526"/>
      <c r="AP70" s="528" t="s">
        <v>160</v>
      </c>
      <c r="AQ70" s="509"/>
      <c r="AR70" s="521"/>
      <c r="AS70" s="512"/>
      <c r="AT70" s="515">
        <f t="shared" si="17"/>
        <v>0</v>
      </c>
      <c r="AU70" s="524">
        <f t="shared" si="138"/>
        <v>0</v>
      </c>
      <c r="AV70" s="529" t="s">
        <v>206</v>
      </c>
      <c r="AW70" s="509"/>
      <c r="AX70" s="521"/>
      <c r="AY70" s="512"/>
      <c r="AZ70" s="515">
        <f t="shared" si="133"/>
        <v>0</v>
      </c>
      <c r="BA70" s="524">
        <f t="shared" si="139"/>
        <v>0</v>
      </c>
      <c r="BB70" s="532" t="s">
        <v>207</v>
      </c>
      <c r="BC70" s="530"/>
      <c r="BD70" s="512"/>
      <c r="BE70" s="515">
        <f t="shared" si="20"/>
        <v>0</v>
      </c>
      <c r="BF70" s="925">
        <f t="shared" si="140"/>
        <v>0</v>
      </c>
      <c r="BG70" s="877"/>
      <c r="BH70" s="877"/>
      <c r="BI70" s="877"/>
      <c r="BJ70" s="877"/>
      <c r="BK70" s="877"/>
      <c r="BL70" s="877"/>
      <c r="BM70" s="877"/>
      <c r="BN70" s="877"/>
      <c r="BO70" s="877"/>
      <c r="BP70" s="877"/>
      <c r="BQ70" s="877"/>
      <c r="BR70" s="877"/>
      <c r="DC70" s="59">
        <f t="shared" ref="DC70:DC101" si="142">DC3</f>
        <v>2758.555598380583</v>
      </c>
      <c r="DD70" s="60">
        <f t="shared" ref="DD70:DD101" si="143">IF($DC70&gt;$S$3,$R$3*100*($DC70-$S$3),0)</f>
        <v>0</v>
      </c>
      <c r="DE70" s="60">
        <f t="shared" ref="DE70:DE101" si="144">IF($DC70&gt;$S$4,$R$4*100*($DC70-$S$4),0)</f>
        <v>0</v>
      </c>
      <c r="DF70" s="60">
        <f t="shared" ref="DF70:DF101" si="145">IF($DC70&gt;$S$5,$R$5*100*($DC70-$S$5),0)</f>
        <v>0</v>
      </c>
      <c r="DG70" s="60">
        <f t="shared" ref="DG70:DG101" si="146">IF($DC70&gt;$S$6,$R$6*100*($DC70-$S$6),0)</f>
        <v>0</v>
      </c>
      <c r="DH70" s="60">
        <f t="shared" ref="DH70:DH101" si="147">IF($DC70&gt;$S$7,$R$7*100*($DC70-$S$7),0)</f>
        <v>0</v>
      </c>
      <c r="DI70" s="60">
        <f t="shared" ref="DI70:DI101" si="148">IF($DC70&gt;$S$8,$R$8*100*($DC70-$S$8),0)</f>
        <v>0</v>
      </c>
      <c r="DJ70" s="60">
        <f t="shared" ref="DJ70:DJ101" si="149">IF($DC70&gt;$S$9,$R$9*100*($DC70-$S$9),0)</f>
        <v>0</v>
      </c>
      <c r="DK70" s="60">
        <f t="shared" ref="DK70:DK101" si="150">IF($DC70&gt;$S$10,$R$10*100*($DC70-$S$10),0)</f>
        <v>0</v>
      </c>
      <c r="DL70" s="60">
        <f t="shared" ref="DL70:DL101" si="151">IF($DC70&gt;$S$11,$R$11*100*($DC70-$S$11),0)</f>
        <v>0</v>
      </c>
      <c r="DM70" s="60">
        <f t="shared" ref="DM70:DM101" si="152">IF($DC70&gt;$S$12,$R$12*100*($DC70-$S$12),0)</f>
        <v>0</v>
      </c>
      <c r="DN70" s="60">
        <f t="shared" ref="DN70:DN101" si="153">IF($DC70&gt;$S$13,$R$13*100*($DC70-$S$13),0)</f>
        <v>0</v>
      </c>
      <c r="DO70" s="60">
        <f t="shared" ref="DO70:DO101" si="154">IF($DC70&gt;$S$14,$R$14*100*($DC70-$S$14),0)</f>
        <v>0</v>
      </c>
      <c r="DP70" s="60">
        <f t="shared" ref="DP70:DP101" si="155">IF($DC70&gt;$S$15,$R$15*100*($DC70-$S$15),0)</f>
        <v>0</v>
      </c>
      <c r="DQ70" s="60">
        <f t="shared" ref="DQ70:DQ101" si="156">IF($DC70&gt;$S$16,$R$16*100*($DC70-$S$16),0)</f>
        <v>0</v>
      </c>
      <c r="DR70" s="60">
        <f t="shared" ref="DR70:DR101" si="157">IF($DC70&gt;$S$17,$R$17*100*($DC70-$S$17),0)</f>
        <v>0</v>
      </c>
      <c r="DS70" s="60">
        <f t="shared" ref="DS70:DS101" si="158">IF($DC70&gt;$S$18,$R$18*100*($DC70-$S$18),0)</f>
        <v>0</v>
      </c>
      <c r="DT70" s="60">
        <f t="shared" ref="DT70:DT101" si="159">IF($DC70&gt;$S$19,$R$19*100*($DC70-$S$19),0)</f>
        <v>0</v>
      </c>
      <c r="DU70" s="60">
        <f t="shared" ref="DU70:DU101" si="160">IF($DC70&gt;$S$20,$R$20*100*($DC70-$S$20),0)</f>
        <v>0</v>
      </c>
      <c r="DV70" s="60">
        <f t="shared" ref="DV70:DV101" si="161">IF($DC70&gt;$S$21,$R$21*100*($DC70-$S$21),0)</f>
        <v>0</v>
      </c>
      <c r="DW70" s="60">
        <f t="shared" ref="DW70:DW101" si="162">IF($DC70&gt;$S$22,$R$22*100*($DC70-$S$22),0)</f>
        <v>0</v>
      </c>
      <c r="DX70" s="60">
        <f t="shared" ref="DX70:DX101" si="163">IF($DC70&gt;$S$23,$R$23*100*($DC70-$S$23),0)</f>
        <v>0</v>
      </c>
      <c r="DY70" s="60">
        <f t="shared" ref="DY70:DY101" si="164">IF($DC70&gt;$S$24,$R$24*100*($DC70-$S$24),0)</f>
        <v>0</v>
      </c>
      <c r="DZ70" s="60">
        <f t="shared" ref="DZ70:DZ101" si="165">IF($DC70&gt;$S$25,$R$25*100*($DC70-$S$25),0)</f>
        <v>0</v>
      </c>
      <c r="EA70" s="60">
        <f t="shared" ref="EA70:EA101" si="166">IF($DC70&gt;$S$26,$R$26*100*($DC70-$S$26),0)</f>
        <v>0</v>
      </c>
      <c r="EB70" s="60">
        <f t="shared" ref="EB70:EB101" si="167">IF($DC70&gt;$S$27,$R$27*100*($DC70-$S$27),0)</f>
        <v>0</v>
      </c>
      <c r="EC70" s="60">
        <f t="shared" ref="EC70:EC101" si="168">IF($DC70&gt;$S$28,$R$28*100*($DC70-$S$28),0)</f>
        <v>0</v>
      </c>
      <c r="ED70" s="60">
        <f t="shared" ref="ED70:ED101" si="169">IF($DC70&gt;$S$29,$R$29*100*($DC70-$S$29),0)</f>
        <v>0</v>
      </c>
      <c r="EE70" s="60">
        <f t="shared" ref="EE70:EE101" si="170">IF($DC70&gt;$S$30,$R$30*100*($DC70-$S$30),0)</f>
        <v>0</v>
      </c>
      <c r="EF70" s="60">
        <f t="shared" ref="EF70:EF101" si="171">IF($DC70&gt;$S$31,$R$31*100*($DC70-$S$31),0)</f>
        <v>0</v>
      </c>
      <c r="EG70" s="60">
        <f t="shared" ref="EG70:EG101" si="172">IF($DC70&gt;$S$32,$R$32*100*($DC70-$S$32),0)</f>
        <v>0</v>
      </c>
      <c r="EH70" s="60">
        <f t="shared" ref="EH70:EH101" si="173">IF($DC70&gt;$S$33,$R$33*100*($DC70-$S$33),0)</f>
        <v>0</v>
      </c>
      <c r="EI70" s="60">
        <f t="shared" ref="EI70:EI101" si="174">IF($DC70&gt;$S$34,$R$34*100*($DC70-$S$34),0)</f>
        <v>0</v>
      </c>
      <c r="EJ70" s="60">
        <f t="shared" ref="EJ70:EJ101" si="175">IF($DC70&gt;$S$35,$R$35*100*($DC70-$S$35),0)</f>
        <v>0</v>
      </c>
      <c r="EK70" s="60">
        <f t="shared" ref="EK70:EK101" si="176">IF($DC70&gt;$S$36,$R$36*100*($DC70-$S$36),0)</f>
        <v>0</v>
      </c>
      <c r="EL70" s="60">
        <f t="shared" ref="EL70:EL101" si="177">IF($DC70&gt;$S$37,$R$37*100*($DC70-$S$37),0)</f>
        <v>0</v>
      </c>
      <c r="EM70" s="60">
        <f t="shared" ref="EM70:EM101" si="178">IF($DC70&gt;$S$38,$R$38*100*($DC70-$S$38),0)</f>
        <v>0</v>
      </c>
      <c r="EN70" s="60">
        <f t="shared" ref="EN70:EN101" si="179">IF($DC70&gt;$S$39,$R$39*100*($DC70-$S$39),0)</f>
        <v>0</v>
      </c>
      <c r="EO70" s="60">
        <f t="shared" ref="EO70:EO101" si="180">IF($DC70&gt;$S$40,$R$40*100*($DC70-$S$40),0)</f>
        <v>0</v>
      </c>
      <c r="EP70" s="60">
        <f t="shared" ref="EP70:EP101" si="181">IF($DC70&gt;$S$41,$R$41*100*($DC70-$S$41),0)</f>
        <v>0</v>
      </c>
      <c r="EQ70" s="60">
        <f t="shared" ref="EQ70:EQ101" si="182">IF($DC70&gt;$S$42,$R$42*100*($DC70-$S$42),0)</f>
        <v>0</v>
      </c>
      <c r="ER70" s="85">
        <f t="shared" ref="ER70:ER101" si="183">SUM(DD70:EQ70)</f>
        <v>0</v>
      </c>
      <c r="ES70" s="50"/>
      <c r="ET70" s="59">
        <f t="shared" ref="ET70:ET101" si="184">ET3</f>
        <v>2758.555598380583</v>
      </c>
      <c r="EU70" s="60">
        <f ca="1">IFERROR((NORMSDIST(((LN($ET70/$S$3)+(#REF!+($O$49^2)/2)*$O$54)/($O$49*SQRT($O$54))))*$ET70-NORMSDIST((((LN($ET70/$S$3)+(#REF!+($O$49^2)/2)*$O$54)/($O$49*SQRT($O$54)))-$O$49*SQRT(($O$54))))*$S$3*EXP(-#REF!*$O$54))*$R$3*100,0)</f>
        <v>0</v>
      </c>
      <c r="EV70" s="60">
        <f ca="1">IFERROR((NORMSDIST(((LN($ET70/$S$4)+(#REF!+($O$49^2)/2)*$O$54)/($O$49*SQRT($O$54))))*$ET70-NORMSDIST((((LN($ET70/$S$4)+(#REF!+($O$49^2)/2)*$O$54)/($O$49*SQRT($O$54)))-$O$49*SQRT(($O$54))))*$S$4*EXP(-#REF!*$O$54))*$R$4*100,0)</f>
        <v>0</v>
      </c>
      <c r="EW70" s="60">
        <f ca="1">IFERROR((NORMSDIST(((LN($ET70/$S$5)+(#REF!+($O$49^2)/2)*$O$54)/($O$49*SQRT($O$54))))*$ET70-NORMSDIST((((LN($ET70/$S$5)+(#REF!+($O$49^2)/2)*$O$54)/($O$49*SQRT($O$54)))-$O$49*SQRT(($O$54))))*$S$5*EXP(-#REF!*$O$54))*$R$5*100,0)</f>
        <v>0</v>
      </c>
      <c r="EX70" s="60">
        <f ca="1">IFERROR((NORMSDIST(((LN($ET70/$S$6)+(#REF!+($O$49^2)/2)*$O$54)/($O$49*SQRT($O$54))))*$ET70-NORMSDIST((((LN($ET70/$S$6)+(#REF!+($O$49^2)/2)*$O$54)/($O$49*SQRT($O$54)))-$O$49*SQRT(($O$54))))*$S$6*EXP(-#REF!*$O$54))*$R$6*100,0)</f>
        <v>0</v>
      </c>
      <c r="EY70" s="60">
        <f ca="1">IFERROR((NORMSDIST(((LN($ET70/$S$7)+(#REF!+($O$49^2)/2)*$O$54)/($O$49*SQRT($O$54))))*$ET70-NORMSDIST((((LN($ET70/$S$7)+(#REF!+($O$49^2)/2)*$O$54)/($O$49*SQRT($O$54)))-$O$49*SQRT(($O$54))))*$S$7*EXP(-#REF!*$O$54))*$R$7*100,0)</f>
        <v>0</v>
      </c>
      <c r="EZ70" s="60">
        <f ca="1">IFERROR((NORMSDIST(((LN($ET70/$S$8)+(#REF!+($O$49^2)/2)*$O$54)/($O$49*SQRT($O$54))))*$ET70-NORMSDIST((((LN($ET70/$S$8)+(#REF!+($O$49^2)/2)*$O$54)/($O$49*SQRT($O$54)))-$O$49*SQRT(($O$54))))*$S$8*EXP(-#REF!*$O$54))*$R$8*100,0)</f>
        <v>0</v>
      </c>
      <c r="FA70" s="60">
        <f ca="1">IFERROR((NORMSDIST(((LN($ET70/$S$9)+(#REF!+($O$49^2)/2)*$O$54)/($O$49*SQRT($O$54))))*$ET70-NORMSDIST((((LN($ET70/$S$9)+(#REF!+($O$49^2)/2)*$O$54)/($O$49*SQRT($O$54)))-$O$49*SQRT(($O$54))))*$S$9*EXP(-#REF!*$O$54))*$R$9*100,0)</f>
        <v>0</v>
      </c>
      <c r="FB70" s="60">
        <f ca="1">IFERROR((NORMSDIST(((LN($ET70/$S$10)+(#REF!+($O$49^2)/2)*$O$54)/($O$49*SQRT($O$54))))*$ET70-NORMSDIST((((LN($ET70/$S$10)+(#REF!+($O$49^2)/2)*$O$54)/($O$49*SQRT($O$54)))-$O$49*SQRT(($O$54))))*$S$10*EXP(-#REF!*$O$54))*$R$10*100,0)</f>
        <v>0</v>
      </c>
      <c r="FC70" s="60">
        <f ca="1">IFERROR((NORMSDIST(((LN($ET70/$S$11)+(#REF!+($O$49^2)/2)*$O$54)/($O$49*SQRT($O$54))))*$ET70-NORMSDIST((((LN($ET70/$S$11)+(#REF!+($O$49^2)/2)*$O$54)/($O$49*SQRT($O$54)))-$O$49*SQRT(($O$54))))*$S$11*EXP(-#REF!*$O$54))*$R$11*100,0)</f>
        <v>0</v>
      </c>
      <c r="FD70" s="60">
        <f ca="1">IFERROR((NORMSDIST(((LN($ET70/$S$12)+(#REF!+($O$49^2)/2)*$O$54)/($O$49*SQRT($O$54))))*$ET70-NORMSDIST((((LN($ET70/$S$12)+(#REF!+($O$49^2)/2)*$O$54)/($O$49*SQRT($O$54)))-$O$49*SQRT(($O$54))))*$S$12*EXP(-#REF!*$O$54))*$R$12*100,0)</f>
        <v>0</v>
      </c>
      <c r="FE70" s="60">
        <f ca="1">IFERROR((NORMSDIST(((LN($ET70/$S$13)+(#REF!+($O$49^2)/2)*$O$54)/($O$49*SQRT($O$54))))*$ET70-NORMSDIST((((LN($ET70/$S$13)+(#REF!+($O$49^2)/2)*$O$54)/($O$49*SQRT($O$54)))-$O$49*SQRT(($O$54))))*$S$13*EXP(-#REF!*$O$54))*$R$13*100,0)</f>
        <v>0</v>
      </c>
      <c r="FF70" s="60">
        <f ca="1">IFERROR((NORMSDIST(((LN($ET70/$S$14)+(#REF!+($O$49^2)/2)*$O$54)/($O$49*SQRT($O$54))))*$ET70-NORMSDIST((((LN($ET70/$S$14)+(#REF!+($O$49^2)/2)*$O$54)/($O$49*SQRT($O$54)))-$O$49*SQRT(($O$54))))*$S$14*EXP(-#REF!*$O$54))*$R$14*100,0)</f>
        <v>0</v>
      </c>
      <c r="FG70" s="60">
        <f ca="1">IFERROR((NORMSDIST(((LN($ET70/$S$15)+(#REF!+($O$49^2)/2)*$O$54)/($O$49*SQRT($O$54))))*$ET70-NORMSDIST((((LN($ET70/$S$15)+(#REF!+($O$49^2)/2)*$O$54)/($O$49*SQRT($O$54)))-$O$49*SQRT(($O$54))))*$S$15*EXP(-#REF!*$O$54))*$R$15*100,0)</f>
        <v>0</v>
      </c>
      <c r="FH70" s="60">
        <f ca="1">IFERROR((NORMSDIST(((LN($ET70/$S$16)+(#REF!+($O$49^2)/2)*$O$54)/($O$49*SQRT($O$54))))*$ET70-NORMSDIST((((LN($ET70/$S$16)+(#REF!+($O$49^2)/2)*$O$54)/($O$49*SQRT($O$54)))-$O$49*SQRT(($O$54))))*$S$16*EXP(-#REF!*$O$54))*$R$16*100,0)</f>
        <v>0</v>
      </c>
      <c r="FI70" s="60">
        <f ca="1">IFERROR((NORMSDIST(((LN($ET70/$S$17)+(#REF!+($O$49^2)/2)*$O$54)/($O$49*SQRT($O$54))))*$ET70-NORMSDIST((((LN($ET70/$S$17)+(#REF!+($O$49^2)/2)*$O$54)/($O$49*SQRT($O$54)))-$O$49*SQRT(($O$54))))*$S$17*EXP(-#REF!*$O$54))*$R$17*100,0)</f>
        <v>0</v>
      </c>
      <c r="FJ70" s="60">
        <f ca="1">IFERROR((NORMSDIST(((LN($ET70/$S$18)+(#REF!+($O$49^2)/2)*$O$54)/($O$49*SQRT($O$54))))*$ET70-NORMSDIST((((LN($ET70/$S$18)+(#REF!+($O$49^2)/2)*$O$54)/($O$49*SQRT($O$54)))-$O$49*SQRT(($O$54))))*$S$18*EXP(-#REF!*$O$54))*$R$18*100,0)</f>
        <v>0</v>
      </c>
      <c r="FK70" s="60">
        <f ca="1">IFERROR((NORMSDIST(((LN($ET70/$S$19)+(#REF!+($O$49^2)/2)*$O$54)/($O$49*SQRT($O$54))))*$ET70-NORMSDIST((((LN($ET70/$S$19)+(#REF!+($O$49^2)/2)*$O$54)/($O$49*SQRT($O$54)))-$O$49*SQRT(($O$54))))*$S$19*EXP(-#REF!*$O$54))*$R$19*100,0)</f>
        <v>0</v>
      </c>
      <c r="FL70" s="60">
        <f ca="1">IFERROR((NORMSDIST(((LN($ET70/$S$20)+(#REF!+($O$49^2)/2)*$O$54)/($O$49*SQRT($O$54))))*$ET70-NORMSDIST((((LN($ET70/$S$20)+(#REF!+($O$49^2)/2)*$O$54)/($O$49*SQRT($O$54)))-$O$49*SQRT(($O$54))))*$S$20*EXP(-#REF!*$O$54))*$R$20*100,0)</f>
        <v>0</v>
      </c>
      <c r="FM70" s="60">
        <f ca="1">IFERROR((NORMSDIST(((LN($ET70/$S$21)+(#REF!+($O$49^2)/2)*$O$54)/($O$49*SQRT($O$54))))*$ET70-NORMSDIST((((LN($ET70/$S$21)+(#REF!+($O$49^2)/2)*$O$54)/($O$49*SQRT($O$54)))-$O$49*SQRT(($O$54))))*$S$21*EXP(-#REF!*$O$54))*$R$21*100,0)</f>
        <v>0</v>
      </c>
      <c r="FN70" s="60">
        <f ca="1">IFERROR((NORMSDIST(((LN($ET70/$S$22)+(#REF!+($O$49^2)/2)*$O$54)/($O$49*SQRT($O$54))))*$ET70-NORMSDIST((((LN($ET70/$S$22)+(#REF!+($O$49^2)/2)*$O$54)/($O$49*SQRT($O$54)))-$O$49*SQRT(($O$54))))*$S$22*EXP(-#REF!*$O$54))*$R$22*100,0)</f>
        <v>0</v>
      </c>
      <c r="FO70" s="60">
        <f ca="1">IFERROR((NORMSDIST(((LN($ET70/$S$23)+(#REF!+($O$49^2)/2)*$O$54)/($O$49*SQRT($O$54))))*$ET70-NORMSDIST((((LN($ET70/$S$23)+(#REF!+($O$49^2)/2)*$O$54)/($O$49*SQRT($O$54)))-$O$49*SQRT(($O$54))))*$S$23*EXP(-#REF!*$O$54))*$R$23*100,0)</f>
        <v>0</v>
      </c>
      <c r="FP70" s="60">
        <f ca="1">IFERROR((NORMSDIST(((LN($ET70/$S$24)+(#REF!+($O$49^2)/2)*$O$54)/($O$49*SQRT($O$54))))*$ET70-NORMSDIST((((LN($ET70/$S$24)+(#REF!+($O$49^2)/2)*$O$54)/($O$49*SQRT($O$54)))-$O$49*SQRT(($O$54))))*$S$24*EXP(-#REF!*$O$54))*$R$24*100,0)</f>
        <v>0</v>
      </c>
      <c r="FQ70" s="60">
        <f ca="1">IFERROR((NORMSDIST(((LN($ET70/$S$25)+(#REF!+($O$49^2)/2)*$O$54)/($O$49*SQRT($O$54))))*$ET70-NORMSDIST((((LN($ET70/$S$25)+(#REF!+($O$49^2)/2)*$O$54)/($O$49*SQRT($O$54)))-$O$49*SQRT(($O$54))))*$S$25*EXP(-#REF!*$O$54))*$R$25*100,0)</f>
        <v>0</v>
      </c>
      <c r="FR70" s="60">
        <f ca="1">IFERROR((NORMSDIST(((LN($ET70/$S$26)+(#REF!+($O$49^2)/2)*$O$54)/($O$49*SQRT($O$54))))*$ET70-NORMSDIST((((LN($ET70/$S$26)+(#REF!+($O$49^2)/2)*$O$54)/($O$49*SQRT($O$54)))-$O$49*SQRT(($O$54))))*$S$26*EXP(-#REF!*$O$54))*$R$26*100,0)</f>
        <v>0</v>
      </c>
      <c r="FS70" s="60">
        <f ca="1">IFERROR((NORMSDIST(((LN($ET70/$S$27)+(#REF!+($O$49^2)/2)*$O$54)/($O$49*SQRT($O$54))))*$ET70-NORMSDIST((((LN($ET70/$S$27)+(#REF!+($O$49^2)/2)*$O$54)/($O$49*SQRT($O$54)))-$O$49*SQRT(($O$54))))*$S$27*EXP(-#REF!*$O$54))*$R$27*100,0)</f>
        <v>0</v>
      </c>
      <c r="FT70" s="60">
        <f ca="1">IFERROR((NORMSDIST(((LN($ET70/$S$28)+(#REF!+($O$49^2)/2)*$O$54)/($O$49*SQRT($O$54))))*$ET70-NORMSDIST((((LN($ET70/$S$28)+(#REF!+($O$49^2)/2)*$O$54)/($O$49*SQRT($O$54)))-$O$49*SQRT(($O$54))))*$S$28*EXP(-#REF!*$O$54))*$R$28*100,0)</f>
        <v>0</v>
      </c>
      <c r="FU70" s="60">
        <f ca="1">IFERROR((NORMSDIST(((LN($ET70/$S$29)+(#REF!+($O$49^2)/2)*$O$54)/($O$49*SQRT($O$54))))*$ET70-NORMSDIST((((LN($ET70/$S$29)+(#REF!+($O$49^2)/2)*$O$54)/($O$49*SQRT($O$54)))-$O$49*SQRT(($O$54))))*$S$29*EXP(-#REF!*$O$54))*$R$29*100,0)</f>
        <v>0</v>
      </c>
      <c r="FV70" s="60">
        <f ca="1">IFERROR((NORMSDIST(((LN($ET70/$S$30)+(#REF!+($O$49^2)/2)*$O$54)/($O$49*SQRT($O$54))))*$ET70-NORMSDIST((((LN($ET70/$S$30)+(#REF!+($O$49^2)/2)*$O$54)/($O$49*SQRT($O$54)))-$O$49*SQRT(($O$54))))*$S$30*EXP(-#REF!*$O$54))*$R$30*100,0)</f>
        <v>0</v>
      </c>
      <c r="FW70" s="60">
        <f ca="1">IFERROR((NORMSDIST(((LN($ET70/$S$31)+(#REF!+($O$49^2)/2)*$O$54)/($O$49*SQRT($O$54))))*$ET70-NORMSDIST((((LN($ET70/$S$31)+(#REF!+($O$49^2)/2)*$O$54)/($O$49*SQRT($O$54)))-$O$49*SQRT(($O$54))))*$S$31*EXP(-#REF!*$O$54))*$R$31*100,0)</f>
        <v>0</v>
      </c>
      <c r="FX70" s="60">
        <f ca="1">IFERROR((NORMSDIST(((LN($ET70/$S$32)+(#REF!+($O$49^2)/2)*$O$54)/($O$49*SQRT($O$54))))*$ET70-NORMSDIST((((LN($ET70/$S$32)+(#REF!+($O$49^2)/2)*$O$54)/($O$49*SQRT($O$54)))-$O$49*SQRT(($O$54))))*$S$32*EXP(-#REF!*$O$54))*$R$32*100,0)</f>
        <v>0</v>
      </c>
      <c r="FY70" s="60">
        <f ca="1">IFERROR((NORMSDIST(((LN($ET70/$S$33)+(#REF!+($O$49^2)/2)*$O$54)/($O$49*SQRT($O$54))))*$ET70-NORMSDIST((((LN($ET70/$S$33)+(#REF!+($O$49^2)/2)*$O$54)/($O$49*SQRT($O$54)))-$O$49*SQRT(($O$54))))*$S$33*EXP(-#REF!*$O$54))*$R$33*100,0)</f>
        <v>0</v>
      </c>
      <c r="FZ70" s="60">
        <f ca="1">IFERROR((NORMSDIST(((LN($ET70/$S$34)+(#REF!+($O$49^2)/2)*$O$54)/($O$49*SQRT($O$54))))*$ET70-NORMSDIST((((LN($ET70/$S$34)+(#REF!+($O$49^2)/2)*$O$54)/($O$49*SQRT($O$54)))-$O$49*SQRT(($O$54))))*$S$34*EXP(-#REF!*$O$54))*$R$34*100,0)</f>
        <v>0</v>
      </c>
      <c r="GA70" s="60">
        <f ca="1">IFERROR((NORMSDIST(((LN($ET70/$S$35)+(#REF!+($O$49^2)/2)*$O$54)/($O$49*SQRT($O$54))))*$ET70-NORMSDIST((((LN($ET70/$S$35)+(#REF!+($O$49^2)/2)*$O$54)/($O$49*SQRT($O$54)))-$O$49*SQRT(($O$54))))*$S$35*EXP(-#REF!*$O$54))*$R$35*100,0)</f>
        <v>0</v>
      </c>
      <c r="GB70" s="60">
        <f ca="1">IFERROR((NORMSDIST(((LN($ET70/$S$36)+(#REF!+($O$49^2)/2)*$O$54)/($O$49*SQRT($O$54))))*$ET70-NORMSDIST((((LN($ET70/$S$36)+(#REF!+($O$49^2)/2)*$O$54)/($O$49*SQRT($O$54)))-$O$49*SQRT(($O$54))))*$S$36*EXP(-#REF!*$O$54))*$R$36*100,0)</f>
        <v>0</v>
      </c>
      <c r="GC70" s="60">
        <f ca="1">IFERROR((NORMSDIST(((LN($ET70/$S$37)+(#REF!+($O$49^2)/2)*$O$54)/($O$49*SQRT($O$54))))*$ET70-NORMSDIST((((LN($ET70/$S$37)+(#REF!+($O$49^2)/2)*$O$54)/($O$49*SQRT($O$54)))-$O$49*SQRT(($O$54))))*$S$37*EXP(-#REF!*$O$54))*$R$37*100,0)</f>
        <v>0</v>
      </c>
      <c r="GD70" s="60">
        <f ca="1">IFERROR((NORMSDIST(((LN($ET70/$S$38)+(#REF!+($O$49^2)/2)*$O$54)/($O$49*SQRT($O$54))))*$ET70-NORMSDIST((((LN($ET70/$S$38)+(#REF!+($O$49^2)/2)*$O$54)/($O$49*SQRT($O$54)))-$O$49*SQRT(($O$54))))*$S$38*EXP(-#REF!*$O$54))*$R$38*100,0)</f>
        <v>0</v>
      </c>
      <c r="GE70" s="60">
        <f ca="1">IFERROR((NORMSDIST(((LN($ET70/$S$39)+(#REF!+($O$49^2)/2)*$O$54)/($O$49*SQRT($O$54))))*$ET70-NORMSDIST((((LN($ET70/$S$39)+(#REF!+($O$49^2)/2)*$O$54)/($O$49*SQRT($O$54)))-$O$49*SQRT(($O$54))))*$S$39*EXP(-#REF!*$O$54))*$R$39*100,0)</f>
        <v>0</v>
      </c>
      <c r="GF70" s="60">
        <f ca="1">IFERROR((NORMSDIST(((LN($ET70/$S$40)+(#REF!+($O$49^2)/2)*$O$54)/($O$49*SQRT($O$54))))*$ET70-NORMSDIST((((LN($ET70/$S$40)+(#REF!+($O$49^2)/2)*$O$54)/($O$49*SQRT($O$54)))-$O$49*SQRT(($O$54))))*$S$40*EXP(-#REF!*$O$54))*$R$40*100,0)</f>
        <v>0</v>
      </c>
      <c r="GG70" s="60">
        <f ca="1">IFERROR((NORMSDIST(((LN($ET70/$S$41)+(#REF!+($O$49^2)/2)*$O$54)/($O$49*SQRT($O$54))))*$ET70-NORMSDIST((((LN($ET70/$S$41)+(#REF!+($O$49^2)/2)*$O$54)/($O$49*SQRT($O$54)))-$O$49*SQRT(($O$54))))*$S$41*EXP(-#REF!*$O$54))*$R$41*100,0)</f>
        <v>0</v>
      </c>
      <c r="GH70" s="60">
        <f ca="1">IFERROR((NORMSDIST(((LN($ET70/$S$42)+(#REF!+($O$49^2)/2)*$O$54)/($O$49*SQRT($O$54))))*$ET70-NORMSDIST((((LN($ET70/$S$42)+(#REF!+($O$49^2)/2)*$O$54)/($O$49*SQRT($O$54)))-$O$49*SQRT(($O$54))))*$S$42*EXP(-#REF!*$O$54))*$R$42*100,0)</f>
        <v>0</v>
      </c>
      <c r="GI70" s="85">
        <f t="shared" ref="GI70:GI101" ca="1" si="185">SUM(EU70:GH70)</f>
        <v>0</v>
      </c>
    </row>
    <row r="71" spans="1:191">
      <c r="A71" s="150" t="s">
        <v>205</v>
      </c>
      <c r="B71" s="518"/>
      <c r="C71" s="523">
        <v>2958.1</v>
      </c>
      <c r="D71" s="519"/>
      <c r="E71" s="516">
        <f t="shared" si="0"/>
        <v>0</v>
      </c>
      <c r="F71" s="517">
        <f t="shared" si="141"/>
        <v>0</v>
      </c>
      <c r="G71" s="520">
        <f t="shared" si="137"/>
        <v>0</v>
      </c>
      <c r="H71" s="624"/>
      <c r="I71" s="552">
        <f t="shared" si="135"/>
        <v>0</v>
      </c>
      <c r="J71" s="899">
        <f t="shared" si="136"/>
        <v>0</v>
      </c>
      <c r="K71" s="872"/>
      <c r="L71" s="872"/>
      <c r="M71" s="878"/>
      <c r="N71" s="878"/>
      <c r="O71" s="878"/>
      <c r="P71" s="878"/>
      <c r="Q71" s="884"/>
      <c r="R71" s="878"/>
      <c r="S71" s="885"/>
      <c r="T71" s="878"/>
      <c r="U71" s="878"/>
      <c r="V71" s="878"/>
      <c r="W71" s="878"/>
      <c r="X71" s="878"/>
      <c r="Y71" s="872"/>
      <c r="Z71" s="872"/>
      <c r="AA71" s="872"/>
      <c r="AB71" s="872"/>
      <c r="AC71" s="884"/>
      <c r="AD71" s="878"/>
      <c r="AE71" s="885"/>
      <c r="AF71" s="878"/>
      <c r="AG71" s="878"/>
      <c r="AH71" s="878"/>
      <c r="AI71" s="878"/>
      <c r="AJ71" s="872"/>
      <c r="AK71" s="872"/>
      <c r="AL71" s="872"/>
      <c r="AM71" s="872"/>
      <c r="AN71" s="872"/>
      <c r="AO71" s="527"/>
      <c r="AP71" s="528" t="s">
        <v>160</v>
      </c>
      <c r="AQ71" s="510"/>
      <c r="AR71" s="522"/>
      <c r="AS71" s="514"/>
      <c r="AT71" s="516">
        <f t="shared" si="17"/>
        <v>0</v>
      </c>
      <c r="AU71" s="525">
        <f t="shared" si="138"/>
        <v>0</v>
      </c>
      <c r="AV71" s="529" t="s">
        <v>206</v>
      </c>
      <c r="AW71" s="510"/>
      <c r="AX71" s="522"/>
      <c r="AY71" s="514"/>
      <c r="AZ71" s="516">
        <f t="shared" si="133"/>
        <v>0</v>
      </c>
      <c r="BA71" s="525">
        <f t="shared" si="139"/>
        <v>0</v>
      </c>
      <c r="BB71" s="532" t="s">
        <v>207</v>
      </c>
      <c r="BC71" s="531"/>
      <c r="BD71" s="514"/>
      <c r="BE71" s="516">
        <f t="shared" si="20"/>
        <v>0</v>
      </c>
      <c r="BF71" s="924">
        <f t="shared" si="140"/>
        <v>0</v>
      </c>
      <c r="BG71" s="877"/>
      <c r="BH71" s="877"/>
      <c r="BI71" s="877"/>
      <c r="BJ71" s="877"/>
      <c r="BK71" s="877"/>
      <c r="BL71" s="877"/>
      <c r="BM71" s="877"/>
      <c r="BN71" s="877"/>
      <c r="BO71" s="877"/>
      <c r="BP71" s="877"/>
      <c r="BQ71" s="877"/>
      <c r="BR71" s="877"/>
      <c r="DC71" s="59">
        <f t="shared" si="142"/>
        <v>2814.852651408758</v>
      </c>
      <c r="DD71" s="60">
        <f t="shared" si="143"/>
        <v>0</v>
      </c>
      <c r="DE71" s="60">
        <f t="shared" si="144"/>
        <v>0</v>
      </c>
      <c r="DF71" s="60">
        <f t="shared" si="145"/>
        <v>0</v>
      </c>
      <c r="DG71" s="60">
        <f t="shared" si="146"/>
        <v>0</v>
      </c>
      <c r="DH71" s="60">
        <f t="shared" si="147"/>
        <v>0</v>
      </c>
      <c r="DI71" s="60">
        <f t="shared" si="148"/>
        <v>0</v>
      </c>
      <c r="DJ71" s="60">
        <f t="shared" si="149"/>
        <v>0</v>
      </c>
      <c r="DK71" s="60">
        <f t="shared" si="150"/>
        <v>0</v>
      </c>
      <c r="DL71" s="60">
        <f t="shared" si="151"/>
        <v>0</v>
      </c>
      <c r="DM71" s="60">
        <f t="shared" si="152"/>
        <v>0</v>
      </c>
      <c r="DN71" s="60">
        <f t="shared" si="153"/>
        <v>0</v>
      </c>
      <c r="DO71" s="60">
        <f t="shared" si="154"/>
        <v>0</v>
      </c>
      <c r="DP71" s="60">
        <f t="shared" si="155"/>
        <v>0</v>
      </c>
      <c r="DQ71" s="60">
        <f t="shared" si="156"/>
        <v>0</v>
      </c>
      <c r="DR71" s="60">
        <f t="shared" si="157"/>
        <v>0</v>
      </c>
      <c r="DS71" s="60">
        <f t="shared" si="158"/>
        <v>0</v>
      </c>
      <c r="DT71" s="60">
        <f t="shared" si="159"/>
        <v>0</v>
      </c>
      <c r="DU71" s="60">
        <f t="shared" si="160"/>
        <v>0</v>
      </c>
      <c r="DV71" s="60">
        <f t="shared" si="161"/>
        <v>0</v>
      </c>
      <c r="DW71" s="60">
        <f t="shared" si="162"/>
        <v>0</v>
      </c>
      <c r="DX71" s="60">
        <f t="shared" si="163"/>
        <v>0</v>
      </c>
      <c r="DY71" s="60">
        <f t="shared" si="164"/>
        <v>0</v>
      </c>
      <c r="DZ71" s="60">
        <f t="shared" si="165"/>
        <v>0</v>
      </c>
      <c r="EA71" s="60">
        <f t="shared" si="166"/>
        <v>0</v>
      </c>
      <c r="EB71" s="60">
        <f t="shared" si="167"/>
        <v>0</v>
      </c>
      <c r="EC71" s="60">
        <f t="shared" si="168"/>
        <v>0</v>
      </c>
      <c r="ED71" s="60">
        <f t="shared" si="169"/>
        <v>0</v>
      </c>
      <c r="EE71" s="60">
        <f t="shared" si="170"/>
        <v>0</v>
      </c>
      <c r="EF71" s="60">
        <f t="shared" si="171"/>
        <v>0</v>
      </c>
      <c r="EG71" s="60">
        <f t="shared" si="172"/>
        <v>0</v>
      </c>
      <c r="EH71" s="60">
        <f t="shared" si="173"/>
        <v>0</v>
      </c>
      <c r="EI71" s="60">
        <f t="shared" si="174"/>
        <v>0</v>
      </c>
      <c r="EJ71" s="60">
        <f t="shared" si="175"/>
        <v>0</v>
      </c>
      <c r="EK71" s="60">
        <f t="shared" si="176"/>
        <v>0</v>
      </c>
      <c r="EL71" s="60">
        <f t="shared" si="177"/>
        <v>0</v>
      </c>
      <c r="EM71" s="60">
        <f t="shared" si="178"/>
        <v>0</v>
      </c>
      <c r="EN71" s="60">
        <f t="shared" si="179"/>
        <v>0</v>
      </c>
      <c r="EO71" s="60">
        <f t="shared" si="180"/>
        <v>0</v>
      </c>
      <c r="EP71" s="60">
        <f t="shared" si="181"/>
        <v>0</v>
      </c>
      <c r="EQ71" s="60">
        <f t="shared" si="182"/>
        <v>0</v>
      </c>
      <c r="ER71" s="85">
        <f t="shared" si="183"/>
        <v>0</v>
      </c>
      <c r="ES71" s="50"/>
      <c r="ET71" s="59">
        <f t="shared" si="184"/>
        <v>2814.852651408758</v>
      </c>
      <c r="EU71" s="60">
        <f ca="1">IFERROR((NORMSDIST(((LN($ET71/$S$3)+(#REF!+($O$49^2)/2)*$O$54)/($O$49*SQRT($O$54))))*$ET71-NORMSDIST((((LN($ET71/$S$3)+(#REF!+($O$49^2)/2)*$O$54)/($O$49*SQRT($O$54)))-$O$49*SQRT(($O$54))))*$S$3*EXP(-#REF!*$O$54))*$R$3*100,0)</f>
        <v>0</v>
      </c>
      <c r="EV71" s="60">
        <f ca="1">IFERROR((NORMSDIST(((LN($ET71/$S$4)+(#REF!+($O$49^2)/2)*$O$54)/($O$49*SQRT($O$54))))*$ET71-NORMSDIST((((LN($ET71/$S$4)+(#REF!+($O$49^2)/2)*$O$54)/($O$49*SQRT($O$54)))-$O$49*SQRT(($O$54))))*$S$4*EXP(-#REF!*$O$54))*$R$4*100,0)</f>
        <v>0</v>
      </c>
      <c r="EW71" s="60">
        <f ca="1">IFERROR((NORMSDIST(((LN($ET71/$S$5)+(#REF!+($O$49^2)/2)*$O$54)/($O$49*SQRT($O$54))))*$ET71-NORMSDIST((((LN($ET71/$S$5)+(#REF!+($O$49^2)/2)*$O$54)/($O$49*SQRT($O$54)))-$O$49*SQRT(($O$54))))*$S$5*EXP(-#REF!*$O$54))*$R$5*100,0)</f>
        <v>0</v>
      </c>
      <c r="EX71" s="60">
        <f ca="1">IFERROR((NORMSDIST(((LN($ET71/$S$6)+(#REF!+($O$49^2)/2)*$O$54)/($O$49*SQRT($O$54))))*$ET71-NORMSDIST((((LN($ET71/$S$6)+(#REF!+($O$49^2)/2)*$O$54)/($O$49*SQRT($O$54)))-$O$49*SQRT(($O$54))))*$S$6*EXP(-#REF!*$O$54))*$R$6*100,0)</f>
        <v>0</v>
      </c>
      <c r="EY71" s="60">
        <f ca="1">IFERROR((NORMSDIST(((LN($ET71/$S$7)+(#REF!+($O$49^2)/2)*$O$54)/($O$49*SQRT($O$54))))*$ET71-NORMSDIST((((LN($ET71/$S$7)+(#REF!+($O$49^2)/2)*$O$54)/($O$49*SQRT($O$54)))-$O$49*SQRT(($O$54))))*$S$7*EXP(-#REF!*$O$54))*$R$7*100,0)</f>
        <v>0</v>
      </c>
      <c r="EZ71" s="60">
        <f ca="1">IFERROR((NORMSDIST(((LN($ET71/$S$8)+(#REF!+($O$49^2)/2)*$O$54)/($O$49*SQRT($O$54))))*$ET71-NORMSDIST((((LN($ET71/$S$8)+(#REF!+($O$49^2)/2)*$O$54)/($O$49*SQRT($O$54)))-$O$49*SQRT(($O$54))))*$S$8*EXP(-#REF!*$O$54))*$R$8*100,0)</f>
        <v>0</v>
      </c>
      <c r="FA71" s="60">
        <f ca="1">IFERROR((NORMSDIST(((LN($ET71/$S$9)+(#REF!+($O$49^2)/2)*$O$54)/($O$49*SQRT($O$54))))*$ET71-NORMSDIST((((LN($ET71/$S$9)+(#REF!+($O$49^2)/2)*$O$54)/($O$49*SQRT($O$54)))-$O$49*SQRT(($O$54))))*$S$9*EXP(-#REF!*$O$54))*$R$9*100,0)</f>
        <v>0</v>
      </c>
      <c r="FB71" s="60">
        <f ca="1">IFERROR((NORMSDIST(((LN($ET71/$S$10)+(#REF!+($O$49^2)/2)*$O$54)/($O$49*SQRT($O$54))))*$ET71-NORMSDIST((((LN($ET71/$S$10)+(#REF!+($O$49^2)/2)*$O$54)/($O$49*SQRT($O$54)))-$O$49*SQRT(($O$54))))*$S$10*EXP(-#REF!*$O$54))*$R$10*100,0)</f>
        <v>0</v>
      </c>
      <c r="FC71" s="60">
        <f ca="1">IFERROR((NORMSDIST(((LN($ET71/$S$11)+(#REF!+($O$49^2)/2)*$O$54)/($O$49*SQRT($O$54))))*$ET71-NORMSDIST((((LN($ET71/$S$11)+(#REF!+($O$49^2)/2)*$O$54)/($O$49*SQRT($O$54)))-$O$49*SQRT(($O$54))))*$S$11*EXP(-#REF!*$O$54))*$R$11*100,0)</f>
        <v>0</v>
      </c>
      <c r="FD71" s="60">
        <f ca="1">IFERROR((NORMSDIST(((LN($ET71/$S$12)+(#REF!+($O$49^2)/2)*$O$54)/($O$49*SQRT($O$54))))*$ET71-NORMSDIST((((LN($ET71/$S$12)+(#REF!+($O$49^2)/2)*$O$54)/($O$49*SQRT($O$54)))-$O$49*SQRT(($O$54))))*$S$12*EXP(-#REF!*$O$54))*$R$12*100,0)</f>
        <v>0</v>
      </c>
      <c r="FE71" s="60">
        <f ca="1">IFERROR((NORMSDIST(((LN($ET71/$S$13)+(#REF!+($O$49^2)/2)*$O$54)/($O$49*SQRT($O$54))))*$ET71-NORMSDIST((((LN($ET71/$S$13)+(#REF!+($O$49^2)/2)*$O$54)/($O$49*SQRT($O$54)))-$O$49*SQRT(($O$54))))*$S$13*EXP(-#REF!*$O$54))*$R$13*100,0)</f>
        <v>0</v>
      </c>
      <c r="FF71" s="60">
        <f ca="1">IFERROR((NORMSDIST(((LN($ET71/$S$14)+(#REF!+($O$49^2)/2)*$O$54)/($O$49*SQRT($O$54))))*$ET71-NORMSDIST((((LN($ET71/$S$14)+(#REF!+($O$49^2)/2)*$O$54)/($O$49*SQRT($O$54)))-$O$49*SQRT(($O$54))))*$S$14*EXP(-#REF!*$O$54))*$R$14*100,0)</f>
        <v>0</v>
      </c>
      <c r="FG71" s="60">
        <f ca="1">IFERROR((NORMSDIST(((LN($ET71/$S$15)+(#REF!+($O$49^2)/2)*$O$54)/($O$49*SQRT($O$54))))*$ET71-NORMSDIST((((LN($ET71/$S$15)+(#REF!+($O$49^2)/2)*$O$54)/($O$49*SQRT($O$54)))-$O$49*SQRT(($O$54))))*$S$15*EXP(-#REF!*$O$54))*$R$15*100,0)</f>
        <v>0</v>
      </c>
      <c r="FH71" s="60">
        <f ca="1">IFERROR((NORMSDIST(((LN($ET71/$S$16)+(#REF!+($O$49^2)/2)*$O$54)/($O$49*SQRT($O$54))))*$ET71-NORMSDIST((((LN($ET71/$S$16)+(#REF!+($O$49^2)/2)*$O$54)/($O$49*SQRT($O$54)))-$O$49*SQRT(($O$54))))*$S$16*EXP(-#REF!*$O$54))*$R$16*100,0)</f>
        <v>0</v>
      </c>
      <c r="FI71" s="60">
        <f ca="1">IFERROR((NORMSDIST(((LN($ET71/$S$17)+(#REF!+($O$49^2)/2)*$O$54)/($O$49*SQRT($O$54))))*$ET71-NORMSDIST((((LN($ET71/$S$17)+(#REF!+($O$49^2)/2)*$O$54)/($O$49*SQRT($O$54)))-$O$49*SQRT(($O$54))))*$S$17*EXP(-#REF!*$O$54))*$R$17*100,0)</f>
        <v>0</v>
      </c>
      <c r="FJ71" s="60">
        <f ca="1">IFERROR((NORMSDIST(((LN($ET71/$S$18)+(#REF!+($O$49^2)/2)*$O$54)/($O$49*SQRT($O$54))))*$ET71-NORMSDIST((((LN($ET71/$S$18)+(#REF!+($O$49^2)/2)*$O$54)/($O$49*SQRT($O$54)))-$O$49*SQRT(($O$54))))*$S$18*EXP(-#REF!*$O$54))*$R$18*100,0)</f>
        <v>0</v>
      </c>
      <c r="FK71" s="60">
        <f ca="1">IFERROR((NORMSDIST(((LN($ET71/$S$19)+(#REF!+($O$49^2)/2)*$O$54)/($O$49*SQRT($O$54))))*$ET71-NORMSDIST((((LN($ET71/$S$19)+(#REF!+($O$49^2)/2)*$O$54)/($O$49*SQRT($O$54)))-$O$49*SQRT(($O$54))))*$S$19*EXP(-#REF!*$O$54))*$R$19*100,0)</f>
        <v>0</v>
      </c>
      <c r="FL71" s="60">
        <f ca="1">IFERROR((NORMSDIST(((LN($ET71/$S$20)+(#REF!+($O$49^2)/2)*$O$54)/($O$49*SQRT($O$54))))*$ET71-NORMSDIST((((LN($ET71/$S$20)+(#REF!+($O$49^2)/2)*$O$54)/($O$49*SQRT($O$54)))-$O$49*SQRT(($O$54))))*$S$20*EXP(-#REF!*$O$54))*$R$20*100,0)</f>
        <v>0</v>
      </c>
      <c r="FM71" s="60">
        <f ca="1">IFERROR((NORMSDIST(((LN($ET71/$S$21)+(#REF!+($O$49^2)/2)*$O$54)/($O$49*SQRT($O$54))))*$ET71-NORMSDIST((((LN($ET71/$S$21)+(#REF!+($O$49^2)/2)*$O$54)/($O$49*SQRT($O$54)))-$O$49*SQRT(($O$54))))*$S$21*EXP(-#REF!*$O$54))*$R$21*100,0)</f>
        <v>0</v>
      </c>
      <c r="FN71" s="60">
        <f ca="1">IFERROR((NORMSDIST(((LN($ET71/$S$22)+(#REF!+($O$49^2)/2)*$O$54)/($O$49*SQRT($O$54))))*$ET71-NORMSDIST((((LN($ET71/$S$22)+(#REF!+($O$49^2)/2)*$O$54)/($O$49*SQRT($O$54)))-$O$49*SQRT(($O$54))))*$S$22*EXP(-#REF!*$O$54))*$R$22*100,0)</f>
        <v>0</v>
      </c>
      <c r="FO71" s="60">
        <f ca="1">IFERROR((NORMSDIST(((LN($ET71/$S$23)+(#REF!+($O$49^2)/2)*$O$54)/($O$49*SQRT($O$54))))*$ET71-NORMSDIST((((LN($ET71/$S$23)+(#REF!+($O$49^2)/2)*$O$54)/($O$49*SQRT($O$54)))-$O$49*SQRT(($O$54))))*$S$23*EXP(-#REF!*$O$54))*$R$23*100,0)</f>
        <v>0</v>
      </c>
      <c r="FP71" s="60">
        <f ca="1">IFERROR((NORMSDIST(((LN($ET71/$S$24)+(#REF!+($O$49^2)/2)*$O$54)/($O$49*SQRT($O$54))))*$ET71-NORMSDIST((((LN($ET71/$S$24)+(#REF!+($O$49^2)/2)*$O$54)/($O$49*SQRT($O$54)))-$O$49*SQRT(($O$54))))*$S$24*EXP(-#REF!*$O$54))*$R$24*100,0)</f>
        <v>0</v>
      </c>
      <c r="FQ71" s="60">
        <f ca="1">IFERROR((NORMSDIST(((LN($ET71/$S$25)+(#REF!+($O$49^2)/2)*$O$54)/($O$49*SQRT($O$54))))*$ET71-NORMSDIST((((LN($ET71/$S$25)+(#REF!+($O$49^2)/2)*$O$54)/($O$49*SQRT($O$54)))-$O$49*SQRT(($O$54))))*$S$25*EXP(-#REF!*$O$54))*$R$25*100,0)</f>
        <v>0</v>
      </c>
      <c r="FR71" s="60">
        <f ca="1">IFERROR((NORMSDIST(((LN($ET71/$S$26)+(#REF!+($O$49^2)/2)*$O$54)/($O$49*SQRT($O$54))))*$ET71-NORMSDIST((((LN($ET71/$S$26)+(#REF!+($O$49^2)/2)*$O$54)/($O$49*SQRT($O$54)))-$O$49*SQRT(($O$54))))*$S$26*EXP(-#REF!*$O$54))*$R$26*100,0)</f>
        <v>0</v>
      </c>
      <c r="FS71" s="60">
        <f ca="1">IFERROR((NORMSDIST(((LN($ET71/$S$27)+(#REF!+($O$49^2)/2)*$O$54)/($O$49*SQRT($O$54))))*$ET71-NORMSDIST((((LN($ET71/$S$27)+(#REF!+($O$49^2)/2)*$O$54)/($O$49*SQRT($O$54)))-$O$49*SQRT(($O$54))))*$S$27*EXP(-#REF!*$O$54))*$R$27*100,0)</f>
        <v>0</v>
      </c>
      <c r="FT71" s="60">
        <f ca="1">IFERROR((NORMSDIST(((LN($ET71/$S$28)+(#REF!+($O$49^2)/2)*$O$54)/($O$49*SQRT($O$54))))*$ET71-NORMSDIST((((LN($ET71/$S$28)+(#REF!+($O$49^2)/2)*$O$54)/($O$49*SQRT($O$54)))-$O$49*SQRT(($O$54))))*$S$28*EXP(-#REF!*$O$54))*$R$28*100,0)</f>
        <v>0</v>
      </c>
      <c r="FU71" s="60">
        <f ca="1">IFERROR((NORMSDIST(((LN($ET71/$S$29)+(#REF!+($O$49^2)/2)*$O$54)/($O$49*SQRT($O$54))))*$ET71-NORMSDIST((((LN($ET71/$S$29)+(#REF!+($O$49^2)/2)*$O$54)/($O$49*SQRT($O$54)))-$O$49*SQRT(($O$54))))*$S$29*EXP(-#REF!*$O$54))*$R$29*100,0)</f>
        <v>0</v>
      </c>
      <c r="FV71" s="60">
        <f ca="1">IFERROR((NORMSDIST(((LN($ET71/$S$30)+(#REF!+($O$49^2)/2)*$O$54)/($O$49*SQRT($O$54))))*$ET71-NORMSDIST((((LN($ET71/$S$30)+(#REF!+($O$49^2)/2)*$O$54)/($O$49*SQRT($O$54)))-$O$49*SQRT(($O$54))))*$S$30*EXP(-#REF!*$O$54))*$R$30*100,0)</f>
        <v>0</v>
      </c>
      <c r="FW71" s="60">
        <f ca="1">IFERROR((NORMSDIST(((LN($ET71/$S$31)+(#REF!+($O$49^2)/2)*$O$54)/($O$49*SQRT($O$54))))*$ET71-NORMSDIST((((LN($ET71/$S$31)+(#REF!+($O$49^2)/2)*$O$54)/($O$49*SQRT($O$54)))-$O$49*SQRT(($O$54))))*$S$31*EXP(-#REF!*$O$54))*$R$31*100,0)</f>
        <v>0</v>
      </c>
      <c r="FX71" s="60">
        <f ca="1">IFERROR((NORMSDIST(((LN($ET71/$S$32)+(#REF!+($O$49^2)/2)*$O$54)/($O$49*SQRT($O$54))))*$ET71-NORMSDIST((((LN($ET71/$S$32)+(#REF!+($O$49^2)/2)*$O$54)/($O$49*SQRT($O$54)))-$O$49*SQRT(($O$54))))*$S$32*EXP(-#REF!*$O$54))*$R$32*100,0)</f>
        <v>0</v>
      </c>
      <c r="FY71" s="60">
        <f ca="1">IFERROR((NORMSDIST(((LN($ET71/$S$33)+(#REF!+($O$49^2)/2)*$O$54)/($O$49*SQRT($O$54))))*$ET71-NORMSDIST((((LN($ET71/$S$33)+(#REF!+($O$49^2)/2)*$O$54)/($O$49*SQRT($O$54)))-$O$49*SQRT(($O$54))))*$S$33*EXP(-#REF!*$O$54))*$R$33*100,0)</f>
        <v>0</v>
      </c>
      <c r="FZ71" s="60">
        <f ca="1">IFERROR((NORMSDIST(((LN($ET71/$S$34)+(#REF!+($O$49^2)/2)*$O$54)/($O$49*SQRT($O$54))))*$ET71-NORMSDIST((((LN($ET71/$S$34)+(#REF!+($O$49^2)/2)*$O$54)/($O$49*SQRT($O$54)))-$O$49*SQRT(($O$54))))*$S$34*EXP(-#REF!*$O$54))*$R$34*100,0)</f>
        <v>0</v>
      </c>
      <c r="GA71" s="60">
        <f ca="1">IFERROR((NORMSDIST(((LN($ET71/$S$35)+(#REF!+($O$49^2)/2)*$O$54)/($O$49*SQRT($O$54))))*$ET71-NORMSDIST((((LN($ET71/$S$35)+(#REF!+($O$49^2)/2)*$O$54)/($O$49*SQRT($O$54)))-$O$49*SQRT(($O$54))))*$S$35*EXP(-#REF!*$O$54))*$R$35*100,0)</f>
        <v>0</v>
      </c>
      <c r="GB71" s="60">
        <f ca="1">IFERROR((NORMSDIST(((LN($ET71/$S$36)+(#REF!+($O$49^2)/2)*$O$54)/($O$49*SQRT($O$54))))*$ET71-NORMSDIST((((LN($ET71/$S$36)+(#REF!+($O$49^2)/2)*$O$54)/($O$49*SQRT($O$54)))-$O$49*SQRT(($O$54))))*$S$36*EXP(-#REF!*$O$54))*$R$36*100,0)</f>
        <v>0</v>
      </c>
      <c r="GC71" s="60">
        <f ca="1">IFERROR((NORMSDIST(((LN($ET71/$S$37)+(#REF!+($O$49^2)/2)*$O$54)/($O$49*SQRT($O$54))))*$ET71-NORMSDIST((((LN($ET71/$S$37)+(#REF!+($O$49^2)/2)*$O$54)/($O$49*SQRT($O$54)))-$O$49*SQRT(($O$54))))*$S$37*EXP(-#REF!*$O$54))*$R$37*100,0)</f>
        <v>0</v>
      </c>
      <c r="GD71" s="60">
        <f ca="1">IFERROR((NORMSDIST(((LN($ET71/$S$38)+(#REF!+($O$49^2)/2)*$O$54)/($O$49*SQRT($O$54))))*$ET71-NORMSDIST((((LN($ET71/$S$38)+(#REF!+($O$49^2)/2)*$O$54)/($O$49*SQRT($O$54)))-$O$49*SQRT(($O$54))))*$S$38*EXP(-#REF!*$O$54))*$R$38*100,0)</f>
        <v>0</v>
      </c>
      <c r="GE71" s="60">
        <f ca="1">IFERROR((NORMSDIST(((LN($ET71/$S$39)+(#REF!+($O$49^2)/2)*$O$54)/($O$49*SQRT($O$54))))*$ET71-NORMSDIST((((LN($ET71/$S$39)+(#REF!+($O$49^2)/2)*$O$54)/($O$49*SQRT($O$54)))-$O$49*SQRT(($O$54))))*$S$39*EXP(-#REF!*$O$54))*$R$39*100,0)</f>
        <v>0</v>
      </c>
      <c r="GF71" s="60">
        <f ca="1">IFERROR((NORMSDIST(((LN($ET71/$S$40)+(#REF!+($O$49^2)/2)*$O$54)/($O$49*SQRT($O$54))))*$ET71-NORMSDIST((((LN($ET71/$S$40)+(#REF!+($O$49^2)/2)*$O$54)/($O$49*SQRT($O$54)))-$O$49*SQRT(($O$54))))*$S$40*EXP(-#REF!*$O$54))*$R$40*100,0)</f>
        <v>0</v>
      </c>
      <c r="GG71" s="60">
        <f ca="1">IFERROR((NORMSDIST(((LN($ET71/$S$41)+(#REF!+($O$49^2)/2)*$O$54)/($O$49*SQRT($O$54))))*$ET71-NORMSDIST((((LN($ET71/$S$41)+(#REF!+($O$49^2)/2)*$O$54)/($O$49*SQRT($O$54)))-$O$49*SQRT(($O$54))))*$S$41*EXP(-#REF!*$O$54))*$R$41*100,0)</f>
        <v>0</v>
      </c>
      <c r="GH71" s="60">
        <f ca="1">IFERROR((NORMSDIST(((LN($ET71/$S$42)+(#REF!+($O$49^2)/2)*$O$54)/($O$49*SQRT($O$54))))*$ET71-NORMSDIST((((LN($ET71/$S$42)+(#REF!+($O$49^2)/2)*$O$54)/($O$49*SQRT($O$54)))-$O$49*SQRT(($O$54))))*$S$42*EXP(-#REF!*$O$54))*$R$42*100,0)</f>
        <v>0</v>
      </c>
      <c r="GI71" s="85">
        <f t="shared" ca="1" si="185"/>
        <v>0</v>
      </c>
    </row>
    <row r="72" spans="1:191">
      <c r="A72" s="150" t="s">
        <v>205</v>
      </c>
      <c r="B72" s="637"/>
      <c r="C72" s="638"/>
      <c r="D72" s="639"/>
      <c r="E72" s="645">
        <f t="shared" si="0"/>
        <v>0</v>
      </c>
      <c r="F72" s="646">
        <f t="shared" si="141"/>
        <v>0</v>
      </c>
      <c r="G72" s="642" t="str">
        <f t="shared" si="137"/>
        <v/>
      </c>
      <c r="H72" s="643"/>
      <c r="I72" s="551">
        <f>IFERROR(+G74*B74*-100,0)</f>
        <v>0</v>
      </c>
      <c r="J72" s="900">
        <f>+IF(G74="",0,(F74-I72))</f>
        <v>0</v>
      </c>
      <c r="K72" s="872"/>
      <c r="L72" s="872"/>
      <c r="M72" s="878"/>
      <c r="N72" s="878"/>
      <c r="O72" s="878"/>
      <c r="P72" s="878"/>
      <c r="Q72" s="884"/>
      <c r="R72" s="878"/>
      <c r="S72" s="885"/>
      <c r="T72" s="878"/>
      <c r="U72" s="878"/>
      <c r="V72" s="878"/>
      <c r="W72" s="878"/>
      <c r="X72" s="878"/>
      <c r="Y72" s="872"/>
      <c r="Z72" s="872"/>
      <c r="AA72" s="872"/>
      <c r="AB72" s="872"/>
      <c r="AC72" s="884"/>
      <c r="AD72" s="878"/>
      <c r="AE72" s="885"/>
      <c r="AF72" s="878"/>
      <c r="AG72" s="878"/>
      <c r="AH72" s="878"/>
      <c r="AI72" s="878"/>
      <c r="AJ72" s="872"/>
      <c r="AK72" s="872"/>
      <c r="AL72" s="872"/>
      <c r="AM72" s="872"/>
      <c r="AN72" s="872"/>
      <c r="AO72" s="526"/>
      <c r="AP72" s="528" t="s">
        <v>160</v>
      </c>
      <c r="AQ72" s="509"/>
      <c r="AR72" s="521"/>
      <c r="AS72" s="512"/>
      <c r="AT72" s="515">
        <f t="shared" si="17"/>
        <v>0</v>
      </c>
      <c r="AU72" s="524">
        <f t="shared" si="138"/>
        <v>0</v>
      </c>
      <c r="AV72" s="529" t="s">
        <v>206</v>
      </c>
      <c r="AW72" s="509"/>
      <c r="AX72" s="521"/>
      <c r="AY72" s="512"/>
      <c r="AZ72" s="515">
        <f t="shared" si="133"/>
        <v>0</v>
      </c>
      <c r="BA72" s="524">
        <f t="shared" si="139"/>
        <v>0</v>
      </c>
      <c r="BB72" s="532" t="s">
        <v>207</v>
      </c>
      <c r="BC72" s="530"/>
      <c r="BD72" s="512"/>
      <c r="BE72" s="515">
        <f t="shared" si="20"/>
        <v>0</v>
      </c>
      <c r="BF72" s="925">
        <f t="shared" si="140"/>
        <v>0</v>
      </c>
      <c r="BG72" s="877"/>
      <c r="BH72" s="877"/>
      <c r="BI72" s="877"/>
      <c r="BJ72" s="877"/>
      <c r="BK72" s="877"/>
      <c r="BL72" s="877"/>
      <c r="BM72" s="877"/>
      <c r="BN72" s="877"/>
      <c r="BO72" s="877"/>
      <c r="BP72" s="877"/>
      <c r="BQ72" s="877"/>
      <c r="BR72" s="877"/>
      <c r="DC72" s="59">
        <f t="shared" si="142"/>
        <v>2872.2986238864878</v>
      </c>
      <c r="DD72" s="60">
        <f t="shared" si="143"/>
        <v>0</v>
      </c>
      <c r="DE72" s="60">
        <f t="shared" si="144"/>
        <v>0</v>
      </c>
      <c r="DF72" s="60">
        <f t="shared" si="145"/>
        <v>0</v>
      </c>
      <c r="DG72" s="60">
        <f t="shared" si="146"/>
        <v>0</v>
      </c>
      <c r="DH72" s="60">
        <f t="shared" si="147"/>
        <v>0</v>
      </c>
      <c r="DI72" s="60">
        <f t="shared" si="148"/>
        <v>0</v>
      </c>
      <c r="DJ72" s="60">
        <f t="shared" si="149"/>
        <v>0</v>
      </c>
      <c r="DK72" s="60">
        <f t="shared" si="150"/>
        <v>0</v>
      </c>
      <c r="DL72" s="60">
        <f t="shared" si="151"/>
        <v>0</v>
      </c>
      <c r="DM72" s="60">
        <f t="shared" si="152"/>
        <v>0</v>
      </c>
      <c r="DN72" s="60">
        <f t="shared" si="153"/>
        <v>0</v>
      </c>
      <c r="DO72" s="60">
        <f t="shared" si="154"/>
        <v>0</v>
      </c>
      <c r="DP72" s="60">
        <f t="shared" si="155"/>
        <v>0</v>
      </c>
      <c r="DQ72" s="60">
        <f t="shared" si="156"/>
        <v>0</v>
      </c>
      <c r="DR72" s="60">
        <f t="shared" si="157"/>
        <v>0</v>
      </c>
      <c r="DS72" s="60">
        <f t="shared" si="158"/>
        <v>0</v>
      </c>
      <c r="DT72" s="60">
        <f t="shared" si="159"/>
        <v>0</v>
      </c>
      <c r="DU72" s="60">
        <f t="shared" si="160"/>
        <v>0</v>
      </c>
      <c r="DV72" s="60">
        <f t="shared" si="161"/>
        <v>0</v>
      </c>
      <c r="DW72" s="60">
        <f t="shared" si="162"/>
        <v>0</v>
      </c>
      <c r="DX72" s="60">
        <f t="shared" si="163"/>
        <v>0</v>
      </c>
      <c r="DY72" s="60">
        <f t="shared" si="164"/>
        <v>0</v>
      </c>
      <c r="DZ72" s="60">
        <f t="shared" si="165"/>
        <v>0</v>
      </c>
      <c r="EA72" s="60">
        <f t="shared" si="166"/>
        <v>0</v>
      </c>
      <c r="EB72" s="60">
        <f t="shared" si="167"/>
        <v>0</v>
      </c>
      <c r="EC72" s="60">
        <f t="shared" si="168"/>
        <v>0</v>
      </c>
      <c r="ED72" s="60">
        <f t="shared" si="169"/>
        <v>0</v>
      </c>
      <c r="EE72" s="60">
        <f t="shared" si="170"/>
        <v>0</v>
      </c>
      <c r="EF72" s="60">
        <f t="shared" si="171"/>
        <v>0</v>
      </c>
      <c r="EG72" s="60">
        <f t="shared" si="172"/>
        <v>0</v>
      </c>
      <c r="EH72" s="60">
        <f t="shared" si="173"/>
        <v>0</v>
      </c>
      <c r="EI72" s="60">
        <f t="shared" si="174"/>
        <v>0</v>
      </c>
      <c r="EJ72" s="60">
        <f t="shared" si="175"/>
        <v>0</v>
      </c>
      <c r="EK72" s="60">
        <f t="shared" si="176"/>
        <v>0</v>
      </c>
      <c r="EL72" s="60">
        <f t="shared" si="177"/>
        <v>0</v>
      </c>
      <c r="EM72" s="60">
        <f t="shared" si="178"/>
        <v>0</v>
      </c>
      <c r="EN72" s="60">
        <f t="shared" si="179"/>
        <v>0</v>
      </c>
      <c r="EO72" s="60">
        <f t="shared" si="180"/>
        <v>0</v>
      </c>
      <c r="EP72" s="60">
        <f t="shared" si="181"/>
        <v>0</v>
      </c>
      <c r="EQ72" s="60">
        <f t="shared" si="182"/>
        <v>0</v>
      </c>
      <c r="ER72" s="85">
        <f t="shared" si="183"/>
        <v>0</v>
      </c>
      <c r="ES72" s="50"/>
      <c r="ET72" s="59">
        <f t="shared" si="184"/>
        <v>2872.2986238864878</v>
      </c>
      <c r="EU72" s="60">
        <f ca="1">IFERROR((NORMSDIST(((LN($ET72/$S$3)+(#REF!+($O$49^2)/2)*$O$54)/($O$49*SQRT($O$54))))*$ET72-NORMSDIST((((LN($ET72/$S$3)+(#REF!+($O$49^2)/2)*$O$54)/($O$49*SQRT($O$54)))-$O$49*SQRT(($O$54))))*$S$3*EXP(-#REF!*$O$54))*$R$3*100,0)</f>
        <v>0</v>
      </c>
      <c r="EV72" s="60">
        <f ca="1">IFERROR((NORMSDIST(((LN($ET72/$S$4)+(#REF!+($O$49^2)/2)*$O$54)/($O$49*SQRT($O$54))))*$ET72-NORMSDIST((((LN($ET72/$S$4)+(#REF!+($O$49^2)/2)*$O$54)/($O$49*SQRT($O$54)))-$O$49*SQRT(($O$54))))*$S$4*EXP(-#REF!*$O$54))*$R$4*100,0)</f>
        <v>0</v>
      </c>
      <c r="EW72" s="60">
        <f ca="1">IFERROR((NORMSDIST(((LN($ET72/$S$5)+(#REF!+($O$49^2)/2)*$O$54)/($O$49*SQRT($O$54))))*$ET72-NORMSDIST((((LN($ET72/$S$5)+(#REF!+($O$49^2)/2)*$O$54)/($O$49*SQRT($O$54)))-$O$49*SQRT(($O$54))))*$S$5*EXP(-#REF!*$O$54))*$R$5*100,0)</f>
        <v>0</v>
      </c>
      <c r="EX72" s="60">
        <f ca="1">IFERROR((NORMSDIST(((LN($ET72/$S$6)+(#REF!+($O$49^2)/2)*$O$54)/($O$49*SQRT($O$54))))*$ET72-NORMSDIST((((LN($ET72/$S$6)+(#REF!+($O$49^2)/2)*$O$54)/($O$49*SQRT($O$54)))-$O$49*SQRT(($O$54))))*$S$6*EXP(-#REF!*$O$54))*$R$6*100,0)</f>
        <v>0</v>
      </c>
      <c r="EY72" s="60">
        <f ca="1">IFERROR((NORMSDIST(((LN($ET72/$S$7)+(#REF!+($O$49^2)/2)*$O$54)/($O$49*SQRT($O$54))))*$ET72-NORMSDIST((((LN($ET72/$S$7)+(#REF!+($O$49^2)/2)*$O$54)/($O$49*SQRT($O$54)))-$O$49*SQRT(($O$54))))*$S$7*EXP(-#REF!*$O$54))*$R$7*100,0)</f>
        <v>0</v>
      </c>
      <c r="EZ72" s="60">
        <f ca="1">IFERROR((NORMSDIST(((LN($ET72/$S$8)+(#REF!+($O$49^2)/2)*$O$54)/($O$49*SQRT($O$54))))*$ET72-NORMSDIST((((LN($ET72/$S$8)+(#REF!+($O$49^2)/2)*$O$54)/($O$49*SQRT($O$54)))-$O$49*SQRT(($O$54))))*$S$8*EXP(-#REF!*$O$54))*$R$8*100,0)</f>
        <v>0</v>
      </c>
      <c r="FA72" s="60">
        <f ca="1">IFERROR((NORMSDIST(((LN($ET72/$S$9)+(#REF!+($O$49^2)/2)*$O$54)/($O$49*SQRT($O$54))))*$ET72-NORMSDIST((((LN($ET72/$S$9)+(#REF!+($O$49^2)/2)*$O$54)/($O$49*SQRT($O$54)))-$O$49*SQRT(($O$54))))*$S$9*EXP(-#REF!*$O$54))*$R$9*100,0)</f>
        <v>0</v>
      </c>
      <c r="FB72" s="60">
        <f ca="1">IFERROR((NORMSDIST(((LN($ET72/$S$10)+(#REF!+($O$49^2)/2)*$O$54)/($O$49*SQRT($O$54))))*$ET72-NORMSDIST((((LN($ET72/$S$10)+(#REF!+($O$49^2)/2)*$O$54)/($O$49*SQRT($O$54)))-$O$49*SQRT(($O$54))))*$S$10*EXP(-#REF!*$O$54))*$R$10*100,0)</f>
        <v>0</v>
      </c>
      <c r="FC72" s="60">
        <f ca="1">IFERROR((NORMSDIST(((LN($ET72/$S$11)+(#REF!+($O$49^2)/2)*$O$54)/($O$49*SQRT($O$54))))*$ET72-NORMSDIST((((LN($ET72/$S$11)+(#REF!+($O$49^2)/2)*$O$54)/($O$49*SQRT($O$54)))-$O$49*SQRT(($O$54))))*$S$11*EXP(-#REF!*$O$54))*$R$11*100,0)</f>
        <v>0</v>
      </c>
      <c r="FD72" s="60">
        <f ca="1">IFERROR((NORMSDIST(((LN($ET72/$S$12)+(#REF!+($O$49^2)/2)*$O$54)/($O$49*SQRT($O$54))))*$ET72-NORMSDIST((((LN($ET72/$S$12)+(#REF!+($O$49^2)/2)*$O$54)/($O$49*SQRT($O$54)))-$O$49*SQRT(($O$54))))*$S$12*EXP(-#REF!*$O$54))*$R$12*100,0)</f>
        <v>0</v>
      </c>
      <c r="FE72" s="60">
        <f ca="1">IFERROR((NORMSDIST(((LN($ET72/$S$13)+(#REF!+($O$49^2)/2)*$O$54)/($O$49*SQRT($O$54))))*$ET72-NORMSDIST((((LN($ET72/$S$13)+(#REF!+($O$49^2)/2)*$O$54)/($O$49*SQRT($O$54)))-$O$49*SQRT(($O$54))))*$S$13*EXP(-#REF!*$O$54))*$R$13*100,0)</f>
        <v>0</v>
      </c>
      <c r="FF72" s="60">
        <f ca="1">IFERROR((NORMSDIST(((LN($ET72/$S$14)+(#REF!+($O$49^2)/2)*$O$54)/($O$49*SQRT($O$54))))*$ET72-NORMSDIST((((LN($ET72/$S$14)+(#REF!+($O$49^2)/2)*$O$54)/($O$49*SQRT($O$54)))-$O$49*SQRT(($O$54))))*$S$14*EXP(-#REF!*$O$54))*$R$14*100,0)</f>
        <v>0</v>
      </c>
      <c r="FG72" s="60">
        <f ca="1">IFERROR((NORMSDIST(((LN($ET72/$S$15)+(#REF!+($O$49^2)/2)*$O$54)/($O$49*SQRT($O$54))))*$ET72-NORMSDIST((((LN($ET72/$S$15)+(#REF!+($O$49^2)/2)*$O$54)/($O$49*SQRT($O$54)))-$O$49*SQRT(($O$54))))*$S$15*EXP(-#REF!*$O$54))*$R$15*100,0)</f>
        <v>0</v>
      </c>
      <c r="FH72" s="60">
        <f ca="1">IFERROR((NORMSDIST(((LN($ET72/$S$16)+(#REF!+($O$49^2)/2)*$O$54)/($O$49*SQRT($O$54))))*$ET72-NORMSDIST((((LN($ET72/$S$16)+(#REF!+($O$49^2)/2)*$O$54)/($O$49*SQRT($O$54)))-$O$49*SQRT(($O$54))))*$S$16*EXP(-#REF!*$O$54))*$R$16*100,0)</f>
        <v>0</v>
      </c>
      <c r="FI72" s="60">
        <f ca="1">IFERROR((NORMSDIST(((LN($ET72/$S$17)+(#REF!+($O$49^2)/2)*$O$54)/($O$49*SQRT($O$54))))*$ET72-NORMSDIST((((LN($ET72/$S$17)+(#REF!+($O$49^2)/2)*$O$54)/($O$49*SQRT($O$54)))-$O$49*SQRT(($O$54))))*$S$17*EXP(-#REF!*$O$54))*$R$17*100,0)</f>
        <v>0</v>
      </c>
      <c r="FJ72" s="60">
        <f ca="1">IFERROR((NORMSDIST(((LN($ET72/$S$18)+(#REF!+($O$49^2)/2)*$O$54)/($O$49*SQRT($O$54))))*$ET72-NORMSDIST((((LN($ET72/$S$18)+(#REF!+($O$49^2)/2)*$O$54)/($O$49*SQRT($O$54)))-$O$49*SQRT(($O$54))))*$S$18*EXP(-#REF!*$O$54))*$R$18*100,0)</f>
        <v>0</v>
      </c>
      <c r="FK72" s="60">
        <f ca="1">IFERROR((NORMSDIST(((LN($ET72/$S$19)+(#REF!+($O$49^2)/2)*$O$54)/($O$49*SQRT($O$54))))*$ET72-NORMSDIST((((LN($ET72/$S$19)+(#REF!+($O$49^2)/2)*$O$54)/($O$49*SQRT($O$54)))-$O$49*SQRT(($O$54))))*$S$19*EXP(-#REF!*$O$54))*$R$19*100,0)</f>
        <v>0</v>
      </c>
      <c r="FL72" s="60">
        <f ca="1">IFERROR((NORMSDIST(((LN($ET72/$S$20)+(#REF!+($O$49^2)/2)*$O$54)/($O$49*SQRT($O$54))))*$ET72-NORMSDIST((((LN($ET72/$S$20)+(#REF!+($O$49^2)/2)*$O$54)/($O$49*SQRT($O$54)))-$O$49*SQRT(($O$54))))*$S$20*EXP(-#REF!*$O$54))*$R$20*100,0)</f>
        <v>0</v>
      </c>
      <c r="FM72" s="60">
        <f ca="1">IFERROR((NORMSDIST(((LN($ET72/$S$21)+(#REF!+($O$49^2)/2)*$O$54)/($O$49*SQRT($O$54))))*$ET72-NORMSDIST((((LN($ET72/$S$21)+(#REF!+($O$49^2)/2)*$O$54)/($O$49*SQRT($O$54)))-$O$49*SQRT(($O$54))))*$S$21*EXP(-#REF!*$O$54))*$R$21*100,0)</f>
        <v>0</v>
      </c>
      <c r="FN72" s="60">
        <f ca="1">IFERROR((NORMSDIST(((LN($ET72/$S$22)+(#REF!+($O$49^2)/2)*$O$54)/($O$49*SQRT($O$54))))*$ET72-NORMSDIST((((LN($ET72/$S$22)+(#REF!+($O$49^2)/2)*$O$54)/($O$49*SQRT($O$54)))-$O$49*SQRT(($O$54))))*$S$22*EXP(-#REF!*$O$54))*$R$22*100,0)</f>
        <v>0</v>
      </c>
      <c r="FO72" s="60">
        <f ca="1">IFERROR((NORMSDIST(((LN($ET72/$S$23)+(#REF!+($O$49^2)/2)*$O$54)/($O$49*SQRT($O$54))))*$ET72-NORMSDIST((((LN($ET72/$S$23)+(#REF!+($O$49^2)/2)*$O$54)/($O$49*SQRT($O$54)))-$O$49*SQRT(($O$54))))*$S$23*EXP(-#REF!*$O$54))*$R$23*100,0)</f>
        <v>0</v>
      </c>
      <c r="FP72" s="60">
        <f ca="1">IFERROR((NORMSDIST(((LN($ET72/$S$24)+(#REF!+($O$49^2)/2)*$O$54)/($O$49*SQRT($O$54))))*$ET72-NORMSDIST((((LN($ET72/$S$24)+(#REF!+($O$49^2)/2)*$O$54)/($O$49*SQRT($O$54)))-$O$49*SQRT(($O$54))))*$S$24*EXP(-#REF!*$O$54))*$R$24*100,0)</f>
        <v>0</v>
      </c>
      <c r="FQ72" s="60">
        <f ca="1">IFERROR((NORMSDIST(((LN($ET72/$S$25)+(#REF!+($O$49^2)/2)*$O$54)/($O$49*SQRT($O$54))))*$ET72-NORMSDIST((((LN($ET72/$S$25)+(#REF!+($O$49^2)/2)*$O$54)/($O$49*SQRT($O$54)))-$O$49*SQRT(($O$54))))*$S$25*EXP(-#REF!*$O$54))*$R$25*100,0)</f>
        <v>0</v>
      </c>
      <c r="FR72" s="60">
        <f ca="1">IFERROR((NORMSDIST(((LN($ET72/$S$26)+(#REF!+($O$49^2)/2)*$O$54)/($O$49*SQRT($O$54))))*$ET72-NORMSDIST((((LN($ET72/$S$26)+(#REF!+($O$49^2)/2)*$O$54)/($O$49*SQRT($O$54)))-$O$49*SQRT(($O$54))))*$S$26*EXP(-#REF!*$O$54))*$R$26*100,0)</f>
        <v>0</v>
      </c>
      <c r="FS72" s="60">
        <f ca="1">IFERROR((NORMSDIST(((LN($ET72/$S$27)+(#REF!+($O$49^2)/2)*$O$54)/($O$49*SQRT($O$54))))*$ET72-NORMSDIST((((LN($ET72/$S$27)+(#REF!+($O$49^2)/2)*$O$54)/($O$49*SQRT($O$54)))-$O$49*SQRT(($O$54))))*$S$27*EXP(-#REF!*$O$54))*$R$27*100,0)</f>
        <v>0</v>
      </c>
      <c r="FT72" s="60">
        <f ca="1">IFERROR((NORMSDIST(((LN($ET72/$S$28)+(#REF!+($O$49^2)/2)*$O$54)/($O$49*SQRT($O$54))))*$ET72-NORMSDIST((((LN($ET72/$S$28)+(#REF!+($O$49^2)/2)*$O$54)/($O$49*SQRT($O$54)))-$O$49*SQRT(($O$54))))*$S$28*EXP(-#REF!*$O$54))*$R$28*100,0)</f>
        <v>0</v>
      </c>
      <c r="FU72" s="60">
        <f ca="1">IFERROR((NORMSDIST(((LN($ET72/$S$29)+(#REF!+($O$49^2)/2)*$O$54)/($O$49*SQRT($O$54))))*$ET72-NORMSDIST((((LN($ET72/$S$29)+(#REF!+($O$49^2)/2)*$O$54)/($O$49*SQRT($O$54)))-$O$49*SQRT(($O$54))))*$S$29*EXP(-#REF!*$O$54))*$R$29*100,0)</f>
        <v>0</v>
      </c>
      <c r="FV72" s="60">
        <f ca="1">IFERROR((NORMSDIST(((LN($ET72/$S$30)+(#REF!+($O$49^2)/2)*$O$54)/($O$49*SQRT($O$54))))*$ET72-NORMSDIST((((LN($ET72/$S$30)+(#REF!+($O$49^2)/2)*$O$54)/($O$49*SQRT($O$54)))-$O$49*SQRT(($O$54))))*$S$30*EXP(-#REF!*$O$54))*$R$30*100,0)</f>
        <v>0</v>
      </c>
      <c r="FW72" s="60">
        <f ca="1">IFERROR((NORMSDIST(((LN($ET72/$S$31)+(#REF!+($O$49^2)/2)*$O$54)/($O$49*SQRT($O$54))))*$ET72-NORMSDIST((((LN($ET72/$S$31)+(#REF!+($O$49^2)/2)*$O$54)/($O$49*SQRT($O$54)))-$O$49*SQRT(($O$54))))*$S$31*EXP(-#REF!*$O$54))*$R$31*100,0)</f>
        <v>0</v>
      </c>
      <c r="FX72" s="60">
        <f ca="1">IFERROR((NORMSDIST(((LN($ET72/$S$32)+(#REF!+($O$49^2)/2)*$O$54)/($O$49*SQRT($O$54))))*$ET72-NORMSDIST((((LN($ET72/$S$32)+(#REF!+($O$49^2)/2)*$O$54)/($O$49*SQRT($O$54)))-$O$49*SQRT(($O$54))))*$S$32*EXP(-#REF!*$O$54))*$R$32*100,0)</f>
        <v>0</v>
      </c>
      <c r="FY72" s="60">
        <f ca="1">IFERROR((NORMSDIST(((LN($ET72/$S$33)+(#REF!+($O$49^2)/2)*$O$54)/($O$49*SQRT($O$54))))*$ET72-NORMSDIST((((LN($ET72/$S$33)+(#REF!+($O$49^2)/2)*$O$54)/($O$49*SQRT($O$54)))-$O$49*SQRT(($O$54))))*$S$33*EXP(-#REF!*$O$54))*$R$33*100,0)</f>
        <v>0</v>
      </c>
      <c r="FZ72" s="60">
        <f ca="1">IFERROR((NORMSDIST(((LN($ET72/$S$34)+(#REF!+($O$49^2)/2)*$O$54)/($O$49*SQRT($O$54))))*$ET72-NORMSDIST((((LN($ET72/$S$34)+(#REF!+($O$49^2)/2)*$O$54)/($O$49*SQRT($O$54)))-$O$49*SQRT(($O$54))))*$S$34*EXP(-#REF!*$O$54))*$R$34*100,0)</f>
        <v>0</v>
      </c>
      <c r="GA72" s="60">
        <f ca="1">IFERROR((NORMSDIST(((LN($ET72/$S$35)+(#REF!+($O$49^2)/2)*$O$54)/($O$49*SQRT($O$54))))*$ET72-NORMSDIST((((LN($ET72/$S$35)+(#REF!+($O$49^2)/2)*$O$54)/($O$49*SQRT($O$54)))-$O$49*SQRT(($O$54))))*$S$35*EXP(-#REF!*$O$54))*$R$35*100,0)</f>
        <v>0</v>
      </c>
      <c r="GB72" s="60">
        <f ca="1">IFERROR((NORMSDIST(((LN($ET72/$S$36)+(#REF!+($O$49^2)/2)*$O$54)/($O$49*SQRT($O$54))))*$ET72-NORMSDIST((((LN($ET72/$S$36)+(#REF!+($O$49^2)/2)*$O$54)/($O$49*SQRT($O$54)))-$O$49*SQRT(($O$54))))*$S$36*EXP(-#REF!*$O$54))*$R$36*100,0)</f>
        <v>0</v>
      </c>
      <c r="GC72" s="60">
        <f ca="1">IFERROR((NORMSDIST(((LN($ET72/$S$37)+(#REF!+($O$49^2)/2)*$O$54)/($O$49*SQRT($O$54))))*$ET72-NORMSDIST((((LN($ET72/$S$37)+(#REF!+($O$49^2)/2)*$O$54)/($O$49*SQRT($O$54)))-$O$49*SQRT(($O$54))))*$S$37*EXP(-#REF!*$O$54))*$R$37*100,0)</f>
        <v>0</v>
      </c>
      <c r="GD72" s="60">
        <f ca="1">IFERROR((NORMSDIST(((LN($ET72/$S$38)+(#REF!+($O$49^2)/2)*$O$54)/($O$49*SQRT($O$54))))*$ET72-NORMSDIST((((LN($ET72/$S$38)+(#REF!+($O$49^2)/2)*$O$54)/($O$49*SQRT($O$54)))-$O$49*SQRT(($O$54))))*$S$38*EXP(-#REF!*$O$54))*$R$38*100,0)</f>
        <v>0</v>
      </c>
      <c r="GE72" s="60">
        <f ca="1">IFERROR((NORMSDIST(((LN($ET72/$S$39)+(#REF!+($O$49^2)/2)*$O$54)/($O$49*SQRT($O$54))))*$ET72-NORMSDIST((((LN($ET72/$S$39)+(#REF!+($O$49^2)/2)*$O$54)/($O$49*SQRT($O$54)))-$O$49*SQRT(($O$54))))*$S$39*EXP(-#REF!*$O$54))*$R$39*100,0)</f>
        <v>0</v>
      </c>
      <c r="GF72" s="60">
        <f ca="1">IFERROR((NORMSDIST(((LN($ET72/$S$40)+(#REF!+($O$49^2)/2)*$O$54)/($O$49*SQRT($O$54))))*$ET72-NORMSDIST((((LN($ET72/$S$40)+(#REF!+($O$49^2)/2)*$O$54)/($O$49*SQRT($O$54)))-$O$49*SQRT(($O$54))))*$S$40*EXP(-#REF!*$O$54))*$R$40*100,0)</f>
        <v>0</v>
      </c>
      <c r="GG72" s="60">
        <f ca="1">IFERROR((NORMSDIST(((LN($ET72/$S$41)+(#REF!+($O$49^2)/2)*$O$54)/($O$49*SQRT($O$54))))*$ET72-NORMSDIST((((LN($ET72/$S$41)+(#REF!+($O$49^2)/2)*$O$54)/($O$49*SQRT($O$54)))-$O$49*SQRT(($O$54))))*$S$41*EXP(-#REF!*$O$54))*$R$41*100,0)</f>
        <v>0</v>
      </c>
      <c r="GH72" s="60">
        <f ca="1">IFERROR((NORMSDIST(((LN($ET72/$S$42)+(#REF!+($O$49^2)/2)*$O$54)/($O$49*SQRT($O$54))))*$ET72-NORMSDIST((((LN($ET72/$S$42)+(#REF!+($O$49^2)/2)*$O$54)/($O$49*SQRT($O$54)))-$O$49*SQRT(($O$54))))*$S$42*EXP(-#REF!*$O$54))*$R$42*100,0)</f>
        <v>0</v>
      </c>
      <c r="GI72" s="85">
        <f t="shared" ca="1" si="185"/>
        <v>0</v>
      </c>
    </row>
    <row r="73" spans="1:191">
      <c r="A73" s="150" t="s">
        <v>205</v>
      </c>
      <c r="B73" s="518"/>
      <c r="C73" s="523"/>
      <c r="D73" s="519"/>
      <c r="E73" s="516">
        <f>+B73*D73*-100</f>
        <v>0</v>
      </c>
      <c r="F73" s="517">
        <f>IF(B73&gt;0,+B73*D73*(1+($O$56+0.002)*1.21)*-100,B73*D73*(1-($O$56+0.002)*1.21)*-100)</f>
        <v>0</v>
      </c>
      <c r="G73" s="520" t="str">
        <f>IFERROR(IF(H73&lt;&gt;"",H73,VLOOKUP(C73,$AE$21:$AI$36,5,0)),"")</f>
        <v/>
      </c>
      <c r="H73" s="624"/>
      <c r="I73" s="552">
        <f>IFERROR(+G75*B75*-100,0)</f>
        <v>0</v>
      </c>
      <c r="J73" s="899">
        <f>+IF(G75="",0,(F75-I73))</f>
        <v>0</v>
      </c>
      <c r="K73" s="872"/>
      <c r="L73" s="872"/>
      <c r="M73" s="878"/>
      <c r="N73" s="878"/>
      <c r="O73" s="878"/>
      <c r="P73" s="878"/>
      <c r="Q73" s="884"/>
      <c r="R73" s="878"/>
      <c r="S73" s="885"/>
      <c r="T73" s="878"/>
      <c r="U73" s="878"/>
      <c r="V73" s="878"/>
      <c r="W73" s="878"/>
      <c r="X73" s="878"/>
      <c r="Y73" s="872"/>
      <c r="Z73" s="872"/>
      <c r="AA73" s="872"/>
      <c r="AB73" s="872"/>
      <c r="AC73" s="884"/>
      <c r="AD73" s="878"/>
      <c r="AE73" s="885"/>
      <c r="AF73" s="878"/>
      <c r="AG73" s="878"/>
      <c r="AH73" s="878"/>
      <c r="AI73" s="878"/>
      <c r="AJ73" s="872"/>
      <c r="AK73" s="872"/>
      <c r="AL73" s="872"/>
      <c r="AM73" s="872"/>
      <c r="AN73" s="872"/>
      <c r="AO73" s="527"/>
      <c r="AP73" s="528" t="s">
        <v>160</v>
      </c>
      <c r="AQ73" s="510"/>
      <c r="AR73" s="522"/>
      <c r="AS73" s="514"/>
      <c r="AT73" s="516">
        <f t="shared" si="17"/>
        <v>0</v>
      </c>
      <c r="AU73" s="525">
        <f t="shared" si="138"/>
        <v>0</v>
      </c>
      <c r="AV73" s="529" t="s">
        <v>206</v>
      </c>
      <c r="AW73" s="510"/>
      <c r="AX73" s="522"/>
      <c r="AY73" s="514"/>
      <c r="AZ73" s="516">
        <f t="shared" si="133"/>
        <v>0</v>
      </c>
      <c r="BA73" s="525">
        <f t="shared" si="139"/>
        <v>0</v>
      </c>
      <c r="BB73" s="532" t="s">
        <v>207</v>
      </c>
      <c r="BC73" s="531"/>
      <c r="BD73" s="514"/>
      <c r="BE73" s="516">
        <f t="shared" si="20"/>
        <v>0</v>
      </c>
      <c r="BF73" s="924">
        <f t="shared" si="140"/>
        <v>0</v>
      </c>
      <c r="BG73" s="877"/>
      <c r="BH73" s="877"/>
      <c r="BI73" s="877"/>
      <c r="BJ73" s="877"/>
      <c r="BK73" s="877"/>
      <c r="BL73" s="877"/>
      <c r="BM73" s="877"/>
      <c r="BN73" s="877"/>
      <c r="BO73" s="877"/>
      <c r="BP73" s="877"/>
      <c r="BQ73" s="877"/>
      <c r="BR73" s="877"/>
      <c r="DC73" s="59">
        <f t="shared" si="142"/>
        <v>2930.9169631494774</v>
      </c>
      <c r="DD73" s="60">
        <f t="shared" si="143"/>
        <v>0</v>
      </c>
      <c r="DE73" s="60">
        <f t="shared" si="144"/>
        <v>0</v>
      </c>
      <c r="DF73" s="60">
        <f t="shared" si="145"/>
        <v>0</v>
      </c>
      <c r="DG73" s="60">
        <f t="shared" si="146"/>
        <v>0</v>
      </c>
      <c r="DH73" s="60">
        <f t="shared" si="147"/>
        <v>0</v>
      </c>
      <c r="DI73" s="60">
        <f t="shared" si="148"/>
        <v>0</v>
      </c>
      <c r="DJ73" s="60">
        <f t="shared" si="149"/>
        <v>0</v>
      </c>
      <c r="DK73" s="60">
        <f t="shared" si="150"/>
        <v>0</v>
      </c>
      <c r="DL73" s="60">
        <f t="shared" si="151"/>
        <v>0</v>
      </c>
      <c r="DM73" s="60">
        <f t="shared" si="152"/>
        <v>0</v>
      </c>
      <c r="DN73" s="60">
        <f t="shared" si="153"/>
        <v>0</v>
      </c>
      <c r="DO73" s="60">
        <f t="shared" si="154"/>
        <v>0</v>
      </c>
      <c r="DP73" s="60">
        <f t="shared" si="155"/>
        <v>0</v>
      </c>
      <c r="DQ73" s="60">
        <f t="shared" si="156"/>
        <v>0</v>
      </c>
      <c r="DR73" s="60">
        <f t="shared" si="157"/>
        <v>0</v>
      </c>
      <c r="DS73" s="60">
        <f t="shared" si="158"/>
        <v>0</v>
      </c>
      <c r="DT73" s="60">
        <f t="shared" si="159"/>
        <v>0</v>
      </c>
      <c r="DU73" s="60">
        <f t="shared" si="160"/>
        <v>0</v>
      </c>
      <c r="DV73" s="60">
        <f t="shared" si="161"/>
        <v>0</v>
      </c>
      <c r="DW73" s="60">
        <f t="shared" si="162"/>
        <v>0</v>
      </c>
      <c r="DX73" s="60">
        <f t="shared" si="163"/>
        <v>0</v>
      </c>
      <c r="DY73" s="60">
        <f t="shared" si="164"/>
        <v>0</v>
      </c>
      <c r="DZ73" s="60">
        <f t="shared" si="165"/>
        <v>0</v>
      </c>
      <c r="EA73" s="60">
        <f t="shared" si="166"/>
        <v>0</v>
      </c>
      <c r="EB73" s="60">
        <f t="shared" si="167"/>
        <v>0</v>
      </c>
      <c r="EC73" s="60">
        <f t="shared" si="168"/>
        <v>0</v>
      </c>
      <c r="ED73" s="60">
        <f t="shared" si="169"/>
        <v>0</v>
      </c>
      <c r="EE73" s="60">
        <f t="shared" si="170"/>
        <v>0</v>
      </c>
      <c r="EF73" s="60">
        <f t="shared" si="171"/>
        <v>0</v>
      </c>
      <c r="EG73" s="60">
        <f t="shared" si="172"/>
        <v>0</v>
      </c>
      <c r="EH73" s="60">
        <f t="shared" si="173"/>
        <v>0</v>
      </c>
      <c r="EI73" s="60">
        <f t="shared" si="174"/>
        <v>0</v>
      </c>
      <c r="EJ73" s="60">
        <f t="shared" si="175"/>
        <v>0</v>
      </c>
      <c r="EK73" s="60">
        <f t="shared" si="176"/>
        <v>0</v>
      </c>
      <c r="EL73" s="60">
        <f t="shared" si="177"/>
        <v>0</v>
      </c>
      <c r="EM73" s="60">
        <f t="shared" si="178"/>
        <v>0</v>
      </c>
      <c r="EN73" s="60">
        <f t="shared" si="179"/>
        <v>0</v>
      </c>
      <c r="EO73" s="60">
        <f t="shared" si="180"/>
        <v>0</v>
      </c>
      <c r="EP73" s="60">
        <f t="shared" si="181"/>
        <v>0</v>
      </c>
      <c r="EQ73" s="60">
        <f t="shared" si="182"/>
        <v>0</v>
      </c>
      <c r="ER73" s="85">
        <f t="shared" si="183"/>
        <v>0</v>
      </c>
      <c r="ES73" s="50"/>
      <c r="ET73" s="59">
        <f t="shared" si="184"/>
        <v>2930.9169631494774</v>
      </c>
      <c r="EU73" s="60">
        <f ca="1">IFERROR((NORMSDIST(((LN($ET73/$S$3)+(#REF!+($O$49^2)/2)*$O$54)/($O$49*SQRT($O$54))))*$ET73-NORMSDIST((((LN($ET73/$S$3)+(#REF!+($O$49^2)/2)*$O$54)/($O$49*SQRT($O$54)))-$O$49*SQRT(($O$54))))*$S$3*EXP(-#REF!*$O$54))*$R$3*100,0)</f>
        <v>0</v>
      </c>
      <c r="EV73" s="60">
        <f ca="1">IFERROR((NORMSDIST(((LN($ET73/$S$4)+(#REF!+($O$49^2)/2)*$O$54)/($O$49*SQRT($O$54))))*$ET73-NORMSDIST((((LN($ET73/$S$4)+(#REF!+($O$49^2)/2)*$O$54)/($O$49*SQRT($O$54)))-$O$49*SQRT(($O$54))))*$S$4*EXP(-#REF!*$O$54))*$R$4*100,0)</f>
        <v>0</v>
      </c>
      <c r="EW73" s="60">
        <f ca="1">IFERROR((NORMSDIST(((LN($ET73/$S$5)+(#REF!+($O$49^2)/2)*$O$54)/($O$49*SQRT($O$54))))*$ET73-NORMSDIST((((LN($ET73/$S$5)+(#REF!+($O$49^2)/2)*$O$54)/($O$49*SQRT($O$54)))-$O$49*SQRT(($O$54))))*$S$5*EXP(-#REF!*$O$54))*$R$5*100,0)</f>
        <v>0</v>
      </c>
      <c r="EX73" s="60">
        <f ca="1">IFERROR((NORMSDIST(((LN($ET73/$S$6)+(#REF!+($O$49^2)/2)*$O$54)/($O$49*SQRT($O$54))))*$ET73-NORMSDIST((((LN($ET73/$S$6)+(#REF!+($O$49^2)/2)*$O$54)/($O$49*SQRT($O$54)))-$O$49*SQRT(($O$54))))*$S$6*EXP(-#REF!*$O$54))*$R$6*100,0)</f>
        <v>0</v>
      </c>
      <c r="EY73" s="60">
        <f ca="1">IFERROR((NORMSDIST(((LN($ET73/$S$7)+(#REF!+($O$49^2)/2)*$O$54)/($O$49*SQRT($O$54))))*$ET73-NORMSDIST((((LN($ET73/$S$7)+(#REF!+($O$49^2)/2)*$O$54)/($O$49*SQRT($O$54)))-$O$49*SQRT(($O$54))))*$S$7*EXP(-#REF!*$O$54))*$R$7*100,0)</f>
        <v>0</v>
      </c>
      <c r="EZ73" s="60">
        <f ca="1">IFERROR((NORMSDIST(((LN($ET73/$S$8)+(#REF!+($O$49^2)/2)*$O$54)/($O$49*SQRT($O$54))))*$ET73-NORMSDIST((((LN($ET73/$S$8)+(#REF!+($O$49^2)/2)*$O$54)/($O$49*SQRT($O$54)))-$O$49*SQRT(($O$54))))*$S$8*EXP(-#REF!*$O$54))*$R$8*100,0)</f>
        <v>0</v>
      </c>
      <c r="FA73" s="60">
        <f ca="1">IFERROR((NORMSDIST(((LN($ET73/$S$9)+(#REF!+($O$49^2)/2)*$O$54)/($O$49*SQRT($O$54))))*$ET73-NORMSDIST((((LN($ET73/$S$9)+(#REF!+($O$49^2)/2)*$O$54)/($O$49*SQRT($O$54)))-$O$49*SQRT(($O$54))))*$S$9*EXP(-#REF!*$O$54))*$R$9*100,0)</f>
        <v>0</v>
      </c>
      <c r="FB73" s="60">
        <f ca="1">IFERROR((NORMSDIST(((LN($ET73/$S$10)+(#REF!+($O$49^2)/2)*$O$54)/($O$49*SQRT($O$54))))*$ET73-NORMSDIST((((LN($ET73/$S$10)+(#REF!+($O$49^2)/2)*$O$54)/($O$49*SQRT($O$54)))-$O$49*SQRT(($O$54))))*$S$10*EXP(-#REF!*$O$54))*$R$10*100,0)</f>
        <v>0</v>
      </c>
      <c r="FC73" s="60">
        <f ca="1">IFERROR((NORMSDIST(((LN($ET73/$S$11)+(#REF!+($O$49^2)/2)*$O$54)/($O$49*SQRT($O$54))))*$ET73-NORMSDIST((((LN($ET73/$S$11)+(#REF!+($O$49^2)/2)*$O$54)/($O$49*SQRT($O$54)))-$O$49*SQRT(($O$54))))*$S$11*EXP(-#REF!*$O$54))*$R$11*100,0)</f>
        <v>0</v>
      </c>
      <c r="FD73" s="60">
        <f ca="1">IFERROR((NORMSDIST(((LN($ET73/$S$12)+(#REF!+($O$49^2)/2)*$O$54)/($O$49*SQRT($O$54))))*$ET73-NORMSDIST((((LN($ET73/$S$12)+(#REF!+($O$49^2)/2)*$O$54)/($O$49*SQRT($O$54)))-$O$49*SQRT(($O$54))))*$S$12*EXP(-#REF!*$O$54))*$R$12*100,0)</f>
        <v>0</v>
      </c>
      <c r="FE73" s="60">
        <f ca="1">IFERROR((NORMSDIST(((LN($ET73/$S$13)+(#REF!+($O$49^2)/2)*$O$54)/($O$49*SQRT($O$54))))*$ET73-NORMSDIST((((LN($ET73/$S$13)+(#REF!+($O$49^2)/2)*$O$54)/($O$49*SQRT($O$54)))-$O$49*SQRT(($O$54))))*$S$13*EXP(-#REF!*$O$54))*$R$13*100,0)</f>
        <v>0</v>
      </c>
      <c r="FF73" s="60">
        <f ca="1">IFERROR((NORMSDIST(((LN($ET73/$S$14)+(#REF!+($O$49^2)/2)*$O$54)/($O$49*SQRT($O$54))))*$ET73-NORMSDIST((((LN($ET73/$S$14)+(#REF!+($O$49^2)/2)*$O$54)/($O$49*SQRT($O$54)))-$O$49*SQRT(($O$54))))*$S$14*EXP(-#REF!*$O$54))*$R$14*100,0)</f>
        <v>0</v>
      </c>
      <c r="FG73" s="60">
        <f ca="1">IFERROR((NORMSDIST(((LN($ET73/$S$15)+(#REF!+($O$49^2)/2)*$O$54)/($O$49*SQRT($O$54))))*$ET73-NORMSDIST((((LN($ET73/$S$15)+(#REF!+($O$49^2)/2)*$O$54)/($O$49*SQRT($O$54)))-$O$49*SQRT(($O$54))))*$S$15*EXP(-#REF!*$O$54))*$R$15*100,0)</f>
        <v>0</v>
      </c>
      <c r="FH73" s="60">
        <f ca="1">IFERROR((NORMSDIST(((LN($ET73/$S$16)+(#REF!+($O$49^2)/2)*$O$54)/($O$49*SQRT($O$54))))*$ET73-NORMSDIST((((LN($ET73/$S$16)+(#REF!+($O$49^2)/2)*$O$54)/($O$49*SQRT($O$54)))-$O$49*SQRT(($O$54))))*$S$16*EXP(-#REF!*$O$54))*$R$16*100,0)</f>
        <v>0</v>
      </c>
      <c r="FI73" s="60">
        <f ca="1">IFERROR((NORMSDIST(((LN($ET73/$S$17)+(#REF!+($O$49^2)/2)*$O$54)/($O$49*SQRT($O$54))))*$ET73-NORMSDIST((((LN($ET73/$S$17)+(#REF!+($O$49^2)/2)*$O$54)/($O$49*SQRT($O$54)))-$O$49*SQRT(($O$54))))*$S$17*EXP(-#REF!*$O$54))*$R$17*100,0)</f>
        <v>0</v>
      </c>
      <c r="FJ73" s="60">
        <f ca="1">IFERROR((NORMSDIST(((LN($ET73/$S$18)+(#REF!+($O$49^2)/2)*$O$54)/($O$49*SQRT($O$54))))*$ET73-NORMSDIST((((LN($ET73/$S$18)+(#REF!+($O$49^2)/2)*$O$54)/($O$49*SQRT($O$54)))-$O$49*SQRT(($O$54))))*$S$18*EXP(-#REF!*$O$54))*$R$18*100,0)</f>
        <v>0</v>
      </c>
      <c r="FK73" s="60">
        <f ca="1">IFERROR((NORMSDIST(((LN($ET73/$S$19)+(#REF!+($O$49^2)/2)*$O$54)/($O$49*SQRT($O$54))))*$ET73-NORMSDIST((((LN($ET73/$S$19)+(#REF!+($O$49^2)/2)*$O$54)/($O$49*SQRT($O$54)))-$O$49*SQRT(($O$54))))*$S$19*EXP(-#REF!*$O$54))*$R$19*100,0)</f>
        <v>0</v>
      </c>
      <c r="FL73" s="60">
        <f ca="1">IFERROR((NORMSDIST(((LN($ET73/$S$20)+(#REF!+($O$49^2)/2)*$O$54)/($O$49*SQRT($O$54))))*$ET73-NORMSDIST((((LN($ET73/$S$20)+(#REF!+($O$49^2)/2)*$O$54)/($O$49*SQRT($O$54)))-$O$49*SQRT(($O$54))))*$S$20*EXP(-#REF!*$O$54))*$R$20*100,0)</f>
        <v>0</v>
      </c>
      <c r="FM73" s="60">
        <f ca="1">IFERROR((NORMSDIST(((LN($ET73/$S$21)+(#REF!+($O$49^2)/2)*$O$54)/($O$49*SQRT($O$54))))*$ET73-NORMSDIST((((LN($ET73/$S$21)+(#REF!+($O$49^2)/2)*$O$54)/($O$49*SQRT($O$54)))-$O$49*SQRT(($O$54))))*$S$21*EXP(-#REF!*$O$54))*$R$21*100,0)</f>
        <v>0</v>
      </c>
      <c r="FN73" s="60">
        <f ca="1">IFERROR((NORMSDIST(((LN($ET73/$S$22)+(#REF!+($O$49^2)/2)*$O$54)/($O$49*SQRT($O$54))))*$ET73-NORMSDIST((((LN($ET73/$S$22)+(#REF!+($O$49^2)/2)*$O$54)/($O$49*SQRT($O$54)))-$O$49*SQRT(($O$54))))*$S$22*EXP(-#REF!*$O$54))*$R$22*100,0)</f>
        <v>0</v>
      </c>
      <c r="FO73" s="60">
        <f ca="1">IFERROR((NORMSDIST(((LN($ET73/$S$23)+(#REF!+($O$49^2)/2)*$O$54)/($O$49*SQRT($O$54))))*$ET73-NORMSDIST((((LN($ET73/$S$23)+(#REF!+($O$49^2)/2)*$O$54)/($O$49*SQRT($O$54)))-$O$49*SQRT(($O$54))))*$S$23*EXP(-#REF!*$O$54))*$R$23*100,0)</f>
        <v>0</v>
      </c>
      <c r="FP73" s="60">
        <f ca="1">IFERROR((NORMSDIST(((LN($ET73/$S$24)+(#REF!+($O$49^2)/2)*$O$54)/($O$49*SQRT($O$54))))*$ET73-NORMSDIST((((LN($ET73/$S$24)+(#REF!+($O$49^2)/2)*$O$54)/($O$49*SQRT($O$54)))-$O$49*SQRT(($O$54))))*$S$24*EXP(-#REF!*$O$54))*$R$24*100,0)</f>
        <v>0</v>
      </c>
      <c r="FQ73" s="60">
        <f ca="1">IFERROR((NORMSDIST(((LN($ET73/$S$25)+(#REF!+($O$49^2)/2)*$O$54)/($O$49*SQRT($O$54))))*$ET73-NORMSDIST((((LN($ET73/$S$25)+(#REF!+($O$49^2)/2)*$O$54)/($O$49*SQRT($O$54)))-$O$49*SQRT(($O$54))))*$S$25*EXP(-#REF!*$O$54))*$R$25*100,0)</f>
        <v>0</v>
      </c>
      <c r="FR73" s="60">
        <f ca="1">IFERROR((NORMSDIST(((LN($ET73/$S$26)+(#REF!+($O$49^2)/2)*$O$54)/($O$49*SQRT($O$54))))*$ET73-NORMSDIST((((LN($ET73/$S$26)+(#REF!+($O$49^2)/2)*$O$54)/($O$49*SQRT($O$54)))-$O$49*SQRT(($O$54))))*$S$26*EXP(-#REF!*$O$54))*$R$26*100,0)</f>
        <v>0</v>
      </c>
      <c r="FS73" s="60">
        <f ca="1">IFERROR((NORMSDIST(((LN($ET73/$S$27)+(#REF!+($O$49^2)/2)*$O$54)/($O$49*SQRT($O$54))))*$ET73-NORMSDIST((((LN($ET73/$S$27)+(#REF!+($O$49^2)/2)*$O$54)/($O$49*SQRT($O$54)))-$O$49*SQRT(($O$54))))*$S$27*EXP(-#REF!*$O$54))*$R$27*100,0)</f>
        <v>0</v>
      </c>
      <c r="FT73" s="60">
        <f ca="1">IFERROR((NORMSDIST(((LN($ET73/$S$28)+(#REF!+($O$49^2)/2)*$O$54)/($O$49*SQRT($O$54))))*$ET73-NORMSDIST((((LN($ET73/$S$28)+(#REF!+($O$49^2)/2)*$O$54)/($O$49*SQRT($O$54)))-$O$49*SQRT(($O$54))))*$S$28*EXP(-#REF!*$O$54))*$R$28*100,0)</f>
        <v>0</v>
      </c>
      <c r="FU73" s="60">
        <f ca="1">IFERROR((NORMSDIST(((LN($ET73/$S$29)+(#REF!+($O$49^2)/2)*$O$54)/($O$49*SQRT($O$54))))*$ET73-NORMSDIST((((LN($ET73/$S$29)+(#REF!+($O$49^2)/2)*$O$54)/($O$49*SQRT($O$54)))-$O$49*SQRT(($O$54))))*$S$29*EXP(-#REF!*$O$54))*$R$29*100,0)</f>
        <v>0</v>
      </c>
      <c r="FV73" s="60">
        <f ca="1">IFERROR((NORMSDIST(((LN($ET73/$S$30)+(#REF!+($O$49^2)/2)*$O$54)/($O$49*SQRT($O$54))))*$ET73-NORMSDIST((((LN($ET73/$S$30)+(#REF!+($O$49^2)/2)*$O$54)/($O$49*SQRT($O$54)))-$O$49*SQRT(($O$54))))*$S$30*EXP(-#REF!*$O$54))*$R$30*100,0)</f>
        <v>0</v>
      </c>
      <c r="FW73" s="60">
        <f ca="1">IFERROR((NORMSDIST(((LN($ET73/$S$31)+(#REF!+($O$49^2)/2)*$O$54)/($O$49*SQRT($O$54))))*$ET73-NORMSDIST((((LN($ET73/$S$31)+(#REF!+($O$49^2)/2)*$O$54)/($O$49*SQRT($O$54)))-$O$49*SQRT(($O$54))))*$S$31*EXP(-#REF!*$O$54))*$R$31*100,0)</f>
        <v>0</v>
      </c>
      <c r="FX73" s="60">
        <f ca="1">IFERROR((NORMSDIST(((LN($ET73/$S$32)+(#REF!+($O$49^2)/2)*$O$54)/($O$49*SQRT($O$54))))*$ET73-NORMSDIST((((LN($ET73/$S$32)+(#REF!+($O$49^2)/2)*$O$54)/($O$49*SQRT($O$54)))-$O$49*SQRT(($O$54))))*$S$32*EXP(-#REF!*$O$54))*$R$32*100,0)</f>
        <v>0</v>
      </c>
      <c r="FY73" s="60">
        <f ca="1">IFERROR((NORMSDIST(((LN($ET73/$S$33)+(#REF!+($O$49^2)/2)*$O$54)/($O$49*SQRT($O$54))))*$ET73-NORMSDIST((((LN($ET73/$S$33)+(#REF!+($O$49^2)/2)*$O$54)/($O$49*SQRT($O$54)))-$O$49*SQRT(($O$54))))*$S$33*EXP(-#REF!*$O$54))*$R$33*100,0)</f>
        <v>0</v>
      </c>
      <c r="FZ73" s="60">
        <f ca="1">IFERROR((NORMSDIST(((LN($ET73/$S$34)+(#REF!+($O$49^2)/2)*$O$54)/($O$49*SQRT($O$54))))*$ET73-NORMSDIST((((LN($ET73/$S$34)+(#REF!+($O$49^2)/2)*$O$54)/($O$49*SQRT($O$54)))-$O$49*SQRT(($O$54))))*$S$34*EXP(-#REF!*$O$54))*$R$34*100,0)</f>
        <v>0</v>
      </c>
      <c r="GA73" s="60">
        <f ca="1">IFERROR((NORMSDIST(((LN($ET73/$S$35)+(#REF!+($O$49^2)/2)*$O$54)/($O$49*SQRT($O$54))))*$ET73-NORMSDIST((((LN($ET73/$S$35)+(#REF!+($O$49^2)/2)*$O$54)/($O$49*SQRT($O$54)))-$O$49*SQRT(($O$54))))*$S$35*EXP(-#REF!*$O$54))*$R$35*100,0)</f>
        <v>0</v>
      </c>
      <c r="GB73" s="60">
        <f ca="1">IFERROR((NORMSDIST(((LN($ET73/$S$36)+(#REF!+($O$49^2)/2)*$O$54)/($O$49*SQRT($O$54))))*$ET73-NORMSDIST((((LN($ET73/$S$36)+(#REF!+($O$49^2)/2)*$O$54)/($O$49*SQRT($O$54)))-$O$49*SQRT(($O$54))))*$S$36*EXP(-#REF!*$O$54))*$R$36*100,0)</f>
        <v>0</v>
      </c>
      <c r="GC73" s="60">
        <f ca="1">IFERROR((NORMSDIST(((LN($ET73/$S$37)+(#REF!+($O$49^2)/2)*$O$54)/($O$49*SQRT($O$54))))*$ET73-NORMSDIST((((LN($ET73/$S$37)+(#REF!+($O$49^2)/2)*$O$54)/($O$49*SQRT($O$54)))-$O$49*SQRT(($O$54))))*$S$37*EXP(-#REF!*$O$54))*$R$37*100,0)</f>
        <v>0</v>
      </c>
      <c r="GD73" s="60">
        <f ca="1">IFERROR((NORMSDIST(((LN($ET73/$S$38)+(#REF!+($O$49^2)/2)*$O$54)/($O$49*SQRT($O$54))))*$ET73-NORMSDIST((((LN($ET73/$S$38)+(#REF!+($O$49^2)/2)*$O$54)/($O$49*SQRT($O$54)))-$O$49*SQRT(($O$54))))*$S$38*EXP(-#REF!*$O$54))*$R$38*100,0)</f>
        <v>0</v>
      </c>
      <c r="GE73" s="60">
        <f ca="1">IFERROR((NORMSDIST(((LN($ET73/$S$39)+(#REF!+($O$49^2)/2)*$O$54)/($O$49*SQRT($O$54))))*$ET73-NORMSDIST((((LN($ET73/$S$39)+(#REF!+($O$49^2)/2)*$O$54)/($O$49*SQRT($O$54)))-$O$49*SQRT(($O$54))))*$S$39*EXP(-#REF!*$O$54))*$R$39*100,0)</f>
        <v>0</v>
      </c>
      <c r="GF73" s="60">
        <f ca="1">IFERROR((NORMSDIST(((LN($ET73/$S$40)+(#REF!+($O$49^2)/2)*$O$54)/($O$49*SQRT($O$54))))*$ET73-NORMSDIST((((LN($ET73/$S$40)+(#REF!+($O$49^2)/2)*$O$54)/($O$49*SQRT($O$54)))-$O$49*SQRT(($O$54))))*$S$40*EXP(-#REF!*$O$54))*$R$40*100,0)</f>
        <v>0</v>
      </c>
      <c r="GG73" s="60">
        <f ca="1">IFERROR((NORMSDIST(((LN($ET73/$S$41)+(#REF!+($O$49^2)/2)*$O$54)/($O$49*SQRT($O$54))))*$ET73-NORMSDIST((((LN($ET73/$S$41)+(#REF!+($O$49^2)/2)*$O$54)/($O$49*SQRT($O$54)))-$O$49*SQRT(($O$54))))*$S$41*EXP(-#REF!*$O$54))*$R$41*100,0)</f>
        <v>0</v>
      </c>
      <c r="GH73" s="60">
        <f ca="1">IFERROR((NORMSDIST(((LN($ET73/$S$42)+(#REF!+($O$49^2)/2)*$O$54)/($O$49*SQRT($O$54))))*$ET73-NORMSDIST((((LN($ET73/$S$42)+(#REF!+($O$49^2)/2)*$O$54)/($O$49*SQRT($O$54)))-$O$49*SQRT(($O$54))))*$S$42*EXP(-#REF!*$O$54))*$R$42*100,0)</f>
        <v>0</v>
      </c>
      <c r="GI73" s="85">
        <f t="shared" ca="1" si="185"/>
        <v>0</v>
      </c>
    </row>
    <row r="74" spans="1:191" ht="13.5" thickBot="1">
      <c r="A74" s="669" t="s">
        <v>205</v>
      </c>
      <c r="B74" s="670"/>
      <c r="C74" s="671"/>
      <c r="D74" s="672"/>
      <c r="E74" s="673">
        <f t="shared" si="0"/>
        <v>0</v>
      </c>
      <c r="F74" s="674">
        <f t="shared" si="141"/>
        <v>0</v>
      </c>
      <c r="G74" s="675" t="str">
        <f t="shared" si="137"/>
        <v/>
      </c>
      <c r="H74" s="676"/>
      <c r="I74" s="677">
        <f>IFERROR(+G76*B76*-100,0)</f>
        <v>0</v>
      </c>
      <c r="J74" s="902">
        <f>+IF(G76="",0,(F76-I74))</f>
        <v>0</v>
      </c>
      <c r="K74" s="872"/>
      <c r="L74" s="872"/>
      <c r="M74" s="878"/>
      <c r="N74" s="878"/>
      <c r="O74" s="878"/>
      <c r="P74" s="872"/>
      <c r="Q74" s="887"/>
      <c r="R74" s="872"/>
      <c r="S74" s="888"/>
      <c r="T74" s="872"/>
      <c r="U74" s="872"/>
      <c r="V74" s="872"/>
      <c r="W74" s="872"/>
      <c r="X74" s="872"/>
      <c r="Y74" s="872"/>
      <c r="Z74" s="872"/>
      <c r="AA74" s="872"/>
      <c r="AB74" s="872"/>
      <c r="AC74" s="887"/>
      <c r="AD74" s="872"/>
      <c r="AE74" s="888"/>
      <c r="AF74" s="872"/>
      <c r="AG74" s="872"/>
      <c r="AH74" s="872"/>
      <c r="AI74" s="872"/>
      <c r="AJ74" s="872"/>
      <c r="AK74" s="872"/>
      <c r="AL74" s="872"/>
      <c r="AM74" s="872"/>
      <c r="AN74" s="872"/>
      <c r="AO74" s="526"/>
      <c r="AP74" s="528" t="s">
        <v>160</v>
      </c>
      <c r="AQ74" s="509"/>
      <c r="AR74" s="521"/>
      <c r="AS74" s="512"/>
      <c r="AT74" s="515">
        <f t="shared" si="17"/>
        <v>0</v>
      </c>
      <c r="AU74" s="524">
        <f t="shared" si="138"/>
        <v>0</v>
      </c>
      <c r="AV74" s="529" t="s">
        <v>206</v>
      </c>
      <c r="AW74" s="509"/>
      <c r="AX74" s="521"/>
      <c r="AY74" s="512"/>
      <c r="AZ74" s="515">
        <f t="shared" si="133"/>
        <v>0</v>
      </c>
      <c r="BA74" s="524">
        <f t="shared" si="139"/>
        <v>0</v>
      </c>
      <c r="BB74" s="532" t="s">
        <v>207</v>
      </c>
      <c r="BC74" s="530"/>
      <c r="BD74" s="512"/>
      <c r="BE74" s="515">
        <f t="shared" si="20"/>
        <v>0</v>
      </c>
      <c r="BF74" s="925">
        <f t="shared" si="140"/>
        <v>0</v>
      </c>
      <c r="BG74" s="877"/>
      <c r="BH74" s="877"/>
      <c r="BI74" s="877"/>
      <c r="BJ74" s="877"/>
      <c r="BK74" s="877"/>
      <c r="BL74" s="877"/>
      <c r="BM74" s="877"/>
      <c r="BN74" s="877"/>
      <c r="BO74" s="877"/>
      <c r="BP74" s="877"/>
      <c r="BQ74" s="877"/>
      <c r="BR74" s="877"/>
      <c r="DC74" s="59">
        <f t="shared" si="142"/>
        <v>2990.7315950504872</v>
      </c>
      <c r="DD74" s="60">
        <f t="shared" si="143"/>
        <v>0</v>
      </c>
      <c r="DE74" s="60">
        <f t="shared" si="144"/>
        <v>0</v>
      </c>
      <c r="DF74" s="60">
        <f t="shared" si="145"/>
        <v>0</v>
      </c>
      <c r="DG74" s="60">
        <f t="shared" si="146"/>
        <v>0</v>
      </c>
      <c r="DH74" s="60">
        <f t="shared" si="147"/>
        <v>0</v>
      </c>
      <c r="DI74" s="60">
        <f t="shared" si="148"/>
        <v>0</v>
      </c>
      <c r="DJ74" s="60">
        <f t="shared" si="149"/>
        <v>0</v>
      </c>
      <c r="DK74" s="60">
        <f t="shared" si="150"/>
        <v>0</v>
      </c>
      <c r="DL74" s="60">
        <f t="shared" si="151"/>
        <v>0</v>
      </c>
      <c r="DM74" s="60">
        <f t="shared" si="152"/>
        <v>0</v>
      </c>
      <c r="DN74" s="60">
        <f t="shared" si="153"/>
        <v>0</v>
      </c>
      <c r="DO74" s="60">
        <f t="shared" si="154"/>
        <v>0</v>
      </c>
      <c r="DP74" s="60">
        <f t="shared" si="155"/>
        <v>0</v>
      </c>
      <c r="DQ74" s="60">
        <f t="shared" si="156"/>
        <v>0</v>
      </c>
      <c r="DR74" s="60">
        <f t="shared" si="157"/>
        <v>0</v>
      </c>
      <c r="DS74" s="60">
        <f t="shared" si="158"/>
        <v>0</v>
      </c>
      <c r="DT74" s="60">
        <f t="shared" si="159"/>
        <v>0</v>
      </c>
      <c r="DU74" s="60">
        <f t="shared" si="160"/>
        <v>0</v>
      </c>
      <c r="DV74" s="60">
        <f t="shared" si="161"/>
        <v>0</v>
      </c>
      <c r="DW74" s="60">
        <f t="shared" si="162"/>
        <v>0</v>
      </c>
      <c r="DX74" s="60">
        <f t="shared" si="163"/>
        <v>0</v>
      </c>
      <c r="DY74" s="60">
        <f t="shared" si="164"/>
        <v>0</v>
      </c>
      <c r="DZ74" s="60">
        <f t="shared" si="165"/>
        <v>0</v>
      </c>
      <c r="EA74" s="60">
        <f t="shared" si="166"/>
        <v>0</v>
      </c>
      <c r="EB74" s="60">
        <f t="shared" si="167"/>
        <v>0</v>
      </c>
      <c r="EC74" s="60">
        <f t="shared" si="168"/>
        <v>0</v>
      </c>
      <c r="ED74" s="60">
        <f t="shared" si="169"/>
        <v>0</v>
      </c>
      <c r="EE74" s="60">
        <f t="shared" si="170"/>
        <v>0</v>
      </c>
      <c r="EF74" s="60">
        <f t="shared" si="171"/>
        <v>0</v>
      </c>
      <c r="EG74" s="60">
        <f t="shared" si="172"/>
        <v>0</v>
      </c>
      <c r="EH74" s="60">
        <f t="shared" si="173"/>
        <v>0</v>
      </c>
      <c r="EI74" s="60">
        <f t="shared" si="174"/>
        <v>0</v>
      </c>
      <c r="EJ74" s="60">
        <f t="shared" si="175"/>
        <v>0</v>
      </c>
      <c r="EK74" s="60">
        <f t="shared" si="176"/>
        <v>0</v>
      </c>
      <c r="EL74" s="60">
        <f t="shared" si="177"/>
        <v>0</v>
      </c>
      <c r="EM74" s="60">
        <f t="shared" si="178"/>
        <v>0</v>
      </c>
      <c r="EN74" s="60">
        <f t="shared" si="179"/>
        <v>0</v>
      </c>
      <c r="EO74" s="60">
        <f t="shared" si="180"/>
        <v>0</v>
      </c>
      <c r="EP74" s="60">
        <f t="shared" si="181"/>
        <v>0</v>
      </c>
      <c r="EQ74" s="60">
        <f t="shared" si="182"/>
        <v>0</v>
      </c>
      <c r="ER74" s="85">
        <f t="shared" si="183"/>
        <v>0</v>
      </c>
      <c r="ES74" s="50"/>
      <c r="ET74" s="59">
        <f t="shared" si="184"/>
        <v>2990.7315950504872</v>
      </c>
      <c r="EU74" s="60">
        <f ca="1">IFERROR((NORMSDIST(((LN($ET74/$S$3)+(#REF!+($O$49^2)/2)*$O$54)/($O$49*SQRT($O$54))))*$ET74-NORMSDIST((((LN($ET74/$S$3)+(#REF!+($O$49^2)/2)*$O$54)/($O$49*SQRT($O$54)))-$O$49*SQRT(($O$54))))*$S$3*EXP(-#REF!*$O$54))*$R$3*100,0)</f>
        <v>0</v>
      </c>
      <c r="EV74" s="60">
        <f ca="1">IFERROR((NORMSDIST(((LN($ET74/$S$4)+(#REF!+($O$49^2)/2)*$O$54)/($O$49*SQRT($O$54))))*$ET74-NORMSDIST((((LN($ET74/$S$4)+(#REF!+($O$49^2)/2)*$O$54)/($O$49*SQRT($O$54)))-$O$49*SQRT(($O$54))))*$S$4*EXP(-#REF!*$O$54))*$R$4*100,0)</f>
        <v>0</v>
      </c>
      <c r="EW74" s="60">
        <f ca="1">IFERROR((NORMSDIST(((LN($ET74/$S$5)+(#REF!+($O$49^2)/2)*$O$54)/($O$49*SQRT($O$54))))*$ET74-NORMSDIST((((LN($ET74/$S$5)+(#REF!+($O$49^2)/2)*$O$54)/($O$49*SQRT($O$54)))-$O$49*SQRT(($O$54))))*$S$5*EXP(-#REF!*$O$54))*$R$5*100,0)</f>
        <v>0</v>
      </c>
      <c r="EX74" s="60">
        <f ca="1">IFERROR((NORMSDIST(((LN($ET74/$S$6)+(#REF!+($O$49^2)/2)*$O$54)/($O$49*SQRT($O$54))))*$ET74-NORMSDIST((((LN($ET74/$S$6)+(#REF!+($O$49^2)/2)*$O$54)/($O$49*SQRT($O$54)))-$O$49*SQRT(($O$54))))*$S$6*EXP(-#REF!*$O$54))*$R$6*100,0)</f>
        <v>0</v>
      </c>
      <c r="EY74" s="60">
        <f ca="1">IFERROR((NORMSDIST(((LN($ET74/$S$7)+(#REF!+($O$49^2)/2)*$O$54)/($O$49*SQRT($O$54))))*$ET74-NORMSDIST((((LN($ET74/$S$7)+(#REF!+($O$49^2)/2)*$O$54)/($O$49*SQRT($O$54)))-$O$49*SQRT(($O$54))))*$S$7*EXP(-#REF!*$O$54))*$R$7*100,0)</f>
        <v>0</v>
      </c>
      <c r="EZ74" s="60">
        <f ca="1">IFERROR((NORMSDIST(((LN($ET74/$S$8)+(#REF!+($O$49^2)/2)*$O$54)/($O$49*SQRT($O$54))))*$ET74-NORMSDIST((((LN($ET74/$S$8)+(#REF!+($O$49^2)/2)*$O$54)/($O$49*SQRT($O$54)))-$O$49*SQRT(($O$54))))*$S$8*EXP(-#REF!*$O$54))*$R$8*100,0)</f>
        <v>0</v>
      </c>
      <c r="FA74" s="60">
        <f ca="1">IFERROR((NORMSDIST(((LN($ET74/$S$9)+(#REF!+($O$49^2)/2)*$O$54)/($O$49*SQRT($O$54))))*$ET74-NORMSDIST((((LN($ET74/$S$9)+(#REF!+($O$49^2)/2)*$O$54)/($O$49*SQRT($O$54)))-$O$49*SQRT(($O$54))))*$S$9*EXP(-#REF!*$O$54))*$R$9*100,0)</f>
        <v>0</v>
      </c>
      <c r="FB74" s="60">
        <f ca="1">IFERROR((NORMSDIST(((LN($ET74/$S$10)+(#REF!+($O$49^2)/2)*$O$54)/($O$49*SQRT($O$54))))*$ET74-NORMSDIST((((LN($ET74/$S$10)+(#REF!+($O$49^2)/2)*$O$54)/($O$49*SQRT($O$54)))-$O$49*SQRT(($O$54))))*$S$10*EXP(-#REF!*$O$54))*$R$10*100,0)</f>
        <v>0</v>
      </c>
      <c r="FC74" s="60">
        <f ca="1">IFERROR((NORMSDIST(((LN($ET74/$S$11)+(#REF!+($O$49^2)/2)*$O$54)/($O$49*SQRT($O$54))))*$ET74-NORMSDIST((((LN($ET74/$S$11)+(#REF!+($O$49^2)/2)*$O$54)/($O$49*SQRT($O$54)))-$O$49*SQRT(($O$54))))*$S$11*EXP(-#REF!*$O$54))*$R$11*100,0)</f>
        <v>0</v>
      </c>
      <c r="FD74" s="60">
        <f ca="1">IFERROR((NORMSDIST(((LN($ET74/$S$12)+(#REF!+($O$49^2)/2)*$O$54)/($O$49*SQRT($O$54))))*$ET74-NORMSDIST((((LN($ET74/$S$12)+(#REF!+($O$49^2)/2)*$O$54)/($O$49*SQRT($O$54)))-$O$49*SQRT(($O$54))))*$S$12*EXP(-#REF!*$O$54))*$R$12*100,0)</f>
        <v>0</v>
      </c>
      <c r="FE74" s="60">
        <f ca="1">IFERROR((NORMSDIST(((LN($ET74/$S$13)+(#REF!+($O$49^2)/2)*$O$54)/($O$49*SQRT($O$54))))*$ET74-NORMSDIST((((LN($ET74/$S$13)+(#REF!+($O$49^2)/2)*$O$54)/($O$49*SQRT($O$54)))-$O$49*SQRT(($O$54))))*$S$13*EXP(-#REF!*$O$54))*$R$13*100,0)</f>
        <v>0</v>
      </c>
      <c r="FF74" s="60">
        <f ca="1">IFERROR((NORMSDIST(((LN($ET74/$S$14)+(#REF!+($O$49^2)/2)*$O$54)/($O$49*SQRT($O$54))))*$ET74-NORMSDIST((((LN($ET74/$S$14)+(#REF!+($O$49^2)/2)*$O$54)/($O$49*SQRT($O$54)))-$O$49*SQRT(($O$54))))*$S$14*EXP(-#REF!*$O$54))*$R$14*100,0)</f>
        <v>0</v>
      </c>
      <c r="FG74" s="60">
        <f ca="1">IFERROR((NORMSDIST(((LN($ET74/$S$15)+(#REF!+($O$49^2)/2)*$O$54)/($O$49*SQRT($O$54))))*$ET74-NORMSDIST((((LN($ET74/$S$15)+(#REF!+($O$49^2)/2)*$O$54)/($O$49*SQRT($O$54)))-$O$49*SQRT(($O$54))))*$S$15*EXP(-#REF!*$O$54))*$R$15*100,0)</f>
        <v>0</v>
      </c>
      <c r="FH74" s="60">
        <f ca="1">IFERROR((NORMSDIST(((LN($ET74/$S$16)+(#REF!+($O$49^2)/2)*$O$54)/($O$49*SQRT($O$54))))*$ET74-NORMSDIST((((LN($ET74/$S$16)+(#REF!+($O$49^2)/2)*$O$54)/($O$49*SQRT($O$54)))-$O$49*SQRT(($O$54))))*$S$16*EXP(-#REF!*$O$54))*$R$16*100,0)</f>
        <v>0</v>
      </c>
      <c r="FI74" s="60">
        <f ca="1">IFERROR((NORMSDIST(((LN($ET74/$S$17)+(#REF!+($O$49^2)/2)*$O$54)/($O$49*SQRT($O$54))))*$ET74-NORMSDIST((((LN($ET74/$S$17)+(#REF!+($O$49^2)/2)*$O$54)/($O$49*SQRT($O$54)))-$O$49*SQRT(($O$54))))*$S$17*EXP(-#REF!*$O$54))*$R$17*100,0)</f>
        <v>0</v>
      </c>
      <c r="FJ74" s="60">
        <f ca="1">IFERROR((NORMSDIST(((LN($ET74/$S$18)+(#REF!+($O$49^2)/2)*$O$54)/($O$49*SQRT($O$54))))*$ET74-NORMSDIST((((LN($ET74/$S$18)+(#REF!+($O$49^2)/2)*$O$54)/($O$49*SQRT($O$54)))-$O$49*SQRT(($O$54))))*$S$18*EXP(-#REF!*$O$54))*$R$18*100,0)</f>
        <v>0</v>
      </c>
      <c r="FK74" s="60">
        <f ca="1">IFERROR((NORMSDIST(((LN($ET74/$S$19)+(#REF!+($O$49^2)/2)*$O$54)/($O$49*SQRT($O$54))))*$ET74-NORMSDIST((((LN($ET74/$S$19)+(#REF!+($O$49^2)/2)*$O$54)/($O$49*SQRT($O$54)))-$O$49*SQRT(($O$54))))*$S$19*EXP(-#REF!*$O$54))*$R$19*100,0)</f>
        <v>0</v>
      </c>
      <c r="FL74" s="60">
        <f ca="1">IFERROR((NORMSDIST(((LN($ET74/$S$20)+(#REF!+($O$49^2)/2)*$O$54)/($O$49*SQRT($O$54))))*$ET74-NORMSDIST((((LN($ET74/$S$20)+(#REF!+($O$49^2)/2)*$O$54)/($O$49*SQRT($O$54)))-$O$49*SQRT(($O$54))))*$S$20*EXP(-#REF!*$O$54))*$R$20*100,0)</f>
        <v>0</v>
      </c>
      <c r="FM74" s="60">
        <f ca="1">IFERROR((NORMSDIST(((LN($ET74/$S$21)+(#REF!+($O$49^2)/2)*$O$54)/($O$49*SQRT($O$54))))*$ET74-NORMSDIST((((LN($ET74/$S$21)+(#REF!+($O$49^2)/2)*$O$54)/($O$49*SQRT($O$54)))-$O$49*SQRT(($O$54))))*$S$21*EXP(-#REF!*$O$54))*$R$21*100,0)</f>
        <v>0</v>
      </c>
      <c r="FN74" s="60">
        <f ca="1">IFERROR((NORMSDIST(((LN($ET74/$S$22)+(#REF!+($O$49^2)/2)*$O$54)/($O$49*SQRT($O$54))))*$ET74-NORMSDIST((((LN($ET74/$S$22)+(#REF!+($O$49^2)/2)*$O$54)/($O$49*SQRT($O$54)))-$O$49*SQRT(($O$54))))*$S$22*EXP(-#REF!*$O$54))*$R$22*100,0)</f>
        <v>0</v>
      </c>
      <c r="FO74" s="60">
        <f ca="1">IFERROR((NORMSDIST(((LN($ET74/$S$23)+(#REF!+($O$49^2)/2)*$O$54)/($O$49*SQRT($O$54))))*$ET74-NORMSDIST((((LN($ET74/$S$23)+(#REF!+($O$49^2)/2)*$O$54)/($O$49*SQRT($O$54)))-$O$49*SQRT(($O$54))))*$S$23*EXP(-#REF!*$O$54))*$R$23*100,0)</f>
        <v>0</v>
      </c>
      <c r="FP74" s="60">
        <f ca="1">IFERROR((NORMSDIST(((LN($ET74/$S$24)+(#REF!+($O$49^2)/2)*$O$54)/($O$49*SQRT($O$54))))*$ET74-NORMSDIST((((LN($ET74/$S$24)+(#REF!+($O$49^2)/2)*$O$54)/($O$49*SQRT($O$54)))-$O$49*SQRT(($O$54))))*$S$24*EXP(-#REF!*$O$54))*$R$24*100,0)</f>
        <v>0</v>
      </c>
      <c r="FQ74" s="60">
        <f ca="1">IFERROR((NORMSDIST(((LN($ET74/$S$25)+(#REF!+($O$49^2)/2)*$O$54)/($O$49*SQRT($O$54))))*$ET74-NORMSDIST((((LN($ET74/$S$25)+(#REF!+($O$49^2)/2)*$O$54)/($O$49*SQRT($O$54)))-$O$49*SQRT(($O$54))))*$S$25*EXP(-#REF!*$O$54))*$R$25*100,0)</f>
        <v>0</v>
      </c>
      <c r="FR74" s="60">
        <f ca="1">IFERROR((NORMSDIST(((LN($ET74/$S$26)+(#REF!+($O$49^2)/2)*$O$54)/($O$49*SQRT($O$54))))*$ET74-NORMSDIST((((LN($ET74/$S$26)+(#REF!+($O$49^2)/2)*$O$54)/($O$49*SQRT($O$54)))-$O$49*SQRT(($O$54))))*$S$26*EXP(-#REF!*$O$54))*$R$26*100,0)</f>
        <v>0</v>
      </c>
      <c r="FS74" s="60">
        <f ca="1">IFERROR((NORMSDIST(((LN($ET74/$S$27)+(#REF!+($O$49^2)/2)*$O$54)/($O$49*SQRT($O$54))))*$ET74-NORMSDIST((((LN($ET74/$S$27)+(#REF!+($O$49^2)/2)*$O$54)/($O$49*SQRT($O$54)))-$O$49*SQRT(($O$54))))*$S$27*EXP(-#REF!*$O$54))*$R$27*100,0)</f>
        <v>0</v>
      </c>
      <c r="FT74" s="60">
        <f ca="1">IFERROR((NORMSDIST(((LN($ET74/$S$28)+(#REF!+($O$49^2)/2)*$O$54)/($O$49*SQRT($O$54))))*$ET74-NORMSDIST((((LN($ET74/$S$28)+(#REF!+($O$49^2)/2)*$O$54)/($O$49*SQRT($O$54)))-$O$49*SQRT(($O$54))))*$S$28*EXP(-#REF!*$O$54))*$R$28*100,0)</f>
        <v>0</v>
      </c>
      <c r="FU74" s="60">
        <f ca="1">IFERROR((NORMSDIST(((LN($ET74/$S$29)+(#REF!+($O$49^2)/2)*$O$54)/($O$49*SQRT($O$54))))*$ET74-NORMSDIST((((LN($ET74/$S$29)+(#REF!+($O$49^2)/2)*$O$54)/($O$49*SQRT($O$54)))-$O$49*SQRT(($O$54))))*$S$29*EXP(-#REF!*$O$54))*$R$29*100,0)</f>
        <v>0</v>
      </c>
      <c r="FV74" s="60">
        <f ca="1">IFERROR((NORMSDIST(((LN($ET74/$S$30)+(#REF!+($O$49^2)/2)*$O$54)/($O$49*SQRT($O$54))))*$ET74-NORMSDIST((((LN($ET74/$S$30)+(#REF!+($O$49^2)/2)*$O$54)/($O$49*SQRT($O$54)))-$O$49*SQRT(($O$54))))*$S$30*EXP(-#REF!*$O$54))*$R$30*100,0)</f>
        <v>0</v>
      </c>
      <c r="FW74" s="60">
        <f ca="1">IFERROR((NORMSDIST(((LN($ET74/$S$31)+(#REF!+($O$49^2)/2)*$O$54)/($O$49*SQRT($O$54))))*$ET74-NORMSDIST((((LN($ET74/$S$31)+(#REF!+($O$49^2)/2)*$O$54)/($O$49*SQRT($O$54)))-$O$49*SQRT(($O$54))))*$S$31*EXP(-#REF!*$O$54))*$R$31*100,0)</f>
        <v>0</v>
      </c>
      <c r="FX74" s="60">
        <f ca="1">IFERROR((NORMSDIST(((LN($ET74/$S$32)+(#REF!+($O$49^2)/2)*$O$54)/($O$49*SQRT($O$54))))*$ET74-NORMSDIST((((LN($ET74/$S$32)+(#REF!+($O$49^2)/2)*$O$54)/($O$49*SQRT($O$54)))-$O$49*SQRT(($O$54))))*$S$32*EXP(-#REF!*$O$54))*$R$32*100,0)</f>
        <v>0</v>
      </c>
      <c r="FY74" s="60">
        <f ca="1">IFERROR((NORMSDIST(((LN($ET74/$S$33)+(#REF!+($O$49^2)/2)*$O$54)/($O$49*SQRT($O$54))))*$ET74-NORMSDIST((((LN($ET74/$S$33)+(#REF!+($O$49^2)/2)*$O$54)/($O$49*SQRT($O$54)))-$O$49*SQRT(($O$54))))*$S$33*EXP(-#REF!*$O$54))*$R$33*100,0)</f>
        <v>0</v>
      </c>
      <c r="FZ74" s="60">
        <f ca="1">IFERROR((NORMSDIST(((LN($ET74/$S$34)+(#REF!+($O$49^2)/2)*$O$54)/($O$49*SQRT($O$54))))*$ET74-NORMSDIST((((LN($ET74/$S$34)+(#REF!+($O$49^2)/2)*$O$54)/($O$49*SQRT($O$54)))-$O$49*SQRT(($O$54))))*$S$34*EXP(-#REF!*$O$54))*$R$34*100,0)</f>
        <v>0</v>
      </c>
      <c r="GA74" s="60">
        <f ca="1">IFERROR((NORMSDIST(((LN($ET74/$S$35)+(#REF!+($O$49^2)/2)*$O$54)/($O$49*SQRT($O$54))))*$ET74-NORMSDIST((((LN($ET74/$S$35)+(#REF!+($O$49^2)/2)*$O$54)/($O$49*SQRT($O$54)))-$O$49*SQRT(($O$54))))*$S$35*EXP(-#REF!*$O$54))*$R$35*100,0)</f>
        <v>0</v>
      </c>
      <c r="GB74" s="60">
        <f ca="1">IFERROR((NORMSDIST(((LN($ET74/$S$36)+(#REF!+($O$49^2)/2)*$O$54)/($O$49*SQRT($O$54))))*$ET74-NORMSDIST((((LN($ET74/$S$36)+(#REF!+($O$49^2)/2)*$O$54)/($O$49*SQRT($O$54)))-$O$49*SQRT(($O$54))))*$S$36*EXP(-#REF!*$O$54))*$R$36*100,0)</f>
        <v>0</v>
      </c>
      <c r="GC74" s="60">
        <f ca="1">IFERROR((NORMSDIST(((LN($ET74/$S$37)+(#REF!+($O$49^2)/2)*$O$54)/($O$49*SQRT($O$54))))*$ET74-NORMSDIST((((LN($ET74/$S$37)+(#REF!+($O$49^2)/2)*$O$54)/($O$49*SQRT($O$54)))-$O$49*SQRT(($O$54))))*$S$37*EXP(-#REF!*$O$54))*$R$37*100,0)</f>
        <v>0</v>
      </c>
      <c r="GD74" s="60">
        <f ca="1">IFERROR((NORMSDIST(((LN($ET74/$S$38)+(#REF!+($O$49^2)/2)*$O$54)/($O$49*SQRT($O$54))))*$ET74-NORMSDIST((((LN($ET74/$S$38)+(#REF!+($O$49^2)/2)*$O$54)/($O$49*SQRT($O$54)))-$O$49*SQRT(($O$54))))*$S$38*EXP(-#REF!*$O$54))*$R$38*100,0)</f>
        <v>0</v>
      </c>
      <c r="GE74" s="60">
        <f ca="1">IFERROR((NORMSDIST(((LN($ET74/$S$39)+(#REF!+($O$49^2)/2)*$O$54)/($O$49*SQRT($O$54))))*$ET74-NORMSDIST((((LN($ET74/$S$39)+(#REF!+($O$49^2)/2)*$O$54)/($O$49*SQRT($O$54)))-$O$49*SQRT(($O$54))))*$S$39*EXP(-#REF!*$O$54))*$R$39*100,0)</f>
        <v>0</v>
      </c>
      <c r="GF74" s="60">
        <f ca="1">IFERROR((NORMSDIST(((LN($ET74/$S$40)+(#REF!+($O$49^2)/2)*$O$54)/($O$49*SQRT($O$54))))*$ET74-NORMSDIST((((LN($ET74/$S$40)+(#REF!+($O$49^2)/2)*$O$54)/($O$49*SQRT($O$54)))-$O$49*SQRT(($O$54))))*$S$40*EXP(-#REF!*$O$54))*$R$40*100,0)</f>
        <v>0</v>
      </c>
      <c r="GG74" s="60">
        <f ca="1">IFERROR((NORMSDIST(((LN($ET74/$S$41)+(#REF!+($O$49^2)/2)*$O$54)/($O$49*SQRT($O$54))))*$ET74-NORMSDIST((((LN($ET74/$S$41)+(#REF!+($O$49^2)/2)*$O$54)/($O$49*SQRT($O$54)))-$O$49*SQRT(($O$54))))*$S$41*EXP(-#REF!*$O$54))*$R$41*100,0)</f>
        <v>0</v>
      </c>
      <c r="GH74" s="60">
        <f ca="1">IFERROR((NORMSDIST(((LN($ET74/$S$42)+(#REF!+($O$49^2)/2)*$O$54)/($O$49*SQRT($O$54))))*$ET74-NORMSDIST((((LN($ET74/$S$42)+(#REF!+($O$49^2)/2)*$O$54)/($O$49*SQRT($O$54)))-$O$49*SQRT(($O$54))))*$S$42*EXP(-#REF!*$O$54))*$R$42*100,0)</f>
        <v>0</v>
      </c>
      <c r="GI74" s="85">
        <f t="shared" ca="1" si="185"/>
        <v>0</v>
      </c>
    </row>
    <row r="75" spans="1:191" ht="13.5" thickTop="1">
      <c r="A75" s="994" t="s">
        <v>207</v>
      </c>
      <c r="B75" s="625"/>
      <c r="C75" s="626"/>
      <c r="D75" s="627"/>
      <c r="E75" s="628">
        <f>-C75*B75</f>
        <v>0</v>
      </c>
      <c r="F75" s="628">
        <f>IF(B75&gt;0,-C75*(1+($O$55+0.0008)*1.21)*B75,-C75*(1-($O$55+0.0008)*1.21)*B75)</f>
        <v>0</v>
      </c>
      <c r="G75" s="629">
        <f>B78</f>
        <v>3735</v>
      </c>
      <c r="H75" s="629"/>
      <c r="I75" s="630">
        <f>-G75*B75</f>
        <v>0</v>
      </c>
      <c r="J75" s="903">
        <f>F75-I75</f>
        <v>0</v>
      </c>
      <c r="K75" s="872"/>
      <c r="L75" s="872"/>
      <c r="M75" s="878"/>
      <c r="N75" s="878"/>
      <c r="O75" s="878"/>
      <c r="P75" s="872"/>
      <c r="Q75" s="887"/>
      <c r="R75" s="872"/>
      <c r="S75" s="888"/>
      <c r="T75" s="872"/>
      <c r="U75" s="872"/>
      <c r="V75" s="872"/>
      <c r="W75" s="872"/>
      <c r="X75" s="872"/>
      <c r="Y75" s="872"/>
      <c r="Z75" s="872"/>
      <c r="AA75" s="872"/>
      <c r="AB75" s="872"/>
      <c r="AC75" s="887"/>
      <c r="AD75" s="872"/>
      <c r="AE75" s="888"/>
      <c r="AF75" s="872"/>
      <c r="AG75" s="872"/>
      <c r="AH75" s="872"/>
      <c r="AI75" s="872"/>
      <c r="AJ75" s="872"/>
      <c r="AK75" s="872"/>
      <c r="AL75" s="872"/>
      <c r="AM75" s="872"/>
      <c r="AN75" s="872"/>
      <c r="AO75" s="527"/>
      <c r="AP75" s="528" t="s">
        <v>160</v>
      </c>
      <c r="AQ75" s="510"/>
      <c r="AR75" s="522"/>
      <c r="AS75" s="514"/>
      <c r="AT75" s="516">
        <f t="shared" si="17"/>
        <v>0</v>
      </c>
      <c r="AU75" s="525">
        <f t="shared" si="138"/>
        <v>0</v>
      </c>
      <c r="AV75" s="529" t="s">
        <v>206</v>
      </c>
      <c r="AW75" s="510"/>
      <c r="AX75" s="522"/>
      <c r="AY75" s="514"/>
      <c r="AZ75" s="516">
        <f t="shared" si="133"/>
        <v>0</v>
      </c>
      <c r="BA75" s="525">
        <f t="shared" si="139"/>
        <v>0</v>
      </c>
      <c r="BB75" s="532" t="s">
        <v>207</v>
      </c>
      <c r="BC75" s="531"/>
      <c r="BD75" s="514"/>
      <c r="BE75" s="516">
        <f t="shared" si="20"/>
        <v>0</v>
      </c>
      <c r="BF75" s="924">
        <f t="shared" si="140"/>
        <v>0</v>
      </c>
      <c r="BG75" s="877"/>
      <c r="BH75" s="877"/>
      <c r="BI75" s="877"/>
      <c r="BJ75" s="877"/>
      <c r="BK75" s="877"/>
      <c r="BL75" s="877"/>
      <c r="BM75" s="877"/>
      <c r="BN75" s="877"/>
      <c r="BO75" s="877"/>
      <c r="BP75" s="877"/>
      <c r="BQ75" s="877"/>
      <c r="BR75" s="877"/>
      <c r="DC75" s="59">
        <f t="shared" si="142"/>
        <v>3051.7669337249868</v>
      </c>
      <c r="DD75" s="60">
        <f t="shared" si="143"/>
        <v>0</v>
      </c>
      <c r="DE75" s="60">
        <f t="shared" si="144"/>
        <v>0</v>
      </c>
      <c r="DF75" s="60">
        <f t="shared" si="145"/>
        <v>0</v>
      </c>
      <c r="DG75" s="60">
        <f t="shared" si="146"/>
        <v>0</v>
      </c>
      <c r="DH75" s="60">
        <f t="shared" si="147"/>
        <v>0</v>
      </c>
      <c r="DI75" s="60">
        <f t="shared" si="148"/>
        <v>0</v>
      </c>
      <c r="DJ75" s="60">
        <f t="shared" si="149"/>
        <v>0</v>
      </c>
      <c r="DK75" s="60">
        <f t="shared" si="150"/>
        <v>0</v>
      </c>
      <c r="DL75" s="60">
        <f t="shared" si="151"/>
        <v>0</v>
      </c>
      <c r="DM75" s="60">
        <f t="shared" si="152"/>
        <v>0</v>
      </c>
      <c r="DN75" s="60">
        <f t="shared" si="153"/>
        <v>0</v>
      </c>
      <c r="DO75" s="60">
        <f t="shared" si="154"/>
        <v>0</v>
      </c>
      <c r="DP75" s="60">
        <f t="shared" si="155"/>
        <v>0</v>
      </c>
      <c r="DQ75" s="60">
        <f t="shared" si="156"/>
        <v>0</v>
      </c>
      <c r="DR75" s="60">
        <f t="shared" si="157"/>
        <v>0</v>
      </c>
      <c r="DS75" s="60">
        <f t="shared" si="158"/>
        <v>0</v>
      </c>
      <c r="DT75" s="60">
        <f t="shared" si="159"/>
        <v>0</v>
      </c>
      <c r="DU75" s="60">
        <f t="shared" si="160"/>
        <v>0</v>
      </c>
      <c r="DV75" s="60">
        <f t="shared" si="161"/>
        <v>0</v>
      </c>
      <c r="DW75" s="60">
        <f t="shared" si="162"/>
        <v>0</v>
      </c>
      <c r="DX75" s="60">
        <f t="shared" si="163"/>
        <v>0</v>
      </c>
      <c r="DY75" s="60">
        <f t="shared" si="164"/>
        <v>0</v>
      </c>
      <c r="DZ75" s="60">
        <f t="shared" si="165"/>
        <v>0</v>
      </c>
      <c r="EA75" s="60">
        <f t="shared" si="166"/>
        <v>0</v>
      </c>
      <c r="EB75" s="60">
        <f t="shared" si="167"/>
        <v>0</v>
      </c>
      <c r="EC75" s="60">
        <f t="shared" si="168"/>
        <v>0</v>
      </c>
      <c r="ED75" s="60">
        <f t="shared" si="169"/>
        <v>0</v>
      </c>
      <c r="EE75" s="60">
        <f t="shared" si="170"/>
        <v>0</v>
      </c>
      <c r="EF75" s="60">
        <f t="shared" si="171"/>
        <v>0</v>
      </c>
      <c r="EG75" s="60">
        <f t="shared" si="172"/>
        <v>0</v>
      </c>
      <c r="EH75" s="60">
        <f t="shared" si="173"/>
        <v>0</v>
      </c>
      <c r="EI75" s="60">
        <f t="shared" si="174"/>
        <v>0</v>
      </c>
      <c r="EJ75" s="60">
        <f t="shared" si="175"/>
        <v>0</v>
      </c>
      <c r="EK75" s="60">
        <f t="shared" si="176"/>
        <v>0</v>
      </c>
      <c r="EL75" s="60">
        <f t="shared" si="177"/>
        <v>0</v>
      </c>
      <c r="EM75" s="60">
        <f t="shared" si="178"/>
        <v>0</v>
      </c>
      <c r="EN75" s="60">
        <f t="shared" si="179"/>
        <v>0</v>
      </c>
      <c r="EO75" s="60">
        <f t="shared" si="180"/>
        <v>0</v>
      </c>
      <c r="EP75" s="60">
        <f t="shared" si="181"/>
        <v>0</v>
      </c>
      <c r="EQ75" s="60">
        <f t="shared" si="182"/>
        <v>0</v>
      </c>
      <c r="ER75" s="85">
        <f t="shared" si="183"/>
        <v>0</v>
      </c>
      <c r="ES75" s="50"/>
      <c r="ET75" s="59">
        <f t="shared" si="184"/>
        <v>3051.7669337249868</v>
      </c>
      <c r="EU75" s="60">
        <f ca="1">IFERROR((NORMSDIST(((LN($ET75/$S$3)+(#REF!+($O$49^2)/2)*$O$54)/($O$49*SQRT($O$54))))*$ET75-NORMSDIST((((LN($ET75/$S$3)+(#REF!+($O$49^2)/2)*$O$54)/($O$49*SQRT($O$54)))-$O$49*SQRT(($O$54))))*$S$3*EXP(-#REF!*$O$54))*$R$3*100,0)</f>
        <v>0</v>
      </c>
      <c r="EV75" s="60">
        <f ca="1">IFERROR((NORMSDIST(((LN($ET75/$S$4)+(#REF!+($O$49^2)/2)*$O$54)/($O$49*SQRT($O$54))))*$ET75-NORMSDIST((((LN($ET75/$S$4)+(#REF!+($O$49^2)/2)*$O$54)/($O$49*SQRT($O$54)))-$O$49*SQRT(($O$54))))*$S$4*EXP(-#REF!*$O$54))*$R$4*100,0)</f>
        <v>0</v>
      </c>
      <c r="EW75" s="60">
        <f ca="1">IFERROR((NORMSDIST(((LN($ET75/$S$5)+(#REF!+($O$49^2)/2)*$O$54)/($O$49*SQRT($O$54))))*$ET75-NORMSDIST((((LN($ET75/$S$5)+(#REF!+($O$49^2)/2)*$O$54)/($O$49*SQRT($O$54)))-$O$49*SQRT(($O$54))))*$S$5*EXP(-#REF!*$O$54))*$R$5*100,0)</f>
        <v>0</v>
      </c>
      <c r="EX75" s="60">
        <f ca="1">IFERROR((NORMSDIST(((LN($ET75/$S$6)+(#REF!+($O$49^2)/2)*$O$54)/($O$49*SQRT($O$54))))*$ET75-NORMSDIST((((LN($ET75/$S$6)+(#REF!+($O$49^2)/2)*$O$54)/($O$49*SQRT($O$54)))-$O$49*SQRT(($O$54))))*$S$6*EXP(-#REF!*$O$54))*$R$6*100,0)</f>
        <v>0</v>
      </c>
      <c r="EY75" s="60">
        <f ca="1">IFERROR((NORMSDIST(((LN($ET75/$S$7)+(#REF!+($O$49^2)/2)*$O$54)/($O$49*SQRT($O$54))))*$ET75-NORMSDIST((((LN($ET75/$S$7)+(#REF!+($O$49^2)/2)*$O$54)/($O$49*SQRT($O$54)))-$O$49*SQRT(($O$54))))*$S$7*EXP(-#REF!*$O$54))*$R$7*100,0)</f>
        <v>0</v>
      </c>
      <c r="EZ75" s="60">
        <f ca="1">IFERROR((NORMSDIST(((LN($ET75/$S$8)+(#REF!+($O$49^2)/2)*$O$54)/($O$49*SQRT($O$54))))*$ET75-NORMSDIST((((LN($ET75/$S$8)+(#REF!+($O$49^2)/2)*$O$54)/($O$49*SQRT($O$54)))-$O$49*SQRT(($O$54))))*$S$8*EXP(-#REF!*$O$54))*$R$8*100,0)</f>
        <v>0</v>
      </c>
      <c r="FA75" s="60">
        <f ca="1">IFERROR((NORMSDIST(((LN($ET75/$S$9)+(#REF!+($O$49^2)/2)*$O$54)/($O$49*SQRT($O$54))))*$ET75-NORMSDIST((((LN($ET75/$S$9)+(#REF!+($O$49^2)/2)*$O$54)/($O$49*SQRT($O$54)))-$O$49*SQRT(($O$54))))*$S$9*EXP(-#REF!*$O$54))*$R$9*100,0)</f>
        <v>0</v>
      </c>
      <c r="FB75" s="60">
        <f ca="1">IFERROR((NORMSDIST(((LN($ET75/$S$10)+(#REF!+($O$49^2)/2)*$O$54)/($O$49*SQRT($O$54))))*$ET75-NORMSDIST((((LN($ET75/$S$10)+(#REF!+($O$49^2)/2)*$O$54)/($O$49*SQRT($O$54)))-$O$49*SQRT(($O$54))))*$S$10*EXP(-#REF!*$O$54))*$R$10*100,0)</f>
        <v>0</v>
      </c>
      <c r="FC75" s="60">
        <f ca="1">IFERROR((NORMSDIST(((LN($ET75/$S$11)+(#REF!+($O$49^2)/2)*$O$54)/($O$49*SQRT($O$54))))*$ET75-NORMSDIST((((LN($ET75/$S$11)+(#REF!+($O$49^2)/2)*$O$54)/($O$49*SQRT($O$54)))-$O$49*SQRT(($O$54))))*$S$11*EXP(-#REF!*$O$54))*$R$11*100,0)</f>
        <v>0</v>
      </c>
      <c r="FD75" s="60">
        <f ca="1">IFERROR((NORMSDIST(((LN($ET75/$S$12)+(#REF!+($O$49^2)/2)*$O$54)/($O$49*SQRT($O$54))))*$ET75-NORMSDIST((((LN($ET75/$S$12)+(#REF!+($O$49^2)/2)*$O$54)/($O$49*SQRT($O$54)))-$O$49*SQRT(($O$54))))*$S$12*EXP(-#REF!*$O$54))*$R$12*100,0)</f>
        <v>0</v>
      </c>
      <c r="FE75" s="60">
        <f ca="1">IFERROR((NORMSDIST(((LN($ET75/$S$13)+(#REF!+($O$49^2)/2)*$O$54)/($O$49*SQRT($O$54))))*$ET75-NORMSDIST((((LN($ET75/$S$13)+(#REF!+($O$49^2)/2)*$O$54)/($O$49*SQRT($O$54)))-$O$49*SQRT(($O$54))))*$S$13*EXP(-#REF!*$O$54))*$R$13*100,0)</f>
        <v>0</v>
      </c>
      <c r="FF75" s="60">
        <f ca="1">IFERROR((NORMSDIST(((LN($ET75/$S$14)+(#REF!+($O$49^2)/2)*$O$54)/($O$49*SQRT($O$54))))*$ET75-NORMSDIST((((LN($ET75/$S$14)+(#REF!+($O$49^2)/2)*$O$54)/($O$49*SQRT($O$54)))-$O$49*SQRT(($O$54))))*$S$14*EXP(-#REF!*$O$54))*$R$14*100,0)</f>
        <v>0</v>
      </c>
      <c r="FG75" s="60">
        <f ca="1">IFERROR((NORMSDIST(((LN($ET75/$S$15)+(#REF!+($O$49^2)/2)*$O$54)/($O$49*SQRT($O$54))))*$ET75-NORMSDIST((((LN($ET75/$S$15)+(#REF!+($O$49^2)/2)*$O$54)/($O$49*SQRT($O$54)))-$O$49*SQRT(($O$54))))*$S$15*EXP(-#REF!*$O$54))*$R$15*100,0)</f>
        <v>0</v>
      </c>
      <c r="FH75" s="60">
        <f ca="1">IFERROR((NORMSDIST(((LN($ET75/$S$16)+(#REF!+($O$49^2)/2)*$O$54)/($O$49*SQRT($O$54))))*$ET75-NORMSDIST((((LN($ET75/$S$16)+(#REF!+($O$49^2)/2)*$O$54)/($O$49*SQRT($O$54)))-$O$49*SQRT(($O$54))))*$S$16*EXP(-#REF!*$O$54))*$R$16*100,0)</f>
        <v>0</v>
      </c>
      <c r="FI75" s="60">
        <f ca="1">IFERROR((NORMSDIST(((LN($ET75/$S$17)+(#REF!+($O$49^2)/2)*$O$54)/($O$49*SQRT($O$54))))*$ET75-NORMSDIST((((LN($ET75/$S$17)+(#REF!+($O$49^2)/2)*$O$54)/($O$49*SQRT($O$54)))-$O$49*SQRT(($O$54))))*$S$17*EXP(-#REF!*$O$54))*$R$17*100,0)</f>
        <v>0</v>
      </c>
      <c r="FJ75" s="60">
        <f ca="1">IFERROR((NORMSDIST(((LN($ET75/$S$18)+(#REF!+($O$49^2)/2)*$O$54)/($O$49*SQRT($O$54))))*$ET75-NORMSDIST((((LN($ET75/$S$18)+(#REF!+($O$49^2)/2)*$O$54)/($O$49*SQRT($O$54)))-$O$49*SQRT(($O$54))))*$S$18*EXP(-#REF!*$O$54))*$R$18*100,0)</f>
        <v>0</v>
      </c>
      <c r="FK75" s="60">
        <f ca="1">IFERROR((NORMSDIST(((LN($ET75/$S$19)+(#REF!+($O$49^2)/2)*$O$54)/($O$49*SQRT($O$54))))*$ET75-NORMSDIST((((LN($ET75/$S$19)+(#REF!+($O$49^2)/2)*$O$54)/($O$49*SQRT($O$54)))-$O$49*SQRT(($O$54))))*$S$19*EXP(-#REF!*$O$54))*$R$19*100,0)</f>
        <v>0</v>
      </c>
      <c r="FL75" s="60">
        <f ca="1">IFERROR((NORMSDIST(((LN($ET75/$S$20)+(#REF!+($O$49^2)/2)*$O$54)/($O$49*SQRT($O$54))))*$ET75-NORMSDIST((((LN($ET75/$S$20)+(#REF!+($O$49^2)/2)*$O$54)/($O$49*SQRT($O$54)))-$O$49*SQRT(($O$54))))*$S$20*EXP(-#REF!*$O$54))*$R$20*100,0)</f>
        <v>0</v>
      </c>
      <c r="FM75" s="60">
        <f ca="1">IFERROR((NORMSDIST(((LN($ET75/$S$21)+(#REF!+($O$49^2)/2)*$O$54)/($O$49*SQRT($O$54))))*$ET75-NORMSDIST((((LN($ET75/$S$21)+(#REF!+($O$49^2)/2)*$O$54)/($O$49*SQRT($O$54)))-$O$49*SQRT(($O$54))))*$S$21*EXP(-#REF!*$O$54))*$R$21*100,0)</f>
        <v>0</v>
      </c>
      <c r="FN75" s="60">
        <f ca="1">IFERROR((NORMSDIST(((LN($ET75/$S$22)+(#REF!+($O$49^2)/2)*$O$54)/($O$49*SQRT($O$54))))*$ET75-NORMSDIST((((LN($ET75/$S$22)+(#REF!+($O$49^2)/2)*$O$54)/($O$49*SQRT($O$54)))-$O$49*SQRT(($O$54))))*$S$22*EXP(-#REF!*$O$54))*$R$22*100,0)</f>
        <v>0</v>
      </c>
      <c r="FO75" s="60">
        <f ca="1">IFERROR((NORMSDIST(((LN($ET75/$S$23)+(#REF!+($O$49^2)/2)*$O$54)/($O$49*SQRT($O$54))))*$ET75-NORMSDIST((((LN($ET75/$S$23)+(#REF!+($O$49^2)/2)*$O$54)/($O$49*SQRT($O$54)))-$O$49*SQRT(($O$54))))*$S$23*EXP(-#REF!*$O$54))*$R$23*100,0)</f>
        <v>0</v>
      </c>
      <c r="FP75" s="60">
        <f ca="1">IFERROR((NORMSDIST(((LN($ET75/$S$24)+(#REF!+($O$49^2)/2)*$O$54)/($O$49*SQRT($O$54))))*$ET75-NORMSDIST((((LN($ET75/$S$24)+(#REF!+($O$49^2)/2)*$O$54)/($O$49*SQRT($O$54)))-$O$49*SQRT(($O$54))))*$S$24*EXP(-#REF!*$O$54))*$R$24*100,0)</f>
        <v>0</v>
      </c>
      <c r="FQ75" s="60">
        <f ca="1">IFERROR((NORMSDIST(((LN($ET75/$S$25)+(#REF!+($O$49^2)/2)*$O$54)/($O$49*SQRT($O$54))))*$ET75-NORMSDIST((((LN($ET75/$S$25)+(#REF!+($O$49^2)/2)*$O$54)/($O$49*SQRT($O$54)))-$O$49*SQRT(($O$54))))*$S$25*EXP(-#REF!*$O$54))*$R$25*100,0)</f>
        <v>0</v>
      </c>
      <c r="FR75" s="60">
        <f ca="1">IFERROR((NORMSDIST(((LN($ET75/$S$26)+(#REF!+($O$49^2)/2)*$O$54)/($O$49*SQRT($O$54))))*$ET75-NORMSDIST((((LN($ET75/$S$26)+(#REF!+($O$49^2)/2)*$O$54)/($O$49*SQRT($O$54)))-$O$49*SQRT(($O$54))))*$S$26*EXP(-#REF!*$O$54))*$R$26*100,0)</f>
        <v>0</v>
      </c>
      <c r="FS75" s="60">
        <f ca="1">IFERROR((NORMSDIST(((LN($ET75/$S$27)+(#REF!+($O$49^2)/2)*$O$54)/($O$49*SQRT($O$54))))*$ET75-NORMSDIST((((LN($ET75/$S$27)+(#REF!+($O$49^2)/2)*$O$54)/($O$49*SQRT($O$54)))-$O$49*SQRT(($O$54))))*$S$27*EXP(-#REF!*$O$54))*$R$27*100,0)</f>
        <v>0</v>
      </c>
      <c r="FT75" s="60">
        <f ca="1">IFERROR((NORMSDIST(((LN($ET75/$S$28)+(#REF!+($O$49^2)/2)*$O$54)/($O$49*SQRT($O$54))))*$ET75-NORMSDIST((((LN($ET75/$S$28)+(#REF!+($O$49^2)/2)*$O$54)/($O$49*SQRT($O$54)))-$O$49*SQRT(($O$54))))*$S$28*EXP(-#REF!*$O$54))*$R$28*100,0)</f>
        <v>0</v>
      </c>
      <c r="FU75" s="60">
        <f ca="1">IFERROR((NORMSDIST(((LN($ET75/$S$29)+(#REF!+($O$49^2)/2)*$O$54)/($O$49*SQRT($O$54))))*$ET75-NORMSDIST((((LN($ET75/$S$29)+(#REF!+($O$49^2)/2)*$O$54)/($O$49*SQRT($O$54)))-$O$49*SQRT(($O$54))))*$S$29*EXP(-#REF!*$O$54))*$R$29*100,0)</f>
        <v>0</v>
      </c>
      <c r="FV75" s="60">
        <f ca="1">IFERROR((NORMSDIST(((LN($ET75/$S$30)+(#REF!+($O$49^2)/2)*$O$54)/($O$49*SQRT($O$54))))*$ET75-NORMSDIST((((LN($ET75/$S$30)+(#REF!+($O$49^2)/2)*$O$54)/($O$49*SQRT($O$54)))-$O$49*SQRT(($O$54))))*$S$30*EXP(-#REF!*$O$54))*$R$30*100,0)</f>
        <v>0</v>
      </c>
      <c r="FW75" s="60">
        <f ca="1">IFERROR((NORMSDIST(((LN($ET75/$S$31)+(#REF!+($O$49^2)/2)*$O$54)/($O$49*SQRT($O$54))))*$ET75-NORMSDIST((((LN($ET75/$S$31)+(#REF!+($O$49^2)/2)*$O$54)/($O$49*SQRT($O$54)))-$O$49*SQRT(($O$54))))*$S$31*EXP(-#REF!*$O$54))*$R$31*100,0)</f>
        <v>0</v>
      </c>
      <c r="FX75" s="60">
        <f ca="1">IFERROR((NORMSDIST(((LN($ET75/$S$32)+(#REF!+($O$49^2)/2)*$O$54)/($O$49*SQRT($O$54))))*$ET75-NORMSDIST((((LN($ET75/$S$32)+(#REF!+($O$49^2)/2)*$O$54)/($O$49*SQRT($O$54)))-$O$49*SQRT(($O$54))))*$S$32*EXP(-#REF!*$O$54))*$R$32*100,0)</f>
        <v>0</v>
      </c>
      <c r="FY75" s="60">
        <f ca="1">IFERROR((NORMSDIST(((LN($ET75/$S$33)+(#REF!+($O$49^2)/2)*$O$54)/($O$49*SQRT($O$54))))*$ET75-NORMSDIST((((LN($ET75/$S$33)+(#REF!+($O$49^2)/2)*$O$54)/($O$49*SQRT($O$54)))-$O$49*SQRT(($O$54))))*$S$33*EXP(-#REF!*$O$54))*$R$33*100,0)</f>
        <v>0</v>
      </c>
      <c r="FZ75" s="60">
        <f ca="1">IFERROR((NORMSDIST(((LN($ET75/$S$34)+(#REF!+($O$49^2)/2)*$O$54)/($O$49*SQRT($O$54))))*$ET75-NORMSDIST((((LN($ET75/$S$34)+(#REF!+($O$49^2)/2)*$O$54)/($O$49*SQRT($O$54)))-$O$49*SQRT(($O$54))))*$S$34*EXP(-#REF!*$O$54))*$R$34*100,0)</f>
        <v>0</v>
      </c>
      <c r="GA75" s="60">
        <f ca="1">IFERROR((NORMSDIST(((LN($ET75/$S$35)+(#REF!+($O$49^2)/2)*$O$54)/($O$49*SQRT($O$54))))*$ET75-NORMSDIST((((LN($ET75/$S$35)+(#REF!+($O$49^2)/2)*$O$54)/($O$49*SQRT($O$54)))-$O$49*SQRT(($O$54))))*$S$35*EXP(-#REF!*$O$54))*$R$35*100,0)</f>
        <v>0</v>
      </c>
      <c r="GB75" s="60">
        <f ca="1">IFERROR((NORMSDIST(((LN($ET75/$S$36)+(#REF!+($O$49^2)/2)*$O$54)/($O$49*SQRT($O$54))))*$ET75-NORMSDIST((((LN($ET75/$S$36)+(#REF!+($O$49^2)/2)*$O$54)/($O$49*SQRT($O$54)))-$O$49*SQRT(($O$54))))*$S$36*EXP(-#REF!*$O$54))*$R$36*100,0)</f>
        <v>0</v>
      </c>
      <c r="GC75" s="60">
        <f ca="1">IFERROR((NORMSDIST(((LN($ET75/$S$37)+(#REF!+($O$49^2)/2)*$O$54)/($O$49*SQRT($O$54))))*$ET75-NORMSDIST((((LN($ET75/$S$37)+(#REF!+($O$49^2)/2)*$O$54)/($O$49*SQRT($O$54)))-$O$49*SQRT(($O$54))))*$S$37*EXP(-#REF!*$O$54))*$R$37*100,0)</f>
        <v>0</v>
      </c>
      <c r="GD75" s="60">
        <f ca="1">IFERROR((NORMSDIST(((LN($ET75/$S$38)+(#REF!+($O$49^2)/2)*$O$54)/($O$49*SQRT($O$54))))*$ET75-NORMSDIST((((LN($ET75/$S$38)+(#REF!+($O$49^2)/2)*$O$54)/($O$49*SQRT($O$54)))-$O$49*SQRT(($O$54))))*$S$38*EXP(-#REF!*$O$54))*$R$38*100,0)</f>
        <v>0</v>
      </c>
      <c r="GE75" s="60">
        <f ca="1">IFERROR((NORMSDIST(((LN($ET75/$S$39)+(#REF!+($O$49^2)/2)*$O$54)/($O$49*SQRT($O$54))))*$ET75-NORMSDIST((((LN($ET75/$S$39)+(#REF!+($O$49^2)/2)*$O$54)/($O$49*SQRT($O$54)))-$O$49*SQRT(($O$54))))*$S$39*EXP(-#REF!*$O$54))*$R$39*100,0)</f>
        <v>0</v>
      </c>
      <c r="GF75" s="60">
        <f ca="1">IFERROR((NORMSDIST(((LN($ET75/$S$40)+(#REF!+($O$49^2)/2)*$O$54)/($O$49*SQRT($O$54))))*$ET75-NORMSDIST((((LN($ET75/$S$40)+(#REF!+($O$49^2)/2)*$O$54)/($O$49*SQRT($O$54)))-$O$49*SQRT(($O$54))))*$S$40*EXP(-#REF!*$O$54))*$R$40*100,0)</f>
        <v>0</v>
      </c>
      <c r="GG75" s="60">
        <f ca="1">IFERROR((NORMSDIST(((LN($ET75/$S$41)+(#REF!+($O$49^2)/2)*$O$54)/($O$49*SQRT($O$54))))*$ET75-NORMSDIST((((LN($ET75/$S$41)+(#REF!+($O$49^2)/2)*$O$54)/($O$49*SQRT($O$54)))-$O$49*SQRT(($O$54))))*$S$41*EXP(-#REF!*$O$54))*$R$41*100,0)</f>
        <v>0</v>
      </c>
      <c r="GH75" s="60">
        <f ca="1">IFERROR((NORMSDIST(((LN($ET75/$S$42)+(#REF!+($O$49^2)/2)*$O$54)/($O$49*SQRT($O$54))))*$ET75-NORMSDIST((((LN($ET75/$S$42)+(#REF!+($O$49^2)/2)*$O$54)/($O$49*SQRT($O$54)))-$O$49*SQRT(($O$54))))*$S$42*EXP(-#REF!*$O$54))*$R$42*100,0)</f>
        <v>0</v>
      </c>
      <c r="GI75" s="85">
        <f t="shared" ca="1" si="185"/>
        <v>0</v>
      </c>
    </row>
    <row r="76" spans="1:191">
      <c r="A76" s="995"/>
      <c r="B76" s="568"/>
      <c r="C76" s="569"/>
      <c r="D76" s="570"/>
      <c r="E76" s="151">
        <f>-C76*B76</f>
        <v>0</v>
      </c>
      <c r="F76" s="151">
        <f>IF(B76&gt;0,-C76*(1+($O$55+0.0008)*1.21)*B76,-C76*(1-($O$55+0.0008)*1.21)*B76)</f>
        <v>0</v>
      </c>
      <c r="G76" s="567">
        <f>G75</f>
        <v>3735</v>
      </c>
      <c r="H76" s="567"/>
      <c r="I76" s="571">
        <f>-G76*B76</f>
        <v>0</v>
      </c>
      <c r="J76" s="904">
        <f>F76-I76</f>
        <v>0</v>
      </c>
      <c r="K76" s="872"/>
      <c r="L76" s="872"/>
      <c r="M76" s="878"/>
      <c r="N76" s="878"/>
      <c r="O76" s="878"/>
      <c r="P76" s="878"/>
      <c r="Q76" s="878"/>
      <c r="R76" s="878"/>
      <c r="S76" s="878"/>
      <c r="T76" s="878"/>
      <c r="U76" s="878"/>
      <c r="V76" s="878"/>
      <c r="W76" s="878"/>
      <c r="X76" s="878"/>
      <c r="Y76" s="878"/>
      <c r="Z76" s="878"/>
      <c r="AA76" s="878"/>
      <c r="AB76" s="878"/>
      <c r="AC76" s="878"/>
      <c r="AD76" s="878"/>
      <c r="AE76" s="878"/>
      <c r="AF76" s="878"/>
      <c r="AG76" s="878"/>
      <c r="AH76" s="878"/>
      <c r="AI76" s="878"/>
      <c r="AJ76" s="878"/>
      <c r="AK76" s="878"/>
      <c r="AL76" s="878"/>
      <c r="AM76" s="878"/>
      <c r="AN76" s="878"/>
      <c r="AO76" s="526"/>
      <c r="AP76" s="528" t="s">
        <v>160</v>
      </c>
      <c r="AQ76" s="509"/>
      <c r="AR76" s="521"/>
      <c r="AS76" s="512"/>
      <c r="AT76" s="515">
        <f t="shared" si="17"/>
        <v>0</v>
      </c>
      <c r="AU76" s="524">
        <f t="shared" si="138"/>
        <v>0</v>
      </c>
      <c r="AV76" s="529" t="s">
        <v>206</v>
      </c>
      <c r="AW76" s="509"/>
      <c r="AX76" s="521"/>
      <c r="AY76" s="512"/>
      <c r="AZ76" s="515">
        <f t="shared" si="133"/>
        <v>0</v>
      </c>
      <c r="BA76" s="524">
        <f t="shared" si="139"/>
        <v>0</v>
      </c>
      <c r="BB76" s="532" t="s">
        <v>207</v>
      </c>
      <c r="BC76" s="530"/>
      <c r="BD76" s="512"/>
      <c r="BE76" s="515">
        <f t="shared" si="20"/>
        <v>0</v>
      </c>
      <c r="BF76" s="925">
        <f t="shared" si="140"/>
        <v>0</v>
      </c>
      <c r="BG76" s="877"/>
      <c r="BH76" s="877"/>
      <c r="BI76" s="877"/>
      <c r="BJ76" s="877"/>
      <c r="BK76" s="877"/>
      <c r="BL76" s="877"/>
      <c r="BM76" s="877"/>
      <c r="BN76" s="877"/>
      <c r="BO76" s="877"/>
      <c r="BP76" s="877"/>
      <c r="BQ76" s="877"/>
      <c r="BR76" s="877"/>
      <c r="DC76" s="59">
        <f t="shared" si="142"/>
        <v>3114.0478915561089</v>
      </c>
      <c r="DD76" s="60">
        <f t="shared" si="143"/>
        <v>0</v>
      </c>
      <c r="DE76" s="60">
        <f t="shared" si="144"/>
        <v>0</v>
      </c>
      <c r="DF76" s="60">
        <f t="shared" si="145"/>
        <v>0</v>
      </c>
      <c r="DG76" s="60">
        <f t="shared" si="146"/>
        <v>0</v>
      </c>
      <c r="DH76" s="60">
        <f t="shared" si="147"/>
        <v>0</v>
      </c>
      <c r="DI76" s="60">
        <f t="shared" si="148"/>
        <v>0</v>
      </c>
      <c r="DJ76" s="60">
        <f t="shared" si="149"/>
        <v>0</v>
      </c>
      <c r="DK76" s="60">
        <f t="shared" si="150"/>
        <v>0</v>
      </c>
      <c r="DL76" s="60">
        <f t="shared" si="151"/>
        <v>0</v>
      </c>
      <c r="DM76" s="60">
        <f t="shared" si="152"/>
        <v>0</v>
      </c>
      <c r="DN76" s="60">
        <f t="shared" si="153"/>
        <v>0</v>
      </c>
      <c r="DO76" s="60">
        <f t="shared" si="154"/>
        <v>0</v>
      </c>
      <c r="DP76" s="60">
        <f t="shared" si="155"/>
        <v>0</v>
      </c>
      <c r="DQ76" s="60">
        <f t="shared" si="156"/>
        <v>0</v>
      </c>
      <c r="DR76" s="60">
        <f t="shared" si="157"/>
        <v>0</v>
      </c>
      <c r="DS76" s="60">
        <f t="shared" si="158"/>
        <v>0</v>
      </c>
      <c r="DT76" s="60">
        <f t="shared" si="159"/>
        <v>0</v>
      </c>
      <c r="DU76" s="60">
        <f t="shared" si="160"/>
        <v>0</v>
      </c>
      <c r="DV76" s="60">
        <f t="shared" si="161"/>
        <v>0</v>
      </c>
      <c r="DW76" s="60">
        <f t="shared" si="162"/>
        <v>0</v>
      </c>
      <c r="DX76" s="60">
        <f t="shared" si="163"/>
        <v>0</v>
      </c>
      <c r="DY76" s="60">
        <f t="shared" si="164"/>
        <v>0</v>
      </c>
      <c r="DZ76" s="60">
        <f t="shared" si="165"/>
        <v>0</v>
      </c>
      <c r="EA76" s="60">
        <f t="shared" si="166"/>
        <v>0</v>
      </c>
      <c r="EB76" s="60">
        <f t="shared" si="167"/>
        <v>0</v>
      </c>
      <c r="EC76" s="60">
        <f t="shared" si="168"/>
        <v>0</v>
      </c>
      <c r="ED76" s="60">
        <f t="shared" si="169"/>
        <v>0</v>
      </c>
      <c r="EE76" s="60">
        <f t="shared" si="170"/>
        <v>0</v>
      </c>
      <c r="EF76" s="60">
        <f t="shared" si="171"/>
        <v>0</v>
      </c>
      <c r="EG76" s="60">
        <f t="shared" si="172"/>
        <v>0</v>
      </c>
      <c r="EH76" s="60">
        <f t="shared" si="173"/>
        <v>0</v>
      </c>
      <c r="EI76" s="60">
        <f t="shared" si="174"/>
        <v>0</v>
      </c>
      <c r="EJ76" s="60">
        <f t="shared" si="175"/>
        <v>0</v>
      </c>
      <c r="EK76" s="60">
        <f t="shared" si="176"/>
        <v>0</v>
      </c>
      <c r="EL76" s="60">
        <f t="shared" si="177"/>
        <v>0</v>
      </c>
      <c r="EM76" s="60">
        <f t="shared" si="178"/>
        <v>0</v>
      </c>
      <c r="EN76" s="60">
        <f t="shared" si="179"/>
        <v>0</v>
      </c>
      <c r="EO76" s="60">
        <f t="shared" si="180"/>
        <v>0</v>
      </c>
      <c r="EP76" s="60">
        <f t="shared" si="181"/>
        <v>0</v>
      </c>
      <c r="EQ76" s="60">
        <f t="shared" si="182"/>
        <v>0</v>
      </c>
      <c r="ER76" s="85">
        <f t="shared" si="183"/>
        <v>0</v>
      </c>
      <c r="ES76" s="50"/>
      <c r="ET76" s="59">
        <f t="shared" si="184"/>
        <v>3114.0478915561089</v>
      </c>
      <c r="EU76" s="60">
        <f ca="1">IFERROR((NORMSDIST(((LN($ET76/$S$3)+(#REF!+($O$49^2)/2)*$O$54)/($O$49*SQRT($O$54))))*$ET76-NORMSDIST((((LN($ET76/$S$3)+(#REF!+($O$49^2)/2)*$O$54)/($O$49*SQRT($O$54)))-$O$49*SQRT(($O$54))))*$S$3*EXP(-#REF!*$O$54))*$R$3*100,0)</f>
        <v>0</v>
      </c>
      <c r="EV76" s="60">
        <f ca="1">IFERROR((NORMSDIST(((LN($ET76/$S$4)+(#REF!+($O$49^2)/2)*$O$54)/($O$49*SQRT($O$54))))*$ET76-NORMSDIST((((LN($ET76/$S$4)+(#REF!+($O$49^2)/2)*$O$54)/($O$49*SQRT($O$54)))-$O$49*SQRT(($O$54))))*$S$4*EXP(-#REF!*$O$54))*$R$4*100,0)</f>
        <v>0</v>
      </c>
      <c r="EW76" s="60">
        <f ca="1">IFERROR((NORMSDIST(((LN($ET76/$S$5)+(#REF!+($O$49^2)/2)*$O$54)/($O$49*SQRT($O$54))))*$ET76-NORMSDIST((((LN($ET76/$S$5)+(#REF!+($O$49^2)/2)*$O$54)/($O$49*SQRT($O$54)))-$O$49*SQRT(($O$54))))*$S$5*EXP(-#REF!*$O$54))*$R$5*100,0)</f>
        <v>0</v>
      </c>
      <c r="EX76" s="60">
        <f ca="1">IFERROR((NORMSDIST(((LN($ET76/$S$6)+(#REF!+($O$49^2)/2)*$O$54)/($O$49*SQRT($O$54))))*$ET76-NORMSDIST((((LN($ET76/$S$6)+(#REF!+($O$49^2)/2)*$O$54)/($O$49*SQRT($O$54)))-$O$49*SQRT(($O$54))))*$S$6*EXP(-#REF!*$O$54))*$R$6*100,0)</f>
        <v>0</v>
      </c>
      <c r="EY76" s="60">
        <f ca="1">IFERROR((NORMSDIST(((LN($ET76/$S$7)+(#REF!+($O$49^2)/2)*$O$54)/($O$49*SQRT($O$54))))*$ET76-NORMSDIST((((LN($ET76/$S$7)+(#REF!+($O$49^2)/2)*$O$54)/($O$49*SQRT($O$54)))-$O$49*SQRT(($O$54))))*$S$7*EXP(-#REF!*$O$54))*$R$7*100,0)</f>
        <v>0</v>
      </c>
      <c r="EZ76" s="60">
        <f ca="1">IFERROR((NORMSDIST(((LN($ET76/$S$8)+(#REF!+($O$49^2)/2)*$O$54)/($O$49*SQRT($O$54))))*$ET76-NORMSDIST((((LN($ET76/$S$8)+(#REF!+($O$49^2)/2)*$O$54)/($O$49*SQRT($O$54)))-$O$49*SQRT(($O$54))))*$S$8*EXP(-#REF!*$O$54))*$R$8*100,0)</f>
        <v>0</v>
      </c>
      <c r="FA76" s="60">
        <f ca="1">IFERROR((NORMSDIST(((LN($ET76/$S$9)+(#REF!+($O$49^2)/2)*$O$54)/($O$49*SQRT($O$54))))*$ET76-NORMSDIST((((LN($ET76/$S$9)+(#REF!+($O$49^2)/2)*$O$54)/($O$49*SQRT($O$54)))-$O$49*SQRT(($O$54))))*$S$9*EXP(-#REF!*$O$54))*$R$9*100,0)</f>
        <v>0</v>
      </c>
      <c r="FB76" s="60">
        <f ca="1">IFERROR((NORMSDIST(((LN($ET76/$S$10)+(#REF!+($O$49^2)/2)*$O$54)/($O$49*SQRT($O$54))))*$ET76-NORMSDIST((((LN($ET76/$S$10)+(#REF!+($O$49^2)/2)*$O$54)/($O$49*SQRT($O$54)))-$O$49*SQRT(($O$54))))*$S$10*EXP(-#REF!*$O$54))*$R$10*100,0)</f>
        <v>0</v>
      </c>
      <c r="FC76" s="60">
        <f ca="1">IFERROR((NORMSDIST(((LN($ET76/$S$11)+(#REF!+($O$49^2)/2)*$O$54)/($O$49*SQRT($O$54))))*$ET76-NORMSDIST((((LN($ET76/$S$11)+(#REF!+($O$49^2)/2)*$O$54)/($O$49*SQRT($O$54)))-$O$49*SQRT(($O$54))))*$S$11*EXP(-#REF!*$O$54))*$R$11*100,0)</f>
        <v>0</v>
      </c>
      <c r="FD76" s="60">
        <f ca="1">IFERROR((NORMSDIST(((LN($ET76/$S$12)+(#REF!+($O$49^2)/2)*$O$54)/($O$49*SQRT($O$54))))*$ET76-NORMSDIST((((LN($ET76/$S$12)+(#REF!+($O$49^2)/2)*$O$54)/($O$49*SQRT($O$54)))-$O$49*SQRT(($O$54))))*$S$12*EXP(-#REF!*$O$54))*$R$12*100,0)</f>
        <v>0</v>
      </c>
      <c r="FE76" s="60">
        <f ca="1">IFERROR((NORMSDIST(((LN($ET76/$S$13)+(#REF!+($O$49^2)/2)*$O$54)/($O$49*SQRT($O$54))))*$ET76-NORMSDIST((((LN($ET76/$S$13)+(#REF!+($O$49^2)/2)*$O$54)/($O$49*SQRT($O$54)))-$O$49*SQRT(($O$54))))*$S$13*EXP(-#REF!*$O$54))*$R$13*100,0)</f>
        <v>0</v>
      </c>
      <c r="FF76" s="60">
        <f ca="1">IFERROR((NORMSDIST(((LN($ET76/$S$14)+(#REF!+($O$49^2)/2)*$O$54)/($O$49*SQRT($O$54))))*$ET76-NORMSDIST((((LN($ET76/$S$14)+(#REF!+($O$49^2)/2)*$O$54)/($O$49*SQRT($O$54)))-$O$49*SQRT(($O$54))))*$S$14*EXP(-#REF!*$O$54))*$R$14*100,0)</f>
        <v>0</v>
      </c>
      <c r="FG76" s="60">
        <f ca="1">IFERROR((NORMSDIST(((LN($ET76/$S$15)+(#REF!+($O$49^2)/2)*$O$54)/($O$49*SQRT($O$54))))*$ET76-NORMSDIST((((LN($ET76/$S$15)+(#REF!+($O$49^2)/2)*$O$54)/($O$49*SQRT($O$54)))-$O$49*SQRT(($O$54))))*$S$15*EXP(-#REF!*$O$54))*$R$15*100,0)</f>
        <v>0</v>
      </c>
      <c r="FH76" s="60">
        <f ca="1">IFERROR((NORMSDIST(((LN($ET76/$S$16)+(#REF!+($O$49^2)/2)*$O$54)/($O$49*SQRT($O$54))))*$ET76-NORMSDIST((((LN($ET76/$S$16)+(#REF!+($O$49^2)/2)*$O$54)/($O$49*SQRT($O$54)))-$O$49*SQRT(($O$54))))*$S$16*EXP(-#REF!*$O$54))*$R$16*100,0)</f>
        <v>0</v>
      </c>
      <c r="FI76" s="60">
        <f ca="1">IFERROR((NORMSDIST(((LN($ET76/$S$17)+(#REF!+($O$49^2)/2)*$O$54)/($O$49*SQRT($O$54))))*$ET76-NORMSDIST((((LN($ET76/$S$17)+(#REF!+($O$49^2)/2)*$O$54)/($O$49*SQRT($O$54)))-$O$49*SQRT(($O$54))))*$S$17*EXP(-#REF!*$O$54))*$R$17*100,0)</f>
        <v>0</v>
      </c>
      <c r="FJ76" s="60">
        <f ca="1">IFERROR((NORMSDIST(((LN($ET76/$S$18)+(#REF!+($O$49^2)/2)*$O$54)/($O$49*SQRT($O$54))))*$ET76-NORMSDIST((((LN($ET76/$S$18)+(#REF!+($O$49^2)/2)*$O$54)/($O$49*SQRT($O$54)))-$O$49*SQRT(($O$54))))*$S$18*EXP(-#REF!*$O$54))*$R$18*100,0)</f>
        <v>0</v>
      </c>
      <c r="FK76" s="60">
        <f ca="1">IFERROR((NORMSDIST(((LN($ET76/$S$19)+(#REF!+($O$49^2)/2)*$O$54)/($O$49*SQRT($O$54))))*$ET76-NORMSDIST((((LN($ET76/$S$19)+(#REF!+($O$49^2)/2)*$O$54)/($O$49*SQRT($O$54)))-$O$49*SQRT(($O$54))))*$S$19*EXP(-#REF!*$O$54))*$R$19*100,0)</f>
        <v>0</v>
      </c>
      <c r="FL76" s="60">
        <f ca="1">IFERROR((NORMSDIST(((LN($ET76/$S$20)+(#REF!+($O$49^2)/2)*$O$54)/($O$49*SQRT($O$54))))*$ET76-NORMSDIST((((LN($ET76/$S$20)+(#REF!+($O$49^2)/2)*$O$54)/($O$49*SQRT($O$54)))-$O$49*SQRT(($O$54))))*$S$20*EXP(-#REF!*$O$54))*$R$20*100,0)</f>
        <v>0</v>
      </c>
      <c r="FM76" s="60">
        <f ca="1">IFERROR((NORMSDIST(((LN($ET76/$S$21)+(#REF!+($O$49^2)/2)*$O$54)/($O$49*SQRT($O$54))))*$ET76-NORMSDIST((((LN($ET76/$S$21)+(#REF!+($O$49^2)/2)*$O$54)/($O$49*SQRT($O$54)))-$O$49*SQRT(($O$54))))*$S$21*EXP(-#REF!*$O$54))*$R$21*100,0)</f>
        <v>0</v>
      </c>
      <c r="FN76" s="60">
        <f ca="1">IFERROR((NORMSDIST(((LN($ET76/$S$22)+(#REF!+($O$49^2)/2)*$O$54)/($O$49*SQRT($O$54))))*$ET76-NORMSDIST((((LN($ET76/$S$22)+(#REF!+($O$49^2)/2)*$O$54)/($O$49*SQRT($O$54)))-$O$49*SQRT(($O$54))))*$S$22*EXP(-#REF!*$O$54))*$R$22*100,0)</f>
        <v>0</v>
      </c>
      <c r="FO76" s="60">
        <f ca="1">IFERROR((NORMSDIST(((LN($ET76/$S$23)+(#REF!+($O$49^2)/2)*$O$54)/($O$49*SQRT($O$54))))*$ET76-NORMSDIST((((LN($ET76/$S$23)+(#REF!+($O$49^2)/2)*$O$54)/($O$49*SQRT($O$54)))-$O$49*SQRT(($O$54))))*$S$23*EXP(-#REF!*$O$54))*$R$23*100,0)</f>
        <v>0</v>
      </c>
      <c r="FP76" s="60">
        <f ca="1">IFERROR((NORMSDIST(((LN($ET76/$S$24)+(#REF!+($O$49^2)/2)*$O$54)/($O$49*SQRT($O$54))))*$ET76-NORMSDIST((((LN($ET76/$S$24)+(#REF!+($O$49^2)/2)*$O$54)/($O$49*SQRT($O$54)))-$O$49*SQRT(($O$54))))*$S$24*EXP(-#REF!*$O$54))*$R$24*100,0)</f>
        <v>0</v>
      </c>
      <c r="FQ76" s="60">
        <f ca="1">IFERROR((NORMSDIST(((LN($ET76/$S$25)+(#REF!+($O$49^2)/2)*$O$54)/($O$49*SQRT($O$54))))*$ET76-NORMSDIST((((LN($ET76/$S$25)+(#REF!+($O$49^2)/2)*$O$54)/($O$49*SQRT($O$54)))-$O$49*SQRT(($O$54))))*$S$25*EXP(-#REF!*$O$54))*$R$25*100,0)</f>
        <v>0</v>
      </c>
      <c r="FR76" s="60">
        <f ca="1">IFERROR((NORMSDIST(((LN($ET76/$S$26)+(#REF!+($O$49^2)/2)*$O$54)/($O$49*SQRT($O$54))))*$ET76-NORMSDIST((((LN($ET76/$S$26)+(#REF!+($O$49^2)/2)*$O$54)/($O$49*SQRT($O$54)))-$O$49*SQRT(($O$54))))*$S$26*EXP(-#REF!*$O$54))*$R$26*100,0)</f>
        <v>0</v>
      </c>
      <c r="FS76" s="60">
        <f ca="1">IFERROR((NORMSDIST(((LN($ET76/$S$27)+(#REF!+($O$49^2)/2)*$O$54)/($O$49*SQRT($O$54))))*$ET76-NORMSDIST((((LN($ET76/$S$27)+(#REF!+($O$49^2)/2)*$O$54)/($O$49*SQRT($O$54)))-$O$49*SQRT(($O$54))))*$S$27*EXP(-#REF!*$O$54))*$R$27*100,0)</f>
        <v>0</v>
      </c>
      <c r="FT76" s="60">
        <f ca="1">IFERROR((NORMSDIST(((LN($ET76/$S$28)+(#REF!+($O$49^2)/2)*$O$54)/($O$49*SQRT($O$54))))*$ET76-NORMSDIST((((LN($ET76/$S$28)+(#REF!+($O$49^2)/2)*$O$54)/($O$49*SQRT($O$54)))-$O$49*SQRT(($O$54))))*$S$28*EXP(-#REF!*$O$54))*$R$28*100,0)</f>
        <v>0</v>
      </c>
      <c r="FU76" s="60">
        <f ca="1">IFERROR((NORMSDIST(((LN($ET76/$S$29)+(#REF!+($O$49^2)/2)*$O$54)/($O$49*SQRT($O$54))))*$ET76-NORMSDIST((((LN($ET76/$S$29)+(#REF!+($O$49^2)/2)*$O$54)/($O$49*SQRT($O$54)))-$O$49*SQRT(($O$54))))*$S$29*EXP(-#REF!*$O$54))*$R$29*100,0)</f>
        <v>0</v>
      </c>
      <c r="FV76" s="60">
        <f ca="1">IFERROR((NORMSDIST(((LN($ET76/$S$30)+(#REF!+($O$49^2)/2)*$O$54)/($O$49*SQRT($O$54))))*$ET76-NORMSDIST((((LN($ET76/$S$30)+(#REF!+($O$49^2)/2)*$O$54)/($O$49*SQRT($O$54)))-$O$49*SQRT(($O$54))))*$S$30*EXP(-#REF!*$O$54))*$R$30*100,0)</f>
        <v>0</v>
      </c>
      <c r="FW76" s="60">
        <f ca="1">IFERROR((NORMSDIST(((LN($ET76/$S$31)+(#REF!+($O$49^2)/2)*$O$54)/($O$49*SQRT($O$54))))*$ET76-NORMSDIST((((LN($ET76/$S$31)+(#REF!+($O$49^2)/2)*$O$54)/($O$49*SQRT($O$54)))-$O$49*SQRT(($O$54))))*$S$31*EXP(-#REF!*$O$54))*$R$31*100,0)</f>
        <v>0</v>
      </c>
      <c r="FX76" s="60">
        <f ca="1">IFERROR((NORMSDIST(((LN($ET76/$S$32)+(#REF!+($O$49^2)/2)*$O$54)/($O$49*SQRT($O$54))))*$ET76-NORMSDIST((((LN($ET76/$S$32)+(#REF!+($O$49^2)/2)*$O$54)/($O$49*SQRT($O$54)))-$O$49*SQRT(($O$54))))*$S$32*EXP(-#REF!*$O$54))*$R$32*100,0)</f>
        <v>0</v>
      </c>
      <c r="FY76" s="60">
        <f ca="1">IFERROR((NORMSDIST(((LN($ET76/$S$33)+(#REF!+($O$49^2)/2)*$O$54)/($O$49*SQRT($O$54))))*$ET76-NORMSDIST((((LN($ET76/$S$33)+(#REF!+($O$49^2)/2)*$O$54)/($O$49*SQRT($O$54)))-$O$49*SQRT(($O$54))))*$S$33*EXP(-#REF!*$O$54))*$R$33*100,0)</f>
        <v>0</v>
      </c>
      <c r="FZ76" s="60">
        <f ca="1">IFERROR((NORMSDIST(((LN($ET76/$S$34)+(#REF!+($O$49^2)/2)*$O$54)/($O$49*SQRT($O$54))))*$ET76-NORMSDIST((((LN($ET76/$S$34)+(#REF!+($O$49^2)/2)*$O$54)/($O$49*SQRT($O$54)))-$O$49*SQRT(($O$54))))*$S$34*EXP(-#REF!*$O$54))*$R$34*100,0)</f>
        <v>0</v>
      </c>
      <c r="GA76" s="60">
        <f ca="1">IFERROR((NORMSDIST(((LN($ET76/$S$35)+(#REF!+($O$49^2)/2)*$O$54)/($O$49*SQRT($O$54))))*$ET76-NORMSDIST((((LN($ET76/$S$35)+(#REF!+($O$49^2)/2)*$O$54)/($O$49*SQRT($O$54)))-$O$49*SQRT(($O$54))))*$S$35*EXP(-#REF!*$O$54))*$R$35*100,0)</f>
        <v>0</v>
      </c>
      <c r="GB76" s="60">
        <f ca="1">IFERROR((NORMSDIST(((LN($ET76/$S$36)+(#REF!+($O$49^2)/2)*$O$54)/($O$49*SQRT($O$54))))*$ET76-NORMSDIST((((LN($ET76/$S$36)+(#REF!+($O$49^2)/2)*$O$54)/($O$49*SQRT($O$54)))-$O$49*SQRT(($O$54))))*$S$36*EXP(-#REF!*$O$54))*$R$36*100,0)</f>
        <v>0</v>
      </c>
      <c r="GC76" s="60">
        <f ca="1">IFERROR((NORMSDIST(((LN($ET76/$S$37)+(#REF!+($O$49^2)/2)*$O$54)/($O$49*SQRT($O$54))))*$ET76-NORMSDIST((((LN($ET76/$S$37)+(#REF!+($O$49^2)/2)*$O$54)/($O$49*SQRT($O$54)))-$O$49*SQRT(($O$54))))*$S$37*EXP(-#REF!*$O$54))*$R$37*100,0)</f>
        <v>0</v>
      </c>
      <c r="GD76" s="60">
        <f ca="1">IFERROR((NORMSDIST(((LN($ET76/$S$38)+(#REF!+($O$49^2)/2)*$O$54)/($O$49*SQRT($O$54))))*$ET76-NORMSDIST((((LN($ET76/$S$38)+(#REF!+($O$49^2)/2)*$O$54)/($O$49*SQRT($O$54)))-$O$49*SQRT(($O$54))))*$S$38*EXP(-#REF!*$O$54))*$R$38*100,0)</f>
        <v>0</v>
      </c>
      <c r="GE76" s="60">
        <f ca="1">IFERROR((NORMSDIST(((LN($ET76/$S$39)+(#REF!+($O$49^2)/2)*$O$54)/($O$49*SQRT($O$54))))*$ET76-NORMSDIST((((LN($ET76/$S$39)+(#REF!+($O$49^2)/2)*$O$54)/($O$49*SQRT($O$54)))-$O$49*SQRT(($O$54))))*$S$39*EXP(-#REF!*$O$54))*$R$39*100,0)</f>
        <v>0</v>
      </c>
      <c r="GF76" s="60">
        <f ca="1">IFERROR((NORMSDIST(((LN($ET76/$S$40)+(#REF!+($O$49^2)/2)*$O$54)/($O$49*SQRT($O$54))))*$ET76-NORMSDIST((((LN($ET76/$S$40)+(#REF!+($O$49^2)/2)*$O$54)/($O$49*SQRT($O$54)))-$O$49*SQRT(($O$54))))*$S$40*EXP(-#REF!*$O$54))*$R$40*100,0)</f>
        <v>0</v>
      </c>
      <c r="GG76" s="60">
        <f ca="1">IFERROR((NORMSDIST(((LN($ET76/$S$41)+(#REF!+($O$49^2)/2)*$O$54)/($O$49*SQRT($O$54))))*$ET76-NORMSDIST((((LN($ET76/$S$41)+(#REF!+($O$49^2)/2)*$O$54)/($O$49*SQRT($O$54)))-$O$49*SQRT(($O$54))))*$S$41*EXP(-#REF!*$O$54))*$R$41*100,0)</f>
        <v>0</v>
      </c>
      <c r="GH76" s="60">
        <f ca="1">IFERROR((NORMSDIST(((LN($ET76/$S$42)+(#REF!+($O$49^2)/2)*$O$54)/($O$49*SQRT($O$54))))*$ET76-NORMSDIST((((LN($ET76/$S$42)+(#REF!+($O$49^2)/2)*$O$54)/($O$49*SQRT($O$54)))-$O$49*SQRT(($O$54))))*$S$42*EXP(-#REF!*$O$54))*$R$42*100,0)</f>
        <v>0</v>
      </c>
      <c r="GI76" s="85">
        <f t="shared" ca="1" si="185"/>
        <v>0</v>
      </c>
    </row>
    <row r="77" spans="1:191" ht="13.5" thickBot="1">
      <c r="A77" s="996"/>
      <c r="B77" s="631"/>
      <c r="C77" s="632"/>
      <c r="D77" s="633"/>
      <c r="E77" s="634">
        <f>-C77*B77</f>
        <v>0</v>
      </c>
      <c r="F77" s="634">
        <f>IF(B77&gt;0,-C77*(1+($O$55+0.0008)*1.21)*B77,-C77*(1-($O$55+0.0008)*1.21)*B77)</f>
        <v>0</v>
      </c>
      <c r="G77" s="635">
        <f>G76</f>
        <v>3735</v>
      </c>
      <c r="H77" s="635"/>
      <c r="I77" s="636">
        <f>-G77*B77</f>
        <v>0</v>
      </c>
      <c r="J77" s="905">
        <f>F77-I77</f>
        <v>0</v>
      </c>
      <c r="K77" s="877"/>
      <c r="L77" s="872"/>
      <c r="M77" s="878"/>
      <c r="N77" s="878"/>
      <c r="O77" s="878"/>
      <c r="P77" s="878"/>
      <c r="Q77" s="878"/>
      <c r="R77" s="878"/>
      <c r="S77" s="878"/>
      <c r="T77" s="878"/>
      <c r="U77" s="878"/>
      <c r="V77" s="878"/>
      <c r="W77" s="878"/>
      <c r="X77" s="878"/>
      <c r="Y77" s="878"/>
      <c r="Z77" s="878"/>
      <c r="AA77" s="878"/>
      <c r="AB77" s="878"/>
      <c r="AC77" s="878"/>
      <c r="AD77" s="878"/>
      <c r="AE77" s="878"/>
      <c r="AF77" s="878"/>
      <c r="AG77" s="878"/>
      <c r="AH77" s="878"/>
      <c r="AI77" s="878"/>
      <c r="AJ77" s="878"/>
      <c r="AK77" s="878"/>
      <c r="AL77" s="878"/>
      <c r="AM77" s="878"/>
      <c r="AN77" s="878"/>
      <c r="AO77" s="527"/>
      <c r="AP77" s="528"/>
      <c r="AQ77" s="510"/>
      <c r="AR77" s="522"/>
      <c r="AS77" s="514"/>
      <c r="AT77" s="516"/>
      <c r="AU77" s="525"/>
      <c r="AV77" s="529"/>
      <c r="AW77" s="510"/>
      <c r="AX77" s="522"/>
      <c r="AY77" s="514"/>
      <c r="AZ77" s="516"/>
      <c r="BA77" s="525"/>
      <c r="BB77" s="532"/>
      <c r="BC77" s="531"/>
      <c r="BD77" s="514"/>
      <c r="BE77" s="516"/>
      <c r="BF77" s="924"/>
      <c r="BG77" s="877"/>
      <c r="BH77" s="877"/>
      <c r="BI77" s="877"/>
      <c r="BJ77" s="877"/>
      <c r="BK77" s="877"/>
      <c r="BL77" s="877"/>
      <c r="BM77" s="877"/>
      <c r="BN77" s="877"/>
      <c r="BO77" s="877"/>
      <c r="BP77" s="877"/>
      <c r="BQ77" s="877"/>
      <c r="BR77" s="877"/>
      <c r="DC77" s="59">
        <f t="shared" si="142"/>
        <v>3177.5998893429683</v>
      </c>
      <c r="DD77" s="60">
        <f t="shared" si="143"/>
        <v>0</v>
      </c>
      <c r="DE77" s="60">
        <f t="shared" si="144"/>
        <v>0</v>
      </c>
      <c r="DF77" s="60">
        <f t="shared" si="145"/>
        <v>0</v>
      </c>
      <c r="DG77" s="60">
        <f t="shared" si="146"/>
        <v>0</v>
      </c>
      <c r="DH77" s="60">
        <f t="shared" si="147"/>
        <v>0</v>
      </c>
      <c r="DI77" s="60">
        <f t="shared" si="148"/>
        <v>0</v>
      </c>
      <c r="DJ77" s="60">
        <f t="shared" si="149"/>
        <v>0</v>
      </c>
      <c r="DK77" s="60">
        <f t="shared" si="150"/>
        <v>0</v>
      </c>
      <c r="DL77" s="60">
        <f t="shared" si="151"/>
        <v>0</v>
      </c>
      <c r="DM77" s="60">
        <f t="shared" si="152"/>
        <v>0</v>
      </c>
      <c r="DN77" s="60">
        <f t="shared" si="153"/>
        <v>0</v>
      </c>
      <c r="DO77" s="60">
        <f t="shared" si="154"/>
        <v>0</v>
      </c>
      <c r="DP77" s="60">
        <f t="shared" si="155"/>
        <v>0</v>
      </c>
      <c r="DQ77" s="60">
        <f t="shared" si="156"/>
        <v>0</v>
      </c>
      <c r="DR77" s="60">
        <f t="shared" si="157"/>
        <v>0</v>
      </c>
      <c r="DS77" s="60">
        <f t="shared" si="158"/>
        <v>0</v>
      </c>
      <c r="DT77" s="60">
        <f t="shared" si="159"/>
        <v>0</v>
      </c>
      <c r="DU77" s="60">
        <f t="shared" si="160"/>
        <v>0</v>
      </c>
      <c r="DV77" s="60">
        <f t="shared" si="161"/>
        <v>0</v>
      </c>
      <c r="DW77" s="60">
        <f t="shared" si="162"/>
        <v>0</v>
      </c>
      <c r="DX77" s="60">
        <f t="shared" si="163"/>
        <v>0</v>
      </c>
      <c r="DY77" s="60">
        <f t="shared" si="164"/>
        <v>0</v>
      </c>
      <c r="DZ77" s="60">
        <f t="shared" si="165"/>
        <v>0</v>
      </c>
      <c r="EA77" s="60">
        <f t="shared" si="166"/>
        <v>0</v>
      </c>
      <c r="EB77" s="60">
        <f t="shared" si="167"/>
        <v>0</v>
      </c>
      <c r="EC77" s="60">
        <f t="shared" si="168"/>
        <v>0</v>
      </c>
      <c r="ED77" s="60">
        <f t="shared" si="169"/>
        <v>0</v>
      </c>
      <c r="EE77" s="60">
        <f t="shared" si="170"/>
        <v>0</v>
      </c>
      <c r="EF77" s="60">
        <f t="shared" si="171"/>
        <v>0</v>
      </c>
      <c r="EG77" s="60">
        <f t="shared" si="172"/>
        <v>0</v>
      </c>
      <c r="EH77" s="60">
        <f t="shared" si="173"/>
        <v>0</v>
      </c>
      <c r="EI77" s="60">
        <f t="shared" si="174"/>
        <v>0</v>
      </c>
      <c r="EJ77" s="60">
        <f t="shared" si="175"/>
        <v>0</v>
      </c>
      <c r="EK77" s="60">
        <f t="shared" si="176"/>
        <v>0</v>
      </c>
      <c r="EL77" s="60">
        <f t="shared" si="177"/>
        <v>0</v>
      </c>
      <c r="EM77" s="60">
        <f t="shared" si="178"/>
        <v>0</v>
      </c>
      <c r="EN77" s="60">
        <f t="shared" si="179"/>
        <v>0</v>
      </c>
      <c r="EO77" s="60">
        <f t="shared" si="180"/>
        <v>0</v>
      </c>
      <c r="EP77" s="60">
        <f t="shared" si="181"/>
        <v>0</v>
      </c>
      <c r="EQ77" s="60">
        <f t="shared" si="182"/>
        <v>0</v>
      </c>
      <c r="ER77" s="85">
        <f t="shared" si="183"/>
        <v>0</v>
      </c>
      <c r="ES77" s="50"/>
      <c r="ET77" s="59">
        <f t="shared" si="184"/>
        <v>3177.5998893429683</v>
      </c>
      <c r="EU77" s="60">
        <f ca="1">IFERROR((NORMSDIST(((LN($ET77/$S$3)+(#REF!+($O$49^2)/2)*$O$54)/($O$49*SQRT($O$54))))*$ET77-NORMSDIST((((LN($ET77/$S$3)+(#REF!+($O$49^2)/2)*$O$54)/($O$49*SQRT($O$54)))-$O$49*SQRT(($O$54))))*$S$3*EXP(-#REF!*$O$54))*$R$3*100,0)</f>
        <v>0</v>
      </c>
      <c r="EV77" s="60">
        <f ca="1">IFERROR((NORMSDIST(((LN($ET77/$S$4)+(#REF!+($O$49^2)/2)*$O$54)/($O$49*SQRT($O$54))))*$ET77-NORMSDIST((((LN($ET77/$S$4)+(#REF!+($O$49^2)/2)*$O$54)/($O$49*SQRT($O$54)))-$O$49*SQRT(($O$54))))*$S$4*EXP(-#REF!*$O$54))*$R$4*100,0)</f>
        <v>0</v>
      </c>
      <c r="EW77" s="60">
        <f ca="1">IFERROR((NORMSDIST(((LN($ET77/$S$5)+(#REF!+($O$49^2)/2)*$O$54)/($O$49*SQRT($O$54))))*$ET77-NORMSDIST((((LN($ET77/$S$5)+(#REF!+($O$49^2)/2)*$O$54)/($O$49*SQRT($O$54)))-$O$49*SQRT(($O$54))))*$S$5*EXP(-#REF!*$O$54))*$R$5*100,0)</f>
        <v>0</v>
      </c>
      <c r="EX77" s="60">
        <f ca="1">IFERROR((NORMSDIST(((LN($ET77/$S$6)+(#REF!+($O$49^2)/2)*$O$54)/($O$49*SQRT($O$54))))*$ET77-NORMSDIST((((LN($ET77/$S$6)+(#REF!+($O$49^2)/2)*$O$54)/($O$49*SQRT($O$54)))-$O$49*SQRT(($O$54))))*$S$6*EXP(-#REF!*$O$54))*$R$6*100,0)</f>
        <v>0</v>
      </c>
      <c r="EY77" s="60">
        <f ca="1">IFERROR((NORMSDIST(((LN($ET77/$S$7)+(#REF!+($O$49^2)/2)*$O$54)/($O$49*SQRT($O$54))))*$ET77-NORMSDIST((((LN($ET77/$S$7)+(#REF!+($O$49^2)/2)*$O$54)/($O$49*SQRT($O$54)))-$O$49*SQRT(($O$54))))*$S$7*EXP(-#REF!*$O$54))*$R$7*100,0)</f>
        <v>0</v>
      </c>
      <c r="EZ77" s="60">
        <f ca="1">IFERROR((NORMSDIST(((LN($ET77/$S$8)+(#REF!+($O$49^2)/2)*$O$54)/($O$49*SQRT($O$54))))*$ET77-NORMSDIST((((LN($ET77/$S$8)+(#REF!+($O$49^2)/2)*$O$54)/($O$49*SQRT($O$54)))-$O$49*SQRT(($O$54))))*$S$8*EXP(-#REF!*$O$54))*$R$8*100,0)</f>
        <v>0</v>
      </c>
      <c r="FA77" s="60">
        <f ca="1">IFERROR((NORMSDIST(((LN($ET77/$S$9)+(#REF!+($O$49^2)/2)*$O$54)/($O$49*SQRT($O$54))))*$ET77-NORMSDIST((((LN($ET77/$S$9)+(#REF!+($O$49^2)/2)*$O$54)/($O$49*SQRT($O$54)))-$O$49*SQRT(($O$54))))*$S$9*EXP(-#REF!*$O$54))*$R$9*100,0)</f>
        <v>0</v>
      </c>
      <c r="FB77" s="60">
        <f ca="1">IFERROR((NORMSDIST(((LN($ET77/$S$10)+(#REF!+($O$49^2)/2)*$O$54)/($O$49*SQRT($O$54))))*$ET77-NORMSDIST((((LN($ET77/$S$10)+(#REF!+($O$49^2)/2)*$O$54)/($O$49*SQRT($O$54)))-$O$49*SQRT(($O$54))))*$S$10*EXP(-#REF!*$O$54))*$R$10*100,0)</f>
        <v>0</v>
      </c>
      <c r="FC77" s="60">
        <f ca="1">IFERROR((NORMSDIST(((LN($ET77/$S$11)+(#REF!+($O$49^2)/2)*$O$54)/($O$49*SQRT($O$54))))*$ET77-NORMSDIST((((LN($ET77/$S$11)+(#REF!+($O$49^2)/2)*$O$54)/($O$49*SQRT($O$54)))-$O$49*SQRT(($O$54))))*$S$11*EXP(-#REF!*$O$54))*$R$11*100,0)</f>
        <v>0</v>
      </c>
      <c r="FD77" s="60">
        <f ca="1">IFERROR((NORMSDIST(((LN($ET77/$S$12)+(#REF!+($O$49^2)/2)*$O$54)/($O$49*SQRT($O$54))))*$ET77-NORMSDIST((((LN($ET77/$S$12)+(#REF!+($O$49^2)/2)*$O$54)/($O$49*SQRT($O$54)))-$O$49*SQRT(($O$54))))*$S$12*EXP(-#REF!*$O$54))*$R$12*100,0)</f>
        <v>0</v>
      </c>
      <c r="FE77" s="60">
        <f ca="1">IFERROR((NORMSDIST(((LN($ET77/$S$13)+(#REF!+($O$49^2)/2)*$O$54)/($O$49*SQRT($O$54))))*$ET77-NORMSDIST((((LN($ET77/$S$13)+(#REF!+($O$49^2)/2)*$O$54)/($O$49*SQRT($O$54)))-$O$49*SQRT(($O$54))))*$S$13*EXP(-#REF!*$O$54))*$R$13*100,0)</f>
        <v>0</v>
      </c>
      <c r="FF77" s="60">
        <f ca="1">IFERROR((NORMSDIST(((LN($ET77/$S$14)+(#REF!+($O$49^2)/2)*$O$54)/($O$49*SQRT($O$54))))*$ET77-NORMSDIST((((LN($ET77/$S$14)+(#REF!+($O$49^2)/2)*$O$54)/($O$49*SQRT($O$54)))-$O$49*SQRT(($O$54))))*$S$14*EXP(-#REF!*$O$54))*$R$14*100,0)</f>
        <v>0</v>
      </c>
      <c r="FG77" s="60">
        <f ca="1">IFERROR((NORMSDIST(((LN($ET77/$S$15)+(#REF!+($O$49^2)/2)*$O$54)/($O$49*SQRT($O$54))))*$ET77-NORMSDIST((((LN($ET77/$S$15)+(#REF!+($O$49^2)/2)*$O$54)/($O$49*SQRT($O$54)))-$O$49*SQRT(($O$54))))*$S$15*EXP(-#REF!*$O$54))*$R$15*100,0)</f>
        <v>0</v>
      </c>
      <c r="FH77" s="60">
        <f ca="1">IFERROR((NORMSDIST(((LN($ET77/$S$16)+(#REF!+($O$49^2)/2)*$O$54)/($O$49*SQRT($O$54))))*$ET77-NORMSDIST((((LN($ET77/$S$16)+(#REF!+($O$49^2)/2)*$O$54)/($O$49*SQRT($O$54)))-$O$49*SQRT(($O$54))))*$S$16*EXP(-#REF!*$O$54))*$R$16*100,0)</f>
        <v>0</v>
      </c>
      <c r="FI77" s="60">
        <f ca="1">IFERROR((NORMSDIST(((LN($ET77/$S$17)+(#REF!+($O$49^2)/2)*$O$54)/($O$49*SQRT($O$54))))*$ET77-NORMSDIST((((LN($ET77/$S$17)+(#REF!+($O$49^2)/2)*$O$54)/($O$49*SQRT($O$54)))-$O$49*SQRT(($O$54))))*$S$17*EXP(-#REF!*$O$54))*$R$17*100,0)</f>
        <v>0</v>
      </c>
      <c r="FJ77" s="60">
        <f ca="1">IFERROR((NORMSDIST(((LN($ET77/$S$18)+(#REF!+($O$49^2)/2)*$O$54)/($O$49*SQRT($O$54))))*$ET77-NORMSDIST((((LN($ET77/$S$18)+(#REF!+($O$49^2)/2)*$O$54)/($O$49*SQRT($O$54)))-$O$49*SQRT(($O$54))))*$S$18*EXP(-#REF!*$O$54))*$R$18*100,0)</f>
        <v>0</v>
      </c>
      <c r="FK77" s="60">
        <f ca="1">IFERROR((NORMSDIST(((LN($ET77/$S$19)+(#REF!+($O$49^2)/2)*$O$54)/($O$49*SQRT($O$54))))*$ET77-NORMSDIST((((LN($ET77/$S$19)+(#REF!+($O$49^2)/2)*$O$54)/($O$49*SQRT($O$54)))-$O$49*SQRT(($O$54))))*$S$19*EXP(-#REF!*$O$54))*$R$19*100,0)</f>
        <v>0</v>
      </c>
      <c r="FL77" s="60">
        <f ca="1">IFERROR((NORMSDIST(((LN($ET77/$S$20)+(#REF!+($O$49^2)/2)*$O$54)/($O$49*SQRT($O$54))))*$ET77-NORMSDIST((((LN($ET77/$S$20)+(#REF!+($O$49^2)/2)*$O$54)/($O$49*SQRT($O$54)))-$O$49*SQRT(($O$54))))*$S$20*EXP(-#REF!*$O$54))*$R$20*100,0)</f>
        <v>0</v>
      </c>
      <c r="FM77" s="60">
        <f ca="1">IFERROR((NORMSDIST(((LN($ET77/$S$21)+(#REF!+($O$49^2)/2)*$O$54)/($O$49*SQRT($O$54))))*$ET77-NORMSDIST((((LN($ET77/$S$21)+(#REF!+($O$49^2)/2)*$O$54)/($O$49*SQRT($O$54)))-$O$49*SQRT(($O$54))))*$S$21*EXP(-#REF!*$O$54))*$R$21*100,0)</f>
        <v>0</v>
      </c>
      <c r="FN77" s="60">
        <f ca="1">IFERROR((NORMSDIST(((LN($ET77/$S$22)+(#REF!+($O$49^2)/2)*$O$54)/($O$49*SQRT($O$54))))*$ET77-NORMSDIST((((LN($ET77/$S$22)+(#REF!+($O$49^2)/2)*$O$54)/($O$49*SQRT($O$54)))-$O$49*SQRT(($O$54))))*$S$22*EXP(-#REF!*$O$54))*$R$22*100,0)</f>
        <v>0</v>
      </c>
      <c r="FO77" s="60">
        <f ca="1">IFERROR((NORMSDIST(((LN($ET77/$S$23)+(#REF!+($O$49^2)/2)*$O$54)/($O$49*SQRT($O$54))))*$ET77-NORMSDIST((((LN($ET77/$S$23)+(#REF!+($O$49^2)/2)*$O$54)/($O$49*SQRT($O$54)))-$O$49*SQRT(($O$54))))*$S$23*EXP(-#REF!*$O$54))*$R$23*100,0)</f>
        <v>0</v>
      </c>
      <c r="FP77" s="60">
        <f ca="1">IFERROR((NORMSDIST(((LN($ET77/$S$24)+(#REF!+($O$49^2)/2)*$O$54)/($O$49*SQRT($O$54))))*$ET77-NORMSDIST((((LN($ET77/$S$24)+(#REF!+($O$49^2)/2)*$O$54)/($O$49*SQRT($O$54)))-$O$49*SQRT(($O$54))))*$S$24*EXP(-#REF!*$O$54))*$R$24*100,0)</f>
        <v>0</v>
      </c>
      <c r="FQ77" s="60">
        <f ca="1">IFERROR((NORMSDIST(((LN($ET77/$S$25)+(#REF!+($O$49^2)/2)*$O$54)/($O$49*SQRT($O$54))))*$ET77-NORMSDIST((((LN($ET77/$S$25)+(#REF!+($O$49^2)/2)*$O$54)/($O$49*SQRT($O$54)))-$O$49*SQRT(($O$54))))*$S$25*EXP(-#REF!*$O$54))*$R$25*100,0)</f>
        <v>0</v>
      </c>
      <c r="FR77" s="60">
        <f ca="1">IFERROR((NORMSDIST(((LN($ET77/$S$26)+(#REF!+($O$49^2)/2)*$O$54)/($O$49*SQRT($O$54))))*$ET77-NORMSDIST((((LN($ET77/$S$26)+(#REF!+($O$49^2)/2)*$O$54)/($O$49*SQRT($O$54)))-$O$49*SQRT(($O$54))))*$S$26*EXP(-#REF!*$O$54))*$R$26*100,0)</f>
        <v>0</v>
      </c>
      <c r="FS77" s="60">
        <f ca="1">IFERROR((NORMSDIST(((LN($ET77/$S$27)+(#REF!+($O$49^2)/2)*$O$54)/($O$49*SQRT($O$54))))*$ET77-NORMSDIST((((LN($ET77/$S$27)+(#REF!+($O$49^2)/2)*$O$54)/($O$49*SQRT($O$54)))-$O$49*SQRT(($O$54))))*$S$27*EXP(-#REF!*$O$54))*$R$27*100,0)</f>
        <v>0</v>
      </c>
      <c r="FT77" s="60">
        <f ca="1">IFERROR((NORMSDIST(((LN($ET77/$S$28)+(#REF!+($O$49^2)/2)*$O$54)/($O$49*SQRT($O$54))))*$ET77-NORMSDIST((((LN($ET77/$S$28)+(#REF!+($O$49^2)/2)*$O$54)/($O$49*SQRT($O$54)))-$O$49*SQRT(($O$54))))*$S$28*EXP(-#REF!*$O$54))*$R$28*100,0)</f>
        <v>0</v>
      </c>
      <c r="FU77" s="60">
        <f ca="1">IFERROR((NORMSDIST(((LN($ET77/$S$29)+(#REF!+($O$49^2)/2)*$O$54)/($O$49*SQRT($O$54))))*$ET77-NORMSDIST((((LN($ET77/$S$29)+(#REF!+($O$49^2)/2)*$O$54)/($O$49*SQRT($O$54)))-$O$49*SQRT(($O$54))))*$S$29*EXP(-#REF!*$O$54))*$R$29*100,0)</f>
        <v>0</v>
      </c>
      <c r="FV77" s="60">
        <f ca="1">IFERROR((NORMSDIST(((LN($ET77/$S$30)+(#REF!+($O$49^2)/2)*$O$54)/($O$49*SQRT($O$54))))*$ET77-NORMSDIST((((LN($ET77/$S$30)+(#REF!+($O$49^2)/2)*$O$54)/($O$49*SQRT($O$54)))-$O$49*SQRT(($O$54))))*$S$30*EXP(-#REF!*$O$54))*$R$30*100,0)</f>
        <v>0</v>
      </c>
      <c r="FW77" s="60">
        <f ca="1">IFERROR((NORMSDIST(((LN($ET77/$S$31)+(#REF!+($O$49^2)/2)*$O$54)/($O$49*SQRT($O$54))))*$ET77-NORMSDIST((((LN($ET77/$S$31)+(#REF!+($O$49^2)/2)*$O$54)/($O$49*SQRT($O$54)))-$O$49*SQRT(($O$54))))*$S$31*EXP(-#REF!*$O$54))*$R$31*100,0)</f>
        <v>0</v>
      </c>
      <c r="FX77" s="60">
        <f ca="1">IFERROR((NORMSDIST(((LN($ET77/$S$32)+(#REF!+($O$49^2)/2)*$O$54)/($O$49*SQRT($O$54))))*$ET77-NORMSDIST((((LN($ET77/$S$32)+(#REF!+($O$49^2)/2)*$O$54)/($O$49*SQRT($O$54)))-$O$49*SQRT(($O$54))))*$S$32*EXP(-#REF!*$O$54))*$R$32*100,0)</f>
        <v>0</v>
      </c>
      <c r="FY77" s="60">
        <f ca="1">IFERROR((NORMSDIST(((LN($ET77/$S$33)+(#REF!+($O$49^2)/2)*$O$54)/($O$49*SQRT($O$54))))*$ET77-NORMSDIST((((LN($ET77/$S$33)+(#REF!+($O$49^2)/2)*$O$54)/($O$49*SQRT($O$54)))-$O$49*SQRT(($O$54))))*$S$33*EXP(-#REF!*$O$54))*$R$33*100,0)</f>
        <v>0</v>
      </c>
      <c r="FZ77" s="60">
        <f ca="1">IFERROR((NORMSDIST(((LN($ET77/$S$34)+(#REF!+($O$49^2)/2)*$O$54)/($O$49*SQRT($O$54))))*$ET77-NORMSDIST((((LN($ET77/$S$34)+(#REF!+($O$49^2)/2)*$O$54)/($O$49*SQRT($O$54)))-$O$49*SQRT(($O$54))))*$S$34*EXP(-#REF!*$O$54))*$R$34*100,0)</f>
        <v>0</v>
      </c>
      <c r="GA77" s="60">
        <f ca="1">IFERROR((NORMSDIST(((LN($ET77/$S$35)+(#REF!+($O$49^2)/2)*$O$54)/($O$49*SQRT($O$54))))*$ET77-NORMSDIST((((LN($ET77/$S$35)+(#REF!+($O$49^2)/2)*$O$54)/($O$49*SQRT($O$54)))-$O$49*SQRT(($O$54))))*$S$35*EXP(-#REF!*$O$54))*$R$35*100,0)</f>
        <v>0</v>
      </c>
      <c r="GB77" s="60">
        <f ca="1">IFERROR((NORMSDIST(((LN($ET77/$S$36)+(#REF!+($O$49^2)/2)*$O$54)/($O$49*SQRT($O$54))))*$ET77-NORMSDIST((((LN($ET77/$S$36)+(#REF!+($O$49^2)/2)*$O$54)/($O$49*SQRT($O$54)))-$O$49*SQRT(($O$54))))*$S$36*EXP(-#REF!*$O$54))*$R$36*100,0)</f>
        <v>0</v>
      </c>
      <c r="GC77" s="60">
        <f ca="1">IFERROR((NORMSDIST(((LN($ET77/$S$37)+(#REF!+($O$49^2)/2)*$O$54)/($O$49*SQRT($O$54))))*$ET77-NORMSDIST((((LN($ET77/$S$37)+(#REF!+($O$49^2)/2)*$O$54)/($O$49*SQRT($O$54)))-$O$49*SQRT(($O$54))))*$S$37*EXP(-#REF!*$O$54))*$R$37*100,0)</f>
        <v>0</v>
      </c>
      <c r="GD77" s="60">
        <f ca="1">IFERROR((NORMSDIST(((LN($ET77/$S$38)+(#REF!+($O$49^2)/2)*$O$54)/($O$49*SQRT($O$54))))*$ET77-NORMSDIST((((LN($ET77/$S$38)+(#REF!+($O$49^2)/2)*$O$54)/($O$49*SQRT($O$54)))-$O$49*SQRT(($O$54))))*$S$38*EXP(-#REF!*$O$54))*$R$38*100,0)</f>
        <v>0</v>
      </c>
      <c r="GE77" s="60">
        <f ca="1">IFERROR((NORMSDIST(((LN($ET77/$S$39)+(#REF!+($O$49^2)/2)*$O$54)/($O$49*SQRT($O$54))))*$ET77-NORMSDIST((((LN($ET77/$S$39)+(#REF!+($O$49^2)/2)*$O$54)/($O$49*SQRT($O$54)))-$O$49*SQRT(($O$54))))*$S$39*EXP(-#REF!*$O$54))*$R$39*100,0)</f>
        <v>0</v>
      </c>
      <c r="GF77" s="60">
        <f ca="1">IFERROR((NORMSDIST(((LN($ET77/$S$40)+(#REF!+($O$49^2)/2)*$O$54)/($O$49*SQRT($O$54))))*$ET77-NORMSDIST((((LN($ET77/$S$40)+(#REF!+($O$49^2)/2)*$O$54)/($O$49*SQRT($O$54)))-$O$49*SQRT(($O$54))))*$S$40*EXP(-#REF!*$O$54))*$R$40*100,0)</f>
        <v>0</v>
      </c>
      <c r="GG77" s="60">
        <f ca="1">IFERROR((NORMSDIST(((LN($ET77/$S$41)+(#REF!+($O$49^2)/2)*$O$54)/($O$49*SQRT($O$54))))*$ET77-NORMSDIST((((LN($ET77/$S$41)+(#REF!+($O$49^2)/2)*$O$54)/($O$49*SQRT($O$54)))-$O$49*SQRT(($O$54))))*$S$41*EXP(-#REF!*$O$54))*$R$41*100,0)</f>
        <v>0</v>
      </c>
      <c r="GH77" s="60">
        <f ca="1">IFERROR((NORMSDIST(((LN($ET77/$S$42)+(#REF!+($O$49^2)/2)*$O$54)/($O$49*SQRT($O$54))))*$ET77-NORMSDIST((((LN($ET77/$S$42)+(#REF!+($O$49^2)/2)*$O$54)/($O$49*SQRT($O$54)))-$O$49*SQRT(($O$54))))*$S$42*EXP(-#REF!*$O$54))*$R$42*100,0)</f>
        <v>0</v>
      </c>
      <c r="GI77" s="85">
        <f t="shared" ca="1" si="185"/>
        <v>0</v>
      </c>
    </row>
    <row r="78" spans="1:191" ht="13.5" thickTop="1">
      <c r="A78" s="572" t="s">
        <v>259</v>
      </c>
      <c r="B78" s="573">
        <f>IFERROR(VLOOKUP("GGAL - 24hs",HomeBroker!$A$30:$F$134,6,0),0)</f>
        <v>3735</v>
      </c>
      <c r="C78" s="574"/>
      <c r="D78" s="572" t="s">
        <v>260</v>
      </c>
      <c r="E78" s="575">
        <f>SUM(E3:E77)</f>
        <v>0</v>
      </c>
      <c r="F78" s="576">
        <f>SUM(F3:F77)</f>
        <v>0</v>
      </c>
      <c r="G78" s="577"/>
      <c r="H78" s="577"/>
      <c r="I78" s="578"/>
      <c r="J78" s="906">
        <f>SUM(J3:J77)</f>
        <v>0</v>
      </c>
      <c r="K78" s="878"/>
      <c r="L78" s="878"/>
      <c r="M78" s="878"/>
      <c r="N78" s="878"/>
      <c r="O78" s="878"/>
      <c r="P78" s="878"/>
      <c r="Q78" s="878"/>
      <c r="R78" s="878"/>
      <c r="S78" s="878"/>
      <c r="T78" s="878"/>
      <c r="U78" s="878"/>
      <c r="V78" s="878"/>
      <c r="W78" s="878"/>
      <c r="X78" s="878"/>
      <c r="Y78" s="878"/>
      <c r="Z78" s="878"/>
      <c r="AA78" s="878"/>
      <c r="AB78" s="878"/>
      <c r="AC78" s="878"/>
      <c r="AD78" s="878"/>
      <c r="AE78" s="878"/>
      <c r="AF78" s="878"/>
      <c r="AG78" s="878"/>
      <c r="AH78" s="878"/>
      <c r="AI78" s="878"/>
      <c r="AJ78" s="878"/>
      <c r="AK78" s="878"/>
      <c r="AL78" s="878"/>
      <c r="AM78" s="878"/>
      <c r="AN78" s="878"/>
      <c r="AO78" s="926"/>
      <c r="AP78" s="927"/>
      <c r="AQ78" s="928"/>
      <c r="AR78" s="929"/>
      <c r="AS78" s="930"/>
      <c r="AT78" s="931"/>
      <c r="AU78" s="932"/>
      <c r="AV78" s="933"/>
      <c r="AW78" s="928"/>
      <c r="AX78" s="929"/>
      <c r="AY78" s="930"/>
      <c r="AZ78" s="931"/>
      <c r="BA78" s="932"/>
      <c r="BB78" s="934"/>
      <c r="BC78" s="935"/>
      <c r="BD78" s="930"/>
      <c r="BE78" s="931"/>
      <c r="BF78" s="936"/>
      <c r="BG78" s="877"/>
      <c r="BH78" s="877"/>
      <c r="BI78" s="877"/>
      <c r="BJ78" s="877"/>
      <c r="BK78" s="877"/>
      <c r="BL78" s="877"/>
      <c r="BM78" s="877"/>
      <c r="BN78" s="877"/>
      <c r="BO78" s="877"/>
      <c r="BP78" s="877"/>
      <c r="BQ78" s="877"/>
      <c r="BR78" s="877"/>
      <c r="DC78" s="59">
        <f t="shared" si="142"/>
        <v>3242.4488666764983</v>
      </c>
      <c r="DD78" s="60">
        <f t="shared" si="143"/>
        <v>0</v>
      </c>
      <c r="DE78" s="60">
        <f t="shared" si="144"/>
        <v>0</v>
      </c>
      <c r="DF78" s="60">
        <f t="shared" si="145"/>
        <v>0</v>
      </c>
      <c r="DG78" s="60">
        <f t="shared" si="146"/>
        <v>0</v>
      </c>
      <c r="DH78" s="60">
        <f t="shared" si="147"/>
        <v>0</v>
      </c>
      <c r="DI78" s="60">
        <f t="shared" si="148"/>
        <v>0</v>
      </c>
      <c r="DJ78" s="60">
        <f t="shared" si="149"/>
        <v>0</v>
      </c>
      <c r="DK78" s="60">
        <f t="shared" si="150"/>
        <v>0</v>
      </c>
      <c r="DL78" s="60">
        <f t="shared" si="151"/>
        <v>0</v>
      </c>
      <c r="DM78" s="60">
        <f t="shared" si="152"/>
        <v>0</v>
      </c>
      <c r="DN78" s="60">
        <f t="shared" si="153"/>
        <v>0</v>
      </c>
      <c r="DO78" s="60">
        <f t="shared" si="154"/>
        <v>0</v>
      </c>
      <c r="DP78" s="60">
        <f t="shared" si="155"/>
        <v>0</v>
      </c>
      <c r="DQ78" s="60">
        <f t="shared" si="156"/>
        <v>0</v>
      </c>
      <c r="DR78" s="60">
        <f t="shared" si="157"/>
        <v>0</v>
      </c>
      <c r="DS78" s="60">
        <f t="shared" si="158"/>
        <v>0</v>
      </c>
      <c r="DT78" s="60">
        <f t="shared" si="159"/>
        <v>0</v>
      </c>
      <c r="DU78" s="60">
        <f t="shared" si="160"/>
        <v>0</v>
      </c>
      <c r="DV78" s="60">
        <f t="shared" si="161"/>
        <v>0</v>
      </c>
      <c r="DW78" s="60">
        <f t="shared" si="162"/>
        <v>0</v>
      </c>
      <c r="DX78" s="60">
        <f t="shared" si="163"/>
        <v>0</v>
      </c>
      <c r="DY78" s="60">
        <f t="shared" si="164"/>
        <v>0</v>
      </c>
      <c r="DZ78" s="60">
        <f t="shared" si="165"/>
        <v>0</v>
      </c>
      <c r="EA78" s="60">
        <f t="shared" si="166"/>
        <v>0</v>
      </c>
      <c r="EB78" s="60">
        <f t="shared" si="167"/>
        <v>0</v>
      </c>
      <c r="EC78" s="60">
        <f t="shared" si="168"/>
        <v>0</v>
      </c>
      <c r="ED78" s="60">
        <f t="shared" si="169"/>
        <v>0</v>
      </c>
      <c r="EE78" s="60">
        <f t="shared" si="170"/>
        <v>0</v>
      </c>
      <c r="EF78" s="60">
        <f t="shared" si="171"/>
        <v>0</v>
      </c>
      <c r="EG78" s="60">
        <f t="shared" si="172"/>
        <v>0</v>
      </c>
      <c r="EH78" s="60">
        <f t="shared" si="173"/>
        <v>0</v>
      </c>
      <c r="EI78" s="60">
        <f t="shared" si="174"/>
        <v>0</v>
      </c>
      <c r="EJ78" s="60">
        <f t="shared" si="175"/>
        <v>0</v>
      </c>
      <c r="EK78" s="60">
        <f t="shared" si="176"/>
        <v>0</v>
      </c>
      <c r="EL78" s="60">
        <f t="shared" si="177"/>
        <v>0</v>
      </c>
      <c r="EM78" s="60">
        <f t="shared" si="178"/>
        <v>0</v>
      </c>
      <c r="EN78" s="60">
        <f t="shared" si="179"/>
        <v>0</v>
      </c>
      <c r="EO78" s="60">
        <f t="shared" si="180"/>
        <v>0</v>
      </c>
      <c r="EP78" s="60">
        <f t="shared" si="181"/>
        <v>0</v>
      </c>
      <c r="EQ78" s="60">
        <f t="shared" si="182"/>
        <v>0</v>
      </c>
      <c r="ER78" s="85">
        <f t="shared" si="183"/>
        <v>0</v>
      </c>
      <c r="ES78" s="50"/>
      <c r="ET78" s="59">
        <f t="shared" si="184"/>
        <v>3242.4488666764983</v>
      </c>
      <c r="EU78" s="60">
        <f ca="1">IFERROR((NORMSDIST(((LN($ET78/$S$3)+(#REF!+($O$49^2)/2)*$O$54)/($O$49*SQRT($O$54))))*$ET78-NORMSDIST((((LN($ET78/$S$3)+(#REF!+($O$49^2)/2)*$O$54)/($O$49*SQRT($O$54)))-$O$49*SQRT(($O$54))))*$S$3*EXP(-#REF!*$O$54))*$R$3*100,0)</f>
        <v>0</v>
      </c>
      <c r="EV78" s="60">
        <f ca="1">IFERROR((NORMSDIST(((LN($ET78/$S$4)+(#REF!+($O$49^2)/2)*$O$54)/($O$49*SQRT($O$54))))*$ET78-NORMSDIST((((LN($ET78/$S$4)+(#REF!+($O$49^2)/2)*$O$54)/($O$49*SQRT($O$54)))-$O$49*SQRT(($O$54))))*$S$4*EXP(-#REF!*$O$54))*$R$4*100,0)</f>
        <v>0</v>
      </c>
      <c r="EW78" s="60">
        <f ca="1">IFERROR((NORMSDIST(((LN($ET78/$S$5)+(#REF!+($O$49^2)/2)*$O$54)/($O$49*SQRT($O$54))))*$ET78-NORMSDIST((((LN($ET78/$S$5)+(#REF!+($O$49^2)/2)*$O$54)/($O$49*SQRT($O$54)))-$O$49*SQRT(($O$54))))*$S$5*EXP(-#REF!*$O$54))*$R$5*100,0)</f>
        <v>0</v>
      </c>
      <c r="EX78" s="60">
        <f ca="1">IFERROR((NORMSDIST(((LN($ET78/$S$6)+(#REF!+($O$49^2)/2)*$O$54)/($O$49*SQRT($O$54))))*$ET78-NORMSDIST((((LN($ET78/$S$6)+(#REF!+($O$49^2)/2)*$O$54)/($O$49*SQRT($O$54)))-$O$49*SQRT(($O$54))))*$S$6*EXP(-#REF!*$O$54))*$R$6*100,0)</f>
        <v>0</v>
      </c>
      <c r="EY78" s="60">
        <f ca="1">IFERROR((NORMSDIST(((LN($ET78/$S$7)+(#REF!+($O$49^2)/2)*$O$54)/($O$49*SQRT($O$54))))*$ET78-NORMSDIST((((LN($ET78/$S$7)+(#REF!+($O$49^2)/2)*$O$54)/($O$49*SQRT($O$54)))-$O$49*SQRT(($O$54))))*$S$7*EXP(-#REF!*$O$54))*$R$7*100,0)</f>
        <v>0</v>
      </c>
      <c r="EZ78" s="60">
        <f ca="1">IFERROR((NORMSDIST(((LN($ET78/$S$8)+(#REF!+($O$49^2)/2)*$O$54)/($O$49*SQRT($O$54))))*$ET78-NORMSDIST((((LN($ET78/$S$8)+(#REF!+($O$49^2)/2)*$O$54)/($O$49*SQRT($O$54)))-$O$49*SQRT(($O$54))))*$S$8*EXP(-#REF!*$O$54))*$R$8*100,0)</f>
        <v>0</v>
      </c>
      <c r="FA78" s="60">
        <f ca="1">IFERROR((NORMSDIST(((LN($ET78/$S$9)+(#REF!+($O$49^2)/2)*$O$54)/($O$49*SQRT($O$54))))*$ET78-NORMSDIST((((LN($ET78/$S$9)+(#REF!+($O$49^2)/2)*$O$54)/($O$49*SQRT($O$54)))-$O$49*SQRT(($O$54))))*$S$9*EXP(-#REF!*$O$54))*$R$9*100,0)</f>
        <v>0</v>
      </c>
      <c r="FB78" s="60">
        <f ca="1">IFERROR((NORMSDIST(((LN($ET78/$S$10)+(#REF!+($O$49^2)/2)*$O$54)/($O$49*SQRT($O$54))))*$ET78-NORMSDIST((((LN($ET78/$S$10)+(#REF!+($O$49^2)/2)*$O$54)/($O$49*SQRT($O$54)))-$O$49*SQRT(($O$54))))*$S$10*EXP(-#REF!*$O$54))*$R$10*100,0)</f>
        <v>0</v>
      </c>
      <c r="FC78" s="60">
        <f ca="1">IFERROR((NORMSDIST(((LN($ET78/$S$11)+(#REF!+($O$49^2)/2)*$O$54)/($O$49*SQRT($O$54))))*$ET78-NORMSDIST((((LN($ET78/$S$11)+(#REF!+($O$49^2)/2)*$O$54)/($O$49*SQRT($O$54)))-$O$49*SQRT(($O$54))))*$S$11*EXP(-#REF!*$O$54))*$R$11*100,0)</f>
        <v>0</v>
      </c>
      <c r="FD78" s="60">
        <f ca="1">IFERROR((NORMSDIST(((LN($ET78/$S$12)+(#REF!+($O$49^2)/2)*$O$54)/($O$49*SQRT($O$54))))*$ET78-NORMSDIST((((LN($ET78/$S$12)+(#REF!+($O$49^2)/2)*$O$54)/($O$49*SQRT($O$54)))-$O$49*SQRT(($O$54))))*$S$12*EXP(-#REF!*$O$54))*$R$12*100,0)</f>
        <v>0</v>
      </c>
      <c r="FE78" s="60">
        <f ca="1">IFERROR((NORMSDIST(((LN($ET78/$S$13)+(#REF!+($O$49^2)/2)*$O$54)/($O$49*SQRT($O$54))))*$ET78-NORMSDIST((((LN($ET78/$S$13)+(#REF!+($O$49^2)/2)*$O$54)/($O$49*SQRT($O$54)))-$O$49*SQRT(($O$54))))*$S$13*EXP(-#REF!*$O$54))*$R$13*100,0)</f>
        <v>0</v>
      </c>
      <c r="FF78" s="60">
        <f ca="1">IFERROR((NORMSDIST(((LN($ET78/$S$14)+(#REF!+($O$49^2)/2)*$O$54)/($O$49*SQRT($O$54))))*$ET78-NORMSDIST((((LN($ET78/$S$14)+(#REF!+($O$49^2)/2)*$O$54)/($O$49*SQRT($O$54)))-$O$49*SQRT(($O$54))))*$S$14*EXP(-#REF!*$O$54))*$R$14*100,0)</f>
        <v>0</v>
      </c>
      <c r="FG78" s="60">
        <f ca="1">IFERROR((NORMSDIST(((LN($ET78/$S$15)+(#REF!+($O$49^2)/2)*$O$54)/($O$49*SQRT($O$54))))*$ET78-NORMSDIST((((LN($ET78/$S$15)+(#REF!+($O$49^2)/2)*$O$54)/($O$49*SQRT($O$54)))-$O$49*SQRT(($O$54))))*$S$15*EXP(-#REF!*$O$54))*$R$15*100,0)</f>
        <v>0</v>
      </c>
      <c r="FH78" s="60">
        <f ca="1">IFERROR((NORMSDIST(((LN($ET78/$S$16)+(#REF!+($O$49^2)/2)*$O$54)/($O$49*SQRT($O$54))))*$ET78-NORMSDIST((((LN($ET78/$S$16)+(#REF!+($O$49^2)/2)*$O$54)/($O$49*SQRT($O$54)))-$O$49*SQRT(($O$54))))*$S$16*EXP(-#REF!*$O$54))*$R$16*100,0)</f>
        <v>0</v>
      </c>
      <c r="FI78" s="60">
        <f ca="1">IFERROR((NORMSDIST(((LN($ET78/$S$17)+(#REF!+($O$49^2)/2)*$O$54)/($O$49*SQRT($O$54))))*$ET78-NORMSDIST((((LN($ET78/$S$17)+(#REF!+($O$49^2)/2)*$O$54)/($O$49*SQRT($O$54)))-$O$49*SQRT(($O$54))))*$S$17*EXP(-#REF!*$O$54))*$R$17*100,0)</f>
        <v>0</v>
      </c>
      <c r="FJ78" s="60">
        <f ca="1">IFERROR((NORMSDIST(((LN($ET78/$S$18)+(#REF!+($O$49^2)/2)*$O$54)/($O$49*SQRT($O$54))))*$ET78-NORMSDIST((((LN($ET78/$S$18)+(#REF!+($O$49^2)/2)*$O$54)/($O$49*SQRT($O$54)))-$O$49*SQRT(($O$54))))*$S$18*EXP(-#REF!*$O$54))*$R$18*100,0)</f>
        <v>0</v>
      </c>
      <c r="FK78" s="60">
        <f ca="1">IFERROR((NORMSDIST(((LN($ET78/$S$19)+(#REF!+($O$49^2)/2)*$O$54)/($O$49*SQRT($O$54))))*$ET78-NORMSDIST((((LN($ET78/$S$19)+(#REF!+($O$49^2)/2)*$O$54)/($O$49*SQRT($O$54)))-$O$49*SQRT(($O$54))))*$S$19*EXP(-#REF!*$O$54))*$R$19*100,0)</f>
        <v>0</v>
      </c>
      <c r="FL78" s="60">
        <f ca="1">IFERROR((NORMSDIST(((LN($ET78/$S$20)+(#REF!+($O$49^2)/2)*$O$54)/($O$49*SQRT($O$54))))*$ET78-NORMSDIST((((LN($ET78/$S$20)+(#REF!+($O$49^2)/2)*$O$54)/($O$49*SQRT($O$54)))-$O$49*SQRT(($O$54))))*$S$20*EXP(-#REF!*$O$54))*$R$20*100,0)</f>
        <v>0</v>
      </c>
      <c r="FM78" s="60">
        <f ca="1">IFERROR((NORMSDIST(((LN($ET78/$S$21)+(#REF!+($O$49^2)/2)*$O$54)/($O$49*SQRT($O$54))))*$ET78-NORMSDIST((((LN($ET78/$S$21)+(#REF!+($O$49^2)/2)*$O$54)/($O$49*SQRT($O$54)))-$O$49*SQRT(($O$54))))*$S$21*EXP(-#REF!*$O$54))*$R$21*100,0)</f>
        <v>0</v>
      </c>
      <c r="FN78" s="60">
        <f ca="1">IFERROR((NORMSDIST(((LN($ET78/$S$22)+(#REF!+($O$49^2)/2)*$O$54)/($O$49*SQRT($O$54))))*$ET78-NORMSDIST((((LN($ET78/$S$22)+(#REF!+($O$49^2)/2)*$O$54)/($O$49*SQRT($O$54)))-$O$49*SQRT(($O$54))))*$S$22*EXP(-#REF!*$O$54))*$R$22*100,0)</f>
        <v>0</v>
      </c>
      <c r="FO78" s="60">
        <f ca="1">IFERROR((NORMSDIST(((LN($ET78/$S$23)+(#REF!+($O$49^2)/2)*$O$54)/($O$49*SQRT($O$54))))*$ET78-NORMSDIST((((LN($ET78/$S$23)+(#REF!+($O$49^2)/2)*$O$54)/($O$49*SQRT($O$54)))-$O$49*SQRT(($O$54))))*$S$23*EXP(-#REF!*$O$54))*$R$23*100,0)</f>
        <v>0</v>
      </c>
      <c r="FP78" s="60">
        <f ca="1">IFERROR((NORMSDIST(((LN($ET78/$S$24)+(#REF!+($O$49^2)/2)*$O$54)/($O$49*SQRT($O$54))))*$ET78-NORMSDIST((((LN($ET78/$S$24)+(#REF!+($O$49^2)/2)*$O$54)/($O$49*SQRT($O$54)))-$O$49*SQRT(($O$54))))*$S$24*EXP(-#REF!*$O$54))*$R$24*100,0)</f>
        <v>0</v>
      </c>
      <c r="FQ78" s="60">
        <f ca="1">IFERROR((NORMSDIST(((LN($ET78/$S$25)+(#REF!+($O$49^2)/2)*$O$54)/($O$49*SQRT($O$54))))*$ET78-NORMSDIST((((LN($ET78/$S$25)+(#REF!+($O$49^2)/2)*$O$54)/($O$49*SQRT($O$54)))-$O$49*SQRT(($O$54))))*$S$25*EXP(-#REF!*$O$54))*$R$25*100,0)</f>
        <v>0</v>
      </c>
      <c r="FR78" s="60">
        <f ca="1">IFERROR((NORMSDIST(((LN($ET78/$S$26)+(#REF!+($O$49^2)/2)*$O$54)/($O$49*SQRT($O$54))))*$ET78-NORMSDIST((((LN($ET78/$S$26)+(#REF!+($O$49^2)/2)*$O$54)/($O$49*SQRT($O$54)))-$O$49*SQRT(($O$54))))*$S$26*EXP(-#REF!*$O$54))*$R$26*100,0)</f>
        <v>0</v>
      </c>
      <c r="FS78" s="60">
        <f ca="1">IFERROR((NORMSDIST(((LN($ET78/$S$27)+(#REF!+($O$49^2)/2)*$O$54)/($O$49*SQRT($O$54))))*$ET78-NORMSDIST((((LN($ET78/$S$27)+(#REF!+($O$49^2)/2)*$O$54)/($O$49*SQRT($O$54)))-$O$49*SQRT(($O$54))))*$S$27*EXP(-#REF!*$O$54))*$R$27*100,0)</f>
        <v>0</v>
      </c>
      <c r="FT78" s="60">
        <f ca="1">IFERROR((NORMSDIST(((LN($ET78/$S$28)+(#REF!+($O$49^2)/2)*$O$54)/($O$49*SQRT($O$54))))*$ET78-NORMSDIST((((LN($ET78/$S$28)+(#REF!+($O$49^2)/2)*$O$54)/($O$49*SQRT($O$54)))-$O$49*SQRT(($O$54))))*$S$28*EXP(-#REF!*$O$54))*$R$28*100,0)</f>
        <v>0</v>
      </c>
      <c r="FU78" s="60">
        <f ca="1">IFERROR((NORMSDIST(((LN($ET78/$S$29)+(#REF!+($O$49^2)/2)*$O$54)/($O$49*SQRT($O$54))))*$ET78-NORMSDIST((((LN($ET78/$S$29)+(#REF!+($O$49^2)/2)*$O$54)/($O$49*SQRT($O$54)))-$O$49*SQRT(($O$54))))*$S$29*EXP(-#REF!*$O$54))*$R$29*100,0)</f>
        <v>0</v>
      </c>
      <c r="FV78" s="60">
        <f ca="1">IFERROR((NORMSDIST(((LN($ET78/$S$30)+(#REF!+($O$49^2)/2)*$O$54)/($O$49*SQRT($O$54))))*$ET78-NORMSDIST((((LN($ET78/$S$30)+(#REF!+($O$49^2)/2)*$O$54)/($O$49*SQRT($O$54)))-$O$49*SQRT(($O$54))))*$S$30*EXP(-#REF!*$O$54))*$R$30*100,0)</f>
        <v>0</v>
      </c>
      <c r="FW78" s="60">
        <f ca="1">IFERROR((NORMSDIST(((LN($ET78/$S$31)+(#REF!+($O$49^2)/2)*$O$54)/($O$49*SQRT($O$54))))*$ET78-NORMSDIST((((LN($ET78/$S$31)+(#REF!+($O$49^2)/2)*$O$54)/($O$49*SQRT($O$54)))-$O$49*SQRT(($O$54))))*$S$31*EXP(-#REF!*$O$54))*$R$31*100,0)</f>
        <v>0</v>
      </c>
      <c r="FX78" s="60">
        <f ca="1">IFERROR((NORMSDIST(((LN($ET78/$S$32)+(#REF!+($O$49^2)/2)*$O$54)/($O$49*SQRT($O$54))))*$ET78-NORMSDIST((((LN($ET78/$S$32)+(#REF!+($O$49^2)/2)*$O$54)/($O$49*SQRT($O$54)))-$O$49*SQRT(($O$54))))*$S$32*EXP(-#REF!*$O$54))*$R$32*100,0)</f>
        <v>0</v>
      </c>
      <c r="FY78" s="60">
        <f ca="1">IFERROR((NORMSDIST(((LN($ET78/$S$33)+(#REF!+($O$49^2)/2)*$O$54)/($O$49*SQRT($O$54))))*$ET78-NORMSDIST((((LN($ET78/$S$33)+(#REF!+($O$49^2)/2)*$O$54)/($O$49*SQRT($O$54)))-$O$49*SQRT(($O$54))))*$S$33*EXP(-#REF!*$O$54))*$R$33*100,0)</f>
        <v>0</v>
      </c>
      <c r="FZ78" s="60">
        <f ca="1">IFERROR((NORMSDIST(((LN($ET78/$S$34)+(#REF!+($O$49^2)/2)*$O$54)/($O$49*SQRT($O$54))))*$ET78-NORMSDIST((((LN($ET78/$S$34)+(#REF!+($O$49^2)/2)*$O$54)/($O$49*SQRT($O$54)))-$O$49*SQRT(($O$54))))*$S$34*EXP(-#REF!*$O$54))*$R$34*100,0)</f>
        <v>0</v>
      </c>
      <c r="GA78" s="60">
        <f ca="1">IFERROR((NORMSDIST(((LN($ET78/$S$35)+(#REF!+($O$49^2)/2)*$O$54)/($O$49*SQRT($O$54))))*$ET78-NORMSDIST((((LN($ET78/$S$35)+(#REF!+($O$49^2)/2)*$O$54)/($O$49*SQRT($O$54)))-$O$49*SQRT(($O$54))))*$S$35*EXP(-#REF!*$O$54))*$R$35*100,0)</f>
        <v>0</v>
      </c>
      <c r="GB78" s="60">
        <f ca="1">IFERROR((NORMSDIST(((LN($ET78/$S$36)+(#REF!+($O$49^2)/2)*$O$54)/($O$49*SQRT($O$54))))*$ET78-NORMSDIST((((LN($ET78/$S$36)+(#REF!+($O$49^2)/2)*$O$54)/($O$49*SQRT($O$54)))-$O$49*SQRT(($O$54))))*$S$36*EXP(-#REF!*$O$54))*$R$36*100,0)</f>
        <v>0</v>
      </c>
      <c r="GC78" s="60">
        <f ca="1">IFERROR((NORMSDIST(((LN($ET78/$S$37)+(#REF!+($O$49^2)/2)*$O$54)/($O$49*SQRT($O$54))))*$ET78-NORMSDIST((((LN($ET78/$S$37)+(#REF!+($O$49^2)/2)*$O$54)/($O$49*SQRT($O$54)))-$O$49*SQRT(($O$54))))*$S$37*EXP(-#REF!*$O$54))*$R$37*100,0)</f>
        <v>0</v>
      </c>
      <c r="GD78" s="60">
        <f ca="1">IFERROR((NORMSDIST(((LN($ET78/$S$38)+(#REF!+($O$49^2)/2)*$O$54)/($O$49*SQRT($O$54))))*$ET78-NORMSDIST((((LN($ET78/$S$38)+(#REF!+($O$49^2)/2)*$O$54)/($O$49*SQRT($O$54)))-$O$49*SQRT(($O$54))))*$S$38*EXP(-#REF!*$O$54))*$R$38*100,0)</f>
        <v>0</v>
      </c>
      <c r="GE78" s="60">
        <f ca="1">IFERROR((NORMSDIST(((LN($ET78/$S$39)+(#REF!+($O$49^2)/2)*$O$54)/($O$49*SQRT($O$54))))*$ET78-NORMSDIST((((LN($ET78/$S$39)+(#REF!+($O$49^2)/2)*$O$54)/($O$49*SQRT($O$54)))-$O$49*SQRT(($O$54))))*$S$39*EXP(-#REF!*$O$54))*$R$39*100,0)</f>
        <v>0</v>
      </c>
      <c r="GF78" s="60">
        <f ca="1">IFERROR((NORMSDIST(((LN($ET78/$S$40)+(#REF!+($O$49^2)/2)*$O$54)/($O$49*SQRT($O$54))))*$ET78-NORMSDIST((((LN($ET78/$S$40)+(#REF!+($O$49^2)/2)*$O$54)/($O$49*SQRT($O$54)))-$O$49*SQRT(($O$54))))*$S$40*EXP(-#REF!*$O$54))*$R$40*100,0)</f>
        <v>0</v>
      </c>
      <c r="GG78" s="60">
        <f ca="1">IFERROR((NORMSDIST(((LN($ET78/$S$41)+(#REF!+($O$49^2)/2)*$O$54)/($O$49*SQRT($O$54))))*$ET78-NORMSDIST((((LN($ET78/$S$41)+(#REF!+($O$49^2)/2)*$O$54)/($O$49*SQRT($O$54)))-$O$49*SQRT(($O$54))))*$S$41*EXP(-#REF!*$O$54))*$R$41*100,0)</f>
        <v>0</v>
      </c>
      <c r="GH78" s="60">
        <f ca="1">IFERROR((NORMSDIST(((LN($ET78/$S$42)+(#REF!+($O$49^2)/2)*$O$54)/($O$49*SQRT($O$54))))*$ET78-NORMSDIST((((LN($ET78/$S$42)+(#REF!+($O$49^2)/2)*$O$54)/($O$49*SQRT($O$54)))-$O$49*SQRT(($O$54))))*$S$42*EXP(-#REF!*$O$54))*$R$42*100,0)</f>
        <v>0</v>
      </c>
      <c r="GI78" s="85">
        <f t="shared" ca="1" si="185"/>
        <v>0</v>
      </c>
    </row>
    <row r="79" spans="1:191">
      <c r="A79" s="877"/>
      <c r="B79" s="878"/>
      <c r="C79" s="878"/>
      <c r="D79" s="878"/>
      <c r="E79" s="878"/>
      <c r="F79" s="878"/>
      <c r="G79" s="878"/>
      <c r="H79" s="878"/>
      <c r="I79" s="878"/>
      <c r="J79" s="878"/>
      <c r="K79" s="878"/>
      <c r="L79" s="878"/>
      <c r="M79" s="878"/>
      <c r="N79" s="878"/>
      <c r="O79" s="878"/>
      <c r="P79" s="878"/>
      <c r="Q79" s="878"/>
      <c r="R79" s="878"/>
      <c r="S79" s="878"/>
      <c r="T79" s="878"/>
      <c r="U79" s="878"/>
      <c r="V79" s="878"/>
      <c r="W79" s="878"/>
      <c r="X79" s="878"/>
      <c r="Y79" s="878"/>
      <c r="Z79" s="878"/>
      <c r="AA79" s="878"/>
      <c r="AB79" s="878"/>
      <c r="AC79" s="878"/>
      <c r="AD79" s="878"/>
      <c r="AE79" s="878"/>
      <c r="AF79" s="878"/>
      <c r="AG79" s="878"/>
      <c r="AH79" s="878"/>
      <c r="AI79" s="878"/>
      <c r="AJ79" s="878"/>
      <c r="AK79" s="878"/>
      <c r="AL79" s="878"/>
      <c r="AM79" s="878"/>
      <c r="AN79" s="878"/>
      <c r="AO79" s="878"/>
      <c r="AP79" s="878"/>
      <c r="AQ79" s="878"/>
      <c r="AR79" s="878"/>
      <c r="AS79" s="878"/>
      <c r="AT79" s="878"/>
      <c r="AU79" s="878"/>
      <c r="AV79" s="878"/>
      <c r="AW79" s="878"/>
      <c r="AX79" s="878"/>
      <c r="AY79" s="878"/>
      <c r="AZ79" s="878"/>
      <c r="BA79" s="878"/>
      <c r="BB79" s="878"/>
      <c r="BC79" s="878"/>
      <c r="BD79" s="878"/>
      <c r="BE79" s="878"/>
      <c r="BF79" s="878"/>
      <c r="BG79" s="878"/>
      <c r="BH79" s="878"/>
      <c r="BI79" s="877"/>
      <c r="BJ79" s="877"/>
      <c r="BK79" s="877"/>
      <c r="BL79" s="877"/>
      <c r="BM79" s="877"/>
      <c r="BN79" s="877"/>
      <c r="BO79" s="877"/>
      <c r="BP79" s="877"/>
      <c r="BQ79" s="877"/>
      <c r="BR79" s="877"/>
      <c r="DC79" s="59">
        <f t="shared" si="142"/>
        <v>3308.6212925270393</v>
      </c>
      <c r="DD79" s="60">
        <f t="shared" si="143"/>
        <v>0</v>
      </c>
      <c r="DE79" s="60">
        <f t="shared" si="144"/>
        <v>0</v>
      </c>
      <c r="DF79" s="60">
        <f t="shared" si="145"/>
        <v>0</v>
      </c>
      <c r="DG79" s="60">
        <f t="shared" si="146"/>
        <v>0</v>
      </c>
      <c r="DH79" s="60">
        <f t="shared" si="147"/>
        <v>0</v>
      </c>
      <c r="DI79" s="60">
        <f t="shared" si="148"/>
        <v>0</v>
      </c>
      <c r="DJ79" s="60">
        <f t="shared" si="149"/>
        <v>0</v>
      </c>
      <c r="DK79" s="60">
        <f t="shared" si="150"/>
        <v>0</v>
      </c>
      <c r="DL79" s="60">
        <f t="shared" si="151"/>
        <v>0</v>
      </c>
      <c r="DM79" s="60">
        <f t="shared" si="152"/>
        <v>0</v>
      </c>
      <c r="DN79" s="60">
        <f t="shared" si="153"/>
        <v>0</v>
      </c>
      <c r="DO79" s="60">
        <f t="shared" si="154"/>
        <v>0</v>
      </c>
      <c r="DP79" s="60">
        <f t="shared" si="155"/>
        <v>0</v>
      </c>
      <c r="DQ79" s="60">
        <f t="shared" si="156"/>
        <v>0</v>
      </c>
      <c r="DR79" s="60">
        <f t="shared" si="157"/>
        <v>0</v>
      </c>
      <c r="DS79" s="60">
        <f t="shared" si="158"/>
        <v>0</v>
      </c>
      <c r="DT79" s="60">
        <f t="shared" si="159"/>
        <v>0</v>
      </c>
      <c r="DU79" s="60">
        <f t="shared" si="160"/>
        <v>0</v>
      </c>
      <c r="DV79" s="60">
        <f t="shared" si="161"/>
        <v>0</v>
      </c>
      <c r="DW79" s="60">
        <f t="shared" si="162"/>
        <v>0</v>
      </c>
      <c r="DX79" s="60">
        <f t="shared" si="163"/>
        <v>0</v>
      </c>
      <c r="DY79" s="60">
        <f t="shared" si="164"/>
        <v>0</v>
      </c>
      <c r="DZ79" s="60">
        <f t="shared" si="165"/>
        <v>0</v>
      </c>
      <c r="EA79" s="60">
        <f t="shared" si="166"/>
        <v>0</v>
      </c>
      <c r="EB79" s="60">
        <f t="shared" si="167"/>
        <v>0</v>
      </c>
      <c r="EC79" s="60">
        <f t="shared" si="168"/>
        <v>0</v>
      </c>
      <c r="ED79" s="60">
        <f t="shared" si="169"/>
        <v>0</v>
      </c>
      <c r="EE79" s="60">
        <f t="shared" si="170"/>
        <v>0</v>
      </c>
      <c r="EF79" s="60">
        <f t="shared" si="171"/>
        <v>0</v>
      </c>
      <c r="EG79" s="60">
        <f t="shared" si="172"/>
        <v>0</v>
      </c>
      <c r="EH79" s="60">
        <f t="shared" si="173"/>
        <v>0</v>
      </c>
      <c r="EI79" s="60">
        <f t="shared" si="174"/>
        <v>0</v>
      </c>
      <c r="EJ79" s="60">
        <f t="shared" si="175"/>
        <v>0</v>
      </c>
      <c r="EK79" s="60">
        <f t="shared" si="176"/>
        <v>0</v>
      </c>
      <c r="EL79" s="60">
        <f t="shared" si="177"/>
        <v>0</v>
      </c>
      <c r="EM79" s="60">
        <f t="shared" si="178"/>
        <v>0</v>
      </c>
      <c r="EN79" s="60">
        <f t="shared" si="179"/>
        <v>0</v>
      </c>
      <c r="EO79" s="60">
        <f t="shared" si="180"/>
        <v>0</v>
      </c>
      <c r="EP79" s="60">
        <f t="shared" si="181"/>
        <v>0</v>
      </c>
      <c r="EQ79" s="60">
        <f t="shared" si="182"/>
        <v>0</v>
      </c>
      <c r="ER79" s="85">
        <f t="shared" si="183"/>
        <v>0</v>
      </c>
      <c r="ES79" s="50"/>
      <c r="ET79" s="59">
        <f t="shared" si="184"/>
        <v>3308.6212925270393</v>
      </c>
      <c r="EU79" s="60">
        <f ca="1">IFERROR((NORMSDIST(((LN($ET79/$S$3)+(#REF!+($O$49^2)/2)*$O$54)/($O$49*SQRT($O$54))))*$ET79-NORMSDIST((((LN($ET79/$S$3)+(#REF!+($O$49^2)/2)*$O$54)/($O$49*SQRT($O$54)))-$O$49*SQRT(($O$54))))*$S$3*EXP(-#REF!*$O$54))*$R$3*100,0)</f>
        <v>0</v>
      </c>
      <c r="EV79" s="60">
        <f ca="1">IFERROR((NORMSDIST(((LN($ET79/$S$4)+(#REF!+($O$49^2)/2)*$O$54)/($O$49*SQRT($O$54))))*$ET79-NORMSDIST((((LN($ET79/$S$4)+(#REF!+($O$49^2)/2)*$O$54)/($O$49*SQRT($O$54)))-$O$49*SQRT(($O$54))))*$S$4*EXP(-#REF!*$O$54))*$R$4*100,0)</f>
        <v>0</v>
      </c>
      <c r="EW79" s="60">
        <f ca="1">IFERROR((NORMSDIST(((LN($ET79/$S$5)+(#REF!+($O$49^2)/2)*$O$54)/($O$49*SQRT($O$54))))*$ET79-NORMSDIST((((LN($ET79/$S$5)+(#REF!+($O$49^2)/2)*$O$54)/($O$49*SQRT($O$54)))-$O$49*SQRT(($O$54))))*$S$5*EXP(-#REF!*$O$54))*$R$5*100,0)</f>
        <v>0</v>
      </c>
      <c r="EX79" s="60">
        <f ca="1">IFERROR((NORMSDIST(((LN($ET79/$S$6)+(#REF!+($O$49^2)/2)*$O$54)/($O$49*SQRT($O$54))))*$ET79-NORMSDIST((((LN($ET79/$S$6)+(#REF!+($O$49^2)/2)*$O$54)/($O$49*SQRT($O$54)))-$O$49*SQRT(($O$54))))*$S$6*EXP(-#REF!*$O$54))*$R$6*100,0)</f>
        <v>0</v>
      </c>
      <c r="EY79" s="60">
        <f ca="1">IFERROR((NORMSDIST(((LN($ET79/$S$7)+(#REF!+($O$49^2)/2)*$O$54)/($O$49*SQRT($O$54))))*$ET79-NORMSDIST((((LN($ET79/$S$7)+(#REF!+($O$49^2)/2)*$O$54)/($O$49*SQRT($O$54)))-$O$49*SQRT(($O$54))))*$S$7*EXP(-#REF!*$O$54))*$R$7*100,0)</f>
        <v>0</v>
      </c>
      <c r="EZ79" s="60">
        <f ca="1">IFERROR((NORMSDIST(((LN($ET79/$S$8)+(#REF!+($O$49^2)/2)*$O$54)/($O$49*SQRT($O$54))))*$ET79-NORMSDIST((((LN($ET79/$S$8)+(#REF!+($O$49^2)/2)*$O$54)/($O$49*SQRT($O$54)))-$O$49*SQRT(($O$54))))*$S$8*EXP(-#REF!*$O$54))*$R$8*100,0)</f>
        <v>0</v>
      </c>
      <c r="FA79" s="60">
        <f ca="1">IFERROR((NORMSDIST(((LN($ET79/$S$9)+(#REF!+($O$49^2)/2)*$O$54)/($O$49*SQRT($O$54))))*$ET79-NORMSDIST((((LN($ET79/$S$9)+(#REF!+($O$49^2)/2)*$O$54)/($O$49*SQRT($O$54)))-$O$49*SQRT(($O$54))))*$S$9*EXP(-#REF!*$O$54))*$R$9*100,0)</f>
        <v>0</v>
      </c>
      <c r="FB79" s="60">
        <f ca="1">IFERROR((NORMSDIST(((LN($ET79/$S$10)+(#REF!+($O$49^2)/2)*$O$54)/($O$49*SQRT($O$54))))*$ET79-NORMSDIST((((LN($ET79/$S$10)+(#REF!+($O$49^2)/2)*$O$54)/($O$49*SQRT($O$54)))-$O$49*SQRT(($O$54))))*$S$10*EXP(-#REF!*$O$54))*$R$10*100,0)</f>
        <v>0</v>
      </c>
      <c r="FC79" s="60">
        <f ca="1">IFERROR((NORMSDIST(((LN($ET79/$S$11)+(#REF!+($O$49^2)/2)*$O$54)/($O$49*SQRT($O$54))))*$ET79-NORMSDIST((((LN($ET79/$S$11)+(#REF!+($O$49^2)/2)*$O$54)/($O$49*SQRT($O$54)))-$O$49*SQRT(($O$54))))*$S$11*EXP(-#REF!*$O$54))*$R$11*100,0)</f>
        <v>0</v>
      </c>
      <c r="FD79" s="60">
        <f ca="1">IFERROR((NORMSDIST(((LN($ET79/$S$12)+(#REF!+($O$49^2)/2)*$O$54)/($O$49*SQRT($O$54))))*$ET79-NORMSDIST((((LN($ET79/$S$12)+(#REF!+($O$49^2)/2)*$O$54)/($O$49*SQRT($O$54)))-$O$49*SQRT(($O$54))))*$S$12*EXP(-#REF!*$O$54))*$R$12*100,0)</f>
        <v>0</v>
      </c>
      <c r="FE79" s="60">
        <f ca="1">IFERROR((NORMSDIST(((LN($ET79/$S$13)+(#REF!+($O$49^2)/2)*$O$54)/($O$49*SQRT($O$54))))*$ET79-NORMSDIST((((LN($ET79/$S$13)+(#REF!+($O$49^2)/2)*$O$54)/($O$49*SQRT($O$54)))-$O$49*SQRT(($O$54))))*$S$13*EXP(-#REF!*$O$54))*$R$13*100,0)</f>
        <v>0</v>
      </c>
      <c r="FF79" s="60">
        <f ca="1">IFERROR((NORMSDIST(((LN($ET79/$S$14)+(#REF!+($O$49^2)/2)*$O$54)/($O$49*SQRT($O$54))))*$ET79-NORMSDIST((((LN($ET79/$S$14)+(#REF!+($O$49^2)/2)*$O$54)/($O$49*SQRT($O$54)))-$O$49*SQRT(($O$54))))*$S$14*EXP(-#REF!*$O$54))*$R$14*100,0)</f>
        <v>0</v>
      </c>
      <c r="FG79" s="60">
        <f ca="1">IFERROR((NORMSDIST(((LN($ET79/$S$15)+(#REF!+($O$49^2)/2)*$O$54)/($O$49*SQRT($O$54))))*$ET79-NORMSDIST((((LN($ET79/$S$15)+(#REF!+($O$49^2)/2)*$O$54)/($O$49*SQRT($O$54)))-$O$49*SQRT(($O$54))))*$S$15*EXP(-#REF!*$O$54))*$R$15*100,0)</f>
        <v>0</v>
      </c>
      <c r="FH79" s="60">
        <f ca="1">IFERROR((NORMSDIST(((LN($ET79/$S$16)+(#REF!+($O$49^2)/2)*$O$54)/($O$49*SQRT($O$54))))*$ET79-NORMSDIST((((LN($ET79/$S$16)+(#REF!+($O$49^2)/2)*$O$54)/($O$49*SQRT($O$54)))-$O$49*SQRT(($O$54))))*$S$16*EXP(-#REF!*$O$54))*$R$16*100,0)</f>
        <v>0</v>
      </c>
      <c r="FI79" s="60">
        <f ca="1">IFERROR((NORMSDIST(((LN($ET79/$S$17)+(#REF!+($O$49^2)/2)*$O$54)/($O$49*SQRT($O$54))))*$ET79-NORMSDIST((((LN($ET79/$S$17)+(#REF!+($O$49^2)/2)*$O$54)/($O$49*SQRT($O$54)))-$O$49*SQRT(($O$54))))*$S$17*EXP(-#REF!*$O$54))*$R$17*100,0)</f>
        <v>0</v>
      </c>
      <c r="FJ79" s="60">
        <f ca="1">IFERROR((NORMSDIST(((LN($ET79/$S$18)+(#REF!+($O$49^2)/2)*$O$54)/($O$49*SQRT($O$54))))*$ET79-NORMSDIST((((LN($ET79/$S$18)+(#REF!+($O$49^2)/2)*$O$54)/($O$49*SQRT($O$54)))-$O$49*SQRT(($O$54))))*$S$18*EXP(-#REF!*$O$54))*$R$18*100,0)</f>
        <v>0</v>
      </c>
      <c r="FK79" s="60">
        <f ca="1">IFERROR((NORMSDIST(((LN($ET79/$S$19)+(#REF!+($O$49^2)/2)*$O$54)/($O$49*SQRT($O$54))))*$ET79-NORMSDIST((((LN($ET79/$S$19)+(#REF!+($O$49^2)/2)*$O$54)/($O$49*SQRT($O$54)))-$O$49*SQRT(($O$54))))*$S$19*EXP(-#REF!*$O$54))*$R$19*100,0)</f>
        <v>0</v>
      </c>
      <c r="FL79" s="60">
        <f ca="1">IFERROR((NORMSDIST(((LN($ET79/$S$20)+(#REF!+($O$49^2)/2)*$O$54)/($O$49*SQRT($O$54))))*$ET79-NORMSDIST((((LN($ET79/$S$20)+(#REF!+($O$49^2)/2)*$O$54)/($O$49*SQRT($O$54)))-$O$49*SQRT(($O$54))))*$S$20*EXP(-#REF!*$O$54))*$R$20*100,0)</f>
        <v>0</v>
      </c>
      <c r="FM79" s="60">
        <f ca="1">IFERROR((NORMSDIST(((LN($ET79/$S$21)+(#REF!+($O$49^2)/2)*$O$54)/($O$49*SQRT($O$54))))*$ET79-NORMSDIST((((LN($ET79/$S$21)+(#REF!+($O$49^2)/2)*$O$54)/($O$49*SQRT($O$54)))-$O$49*SQRT(($O$54))))*$S$21*EXP(-#REF!*$O$54))*$R$21*100,0)</f>
        <v>0</v>
      </c>
      <c r="FN79" s="60">
        <f ca="1">IFERROR((NORMSDIST(((LN($ET79/$S$22)+(#REF!+($O$49^2)/2)*$O$54)/($O$49*SQRT($O$54))))*$ET79-NORMSDIST((((LN($ET79/$S$22)+(#REF!+($O$49^2)/2)*$O$54)/($O$49*SQRT($O$54)))-$O$49*SQRT(($O$54))))*$S$22*EXP(-#REF!*$O$54))*$R$22*100,0)</f>
        <v>0</v>
      </c>
      <c r="FO79" s="60">
        <f ca="1">IFERROR((NORMSDIST(((LN($ET79/$S$23)+(#REF!+($O$49^2)/2)*$O$54)/($O$49*SQRT($O$54))))*$ET79-NORMSDIST((((LN($ET79/$S$23)+(#REF!+($O$49^2)/2)*$O$54)/($O$49*SQRT($O$54)))-$O$49*SQRT(($O$54))))*$S$23*EXP(-#REF!*$O$54))*$R$23*100,0)</f>
        <v>0</v>
      </c>
      <c r="FP79" s="60">
        <f ca="1">IFERROR((NORMSDIST(((LN($ET79/$S$24)+(#REF!+($O$49^2)/2)*$O$54)/($O$49*SQRT($O$54))))*$ET79-NORMSDIST((((LN($ET79/$S$24)+(#REF!+($O$49^2)/2)*$O$54)/($O$49*SQRT($O$54)))-$O$49*SQRT(($O$54))))*$S$24*EXP(-#REF!*$O$54))*$R$24*100,0)</f>
        <v>0</v>
      </c>
      <c r="FQ79" s="60">
        <f ca="1">IFERROR((NORMSDIST(((LN($ET79/$S$25)+(#REF!+($O$49^2)/2)*$O$54)/($O$49*SQRT($O$54))))*$ET79-NORMSDIST((((LN($ET79/$S$25)+(#REF!+($O$49^2)/2)*$O$54)/($O$49*SQRT($O$54)))-$O$49*SQRT(($O$54))))*$S$25*EXP(-#REF!*$O$54))*$R$25*100,0)</f>
        <v>0</v>
      </c>
      <c r="FR79" s="60">
        <f ca="1">IFERROR((NORMSDIST(((LN($ET79/$S$26)+(#REF!+($O$49^2)/2)*$O$54)/($O$49*SQRT($O$54))))*$ET79-NORMSDIST((((LN($ET79/$S$26)+(#REF!+($O$49^2)/2)*$O$54)/($O$49*SQRT($O$54)))-$O$49*SQRT(($O$54))))*$S$26*EXP(-#REF!*$O$54))*$R$26*100,0)</f>
        <v>0</v>
      </c>
      <c r="FS79" s="60">
        <f ca="1">IFERROR((NORMSDIST(((LN($ET79/$S$27)+(#REF!+($O$49^2)/2)*$O$54)/($O$49*SQRT($O$54))))*$ET79-NORMSDIST((((LN($ET79/$S$27)+(#REF!+($O$49^2)/2)*$O$54)/($O$49*SQRT($O$54)))-$O$49*SQRT(($O$54))))*$S$27*EXP(-#REF!*$O$54))*$R$27*100,0)</f>
        <v>0</v>
      </c>
      <c r="FT79" s="60">
        <f ca="1">IFERROR((NORMSDIST(((LN($ET79/$S$28)+(#REF!+($O$49^2)/2)*$O$54)/($O$49*SQRT($O$54))))*$ET79-NORMSDIST((((LN($ET79/$S$28)+(#REF!+($O$49^2)/2)*$O$54)/($O$49*SQRT($O$54)))-$O$49*SQRT(($O$54))))*$S$28*EXP(-#REF!*$O$54))*$R$28*100,0)</f>
        <v>0</v>
      </c>
      <c r="FU79" s="60">
        <f ca="1">IFERROR((NORMSDIST(((LN($ET79/$S$29)+(#REF!+($O$49^2)/2)*$O$54)/($O$49*SQRT($O$54))))*$ET79-NORMSDIST((((LN($ET79/$S$29)+(#REF!+($O$49^2)/2)*$O$54)/($O$49*SQRT($O$54)))-$O$49*SQRT(($O$54))))*$S$29*EXP(-#REF!*$O$54))*$R$29*100,0)</f>
        <v>0</v>
      </c>
      <c r="FV79" s="60">
        <f ca="1">IFERROR((NORMSDIST(((LN($ET79/$S$30)+(#REF!+($O$49^2)/2)*$O$54)/($O$49*SQRT($O$54))))*$ET79-NORMSDIST((((LN($ET79/$S$30)+(#REF!+($O$49^2)/2)*$O$54)/($O$49*SQRT($O$54)))-$O$49*SQRT(($O$54))))*$S$30*EXP(-#REF!*$O$54))*$R$30*100,0)</f>
        <v>0</v>
      </c>
      <c r="FW79" s="60">
        <f ca="1">IFERROR((NORMSDIST(((LN($ET79/$S$31)+(#REF!+($O$49^2)/2)*$O$54)/($O$49*SQRT($O$54))))*$ET79-NORMSDIST((((LN($ET79/$S$31)+(#REF!+($O$49^2)/2)*$O$54)/($O$49*SQRT($O$54)))-$O$49*SQRT(($O$54))))*$S$31*EXP(-#REF!*$O$54))*$R$31*100,0)</f>
        <v>0</v>
      </c>
      <c r="FX79" s="60">
        <f ca="1">IFERROR((NORMSDIST(((LN($ET79/$S$32)+(#REF!+($O$49^2)/2)*$O$54)/($O$49*SQRT($O$54))))*$ET79-NORMSDIST((((LN($ET79/$S$32)+(#REF!+($O$49^2)/2)*$O$54)/($O$49*SQRT($O$54)))-$O$49*SQRT(($O$54))))*$S$32*EXP(-#REF!*$O$54))*$R$32*100,0)</f>
        <v>0</v>
      </c>
      <c r="FY79" s="60">
        <f ca="1">IFERROR((NORMSDIST(((LN($ET79/$S$33)+(#REF!+($O$49^2)/2)*$O$54)/($O$49*SQRT($O$54))))*$ET79-NORMSDIST((((LN($ET79/$S$33)+(#REF!+($O$49^2)/2)*$O$54)/($O$49*SQRT($O$54)))-$O$49*SQRT(($O$54))))*$S$33*EXP(-#REF!*$O$54))*$R$33*100,0)</f>
        <v>0</v>
      </c>
      <c r="FZ79" s="60">
        <f ca="1">IFERROR((NORMSDIST(((LN($ET79/$S$34)+(#REF!+($O$49^2)/2)*$O$54)/($O$49*SQRT($O$54))))*$ET79-NORMSDIST((((LN($ET79/$S$34)+(#REF!+($O$49^2)/2)*$O$54)/($O$49*SQRT($O$54)))-$O$49*SQRT(($O$54))))*$S$34*EXP(-#REF!*$O$54))*$R$34*100,0)</f>
        <v>0</v>
      </c>
      <c r="GA79" s="60">
        <f ca="1">IFERROR((NORMSDIST(((LN($ET79/$S$35)+(#REF!+($O$49^2)/2)*$O$54)/($O$49*SQRT($O$54))))*$ET79-NORMSDIST((((LN($ET79/$S$35)+(#REF!+($O$49^2)/2)*$O$54)/($O$49*SQRT($O$54)))-$O$49*SQRT(($O$54))))*$S$35*EXP(-#REF!*$O$54))*$R$35*100,0)</f>
        <v>0</v>
      </c>
      <c r="GB79" s="60">
        <f ca="1">IFERROR((NORMSDIST(((LN($ET79/$S$36)+(#REF!+($O$49^2)/2)*$O$54)/($O$49*SQRT($O$54))))*$ET79-NORMSDIST((((LN($ET79/$S$36)+(#REF!+($O$49^2)/2)*$O$54)/($O$49*SQRT($O$54)))-$O$49*SQRT(($O$54))))*$S$36*EXP(-#REF!*$O$54))*$R$36*100,0)</f>
        <v>0</v>
      </c>
      <c r="GC79" s="60">
        <f ca="1">IFERROR((NORMSDIST(((LN($ET79/$S$37)+(#REF!+($O$49^2)/2)*$O$54)/($O$49*SQRT($O$54))))*$ET79-NORMSDIST((((LN($ET79/$S$37)+(#REF!+($O$49^2)/2)*$O$54)/($O$49*SQRT($O$54)))-$O$49*SQRT(($O$54))))*$S$37*EXP(-#REF!*$O$54))*$R$37*100,0)</f>
        <v>0</v>
      </c>
      <c r="GD79" s="60">
        <f ca="1">IFERROR((NORMSDIST(((LN($ET79/$S$38)+(#REF!+($O$49^2)/2)*$O$54)/($O$49*SQRT($O$54))))*$ET79-NORMSDIST((((LN($ET79/$S$38)+(#REF!+($O$49^2)/2)*$O$54)/($O$49*SQRT($O$54)))-$O$49*SQRT(($O$54))))*$S$38*EXP(-#REF!*$O$54))*$R$38*100,0)</f>
        <v>0</v>
      </c>
      <c r="GE79" s="60">
        <f ca="1">IFERROR((NORMSDIST(((LN($ET79/$S$39)+(#REF!+($O$49^2)/2)*$O$54)/($O$49*SQRT($O$54))))*$ET79-NORMSDIST((((LN($ET79/$S$39)+(#REF!+($O$49^2)/2)*$O$54)/($O$49*SQRT($O$54)))-$O$49*SQRT(($O$54))))*$S$39*EXP(-#REF!*$O$54))*$R$39*100,0)</f>
        <v>0</v>
      </c>
      <c r="GF79" s="60">
        <f ca="1">IFERROR((NORMSDIST(((LN($ET79/$S$40)+(#REF!+($O$49^2)/2)*$O$54)/($O$49*SQRT($O$54))))*$ET79-NORMSDIST((((LN($ET79/$S$40)+(#REF!+($O$49^2)/2)*$O$54)/($O$49*SQRT($O$54)))-$O$49*SQRT(($O$54))))*$S$40*EXP(-#REF!*$O$54))*$R$40*100,0)</f>
        <v>0</v>
      </c>
      <c r="GG79" s="60">
        <f ca="1">IFERROR((NORMSDIST(((LN($ET79/$S$41)+(#REF!+($O$49^2)/2)*$O$54)/($O$49*SQRT($O$54))))*$ET79-NORMSDIST((((LN($ET79/$S$41)+(#REF!+($O$49^2)/2)*$O$54)/($O$49*SQRT($O$54)))-$O$49*SQRT(($O$54))))*$S$41*EXP(-#REF!*$O$54))*$R$41*100,0)</f>
        <v>0</v>
      </c>
      <c r="GH79" s="60">
        <f ca="1">IFERROR((NORMSDIST(((LN($ET79/$S$42)+(#REF!+($O$49^2)/2)*$O$54)/($O$49*SQRT($O$54))))*$ET79-NORMSDIST((((LN($ET79/$S$42)+(#REF!+($O$49^2)/2)*$O$54)/($O$49*SQRT($O$54)))-$O$49*SQRT(($O$54))))*$S$42*EXP(-#REF!*$O$54))*$R$42*100,0)</f>
        <v>0</v>
      </c>
      <c r="GI79" s="85">
        <f t="shared" ca="1" si="185"/>
        <v>0</v>
      </c>
    </row>
    <row r="80" spans="1:191">
      <c r="A80" s="877"/>
      <c r="B80" s="878"/>
      <c r="C80" s="878"/>
      <c r="D80" s="878"/>
      <c r="E80" s="878"/>
      <c r="F80" s="878"/>
      <c r="G80" s="878"/>
      <c r="H80" s="878"/>
      <c r="I80" s="878"/>
      <c r="J80" s="878"/>
      <c r="K80" s="878"/>
      <c r="L80" s="878"/>
      <c r="M80" s="878"/>
      <c r="N80" s="878"/>
      <c r="O80" s="878"/>
      <c r="P80" s="878"/>
      <c r="Q80" s="878"/>
      <c r="R80" s="878"/>
      <c r="S80" s="878"/>
      <c r="T80" s="878"/>
      <c r="U80" s="878"/>
      <c r="V80" s="878"/>
      <c r="W80" s="878"/>
      <c r="X80" s="878"/>
      <c r="Y80" s="878"/>
      <c r="Z80" s="878"/>
      <c r="AA80" s="878"/>
      <c r="AB80" s="878"/>
      <c r="AC80" s="878"/>
      <c r="AD80" s="878"/>
      <c r="AE80" s="878"/>
      <c r="AF80" s="878"/>
      <c r="AG80" s="878"/>
      <c r="AH80" s="878"/>
      <c r="AI80" s="878"/>
      <c r="AJ80" s="878"/>
      <c r="AK80" s="878"/>
      <c r="AL80" s="878"/>
      <c r="AM80" s="878"/>
      <c r="AN80" s="878"/>
      <c r="AO80" s="878"/>
      <c r="AP80" s="878"/>
      <c r="AQ80" s="878"/>
      <c r="AR80" s="878"/>
      <c r="AS80" s="878"/>
      <c r="AT80" s="878"/>
      <c r="AU80" s="878"/>
      <c r="AV80" s="878"/>
      <c r="AW80" s="878"/>
      <c r="AX80" s="878"/>
      <c r="AY80" s="878"/>
      <c r="AZ80" s="878"/>
      <c r="BA80" s="878"/>
      <c r="BB80" s="878"/>
      <c r="BC80" s="878"/>
      <c r="BD80" s="878"/>
      <c r="BE80" s="878"/>
      <c r="BF80" s="878"/>
      <c r="BG80" s="878"/>
      <c r="BH80" s="878"/>
      <c r="BI80" s="877"/>
      <c r="BJ80" s="877"/>
      <c r="BK80" s="877"/>
      <c r="BL80" s="877"/>
      <c r="BM80" s="877"/>
      <c r="BN80" s="877"/>
      <c r="BO80" s="877"/>
      <c r="BP80" s="877"/>
      <c r="BQ80" s="877"/>
      <c r="BR80" s="877"/>
      <c r="DC80" s="59">
        <f t="shared" si="142"/>
        <v>3376.1441760479993</v>
      </c>
      <c r="DD80" s="60">
        <f t="shared" si="143"/>
        <v>0</v>
      </c>
      <c r="DE80" s="60">
        <f t="shared" si="144"/>
        <v>0</v>
      </c>
      <c r="DF80" s="60">
        <f t="shared" si="145"/>
        <v>0</v>
      </c>
      <c r="DG80" s="60">
        <f t="shared" si="146"/>
        <v>0</v>
      </c>
      <c r="DH80" s="60">
        <f t="shared" si="147"/>
        <v>0</v>
      </c>
      <c r="DI80" s="60">
        <f t="shared" si="148"/>
        <v>0</v>
      </c>
      <c r="DJ80" s="60">
        <f t="shared" si="149"/>
        <v>0</v>
      </c>
      <c r="DK80" s="60">
        <f t="shared" si="150"/>
        <v>0</v>
      </c>
      <c r="DL80" s="60">
        <f t="shared" si="151"/>
        <v>0</v>
      </c>
      <c r="DM80" s="60">
        <f t="shared" si="152"/>
        <v>0</v>
      </c>
      <c r="DN80" s="60">
        <f t="shared" si="153"/>
        <v>0</v>
      </c>
      <c r="DO80" s="60">
        <f t="shared" si="154"/>
        <v>0</v>
      </c>
      <c r="DP80" s="60">
        <f t="shared" si="155"/>
        <v>0</v>
      </c>
      <c r="DQ80" s="60">
        <f t="shared" si="156"/>
        <v>0</v>
      </c>
      <c r="DR80" s="60">
        <f t="shared" si="157"/>
        <v>0</v>
      </c>
      <c r="DS80" s="60">
        <f t="shared" si="158"/>
        <v>0</v>
      </c>
      <c r="DT80" s="60">
        <f t="shared" si="159"/>
        <v>0</v>
      </c>
      <c r="DU80" s="60">
        <f t="shared" si="160"/>
        <v>0</v>
      </c>
      <c r="DV80" s="60">
        <f t="shared" si="161"/>
        <v>0</v>
      </c>
      <c r="DW80" s="60">
        <f t="shared" si="162"/>
        <v>0</v>
      </c>
      <c r="DX80" s="60">
        <f t="shared" si="163"/>
        <v>0</v>
      </c>
      <c r="DY80" s="60">
        <f t="shared" si="164"/>
        <v>0</v>
      </c>
      <c r="DZ80" s="60">
        <f t="shared" si="165"/>
        <v>0</v>
      </c>
      <c r="EA80" s="60">
        <f t="shared" si="166"/>
        <v>0</v>
      </c>
      <c r="EB80" s="60">
        <f t="shared" si="167"/>
        <v>0</v>
      </c>
      <c r="EC80" s="60">
        <f t="shared" si="168"/>
        <v>0</v>
      </c>
      <c r="ED80" s="60">
        <f t="shared" si="169"/>
        <v>0</v>
      </c>
      <c r="EE80" s="60">
        <f t="shared" si="170"/>
        <v>0</v>
      </c>
      <c r="EF80" s="60">
        <f t="shared" si="171"/>
        <v>0</v>
      </c>
      <c r="EG80" s="60">
        <f t="shared" si="172"/>
        <v>0</v>
      </c>
      <c r="EH80" s="60">
        <f t="shared" si="173"/>
        <v>0</v>
      </c>
      <c r="EI80" s="60">
        <f t="shared" si="174"/>
        <v>0</v>
      </c>
      <c r="EJ80" s="60">
        <f t="shared" si="175"/>
        <v>0</v>
      </c>
      <c r="EK80" s="60">
        <f t="shared" si="176"/>
        <v>0</v>
      </c>
      <c r="EL80" s="60">
        <f t="shared" si="177"/>
        <v>0</v>
      </c>
      <c r="EM80" s="60">
        <f t="shared" si="178"/>
        <v>0</v>
      </c>
      <c r="EN80" s="60">
        <f t="shared" si="179"/>
        <v>0</v>
      </c>
      <c r="EO80" s="60">
        <f t="shared" si="180"/>
        <v>0</v>
      </c>
      <c r="EP80" s="60">
        <f t="shared" si="181"/>
        <v>0</v>
      </c>
      <c r="EQ80" s="60">
        <f t="shared" si="182"/>
        <v>0</v>
      </c>
      <c r="ER80" s="85">
        <f t="shared" si="183"/>
        <v>0</v>
      </c>
      <c r="ES80" s="50"/>
      <c r="ET80" s="59">
        <f t="shared" si="184"/>
        <v>3376.1441760479993</v>
      </c>
      <c r="EU80" s="60">
        <f ca="1">IFERROR((NORMSDIST(((LN($ET80/$S$3)+(#REF!+($O$49^2)/2)*$O$54)/($O$49*SQRT($O$54))))*$ET80-NORMSDIST((((LN($ET80/$S$3)+(#REF!+($O$49^2)/2)*$O$54)/($O$49*SQRT($O$54)))-$O$49*SQRT(($O$54))))*$S$3*EXP(-#REF!*$O$54))*$R$3*100,0)</f>
        <v>0</v>
      </c>
      <c r="EV80" s="60">
        <f ca="1">IFERROR((NORMSDIST(((LN($ET80/$S$4)+(#REF!+($O$49^2)/2)*$O$54)/($O$49*SQRT($O$54))))*$ET80-NORMSDIST((((LN($ET80/$S$4)+(#REF!+($O$49^2)/2)*$O$54)/($O$49*SQRT($O$54)))-$O$49*SQRT(($O$54))))*$S$4*EXP(-#REF!*$O$54))*$R$4*100,0)</f>
        <v>0</v>
      </c>
      <c r="EW80" s="60">
        <f ca="1">IFERROR((NORMSDIST(((LN($ET80/$S$5)+(#REF!+($O$49^2)/2)*$O$54)/($O$49*SQRT($O$54))))*$ET80-NORMSDIST((((LN($ET80/$S$5)+(#REF!+($O$49^2)/2)*$O$54)/($O$49*SQRT($O$54)))-$O$49*SQRT(($O$54))))*$S$5*EXP(-#REF!*$O$54))*$R$5*100,0)</f>
        <v>0</v>
      </c>
      <c r="EX80" s="60">
        <f ca="1">IFERROR((NORMSDIST(((LN($ET80/$S$6)+(#REF!+($O$49^2)/2)*$O$54)/($O$49*SQRT($O$54))))*$ET80-NORMSDIST((((LN($ET80/$S$6)+(#REF!+($O$49^2)/2)*$O$54)/($O$49*SQRT($O$54)))-$O$49*SQRT(($O$54))))*$S$6*EXP(-#REF!*$O$54))*$R$6*100,0)</f>
        <v>0</v>
      </c>
      <c r="EY80" s="60">
        <f ca="1">IFERROR((NORMSDIST(((LN($ET80/$S$7)+(#REF!+($O$49^2)/2)*$O$54)/($O$49*SQRT($O$54))))*$ET80-NORMSDIST((((LN($ET80/$S$7)+(#REF!+($O$49^2)/2)*$O$54)/($O$49*SQRT($O$54)))-$O$49*SQRT(($O$54))))*$S$7*EXP(-#REF!*$O$54))*$R$7*100,0)</f>
        <v>0</v>
      </c>
      <c r="EZ80" s="60">
        <f ca="1">IFERROR((NORMSDIST(((LN($ET80/$S$8)+(#REF!+($O$49^2)/2)*$O$54)/($O$49*SQRT($O$54))))*$ET80-NORMSDIST((((LN($ET80/$S$8)+(#REF!+($O$49^2)/2)*$O$54)/($O$49*SQRT($O$54)))-$O$49*SQRT(($O$54))))*$S$8*EXP(-#REF!*$O$54))*$R$8*100,0)</f>
        <v>0</v>
      </c>
      <c r="FA80" s="60">
        <f ca="1">IFERROR((NORMSDIST(((LN($ET80/$S$9)+(#REF!+($O$49^2)/2)*$O$54)/($O$49*SQRT($O$54))))*$ET80-NORMSDIST((((LN($ET80/$S$9)+(#REF!+($O$49^2)/2)*$O$54)/($O$49*SQRT($O$54)))-$O$49*SQRT(($O$54))))*$S$9*EXP(-#REF!*$O$54))*$R$9*100,0)</f>
        <v>0</v>
      </c>
      <c r="FB80" s="60">
        <f ca="1">IFERROR((NORMSDIST(((LN($ET80/$S$10)+(#REF!+($O$49^2)/2)*$O$54)/($O$49*SQRT($O$54))))*$ET80-NORMSDIST((((LN($ET80/$S$10)+(#REF!+($O$49^2)/2)*$O$54)/($O$49*SQRT($O$54)))-$O$49*SQRT(($O$54))))*$S$10*EXP(-#REF!*$O$54))*$R$10*100,0)</f>
        <v>0</v>
      </c>
      <c r="FC80" s="60">
        <f ca="1">IFERROR((NORMSDIST(((LN($ET80/$S$11)+(#REF!+($O$49^2)/2)*$O$54)/($O$49*SQRT($O$54))))*$ET80-NORMSDIST((((LN($ET80/$S$11)+(#REF!+($O$49^2)/2)*$O$54)/($O$49*SQRT($O$54)))-$O$49*SQRT(($O$54))))*$S$11*EXP(-#REF!*$O$54))*$R$11*100,0)</f>
        <v>0</v>
      </c>
      <c r="FD80" s="60">
        <f ca="1">IFERROR((NORMSDIST(((LN($ET80/$S$12)+(#REF!+($O$49^2)/2)*$O$54)/($O$49*SQRT($O$54))))*$ET80-NORMSDIST((((LN($ET80/$S$12)+(#REF!+($O$49^2)/2)*$O$54)/($O$49*SQRT($O$54)))-$O$49*SQRT(($O$54))))*$S$12*EXP(-#REF!*$O$54))*$R$12*100,0)</f>
        <v>0</v>
      </c>
      <c r="FE80" s="60">
        <f ca="1">IFERROR((NORMSDIST(((LN($ET80/$S$13)+(#REF!+($O$49^2)/2)*$O$54)/($O$49*SQRT($O$54))))*$ET80-NORMSDIST((((LN($ET80/$S$13)+(#REF!+($O$49^2)/2)*$O$54)/($O$49*SQRT($O$54)))-$O$49*SQRT(($O$54))))*$S$13*EXP(-#REF!*$O$54))*$R$13*100,0)</f>
        <v>0</v>
      </c>
      <c r="FF80" s="60">
        <f ca="1">IFERROR((NORMSDIST(((LN($ET80/$S$14)+(#REF!+($O$49^2)/2)*$O$54)/($O$49*SQRT($O$54))))*$ET80-NORMSDIST((((LN($ET80/$S$14)+(#REF!+($O$49^2)/2)*$O$54)/($O$49*SQRT($O$54)))-$O$49*SQRT(($O$54))))*$S$14*EXP(-#REF!*$O$54))*$R$14*100,0)</f>
        <v>0</v>
      </c>
      <c r="FG80" s="60">
        <f ca="1">IFERROR((NORMSDIST(((LN($ET80/$S$15)+(#REF!+($O$49^2)/2)*$O$54)/($O$49*SQRT($O$54))))*$ET80-NORMSDIST((((LN($ET80/$S$15)+(#REF!+($O$49^2)/2)*$O$54)/($O$49*SQRT($O$54)))-$O$49*SQRT(($O$54))))*$S$15*EXP(-#REF!*$O$54))*$R$15*100,0)</f>
        <v>0</v>
      </c>
      <c r="FH80" s="60">
        <f ca="1">IFERROR((NORMSDIST(((LN($ET80/$S$16)+(#REF!+($O$49^2)/2)*$O$54)/($O$49*SQRT($O$54))))*$ET80-NORMSDIST((((LN($ET80/$S$16)+(#REF!+($O$49^2)/2)*$O$54)/($O$49*SQRT($O$54)))-$O$49*SQRT(($O$54))))*$S$16*EXP(-#REF!*$O$54))*$R$16*100,0)</f>
        <v>0</v>
      </c>
      <c r="FI80" s="60">
        <f ca="1">IFERROR((NORMSDIST(((LN($ET80/$S$17)+(#REF!+($O$49^2)/2)*$O$54)/($O$49*SQRT($O$54))))*$ET80-NORMSDIST((((LN($ET80/$S$17)+(#REF!+($O$49^2)/2)*$O$54)/($O$49*SQRT($O$54)))-$O$49*SQRT(($O$54))))*$S$17*EXP(-#REF!*$O$54))*$R$17*100,0)</f>
        <v>0</v>
      </c>
      <c r="FJ80" s="60">
        <f ca="1">IFERROR((NORMSDIST(((LN($ET80/$S$18)+(#REF!+($O$49^2)/2)*$O$54)/($O$49*SQRT($O$54))))*$ET80-NORMSDIST((((LN($ET80/$S$18)+(#REF!+($O$49^2)/2)*$O$54)/($O$49*SQRT($O$54)))-$O$49*SQRT(($O$54))))*$S$18*EXP(-#REF!*$O$54))*$R$18*100,0)</f>
        <v>0</v>
      </c>
      <c r="FK80" s="60">
        <f ca="1">IFERROR((NORMSDIST(((LN($ET80/$S$19)+(#REF!+($O$49^2)/2)*$O$54)/($O$49*SQRT($O$54))))*$ET80-NORMSDIST((((LN($ET80/$S$19)+(#REF!+($O$49^2)/2)*$O$54)/($O$49*SQRT($O$54)))-$O$49*SQRT(($O$54))))*$S$19*EXP(-#REF!*$O$54))*$R$19*100,0)</f>
        <v>0</v>
      </c>
      <c r="FL80" s="60">
        <f ca="1">IFERROR((NORMSDIST(((LN($ET80/$S$20)+(#REF!+($O$49^2)/2)*$O$54)/($O$49*SQRT($O$54))))*$ET80-NORMSDIST((((LN($ET80/$S$20)+(#REF!+($O$49^2)/2)*$O$54)/($O$49*SQRT($O$54)))-$O$49*SQRT(($O$54))))*$S$20*EXP(-#REF!*$O$54))*$R$20*100,0)</f>
        <v>0</v>
      </c>
      <c r="FM80" s="60">
        <f ca="1">IFERROR((NORMSDIST(((LN($ET80/$S$21)+(#REF!+($O$49^2)/2)*$O$54)/($O$49*SQRT($O$54))))*$ET80-NORMSDIST((((LN($ET80/$S$21)+(#REF!+($O$49^2)/2)*$O$54)/($O$49*SQRT($O$54)))-$O$49*SQRT(($O$54))))*$S$21*EXP(-#REF!*$O$54))*$R$21*100,0)</f>
        <v>0</v>
      </c>
      <c r="FN80" s="60">
        <f ca="1">IFERROR((NORMSDIST(((LN($ET80/$S$22)+(#REF!+($O$49^2)/2)*$O$54)/($O$49*SQRT($O$54))))*$ET80-NORMSDIST((((LN($ET80/$S$22)+(#REF!+($O$49^2)/2)*$O$54)/($O$49*SQRT($O$54)))-$O$49*SQRT(($O$54))))*$S$22*EXP(-#REF!*$O$54))*$R$22*100,0)</f>
        <v>0</v>
      </c>
      <c r="FO80" s="60">
        <f ca="1">IFERROR((NORMSDIST(((LN($ET80/$S$23)+(#REF!+($O$49^2)/2)*$O$54)/($O$49*SQRT($O$54))))*$ET80-NORMSDIST((((LN($ET80/$S$23)+(#REF!+($O$49^2)/2)*$O$54)/($O$49*SQRT($O$54)))-$O$49*SQRT(($O$54))))*$S$23*EXP(-#REF!*$O$54))*$R$23*100,0)</f>
        <v>0</v>
      </c>
      <c r="FP80" s="60">
        <f ca="1">IFERROR((NORMSDIST(((LN($ET80/$S$24)+(#REF!+($O$49^2)/2)*$O$54)/($O$49*SQRT($O$54))))*$ET80-NORMSDIST((((LN($ET80/$S$24)+(#REF!+($O$49^2)/2)*$O$54)/($O$49*SQRT($O$54)))-$O$49*SQRT(($O$54))))*$S$24*EXP(-#REF!*$O$54))*$R$24*100,0)</f>
        <v>0</v>
      </c>
      <c r="FQ80" s="60">
        <f ca="1">IFERROR((NORMSDIST(((LN($ET80/$S$25)+(#REF!+($O$49^2)/2)*$O$54)/($O$49*SQRT($O$54))))*$ET80-NORMSDIST((((LN($ET80/$S$25)+(#REF!+($O$49^2)/2)*$O$54)/($O$49*SQRT($O$54)))-$O$49*SQRT(($O$54))))*$S$25*EXP(-#REF!*$O$54))*$R$25*100,0)</f>
        <v>0</v>
      </c>
      <c r="FR80" s="60">
        <f ca="1">IFERROR((NORMSDIST(((LN($ET80/$S$26)+(#REF!+($O$49^2)/2)*$O$54)/($O$49*SQRT($O$54))))*$ET80-NORMSDIST((((LN($ET80/$S$26)+(#REF!+($O$49^2)/2)*$O$54)/($O$49*SQRT($O$54)))-$O$49*SQRT(($O$54))))*$S$26*EXP(-#REF!*$O$54))*$R$26*100,0)</f>
        <v>0</v>
      </c>
      <c r="FS80" s="60">
        <f ca="1">IFERROR((NORMSDIST(((LN($ET80/$S$27)+(#REF!+($O$49^2)/2)*$O$54)/($O$49*SQRT($O$54))))*$ET80-NORMSDIST((((LN($ET80/$S$27)+(#REF!+($O$49^2)/2)*$O$54)/($O$49*SQRT($O$54)))-$O$49*SQRT(($O$54))))*$S$27*EXP(-#REF!*$O$54))*$R$27*100,0)</f>
        <v>0</v>
      </c>
      <c r="FT80" s="60">
        <f ca="1">IFERROR((NORMSDIST(((LN($ET80/$S$28)+(#REF!+($O$49^2)/2)*$O$54)/($O$49*SQRT($O$54))))*$ET80-NORMSDIST((((LN($ET80/$S$28)+(#REF!+($O$49^2)/2)*$O$54)/($O$49*SQRT($O$54)))-$O$49*SQRT(($O$54))))*$S$28*EXP(-#REF!*$O$54))*$R$28*100,0)</f>
        <v>0</v>
      </c>
      <c r="FU80" s="60">
        <f ca="1">IFERROR((NORMSDIST(((LN($ET80/$S$29)+(#REF!+($O$49^2)/2)*$O$54)/($O$49*SQRT($O$54))))*$ET80-NORMSDIST((((LN($ET80/$S$29)+(#REF!+($O$49^2)/2)*$O$54)/($O$49*SQRT($O$54)))-$O$49*SQRT(($O$54))))*$S$29*EXP(-#REF!*$O$54))*$R$29*100,0)</f>
        <v>0</v>
      </c>
      <c r="FV80" s="60">
        <f ca="1">IFERROR((NORMSDIST(((LN($ET80/$S$30)+(#REF!+($O$49^2)/2)*$O$54)/($O$49*SQRT($O$54))))*$ET80-NORMSDIST((((LN($ET80/$S$30)+(#REF!+($O$49^2)/2)*$O$54)/($O$49*SQRT($O$54)))-$O$49*SQRT(($O$54))))*$S$30*EXP(-#REF!*$O$54))*$R$30*100,0)</f>
        <v>0</v>
      </c>
      <c r="FW80" s="60">
        <f ca="1">IFERROR((NORMSDIST(((LN($ET80/$S$31)+(#REF!+($O$49^2)/2)*$O$54)/($O$49*SQRT($O$54))))*$ET80-NORMSDIST((((LN($ET80/$S$31)+(#REF!+($O$49^2)/2)*$O$54)/($O$49*SQRT($O$54)))-$O$49*SQRT(($O$54))))*$S$31*EXP(-#REF!*$O$54))*$R$31*100,0)</f>
        <v>0</v>
      </c>
      <c r="FX80" s="60">
        <f ca="1">IFERROR((NORMSDIST(((LN($ET80/$S$32)+(#REF!+($O$49^2)/2)*$O$54)/($O$49*SQRT($O$54))))*$ET80-NORMSDIST((((LN($ET80/$S$32)+(#REF!+($O$49^2)/2)*$O$54)/($O$49*SQRT($O$54)))-$O$49*SQRT(($O$54))))*$S$32*EXP(-#REF!*$O$54))*$R$32*100,0)</f>
        <v>0</v>
      </c>
      <c r="FY80" s="60">
        <f ca="1">IFERROR((NORMSDIST(((LN($ET80/$S$33)+(#REF!+($O$49^2)/2)*$O$54)/($O$49*SQRT($O$54))))*$ET80-NORMSDIST((((LN($ET80/$S$33)+(#REF!+($O$49^2)/2)*$O$54)/($O$49*SQRT($O$54)))-$O$49*SQRT(($O$54))))*$S$33*EXP(-#REF!*$O$54))*$R$33*100,0)</f>
        <v>0</v>
      </c>
      <c r="FZ80" s="60">
        <f ca="1">IFERROR((NORMSDIST(((LN($ET80/$S$34)+(#REF!+($O$49^2)/2)*$O$54)/($O$49*SQRT($O$54))))*$ET80-NORMSDIST((((LN($ET80/$S$34)+(#REF!+($O$49^2)/2)*$O$54)/($O$49*SQRT($O$54)))-$O$49*SQRT(($O$54))))*$S$34*EXP(-#REF!*$O$54))*$R$34*100,0)</f>
        <v>0</v>
      </c>
      <c r="GA80" s="60">
        <f ca="1">IFERROR((NORMSDIST(((LN($ET80/$S$35)+(#REF!+($O$49^2)/2)*$O$54)/($O$49*SQRT($O$54))))*$ET80-NORMSDIST((((LN($ET80/$S$35)+(#REF!+($O$49^2)/2)*$O$54)/($O$49*SQRT($O$54)))-$O$49*SQRT(($O$54))))*$S$35*EXP(-#REF!*$O$54))*$R$35*100,0)</f>
        <v>0</v>
      </c>
      <c r="GB80" s="60">
        <f ca="1">IFERROR((NORMSDIST(((LN($ET80/$S$36)+(#REF!+($O$49^2)/2)*$O$54)/($O$49*SQRT($O$54))))*$ET80-NORMSDIST((((LN($ET80/$S$36)+(#REF!+($O$49^2)/2)*$O$54)/($O$49*SQRT($O$54)))-$O$49*SQRT(($O$54))))*$S$36*EXP(-#REF!*$O$54))*$R$36*100,0)</f>
        <v>0</v>
      </c>
      <c r="GC80" s="60">
        <f ca="1">IFERROR((NORMSDIST(((LN($ET80/$S$37)+(#REF!+($O$49^2)/2)*$O$54)/($O$49*SQRT($O$54))))*$ET80-NORMSDIST((((LN($ET80/$S$37)+(#REF!+($O$49^2)/2)*$O$54)/($O$49*SQRT($O$54)))-$O$49*SQRT(($O$54))))*$S$37*EXP(-#REF!*$O$54))*$R$37*100,0)</f>
        <v>0</v>
      </c>
      <c r="GD80" s="60">
        <f ca="1">IFERROR((NORMSDIST(((LN($ET80/$S$38)+(#REF!+($O$49^2)/2)*$O$54)/($O$49*SQRT($O$54))))*$ET80-NORMSDIST((((LN($ET80/$S$38)+(#REF!+($O$49^2)/2)*$O$54)/($O$49*SQRT($O$54)))-$O$49*SQRT(($O$54))))*$S$38*EXP(-#REF!*$O$54))*$R$38*100,0)</f>
        <v>0</v>
      </c>
      <c r="GE80" s="60">
        <f ca="1">IFERROR((NORMSDIST(((LN($ET80/$S$39)+(#REF!+($O$49^2)/2)*$O$54)/($O$49*SQRT($O$54))))*$ET80-NORMSDIST((((LN($ET80/$S$39)+(#REF!+($O$49^2)/2)*$O$54)/($O$49*SQRT($O$54)))-$O$49*SQRT(($O$54))))*$S$39*EXP(-#REF!*$O$54))*$R$39*100,0)</f>
        <v>0</v>
      </c>
      <c r="GF80" s="60">
        <f ca="1">IFERROR((NORMSDIST(((LN($ET80/$S$40)+(#REF!+($O$49^2)/2)*$O$54)/($O$49*SQRT($O$54))))*$ET80-NORMSDIST((((LN($ET80/$S$40)+(#REF!+($O$49^2)/2)*$O$54)/($O$49*SQRT($O$54)))-$O$49*SQRT(($O$54))))*$S$40*EXP(-#REF!*$O$54))*$R$40*100,0)</f>
        <v>0</v>
      </c>
      <c r="GG80" s="60">
        <f ca="1">IFERROR((NORMSDIST(((LN($ET80/$S$41)+(#REF!+($O$49^2)/2)*$O$54)/($O$49*SQRT($O$54))))*$ET80-NORMSDIST((((LN($ET80/$S$41)+(#REF!+($O$49^2)/2)*$O$54)/($O$49*SQRT($O$54)))-$O$49*SQRT(($O$54))))*$S$41*EXP(-#REF!*$O$54))*$R$41*100,0)</f>
        <v>0</v>
      </c>
      <c r="GH80" s="60">
        <f ca="1">IFERROR((NORMSDIST(((LN($ET80/$S$42)+(#REF!+($O$49^2)/2)*$O$54)/($O$49*SQRT($O$54))))*$ET80-NORMSDIST((((LN($ET80/$S$42)+(#REF!+($O$49^2)/2)*$O$54)/($O$49*SQRT($O$54)))-$O$49*SQRT(($O$54))))*$S$42*EXP(-#REF!*$O$54))*$R$42*100,0)</f>
        <v>0</v>
      </c>
      <c r="GI80" s="85">
        <f t="shared" ca="1" si="185"/>
        <v>0</v>
      </c>
    </row>
    <row r="81" spans="1:191">
      <c r="A81" s="877"/>
      <c r="B81" s="878"/>
      <c r="C81" s="878"/>
      <c r="D81" s="878"/>
      <c r="E81" s="878"/>
      <c r="F81" s="878"/>
      <c r="G81" s="878"/>
      <c r="H81" s="878"/>
      <c r="I81" s="878"/>
      <c r="J81" s="878"/>
      <c r="K81" s="878"/>
      <c r="L81" s="878"/>
      <c r="M81" s="878"/>
      <c r="N81" s="878"/>
      <c r="O81" s="878"/>
      <c r="P81" s="878"/>
      <c r="Q81" s="878"/>
      <c r="R81" s="878"/>
      <c r="S81" s="878"/>
      <c r="T81" s="878"/>
      <c r="U81" s="878"/>
      <c r="V81" s="878"/>
      <c r="W81" s="878"/>
      <c r="X81" s="878"/>
      <c r="Y81" s="878"/>
      <c r="Z81" s="878"/>
      <c r="AA81" s="878"/>
      <c r="AB81" s="878"/>
      <c r="AC81" s="878"/>
      <c r="AD81" s="878"/>
      <c r="AE81" s="878"/>
      <c r="AF81" s="878"/>
      <c r="AG81" s="878"/>
      <c r="AH81" s="878"/>
      <c r="AI81" s="878"/>
      <c r="AJ81" s="878"/>
      <c r="AK81" s="878"/>
      <c r="AL81" s="878"/>
      <c r="AM81" s="878"/>
      <c r="AN81" s="878"/>
      <c r="AO81" s="878"/>
      <c r="AP81" s="878"/>
      <c r="AQ81" s="878"/>
      <c r="AR81" s="878"/>
      <c r="AS81" s="878"/>
      <c r="AT81" s="878"/>
      <c r="AU81" s="878"/>
      <c r="AV81" s="878"/>
      <c r="AW81" s="878"/>
      <c r="AX81" s="878"/>
      <c r="AY81" s="878"/>
      <c r="AZ81" s="878"/>
      <c r="BA81" s="878"/>
      <c r="BB81" s="878"/>
      <c r="BC81" s="878"/>
      <c r="BD81" s="878"/>
      <c r="BE81" s="878"/>
      <c r="BF81" s="878"/>
      <c r="BG81" s="878"/>
      <c r="BH81" s="878"/>
      <c r="BI81" s="877"/>
      <c r="BJ81" s="877"/>
      <c r="BK81" s="877"/>
      <c r="BL81" s="877"/>
      <c r="BM81" s="877"/>
      <c r="BN81" s="877"/>
      <c r="BO81" s="877"/>
      <c r="BP81" s="877"/>
      <c r="BQ81" s="877"/>
      <c r="BR81" s="877"/>
      <c r="DC81" s="59">
        <f t="shared" si="142"/>
        <v>3445.0450775999993</v>
      </c>
      <c r="DD81" s="60">
        <f t="shared" si="143"/>
        <v>0</v>
      </c>
      <c r="DE81" s="60">
        <f t="shared" si="144"/>
        <v>0</v>
      </c>
      <c r="DF81" s="60">
        <f t="shared" si="145"/>
        <v>0</v>
      </c>
      <c r="DG81" s="60">
        <f t="shared" si="146"/>
        <v>0</v>
      </c>
      <c r="DH81" s="60">
        <f t="shared" si="147"/>
        <v>0</v>
      </c>
      <c r="DI81" s="60">
        <f t="shared" si="148"/>
        <v>0</v>
      </c>
      <c r="DJ81" s="60">
        <f t="shared" si="149"/>
        <v>0</v>
      </c>
      <c r="DK81" s="60">
        <f t="shared" si="150"/>
        <v>0</v>
      </c>
      <c r="DL81" s="60">
        <f t="shared" si="151"/>
        <v>0</v>
      </c>
      <c r="DM81" s="60">
        <f t="shared" si="152"/>
        <v>0</v>
      </c>
      <c r="DN81" s="60">
        <f t="shared" si="153"/>
        <v>0</v>
      </c>
      <c r="DO81" s="60">
        <f t="shared" si="154"/>
        <v>0</v>
      </c>
      <c r="DP81" s="60">
        <f t="shared" si="155"/>
        <v>0</v>
      </c>
      <c r="DQ81" s="60">
        <f t="shared" si="156"/>
        <v>0</v>
      </c>
      <c r="DR81" s="60">
        <f t="shared" si="157"/>
        <v>0</v>
      </c>
      <c r="DS81" s="60">
        <f t="shared" si="158"/>
        <v>0</v>
      </c>
      <c r="DT81" s="60">
        <f t="shared" si="159"/>
        <v>0</v>
      </c>
      <c r="DU81" s="60">
        <f t="shared" si="160"/>
        <v>0</v>
      </c>
      <c r="DV81" s="60">
        <f t="shared" si="161"/>
        <v>0</v>
      </c>
      <c r="DW81" s="60">
        <f t="shared" si="162"/>
        <v>0</v>
      </c>
      <c r="DX81" s="60">
        <f t="shared" si="163"/>
        <v>0</v>
      </c>
      <c r="DY81" s="60">
        <f t="shared" si="164"/>
        <v>0</v>
      </c>
      <c r="DZ81" s="60">
        <f t="shared" si="165"/>
        <v>0</v>
      </c>
      <c r="EA81" s="60">
        <f t="shared" si="166"/>
        <v>0</v>
      </c>
      <c r="EB81" s="60">
        <f t="shared" si="167"/>
        <v>0</v>
      </c>
      <c r="EC81" s="60">
        <f t="shared" si="168"/>
        <v>0</v>
      </c>
      <c r="ED81" s="60">
        <f t="shared" si="169"/>
        <v>0</v>
      </c>
      <c r="EE81" s="60">
        <f t="shared" si="170"/>
        <v>0</v>
      </c>
      <c r="EF81" s="60">
        <f t="shared" si="171"/>
        <v>0</v>
      </c>
      <c r="EG81" s="60">
        <f t="shared" si="172"/>
        <v>0</v>
      </c>
      <c r="EH81" s="60">
        <f t="shared" si="173"/>
        <v>0</v>
      </c>
      <c r="EI81" s="60">
        <f t="shared" si="174"/>
        <v>0</v>
      </c>
      <c r="EJ81" s="60">
        <f t="shared" si="175"/>
        <v>0</v>
      </c>
      <c r="EK81" s="60">
        <f t="shared" si="176"/>
        <v>0</v>
      </c>
      <c r="EL81" s="60">
        <f t="shared" si="177"/>
        <v>0</v>
      </c>
      <c r="EM81" s="60">
        <f t="shared" si="178"/>
        <v>0</v>
      </c>
      <c r="EN81" s="60">
        <f t="shared" si="179"/>
        <v>0</v>
      </c>
      <c r="EO81" s="60">
        <f t="shared" si="180"/>
        <v>0</v>
      </c>
      <c r="EP81" s="60">
        <f t="shared" si="181"/>
        <v>0</v>
      </c>
      <c r="EQ81" s="60">
        <f t="shared" si="182"/>
        <v>0</v>
      </c>
      <c r="ER81" s="85">
        <f t="shared" si="183"/>
        <v>0</v>
      </c>
      <c r="ES81" s="50"/>
      <c r="ET81" s="59">
        <f t="shared" si="184"/>
        <v>3445.0450775999993</v>
      </c>
      <c r="EU81" s="60">
        <f ca="1">IFERROR((NORMSDIST(((LN($ET81/$S$3)+(#REF!+($O$49^2)/2)*$O$54)/($O$49*SQRT($O$54))))*$ET81-NORMSDIST((((LN($ET81/$S$3)+(#REF!+($O$49^2)/2)*$O$54)/($O$49*SQRT($O$54)))-$O$49*SQRT(($O$54))))*$S$3*EXP(-#REF!*$O$54))*$R$3*100,0)</f>
        <v>0</v>
      </c>
      <c r="EV81" s="60">
        <f ca="1">IFERROR((NORMSDIST(((LN($ET81/$S$4)+(#REF!+($O$49^2)/2)*$O$54)/($O$49*SQRT($O$54))))*$ET81-NORMSDIST((((LN($ET81/$S$4)+(#REF!+($O$49^2)/2)*$O$54)/($O$49*SQRT($O$54)))-$O$49*SQRT(($O$54))))*$S$4*EXP(-#REF!*$O$54))*$R$4*100,0)</f>
        <v>0</v>
      </c>
      <c r="EW81" s="60">
        <f ca="1">IFERROR((NORMSDIST(((LN($ET81/$S$5)+(#REF!+($O$49^2)/2)*$O$54)/($O$49*SQRT($O$54))))*$ET81-NORMSDIST((((LN($ET81/$S$5)+(#REF!+($O$49^2)/2)*$O$54)/($O$49*SQRT($O$54)))-$O$49*SQRT(($O$54))))*$S$5*EXP(-#REF!*$O$54))*$R$5*100,0)</f>
        <v>0</v>
      </c>
      <c r="EX81" s="60">
        <f ca="1">IFERROR((NORMSDIST(((LN($ET81/$S$6)+(#REF!+($O$49^2)/2)*$O$54)/($O$49*SQRT($O$54))))*$ET81-NORMSDIST((((LN($ET81/$S$6)+(#REF!+($O$49^2)/2)*$O$54)/($O$49*SQRT($O$54)))-$O$49*SQRT(($O$54))))*$S$6*EXP(-#REF!*$O$54))*$R$6*100,0)</f>
        <v>0</v>
      </c>
      <c r="EY81" s="60">
        <f ca="1">IFERROR((NORMSDIST(((LN($ET81/$S$7)+(#REF!+($O$49^2)/2)*$O$54)/($O$49*SQRT($O$54))))*$ET81-NORMSDIST((((LN($ET81/$S$7)+(#REF!+($O$49^2)/2)*$O$54)/($O$49*SQRT($O$54)))-$O$49*SQRT(($O$54))))*$S$7*EXP(-#REF!*$O$54))*$R$7*100,0)</f>
        <v>0</v>
      </c>
      <c r="EZ81" s="60">
        <f ca="1">IFERROR((NORMSDIST(((LN($ET81/$S$8)+(#REF!+($O$49^2)/2)*$O$54)/($O$49*SQRT($O$54))))*$ET81-NORMSDIST((((LN($ET81/$S$8)+(#REF!+($O$49^2)/2)*$O$54)/($O$49*SQRT($O$54)))-$O$49*SQRT(($O$54))))*$S$8*EXP(-#REF!*$O$54))*$R$8*100,0)</f>
        <v>0</v>
      </c>
      <c r="FA81" s="60">
        <f ca="1">IFERROR((NORMSDIST(((LN($ET81/$S$9)+(#REF!+($O$49^2)/2)*$O$54)/($O$49*SQRT($O$54))))*$ET81-NORMSDIST((((LN($ET81/$S$9)+(#REF!+($O$49^2)/2)*$O$54)/($O$49*SQRT($O$54)))-$O$49*SQRT(($O$54))))*$S$9*EXP(-#REF!*$O$54))*$R$9*100,0)</f>
        <v>0</v>
      </c>
      <c r="FB81" s="60">
        <f ca="1">IFERROR((NORMSDIST(((LN($ET81/$S$10)+(#REF!+($O$49^2)/2)*$O$54)/($O$49*SQRT($O$54))))*$ET81-NORMSDIST((((LN($ET81/$S$10)+(#REF!+($O$49^2)/2)*$O$54)/($O$49*SQRT($O$54)))-$O$49*SQRT(($O$54))))*$S$10*EXP(-#REF!*$O$54))*$R$10*100,0)</f>
        <v>0</v>
      </c>
      <c r="FC81" s="60">
        <f ca="1">IFERROR((NORMSDIST(((LN($ET81/$S$11)+(#REF!+($O$49^2)/2)*$O$54)/($O$49*SQRT($O$54))))*$ET81-NORMSDIST((((LN($ET81/$S$11)+(#REF!+($O$49^2)/2)*$O$54)/($O$49*SQRT($O$54)))-$O$49*SQRT(($O$54))))*$S$11*EXP(-#REF!*$O$54))*$R$11*100,0)</f>
        <v>0</v>
      </c>
      <c r="FD81" s="60">
        <f ca="1">IFERROR((NORMSDIST(((LN($ET81/$S$12)+(#REF!+($O$49^2)/2)*$O$54)/($O$49*SQRT($O$54))))*$ET81-NORMSDIST((((LN($ET81/$S$12)+(#REF!+($O$49^2)/2)*$O$54)/($O$49*SQRT($O$54)))-$O$49*SQRT(($O$54))))*$S$12*EXP(-#REF!*$O$54))*$R$12*100,0)</f>
        <v>0</v>
      </c>
      <c r="FE81" s="60">
        <f ca="1">IFERROR((NORMSDIST(((LN($ET81/$S$13)+(#REF!+($O$49^2)/2)*$O$54)/($O$49*SQRT($O$54))))*$ET81-NORMSDIST((((LN($ET81/$S$13)+(#REF!+($O$49^2)/2)*$O$54)/($O$49*SQRT($O$54)))-$O$49*SQRT(($O$54))))*$S$13*EXP(-#REF!*$O$54))*$R$13*100,0)</f>
        <v>0</v>
      </c>
      <c r="FF81" s="60">
        <f ca="1">IFERROR((NORMSDIST(((LN($ET81/$S$14)+(#REF!+($O$49^2)/2)*$O$54)/($O$49*SQRT($O$54))))*$ET81-NORMSDIST((((LN($ET81/$S$14)+(#REF!+($O$49^2)/2)*$O$54)/($O$49*SQRT($O$54)))-$O$49*SQRT(($O$54))))*$S$14*EXP(-#REF!*$O$54))*$R$14*100,0)</f>
        <v>0</v>
      </c>
      <c r="FG81" s="60">
        <f ca="1">IFERROR((NORMSDIST(((LN($ET81/$S$15)+(#REF!+($O$49^2)/2)*$O$54)/($O$49*SQRT($O$54))))*$ET81-NORMSDIST((((LN($ET81/$S$15)+(#REF!+($O$49^2)/2)*$O$54)/($O$49*SQRT($O$54)))-$O$49*SQRT(($O$54))))*$S$15*EXP(-#REF!*$O$54))*$R$15*100,0)</f>
        <v>0</v>
      </c>
      <c r="FH81" s="60">
        <f ca="1">IFERROR((NORMSDIST(((LN($ET81/$S$16)+(#REF!+($O$49^2)/2)*$O$54)/($O$49*SQRT($O$54))))*$ET81-NORMSDIST((((LN($ET81/$S$16)+(#REF!+($O$49^2)/2)*$O$54)/($O$49*SQRT($O$54)))-$O$49*SQRT(($O$54))))*$S$16*EXP(-#REF!*$O$54))*$R$16*100,0)</f>
        <v>0</v>
      </c>
      <c r="FI81" s="60">
        <f ca="1">IFERROR((NORMSDIST(((LN($ET81/$S$17)+(#REF!+($O$49^2)/2)*$O$54)/($O$49*SQRT($O$54))))*$ET81-NORMSDIST((((LN($ET81/$S$17)+(#REF!+($O$49^2)/2)*$O$54)/($O$49*SQRT($O$54)))-$O$49*SQRT(($O$54))))*$S$17*EXP(-#REF!*$O$54))*$R$17*100,0)</f>
        <v>0</v>
      </c>
      <c r="FJ81" s="60">
        <f ca="1">IFERROR((NORMSDIST(((LN($ET81/$S$18)+(#REF!+($O$49^2)/2)*$O$54)/($O$49*SQRT($O$54))))*$ET81-NORMSDIST((((LN($ET81/$S$18)+(#REF!+($O$49^2)/2)*$O$54)/($O$49*SQRT($O$54)))-$O$49*SQRT(($O$54))))*$S$18*EXP(-#REF!*$O$54))*$R$18*100,0)</f>
        <v>0</v>
      </c>
      <c r="FK81" s="60">
        <f ca="1">IFERROR((NORMSDIST(((LN($ET81/$S$19)+(#REF!+($O$49^2)/2)*$O$54)/($O$49*SQRT($O$54))))*$ET81-NORMSDIST((((LN($ET81/$S$19)+(#REF!+($O$49^2)/2)*$O$54)/($O$49*SQRT($O$54)))-$O$49*SQRT(($O$54))))*$S$19*EXP(-#REF!*$O$54))*$R$19*100,0)</f>
        <v>0</v>
      </c>
      <c r="FL81" s="60">
        <f ca="1">IFERROR((NORMSDIST(((LN($ET81/$S$20)+(#REF!+($O$49^2)/2)*$O$54)/($O$49*SQRT($O$54))))*$ET81-NORMSDIST((((LN($ET81/$S$20)+(#REF!+($O$49^2)/2)*$O$54)/($O$49*SQRT($O$54)))-$O$49*SQRT(($O$54))))*$S$20*EXP(-#REF!*$O$54))*$R$20*100,0)</f>
        <v>0</v>
      </c>
      <c r="FM81" s="60">
        <f ca="1">IFERROR((NORMSDIST(((LN($ET81/$S$21)+(#REF!+($O$49^2)/2)*$O$54)/($O$49*SQRT($O$54))))*$ET81-NORMSDIST((((LN($ET81/$S$21)+(#REF!+($O$49^2)/2)*$O$54)/($O$49*SQRT($O$54)))-$O$49*SQRT(($O$54))))*$S$21*EXP(-#REF!*$O$54))*$R$21*100,0)</f>
        <v>0</v>
      </c>
      <c r="FN81" s="60">
        <f ca="1">IFERROR((NORMSDIST(((LN($ET81/$S$22)+(#REF!+($O$49^2)/2)*$O$54)/($O$49*SQRT($O$54))))*$ET81-NORMSDIST((((LN($ET81/$S$22)+(#REF!+($O$49^2)/2)*$O$54)/($O$49*SQRT($O$54)))-$O$49*SQRT(($O$54))))*$S$22*EXP(-#REF!*$O$54))*$R$22*100,0)</f>
        <v>0</v>
      </c>
      <c r="FO81" s="60">
        <f ca="1">IFERROR((NORMSDIST(((LN($ET81/$S$23)+(#REF!+($O$49^2)/2)*$O$54)/($O$49*SQRT($O$54))))*$ET81-NORMSDIST((((LN($ET81/$S$23)+(#REF!+($O$49^2)/2)*$O$54)/($O$49*SQRT($O$54)))-$O$49*SQRT(($O$54))))*$S$23*EXP(-#REF!*$O$54))*$R$23*100,0)</f>
        <v>0</v>
      </c>
      <c r="FP81" s="60">
        <f ca="1">IFERROR((NORMSDIST(((LN($ET81/$S$24)+(#REF!+($O$49^2)/2)*$O$54)/($O$49*SQRT($O$54))))*$ET81-NORMSDIST((((LN($ET81/$S$24)+(#REF!+($O$49^2)/2)*$O$54)/($O$49*SQRT($O$54)))-$O$49*SQRT(($O$54))))*$S$24*EXP(-#REF!*$O$54))*$R$24*100,0)</f>
        <v>0</v>
      </c>
      <c r="FQ81" s="60">
        <f ca="1">IFERROR((NORMSDIST(((LN($ET81/$S$25)+(#REF!+($O$49^2)/2)*$O$54)/($O$49*SQRT($O$54))))*$ET81-NORMSDIST((((LN($ET81/$S$25)+(#REF!+($O$49^2)/2)*$O$54)/($O$49*SQRT($O$54)))-$O$49*SQRT(($O$54))))*$S$25*EXP(-#REF!*$O$54))*$R$25*100,0)</f>
        <v>0</v>
      </c>
      <c r="FR81" s="60">
        <f ca="1">IFERROR((NORMSDIST(((LN($ET81/$S$26)+(#REF!+($O$49^2)/2)*$O$54)/($O$49*SQRT($O$54))))*$ET81-NORMSDIST((((LN($ET81/$S$26)+(#REF!+($O$49^2)/2)*$O$54)/($O$49*SQRT($O$54)))-$O$49*SQRT(($O$54))))*$S$26*EXP(-#REF!*$O$54))*$R$26*100,0)</f>
        <v>0</v>
      </c>
      <c r="FS81" s="60">
        <f ca="1">IFERROR((NORMSDIST(((LN($ET81/$S$27)+(#REF!+($O$49^2)/2)*$O$54)/($O$49*SQRT($O$54))))*$ET81-NORMSDIST((((LN($ET81/$S$27)+(#REF!+($O$49^2)/2)*$O$54)/($O$49*SQRT($O$54)))-$O$49*SQRT(($O$54))))*$S$27*EXP(-#REF!*$O$54))*$R$27*100,0)</f>
        <v>0</v>
      </c>
      <c r="FT81" s="60">
        <f ca="1">IFERROR((NORMSDIST(((LN($ET81/$S$28)+(#REF!+($O$49^2)/2)*$O$54)/($O$49*SQRT($O$54))))*$ET81-NORMSDIST((((LN($ET81/$S$28)+(#REF!+($O$49^2)/2)*$O$54)/($O$49*SQRT($O$54)))-$O$49*SQRT(($O$54))))*$S$28*EXP(-#REF!*$O$54))*$R$28*100,0)</f>
        <v>0</v>
      </c>
      <c r="FU81" s="60">
        <f ca="1">IFERROR((NORMSDIST(((LN($ET81/$S$29)+(#REF!+($O$49^2)/2)*$O$54)/($O$49*SQRT($O$54))))*$ET81-NORMSDIST((((LN($ET81/$S$29)+(#REF!+($O$49^2)/2)*$O$54)/($O$49*SQRT($O$54)))-$O$49*SQRT(($O$54))))*$S$29*EXP(-#REF!*$O$54))*$R$29*100,0)</f>
        <v>0</v>
      </c>
      <c r="FV81" s="60">
        <f ca="1">IFERROR((NORMSDIST(((LN($ET81/$S$30)+(#REF!+($O$49^2)/2)*$O$54)/($O$49*SQRT($O$54))))*$ET81-NORMSDIST((((LN($ET81/$S$30)+(#REF!+($O$49^2)/2)*$O$54)/($O$49*SQRT($O$54)))-$O$49*SQRT(($O$54))))*$S$30*EXP(-#REF!*$O$54))*$R$30*100,0)</f>
        <v>0</v>
      </c>
      <c r="FW81" s="60">
        <f ca="1">IFERROR((NORMSDIST(((LN($ET81/$S$31)+(#REF!+($O$49^2)/2)*$O$54)/($O$49*SQRT($O$54))))*$ET81-NORMSDIST((((LN($ET81/$S$31)+(#REF!+($O$49^2)/2)*$O$54)/($O$49*SQRT($O$54)))-$O$49*SQRT(($O$54))))*$S$31*EXP(-#REF!*$O$54))*$R$31*100,0)</f>
        <v>0</v>
      </c>
      <c r="FX81" s="60">
        <f ca="1">IFERROR((NORMSDIST(((LN($ET81/$S$32)+(#REF!+($O$49^2)/2)*$O$54)/($O$49*SQRT($O$54))))*$ET81-NORMSDIST((((LN($ET81/$S$32)+(#REF!+($O$49^2)/2)*$O$54)/($O$49*SQRT($O$54)))-$O$49*SQRT(($O$54))))*$S$32*EXP(-#REF!*$O$54))*$R$32*100,0)</f>
        <v>0</v>
      </c>
      <c r="FY81" s="60">
        <f ca="1">IFERROR((NORMSDIST(((LN($ET81/$S$33)+(#REF!+($O$49^2)/2)*$O$54)/($O$49*SQRT($O$54))))*$ET81-NORMSDIST((((LN($ET81/$S$33)+(#REF!+($O$49^2)/2)*$O$54)/($O$49*SQRT($O$54)))-$O$49*SQRT(($O$54))))*$S$33*EXP(-#REF!*$O$54))*$R$33*100,0)</f>
        <v>0</v>
      </c>
      <c r="FZ81" s="60">
        <f ca="1">IFERROR((NORMSDIST(((LN($ET81/$S$34)+(#REF!+($O$49^2)/2)*$O$54)/($O$49*SQRT($O$54))))*$ET81-NORMSDIST((((LN($ET81/$S$34)+(#REF!+($O$49^2)/2)*$O$54)/($O$49*SQRT($O$54)))-$O$49*SQRT(($O$54))))*$S$34*EXP(-#REF!*$O$54))*$R$34*100,0)</f>
        <v>0</v>
      </c>
      <c r="GA81" s="60">
        <f ca="1">IFERROR((NORMSDIST(((LN($ET81/$S$35)+(#REF!+($O$49^2)/2)*$O$54)/($O$49*SQRT($O$54))))*$ET81-NORMSDIST((((LN($ET81/$S$35)+(#REF!+($O$49^2)/2)*$O$54)/($O$49*SQRT($O$54)))-$O$49*SQRT(($O$54))))*$S$35*EXP(-#REF!*$O$54))*$R$35*100,0)</f>
        <v>0</v>
      </c>
      <c r="GB81" s="60">
        <f ca="1">IFERROR((NORMSDIST(((LN($ET81/$S$36)+(#REF!+($O$49^2)/2)*$O$54)/($O$49*SQRT($O$54))))*$ET81-NORMSDIST((((LN($ET81/$S$36)+(#REF!+($O$49^2)/2)*$O$54)/($O$49*SQRT($O$54)))-$O$49*SQRT(($O$54))))*$S$36*EXP(-#REF!*$O$54))*$R$36*100,0)</f>
        <v>0</v>
      </c>
      <c r="GC81" s="60">
        <f ca="1">IFERROR((NORMSDIST(((LN($ET81/$S$37)+(#REF!+($O$49^2)/2)*$O$54)/($O$49*SQRT($O$54))))*$ET81-NORMSDIST((((LN($ET81/$S$37)+(#REF!+($O$49^2)/2)*$O$54)/($O$49*SQRT($O$54)))-$O$49*SQRT(($O$54))))*$S$37*EXP(-#REF!*$O$54))*$R$37*100,0)</f>
        <v>0</v>
      </c>
      <c r="GD81" s="60">
        <f ca="1">IFERROR((NORMSDIST(((LN($ET81/$S$38)+(#REF!+($O$49^2)/2)*$O$54)/($O$49*SQRT($O$54))))*$ET81-NORMSDIST((((LN($ET81/$S$38)+(#REF!+($O$49^2)/2)*$O$54)/($O$49*SQRT($O$54)))-$O$49*SQRT(($O$54))))*$S$38*EXP(-#REF!*$O$54))*$R$38*100,0)</f>
        <v>0</v>
      </c>
      <c r="GE81" s="60">
        <f ca="1">IFERROR((NORMSDIST(((LN($ET81/$S$39)+(#REF!+($O$49^2)/2)*$O$54)/($O$49*SQRT($O$54))))*$ET81-NORMSDIST((((LN($ET81/$S$39)+(#REF!+($O$49^2)/2)*$O$54)/($O$49*SQRT($O$54)))-$O$49*SQRT(($O$54))))*$S$39*EXP(-#REF!*$O$54))*$R$39*100,0)</f>
        <v>0</v>
      </c>
      <c r="GF81" s="60">
        <f ca="1">IFERROR((NORMSDIST(((LN($ET81/$S$40)+(#REF!+($O$49^2)/2)*$O$54)/($O$49*SQRT($O$54))))*$ET81-NORMSDIST((((LN($ET81/$S$40)+(#REF!+($O$49^2)/2)*$O$54)/($O$49*SQRT($O$54)))-$O$49*SQRT(($O$54))))*$S$40*EXP(-#REF!*$O$54))*$R$40*100,0)</f>
        <v>0</v>
      </c>
      <c r="GG81" s="60">
        <f ca="1">IFERROR((NORMSDIST(((LN($ET81/$S$41)+(#REF!+($O$49^2)/2)*$O$54)/($O$49*SQRT($O$54))))*$ET81-NORMSDIST((((LN($ET81/$S$41)+(#REF!+($O$49^2)/2)*$O$54)/($O$49*SQRT($O$54)))-$O$49*SQRT(($O$54))))*$S$41*EXP(-#REF!*$O$54))*$R$41*100,0)</f>
        <v>0</v>
      </c>
      <c r="GH81" s="60">
        <f ca="1">IFERROR((NORMSDIST(((LN($ET81/$S$42)+(#REF!+($O$49^2)/2)*$O$54)/($O$49*SQRT($O$54))))*$ET81-NORMSDIST((((LN($ET81/$S$42)+(#REF!+($O$49^2)/2)*$O$54)/($O$49*SQRT($O$54)))-$O$49*SQRT(($O$54))))*$S$42*EXP(-#REF!*$O$54))*$R$42*100,0)</f>
        <v>0</v>
      </c>
      <c r="GI81" s="85">
        <f t="shared" ca="1" si="185"/>
        <v>0</v>
      </c>
    </row>
    <row r="82" spans="1:191">
      <c r="A82" s="877"/>
      <c r="B82" s="878"/>
      <c r="C82" s="878"/>
      <c r="D82" s="878"/>
      <c r="E82" s="878"/>
      <c r="F82" s="878"/>
      <c r="G82" s="878"/>
      <c r="H82" s="878"/>
      <c r="I82" s="878"/>
      <c r="J82" s="878"/>
      <c r="K82" s="878"/>
      <c r="L82" s="878"/>
      <c r="M82" s="878"/>
      <c r="N82" s="878"/>
      <c r="O82" s="878"/>
      <c r="P82" s="878"/>
      <c r="Q82" s="878"/>
      <c r="R82" s="878"/>
      <c r="S82" s="878"/>
      <c r="T82" s="878"/>
      <c r="U82" s="878"/>
      <c r="V82" s="878"/>
      <c r="W82" s="878"/>
      <c r="X82" s="878"/>
      <c r="Y82" s="878"/>
      <c r="Z82" s="878"/>
      <c r="AA82" s="878"/>
      <c r="AB82" s="878"/>
      <c r="AC82" s="878"/>
      <c r="AD82" s="878"/>
      <c r="AE82" s="878"/>
      <c r="AF82" s="878"/>
      <c r="AG82" s="878"/>
      <c r="AH82" s="878"/>
      <c r="AI82" s="878"/>
      <c r="AJ82" s="878"/>
      <c r="AK82" s="878"/>
      <c r="AL82" s="878"/>
      <c r="AM82" s="878"/>
      <c r="AN82" s="878"/>
      <c r="AO82" s="878"/>
      <c r="AP82" s="878"/>
      <c r="AQ82" s="878"/>
      <c r="AR82" s="878"/>
      <c r="AS82" s="878"/>
      <c r="AT82" s="878"/>
      <c r="AU82" s="878"/>
      <c r="AV82" s="878"/>
      <c r="AW82" s="878"/>
      <c r="AX82" s="878"/>
      <c r="AY82" s="878"/>
      <c r="AZ82" s="878"/>
      <c r="BA82" s="878"/>
      <c r="BB82" s="878"/>
      <c r="BC82" s="878"/>
      <c r="BD82" s="878"/>
      <c r="BE82" s="878"/>
      <c r="BF82" s="878"/>
      <c r="BG82" s="878"/>
      <c r="BH82" s="878"/>
      <c r="BI82" s="877"/>
      <c r="BJ82" s="877"/>
      <c r="BK82" s="877"/>
      <c r="BL82" s="877"/>
      <c r="BM82" s="877"/>
      <c r="BN82" s="877"/>
      <c r="BO82" s="877"/>
      <c r="BP82" s="877"/>
      <c r="BQ82" s="877"/>
      <c r="BR82" s="877"/>
      <c r="DC82" s="59">
        <f t="shared" si="142"/>
        <v>3515.3521199999996</v>
      </c>
      <c r="DD82" s="60">
        <f t="shared" si="143"/>
        <v>0</v>
      </c>
      <c r="DE82" s="60">
        <f t="shared" si="144"/>
        <v>0</v>
      </c>
      <c r="DF82" s="60">
        <f t="shared" si="145"/>
        <v>0</v>
      </c>
      <c r="DG82" s="60">
        <f t="shared" si="146"/>
        <v>0</v>
      </c>
      <c r="DH82" s="60">
        <f t="shared" si="147"/>
        <v>0</v>
      </c>
      <c r="DI82" s="60">
        <f t="shared" si="148"/>
        <v>0</v>
      </c>
      <c r="DJ82" s="60">
        <f t="shared" si="149"/>
        <v>0</v>
      </c>
      <c r="DK82" s="60">
        <f t="shared" si="150"/>
        <v>0</v>
      </c>
      <c r="DL82" s="60">
        <f t="shared" si="151"/>
        <v>0</v>
      </c>
      <c r="DM82" s="60">
        <f t="shared" si="152"/>
        <v>0</v>
      </c>
      <c r="DN82" s="60">
        <f t="shared" si="153"/>
        <v>0</v>
      </c>
      <c r="DO82" s="60">
        <f t="shared" si="154"/>
        <v>0</v>
      </c>
      <c r="DP82" s="60">
        <f t="shared" si="155"/>
        <v>0</v>
      </c>
      <c r="DQ82" s="60">
        <f t="shared" si="156"/>
        <v>0</v>
      </c>
      <c r="DR82" s="60">
        <f t="shared" si="157"/>
        <v>0</v>
      </c>
      <c r="DS82" s="60">
        <f t="shared" si="158"/>
        <v>0</v>
      </c>
      <c r="DT82" s="60">
        <f t="shared" si="159"/>
        <v>0</v>
      </c>
      <c r="DU82" s="60">
        <f t="shared" si="160"/>
        <v>0</v>
      </c>
      <c r="DV82" s="60">
        <f t="shared" si="161"/>
        <v>0</v>
      </c>
      <c r="DW82" s="60">
        <f t="shared" si="162"/>
        <v>0</v>
      </c>
      <c r="DX82" s="60">
        <f t="shared" si="163"/>
        <v>0</v>
      </c>
      <c r="DY82" s="60">
        <f t="shared" si="164"/>
        <v>0</v>
      </c>
      <c r="DZ82" s="60">
        <f t="shared" si="165"/>
        <v>0</v>
      </c>
      <c r="EA82" s="60">
        <f t="shared" si="166"/>
        <v>0</v>
      </c>
      <c r="EB82" s="60">
        <f t="shared" si="167"/>
        <v>0</v>
      </c>
      <c r="EC82" s="60">
        <f t="shared" si="168"/>
        <v>0</v>
      </c>
      <c r="ED82" s="60">
        <f t="shared" si="169"/>
        <v>0</v>
      </c>
      <c r="EE82" s="60">
        <f t="shared" si="170"/>
        <v>0</v>
      </c>
      <c r="EF82" s="60">
        <f t="shared" si="171"/>
        <v>0</v>
      </c>
      <c r="EG82" s="60">
        <f t="shared" si="172"/>
        <v>0</v>
      </c>
      <c r="EH82" s="60">
        <f t="shared" si="173"/>
        <v>0</v>
      </c>
      <c r="EI82" s="60">
        <f t="shared" si="174"/>
        <v>0</v>
      </c>
      <c r="EJ82" s="60">
        <f t="shared" si="175"/>
        <v>0</v>
      </c>
      <c r="EK82" s="60">
        <f t="shared" si="176"/>
        <v>0</v>
      </c>
      <c r="EL82" s="60">
        <f t="shared" si="177"/>
        <v>0</v>
      </c>
      <c r="EM82" s="60">
        <f t="shared" si="178"/>
        <v>0</v>
      </c>
      <c r="EN82" s="60">
        <f t="shared" si="179"/>
        <v>0</v>
      </c>
      <c r="EO82" s="60">
        <f t="shared" si="180"/>
        <v>0</v>
      </c>
      <c r="EP82" s="60">
        <f t="shared" si="181"/>
        <v>0</v>
      </c>
      <c r="EQ82" s="60">
        <f t="shared" si="182"/>
        <v>0</v>
      </c>
      <c r="ER82" s="85">
        <f t="shared" si="183"/>
        <v>0</v>
      </c>
      <c r="ES82" s="50"/>
      <c r="ET82" s="59">
        <f t="shared" si="184"/>
        <v>3515.3521199999996</v>
      </c>
      <c r="EU82" s="60">
        <f ca="1">IFERROR((NORMSDIST(((LN($ET82/$S$3)+(#REF!+($O$49^2)/2)*$O$54)/($O$49*SQRT($O$54))))*$ET82-NORMSDIST((((LN($ET82/$S$3)+(#REF!+($O$49^2)/2)*$O$54)/($O$49*SQRT($O$54)))-$O$49*SQRT(($O$54))))*$S$3*EXP(-#REF!*$O$54))*$R$3*100,0)</f>
        <v>0</v>
      </c>
      <c r="EV82" s="60">
        <f ca="1">IFERROR((NORMSDIST(((LN($ET82/$S$4)+(#REF!+($O$49^2)/2)*$O$54)/($O$49*SQRT($O$54))))*$ET82-NORMSDIST((((LN($ET82/$S$4)+(#REF!+($O$49^2)/2)*$O$54)/($O$49*SQRT($O$54)))-$O$49*SQRT(($O$54))))*$S$4*EXP(-#REF!*$O$54))*$R$4*100,0)</f>
        <v>0</v>
      </c>
      <c r="EW82" s="60">
        <f ca="1">IFERROR((NORMSDIST(((LN($ET82/$S$5)+(#REF!+($O$49^2)/2)*$O$54)/($O$49*SQRT($O$54))))*$ET82-NORMSDIST((((LN($ET82/$S$5)+(#REF!+($O$49^2)/2)*$O$54)/($O$49*SQRT($O$54)))-$O$49*SQRT(($O$54))))*$S$5*EXP(-#REF!*$O$54))*$R$5*100,0)</f>
        <v>0</v>
      </c>
      <c r="EX82" s="60">
        <f ca="1">IFERROR((NORMSDIST(((LN($ET82/$S$6)+(#REF!+($O$49^2)/2)*$O$54)/($O$49*SQRT($O$54))))*$ET82-NORMSDIST((((LN($ET82/$S$6)+(#REF!+($O$49^2)/2)*$O$54)/($O$49*SQRT($O$54)))-$O$49*SQRT(($O$54))))*$S$6*EXP(-#REF!*$O$54))*$R$6*100,0)</f>
        <v>0</v>
      </c>
      <c r="EY82" s="60">
        <f ca="1">IFERROR((NORMSDIST(((LN($ET82/$S$7)+(#REF!+($O$49^2)/2)*$O$54)/($O$49*SQRT($O$54))))*$ET82-NORMSDIST((((LN($ET82/$S$7)+(#REF!+($O$49^2)/2)*$O$54)/($O$49*SQRT($O$54)))-$O$49*SQRT(($O$54))))*$S$7*EXP(-#REF!*$O$54))*$R$7*100,0)</f>
        <v>0</v>
      </c>
      <c r="EZ82" s="60">
        <f ca="1">IFERROR((NORMSDIST(((LN($ET82/$S$8)+(#REF!+($O$49^2)/2)*$O$54)/($O$49*SQRT($O$54))))*$ET82-NORMSDIST((((LN($ET82/$S$8)+(#REF!+($O$49^2)/2)*$O$54)/($O$49*SQRT($O$54)))-$O$49*SQRT(($O$54))))*$S$8*EXP(-#REF!*$O$54))*$R$8*100,0)</f>
        <v>0</v>
      </c>
      <c r="FA82" s="60">
        <f ca="1">IFERROR((NORMSDIST(((LN($ET82/$S$9)+(#REF!+($O$49^2)/2)*$O$54)/($O$49*SQRT($O$54))))*$ET82-NORMSDIST((((LN($ET82/$S$9)+(#REF!+($O$49^2)/2)*$O$54)/($O$49*SQRT($O$54)))-$O$49*SQRT(($O$54))))*$S$9*EXP(-#REF!*$O$54))*$R$9*100,0)</f>
        <v>0</v>
      </c>
      <c r="FB82" s="60">
        <f ca="1">IFERROR((NORMSDIST(((LN($ET82/$S$10)+(#REF!+($O$49^2)/2)*$O$54)/($O$49*SQRT($O$54))))*$ET82-NORMSDIST((((LN($ET82/$S$10)+(#REF!+($O$49^2)/2)*$O$54)/($O$49*SQRT($O$54)))-$O$49*SQRT(($O$54))))*$S$10*EXP(-#REF!*$O$54))*$R$10*100,0)</f>
        <v>0</v>
      </c>
      <c r="FC82" s="60">
        <f ca="1">IFERROR((NORMSDIST(((LN($ET82/$S$11)+(#REF!+($O$49^2)/2)*$O$54)/($O$49*SQRT($O$54))))*$ET82-NORMSDIST((((LN($ET82/$S$11)+(#REF!+($O$49^2)/2)*$O$54)/($O$49*SQRT($O$54)))-$O$49*SQRT(($O$54))))*$S$11*EXP(-#REF!*$O$54))*$R$11*100,0)</f>
        <v>0</v>
      </c>
      <c r="FD82" s="60">
        <f ca="1">IFERROR((NORMSDIST(((LN($ET82/$S$12)+(#REF!+($O$49^2)/2)*$O$54)/($O$49*SQRT($O$54))))*$ET82-NORMSDIST((((LN($ET82/$S$12)+(#REF!+($O$49^2)/2)*$O$54)/($O$49*SQRT($O$54)))-$O$49*SQRT(($O$54))))*$S$12*EXP(-#REF!*$O$54))*$R$12*100,0)</f>
        <v>0</v>
      </c>
      <c r="FE82" s="60">
        <f ca="1">IFERROR((NORMSDIST(((LN($ET82/$S$13)+(#REF!+($O$49^2)/2)*$O$54)/($O$49*SQRT($O$54))))*$ET82-NORMSDIST((((LN($ET82/$S$13)+(#REF!+($O$49^2)/2)*$O$54)/($O$49*SQRT($O$54)))-$O$49*SQRT(($O$54))))*$S$13*EXP(-#REF!*$O$54))*$R$13*100,0)</f>
        <v>0</v>
      </c>
      <c r="FF82" s="60">
        <f ca="1">IFERROR((NORMSDIST(((LN($ET82/$S$14)+(#REF!+($O$49^2)/2)*$O$54)/($O$49*SQRT($O$54))))*$ET82-NORMSDIST((((LN($ET82/$S$14)+(#REF!+($O$49^2)/2)*$O$54)/($O$49*SQRT($O$54)))-$O$49*SQRT(($O$54))))*$S$14*EXP(-#REF!*$O$54))*$R$14*100,0)</f>
        <v>0</v>
      </c>
      <c r="FG82" s="60">
        <f ca="1">IFERROR((NORMSDIST(((LN($ET82/$S$15)+(#REF!+($O$49^2)/2)*$O$54)/($O$49*SQRT($O$54))))*$ET82-NORMSDIST((((LN($ET82/$S$15)+(#REF!+($O$49^2)/2)*$O$54)/($O$49*SQRT($O$54)))-$O$49*SQRT(($O$54))))*$S$15*EXP(-#REF!*$O$54))*$R$15*100,0)</f>
        <v>0</v>
      </c>
      <c r="FH82" s="60">
        <f ca="1">IFERROR((NORMSDIST(((LN($ET82/$S$16)+(#REF!+($O$49^2)/2)*$O$54)/($O$49*SQRT($O$54))))*$ET82-NORMSDIST((((LN($ET82/$S$16)+(#REF!+($O$49^2)/2)*$O$54)/($O$49*SQRT($O$54)))-$O$49*SQRT(($O$54))))*$S$16*EXP(-#REF!*$O$54))*$R$16*100,0)</f>
        <v>0</v>
      </c>
      <c r="FI82" s="60">
        <f ca="1">IFERROR((NORMSDIST(((LN($ET82/$S$17)+(#REF!+($O$49^2)/2)*$O$54)/($O$49*SQRT($O$54))))*$ET82-NORMSDIST((((LN($ET82/$S$17)+(#REF!+($O$49^2)/2)*$O$54)/($O$49*SQRT($O$54)))-$O$49*SQRT(($O$54))))*$S$17*EXP(-#REF!*$O$54))*$R$17*100,0)</f>
        <v>0</v>
      </c>
      <c r="FJ82" s="60">
        <f ca="1">IFERROR((NORMSDIST(((LN($ET82/$S$18)+(#REF!+($O$49^2)/2)*$O$54)/($O$49*SQRT($O$54))))*$ET82-NORMSDIST((((LN($ET82/$S$18)+(#REF!+($O$49^2)/2)*$O$54)/($O$49*SQRT($O$54)))-$O$49*SQRT(($O$54))))*$S$18*EXP(-#REF!*$O$54))*$R$18*100,0)</f>
        <v>0</v>
      </c>
      <c r="FK82" s="60">
        <f ca="1">IFERROR((NORMSDIST(((LN($ET82/$S$19)+(#REF!+($O$49^2)/2)*$O$54)/($O$49*SQRT($O$54))))*$ET82-NORMSDIST((((LN($ET82/$S$19)+(#REF!+($O$49^2)/2)*$O$54)/($O$49*SQRT($O$54)))-$O$49*SQRT(($O$54))))*$S$19*EXP(-#REF!*$O$54))*$R$19*100,0)</f>
        <v>0</v>
      </c>
      <c r="FL82" s="60">
        <f ca="1">IFERROR((NORMSDIST(((LN($ET82/$S$20)+(#REF!+($O$49^2)/2)*$O$54)/($O$49*SQRT($O$54))))*$ET82-NORMSDIST((((LN($ET82/$S$20)+(#REF!+($O$49^2)/2)*$O$54)/($O$49*SQRT($O$54)))-$O$49*SQRT(($O$54))))*$S$20*EXP(-#REF!*$O$54))*$R$20*100,0)</f>
        <v>0</v>
      </c>
      <c r="FM82" s="60">
        <f ca="1">IFERROR((NORMSDIST(((LN($ET82/$S$21)+(#REF!+($O$49^2)/2)*$O$54)/($O$49*SQRT($O$54))))*$ET82-NORMSDIST((((LN($ET82/$S$21)+(#REF!+($O$49^2)/2)*$O$54)/($O$49*SQRT($O$54)))-$O$49*SQRT(($O$54))))*$S$21*EXP(-#REF!*$O$54))*$R$21*100,0)</f>
        <v>0</v>
      </c>
      <c r="FN82" s="60">
        <f ca="1">IFERROR((NORMSDIST(((LN($ET82/$S$22)+(#REF!+($O$49^2)/2)*$O$54)/($O$49*SQRT($O$54))))*$ET82-NORMSDIST((((LN($ET82/$S$22)+(#REF!+($O$49^2)/2)*$O$54)/($O$49*SQRT($O$54)))-$O$49*SQRT(($O$54))))*$S$22*EXP(-#REF!*$O$54))*$R$22*100,0)</f>
        <v>0</v>
      </c>
      <c r="FO82" s="60">
        <f ca="1">IFERROR((NORMSDIST(((LN($ET82/$S$23)+(#REF!+($O$49^2)/2)*$O$54)/($O$49*SQRT($O$54))))*$ET82-NORMSDIST((((LN($ET82/$S$23)+(#REF!+($O$49^2)/2)*$O$54)/($O$49*SQRT($O$54)))-$O$49*SQRT(($O$54))))*$S$23*EXP(-#REF!*$O$54))*$R$23*100,0)</f>
        <v>0</v>
      </c>
      <c r="FP82" s="60">
        <f ca="1">IFERROR((NORMSDIST(((LN($ET82/$S$24)+(#REF!+($O$49^2)/2)*$O$54)/($O$49*SQRT($O$54))))*$ET82-NORMSDIST((((LN($ET82/$S$24)+(#REF!+($O$49^2)/2)*$O$54)/($O$49*SQRT($O$54)))-$O$49*SQRT(($O$54))))*$S$24*EXP(-#REF!*$O$54))*$R$24*100,0)</f>
        <v>0</v>
      </c>
      <c r="FQ82" s="60">
        <f ca="1">IFERROR((NORMSDIST(((LN($ET82/$S$25)+(#REF!+($O$49^2)/2)*$O$54)/($O$49*SQRT($O$54))))*$ET82-NORMSDIST((((LN($ET82/$S$25)+(#REF!+($O$49^2)/2)*$O$54)/($O$49*SQRT($O$54)))-$O$49*SQRT(($O$54))))*$S$25*EXP(-#REF!*$O$54))*$R$25*100,0)</f>
        <v>0</v>
      </c>
      <c r="FR82" s="60">
        <f ca="1">IFERROR((NORMSDIST(((LN($ET82/$S$26)+(#REF!+($O$49^2)/2)*$O$54)/($O$49*SQRT($O$54))))*$ET82-NORMSDIST((((LN($ET82/$S$26)+(#REF!+($O$49^2)/2)*$O$54)/($O$49*SQRT($O$54)))-$O$49*SQRT(($O$54))))*$S$26*EXP(-#REF!*$O$54))*$R$26*100,0)</f>
        <v>0</v>
      </c>
      <c r="FS82" s="60">
        <f ca="1">IFERROR((NORMSDIST(((LN($ET82/$S$27)+(#REF!+($O$49^2)/2)*$O$54)/($O$49*SQRT($O$54))))*$ET82-NORMSDIST((((LN($ET82/$S$27)+(#REF!+($O$49^2)/2)*$O$54)/($O$49*SQRT($O$54)))-$O$49*SQRT(($O$54))))*$S$27*EXP(-#REF!*$O$54))*$R$27*100,0)</f>
        <v>0</v>
      </c>
      <c r="FT82" s="60">
        <f ca="1">IFERROR((NORMSDIST(((LN($ET82/$S$28)+(#REF!+($O$49^2)/2)*$O$54)/($O$49*SQRT($O$54))))*$ET82-NORMSDIST((((LN($ET82/$S$28)+(#REF!+($O$49^2)/2)*$O$54)/($O$49*SQRT($O$54)))-$O$49*SQRT(($O$54))))*$S$28*EXP(-#REF!*$O$54))*$R$28*100,0)</f>
        <v>0</v>
      </c>
      <c r="FU82" s="60">
        <f ca="1">IFERROR((NORMSDIST(((LN($ET82/$S$29)+(#REF!+($O$49^2)/2)*$O$54)/($O$49*SQRT($O$54))))*$ET82-NORMSDIST((((LN($ET82/$S$29)+(#REF!+($O$49^2)/2)*$O$54)/($O$49*SQRT($O$54)))-$O$49*SQRT(($O$54))))*$S$29*EXP(-#REF!*$O$54))*$R$29*100,0)</f>
        <v>0</v>
      </c>
      <c r="FV82" s="60">
        <f ca="1">IFERROR((NORMSDIST(((LN($ET82/$S$30)+(#REF!+($O$49^2)/2)*$O$54)/($O$49*SQRT($O$54))))*$ET82-NORMSDIST((((LN($ET82/$S$30)+(#REF!+($O$49^2)/2)*$O$54)/($O$49*SQRT($O$54)))-$O$49*SQRT(($O$54))))*$S$30*EXP(-#REF!*$O$54))*$R$30*100,0)</f>
        <v>0</v>
      </c>
      <c r="FW82" s="60">
        <f ca="1">IFERROR((NORMSDIST(((LN($ET82/$S$31)+(#REF!+($O$49^2)/2)*$O$54)/($O$49*SQRT($O$54))))*$ET82-NORMSDIST((((LN($ET82/$S$31)+(#REF!+($O$49^2)/2)*$O$54)/($O$49*SQRT($O$54)))-$O$49*SQRT(($O$54))))*$S$31*EXP(-#REF!*$O$54))*$R$31*100,0)</f>
        <v>0</v>
      </c>
      <c r="FX82" s="60">
        <f ca="1">IFERROR((NORMSDIST(((LN($ET82/$S$32)+(#REF!+($O$49^2)/2)*$O$54)/($O$49*SQRT($O$54))))*$ET82-NORMSDIST((((LN($ET82/$S$32)+(#REF!+($O$49^2)/2)*$O$54)/($O$49*SQRT($O$54)))-$O$49*SQRT(($O$54))))*$S$32*EXP(-#REF!*$O$54))*$R$32*100,0)</f>
        <v>0</v>
      </c>
      <c r="FY82" s="60">
        <f ca="1">IFERROR((NORMSDIST(((LN($ET82/$S$33)+(#REF!+($O$49^2)/2)*$O$54)/($O$49*SQRT($O$54))))*$ET82-NORMSDIST((((LN($ET82/$S$33)+(#REF!+($O$49^2)/2)*$O$54)/($O$49*SQRT($O$54)))-$O$49*SQRT(($O$54))))*$S$33*EXP(-#REF!*$O$54))*$R$33*100,0)</f>
        <v>0</v>
      </c>
      <c r="FZ82" s="60">
        <f ca="1">IFERROR((NORMSDIST(((LN($ET82/$S$34)+(#REF!+($O$49^2)/2)*$O$54)/($O$49*SQRT($O$54))))*$ET82-NORMSDIST((((LN($ET82/$S$34)+(#REF!+($O$49^2)/2)*$O$54)/($O$49*SQRT($O$54)))-$O$49*SQRT(($O$54))))*$S$34*EXP(-#REF!*$O$54))*$R$34*100,0)</f>
        <v>0</v>
      </c>
      <c r="GA82" s="60">
        <f ca="1">IFERROR((NORMSDIST(((LN($ET82/$S$35)+(#REF!+($O$49^2)/2)*$O$54)/($O$49*SQRT($O$54))))*$ET82-NORMSDIST((((LN($ET82/$S$35)+(#REF!+($O$49^2)/2)*$O$54)/($O$49*SQRT($O$54)))-$O$49*SQRT(($O$54))))*$S$35*EXP(-#REF!*$O$54))*$R$35*100,0)</f>
        <v>0</v>
      </c>
      <c r="GB82" s="60">
        <f ca="1">IFERROR((NORMSDIST(((LN($ET82/$S$36)+(#REF!+($O$49^2)/2)*$O$54)/($O$49*SQRT($O$54))))*$ET82-NORMSDIST((((LN($ET82/$S$36)+(#REF!+($O$49^2)/2)*$O$54)/($O$49*SQRT($O$54)))-$O$49*SQRT(($O$54))))*$S$36*EXP(-#REF!*$O$54))*$R$36*100,0)</f>
        <v>0</v>
      </c>
      <c r="GC82" s="60">
        <f ca="1">IFERROR((NORMSDIST(((LN($ET82/$S$37)+(#REF!+($O$49^2)/2)*$O$54)/($O$49*SQRT($O$54))))*$ET82-NORMSDIST((((LN($ET82/$S$37)+(#REF!+($O$49^2)/2)*$O$54)/($O$49*SQRT($O$54)))-$O$49*SQRT(($O$54))))*$S$37*EXP(-#REF!*$O$54))*$R$37*100,0)</f>
        <v>0</v>
      </c>
      <c r="GD82" s="60">
        <f ca="1">IFERROR((NORMSDIST(((LN($ET82/$S$38)+(#REF!+($O$49^2)/2)*$O$54)/($O$49*SQRT($O$54))))*$ET82-NORMSDIST((((LN($ET82/$S$38)+(#REF!+($O$49^2)/2)*$O$54)/($O$49*SQRT($O$54)))-$O$49*SQRT(($O$54))))*$S$38*EXP(-#REF!*$O$54))*$R$38*100,0)</f>
        <v>0</v>
      </c>
      <c r="GE82" s="60">
        <f ca="1">IFERROR((NORMSDIST(((LN($ET82/$S$39)+(#REF!+($O$49^2)/2)*$O$54)/($O$49*SQRT($O$54))))*$ET82-NORMSDIST((((LN($ET82/$S$39)+(#REF!+($O$49^2)/2)*$O$54)/($O$49*SQRT($O$54)))-$O$49*SQRT(($O$54))))*$S$39*EXP(-#REF!*$O$54))*$R$39*100,0)</f>
        <v>0</v>
      </c>
      <c r="GF82" s="60">
        <f ca="1">IFERROR((NORMSDIST(((LN($ET82/$S$40)+(#REF!+($O$49^2)/2)*$O$54)/($O$49*SQRT($O$54))))*$ET82-NORMSDIST((((LN($ET82/$S$40)+(#REF!+($O$49^2)/2)*$O$54)/($O$49*SQRT($O$54)))-$O$49*SQRT(($O$54))))*$S$40*EXP(-#REF!*$O$54))*$R$40*100,0)</f>
        <v>0</v>
      </c>
      <c r="GG82" s="60">
        <f ca="1">IFERROR((NORMSDIST(((LN($ET82/$S$41)+(#REF!+($O$49^2)/2)*$O$54)/($O$49*SQRT($O$54))))*$ET82-NORMSDIST((((LN($ET82/$S$41)+(#REF!+($O$49^2)/2)*$O$54)/($O$49*SQRT($O$54)))-$O$49*SQRT(($O$54))))*$S$41*EXP(-#REF!*$O$54))*$R$41*100,0)</f>
        <v>0</v>
      </c>
      <c r="GH82" s="60">
        <f ca="1">IFERROR((NORMSDIST(((LN($ET82/$S$42)+(#REF!+($O$49^2)/2)*$O$54)/($O$49*SQRT($O$54))))*$ET82-NORMSDIST((((LN($ET82/$S$42)+(#REF!+($O$49^2)/2)*$O$54)/($O$49*SQRT($O$54)))-$O$49*SQRT(($O$54))))*$S$42*EXP(-#REF!*$O$54))*$R$42*100,0)</f>
        <v>0</v>
      </c>
      <c r="GI82" s="85">
        <f t="shared" ca="1" si="185"/>
        <v>0</v>
      </c>
    </row>
    <row r="83" spans="1:191">
      <c r="A83" s="877"/>
      <c r="B83" s="878"/>
      <c r="C83" s="878"/>
      <c r="D83" s="878"/>
      <c r="E83" s="878"/>
      <c r="F83" s="878"/>
      <c r="G83" s="878"/>
      <c r="H83" s="878"/>
      <c r="I83" s="878"/>
      <c r="J83" s="878"/>
      <c r="K83" s="878"/>
      <c r="L83" s="878"/>
      <c r="M83" s="878"/>
      <c r="N83" s="878"/>
      <c r="O83" s="878"/>
      <c r="P83" s="878"/>
      <c r="Q83" s="878"/>
      <c r="R83" s="878"/>
      <c r="S83" s="878"/>
      <c r="T83" s="878"/>
      <c r="U83" s="878"/>
      <c r="V83" s="878"/>
      <c r="W83" s="878"/>
      <c r="X83" s="878"/>
      <c r="Y83" s="878"/>
      <c r="Z83" s="878"/>
      <c r="AA83" s="878"/>
      <c r="AB83" s="878"/>
      <c r="AC83" s="878"/>
      <c r="AD83" s="878"/>
      <c r="AE83" s="878"/>
      <c r="AF83" s="878"/>
      <c r="AG83" s="878"/>
      <c r="AH83" s="878"/>
      <c r="AI83" s="878"/>
      <c r="AJ83" s="878"/>
      <c r="AK83" s="878"/>
      <c r="AL83" s="878"/>
      <c r="AM83" s="878"/>
      <c r="AN83" s="878"/>
      <c r="AO83" s="878"/>
      <c r="AP83" s="878"/>
      <c r="AQ83" s="878"/>
      <c r="AR83" s="878"/>
      <c r="AS83" s="878"/>
      <c r="AT83" s="878"/>
      <c r="AU83" s="878"/>
      <c r="AV83" s="878"/>
      <c r="AW83" s="878"/>
      <c r="AX83" s="878"/>
      <c r="AY83" s="878"/>
      <c r="AZ83" s="878"/>
      <c r="BA83" s="878"/>
      <c r="BB83" s="878"/>
      <c r="BC83" s="878"/>
      <c r="BD83" s="878"/>
      <c r="BE83" s="878"/>
      <c r="BF83" s="878"/>
      <c r="BG83" s="878"/>
      <c r="BH83" s="878"/>
      <c r="BI83" s="877"/>
      <c r="BJ83" s="877"/>
      <c r="BK83" s="877"/>
      <c r="BL83" s="877"/>
      <c r="BM83" s="877"/>
      <c r="BN83" s="877"/>
      <c r="BO83" s="877"/>
      <c r="BP83" s="877"/>
      <c r="BQ83" s="877"/>
      <c r="BR83" s="877"/>
      <c r="DC83" s="59">
        <f t="shared" si="142"/>
        <v>3587.0939999999996</v>
      </c>
      <c r="DD83" s="60">
        <f t="shared" si="143"/>
        <v>0</v>
      </c>
      <c r="DE83" s="60">
        <f t="shared" si="144"/>
        <v>0</v>
      </c>
      <c r="DF83" s="60">
        <f t="shared" si="145"/>
        <v>0</v>
      </c>
      <c r="DG83" s="60">
        <f t="shared" si="146"/>
        <v>0</v>
      </c>
      <c r="DH83" s="60">
        <f t="shared" si="147"/>
        <v>0</v>
      </c>
      <c r="DI83" s="60">
        <f t="shared" si="148"/>
        <v>0</v>
      </c>
      <c r="DJ83" s="60">
        <f t="shared" si="149"/>
        <v>0</v>
      </c>
      <c r="DK83" s="60">
        <f t="shared" si="150"/>
        <v>0</v>
      </c>
      <c r="DL83" s="60">
        <f t="shared" si="151"/>
        <v>0</v>
      </c>
      <c r="DM83" s="60">
        <f t="shared" si="152"/>
        <v>0</v>
      </c>
      <c r="DN83" s="60">
        <f t="shared" si="153"/>
        <v>0</v>
      </c>
      <c r="DO83" s="60">
        <f t="shared" si="154"/>
        <v>0</v>
      </c>
      <c r="DP83" s="60">
        <f t="shared" si="155"/>
        <v>0</v>
      </c>
      <c r="DQ83" s="60">
        <f t="shared" si="156"/>
        <v>0</v>
      </c>
      <c r="DR83" s="60">
        <f t="shared" si="157"/>
        <v>0</v>
      </c>
      <c r="DS83" s="60">
        <f t="shared" si="158"/>
        <v>0</v>
      </c>
      <c r="DT83" s="60">
        <f t="shared" si="159"/>
        <v>0</v>
      </c>
      <c r="DU83" s="60">
        <f t="shared" si="160"/>
        <v>0</v>
      </c>
      <c r="DV83" s="60">
        <f t="shared" si="161"/>
        <v>0</v>
      </c>
      <c r="DW83" s="60">
        <f t="shared" si="162"/>
        <v>0</v>
      </c>
      <c r="DX83" s="60">
        <f t="shared" si="163"/>
        <v>0</v>
      </c>
      <c r="DY83" s="60">
        <f t="shared" si="164"/>
        <v>0</v>
      </c>
      <c r="DZ83" s="60">
        <f t="shared" si="165"/>
        <v>0</v>
      </c>
      <c r="EA83" s="60">
        <f t="shared" si="166"/>
        <v>0</v>
      </c>
      <c r="EB83" s="60">
        <f t="shared" si="167"/>
        <v>0</v>
      </c>
      <c r="EC83" s="60">
        <f t="shared" si="168"/>
        <v>0</v>
      </c>
      <c r="ED83" s="60">
        <f t="shared" si="169"/>
        <v>0</v>
      </c>
      <c r="EE83" s="60">
        <f t="shared" si="170"/>
        <v>0</v>
      </c>
      <c r="EF83" s="60">
        <f t="shared" si="171"/>
        <v>0</v>
      </c>
      <c r="EG83" s="60">
        <f t="shared" si="172"/>
        <v>0</v>
      </c>
      <c r="EH83" s="60">
        <f t="shared" si="173"/>
        <v>0</v>
      </c>
      <c r="EI83" s="60">
        <f t="shared" si="174"/>
        <v>0</v>
      </c>
      <c r="EJ83" s="60">
        <f t="shared" si="175"/>
        <v>0</v>
      </c>
      <c r="EK83" s="60">
        <f t="shared" si="176"/>
        <v>0</v>
      </c>
      <c r="EL83" s="60">
        <f t="shared" si="177"/>
        <v>0</v>
      </c>
      <c r="EM83" s="60">
        <f t="shared" si="178"/>
        <v>0</v>
      </c>
      <c r="EN83" s="60">
        <f t="shared" si="179"/>
        <v>0</v>
      </c>
      <c r="EO83" s="60">
        <f t="shared" si="180"/>
        <v>0</v>
      </c>
      <c r="EP83" s="60">
        <f t="shared" si="181"/>
        <v>0</v>
      </c>
      <c r="EQ83" s="60">
        <f t="shared" si="182"/>
        <v>0</v>
      </c>
      <c r="ER83" s="85">
        <f t="shared" si="183"/>
        <v>0</v>
      </c>
      <c r="ES83" s="50"/>
      <c r="ET83" s="59">
        <f t="shared" si="184"/>
        <v>3587.0939999999996</v>
      </c>
      <c r="EU83" s="60">
        <f ca="1">IFERROR((NORMSDIST(((LN($ET83/$S$3)+(#REF!+($O$49^2)/2)*$O$54)/($O$49*SQRT($O$54))))*$ET83-NORMSDIST((((LN($ET83/$S$3)+(#REF!+($O$49^2)/2)*$O$54)/($O$49*SQRT($O$54)))-$O$49*SQRT(($O$54))))*$S$3*EXP(-#REF!*$O$54))*$R$3*100,0)</f>
        <v>0</v>
      </c>
      <c r="EV83" s="60">
        <f ca="1">IFERROR((NORMSDIST(((LN($ET83/$S$4)+(#REF!+($O$49^2)/2)*$O$54)/($O$49*SQRT($O$54))))*$ET83-NORMSDIST((((LN($ET83/$S$4)+(#REF!+($O$49^2)/2)*$O$54)/($O$49*SQRT($O$54)))-$O$49*SQRT(($O$54))))*$S$4*EXP(-#REF!*$O$54))*$R$4*100,0)</f>
        <v>0</v>
      </c>
      <c r="EW83" s="60">
        <f ca="1">IFERROR((NORMSDIST(((LN($ET83/$S$5)+(#REF!+($O$49^2)/2)*$O$54)/($O$49*SQRT($O$54))))*$ET83-NORMSDIST((((LN($ET83/$S$5)+(#REF!+($O$49^2)/2)*$O$54)/($O$49*SQRT($O$54)))-$O$49*SQRT(($O$54))))*$S$5*EXP(-#REF!*$O$54))*$R$5*100,0)</f>
        <v>0</v>
      </c>
      <c r="EX83" s="60">
        <f ca="1">IFERROR((NORMSDIST(((LN($ET83/$S$6)+(#REF!+($O$49^2)/2)*$O$54)/($O$49*SQRT($O$54))))*$ET83-NORMSDIST((((LN($ET83/$S$6)+(#REF!+($O$49^2)/2)*$O$54)/($O$49*SQRT($O$54)))-$O$49*SQRT(($O$54))))*$S$6*EXP(-#REF!*$O$54))*$R$6*100,0)</f>
        <v>0</v>
      </c>
      <c r="EY83" s="60">
        <f ca="1">IFERROR((NORMSDIST(((LN($ET83/$S$7)+(#REF!+($O$49^2)/2)*$O$54)/($O$49*SQRT($O$54))))*$ET83-NORMSDIST((((LN($ET83/$S$7)+(#REF!+($O$49^2)/2)*$O$54)/($O$49*SQRT($O$54)))-$O$49*SQRT(($O$54))))*$S$7*EXP(-#REF!*$O$54))*$R$7*100,0)</f>
        <v>0</v>
      </c>
      <c r="EZ83" s="60">
        <f ca="1">IFERROR((NORMSDIST(((LN($ET83/$S$8)+(#REF!+($O$49^2)/2)*$O$54)/($O$49*SQRT($O$54))))*$ET83-NORMSDIST((((LN($ET83/$S$8)+(#REF!+($O$49^2)/2)*$O$54)/($O$49*SQRT($O$54)))-$O$49*SQRT(($O$54))))*$S$8*EXP(-#REF!*$O$54))*$R$8*100,0)</f>
        <v>0</v>
      </c>
      <c r="FA83" s="60">
        <f ca="1">IFERROR((NORMSDIST(((LN($ET83/$S$9)+(#REF!+($O$49^2)/2)*$O$54)/($O$49*SQRT($O$54))))*$ET83-NORMSDIST((((LN($ET83/$S$9)+(#REF!+($O$49^2)/2)*$O$54)/($O$49*SQRT($O$54)))-$O$49*SQRT(($O$54))))*$S$9*EXP(-#REF!*$O$54))*$R$9*100,0)</f>
        <v>0</v>
      </c>
      <c r="FB83" s="60">
        <f ca="1">IFERROR((NORMSDIST(((LN($ET83/$S$10)+(#REF!+($O$49^2)/2)*$O$54)/($O$49*SQRT($O$54))))*$ET83-NORMSDIST((((LN($ET83/$S$10)+(#REF!+($O$49^2)/2)*$O$54)/($O$49*SQRT($O$54)))-$O$49*SQRT(($O$54))))*$S$10*EXP(-#REF!*$O$54))*$R$10*100,0)</f>
        <v>0</v>
      </c>
      <c r="FC83" s="60">
        <f ca="1">IFERROR((NORMSDIST(((LN($ET83/$S$11)+(#REF!+($O$49^2)/2)*$O$54)/($O$49*SQRT($O$54))))*$ET83-NORMSDIST((((LN($ET83/$S$11)+(#REF!+($O$49^2)/2)*$O$54)/($O$49*SQRT($O$54)))-$O$49*SQRT(($O$54))))*$S$11*EXP(-#REF!*$O$54))*$R$11*100,0)</f>
        <v>0</v>
      </c>
      <c r="FD83" s="60">
        <f ca="1">IFERROR((NORMSDIST(((LN($ET83/$S$12)+(#REF!+($O$49^2)/2)*$O$54)/($O$49*SQRT($O$54))))*$ET83-NORMSDIST((((LN($ET83/$S$12)+(#REF!+($O$49^2)/2)*$O$54)/($O$49*SQRT($O$54)))-$O$49*SQRT(($O$54))))*$S$12*EXP(-#REF!*$O$54))*$R$12*100,0)</f>
        <v>0</v>
      </c>
      <c r="FE83" s="60">
        <f ca="1">IFERROR((NORMSDIST(((LN($ET83/$S$13)+(#REF!+($O$49^2)/2)*$O$54)/($O$49*SQRT($O$54))))*$ET83-NORMSDIST((((LN($ET83/$S$13)+(#REF!+($O$49^2)/2)*$O$54)/($O$49*SQRT($O$54)))-$O$49*SQRT(($O$54))))*$S$13*EXP(-#REF!*$O$54))*$R$13*100,0)</f>
        <v>0</v>
      </c>
      <c r="FF83" s="60">
        <f ca="1">IFERROR((NORMSDIST(((LN($ET83/$S$14)+(#REF!+($O$49^2)/2)*$O$54)/($O$49*SQRT($O$54))))*$ET83-NORMSDIST((((LN($ET83/$S$14)+(#REF!+($O$49^2)/2)*$O$54)/($O$49*SQRT($O$54)))-$O$49*SQRT(($O$54))))*$S$14*EXP(-#REF!*$O$54))*$R$14*100,0)</f>
        <v>0</v>
      </c>
      <c r="FG83" s="60">
        <f ca="1">IFERROR((NORMSDIST(((LN($ET83/$S$15)+(#REF!+($O$49^2)/2)*$O$54)/($O$49*SQRT($O$54))))*$ET83-NORMSDIST((((LN($ET83/$S$15)+(#REF!+($O$49^2)/2)*$O$54)/($O$49*SQRT($O$54)))-$O$49*SQRT(($O$54))))*$S$15*EXP(-#REF!*$O$54))*$R$15*100,0)</f>
        <v>0</v>
      </c>
      <c r="FH83" s="60">
        <f ca="1">IFERROR((NORMSDIST(((LN($ET83/$S$16)+(#REF!+($O$49^2)/2)*$O$54)/($O$49*SQRT($O$54))))*$ET83-NORMSDIST((((LN($ET83/$S$16)+(#REF!+($O$49^2)/2)*$O$54)/($O$49*SQRT($O$54)))-$O$49*SQRT(($O$54))))*$S$16*EXP(-#REF!*$O$54))*$R$16*100,0)</f>
        <v>0</v>
      </c>
      <c r="FI83" s="60">
        <f ca="1">IFERROR((NORMSDIST(((LN($ET83/$S$17)+(#REF!+($O$49^2)/2)*$O$54)/($O$49*SQRT($O$54))))*$ET83-NORMSDIST((((LN($ET83/$S$17)+(#REF!+($O$49^2)/2)*$O$54)/($O$49*SQRT($O$54)))-$O$49*SQRT(($O$54))))*$S$17*EXP(-#REF!*$O$54))*$R$17*100,0)</f>
        <v>0</v>
      </c>
      <c r="FJ83" s="60">
        <f ca="1">IFERROR((NORMSDIST(((LN($ET83/$S$18)+(#REF!+($O$49^2)/2)*$O$54)/($O$49*SQRT($O$54))))*$ET83-NORMSDIST((((LN($ET83/$S$18)+(#REF!+($O$49^2)/2)*$O$54)/($O$49*SQRT($O$54)))-$O$49*SQRT(($O$54))))*$S$18*EXP(-#REF!*$O$54))*$R$18*100,0)</f>
        <v>0</v>
      </c>
      <c r="FK83" s="60">
        <f ca="1">IFERROR((NORMSDIST(((LN($ET83/$S$19)+(#REF!+($O$49^2)/2)*$O$54)/($O$49*SQRT($O$54))))*$ET83-NORMSDIST((((LN($ET83/$S$19)+(#REF!+($O$49^2)/2)*$O$54)/($O$49*SQRT($O$54)))-$O$49*SQRT(($O$54))))*$S$19*EXP(-#REF!*$O$54))*$R$19*100,0)</f>
        <v>0</v>
      </c>
      <c r="FL83" s="60">
        <f ca="1">IFERROR((NORMSDIST(((LN($ET83/$S$20)+(#REF!+($O$49^2)/2)*$O$54)/($O$49*SQRT($O$54))))*$ET83-NORMSDIST((((LN($ET83/$S$20)+(#REF!+($O$49^2)/2)*$O$54)/($O$49*SQRT($O$54)))-$O$49*SQRT(($O$54))))*$S$20*EXP(-#REF!*$O$54))*$R$20*100,0)</f>
        <v>0</v>
      </c>
      <c r="FM83" s="60">
        <f ca="1">IFERROR((NORMSDIST(((LN($ET83/$S$21)+(#REF!+($O$49^2)/2)*$O$54)/($O$49*SQRT($O$54))))*$ET83-NORMSDIST((((LN($ET83/$S$21)+(#REF!+($O$49^2)/2)*$O$54)/($O$49*SQRT($O$54)))-$O$49*SQRT(($O$54))))*$S$21*EXP(-#REF!*$O$54))*$R$21*100,0)</f>
        <v>0</v>
      </c>
      <c r="FN83" s="60">
        <f ca="1">IFERROR((NORMSDIST(((LN($ET83/$S$22)+(#REF!+($O$49^2)/2)*$O$54)/($O$49*SQRT($O$54))))*$ET83-NORMSDIST((((LN($ET83/$S$22)+(#REF!+($O$49^2)/2)*$O$54)/($O$49*SQRT($O$54)))-$O$49*SQRT(($O$54))))*$S$22*EXP(-#REF!*$O$54))*$R$22*100,0)</f>
        <v>0</v>
      </c>
      <c r="FO83" s="60">
        <f ca="1">IFERROR((NORMSDIST(((LN($ET83/$S$23)+(#REF!+($O$49^2)/2)*$O$54)/($O$49*SQRT($O$54))))*$ET83-NORMSDIST((((LN($ET83/$S$23)+(#REF!+($O$49^2)/2)*$O$54)/($O$49*SQRT($O$54)))-$O$49*SQRT(($O$54))))*$S$23*EXP(-#REF!*$O$54))*$R$23*100,0)</f>
        <v>0</v>
      </c>
      <c r="FP83" s="60">
        <f ca="1">IFERROR((NORMSDIST(((LN($ET83/$S$24)+(#REF!+($O$49^2)/2)*$O$54)/($O$49*SQRT($O$54))))*$ET83-NORMSDIST((((LN($ET83/$S$24)+(#REF!+($O$49^2)/2)*$O$54)/($O$49*SQRT($O$54)))-$O$49*SQRT(($O$54))))*$S$24*EXP(-#REF!*$O$54))*$R$24*100,0)</f>
        <v>0</v>
      </c>
      <c r="FQ83" s="60">
        <f ca="1">IFERROR((NORMSDIST(((LN($ET83/$S$25)+(#REF!+($O$49^2)/2)*$O$54)/($O$49*SQRT($O$54))))*$ET83-NORMSDIST((((LN($ET83/$S$25)+(#REF!+($O$49^2)/2)*$O$54)/($O$49*SQRT($O$54)))-$O$49*SQRT(($O$54))))*$S$25*EXP(-#REF!*$O$54))*$R$25*100,0)</f>
        <v>0</v>
      </c>
      <c r="FR83" s="60">
        <f ca="1">IFERROR((NORMSDIST(((LN($ET83/$S$26)+(#REF!+($O$49^2)/2)*$O$54)/($O$49*SQRT($O$54))))*$ET83-NORMSDIST((((LN($ET83/$S$26)+(#REF!+($O$49^2)/2)*$O$54)/($O$49*SQRT($O$54)))-$O$49*SQRT(($O$54))))*$S$26*EXP(-#REF!*$O$54))*$R$26*100,0)</f>
        <v>0</v>
      </c>
      <c r="FS83" s="60">
        <f ca="1">IFERROR((NORMSDIST(((LN($ET83/$S$27)+(#REF!+($O$49^2)/2)*$O$54)/($O$49*SQRT($O$54))))*$ET83-NORMSDIST((((LN($ET83/$S$27)+(#REF!+($O$49^2)/2)*$O$54)/($O$49*SQRT($O$54)))-$O$49*SQRT(($O$54))))*$S$27*EXP(-#REF!*$O$54))*$R$27*100,0)</f>
        <v>0</v>
      </c>
      <c r="FT83" s="60">
        <f ca="1">IFERROR((NORMSDIST(((LN($ET83/$S$28)+(#REF!+($O$49^2)/2)*$O$54)/($O$49*SQRT($O$54))))*$ET83-NORMSDIST((((LN($ET83/$S$28)+(#REF!+($O$49^2)/2)*$O$54)/($O$49*SQRT($O$54)))-$O$49*SQRT(($O$54))))*$S$28*EXP(-#REF!*$O$54))*$R$28*100,0)</f>
        <v>0</v>
      </c>
      <c r="FU83" s="60">
        <f ca="1">IFERROR((NORMSDIST(((LN($ET83/$S$29)+(#REF!+($O$49^2)/2)*$O$54)/($O$49*SQRT($O$54))))*$ET83-NORMSDIST((((LN($ET83/$S$29)+(#REF!+($O$49^2)/2)*$O$54)/($O$49*SQRT($O$54)))-$O$49*SQRT(($O$54))))*$S$29*EXP(-#REF!*$O$54))*$R$29*100,0)</f>
        <v>0</v>
      </c>
      <c r="FV83" s="60">
        <f ca="1">IFERROR((NORMSDIST(((LN($ET83/$S$30)+(#REF!+($O$49^2)/2)*$O$54)/($O$49*SQRT($O$54))))*$ET83-NORMSDIST((((LN($ET83/$S$30)+(#REF!+($O$49^2)/2)*$O$54)/($O$49*SQRT($O$54)))-$O$49*SQRT(($O$54))))*$S$30*EXP(-#REF!*$O$54))*$R$30*100,0)</f>
        <v>0</v>
      </c>
      <c r="FW83" s="60">
        <f ca="1">IFERROR((NORMSDIST(((LN($ET83/$S$31)+(#REF!+($O$49^2)/2)*$O$54)/($O$49*SQRT($O$54))))*$ET83-NORMSDIST((((LN($ET83/$S$31)+(#REF!+($O$49^2)/2)*$O$54)/($O$49*SQRT($O$54)))-$O$49*SQRT(($O$54))))*$S$31*EXP(-#REF!*$O$54))*$R$31*100,0)</f>
        <v>0</v>
      </c>
      <c r="FX83" s="60">
        <f ca="1">IFERROR((NORMSDIST(((LN($ET83/$S$32)+(#REF!+($O$49^2)/2)*$O$54)/($O$49*SQRT($O$54))))*$ET83-NORMSDIST((((LN($ET83/$S$32)+(#REF!+($O$49^2)/2)*$O$54)/($O$49*SQRT($O$54)))-$O$49*SQRT(($O$54))))*$S$32*EXP(-#REF!*$O$54))*$R$32*100,0)</f>
        <v>0</v>
      </c>
      <c r="FY83" s="60">
        <f ca="1">IFERROR((NORMSDIST(((LN($ET83/$S$33)+(#REF!+($O$49^2)/2)*$O$54)/($O$49*SQRT($O$54))))*$ET83-NORMSDIST((((LN($ET83/$S$33)+(#REF!+($O$49^2)/2)*$O$54)/($O$49*SQRT($O$54)))-$O$49*SQRT(($O$54))))*$S$33*EXP(-#REF!*$O$54))*$R$33*100,0)</f>
        <v>0</v>
      </c>
      <c r="FZ83" s="60">
        <f ca="1">IFERROR((NORMSDIST(((LN($ET83/$S$34)+(#REF!+($O$49^2)/2)*$O$54)/($O$49*SQRT($O$54))))*$ET83-NORMSDIST((((LN($ET83/$S$34)+(#REF!+($O$49^2)/2)*$O$54)/($O$49*SQRT($O$54)))-$O$49*SQRT(($O$54))))*$S$34*EXP(-#REF!*$O$54))*$R$34*100,0)</f>
        <v>0</v>
      </c>
      <c r="GA83" s="60">
        <f ca="1">IFERROR((NORMSDIST(((LN($ET83/$S$35)+(#REF!+($O$49^2)/2)*$O$54)/($O$49*SQRT($O$54))))*$ET83-NORMSDIST((((LN($ET83/$S$35)+(#REF!+($O$49^2)/2)*$O$54)/($O$49*SQRT($O$54)))-$O$49*SQRT(($O$54))))*$S$35*EXP(-#REF!*$O$54))*$R$35*100,0)</f>
        <v>0</v>
      </c>
      <c r="GB83" s="60">
        <f ca="1">IFERROR((NORMSDIST(((LN($ET83/$S$36)+(#REF!+($O$49^2)/2)*$O$54)/($O$49*SQRT($O$54))))*$ET83-NORMSDIST((((LN($ET83/$S$36)+(#REF!+($O$49^2)/2)*$O$54)/($O$49*SQRT($O$54)))-$O$49*SQRT(($O$54))))*$S$36*EXP(-#REF!*$O$54))*$R$36*100,0)</f>
        <v>0</v>
      </c>
      <c r="GC83" s="60">
        <f ca="1">IFERROR((NORMSDIST(((LN($ET83/$S$37)+(#REF!+($O$49^2)/2)*$O$54)/($O$49*SQRT($O$54))))*$ET83-NORMSDIST((((LN($ET83/$S$37)+(#REF!+($O$49^2)/2)*$O$54)/($O$49*SQRT($O$54)))-$O$49*SQRT(($O$54))))*$S$37*EXP(-#REF!*$O$54))*$R$37*100,0)</f>
        <v>0</v>
      </c>
      <c r="GD83" s="60">
        <f ca="1">IFERROR((NORMSDIST(((LN($ET83/$S$38)+(#REF!+($O$49^2)/2)*$O$54)/($O$49*SQRT($O$54))))*$ET83-NORMSDIST((((LN($ET83/$S$38)+(#REF!+($O$49^2)/2)*$O$54)/($O$49*SQRT($O$54)))-$O$49*SQRT(($O$54))))*$S$38*EXP(-#REF!*$O$54))*$R$38*100,0)</f>
        <v>0</v>
      </c>
      <c r="GE83" s="60">
        <f ca="1">IFERROR((NORMSDIST(((LN($ET83/$S$39)+(#REF!+($O$49^2)/2)*$O$54)/($O$49*SQRT($O$54))))*$ET83-NORMSDIST((((LN($ET83/$S$39)+(#REF!+($O$49^2)/2)*$O$54)/($O$49*SQRT($O$54)))-$O$49*SQRT(($O$54))))*$S$39*EXP(-#REF!*$O$54))*$R$39*100,0)</f>
        <v>0</v>
      </c>
      <c r="GF83" s="60">
        <f ca="1">IFERROR((NORMSDIST(((LN($ET83/$S$40)+(#REF!+($O$49^2)/2)*$O$54)/($O$49*SQRT($O$54))))*$ET83-NORMSDIST((((LN($ET83/$S$40)+(#REF!+($O$49^2)/2)*$O$54)/($O$49*SQRT($O$54)))-$O$49*SQRT(($O$54))))*$S$40*EXP(-#REF!*$O$54))*$R$40*100,0)</f>
        <v>0</v>
      </c>
      <c r="GG83" s="60">
        <f ca="1">IFERROR((NORMSDIST(((LN($ET83/$S$41)+(#REF!+($O$49^2)/2)*$O$54)/($O$49*SQRT($O$54))))*$ET83-NORMSDIST((((LN($ET83/$S$41)+(#REF!+($O$49^2)/2)*$O$54)/($O$49*SQRT($O$54)))-$O$49*SQRT(($O$54))))*$S$41*EXP(-#REF!*$O$54))*$R$41*100,0)</f>
        <v>0</v>
      </c>
      <c r="GH83" s="60">
        <f ca="1">IFERROR((NORMSDIST(((LN($ET83/$S$42)+(#REF!+($O$49^2)/2)*$O$54)/($O$49*SQRT($O$54))))*$ET83-NORMSDIST((((LN($ET83/$S$42)+(#REF!+($O$49^2)/2)*$O$54)/($O$49*SQRT($O$54)))-$O$49*SQRT(($O$54))))*$S$42*EXP(-#REF!*$O$54))*$R$42*100,0)</f>
        <v>0</v>
      </c>
      <c r="GI83" s="85">
        <f t="shared" ca="1" si="185"/>
        <v>0</v>
      </c>
    </row>
    <row r="84" spans="1:191">
      <c r="A84" s="877"/>
      <c r="B84" s="878"/>
      <c r="C84" s="878"/>
      <c r="D84" s="878"/>
      <c r="E84" s="878"/>
      <c r="F84" s="878"/>
      <c r="G84" s="878"/>
      <c r="H84" s="878"/>
      <c r="I84" s="878"/>
      <c r="J84" s="878"/>
      <c r="K84" s="878"/>
      <c r="L84" s="878"/>
      <c r="M84" s="878"/>
      <c r="N84" s="878"/>
      <c r="O84" s="878"/>
      <c r="P84" s="878"/>
      <c r="Q84" s="878"/>
      <c r="R84" s="878"/>
      <c r="S84" s="878"/>
      <c r="T84" s="878"/>
      <c r="U84" s="878"/>
      <c r="V84" s="878"/>
      <c r="W84" s="878"/>
      <c r="X84" s="878"/>
      <c r="Y84" s="878"/>
      <c r="Z84" s="878"/>
      <c r="AA84" s="878"/>
      <c r="AB84" s="878"/>
      <c r="AC84" s="878"/>
      <c r="AD84" s="878"/>
      <c r="AE84" s="878"/>
      <c r="AF84" s="878"/>
      <c r="AG84" s="878"/>
      <c r="AH84" s="878"/>
      <c r="AI84" s="878"/>
      <c r="AJ84" s="878"/>
      <c r="AK84" s="878"/>
      <c r="AL84" s="878"/>
      <c r="AM84" s="878"/>
      <c r="AN84" s="878"/>
      <c r="AO84" s="878"/>
      <c r="AP84" s="878"/>
      <c r="AQ84" s="878"/>
      <c r="AR84" s="878"/>
      <c r="AS84" s="878"/>
      <c r="AT84" s="878"/>
      <c r="AU84" s="878"/>
      <c r="AV84" s="878"/>
      <c r="AW84" s="878"/>
      <c r="AX84" s="878"/>
      <c r="AY84" s="878"/>
      <c r="AZ84" s="878"/>
      <c r="BA84" s="878"/>
      <c r="BB84" s="878"/>
      <c r="BC84" s="878"/>
      <c r="BD84" s="878"/>
      <c r="BE84" s="878"/>
      <c r="BF84" s="878"/>
      <c r="BG84" s="878"/>
      <c r="BH84" s="878"/>
      <c r="BI84" s="877"/>
      <c r="BJ84" s="877"/>
      <c r="BK84" s="877"/>
      <c r="BL84" s="877"/>
      <c r="BM84" s="877"/>
      <c r="BN84" s="877"/>
      <c r="BO84" s="877"/>
      <c r="BP84" s="877"/>
      <c r="BQ84" s="877"/>
      <c r="BR84" s="877"/>
      <c r="DC84" s="59">
        <f t="shared" si="142"/>
        <v>3660.2999999999997</v>
      </c>
      <c r="DD84" s="60">
        <f t="shared" si="143"/>
        <v>0</v>
      </c>
      <c r="DE84" s="60">
        <f t="shared" si="144"/>
        <v>0</v>
      </c>
      <c r="DF84" s="60">
        <f t="shared" si="145"/>
        <v>0</v>
      </c>
      <c r="DG84" s="60">
        <f t="shared" si="146"/>
        <v>0</v>
      </c>
      <c r="DH84" s="60">
        <f t="shared" si="147"/>
        <v>0</v>
      </c>
      <c r="DI84" s="60">
        <f t="shared" si="148"/>
        <v>0</v>
      </c>
      <c r="DJ84" s="60">
        <f t="shared" si="149"/>
        <v>0</v>
      </c>
      <c r="DK84" s="60">
        <f t="shared" si="150"/>
        <v>0</v>
      </c>
      <c r="DL84" s="60">
        <f t="shared" si="151"/>
        <v>0</v>
      </c>
      <c r="DM84" s="60">
        <f t="shared" si="152"/>
        <v>0</v>
      </c>
      <c r="DN84" s="60">
        <f t="shared" si="153"/>
        <v>0</v>
      </c>
      <c r="DO84" s="60">
        <f t="shared" si="154"/>
        <v>0</v>
      </c>
      <c r="DP84" s="60">
        <f t="shared" si="155"/>
        <v>0</v>
      </c>
      <c r="DQ84" s="60">
        <f t="shared" si="156"/>
        <v>0</v>
      </c>
      <c r="DR84" s="60">
        <f t="shared" si="157"/>
        <v>0</v>
      </c>
      <c r="DS84" s="60">
        <f t="shared" si="158"/>
        <v>0</v>
      </c>
      <c r="DT84" s="60">
        <f t="shared" si="159"/>
        <v>0</v>
      </c>
      <c r="DU84" s="60">
        <f t="shared" si="160"/>
        <v>0</v>
      </c>
      <c r="DV84" s="60">
        <f t="shared" si="161"/>
        <v>0</v>
      </c>
      <c r="DW84" s="60">
        <f t="shared" si="162"/>
        <v>0</v>
      </c>
      <c r="DX84" s="60">
        <f t="shared" si="163"/>
        <v>0</v>
      </c>
      <c r="DY84" s="60">
        <f t="shared" si="164"/>
        <v>0</v>
      </c>
      <c r="DZ84" s="60">
        <f t="shared" si="165"/>
        <v>0</v>
      </c>
      <c r="EA84" s="60">
        <f t="shared" si="166"/>
        <v>0</v>
      </c>
      <c r="EB84" s="60">
        <f t="shared" si="167"/>
        <v>0</v>
      </c>
      <c r="EC84" s="60">
        <f t="shared" si="168"/>
        <v>0</v>
      </c>
      <c r="ED84" s="60">
        <f t="shared" si="169"/>
        <v>0</v>
      </c>
      <c r="EE84" s="60">
        <f t="shared" si="170"/>
        <v>0</v>
      </c>
      <c r="EF84" s="60">
        <f t="shared" si="171"/>
        <v>0</v>
      </c>
      <c r="EG84" s="60">
        <f t="shared" si="172"/>
        <v>0</v>
      </c>
      <c r="EH84" s="60">
        <f t="shared" si="173"/>
        <v>0</v>
      </c>
      <c r="EI84" s="60">
        <f t="shared" si="174"/>
        <v>0</v>
      </c>
      <c r="EJ84" s="60">
        <f t="shared" si="175"/>
        <v>0</v>
      </c>
      <c r="EK84" s="60">
        <f t="shared" si="176"/>
        <v>0</v>
      </c>
      <c r="EL84" s="60">
        <f t="shared" si="177"/>
        <v>0</v>
      </c>
      <c r="EM84" s="60">
        <f t="shared" si="178"/>
        <v>0</v>
      </c>
      <c r="EN84" s="60">
        <f t="shared" si="179"/>
        <v>0</v>
      </c>
      <c r="EO84" s="60">
        <f t="shared" si="180"/>
        <v>0</v>
      </c>
      <c r="EP84" s="60">
        <f t="shared" si="181"/>
        <v>0</v>
      </c>
      <c r="EQ84" s="60">
        <f t="shared" si="182"/>
        <v>0</v>
      </c>
      <c r="ER84" s="85">
        <f t="shared" si="183"/>
        <v>0</v>
      </c>
      <c r="ES84" s="50"/>
      <c r="ET84" s="59">
        <f t="shared" si="184"/>
        <v>3660.2999999999997</v>
      </c>
      <c r="EU84" s="60">
        <f ca="1">IFERROR((NORMSDIST(((LN($ET84/$S$3)+(#REF!+($O$49^2)/2)*$O$54)/($O$49*SQRT($O$54))))*$ET84-NORMSDIST((((LN($ET84/$S$3)+(#REF!+($O$49^2)/2)*$O$54)/($O$49*SQRT($O$54)))-$O$49*SQRT(($O$54))))*$S$3*EXP(-#REF!*$O$54))*$R$3*100,0)</f>
        <v>0</v>
      </c>
      <c r="EV84" s="60">
        <f ca="1">IFERROR((NORMSDIST(((LN($ET84/$S$4)+(#REF!+($O$49^2)/2)*$O$54)/($O$49*SQRT($O$54))))*$ET84-NORMSDIST((((LN($ET84/$S$4)+(#REF!+($O$49^2)/2)*$O$54)/($O$49*SQRT($O$54)))-$O$49*SQRT(($O$54))))*$S$4*EXP(-#REF!*$O$54))*$R$4*100,0)</f>
        <v>0</v>
      </c>
      <c r="EW84" s="60">
        <f ca="1">IFERROR((NORMSDIST(((LN($ET84/$S$5)+(#REF!+($O$49^2)/2)*$O$54)/($O$49*SQRT($O$54))))*$ET84-NORMSDIST((((LN($ET84/$S$5)+(#REF!+($O$49^2)/2)*$O$54)/($O$49*SQRT($O$54)))-$O$49*SQRT(($O$54))))*$S$5*EXP(-#REF!*$O$54))*$R$5*100,0)</f>
        <v>0</v>
      </c>
      <c r="EX84" s="60">
        <f ca="1">IFERROR((NORMSDIST(((LN($ET84/$S$6)+(#REF!+($O$49^2)/2)*$O$54)/($O$49*SQRT($O$54))))*$ET84-NORMSDIST((((LN($ET84/$S$6)+(#REF!+($O$49^2)/2)*$O$54)/($O$49*SQRT($O$54)))-$O$49*SQRT(($O$54))))*$S$6*EXP(-#REF!*$O$54))*$R$6*100,0)</f>
        <v>0</v>
      </c>
      <c r="EY84" s="60">
        <f ca="1">IFERROR((NORMSDIST(((LN($ET84/$S$7)+(#REF!+($O$49^2)/2)*$O$54)/($O$49*SQRT($O$54))))*$ET84-NORMSDIST((((LN($ET84/$S$7)+(#REF!+($O$49^2)/2)*$O$54)/($O$49*SQRT($O$54)))-$O$49*SQRT(($O$54))))*$S$7*EXP(-#REF!*$O$54))*$R$7*100,0)</f>
        <v>0</v>
      </c>
      <c r="EZ84" s="60">
        <f ca="1">IFERROR((NORMSDIST(((LN($ET84/$S$8)+(#REF!+($O$49^2)/2)*$O$54)/($O$49*SQRT($O$54))))*$ET84-NORMSDIST((((LN($ET84/$S$8)+(#REF!+($O$49^2)/2)*$O$54)/($O$49*SQRT($O$54)))-$O$49*SQRT(($O$54))))*$S$8*EXP(-#REF!*$O$54))*$R$8*100,0)</f>
        <v>0</v>
      </c>
      <c r="FA84" s="60">
        <f ca="1">IFERROR((NORMSDIST(((LN($ET84/$S$9)+(#REF!+($O$49^2)/2)*$O$54)/($O$49*SQRT($O$54))))*$ET84-NORMSDIST((((LN($ET84/$S$9)+(#REF!+($O$49^2)/2)*$O$54)/($O$49*SQRT($O$54)))-$O$49*SQRT(($O$54))))*$S$9*EXP(-#REF!*$O$54))*$R$9*100,0)</f>
        <v>0</v>
      </c>
      <c r="FB84" s="60">
        <f ca="1">IFERROR((NORMSDIST(((LN($ET84/$S$10)+(#REF!+($O$49^2)/2)*$O$54)/($O$49*SQRT($O$54))))*$ET84-NORMSDIST((((LN($ET84/$S$10)+(#REF!+($O$49^2)/2)*$O$54)/($O$49*SQRT($O$54)))-$O$49*SQRT(($O$54))))*$S$10*EXP(-#REF!*$O$54))*$R$10*100,0)</f>
        <v>0</v>
      </c>
      <c r="FC84" s="60">
        <f ca="1">IFERROR((NORMSDIST(((LN($ET84/$S$11)+(#REF!+($O$49^2)/2)*$O$54)/($O$49*SQRT($O$54))))*$ET84-NORMSDIST((((LN($ET84/$S$11)+(#REF!+($O$49^2)/2)*$O$54)/($O$49*SQRT($O$54)))-$O$49*SQRT(($O$54))))*$S$11*EXP(-#REF!*$O$54))*$R$11*100,0)</f>
        <v>0</v>
      </c>
      <c r="FD84" s="60">
        <f ca="1">IFERROR((NORMSDIST(((LN($ET84/$S$12)+(#REF!+($O$49^2)/2)*$O$54)/($O$49*SQRT($O$54))))*$ET84-NORMSDIST((((LN($ET84/$S$12)+(#REF!+($O$49^2)/2)*$O$54)/($O$49*SQRT($O$54)))-$O$49*SQRT(($O$54))))*$S$12*EXP(-#REF!*$O$54))*$R$12*100,0)</f>
        <v>0</v>
      </c>
      <c r="FE84" s="60">
        <f ca="1">IFERROR((NORMSDIST(((LN($ET84/$S$13)+(#REF!+($O$49^2)/2)*$O$54)/($O$49*SQRT($O$54))))*$ET84-NORMSDIST((((LN($ET84/$S$13)+(#REF!+($O$49^2)/2)*$O$54)/($O$49*SQRT($O$54)))-$O$49*SQRT(($O$54))))*$S$13*EXP(-#REF!*$O$54))*$R$13*100,0)</f>
        <v>0</v>
      </c>
      <c r="FF84" s="60">
        <f ca="1">IFERROR((NORMSDIST(((LN($ET84/$S$14)+(#REF!+($O$49^2)/2)*$O$54)/($O$49*SQRT($O$54))))*$ET84-NORMSDIST((((LN($ET84/$S$14)+(#REF!+($O$49^2)/2)*$O$54)/($O$49*SQRT($O$54)))-$O$49*SQRT(($O$54))))*$S$14*EXP(-#REF!*$O$54))*$R$14*100,0)</f>
        <v>0</v>
      </c>
      <c r="FG84" s="60">
        <f ca="1">IFERROR((NORMSDIST(((LN($ET84/$S$15)+(#REF!+($O$49^2)/2)*$O$54)/($O$49*SQRT($O$54))))*$ET84-NORMSDIST((((LN($ET84/$S$15)+(#REF!+($O$49^2)/2)*$O$54)/($O$49*SQRT($O$54)))-$O$49*SQRT(($O$54))))*$S$15*EXP(-#REF!*$O$54))*$R$15*100,0)</f>
        <v>0</v>
      </c>
      <c r="FH84" s="60">
        <f ca="1">IFERROR((NORMSDIST(((LN($ET84/$S$16)+(#REF!+($O$49^2)/2)*$O$54)/($O$49*SQRT($O$54))))*$ET84-NORMSDIST((((LN($ET84/$S$16)+(#REF!+($O$49^2)/2)*$O$54)/($O$49*SQRT($O$54)))-$O$49*SQRT(($O$54))))*$S$16*EXP(-#REF!*$O$54))*$R$16*100,0)</f>
        <v>0</v>
      </c>
      <c r="FI84" s="60">
        <f ca="1">IFERROR((NORMSDIST(((LN($ET84/$S$17)+(#REF!+($O$49^2)/2)*$O$54)/($O$49*SQRT($O$54))))*$ET84-NORMSDIST((((LN($ET84/$S$17)+(#REF!+($O$49^2)/2)*$O$54)/($O$49*SQRT($O$54)))-$O$49*SQRT(($O$54))))*$S$17*EXP(-#REF!*$O$54))*$R$17*100,0)</f>
        <v>0</v>
      </c>
      <c r="FJ84" s="60">
        <f ca="1">IFERROR((NORMSDIST(((LN($ET84/$S$18)+(#REF!+($O$49^2)/2)*$O$54)/($O$49*SQRT($O$54))))*$ET84-NORMSDIST((((LN($ET84/$S$18)+(#REF!+($O$49^2)/2)*$O$54)/($O$49*SQRT($O$54)))-$O$49*SQRT(($O$54))))*$S$18*EXP(-#REF!*$O$54))*$R$18*100,0)</f>
        <v>0</v>
      </c>
      <c r="FK84" s="60">
        <f ca="1">IFERROR((NORMSDIST(((LN($ET84/$S$19)+(#REF!+($O$49^2)/2)*$O$54)/($O$49*SQRT($O$54))))*$ET84-NORMSDIST((((LN($ET84/$S$19)+(#REF!+($O$49^2)/2)*$O$54)/($O$49*SQRT($O$54)))-$O$49*SQRT(($O$54))))*$S$19*EXP(-#REF!*$O$54))*$R$19*100,0)</f>
        <v>0</v>
      </c>
      <c r="FL84" s="60">
        <f ca="1">IFERROR((NORMSDIST(((LN($ET84/$S$20)+(#REF!+($O$49^2)/2)*$O$54)/($O$49*SQRT($O$54))))*$ET84-NORMSDIST((((LN($ET84/$S$20)+(#REF!+($O$49^2)/2)*$O$54)/($O$49*SQRT($O$54)))-$O$49*SQRT(($O$54))))*$S$20*EXP(-#REF!*$O$54))*$R$20*100,0)</f>
        <v>0</v>
      </c>
      <c r="FM84" s="60">
        <f ca="1">IFERROR((NORMSDIST(((LN($ET84/$S$21)+(#REF!+($O$49^2)/2)*$O$54)/($O$49*SQRT($O$54))))*$ET84-NORMSDIST((((LN($ET84/$S$21)+(#REF!+($O$49^2)/2)*$O$54)/($O$49*SQRT($O$54)))-$O$49*SQRT(($O$54))))*$S$21*EXP(-#REF!*$O$54))*$R$21*100,0)</f>
        <v>0</v>
      </c>
      <c r="FN84" s="60">
        <f ca="1">IFERROR((NORMSDIST(((LN($ET84/$S$22)+(#REF!+($O$49^2)/2)*$O$54)/($O$49*SQRT($O$54))))*$ET84-NORMSDIST((((LN($ET84/$S$22)+(#REF!+($O$49^2)/2)*$O$54)/($O$49*SQRT($O$54)))-$O$49*SQRT(($O$54))))*$S$22*EXP(-#REF!*$O$54))*$R$22*100,0)</f>
        <v>0</v>
      </c>
      <c r="FO84" s="60">
        <f ca="1">IFERROR((NORMSDIST(((LN($ET84/$S$23)+(#REF!+($O$49^2)/2)*$O$54)/($O$49*SQRT($O$54))))*$ET84-NORMSDIST((((LN($ET84/$S$23)+(#REF!+($O$49^2)/2)*$O$54)/($O$49*SQRT($O$54)))-$O$49*SQRT(($O$54))))*$S$23*EXP(-#REF!*$O$54))*$R$23*100,0)</f>
        <v>0</v>
      </c>
      <c r="FP84" s="60">
        <f ca="1">IFERROR((NORMSDIST(((LN($ET84/$S$24)+(#REF!+($O$49^2)/2)*$O$54)/($O$49*SQRT($O$54))))*$ET84-NORMSDIST((((LN($ET84/$S$24)+(#REF!+($O$49^2)/2)*$O$54)/($O$49*SQRT($O$54)))-$O$49*SQRT(($O$54))))*$S$24*EXP(-#REF!*$O$54))*$R$24*100,0)</f>
        <v>0</v>
      </c>
      <c r="FQ84" s="60">
        <f ca="1">IFERROR((NORMSDIST(((LN($ET84/$S$25)+(#REF!+($O$49^2)/2)*$O$54)/($O$49*SQRT($O$54))))*$ET84-NORMSDIST((((LN($ET84/$S$25)+(#REF!+($O$49^2)/2)*$O$54)/($O$49*SQRT($O$54)))-$O$49*SQRT(($O$54))))*$S$25*EXP(-#REF!*$O$54))*$R$25*100,0)</f>
        <v>0</v>
      </c>
      <c r="FR84" s="60">
        <f ca="1">IFERROR((NORMSDIST(((LN($ET84/$S$26)+(#REF!+($O$49^2)/2)*$O$54)/($O$49*SQRT($O$54))))*$ET84-NORMSDIST((((LN($ET84/$S$26)+(#REF!+($O$49^2)/2)*$O$54)/($O$49*SQRT($O$54)))-$O$49*SQRT(($O$54))))*$S$26*EXP(-#REF!*$O$54))*$R$26*100,0)</f>
        <v>0</v>
      </c>
      <c r="FS84" s="60">
        <f ca="1">IFERROR((NORMSDIST(((LN($ET84/$S$27)+(#REF!+($O$49^2)/2)*$O$54)/($O$49*SQRT($O$54))))*$ET84-NORMSDIST((((LN($ET84/$S$27)+(#REF!+($O$49^2)/2)*$O$54)/($O$49*SQRT($O$54)))-$O$49*SQRT(($O$54))))*$S$27*EXP(-#REF!*$O$54))*$R$27*100,0)</f>
        <v>0</v>
      </c>
      <c r="FT84" s="60">
        <f ca="1">IFERROR((NORMSDIST(((LN($ET84/$S$28)+(#REF!+($O$49^2)/2)*$O$54)/($O$49*SQRT($O$54))))*$ET84-NORMSDIST((((LN($ET84/$S$28)+(#REF!+($O$49^2)/2)*$O$54)/($O$49*SQRT($O$54)))-$O$49*SQRT(($O$54))))*$S$28*EXP(-#REF!*$O$54))*$R$28*100,0)</f>
        <v>0</v>
      </c>
      <c r="FU84" s="60">
        <f ca="1">IFERROR((NORMSDIST(((LN($ET84/$S$29)+(#REF!+($O$49^2)/2)*$O$54)/($O$49*SQRT($O$54))))*$ET84-NORMSDIST((((LN($ET84/$S$29)+(#REF!+($O$49^2)/2)*$O$54)/($O$49*SQRT($O$54)))-$O$49*SQRT(($O$54))))*$S$29*EXP(-#REF!*$O$54))*$R$29*100,0)</f>
        <v>0</v>
      </c>
      <c r="FV84" s="60">
        <f ca="1">IFERROR((NORMSDIST(((LN($ET84/$S$30)+(#REF!+($O$49^2)/2)*$O$54)/($O$49*SQRT($O$54))))*$ET84-NORMSDIST((((LN($ET84/$S$30)+(#REF!+($O$49^2)/2)*$O$54)/($O$49*SQRT($O$54)))-$O$49*SQRT(($O$54))))*$S$30*EXP(-#REF!*$O$54))*$R$30*100,0)</f>
        <v>0</v>
      </c>
      <c r="FW84" s="60">
        <f ca="1">IFERROR((NORMSDIST(((LN($ET84/$S$31)+(#REF!+($O$49^2)/2)*$O$54)/($O$49*SQRT($O$54))))*$ET84-NORMSDIST((((LN($ET84/$S$31)+(#REF!+($O$49^2)/2)*$O$54)/($O$49*SQRT($O$54)))-$O$49*SQRT(($O$54))))*$S$31*EXP(-#REF!*$O$54))*$R$31*100,0)</f>
        <v>0</v>
      </c>
      <c r="FX84" s="60">
        <f ca="1">IFERROR((NORMSDIST(((LN($ET84/$S$32)+(#REF!+($O$49^2)/2)*$O$54)/($O$49*SQRT($O$54))))*$ET84-NORMSDIST((((LN($ET84/$S$32)+(#REF!+($O$49^2)/2)*$O$54)/($O$49*SQRT($O$54)))-$O$49*SQRT(($O$54))))*$S$32*EXP(-#REF!*$O$54))*$R$32*100,0)</f>
        <v>0</v>
      </c>
      <c r="FY84" s="60">
        <f ca="1">IFERROR((NORMSDIST(((LN($ET84/$S$33)+(#REF!+($O$49^2)/2)*$O$54)/($O$49*SQRT($O$54))))*$ET84-NORMSDIST((((LN($ET84/$S$33)+(#REF!+($O$49^2)/2)*$O$54)/($O$49*SQRT($O$54)))-$O$49*SQRT(($O$54))))*$S$33*EXP(-#REF!*$O$54))*$R$33*100,0)</f>
        <v>0</v>
      </c>
      <c r="FZ84" s="60">
        <f ca="1">IFERROR((NORMSDIST(((LN($ET84/$S$34)+(#REF!+($O$49^2)/2)*$O$54)/($O$49*SQRT($O$54))))*$ET84-NORMSDIST((((LN($ET84/$S$34)+(#REF!+($O$49^2)/2)*$O$54)/($O$49*SQRT($O$54)))-$O$49*SQRT(($O$54))))*$S$34*EXP(-#REF!*$O$54))*$R$34*100,0)</f>
        <v>0</v>
      </c>
      <c r="GA84" s="60">
        <f ca="1">IFERROR((NORMSDIST(((LN($ET84/$S$35)+(#REF!+($O$49^2)/2)*$O$54)/($O$49*SQRT($O$54))))*$ET84-NORMSDIST((((LN($ET84/$S$35)+(#REF!+($O$49^2)/2)*$O$54)/($O$49*SQRT($O$54)))-$O$49*SQRT(($O$54))))*$S$35*EXP(-#REF!*$O$54))*$R$35*100,0)</f>
        <v>0</v>
      </c>
      <c r="GB84" s="60">
        <f ca="1">IFERROR((NORMSDIST(((LN($ET84/$S$36)+(#REF!+($O$49^2)/2)*$O$54)/($O$49*SQRT($O$54))))*$ET84-NORMSDIST((((LN($ET84/$S$36)+(#REF!+($O$49^2)/2)*$O$54)/($O$49*SQRT($O$54)))-$O$49*SQRT(($O$54))))*$S$36*EXP(-#REF!*$O$54))*$R$36*100,0)</f>
        <v>0</v>
      </c>
      <c r="GC84" s="60">
        <f ca="1">IFERROR((NORMSDIST(((LN($ET84/$S$37)+(#REF!+($O$49^2)/2)*$O$54)/($O$49*SQRT($O$54))))*$ET84-NORMSDIST((((LN($ET84/$S$37)+(#REF!+($O$49^2)/2)*$O$54)/($O$49*SQRT($O$54)))-$O$49*SQRT(($O$54))))*$S$37*EXP(-#REF!*$O$54))*$R$37*100,0)</f>
        <v>0</v>
      </c>
      <c r="GD84" s="60">
        <f ca="1">IFERROR((NORMSDIST(((LN($ET84/$S$38)+(#REF!+($O$49^2)/2)*$O$54)/($O$49*SQRT($O$54))))*$ET84-NORMSDIST((((LN($ET84/$S$38)+(#REF!+($O$49^2)/2)*$O$54)/($O$49*SQRT($O$54)))-$O$49*SQRT(($O$54))))*$S$38*EXP(-#REF!*$O$54))*$R$38*100,0)</f>
        <v>0</v>
      </c>
      <c r="GE84" s="60">
        <f ca="1">IFERROR((NORMSDIST(((LN($ET84/$S$39)+(#REF!+($O$49^2)/2)*$O$54)/($O$49*SQRT($O$54))))*$ET84-NORMSDIST((((LN($ET84/$S$39)+(#REF!+($O$49^2)/2)*$O$54)/($O$49*SQRT($O$54)))-$O$49*SQRT(($O$54))))*$S$39*EXP(-#REF!*$O$54))*$R$39*100,0)</f>
        <v>0</v>
      </c>
      <c r="GF84" s="60">
        <f ca="1">IFERROR((NORMSDIST(((LN($ET84/$S$40)+(#REF!+($O$49^2)/2)*$O$54)/($O$49*SQRT($O$54))))*$ET84-NORMSDIST((((LN($ET84/$S$40)+(#REF!+($O$49^2)/2)*$O$54)/($O$49*SQRT($O$54)))-$O$49*SQRT(($O$54))))*$S$40*EXP(-#REF!*$O$54))*$R$40*100,0)</f>
        <v>0</v>
      </c>
      <c r="GG84" s="60">
        <f ca="1">IFERROR((NORMSDIST(((LN($ET84/$S$41)+(#REF!+($O$49^2)/2)*$O$54)/($O$49*SQRT($O$54))))*$ET84-NORMSDIST((((LN($ET84/$S$41)+(#REF!+($O$49^2)/2)*$O$54)/($O$49*SQRT($O$54)))-$O$49*SQRT(($O$54))))*$S$41*EXP(-#REF!*$O$54))*$R$41*100,0)</f>
        <v>0</v>
      </c>
      <c r="GH84" s="60">
        <f ca="1">IFERROR((NORMSDIST(((LN($ET84/$S$42)+(#REF!+($O$49^2)/2)*$O$54)/($O$49*SQRT($O$54))))*$ET84-NORMSDIST((((LN($ET84/$S$42)+(#REF!+($O$49^2)/2)*$O$54)/($O$49*SQRT($O$54)))-$O$49*SQRT(($O$54))))*$S$42*EXP(-#REF!*$O$54))*$R$42*100,0)</f>
        <v>0</v>
      </c>
      <c r="GI84" s="85">
        <f t="shared" ca="1" si="185"/>
        <v>0</v>
      </c>
    </row>
    <row r="85" spans="1:191">
      <c r="A85" s="877"/>
      <c r="B85" s="877"/>
      <c r="C85" s="877"/>
      <c r="D85" s="877"/>
      <c r="E85" s="877"/>
      <c r="F85" s="877"/>
      <c r="G85" s="877"/>
      <c r="H85" s="877"/>
      <c r="I85" s="877"/>
      <c r="J85" s="877"/>
      <c r="K85" s="877"/>
      <c r="L85" s="877"/>
      <c r="M85" s="877"/>
      <c r="N85" s="877"/>
      <c r="O85" s="877"/>
      <c r="P85" s="877"/>
      <c r="Q85" s="877"/>
      <c r="R85" s="877"/>
      <c r="S85" s="877"/>
      <c r="T85" s="877"/>
      <c r="U85" s="877"/>
      <c r="V85" s="877"/>
      <c r="W85" s="877"/>
      <c r="X85" s="877"/>
      <c r="Y85" s="877"/>
      <c r="Z85" s="877"/>
      <c r="AA85" s="877"/>
      <c r="AB85" s="877"/>
      <c r="AC85" s="877"/>
      <c r="AD85" s="877"/>
      <c r="AE85" s="877"/>
      <c r="AF85" s="877"/>
      <c r="AG85" s="877"/>
      <c r="AH85" s="877"/>
      <c r="AI85" s="877"/>
      <c r="AJ85" s="877"/>
      <c r="AK85" s="877"/>
      <c r="AL85" s="877"/>
      <c r="AM85" s="877"/>
      <c r="AN85" s="877"/>
      <c r="AO85" s="877"/>
      <c r="AP85" s="877"/>
      <c r="AQ85" s="877"/>
      <c r="AR85" s="877"/>
      <c r="AS85" s="877"/>
      <c r="AT85" s="877"/>
      <c r="AU85" s="877"/>
      <c r="AV85" s="877"/>
      <c r="AW85" s="877"/>
      <c r="AX85" s="877"/>
      <c r="AY85" s="877"/>
      <c r="AZ85" s="877"/>
      <c r="BA85" s="877"/>
      <c r="BB85" s="877"/>
      <c r="BC85" s="877"/>
      <c r="BD85" s="877"/>
      <c r="BE85" s="877"/>
      <c r="BF85" s="877"/>
      <c r="BG85" s="877"/>
      <c r="BH85" s="877"/>
      <c r="BI85" s="877"/>
      <c r="BJ85" s="877"/>
      <c r="BK85" s="877"/>
      <c r="BL85" s="877"/>
      <c r="BM85" s="877"/>
      <c r="BN85" s="877"/>
      <c r="BO85" s="877"/>
      <c r="BP85" s="877"/>
      <c r="BQ85" s="877"/>
      <c r="BR85" s="877"/>
      <c r="DC85" s="59">
        <f t="shared" si="142"/>
        <v>3735</v>
      </c>
      <c r="DD85" s="60">
        <f t="shared" si="143"/>
        <v>0</v>
      </c>
      <c r="DE85" s="60">
        <f t="shared" si="144"/>
        <v>0</v>
      </c>
      <c r="DF85" s="60">
        <f t="shared" si="145"/>
        <v>0</v>
      </c>
      <c r="DG85" s="60">
        <f t="shared" si="146"/>
        <v>0</v>
      </c>
      <c r="DH85" s="60">
        <f t="shared" si="147"/>
        <v>0</v>
      </c>
      <c r="DI85" s="60">
        <f t="shared" si="148"/>
        <v>0</v>
      </c>
      <c r="DJ85" s="60">
        <f t="shared" si="149"/>
        <v>0</v>
      </c>
      <c r="DK85" s="60">
        <f t="shared" si="150"/>
        <v>0</v>
      </c>
      <c r="DL85" s="60">
        <f t="shared" si="151"/>
        <v>0</v>
      </c>
      <c r="DM85" s="60">
        <f t="shared" si="152"/>
        <v>0</v>
      </c>
      <c r="DN85" s="60">
        <f t="shared" si="153"/>
        <v>0</v>
      </c>
      <c r="DO85" s="60">
        <f t="shared" si="154"/>
        <v>0</v>
      </c>
      <c r="DP85" s="60">
        <f t="shared" si="155"/>
        <v>0</v>
      </c>
      <c r="DQ85" s="60">
        <f t="shared" si="156"/>
        <v>0</v>
      </c>
      <c r="DR85" s="60">
        <f t="shared" si="157"/>
        <v>0</v>
      </c>
      <c r="DS85" s="60">
        <f t="shared" si="158"/>
        <v>0</v>
      </c>
      <c r="DT85" s="60">
        <f t="shared" si="159"/>
        <v>0</v>
      </c>
      <c r="DU85" s="60">
        <f t="shared" si="160"/>
        <v>0</v>
      </c>
      <c r="DV85" s="60">
        <f t="shared" si="161"/>
        <v>0</v>
      </c>
      <c r="DW85" s="60">
        <f t="shared" si="162"/>
        <v>0</v>
      </c>
      <c r="DX85" s="60">
        <f t="shared" si="163"/>
        <v>0</v>
      </c>
      <c r="DY85" s="60">
        <f t="shared" si="164"/>
        <v>0</v>
      </c>
      <c r="DZ85" s="60">
        <f t="shared" si="165"/>
        <v>0</v>
      </c>
      <c r="EA85" s="60">
        <f t="shared" si="166"/>
        <v>0</v>
      </c>
      <c r="EB85" s="60">
        <f t="shared" si="167"/>
        <v>0</v>
      </c>
      <c r="EC85" s="60">
        <f t="shared" si="168"/>
        <v>0</v>
      </c>
      <c r="ED85" s="60">
        <f t="shared" si="169"/>
        <v>0</v>
      </c>
      <c r="EE85" s="60">
        <f t="shared" si="170"/>
        <v>0</v>
      </c>
      <c r="EF85" s="60">
        <f t="shared" si="171"/>
        <v>0</v>
      </c>
      <c r="EG85" s="60">
        <f t="shared" si="172"/>
        <v>0</v>
      </c>
      <c r="EH85" s="60">
        <f t="shared" si="173"/>
        <v>0</v>
      </c>
      <c r="EI85" s="60">
        <f t="shared" si="174"/>
        <v>0</v>
      </c>
      <c r="EJ85" s="60">
        <f t="shared" si="175"/>
        <v>0</v>
      </c>
      <c r="EK85" s="60">
        <f t="shared" si="176"/>
        <v>0</v>
      </c>
      <c r="EL85" s="60">
        <f t="shared" si="177"/>
        <v>0</v>
      </c>
      <c r="EM85" s="60">
        <f t="shared" si="178"/>
        <v>0</v>
      </c>
      <c r="EN85" s="60">
        <f t="shared" si="179"/>
        <v>0</v>
      </c>
      <c r="EO85" s="60">
        <f t="shared" si="180"/>
        <v>0</v>
      </c>
      <c r="EP85" s="60">
        <f t="shared" si="181"/>
        <v>0</v>
      </c>
      <c r="EQ85" s="60">
        <f t="shared" si="182"/>
        <v>0</v>
      </c>
      <c r="ER85" s="85">
        <f t="shared" si="183"/>
        <v>0</v>
      </c>
      <c r="ES85" s="50"/>
      <c r="ET85" s="59">
        <f t="shared" si="184"/>
        <v>3735</v>
      </c>
      <c r="EU85" s="60">
        <f ca="1">IFERROR((NORMSDIST(((LN($ET85/$S$3)+(#REF!+($O$49^2)/2)*$O$54)/($O$49*SQRT($O$54))))*$ET85-NORMSDIST((((LN($ET85/$S$3)+(#REF!+($O$49^2)/2)*$O$54)/($O$49*SQRT($O$54)))-$O$49*SQRT(($O$54))))*$S$3*EXP(-#REF!*$O$54))*$R$3*100,0)</f>
        <v>0</v>
      </c>
      <c r="EV85" s="60">
        <f ca="1">IFERROR((NORMSDIST(((LN($ET85/$S$4)+(#REF!+($O$49^2)/2)*$O$54)/($O$49*SQRT($O$54))))*$ET85-NORMSDIST((((LN($ET85/$S$4)+(#REF!+($O$49^2)/2)*$O$54)/($O$49*SQRT($O$54)))-$O$49*SQRT(($O$54))))*$S$4*EXP(-#REF!*$O$54))*$R$4*100,0)</f>
        <v>0</v>
      </c>
      <c r="EW85" s="60">
        <f ca="1">IFERROR((NORMSDIST(((LN($ET85/$S$5)+(#REF!+($O$49^2)/2)*$O$54)/($O$49*SQRT($O$54))))*$ET85-NORMSDIST((((LN($ET85/$S$5)+(#REF!+($O$49^2)/2)*$O$54)/($O$49*SQRT($O$54)))-$O$49*SQRT(($O$54))))*$S$5*EXP(-#REF!*$O$54))*$R$5*100,0)</f>
        <v>0</v>
      </c>
      <c r="EX85" s="60">
        <f ca="1">IFERROR((NORMSDIST(((LN($ET85/$S$6)+(#REF!+($O$49^2)/2)*$O$54)/($O$49*SQRT($O$54))))*$ET85-NORMSDIST((((LN($ET85/$S$6)+(#REF!+($O$49^2)/2)*$O$54)/($O$49*SQRT($O$54)))-$O$49*SQRT(($O$54))))*$S$6*EXP(-#REF!*$O$54))*$R$6*100,0)</f>
        <v>0</v>
      </c>
      <c r="EY85" s="60">
        <f ca="1">IFERROR((NORMSDIST(((LN($ET85/$S$7)+(#REF!+($O$49^2)/2)*$O$54)/($O$49*SQRT($O$54))))*$ET85-NORMSDIST((((LN($ET85/$S$7)+(#REF!+($O$49^2)/2)*$O$54)/($O$49*SQRT($O$54)))-$O$49*SQRT(($O$54))))*$S$7*EXP(-#REF!*$O$54))*$R$7*100,0)</f>
        <v>0</v>
      </c>
      <c r="EZ85" s="60">
        <f ca="1">IFERROR((NORMSDIST(((LN($ET85/$S$8)+(#REF!+($O$49^2)/2)*$O$54)/($O$49*SQRT($O$54))))*$ET85-NORMSDIST((((LN($ET85/$S$8)+(#REF!+($O$49^2)/2)*$O$54)/($O$49*SQRT($O$54)))-$O$49*SQRT(($O$54))))*$S$8*EXP(-#REF!*$O$54))*$R$8*100,0)</f>
        <v>0</v>
      </c>
      <c r="FA85" s="60">
        <f ca="1">IFERROR((NORMSDIST(((LN($ET85/$S$9)+(#REF!+($O$49^2)/2)*$O$54)/($O$49*SQRT($O$54))))*$ET85-NORMSDIST((((LN($ET85/$S$9)+(#REF!+($O$49^2)/2)*$O$54)/($O$49*SQRT($O$54)))-$O$49*SQRT(($O$54))))*$S$9*EXP(-#REF!*$O$54))*$R$9*100,0)</f>
        <v>0</v>
      </c>
      <c r="FB85" s="60">
        <f ca="1">IFERROR((NORMSDIST(((LN($ET85/$S$10)+(#REF!+($O$49^2)/2)*$O$54)/($O$49*SQRT($O$54))))*$ET85-NORMSDIST((((LN($ET85/$S$10)+(#REF!+($O$49^2)/2)*$O$54)/($O$49*SQRT($O$54)))-$O$49*SQRT(($O$54))))*$S$10*EXP(-#REF!*$O$54))*$R$10*100,0)</f>
        <v>0</v>
      </c>
      <c r="FC85" s="60">
        <f ca="1">IFERROR((NORMSDIST(((LN($ET85/$S$11)+(#REF!+($O$49^2)/2)*$O$54)/($O$49*SQRT($O$54))))*$ET85-NORMSDIST((((LN($ET85/$S$11)+(#REF!+($O$49^2)/2)*$O$54)/($O$49*SQRT($O$54)))-$O$49*SQRT(($O$54))))*$S$11*EXP(-#REF!*$O$54))*$R$11*100,0)</f>
        <v>0</v>
      </c>
      <c r="FD85" s="60">
        <f ca="1">IFERROR((NORMSDIST(((LN($ET85/$S$12)+(#REF!+($O$49^2)/2)*$O$54)/($O$49*SQRT($O$54))))*$ET85-NORMSDIST((((LN($ET85/$S$12)+(#REF!+($O$49^2)/2)*$O$54)/($O$49*SQRT($O$54)))-$O$49*SQRT(($O$54))))*$S$12*EXP(-#REF!*$O$54))*$R$12*100,0)</f>
        <v>0</v>
      </c>
      <c r="FE85" s="60">
        <f ca="1">IFERROR((NORMSDIST(((LN($ET85/$S$13)+(#REF!+($O$49^2)/2)*$O$54)/($O$49*SQRT($O$54))))*$ET85-NORMSDIST((((LN($ET85/$S$13)+(#REF!+($O$49^2)/2)*$O$54)/($O$49*SQRT($O$54)))-$O$49*SQRT(($O$54))))*$S$13*EXP(-#REF!*$O$54))*$R$13*100,0)</f>
        <v>0</v>
      </c>
      <c r="FF85" s="60">
        <f ca="1">IFERROR((NORMSDIST(((LN($ET85/$S$14)+(#REF!+($O$49^2)/2)*$O$54)/($O$49*SQRT($O$54))))*$ET85-NORMSDIST((((LN($ET85/$S$14)+(#REF!+($O$49^2)/2)*$O$54)/($O$49*SQRT($O$54)))-$O$49*SQRT(($O$54))))*$S$14*EXP(-#REF!*$O$54))*$R$14*100,0)</f>
        <v>0</v>
      </c>
      <c r="FG85" s="60">
        <f ca="1">IFERROR((NORMSDIST(((LN($ET85/$S$15)+(#REF!+($O$49^2)/2)*$O$54)/($O$49*SQRT($O$54))))*$ET85-NORMSDIST((((LN($ET85/$S$15)+(#REF!+($O$49^2)/2)*$O$54)/($O$49*SQRT($O$54)))-$O$49*SQRT(($O$54))))*$S$15*EXP(-#REF!*$O$54))*$R$15*100,0)</f>
        <v>0</v>
      </c>
      <c r="FH85" s="60">
        <f ca="1">IFERROR((NORMSDIST(((LN($ET85/$S$16)+(#REF!+($O$49^2)/2)*$O$54)/($O$49*SQRT($O$54))))*$ET85-NORMSDIST((((LN($ET85/$S$16)+(#REF!+($O$49^2)/2)*$O$54)/($O$49*SQRT($O$54)))-$O$49*SQRT(($O$54))))*$S$16*EXP(-#REF!*$O$54))*$R$16*100,0)</f>
        <v>0</v>
      </c>
      <c r="FI85" s="60">
        <f ca="1">IFERROR((NORMSDIST(((LN($ET85/$S$17)+(#REF!+($O$49^2)/2)*$O$54)/($O$49*SQRT($O$54))))*$ET85-NORMSDIST((((LN($ET85/$S$17)+(#REF!+($O$49^2)/2)*$O$54)/($O$49*SQRT($O$54)))-$O$49*SQRT(($O$54))))*$S$17*EXP(-#REF!*$O$54))*$R$17*100,0)</f>
        <v>0</v>
      </c>
      <c r="FJ85" s="60">
        <f ca="1">IFERROR((NORMSDIST(((LN($ET85/$S$18)+(#REF!+($O$49^2)/2)*$O$54)/($O$49*SQRT($O$54))))*$ET85-NORMSDIST((((LN($ET85/$S$18)+(#REF!+($O$49^2)/2)*$O$54)/($O$49*SQRT($O$54)))-$O$49*SQRT(($O$54))))*$S$18*EXP(-#REF!*$O$54))*$R$18*100,0)</f>
        <v>0</v>
      </c>
      <c r="FK85" s="60">
        <f ca="1">IFERROR((NORMSDIST(((LN($ET85/$S$19)+(#REF!+($O$49^2)/2)*$O$54)/($O$49*SQRT($O$54))))*$ET85-NORMSDIST((((LN($ET85/$S$19)+(#REF!+($O$49^2)/2)*$O$54)/($O$49*SQRT($O$54)))-$O$49*SQRT(($O$54))))*$S$19*EXP(-#REF!*$O$54))*$R$19*100,0)</f>
        <v>0</v>
      </c>
      <c r="FL85" s="60">
        <f ca="1">IFERROR((NORMSDIST(((LN($ET85/$S$20)+(#REF!+($O$49^2)/2)*$O$54)/($O$49*SQRT($O$54))))*$ET85-NORMSDIST((((LN($ET85/$S$20)+(#REF!+($O$49^2)/2)*$O$54)/($O$49*SQRT($O$54)))-$O$49*SQRT(($O$54))))*$S$20*EXP(-#REF!*$O$54))*$R$20*100,0)</f>
        <v>0</v>
      </c>
      <c r="FM85" s="60">
        <f ca="1">IFERROR((NORMSDIST(((LN($ET85/$S$21)+(#REF!+($O$49^2)/2)*$O$54)/($O$49*SQRT($O$54))))*$ET85-NORMSDIST((((LN($ET85/$S$21)+(#REF!+($O$49^2)/2)*$O$54)/($O$49*SQRT($O$54)))-$O$49*SQRT(($O$54))))*$S$21*EXP(-#REF!*$O$54))*$R$21*100,0)</f>
        <v>0</v>
      </c>
      <c r="FN85" s="60">
        <f ca="1">IFERROR((NORMSDIST(((LN($ET85/$S$22)+(#REF!+($O$49^2)/2)*$O$54)/($O$49*SQRT($O$54))))*$ET85-NORMSDIST((((LN($ET85/$S$22)+(#REF!+($O$49^2)/2)*$O$54)/($O$49*SQRT($O$54)))-$O$49*SQRT(($O$54))))*$S$22*EXP(-#REF!*$O$54))*$R$22*100,0)</f>
        <v>0</v>
      </c>
      <c r="FO85" s="60">
        <f ca="1">IFERROR((NORMSDIST(((LN($ET85/$S$23)+(#REF!+($O$49^2)/2)*$O$54)/($O$49*SQRT($O$54))))*$ET85-NORMSDIST((((LN($ET85/$S$23)+(#REF!+($O$49^2)/2)*$O$54)/($O$49*SQRT($O$54)))-$O$49*SQRT(($O$54))))*$S$23*EXP(-#REF!*$O$54))*$R$23*100,0)</f>
        <v>0</v>
      </c>
      <c r="FP85" s="60">
        <f ca="1">IFERROR((NORMSDIST(((LN($ET85/$S$24)+(#REF!+($O$49^2)/2)*$O$54)/($O$49*SQRT($O$54))))*$ET85-NORMSDIST((((LN($ET85/$S$24)+(#REF!+($O$49^2)/2)*$O$54)/($O$49*SQRT($O$54)))-$O$49*SQRT(($O$54))))*$S$24*EXP(-#REF!*$O$54))*$R$24*100,0)</f>
        <v>0</v>
      </c>
      <c r="FQ85" s="60">
        <f ca="1">IFERROR((NORMSDIST(((LN($ET85/$S$25)+(#REF!+($O$49^2)/2)*$O$54)/($O$49*SQRT($O$54))))*$ET85-NORMSDIST((((LN($ET85/$S$25)+(#REF!+($O$49^2)/2)*$O$54)/($O$49*SQRT($O$54)))-$O$49*SQRT(($O$54))))*$S$25*EXP(-#REF!*$O$54))*$R$25*100,0)</f>
        <v>0</v>
      </c>
      <c r="FR85" s="60">
        <f ca="1">IFERROR((NORMSDIST(((LN($ET85/$S$26)+(#REF!+($O$49^2)/2)*$O$54)/($O$49*SQRT($O$54))))*$ET85-NORMSDIST((((LN($ET85/$S$26)+(#REF!+($O$49^2)/2)*$O$54)/($O$49*SQRT($O$54)))-$O$49*SQRT(($O$54))))*$S$26*EXP(-#REF!*$O$54))*$R$26*100,0)</f>
        <v>0</v>
      </c>
      <c r="FS85" s="60">
        <f ca="1">IFERROR((NORMSDIST(((LN($ET85/$S$27)+(#REF!+($O$49^2)/2)*$O$54)/($O$49*SQRT($O$54))))*$ET85-NORMSDIST((((LN($ET85/$S$27)+(#REF!+($O$49^2)/2)*$O$54)/($O$49*SQRT($O$54)))-$O$49*SQRT(($O$54))))*$S$27*EXP(-#REF!*$O$54))*$R$27*100,0)</f>
        <v>0</v>
      </c>
      <c r="FT85" s="60">
        <f ca="1">IFERROR((NORMSDIST(((LN($ET85/$S$28)+(#REF!+($O$49^2)/2)*$O$54)/($O$49*SQRT($O$54))))*$ET85-NORMSDIST((((LN($ET85/$S$28)+(#REF!+($O$49^2)/2)*$O$54)/($O$49*SQRT($O$54)))-$O$49*SQRT(($O$54))))*$S$28*EXP(-#REF!*$O$54))*$R$28*100,0)</f>
        <v>0</v>
      </c>
      <c r="FU85" s="60">
        <f ca="1">IFERROR((NORMSDIST(((LN($ET85/$S$29)+(#REF!+($O$49^2)/2)*$O$54)/($O$49*SQRT($O$54))))*$ET85-NORMSDIST((((LN($ET85/$S$29)+(#REF!+($O$49^2)/2)*$O$54)/($O$49*SQRT($O$54)))-$O$49*SQRT(($O$54))))*$S$29*EXP(-#REF!*$O$54))*$R$29*100,0)</f>
        <v>0</v>
      </c>
      <c r="FV85" s="60">
        <f ca="1">IFERROR((NORMSDIST(((LN($ET85/$S$30)+(#REF!+($O$49^2)/2)*$O$54)/($O$49*SQRT($O$54))))*$ET85-NORMSDIST((((LN($ET85/$S$30)+(#REF!+($O$49^2)/2)*$O$54)/($O$49*SQRT($O$54)))-$O$49*SQRT(($O$54))))*$S$30*EXP(-#REF!*$O$54))*$R$30*100,0)</f>
        <v>0</v>
      </c>
      <c r="FW85" s="60">
        <f ca="1">IFERROR((NORMSDIST(((LN($ET85/$S$31)+(#REF!+($O$49^2)/2)*$O$54)/($O$49*SQRT($O$54))))*$ET85-NORMSDIST((((LN($ET85/$S$31)+(#REF!+($O$49^2)/2)*$O$54)/($O$49*SQRT($O$54)))-$O$49*SQRT(($O$54))))*$S$31*EXP(-#REF!*$O$54))*$R$31*100,0)</f>
        <v>0</v>
      </c>
      <c r="FX85" s="60">
        <f ca="1">IFERROR((NORMSDIST(((LN($ET85/$S$32)+(#REF!+($O$49^2)/2)*$O$54)/($O$49*SQRT($O$54))))*$ET85-NORMSDIST((((LN($ET85/$S$32)+(#REF!+($O$49^2)/2)*$O$54)/($O$49*SQRT($O$54)))-$O$49*SQRT(($O$54))))*$S$32*EXP(-#REF!*$O$54))*$R$32*100,0)</f>
        <v>0</v>
      </c>
      <c r="FY85" s="60">
        <f ca="1">IFERROR((NORMSDIST(((LN($ET85/$S$33)+(#REF!+($O$49^2)/2)*$O$54)/($O$49*SQRT($O$54))))*$ET85-NORMSDIST((((LN($ET85/$S$33)+(#REF!+($O$49^2)/2)*$O$54)/($O$49*SQRT($O$54)))-$O$49*SQRT(($O$54))))*$S$33*EXP(-#REF!*$O$54))*$R$33*100,0)</f>
        <v>0</v>
      </c>
      <c r="FZ85" s="60">
        <f ca="1">IFERROR((NORMSDIST(((LN($ET85/$S$34)+(#REF!+($O$49^2)/2)*$O$54)/($O$49*SQRT($O$54))))*$ET85-NORMSDIST((((LN($ET85/$S$34)+(#REF!+($O$49^2)/2)*$O$54)/($O$49*SQRT($O$54)))-$O$49*SQRT(($O$54))))*$S$34*EXP(-#REF!*$O$54))*$R$34*100,0)</f>
        <v>0</v>
      </c>
      <c r="GA85" s="60">
        <f ca="1">IFERROR((NORMSDIST(((LN($ET85/$S$35)+(#REF!+($O$49^2)/2)*$O$54)/($O$49*SQRT($O$54))))*$ET85-NORMSDIST((((LN($ET85/$S$35)+(#REF!+($O$49^2)/2)*$O$54)/($O$49*SQRT($O$54)))-$O$49*SQRT(($O$54))))*$S$35*EXP(-#REF!*$O$54))*$R$35*100,0)</f>
        <v>0</v>
      </c>
      <c r="GB85" s="60">
        <f ca="1">IFERROR((NORMSDIST(((LN($ET85/$S$36)+(#REF!+($O$49^2)/2)*$O$54)/($O$49*SQRT($O$54))))*$ET85-NORMSDIST((((LN($ET85/$S$36)+(#REF!+($O$49^2)/2)*$O$54)/($O$49*SQRT($O$54)))-$O$49*SQRT(($O$54))))*$S$36*EXP(-#REF!*$O$54))*$R$36*100,0)</f>
        <v>0</v>
      </c>
      <c r="GC85" s="60">
        <f ca="1">IFERROR((NORMSDIST(((LN($ET85/$S$37)+(#REF!+($O$49^2)/2)*$O$54)/($O$49*SQRT($O$54))))*$ET85-NORMSDIST((((LN($ET85/$S$37)+(#REF!+($O$49^2)/2)*$O$54)/($O$49*SQRT($O$54)))-$O$49*SQRT(($O$54))))*$S$37*EXP(-#REF!*$O$54))*$R$37*100,0)</f>
        <v>0</v>
      </c>
      <c r="GD85" s="60">
        <f ca="1">IFERROR((NORMSDIST(((LN($ET85/$S$38)+(#REF!+($O$49^2)/2)*$O$54)/($O$49*SQRT($O$54))))*$ET85-NORMSDIST((((LN($ET85/$S$38)+(#REF!+($O$49^2)/2)*$O$54)/($O$49*SQRT($O$54)))-$O$49*SQRT(($O$54))))*$S$38*EXP(-#REF!*$O$54))*$R$38*100,0)</f>
        <v>0</v>
      </c>
      <c r="GE85" s="60">
        <f ca="1">IFERROR((NORMSDIST(((LN($ET85/$S$39)+(#REF!+($O$49^2)/2)*$O$54)/($O$49*SQRT($O$54))))*$ET85-NORMSDIST((((LN($ET85/$S$39)+(#REF!+($O$49^2)/2)*$O$54)/($O$49*SQRT($O$54)))-$O$49*SQRT(($O$54))))*$S$39*EXP(-#REF!*$O$54))*$R$39*100,0)</f>
        <v>0</v>
      </c>
      <c r="GF85" s="60">
        <f ca="1">IFERROR((NORMSDIST(((LN($ET85/$S$40)+(#REF!+($O$49^2)/2)*$O$54)/($O$49*SQRT($O$54))))*$ET85-NORMSDIST((((LN($ET85/$S$40)+(#REF!+($O$49^2)/2)*$O$54)/($O$49*SQRT($O$54)))-$O$49*SQRT(($O$54))))*$S$40*EXP(-#REF!*$O$54))*$R$40*100,0)</f>
        <v>0</v>
      </c>
      <c r="GG85" s="60">
        <f ca="1">IFERROR((NORMSDIST(((LN($ET85/$S$41)+(#REF!+($O$49^2)/2)*$O$54)/($O$49*SQRT($O$54))))*$ET85-NORMSDIST((((LN($ET85/$S$41)+(#REF!+($O$49^2)/2)*$O$54)/($O$49*SQRT($O$54)))-$O$49*SQRT(($O$54))))*$S$41*EXP(-#REF!*$O$54))*$R$41*100,0)</f>
        <v>0</v>
      </c>
      <c r="GH85" s="60">
        <f ca="1">IFERROR((NORMSDIST(((LN($ET85/$S$42)+(#REF!+($O$49^2)/2)*$O$54)/($O$49*SQRT($O$54))))*$ET85-NORMSDIST((((LN($ET85/$S$42)+(#REF!+($O$49^2)/2)*$O$54)/($O$49*SQRT($O$54)))-$O$49*SQRT(($O$54))))*$S$42*EXP(-#REF!*$O$54))*$R$42*100,0)</f>
        <v>0</v>
      </c>
      <c r="GI85" s="85">
        <f t="shared" ca="1" si="185"/>
        <v>0</v>
      </c>
    </row>
    <row r="86" spans="1:191">
      <c r="A86" s="877"/>
      <c r="B86" s="877"/>
      <c r="C86" s="877"/>
      <c r="D86" s="877"/>
      <c r="E86" s="877"/>
      <c r="F86" s="877"/>
      <c r="G86" s="877"/>
      <c r="H86" s="877"/>
      <c r="I86" s="877"/>
      <c r="J86" s="877"/>
      <c r="K86" s="877"/>
      <c r="L86" s="877"/>
      <c r="M86" s="877"/>
      <c r="N86" s="877"/>
      <c r="O86" s="877"/>
      <c r="P86" s="877"/>
      <c r="Q86" s="877"/>
      <c r="R86" s="877"/>
      <c r="S86" s="877"/>
      <c r="T86" s="877"/>
      <c r="U86" s="877"/>
      <c r="V86" s="877"/>
      <c r="W86" s="877"/>
      <c r="X86" s="877"/>
      <c r="Y86" s="877"/>
      <c r="Z86" s="877"/>
      <c r="AA86" s="877"/>
      <c r="AB86" s="877"/>
      <c r="AC86" s="877"/>
      <c r="AD86" s="877"/>
      <c r="AE86" s="877"/>
      <c r="AF86" s="877"/>
      <c r="AG86" s="877"/>
      <c r="AH86" s="877"/>
      <c r="AI86" s="877"/>
      <c r="AJ86" s="877"/>
      <c r="AK86" s="877"/>
      <c r="AL86" s="877"/>
      <c r="AM86" s="877"/>
      <c r="AN86" s="877"/>
      <c r="AO86" s="877"/>
      <c r="AP86" s="877"/>
      <c r="AQ86" s="877"/>
      <c r="AR86" s="877"/>
      <c r="AS86" s="877"/>
      <c r="AT86" s="877"/>
      <c r="AU86" s="877"/>
      <c r="AV86" s="877"/>
      <c r="AW86" s="877"/>
      <c r="AX86" s="877"/>
      <c r="AY86" s="877"/>
      <c r="AZ86" s="877"/>
      <c r="BA86" s="877"/>
      <c r="BB86" s="877"/>
      <c r="BC86" s="877"/>
      <c r="BD86" s="877"/>
      <c r="BE86" s="877"/>
      <c r="BF86" s="877"/>
      <c r="BG86" s="877"/>
      <c r="BH86" s="877"/>
      <c r="BI86" s="877"/>
      <c r="BJ86" s="877"/>
      <c r="BK86" s="877"/>
      <c r="BL86" s="877"/>
      <c r="BM86" s="877"/>
      <c r="BN86" s="877"/>
      <c r="BO86" s="877"/>
      <c r="BP86" s="877"/>
      <c r="BQ86" s="877"/>
      <c r="BR86" s="877"/>
      <c r="DC86" s="59">
        <f t="shared" si="142"/>
        <v>3809.7000000000003</v>
      </c>
      <c r="DD86" s="60">
        <f t="shared" si="143"/>
        <v>0</v>
      </c>
      <c r="DE86" s="60">
        <f t="shared" si="144"/>
        <v>0</v>
      </c>
      <c r="DF86" s="60">
        <f t="shared" si="145"/>
        <v>0</v>
      </c>
      <c r="DG86" s="60">
        <f t="shared" si="146"/>
        <v>0</v>
      </c>
      <c r="DH86" s="60">
        <f t="shared" si="147"/>
        <v>0</v>
      </c>
      <c r="DI86" s="60">
        <f t="shared" si="148"/>
        <v>0</v>
      </c>
      <c r="DJ86" s="60">
        <f t="shared" si="149"/>
        <v>0</v>
      </c>
      <c r="DK86" s="60">
        <f t="shared" si="150"/>
        <v>0</v>
      </c>
      <c r="DL86" s="60">
        <f t="shared" si="151"/>
        <v>0</v>
      </c>
      <c r="DM86" s="60">
        <f t="shared" si="152"/>
        <v>0</v>
      </c>
      <c r="DN86" s="60">
        <f t="shared" si="153"/>
        <v>0</v>
      </c>
      <c r="DO86" s="60">
        <f t="shared" si="154"/>
        <v>0</v>
      </c>
      <c r="DP86" s="60">
        <f t="shared" si="155"/>
        <v>0</v>
      </c>
      <c r="DQ86" s="60">
        <f t="shared" si="156"/>
        <v>0</v>
      </c>
      <c r="DR86" s="60">
        <f t="shared" si="157"/>
        <v>0</v>
      </c>
      <c r="DS86" s="60">
        <f t="shared" si="158"/>
        <v>0</v>
      </c>
      <c r="DT86" s="60">
        <f t="shared" si="159"/>
        <v>0</v>
      </c>
      <c r="DU86" s="60">
        <f t="shared" si="160"/>
        <v>0</v>
      </c>
      <c r="DV86" s="60">
        <f t="shared" si="161"/>
        <v>0</v>
      </c>
      <c r="DW86" s="60">
        <f t="shared" si="162"/>
        <v>0</v>
      </c>
      <c r="DX86" s="60">
        <f t="shared" si="163"/>
        <v>0</v>
      </c>
      <c r="DY86" s="60">
        <f t="shared" si="164"/>
        <v>0</v>
      </c>
      <c r="DZ86" s="60">
        <f t="shared" si="165"/>
        <v>0</v>
      </c>
      <c r="EA86" s="60">
        <f t="shared" si="166"/>
        <v>0</v>
      </c>
      <c r="EB86" s="60">
        <f t="shared" si="167"/>
        <v>0</v>
      </c>
      <c r="EC86" s="60">
        <f t="shared" si="168"/>
        <v>0</v>
      </c>
      <c r="ED86" s="60">
        <f t="shared" si="169"/>
        <v>0</v>
      </c>
      <c r="EE86" s="60">
        <f t="shared" si="170"/>
        <v>0</v>
      </c>
      <c r="EF86" s="60">
        <f t="shared" si="171"/>
        <v>0</v>
      </c>
      <c r="EG86" s="60">
        <f t="shared" si="172"/>
        <v>0</v>
      </c>
      <c r="EH86" s="60">
        <f t="shared" si="173"/>
        <v>0</v>
      </c>
      <c r="EI86" s="60">
        <f t="shared" si="174"/>
        <v>0</v>
      </c>
      <c r="EJ86" s="60">
        <f t="shared" si="175"/>
        <v>0</v>
      </c>
      <c r="EK86" s="60">
        <f t="shared" si="176"/>
        <v>0</v>
      </c>
      <c r="EL86" s="60">
        <f t="shared" si="177"/>
        <v>0</v>
      </c>
      <c r="EM86" s="60">
        <f t="shared" si="178"/>
        <v>0</v>
      </c>
      <c r="EN86" s="60">
        <f t="shared" si="179"/>
        <v>0</v>
      </c>
      <c r="EO86" s="60">
        <f t="shared" si="180"/>
        <v>0</v>
      </c>
      <c r="EP86" s="60">
        <f t="shared" si="181"/>
        <v>0</v>
      </c>
      <c r="EQ86" s="60">
        <f t="shared" si="182"/>
        <v>0</v>
      </c>
      <c r="ER86" s="85">
        <f t="shared" si="183"/>
        <v>0</v>
      </c>
      <c r="ES86" s="50"/>
      <c r="ET86" s="59">
        <f t="shared" si="184"/>
        <v>3809.7000000000003</v>
      </c>
      <c r="EU86" s="60">
        <f ca="1">IFERROR((NORMSDIST(((LN($ET86/$S$3)+(#REF!+($O$49^2)/2)*$O$54)/($O$49*SQRT($O$54))))*$ET86-NORMSDIST((((LN($ET86/$S$3)+(#REF!+($O$49^2)/2)*$O$54)/($O$49*SQRT($O$54)))-$O$49*SQRT(($O$54))))*$S$3*EXP(-#REF!*$O$54))*$R$3*100,0)</f>
        <v>0</v>
      </c>
      <c r="EV86" s="60">
        <f ca="1">IFERROR((NORMSDIST(((LN($ET86/$S$4)+(#REF!+($O$49^2)/2)*$O$54)/($O$49*SQRT($O$54))))*$ET86-NORMSDIST((((LN($ET86/$S$4)+(#REF!+($O$49^2)/2)*$O$54)/($O$49*SQRT($O$54)))-$O$49*SQRT(($O$54))))*$S$4*EXP(-#REF!*$O$54))*$R$4*100,0)</f>
        <v>0</v>
      </c>
      <c r="EW86" s="60">
        <f ca="1">IFERROR((NORMSDIST(((LN($ET86/$S$5)+(#REF!+($O$49^2)/2)*$O$54)/($O$49*SQRT($O$54))))*$ET86-NORMSDIST((((LN($ET86/$S$5)+(#REF!+($O$49^2)/2)*$O$54)/($O$49*SQRT($O$54)))-$O$49*SQRT(($O$54))))*$S$5*EXP(-#REF!*$O$54))*$R$5*100,0)</f>
        <v>0</v>
      </c>
      <c r="EX86" s="60">
        <f ca="1">IFERROR((NORMSDIST(((LN($ET86/$S$6)+(#REF!+($O$49^2)/2)*$O$54)/($O$49*SQRT($O$54))))*$ET86-NORMSDIST((((LN($ET86/$S$6)+(#REF!+($O$49^2)/2)*$O$54)/($O$49*SQRT($O$54)))-$O$49*SQRT(($O$54))))*$S$6*EXP(-#REF!*$O$54))*$R$6*100,0)</f>
        <v>0</v>
      </c>
      <c r="EY86" s="60">
        <f ca="1">IFERROR((NORMSDIST(((LN($ET86/$S$7)+(#REF!+($O$49^2)/2)*$O$54)/($O$49*SQRT($O$54))))*$ET86-NORMSDIST((((LN($ET86/$S$7)+(#REF!+($O$49^2)/2)*$O$54)/($O$49*SQRT($O$54)))-$O$49*SQRT(($O$54))))*$S$7*EXP(-#REF!*$O$54))*$R$7*100,0)</f>
        <v>0</v>
      </c>
      <c r="EZ86" s="60">
        <f ca="1">IFERROR((NORMSDIST(((LN($ET86/$S$8)+(#REF!+($O$49^2)/2)*$O$54)/($O$49*SQRT($O$54))))*$ET86-NORMSDIST((((LN($ET86/$S$8)+(#REF!+($O$49^2)/2)*$O$54)/($O$49*SQRT($O$54)))-$O$49*SQRT(($O$54))))*$S$8*EXP(-#REF!*$O$54))*$R$8*100,0)</f>
        <v>0</v>
      </c>
      <c r="FA86" s="60">
        <f ca="1">IFERROR((NORMSDIST(((LN($ET86/$S$9)+(#REF!+($O$49^2)/2)*$O$54)/($O$49*SQRT($O$54))))*$ET86-NORMSDIST((((LN($ET86/$S$9)+(#REF!+($O$49^2)/2)*$O$54)/($O$49*SQRT($O$54)))-$O$49*SQRT(($O$54))))*$S$9*EXP(-#REF!*$O$54))*$R$9*100,0)</f>
        <v>0</v>
      </c>
      <c r="FB86" s="60">
        <f ca="1">IFERROR((NORMSDIST(((LN($ET86/$S$10)+(#REF!+($O$49^2)/2)*$O$54)/($O$49*SQRT($O$54))))*$ET86-NORMSDIST((((LN($ET86/$S$10)+(#REF!+($O$49^2)/2)*$O$54)/($O$49*SQRT($O$54)))-$O$49*SQRT(($O$54))))*$S$10*EXP(-#REF!*$O$54))*$R$10*100,0)</f>
        <v>0</v>
      </c>
      <c r="FC86" s="60">
        <f ca="1">IFERROR((NORMSDIST(((LN($ET86/$S$11)+(#REF!+($O$49^2)/2)*$O$54)/($O$49*SQRT($O$54))))*$ET86-NORMSDIST((((LN($ET86/$S$11)+(#REF!+($O$49^2)/2)*$O$54)/($O$49*SQRT($O$54)))-$O$49*SQRT(($O$54))))*$S$11*EXP(-#REF!*$O$54))*$R$11*100,0)</f>
        <v>0</v>
      </c>
      <c r="FD86" s="60">
        <f ca="1">IFERROR((NORMSDIST(((LN($ET86/$S$12)+(#REF!+($O$49^2)/2)*$O$54)/($O$49*SQRT($O$54))))*$ET86-NORMSDIST((((LN($ET86/$S$12)+(#REF!+($O$49^2)/2)*$O$54)/($O$49*SQRT($O$54)))-$O$49*SQRT(($O$54))))*$S$12*EXP(-#REF!*$O$54))*$R$12*100,0)</f>
        <v>0</v>
      </c>
      <c r="FE86" s="60">
        <f ca="1">IFERROR((NORMSDIST(((LN($ET86/$S$13)+(#REF!+($O$49^2)/2)*$O$54)/($O$49*SQRT($O$54))))*$ET86-NORMSDIST((((LN($ET86/$S$13)+(#REF!+($O$49^2)/2)*$O$54)/($O$49*SQRT($O$54)))-$O$49*SQRT(($O$54))))*$S$13*EXP(-#REF!*$O$54))*$R$13*100,0)</f>
        <v>0</v>
      </c>
      <c r="FF86" s="60">
        <f ca="1">IFERROR((NORMSDIST(((LN($ET86/$S$14)+(#REF!+($O$49^2)/2)*$O$54)/($O$49*SQRT($O$54))))*$ET86-NORMSDIST((((LN($ET86/$S$14)+(#REF!+($O$49^2)/2)*$O$54)/($O$49*SQRT($O$54)))-$O$49*SQRT(($O$54))))*$S$14*EXP(-#REF!*$O$54))*$R$14*100,0)</f>
        <v>0</v>
      </c>
      <c r="FG86" s="60">
        <f ca="1">IFERROR((NORMSDIST(((LN($ET86/$S$15)+(#REF!+($O$49^2)/2)*$O$54)/($O$49*SQRT($O$54))))*$ET86-NORMSDIST((((LN($ET86/$S$15)+(#REF!+($O$49^2)/2)*$O$54)/($O$49*SQRT($O$54)))-$O$49*SQRT(($O$54))))*$S$15*EXP(-#REF!*$O$54))*$R$15*100,0)</f>
        <v>0</v>
      </c>
      <c r="FH86" s="60">
        <f ca="1">IFERROR((NORMSDIST(((LN($ET86/$S$16)+(#REF!+($O$49^2)/2)*$O$54)/($O$49*SQRT($O$54))))*$ET86-NORMSDIST((((LN($ET86/$S$16)+(#REF!+($O$49^2)/2)*$O$54)/($O$49*SQRT($O$54)))-$O$49*SQRT(($O$54))))*$S$16*EXP(-#REF!*$O$54))*$R$16*100,0)</f>
        <v>0</v>
      </c>
      <c r="FI86" s="60">
        <f ca="1">IFERROR((NORMSDIST(((LN($ET86/$S$17)+(#REF!+($O$49^2)/2)*$O$54)/($O$49*SQRT($O$54))))*$ET86-NORMSDIST((((LN($ET86/$S$17)+(#REF!+($O$49^2)/2)*$O$54)/($O$49*SQRT($O$54)))-$O$49*SQRT(($O$54))))*$S$17*EXP(-#REF!*$O$54))*$R$17*100,0)</f>
        <v>0</v>
      </c>
      <c r="FJ86" s="60">
        <f ca="1">IFERROR((NORMSDIST(((LN($ET86/$S$18)+(#REF!+($O$49^2)/2)*$O$54)/($O$49*SQRT($O$54))))*$ET86-NORMSDIST((((LN($ET86/$S$18)+(#REF!+($O$49^2)/2)*$O$54)/($O$49*SQRT($O$54)))-$O$49*SQRT(($O$54))))*$S$18*EXP(-#REF!*$O$54))*$R$18*100,0)</f>
        <v>0</v>
      </c>
      <c r="FK86" s="60">
        <f ca="1">IFERROR((NORMSDIST(((LN($ET86/$S$19)+(#REF!+($O$49^2)/2)*$O$54)/($O$49*SQRT($O$54))))*$ET86-NORMSDIST((((LN($ET86/$S$19)+(#REF!+($O$49^2)/2)*$O$54)/($O$49*SQRT($O$54)))-$O$49*SQRT(($O$54))))*$S$19*EXP(-#REF!*$O$54))*$R$19*100,0)</f>
        <v>0</v>
      </c>
      <c r="FL86" s="60">
        <f ca="1">IFERROR((NORMSDIST(((LN($ET86/$S$20)+(#REF!+($O$49^2)/2)*$O$54)/($O$49*SQRT($O$54))))*$ET86-NORMSDIST((((LN($ET86/$S$20)+(#REF!+($O$49^2)/2)*$O$54)/($O$49*SQRT($O$54)))-$O$49*SQRT(($O$54))))*$S$20*EXP(-#REF!*$O$54))*$R$20*100,0)</f>
        <v>0</v>
      </c>
      <c r="FM86" s="60">
        <f ca="1">IFERROR((NORMSDIST(((LN($ET86/$S$21)+(#REF!+($O$49^2)/2)*$O$54)/($O$49*SQRT($O$54))))*$ET86-NORMSDIST((((LN($ET86/$S$21)+(#REF!+($O$49^2)/2)*$O$54)/($O$49*SQRT($O$54)))-$O$49*SQRT(($O$54))))*$S$21*EXP(-#REF!*$O$54))*$R$21*100,0)</f>
        <v>0</v>
      </c>
      <c r="FN86" s="60">
        <f ca="1">IFERROR((NORMSDIST(((LN($ET86/$S$22)+(#REF!+($O$49^2)/2)*$O$54)/($O$49*SQRT($O$54))))*$ET86-NORMSDIST((((LN($ET86/$S$22)+(#REF!+($O$49^2)/2)*$O$54)/($O$49*SQRT($O$54)))-$O$49*SQRT(($O$54))))*$S$22*EXP(-#REF!*$O$54))*$R$22*100,0)</f>
        <v>0</v>
      </c>
      <c r="FO86" s="60">
        <f ca="1">IFERROR((NORMSDIST(((LN($ET86/$S$23)+(#REF!+($O$49^2)/2)*$O$54)/($O$49*SQRT($O$54))))*$ET86-NORMSDIST((((LN($ET86/$S$23)+(#REF!+($O$49^2)/2)*$O$54)/($O$49*SQRT($O$54)))-$O$49*SQRT(($O$54))))*$S$23*EXP(-#REF!*$O$54))*$R$23*100,0)</f>
        <v>0</v>
      </c>
      <c r="FP86" s="60">
        <f ca="1">IFERROR((NORMSDIST(((LN($ET86/$S$24)+(#REF!+($O$49^2)/2)*$O$54)/($O$49*SQRT($O$54))))*$ET86-NORMSDIST((((LN($ET86/$S$24)+(#REF!+($O$49^2)/2)*$O$54)/($O$49*SQRT($O$54)))-$O$49*SQRT(($O$54))))*$S$24*EXP(-#REF!*$O$54))*$R$24*100,0)</f>
        <v>0</v>
      </c>
      <c r="FQ86" s="60">
        <f ca="1">IFERROR((NORMSDIST(((LN($ET86/$S$25)+(#REF!+($O$49^2)/2)*$O$54)/($O$49*SQRT($O$54))))*$ET86-NORMSDIST((((LN($ET86/$S$25)+(#REF!+($O$49^2)/2)*$O$54)/($O$49*SQRT($O$54)))-$O$49*SQRT(($O$54))))*$S$25*EXP(-#REF!*$O$54))*$R$25*100,0)</f>
        <v>0</v>
      </c>
      <c r="FR86" s="60">
        <f ca="1">IFERROR((NORMSDIST(((LN($ET86/$S$26)+(#REF!+($O$49^2)/2)*$O$54)/($O$49*SQRT($O$54))))*$ET86-NORMSDIST((((LN($ET86/$S$26)+(#REF!+($O$49^2)/2)*$O$54)/($O$49*SQRT($O$54)))-$O$49*SQRT(($O$54))))*$S$26*EXP(-#REF!*$O$54))*$R$26*100,0)</f>
        <v>0</v>
      </c>
      <c r="FS86" s="60">
        <f ca="1">IFERROR((NORMSDIST(((LN($ET86/$S$27)+(#REF!+($O$49^2)/2)*$O$54)/($O$49*SQRT($O$54))))*$ET86-NORMSDIST((((LN($ET86/$S$27)+(#REF!+($O$49^2)/2)*$O$54)/($O$49*SQRT($O$54)))-$O$49*SQRT(($O$54))))*$S$27*EXP(-#REF!*$O$54))*$R$27*100,0)</f>
        <v>0</v>
      </c>
      <c r="FT86" s="60">
        <f ca="1">IFERROR((NORMSDIST(((LN($ET86/$S$28)+(#REF!+($O$49^2)/2)*$O$54)/($O$49*SQRT($O$54))))*$ET86-NORMSDIST((((LN($ET86/$S$28)+(#REF!+($O$49^2)/2)*$O$54)/($O$49*SQRT($O$54)))-$O$49*SQRT(($O$54))))*$S$28*EXP(-#REF!*$O$54))*$R$28*100,0)</f>
        <v>0</v>
      </c>
      <c r="FU86" s="60">
        <f ca="1">IFERROR((NORMSDIST(((LN($ET86/$S$29)+(#REF!+($O$49^2)/2)*$O$54)/($O$49*SQRT($O$54))))*$ET86-NORMSDIST((((LN($ET86/$S$29)+(#REF!+($O$49^2)/2)*$O$54)/($O$49*SQRT($O$54)))-$O$49*SQRT(($O$54))))*$S$29*EXP(-#REF!*$O$54))*$R$29*100,0)</f>
        <v>0</v>
      </c>
      <c r="FV86" s="60">
        <f ca="1">IFERROR((NORMSDIST(((LN($ET86/$S$30)+(#REF!+($O$49^2)/2)*$O$54)/($O$49*SQRT($O$54))))*$ET86-NORMSDIST((((LN($ET86/$S$30)+(#REF!+($O$49^2)/2)*$O$54)/($O$49*SQRT($O$54)))-$O$49*SQRT(($O$54))))*$S$30*EXP(-#REF!*$O$54))*$R$30*100,0)</f>
        <v>0</v>
      </c>
      <c r="FW86" s="60">
        <f ca="1">IFERROR((NORMSDIST(((LN($ET86/$S$31)+(#REF!+($O$49^2)/2)*$O$54)/($O$49*SQRT($O$54))))*$ET86-NORMSDIST((((LN($ET86/$S$31)+(#REF!+($O$49^2)/2)*$O$54)/($O$49*SQRT($O$54)))-$O$49*SQRT(($O$54))))*$S$31*EXP(-#REF!*$O$54))*$R$31*100,0)</f>
        <v>0</v>
      </c>
      <c r="FX86" s="60">
        <f ca="1">IFERROR((NORMSDIST(((LN($ET86/$S$32)+(#REF!+($O$49^2)/2)*$O$54)/($O$49*SQRT($O$54))))*$ET86-NORMSDIST((((LN($ET86/$S$32)+(#REF!+($O$49^2)/2)*$O$54)/($O$49*SQRT($O$54)))-$O$49*SQRT(($O$54))))*$S$32*EXP(-#REF!*$O$54))*$R$32*100,0)</f>
        <v>0</v>
      </c>
      <c r="FY86" s="60">
        <f ca="1">IFERROR((NORMSDIST(((LN($ET86/$S$33)+(#REF!+($O$49^2)/2)*$O$54)/($O$49*SQRT($O$54))))*$ET86-NORMSDIST((((LN($ET86/$S$33)+(#REF!+($O$49^2)/2)*$O$54)/($O$49*SQRT($O$54)))-$O$49*SQRT(($O$54))))*$S$33*EXP(-#REF!*$O$54))*$R$33*100,0)</f>
        <v>0</v>
      </c>
      <c r="FZ86" s="60">
        <f ca="1">IFERROR((NORMSDIST(((LN($ET86/$S$34)+(#REF!+($O$49^2)/2)*$O$54)/($O$49*SQRT($O$54))))*$ET86-NORMSDIST((((LN($ET86/$S$34)+(#REF!+($O$49^2)/2)*$O$54)/($O$49*SQRT($O$54)))-$O$49*SQRT(($O$54))))*$S$34*EXP(-#REF!*$O$54))*$R$34*100,0)</f>
        <v>0</v>
      </c>
      <c r="GA86" s="60">
        <f ca="1">IFERROR((NORMSDIST(((LN($ET86/$S$35)+(#REF!+($O$49^2)/2)*$O$54)/($O$49*SQRT($O$54))))*$ET86-NORMSDIST((((LN($ET86/$S$35)+(#REF!+($O$49^2)/2)*$O$54)/($O$49*SQRT($O$54)))-$O$49*SQRT(($O$54))))*$S$35*EXP(-#REF!*$O$54))*$R$35*100,0)</f>
        <v>0</v>
      </c>
      <c r="GB86" s="60">
        <f ca="1">IFERROR((NORMSDIST(((LN($ET86/$S$36)+(#REF!+($O$49^2)/2)*$O$54)/($O$49*SQRT($O$54))))*$ET86-NORMSDIST((((LN($ET86/$S$36)+(#REF!+($O$49^2)/2)*$O$54)/($O$49*SQRT($O$54)))-$O$49*SQRT(($O$54))))*$S$36*EXP(-#REF!*$O$54))*$R$36*100,0)</f>
        <v>0</v>
      </c>
      <c r="GC86" s="60">
        <f ca="1">IFERROR((NORMSDIST(((LN($ET86/$S$37)+(#REF!+($O$49^2)/2)*$O$54)/($O$49*SQRT($O$54))))*$ET86-NORMSDIST((((LN($ET86/$S$37)+(#REF!+($O$49^2)/2)*$O$54)/($O$49*SQRT($O$54)))-$O$49*SQRT(($O$54))))*$S$37*EXP(-#REF!*$O$54))*$R$37*100,0)</f>
        <v>0</v>
      </c>
      <c r="GD86" s="60">
        <f ca="1">IFERROR((NORMSDIST(((LN($ET86/$S$38)+(#REF!+($O$49^2)/2)*$O$54)/($O$49*SQRT($O$54))))*$ET86-NORMSDIST((((LN($ET86/$S$38)+(#REF!+($O$49^2)/2)*$O$54)/($O$49*SQRT($O$54)))-$O$49*SQRT(($O$54))))*$S$38*EXP(-#REF!*$O$54))*$R$38*100,0)</f>
        <v>0</v>
      </c>
      <c r="GE86" s="60">
        <f ca="1">IFERROR((NORMSDIST(((LN($ET86/$S$39)+(#REF!+($O$49^2)/2)*$O$54)/($O$49*SQRT($O$54))))*$ET86-NORMSDIST((((LN($ET86/$S$39)+(#REF!+($O$49^2)/2)*$O$54)/($O$49*SQRT($O$54)))-$O$49*SQRT(($O$54))))*$S$39*EXP(-#REF!*$O$54))*$R$39*100,0)</f>
        <v>0</v>
      </c>
      <c r="GF86" s="60">
        <f ca="1">IFERROR((NORMSDIST(((LN($ET86/$S$40)+(#REF!+($O$49^2)/2)*$O$54)/($O$49*SQRT($O$54))))*$ET86-NORMSDIST((((LN($ET86/$S$40)+(#REF!+($O$49^2)/2)*$O$54)/($O$49*SQRT($O$54)))-$O$49*SQRT(($O$54))))*$S$40*EXP(-#REF!*$O$54))*$R$40*100,0)</f>
        <v>0</v>
      </c>
      <c r="GG86" s="60">
        <f ca="1">IFERROR((NORMSDIST(((LN($ET86/$S$41)+(#REF!+($O$49^2)/2)*$O$54)/($O$49*SQRT($O$54))))*$ET86-NORMSDIST((((LN($ET86/$S$41)+(#REF!+($O$49^2)/2)*$O$54)/($O$49*SQRT($O$54)))-$O$49*SQRT(($O$54))))*$S$41*EXP(-#REF!*$O$54))*$R$41*100,0)</f>
        <v>0</v>
      </c>
      <c r="GH86" s="60">
        <f ca="1">IFERROR((NORMSDIST(((LN($ET86/$S$42)+(#REF!+($O$49^2)/2)*$O$54)/($O$49*SQRT($O$54))))*$ET86-NORMSDIST((((LN($ET86/$S$42)+(#REF!+($O$49^2)/2)*$O$54)/($O$49*SQRT($O$54)))-$O$49*SQRT(($O$54))))*$S$42*EXP(-#REF!*$O$54))*$R$42*100,0)</f>
        <v>0</v>
      </c>
      <c r="GI86" s="85">
        <f t="shared" ca="1" si="185"/>
        <v>0</v>
      </c>
    </row>
    <row r="87" spans="1:191">
      <c r="A87" s="877"/>
      <c r="B87" s="877"/>
      <c r="C87" s="877"/>
      <c r="D87" s="877"/>
      <c r="E87" s="877"/>
      <c r="F87" s="877"/>
      <c r="G87" s="877"/>
      <c r="H87" s="877"/>
      <c r="I87" s="877"/>
      <c r="J87" s="877"/>
      <c r="K87" s="877"/>
      <c r="L87" s="877"/>
      <c r="M87" s="877"/>
      <c r="N87" s="877"/>
      <c r="O87" s="877"/>
      <c r="P87" s="877"/>
      <c r="Q87" s="877"/>
      <c r="R87" s="877"/>
      <c r="S87" s="877"/>
      <c r="T87" s="877"/>
      <c r="U87" s="877"/>
      <c r="V87" s="877"/>
      <c r="W87" s="877"/>
      <c r="X87" s="877"/>
      <c r="Y87" s="877"/>
      <c r="Z87" s="877"/>
      <c r="AA87" s="877"/>
      <c r="AB87" s="877"/>
      <c r="AC87" s="877"/>
      <c r="AD87" s="877"/>
      <c r="AE87" s="877"/>
      <c r="AF87" s="877"/>
      <c r="AG87" s="877"/>
      <c r="AH87" s="877"/>
      <c r="AI87" s="877"/>
      <c r="AJ87" s="877"/>
      <c r="AK87" s="877"/>
      <c r="AL87" s="877"/>
      <c r="AM87" s="877"/>
      <c r="AN87" s="877"/>
      <c r="AO87" s="877"/>
      <c r="AP87" s="877"/>
      <c r="AQ87" s="877"/>
      <c r="AR87" s="877"/>
      <c r="AS87" s="877"/>
      <c r="AT87" s="877"/>
      <c r="AU87" s="877"/>
      <c r="AV87" s="877"/>
      <c r="AW87" s="877"/>
      <c r="AX87" s="877"/>
      <c r="AY87" s="877"/>
      <c r="AZ87" s="877"/>
      <c r="BA87" s="877"/>
      <c r="BB87" s="877"/>
      <c r="BC87" s="877"/>
      <c r="BD87" s="877"/>
      <c r="BE87" s="877"/>
      <c r="BF87" s="877"/>
      <c r="BG87" s="877"/>
      <c r="BH87" s="877"/>
      <c r="BI87" s="877"/>
      <c r="BJ87" s="877"/>
      <c r="BK87" s="877"/>
      <c r="BL87" s="877"/>
      <c r="BM87" s="877"/>
      <c r="BN87" s="877"/>
      <c r="BO87" s="877"/>
      <c r="BP87" s="877"/>
      <c r="BQ87" s="877"/>
      <c r="BR87" s="877"/>
      <c r="DC87" s="59">
        <f t="shared" si="142"/>
        <v>3885.8940000000002</v>
      </c>
      <c r="DD87" s="60">
        <f t="shared" si="143"/>
        <v>0</v>
      </c>
      <c r="DE87" s="60">
        <f t="shared" si="144"/>
        <v>0</v>
      </c>
      <c r="DF87" s="60">
        <f t="shared" si="145"/>
        <v>0</v>
      </c>
      <c r="DG87" s="60">
        <f t="shared" si="146"/>
        <v>0</v>
      </c>
      <c r="DH87" s="60">
        <f t="shared" si="147"/>
        <v>0</v>
      </c>
      <c r="DI87" s="60">
        <f t="shared" si="148"/>
        <v>0</v>
      </c>
      <c r="DJ87" s="60">
        <f t="shared" si="149"/>
        <v>0</v>
      </c>
      <c r="DK87" s="60">
        <f t="shared" si="150"/>
        <v>0</v>
      </c>
      <c r="DL87" s="60">
        <f t="shared" si="151"/>
        <v>0</v>
      </c>
      <c r="DM87" s="60">
        <f t="shared" si="152"/>
        <v>0</v>
      </c>
      <c r="DN87" s="60">
        <f t="shared" si="153"/>
        <v>0</v>
      </c>
      <c r="DO87" s="60">
        <f t="shared" si="154"/>
        <v>0</v>
      </c>
      <c r="DP87" s="60">
        <f t="shared" si="155"/>
        <v>0</v>
      </c>
      <c r="DQ87" s="60">
        <f t="shared" si="156"/>
        <v>0</v>
      </c>
      <c r="DR87" s="60">
        <f t="shared" si="157"/>
        <v>0</v>
      </c>
      <c r="DS87" s="60">
        <f t="shared" si="158"/>
        <v>0</v>
      </c>
      <c r="DT87" s="60">
        <f t="shared" si="159"/>
        <v>0</v>
      </c>
      <c r="DU87" s="60">
        <f t="shared" si="160"/>
        <v>0</v>
      </c>
      <c r="DV87" s="60">
        <f t="shared" si="161"/>
        <v>0</v>
      </c>
      <c r="DW87" s="60">
        <f t="shared" si="162"/>
        <v>0</v>
      </c>
      <c r="DX87" s="60">
        <f t="shared" si="163"/>
        <v>0</v>
      </c>
      <c r="DY87" s="60">
        <f t="shared" si="164"/>
        <v>0</v>
      </c>
      <c r="DZ87" s="60">
        <f t="shared" si="165"/>
        <v>0</v>
      </c>
      <c r="EA87" s="60">
        <f t="shared" si="166"/>
        <v>0</v>
      </c>
      <c r="EB87" s="60">
        <f t="shared" si="167"/>
        <v>0</v>
      </c>
      <c r="EC87" s="60">
        <f t="shared" si="168"/>
        <v>0</v>
      </c>
      <c r="ED87" s="60">
        <f t="shared" si="169"/>
        <v>0</v>
      </c>
      <c r="EE87" s="60">
        <f t="shared" si="170"/>
        <v>0</v>
      </c>
      <c r="EF87" s="60">
        <f t="shared" si="171"/>
        <v>0</v>
      </c>
      <c r="EG87" s="60">
        <f t="shared" si="172"/>
        <v>0</v>
      </c>
      <c r="EH87" s="60">
        <f t="shared" si="173"/>
        <v>0</v>
      </c>
      <c r="EI87" s="60">
        <f t="shared" si="174"/>
        <v>0</v>
      </c>
      <c r="EJ87" s="60">
        <f t="shared" si="175"/>
        <v>0</v>
      </c>
      <c r="EK87" s="60">
        <f t="shared" si="176"/>
        <v>0</v>
      </c>
      <c r="EL87" s="60">
        <f t="shared" si="177"/>
        <v>0</v>
      </c>
      <c r="EM87" s="60">
        <f t="shared" si="178"/>
        <v>0</v>
      </c>
      <c r="EN87" s="60">
        <f t="shared" si="179"/>
        <v>0</v>
      </c>
      <c r="EO87" s="60">
        <f t="shared" si="180"/>
        <v>0</v>
      </c>
      <c r="EP87" s="60">
        <f t="shared" si="181"/>
        <v>0</v>
      </c>
      <c r="EQ87" s="60">
        <f t="shared" si="182"/>
        <v>0</v>
      </c>
      <c r="ER87" s="85">
        <f t="shared" si="183"/>
        <v>0</v>
      </c>
      <c r="ES87" s="50"/>
      <c r="ET87" s="59">
        <f t="shared" si="184"/>
        <v>3885.8940000000002</v>
      </c>
      <c r="EU87" s="60">
        <f ca="1">IFERROR((NORMSDIST(((LN($ET87/$S$3)+(#REF!+($O$49^2)/2)*$O$54)/($O$49*SQRT($O$54))))*$ET87-NORMSDIST((((LN($ET87/$S$3)+(#REF!+($O$49^2)/2)*$O$54)/($O$49*SQRT($O$54)))-$O$49*SQRT(($O$54))))*$S$3*EXP(-#REF!*$O$54))*$R$3*100,0)</f>
        <v>0</v>
      </c>
      <c r="EV87" s="60">
        <f ca="1">IFERROR((NORMSDIST(((LN($ET87/$S$4)+(#REF!+($O$49^2)/2)*$O$54)/($O$49*SQRT($O$54))))*$ET87-NORMSDIST((((LN($ET87/$S$4)+(#REF!+($O$49^2)/2)*$O$54)/($O$49*SQRT($O$54)))-$O$49*SQRT(($O$54))))*$S$4*EXP(-#REF!*$O$54))*$R$4*100,0)</f>
        <v>0</v>
      </c>
      <c r="EW87" s="60">
        <f ca="1">IFERROR((NORMSDIST(((LN($ET87/$S$5)+(#REF!+($O$49^2)/2)*$O$54)/($O$49*SQRT($O$54))))*$ET87-NORMSDIST((((LN($ET87/$S$5)+(#REF!+($O$49^2)/2)*$O$54)/($O$49*SQRT($O$54)))-$O$49*SQRT(($O$54))))*$S$5*EXP(-#REF!*$O$54))*$R$5*100,0)</f>
        <v>0</v>
      </c>
      <c r="EX87" s="60">
        <f ca="1">IFERROR((NORMSDIST(((LN($ET87/$S$6)+(#REF!+($O$49^2)/2)*$O$54)/($O$49*SQRT($O$54))))*$ET87-NORMSDIST((((LN($ET87/$S$6)+(#REF!+($O$49^2)/2)*$O$54)/($O$49*SQRT($O$54)))-$O$49*SQRT(($O$54))))*$S$6*EXP(-#REF!*$O$54))*$R$6*100,0)</f>
        <v>0</v>
      </c>
      <c r="EY87" s="60">
        <f ca="1">IFERROR((NORMSDIST(((LN($ET87/$S$7)+(#REF!+($O$49^2)/2)*$O$54)/($O$49*SQRT($O$54))))*$ET87-NORMSDIST((((LN($ET87/$S$7)+(#REF!+($O$49^2)/2)*$O$54)/($O$49*SQRT($O$54)))-$O$49*SQRT(($O$54))))*$S$7*EXP(-#REF!*$O$54))*$R$7*100,0)</f>
        <v>0</v>
      </c>
      <c r="EZ87" s="60">
        <f ca="1">IFERROR((NORMSDIST(((LN($ET87/$S$8)+(#REF!+($O$49^2)/2)*$O$54)/($O$49*SQRT($O$54))))*$ET87-NORMSDIST((((LN($ET87/$S$8)+(#REF!+($O$49^2)/2)*$O$54)/($O$49*SQRT($O$54)))-$O$49*SQRT(($O$54))))*$S$8*EXP(-#REF!*$O$54))*$R$8*100,0)</f>
        <v>0</v>
      </c>
      <c r="FA87" s="60">
        <f ca="1">IFERROR((NORMSDIST(((LN($ET87/$S$9)+(#REF!+($O$49^2)/2)*$O$54)/($O$49*SQRT($O$54))))*$ET87-NORMSDIST((((LN($ET87/$S$9)+(#REF!+($O$49^2)/2)*$O$54)/($O$49*SQRT($O$54)))-$O$49*SQRT(($O$54))))*$S$9*EXP(-#REF!*$O$54))*$R$9*100,0)</f>
        <v>0</v>
      </c>
      <c r="FB87" s="60">
        <f ca="1">IFERROR((NORMSDIST(((LN($ET87/$S$10)+(#REF!+($O$49^2)/2)*$O$54)/($O$49*SQRT($O$54))))*$ET87-NORMSDIST((((LN($ET87/$S$10)+(#REF!+($O$49^2)/2)*$O$54)/($O$49*SQRT($O$54)))-$O$49*SQRT(($O$54))))*$S$10*EXP(-#REF!*$O$54))*$R$10*100,0)</f>
        <v>0</v>
      </c>
      <c r="FC87" s="60">
        <f ca="1">IFERROR((NORMSDIST(((LN($ET87/$S$11)+(#REF!+($O$49^2)/2)*$O$54)/($O$49*SQRT($O$54))))*$ET87-NORMSDIST((((LN($ET87/$S$11)+(#REF!+($O$49^2)/2)*$O$54)/($O$49*SQRT($O$54)))-$O$49*SQRT(($O$54))))*$S$11*EXP(-#REF!*$O$54))*$R$11*100,0)</f>
        <v>0</v>
      </c>
      <c r="FD87" s="60">
        <f ca="1">IFERROR((NORMSDIST(((LN($ET87/$S$12)+(#REF!+($O$49^2)/2)*$O$54)/($O$49*SQRT($O$54))))*$ET87-NORMSDIST((((LN($ET87/$S$12)+(#REF!+($O$49^2)/2)*$O$54)/($O$49*SQRT($O$54)))-$O$49*SQRT(($O$54))))*$S$12*EXP(-#REF!*$O$54))*$R$12*100,0)</f>
        <v>0</v>
      </c>
      <c r="FE87" s="60">
        <f ca="1">IFERROR((NORMSDIST(((LN($ET87/$S$13)+(#REF!+($O$49^2)/2)*$O$54)/($O$49*SQRT($O$54))))*$ET87-NORMSDIST((((LN($ET87/$S$13)+(#REF!+($O$49^2)/2)*$O$54)/($O$49*SQRT($O$54)))-$O$49*SQRT(($O$54))))*$S$13*EXP(-#REF!*$O$54))*$R$13*100,0)</f>
        <v>0</v>
      </c>
      <c r="FF87" s="60">
        <f ca="1">IFERROR((NORMSDIST(((LN($ET87/$S$14)+(#REF!+($O$49^2)/2)*$O$54)/($O$49*SQRT($O$54))))*$ET87-NORMSDIST((((LN($ET87/$S$14)+(#REF!+($O$49^2)/2)*$O$54)/($O$49*SQRT($O$54)))-$O$49*SQRT(($O$54))))*$S$14*EXP(-#REF!*$O$54))*$R$14*100,0)</f>
        <v>0</v>
      </c>
      <c r="FG87" s="60">
        <f ca="1">IFERROR((NORMSDIST(((LN($ET87/$S$15)+(#REF!+($O$49^2)/2)*$O$54)/($O$49*SQRT($O$54))))*$ET87-NORMSDIST((((LN($ET87/$S$15)+(#REF!+($O$49^2)/2)*$O$54)/($O$49*SQRT($O$54)))-$O$49*SQRT(($O$54))))*$S$15*EXP(-#REF!*$O$54))*$R$15*100,0)</f>
        <v>0</v>
      </c>
      <c r="FH87" s="60">
        <f ca="1">IFERROR((NORMSDIST(((LN($ET87/$S$16)+(#REF!+($O$49^2)/2)*$O$54)/($O$49*SQRT($O$54))))*$ET87-NORMSDIST((((LN($ET87/$S$16)+(#REF!+($O$49^2)/2)*$O$54)/($O$49*SQRT($O$54)))-$O$49*SQRT(($O$54))))*$S$16*EXP(-#REF!*$O$54))*$R$16*100,0)</f>
        <v>0</v>
      </c>
      <c r="FI87" s="60">
        <f ca="1">IFERROR((NORMSDIST(((LN($ET87/$S$17)+(#REF!+($O$49^2)/2)*$O$54)/($O$49*SQRT($O$54))))*$ET87-NORMSDIST((((LN($ET87/$S$17)+(#REF!+($O$49^2)/2)*$O$54)/($O$49*SQRT($O$54)))-$O$49*SQRT(($O$54))))*$S$17*EXP(-#REF!*$O$54))*$R$17*100,0)</f>
        <v>0</v>
      </c>
      <c r="FJ87" s="60">
        <f ca="1">IFERROR((NORMSDIST(((LN($ET87/$S$18)+(#REF!+($O$49^2)/2)*$O$54)/($O$49*SQRT($O$54))))*$ET87-NORMSDIST((((LN($ET87/$S$18)+(#REF!+($O$49^2)/2)*$O$54)/($O$49*SQRT($O$54)))-$O$49*SQRT(($O$54))))*$S$18*EXP(-#REF!*$O$54))*$R$18*100,0)</f>
        <v>0</v>
      </c>
      <c r="FK87" s="60">
        <f ca="1">IFERROR((NORMSDIST(((LN($ET87/$S$19)+(#REF!+($O$49^2)/2)*$O$54)/($O$49*SQRT($O$54))))*$ET87-NORMSDIST((((LN($ET87/$S$19)+(#REF!+($O$49^2)/2)*$O$54)/($O$49*SQRT($O$54)))-$O$49*SQRT(($O$54))))*$S$19*EXP(-#REF!*$O$54))*$R$19*100,0)</f>
        <v>0</v>
      </c>
      <c r="FL87" s="60">
        <f ca="1">IFERROR((NORMSDIST(((LN($ET87/$S$20)+(#REF!+($O$49^2)/2)*$O$54)/($O$49*SQRT($O$54))))*$ET87-NORMSDIST((((LN($ET87/$S$20)+(#REF!+($O$49^2)/2)*$O$54)/($O$49*SQRT($O$54)))-$O$49*SQRT(($O$54))))*$S$20*EXP(-#REF!*$O$54))*$R$20*100,0)</f>
        <v>0</v>
      </c>
      <c r="FM87" s="60">
        <f ca="1">IFERROR((NORMSDIST(((LN($ET87/$S$21)+(#REF!+($O$49^2)/2)*$O$54)/($O$49*SQRT($O$54))))*$ET87-NORMSDIST((((LN($ET87/$S$21)+(#REF!+($O$49^2)/2)*$O$54)/($O$49*SQRT($O$54)))-$O$49*SQRT(($O$54))))*$S$21*EXP(-#REF!*$O$54))*$R$21*100,0)</f>
        <v>0</v>
      </c>
      <c r="FN87" s="60">
        <f ca="1">IFERROR((NORMSDIST(((LN($ET87/$S$22)+(#REF!+($O$49^2)/2)*$O$54)/($O$49*SQRT($O$54))))*$ET87-NORMSDIST((((LN($ET87/$S$22)+(#REF!+($O$49^2)/2)*$O$54)/($O$49*SQRT($O$54)))-$O$49*SQRT(($O$54))))*$S$22*EXP(-#REF!*$O$54))*$R$22*100,0)</f>
        <v>0</v>
      </c>
      <c r="FO87" s="60">
        <f ca="1">IFERROR((NORMSDIST(((LN($ET87/$S$23)+(#REF!+($O$49^2)/2)*$O$54)/($O$49*SQRT($O$54))))*$ET87-NORMSDIST((((LN($ET87/$S$23)+(#REF!+($O$49^2)/2)*$O$54)/($O$49*SQRT($O$54)))-$O$49*SQRT(($O$54))))*$S$23*EXP(-#REF!*$O$54))*$R$23*100,0)</f>
        <v>0</v>
      </c>
      <c r="FP87" s="60">
        <f ca="1">IFERROR((NORMSDIST(((LN($ET87/$S$24)+(#REF!+($O$49^2)/2)*$O$54)/($O$49*SQRT($O$54))))*$ET87-NORMSDIST((((LN($ET87/$S$24)+(#REF!+($O$49^2)/2)*$O$54)/($O$49*SQRT($O$54)))-$O$49*SQRT(($O$54))))*$S$24*EXP(-#REF!*$O$54))*$R$24*100,0)</f>
        <v>0</v>
      </c>
      <c r="FQ87" s="60">
        <f ca="1">IFERROR((NORMSDIST(((LN($ET87/$S$25)+(#REF!+($O$49^2)/2)*$O$54)/($O$49*SQRT($O$54))))*$ET87-NORMSDIST((((LN($ET87/$S$25)+(#REF!+($O$49^2)/2)*$O$54)/($O$49*SQRT($O$54)))-$O$49*SQRT(($O$54))))*$S$25*EXP(-#REF!*$O$54))*$R$25*100,0)</f>
        <v>0</v>
      </c>
      <c r="FR87" s="60">
        <f ca="1">IFERROR((NORMSDIST(((LN($ET87/$S$26)+(#REF!+($O$49^2)/2)*$O$54)/($O$49*SQRT($O$54))))*$ET87-NORMSDIST((((LN($ET87/$S$26)+(#REF!+($O$49^2)/2)*$O$54)/($O$49*SQRT($O$54)))-$O$49*SQRT(($O$54))))*$S$26*EXP(-#REF!*$O$54))*$R$26*100,0)</f>
        <v>0</v>
      </c>
      <c r="FS87" s="60">
        <f ca="1">IFERROR((NORMSDIST(((LN($ET87/$S$27)+(#REF!+($O$49^2)/2)*$O$54)/($O$49*SQRT($O$54))))*$ET87-NORMSDIST((((LN($ET87/$S$27)+(#REF!+($O$49^2)/2)*$O$54)/($O$49*SQRT($O$54)))-$O$49*SQRT(($O$54))))*$S$27*EXP(-#REF!*$O$54))*$R$27*100,0)</f>
        <v>0</v>
      </c>
      <c r="FT87" s="60">
        <f ca="1">IFERROR((NORMSDIST(((LN($ET87/$S$28)+(#REF!+($O$49^2)/2)*$O$54)/($O$49*SQRT($O$54))))*$ET87-NORMSDIST((((LN($ET87/$S$28)+(#REF!+($O$49^2)/2)*$O$54)/($O$49*SQRT($O$54)))-$O$49*SQRT(($O$54))))*$S$28*EXP(-#REF!*$O$54))*$R$28*100,0)</f>
        <v>0</v>
      </c>
      <c r="FU87" s="60">
        <f ca="1">IFERROR((NORMSDIST(((LN($ET87/$S$29)+(#REF!+($O$49^2)/2)*$O$54)/($O$49*SQRT($O$54))))*$ET87-NORMSDIST((((LN($ET87/$S$29)+(#REF!+($O$49^2)/2)*$O$54)/($O$49*SQRT($O$54)))-$O$49*SQRT(($O$54))))*$S$29*EXP(-#REF!*$O$54))*$R$29*100,0)</f>
        <v>0</v>
      </c>
      <c r="FV87" s="60">
        <f ca="1">IFERROR((NORMSDIST(((LN($ET87/$S$30)+(#REF!+($O$49^2)/2)*$O$54)/($O$49*SQRT($O$54))))*$ET87-NORMSDIST((((LN($ET87/$S$30)+(#REF!+($O$49^2)/2)*$O$54)/($O$49*SQRT($O$54)))-$O$49*SQRT(($O$54))))*$S$30*EXP(-#REF!*$O$54))*$R$30*100,0)</f>
        <v>0</v>
      </c>
      <c r="FW87" s="60">
        <f ca="1">IFERROR((NORMSDIST(((LN($ET87/$S$31)+(#REF!+($O$49^2)/2)*$O$54)/($O$49*SQRT($O$54))))*$ET87-NORMSDIST((((LN($ET87/$S$31)+(#REF!+($O$49^2)/2)*$O$54)/($O$49*SQRT($O$54)))-$O$49*SQRT(($O$54))))*$S$31*EXP(-#REF!*$O$54))*$R$31*100,0)</f>
        <v>0</v>
      </c>
      <c r="FX87" s="60">
        <f ca="1">IFERROR((NORMSDIST(((LN($ET87/$S$32)+(#REF!+($O$49^2)/2)*$O$54)/($O$49*SQRT($O$54))))*$ET87-NORMSDIST((((LN($ET87/$S$32)+(#REF!+($O$49^2)/2)*$O$54)/($O$49*SQRT($O$54)))-$O$49*SQRT(($O$54))))*$S$32*EXP(-#REF!*$O$54))*$R$32*100,0)</f>
        <v>0</v>
      </c>
      <c r="FY87" s="60">
        <f ca="1">IFERROR((NORMSDIST(((LN($ET87/$S$33)+(#REF!+($O$49^2)/2)*$O$54)/($O$49*SQRT($O$54))))*$ET87-NORMSDIST((((LN($ET87/$S$33)+(#REF!+($O$49^2)/2)*$O$54)/($O$49*SQRT($O$54)))-$O$49*SQRT(($O$54))))*$S$33*EXP(-#REF!*$O$54))*$R$33*100,0)</f>
        <v>0</v>
      </c>
      <c r="FZ87" s="60">
        <f ca="1">IFERROR((NORMSDIST(((LN($ET87/$S$34)+(#REF!+($O$49^2)/2)*$O$54)/($O$49*SQRT($O$54))))*$ET87-NORMSDIST((((LN($ET87/$S$34)+(#REF!+($O$49^2)/2)*$O$54)/($O$49*SQRT($O$54)))-$O$49*SQRT(($O$54))))*$S$34*EXP(-#REF!*$O$54))*$R$34*100,0)</f>
        <v>0</v>
      </c>
      <c r="GA87" s="60">
        <f ca="1">IFERROR((NORMSDIST(((LN($ET87/$S$35)+(#REF!+($O$49^2)/2)*$O$54)/($O$49*SQRT($O$54))))*$ET87-NORMSDIST((((LN($ET87/$S$35)+(#REF!+($O$49^2)/2)*$O$54)/($O$49*SQRT($O$54)))-$O$49*SQRT(($O$54))))*$S$35*EXP(-#REF!*$O$54))*$R$35*100,0)</f>
        <v>0</v>
      </c>
      <c r="GB87" s="60">
        <f ca="1">IFERROR((NORMSDIST(((LN($ET87/$S$36)+(#REF!+($O$49^2)/2)*$O$54)/($O$49*SQRT($O$54))))*$ET87-NORMSDIST((((LN($ET87/$S$36)+(#REF!+($O$49^2)/2)*$O$54)/($O$49*SQRT($O$54)))-$O$49*SQRT(($O$54))))*$S$36*EXP(-#REF!*$O$54))*$R$36*100,0)</f>
        <v>0</v>
      </c>
      <c r="GC87" s="60">
        <f ca="1">IFERROR((NORMSDIST(((LN($ET87/$S$37)+(#REF!+($O$49^2)/2)*$O$54)/($O$49*SQRT($O$54))))*$ET87-NORMSDIST((((LN($ET87/$S$37)+(#REF!+($O$49^2)/2)*$O$54)/($O$49*SQRT($O$54)))-$O$49*SQRT(($O$54))))*$S$37*EXP(-#REF!*$O$54))*$R$37*100,0)</f>
        <v>0</v>
      </c>
      <c r="GD87" s="60">
        <f ca="1">IFERROR((NORMSDIST(((LN($ET87/$S$38)+(#REF!+($O$49^2)/2)*$O$54)/($O$49*SQRT($O$54))))*$ET87-NORMSDIST((((LN($ET87/$S$38)+(#REF!+($O$49^2)/2)*$O$54)/($O$49*SQRT($O$54)))-$O$49*SQRT(($O$54))))*$S$38*EXP(-#REF!*$O$54))*$R$38*100,0)</f>
        <v>0</v>
      </c>
      <c r="GE87" s="60">
        <f ca="1">IFERROR((NORMSDIST(((LN($ET87/$S$39)+(#REF!+($O$49^2)/2)*$O$54)/($O$49*SQRT($O$54))))*$ET87-NORMSDIST((((LN($ET87/$S$39)+(#REF!+($O$49^2)/2)*$O$54)/($O$49*SQRT($O$54)))-$O$49*SQRT(($O$54))))*$S$39*EXP(-#REF!*$O$54))*$R$39*100,0)</f>
        <v>0</v>
      </c>
      <c r="GF87" s="60">
        <f ca="1">IFERROR((NORMSDIST(((LN($ET87/$S$40)+(#REF!+($O$49^2)/2)*$O$54)/($O$49*SQRT($O$54))))*$ET87-NORMSDIST((((LN($ET87/$S$40)+(#REF!+($O$49^2)/2)*$O$54)/($O$49*SQRT($O$54)))-$O$49*SQRT(($O$54))))*$S$40*EXP(-#REF!*$O$54))*$R$40*100,0)</f>
        <v>0</v>
      </c>
      <c r="GG87" s="60">
        <f ca="1">IFERROR((NORMSDIST(((LN($ET87/$S$41)+(#REF!+($O$49^2)/2)*$O$54)/($O$49*SQRT($O$54))))*$ET87-NORMSDIST((((LN($ET87/$S$41)+(#REF!+($O$49^2)/2)*$O$54)/($O$49*SQRT($O$54)))-$O$49*SQRT(($O$54))))*$S$41*EXP(-#REF!*$O$54))*$R$41*100,0)</f>
        <v>0</v>
      </c>
      <c r="GH87" s="60">
        <f ca="1">IFERROR((NORMSDIST(((LN($ET87/$S$42)+(#REF!+($O$49^2)/2)*$O$54)/($O$49*SQRT($O$54))))*$ET87-NORMSDIST((((LN($ET87/$S$42)+(#REF!+($O$49^2)/2)*$O$54)/($O$49*SQRT($O$54)))-$O$49*SQRT(($O$54))))*$S$42*EXP(-#REF!*$O$54))*$R$42*100,0)</f>
        <v>0</v>
      </c>
      <c r="GI87" s="85">
        <f t="shared" ca="1" si="185"/>
        <v>0</v>
      </c>
    </row>
    <row r="88" spans="1:191">
      <c r="A88" s="877"/>
      <c r="B88" s="877"/>
      <c r="C88" s="877"/>
      <c r="D88" s="877"/>
      <c r="E88" s="877"/>
      <c r="F88" s="877"/>
      <c r="G88" s="877"/>
      <c r="H88" s="877"/>
      <c r="I88" s="877"/>
      <c r="J88" s="877"/>
      <c r="K88" s="877"/>
      <c r="L88" s="877"/>
      <c r="M88" s="877"/>
      <c r="N88" s="877"/>
      <c r="O88" s="877"/>
      <c r="P88" s="877"/>
      <c r="Q88" s="877"/>
      <c r="R88" s="877"/>
      <c r="S88" s="877"/>
      <c r="T88" s="877"/>
      <c r="U88" s="877"/>
      <c r="V88" s="877"/>
      <c r="W88" s="877"/>
      <c r="X88" s="877"/>
      <c r="Y88" s="877"/>
      <c r="Z88" s="877"/>
      <c r="AA88" s="877"/>
      <c r="AB88" s="877"/>
      <c r="AC88" s="877"/>
      <c r="AD88" s="877"/>
      <c r="AE88" s="877"/>
      <c r="AF88" s="877"/>
      <c r="AG88" s="877"/>
      <c r="AH88" s="877"/>
      <c r="AI88" s="877"/>
      <c r="AJ88" s="877"/>
      <c r="AK88" s="877"/>
      <c r="AL88" s="877"/>
      <c r="AM88" s="877"/>
      <c r="AN88" s="877"/>
      <c r="AO88" s="877"/>
      <c r="AP88" s="877"/>
      <c r="AQ88" s="877"/>
      <c r="AR88" s="877"/>
      <c r="AS88" s="877"/>
      <c r="AT88" s="877"/>
      <c r="AU88" s="877"/>
      <c r="AV88" s="877"/>
      <c r="AW88" s="877"/>
      <c r="AX88" s="877"/>
      <c r="AY88" s="877"/>
      <c r="AZ88" s="877"/>
      <c r="BA88" s="877"/>
      <c r="BB88" s="877"/>
      <c r="BC88" s="877"/>
      <c r="BD88" s="877"/>
      <c r="BE88" s="877"/>
      <c r="BF88" s="877"/>
      <c r="BG88" s="877"/>
      <c r="BH88" s="877"/>
      <c r="BI88" s="877"/>
      <c r="BJ88" s="877"/>
      <c r="BK88" s="877"/>
      <c r="BL88" s="877"/>
      <c r="BM88" s="877"/>
      <c r="BN88" s="877"/>
      <c r="BO88" s="877"/>
      <c r="BP88" s="877"/>
      <c r="BQ88" s="877"/>
      <c r="BR88" s="877"/>
      <c r="DC88" s="59">
        <f t="shared" si="142"/>
        <v>3963.6118800000004</v>
      </c>
      <c r="DD88" s="60">
        <f t="shared" si="143"/>
        <v>0</v>
      </c>
      <c r="DE88" s="60">
        <f t="shared" si="144"/>
        <v>0</v>
      </c>
      <c r="DF88" s="60">
        <f t="shared" si="145"/>
        <v>0</v>
      </c>
      <c r="DG88" s="60">
        <f t="shared" si="146"/>
        <v>0</v>
      </c>
      <c r="DH88" s="60">
        <f t="shared" si="147"/>
        <v>0</v>
      </c>
      <c r="DI88" s="60">
        <f t="shared" si="148"/>
        <v>0</v>
      </c>
      <c r="DJ88" s="60">
        <f t="shared" si="149"/>
        <v>0</v>
      </c>
      <c r="DK88" s="60">
        <f t="shared" si="150"/>
        <v>0</v>
      </c>
      <c r="DL88" s="60">
        <f t="shared" si="151"/>
        <v>0</v>
      </c>
      <c r="DM88" s="60">
        <f t="shared" si="152"/>
        <v>0</v>
      </c>
      <c r="DN88" s="60">
        <f t="shared" si="153"/>
        <v>0</v>
      </c>
      <c r="DO88" s="60">
        <f t="shared" si="154"/>
        <v>0</v>
      </c>
      <c r="DP88" s="60">
        <f t="shared" si="155"/>
        <v>0</v>
      </c>
      <c r="DQ88" s="60">
        <f t="shared" si="156"/>
        <v>0</v>
      </c>
      <c r="DR88" s="60">
        <f t="shared" si="157"/>
        <v>0</v>
      </c>
      <c r="DS88" s="60">
        <f t="shared" si="158"/>
        <v>0</v>
      </c>
      <c r="DT88" s="60">
        <f t="shared" si="159"/>
        <v>0</v>
      </c>
      <c r="DU88" s="60">
        <f t="shared" si="160"/>
        <v>0</v>
      </c>
      <c r="DV88" s="60">
        <f t="shared" si="161"/>
        <v>0</v>
      </c>
      <c r="DW88" s="60">
        <f t="shared" si="162"/>
        <v>0</v>
      </c>
      <c r="DX88" s="60">
        <f t="shared" si="163"/>
        <v>0</v>
      </c>
      <c r="DY88" s="60">
        <f t="shared" si="164"/>
        <v>0</v>
      </c>
      <c r="DZ88" s="60">
        <f t="shared" si="165"/>
        <v>0</v>
      </c>
      <c r="EA88" s="60">
        <f t="shared" si="166"/>
        <v>0</v>
      </c>
      <c r="EB88" s="60">
        <f t="shared" si="167"/>
        <v>0</v>
      </c>
      <c r="EC88" s="60">
        <f t="shared" si="168"/>
        <v>0</v>
      </c>
      <c r="ED88" s="60">
        <f t="shared" si="169"/>
        <v>0</v>
      </c>
      <c r="EE88" s="60">
        <f t="shared" si="170"/>
        <v>0</v>
      </c>
      <c r="EF88" s="60">
        <f t="shared" si="171"/>
        <v>0</v>
      </c>
      <c r="EG88" s="60">
        <f t="shared" si="172"/>
        <v>0</v>
      </c>
      <c r="EH88" s="60">
        <f t="shared" si="173"/>
        <v>0</v>
      </c>
      <c r="EI88" s="60">
        <f t="shared" si="174"/>
        <v>0</v>
      </c>
      <c r="EJ88" s="60">
        <f t="shared" si="175"/>
        <v>0</v>
      </c>
      <c r="EK88" s="60">
        <f t="shared" si="176"/>
        <v>0</v>
      </c>
      <c r="EL88" s="60">
        <f t="shared" si="177"/>
        <v>0</v>
      </c>
      <c r="EM88" s="60">
        <f t="shared" si="178"/>
        <v>0</v>
      </c>
      <c r="EN88" s="60">
        <f t="shared" si="179"/>
        <v>0</v>
      </c>
      <c r="EO88" s="60">
        <f t="shared" si="180"/>
        <v>0</v>
      </c>
      <c r="EP88" s="60">
        <f t="shared" si="181"/>
        <v>0</v>
      </c>
      <c r="EQ88" s="60">
        <f t="shared" si="182"/>
        <v>0</v>
      </c>
      <c r="ER88" s="85">
        <f t="shared" si="183"/>
        <v>0</v>
      </c>
      <c r="ES88" s="50"/>
      <c r="ET88" s="59">
        <f t="shared" si="184"/>
        <v>3963.6118800000004</v>
      </c>
      <c r="EU88" s="60">
        <f ca="1">IFERROR((NORMSDIST(((LN($ET88/$S$3)+(#REF!+($O$49^2)/2)*$O$54)/($O$49*SQRT($O$54))))*$ET88-NORMSDIST((((LN($ET88/$S$3)+(#REF!+($O$49^2)/2)*$O$54)/($O$49*SQRT($O$54)))-$O$49*SQRT(($O$54))))*$S$3*EXP(-#REF!*$O$54))*$R$3*100,0)</f>
        <v>0</v>
      </c>
      <c r="EV88" s="60">
        <f ca="1">IFERROR((NORMSDIST(((LN($ET88/$S$4)+(#REF!+($O$49^2)/2)*$O$54)/($O$49*SQRT($O$54))))*$ET88-NORMSDIST((((LN($ET88/$S$4)+(#REF!+($O$49^2)/2)*$O$54)/($O$49*SQRT($O$54)))-$O$49*SQRT(($O$54))))*$S$4*EXP(-#REF!*$O$54))*$R$4*100,0)</f>
        <v>0</v>
      </c>
      <c r="EW88" s="60">
        <f ca="1">IFERROR((NORMSDIST(((LN($ET88/$S$5)+(#REF!+($O$49^2)/2)*$O$54)/($O$49*SQRT($O$54))))*$ET88-NORMSDIST((((LN($ET88/$S$5)+(#REF!+($O$49^2)/2)*$O$54)/($O$49*SQRT($O$54)))-$O$49*SQRT(($O$54))))*$S$5*EXP(-#REF!*$O$54))*$R$5*100,0)</f>
        <v>0</v>
      </c>
      <c r="EX88" s="60">
        <f ca="1">IFERROR((NORMSDIST(((LN($ET88/$S$6)+(#REF!+($O$49^2)/2)*$O$54)/($O$49*SQRT($O$54))))*$ET88-NORMSDIST((((LN($ET88/$S$6)+(#REF!+($O$49^2)/2)*$O$54)/($O$49*SQRT($O$54)))-$O$49*SQRT(($O$54))))*$S$6*EXP(-#REF!*$O$54))*$R$6*100,0)</f>
        <v>0</v>
      </c>
      <c r="EY88" s="60">
        <f ca="1">IFERROR((NORMSDIST(((LN($ET88/$S$7)+(#REF!+($O$49^2)/2)*$O$54)/($O$49*SQRT($O$54))))*$ET88-NORMSDIST((((LN($ET88/$S$7)+(#REF!+($O$49^2)/2)*$O$54)/($O$49*SQRT($O$54)))-$O$49*SQRT(($O$54))))*$S$7*EXP(-#REF!*$O$54))*$R$7*100,0)</f>
        <v>0</v>
      </c>
      <c r="EZ88" s="60">
        <f ca="1">IFERROR((NORMSDIST(((LN($ET88/$S$8)+(#REF!+($O$49^2)/2)*$O$54)/($O$49*SQRT($O$54))))*$ET88-NORMSDIST((((LN($ET88/$S$8)+(#REF!+($O$49^2)/2)*$O$54)/($O$49*SQRT($O$54)))-$O$49*SQRT(($O$54))))*$S$8*EXP(-#REF!*$O$54))*$R$8*100,0)</f>
        <v>0</v>
      </c>
      <c r="FA88" s="60">
        <f ca="1">IFERROR((NORMSDIST(((LN($ET88/$S$9)+(#REF!+($O$49^2)/2)*$O$54)/($O$49*SQRT($O$54))))*$ET88-NORMSDIST((((LN($ET88/$S$9)+(#REF!+($O$49^2)/2)*$O$54)/($O$49*SQRT($O$54)))-$O$49*SQRT(($O$54))))*$S$9*EXP(-#REF!*$O$54))*$R$9*100,0)</f>
        <v>0</v>
      </c>
      <c r="FB88" s="60">
        <f ca="1">IFERROR((NORMSDIST(((LN($ET88/$S$10)+(#REF!+($O$49^2)/2)*$O$54)/($O$49*SQRT($O$54))))*$ET88-NORMSDIST((((LN($ET88/$S$10)+(#REF!+($O$49^2)/2)*$O$54)/($O$49*SQRT($O$54)))-$O$49*SQRT(($O$54))))*$S$10*EXP(-#REF!*$O$54))*$R$10*100,0)</f>
        <v>0</v>
      </c>
      <c r="FC88" s="60">
        <f ca="1">IFERROR((NORMSDIST(((LN($ET88/$S$11)+(#REF!+($O$49^2)/2)*$O$54)/($O$49*SQRT($O$54))))*$ET88-NORMSDIST((((LN($ET88/$S$11)+(#REF!+($O$49^2)/2)*$O$54)/($O$49*SQRT($O$54)))-$O$49*SQRT(($O$54))))*$S$11*EXP(-#REF!*$O$54))*$R$11*100,0)</f>
        <v>0</v>
      </c>
      <c r="FD88" s="60">
        <f ca="1">IFERROR((NORMSDIST(((LN($ET88/$S$12)+(#REF!+($O$49^2)/2)*$O$54)/($O$49*SQRT($O$54))))*$ET88-NORMSDIST((((LN($ET88/$S$12)+(#REF!+($O$49^2)/2)*$O$54)/($O$49*SQRT($O$54)))-$O$49*SQRT(($O$54))))*$S$12*EXP(-#REF!*$O$54))*$R$12*100,0)</f>
        <v>0</v>
      </c>
      <c r="FE88" s="60">
        <f ca="1">IFERROR((NORMSDIST(((LN($ET88/$S$13)+(#REF!+($O$49^2)/2)*$O$54)/($O$49*SQRT($O$54))))*$ET88-NORMSDIST((((LN($ET88/$S$13)+(#REF!+($O$49^2)/2)*$O$54)/($O$49*SQRT($O$54)))-$O$49*SQRT(($O$54))))*$S$13*EXP(-#REF!*$O$54))*$R$13*100,0)</f>
        <v>0</v>
      </c>
      <c r="FF88" s="60">
        <f ca="1">IFERROR((NORMSDIST(((LN($ET88/$S$14)+(#REF!+($O$49^2)/2)*$O$54)/($O$49*SQRT($O$54))))*$ET88-NORMSDIST((((LN($ET88/$S$14)+(#REF!+($O$49^2)/2)*$O$54)/($O$49*SQRT($O$54)))-$O$49*SQRT(($O$54))))*$S$14*EXP(-#REF!*$O$54))*$R$14*100,0)</f>
        <v>0</v>
      </c>
      <c r="FG88" s="60">
        <f ca="1">IFERROR((NORMSDIST(((LN($ET88/$S$15)+(#REF!+($O$49^2)/2)*$O$54)/($O$49*SQRT($O$54))))*$ET88-NORMSDIST((((LN($ET88/$S$15)+(#REF!+($O$49^2)/2)*$O$54)/($O$49*SQRT($O$54)))-$O$49*SQRT(($O$54))))*$S$15*EXP(-#REF!*$O$54))*$R$15*100,0)</f>
        <v>0</v>
      </c>
      <c r="FH88" s="60">
        <f ca="1">IFERROR((NORMSDIST(((LN($ET88/$S$16)+(#REF!+($O$49^2)/2)*$O$54)/($O$49*SQRT($O$54))))*$ET88-NORMSDIST((((LN($ET88/$S$16)+(#REF!+($O$49^2)/2)*$O$54)/($O$49*SQRT($O$54)))-$O$49*SQRT(($O$54))))*$S$16*EXP(-#REF!*$O$54))*$R$16*100,0)</f>
        <v>0</v>
      </c>
      <c r="FI88" s="60">
        <f ca="1">IFERROR((NORMSDIST(((LN($ET88/$S$17)+(#REF!+($O$49^2)/2)*$O$54)/($O$49*SQRT($O$54))))*$ET88-NORMSDIST((((LN($ET88/$S$17)+(#REF!+($O$49^2)/2)*$O$54)/($O$49*SQRT($O$54)))-$O$49*SQRT(($O$54))))*$S$17*EXP(-#REF!*$O$54))*$R$17*100,0)</f>
        <v>0</v>
      </c>
      <c r="FJ88" s="60">
        <f ca="1">IFERROR((NORMSDIST(((LN($ET88/$S$18)+(#REF!+($O$49^2)/2)*$O$54)/($O$49*SQRT($O$54))))*$ET88-NORMSDIST((((LN($ET88/$S$18)+(#REF!+($O$49^2)/2)*$O$54)/($O$49*SQRT($O$54)))-$O$49*SQRT(($O$54))))*$S$18*EXP(-#REF!*$O$54))*$R$18*100,0)</f>
        <v>0</v>
      </c>
      <c r="FK88" s="60">
        <f ca="1">IFERROR((NORMSDIST(((LN($ET88/$S$19)+(#REF!+($O$49^2)/2)*$O$54)/($O$49*SQRT($O$54))))*$ET88-NORMSDIST((((LN($ET88/$S$19)+(#REF!+($O$49^2)/2)*$O$54)/($O$49*SQRT($O$54)))-$O$49*SQRT(($O$54))))*$S$19*EXP(-#REF!*$O$54))*$R$19*100,0)</f>
        <v>0</v>
      </c>
      <c r="FL88" s="60">
        <f ca="1">IFERROR((NORMSDIST(((LN($ET88/$S$20)+(#REF!+($O$49^2)/2)*$O$54)/($O$49*SQRT($O$54))))*$ET88-NORMSDIST((((LN($ET88/$S$20)+(#REF!+($O$49^2)/2)*$O$54)/($O$49*SQRT($O$54)))-$O$49*SQRT(($O$54))))*$S$20*EXP(-#REF!*$O$54))*$R$20*100,0)</f>
        <v>0</v>
      </c>
      <c r="FM88" s="60">
        <f ca="1">IFERROR((NORMSDIST(((LN($ET88/$S$21)+(#REF!+($O$49^2)/2)*$O$54)/($O$49*SQRT($O$54))))*$ET88-NORMSDIST((((LN($ET88/$S$21)+(#REF!+($O$49^2)/2)*$O$54)/($O$49*SQRT($O$54)))-$O$49*SQRT(($O$54))))*$S$21*EXP(-#REF!*$O$54))*$R$21*100,0)</f>
        <v>0</v>
      </c>
      <c r="FN88" s="60">
        <f ca="1">IFERROR((NORMSDIST(((LN($ET88/$S$22)+(#REF!+($O$49^2)/2)*$O$54)/($O$49*SQRT($O$54))))*$ET88-NORMSDIST((((LN($ET88/$S$22)+(#REF!+($O$49^2)/2)*$O$54)/($O$49*SQRT($O$54)))-$O$49*SQRT(($O$54))))*$S$22*EXP(-#REF!*$O$54))*$R$22*100,0)</f>
        <v>0</v>
      </c>
      <c r="FO88" s="60">
        <f ca="1">IFERROR((NORMSDIST(((LN($ET88/$S$23)+(#REF!+($O$49^2)/2)*$O$54)/($O$49*SQRT($O$54))))*$ET88-NORMSDIST((((LN($ET88/$S$23)+(#REF!+($O$49^2)/2)*$O$54)/($O$49*SQRT($O$54)))-$O$49*SQRT(($O$54))))*$S$23*EXP(-#REF!*$O$54))*$R$23*100,0)</f>
        <v>0</v>
      </c>
      <c r="FP88" s="60">
        <f ca="1">IFERROR((NORMSDIST(((LN($ET88/$S$24)+(#REF!+($O$49^2)/2)*$O$54)/($O$49*SQRT($O$54))))*$ET88-NORMSDIST((((LN($ET88/$S$24)+(#REF!+($O$49^2)/2)*$O$54)/($O$49*SQRT($O$54)))-$O$49*SQRT(($O$54))))*$S$24*EXP(-#REF!*$O$54))*$R$24*100,0)</f>
        <v>0</v>
      </c>
      <c r="FQ88" s="60">
        <f ca="1">IFERROR((NORMSDIST(((LN($ET88/$S$25)+(#REF!+($O$49^2)/2)*$O$54)/($O$49*SQRT($O$54))))*$ET88-NORMSDIST((((LN($ET88/$S$25)+(#REF!+($O$49^2)/2)*$O$54)/($O$49*SQRT($O$54)))-$O$49*SQRT(($O$54))))*$S$25*EXP(-#REF!*$O$54))*$R$25*100,0)</f>
        <v>0</v>
      </c>
      <c r="FR88" s="60">
        <f ca="1">IFERROR((NORMSDIST(((LN($ET88/$S$26)+(#REF!+($O$49^2)/2)*$O$54)/($O$49*SQRT($O$54))))*$ET88-NORMSDIST((((LN($ET88/$S$26)+(#REF!+($O$49^2)/2)*$O$54)/($O$49*SQRT($O$54)))-$O$49*SQRT(($O$54))))*$S$26*EXP(-#REF!*$O$54))*$R$26*100,0)</f>
        <v>0</v>
      </c>
      <c r="FS88" s="60">
        <f ca="1">IFERROR((NORMSDIST(((LN($ET88/$S$27)+(#REF!+($O$49^2)/2)*$O$54)/($O$49*SQRT($O$54))))*$ET88-NORMSDIST((((LN($ET88/$S$27)+(#REF!+($O$49^2)/2)*$O$54)/($O$49*SQRT($O$54)))-$O$49*SQRT(($O$54))))*$S$27*EXP(-#REF!*$O$54))*$R$27*100,0)</f>
        <v>0</v>
      </c>
      <c r="FT88" s="60">
        <f ca="1">IFERROR((NORMSDIST(((LN($ET88/$S$28)+(#REF!+($O$49^2)/2)*$O$54)/($O$49*SQRT($O$54))))*$ET88-NORMSDIST((((LN($ET88/$S$28)+(#REF!+($O$49^2)/2)*$O$54)/($O$49*SQRT($O$54)))-$O$49*SQRT(($O$54))))*$S$28*EXP(-#REF!*$O$54))*$R$28*100,0)</f>
        <v>0</v>
      </c>
      <c r="FU88" s="60">
        <f ca="1">IFERROR((NORMSDIST(((LN($ET88/$S$29)+(#REF!+($O$49^2)/2)*$O$54)/($O$49*SQRT($O$54))))*$ET88-NORMSDIST((((LN($ET88/$S$29)+(#REF!+($O$49^2)/2)*$O$54)/($O$49*SQRT($O$54)))-$O$49*SQRT(($O$54))))*$S$29*EXP(-#REF!*$O$54))*$R$29*100,0)</f>
        <v>0</v>
      </c>
      <c r="FV88" s="60">
        <f ca="1">IFERROR((NORMSDIST(((LN($ET88/$S$30)+(#REF!+($O$49^2)/2)*$O$54)/($O$49*SQRT($O$54))))*$ET88-NORMSDIST((((LN($ET88/$S$30)+(#REF!+($O$49^2)/2)*$O$54)/($O$49*SQRT($O$54)))-$O$49*SQRT(($O$54))))*$S$30*EXP(-#REF!*$O$54))*$R$30*100,0)</f>
        <v>0</v>
      </c>
      <c r="FW88" s="60">
        <f ca="1">IFERROR((NORMSDIST(((LN($ET88/$S$31)+(#REF!+($O$49^2)/2)*$O$54)/($O$49*SQRT($O$54))))*$ET88-NORMSDIST((((LN($ET88/$S$31)+(#REF!+($O$49^2)/2)*$O$54)/($O$49*SQRT($O$54)))-$O$49*SQRT(($O$54))))*$S$31*EXP(-#REF!*$O$54))*$R$31*100,0)</f>
        <v>0</v>
      </c>
      <c r="FX88" s="60">
        <f ca="1">IFERROR((NORMSDIST(((LN($ET88/$S$32)+(#REF!+($O$49^2)/2)*$O$54)/($O$49*SQRT($O$54))))*$ET88-NORMSDIST((((LN($ET88/$S$32)+(#REF!+($O$49^2)/2)*$O$54)/($O$49*SQRT($O$54)))-$O$49*SQRT(($O$54))))*$S$32*EXP(-#REF!*$O$54))*$R$32*100,0)</f>
        <v>0</v>
      </c>
      <c r="FY88" s="60">
        <f ca="1">IFERROR((NORMSDIST(((LN($ET88/$S$33)+(#REF!+($O$49^2)/2)*$O$54)/($O$49*SQRT($O$54))))*$ET88-NORMSDIST((((LN($ET88/$S$33)+(#REF!+($O$49^2)/2)*$O$54)/($O$49*SQRT($O$54)))-$O$49*SQRT(($O$54))))*$S$33*EXP(-#REF!*$O$54))*$R$33*100,0)</f>
        <v>0</v>
      </c>
      <c r="FZ88" s="60">
        <f ca="1">IFERROR((NORMSDIST(((LN($ET88/$S$34)+(#REF!+($O$49^2)/2)*$O$54)/($O$49*SQRT($O$54))))*$ET88-NORMSDIST((((LN($ET88/$S$34)+(#REF!+($O$49^2)/2)*$O$54)/($O$49*SQRT($O$54)))-$O$49*SQRT(($O$54))))*$S$34*EXP(-#REF!*$O$54))*$R$34*100,0)</f>
        <v>0</v>
      </c>
      <c r="GA88" s="60">
        <f ca="1">IFERROR((NORMSDIST(((LN($ET88/$S$35)+(#REF!+($O$49^2)/2)*$O$54)/($O$49*SQRT($O$54))))*$ET88-NORMSDIST((((LN($ET88/$S$35)+(#REF!+($O$49^2)/2)*$O$54)/($O$49*SQRT($O$54)))-$O$49*SQRT(($O$54))))*$S$35*EXP(-#REF!*$O$54))*$R$35*100,0)</f>
        <v>0</v>
      </c>
      <c r="GB88" s="60">
        <f ca="1">IFERROR((NORMSDIST(((LN($ET88/$S$36)+(#REF!+($O$49^2)/2)*$O$54)/($O$49*SQRT($O$54))))*$ET88-NORMSDIST((((LN($ET88/$S$36)+(#REF!+($O$49^2)/2)*$O$54)/($O$49*SQRT($O$54)))-$O$49*SQRT(($O$54))))*$S$36*EXP(-#REF!*$O$54))*$R$36*100,0)</f>
        <v>0</v>
      </c>
      <c r="GC88" s="60">
        <f ca="1">IFERROR((NORMSDIST(((LN($ET88/$S$37)+(#REF!+($O$49^2)/2)*$O$54)/($O$49*SQRT($O$54))))*$ET88-NORMSDIST((((LN($ET88/$S$37)+(#REF!+($O$49^2)/2)*$O$54)/($O$49*SQRT($O$54)))-$O$49*SQRT(($O$54))))*$S$37*EXP(-#REF!*$O$54))*$R$37*100,0)</f>
        <v>0</v>
      </c>
      <c r="GD88" s="60">
        <f ca="1">IFERROR((NORMSDIST(((LN($ET88/$S$38)+(#REF!+($O$49^2)/2)*$O$54)/($O$49*SQRT($O$54))))*$ET88-NORMSDIST((((LN($ET88/$S$38)+(#REF!+($O$49^2)/2)*$O$54)/($O$49*SQRT($O$54)))-$O$49*SQRT(($O$54))))*$S$38*EXP(-#REF!*$O$54))*$R$38*100,0)</f>
        <v>0</v>
      </c>
      <c r="GE88" s="60">
        <f ca="1">IFERROR((NORMSDIST(((LN($ET88/$S$39)+(#REF!+($O$49^2)/2)*$O$54)/($O$49*SQRT($O$54))))*$ET88-NORMSDIST((((LN($ET88/$S$39)+(#REF!+($O$49^2)/2)*$O$54)/($O$49*SQRT($O$54)))-$O$49*SQRT(($O$54))))*$S$39*EXP(-#REF!*$O$54))*$R$39*100,0)</f>
        <v>0</v>
      </c>
      <c r="GF88" s="60">
        <f ca="1">IFERROR((NORMSDIST(((LN($ET88/$S$40)+(#REF!+($O$49^2)/2)*$O$54)/($O$49*SQRT($O$54))))*$ET88-NORMSDIST((((LN($ET88/$S$40)+(#REF!+($O$49^2)/2)*$O$54)/($O$49*SQRT($O$54)))-$O$49*SQRT(($O$54))))*$S$40*EXP(-#REF!*$O$54))*$R$40*100,0)</f>
        <v>0</v>
      </c>
      <c r="GG88" s="60">
        <f ca="1">IFERROR((NORMSDIST(((LN($ET88/$S$41)+(#REF!+($O$49^2)/2)*$O$54)/($O$49*SQRT($O$54))))*$ET88-NORMSDIST((((LN($ET88/$S$41)+(#REF!+($O$49^2)/2)*$O$54)/($O$49*SQRT($O$54)))-$O$49*SQRT(($O$54))))*$S$41*EXP(-#REF!*$O$54))*$R$41*100,0)</f>
        <v>0</v>
      </c>
      <c r="GH88" s="60">
        <f ca="1">IFERROR((NORMSDIST(((LN($ET88/$S$42)+(#REF!+($O$49^2)/2)*$O$54)/($O$49*SQRT($O$54))))*$ET88-NORMSDIST((((LN($ET88/$S$42)+(#REF!+($O$49^2)/2)*$O$54)/($O$49*SQRT($O$54)))-$O$49*SQRT(($O$54))))*$S$42*EXP(-#REF!*$O$54))*$R$42*100,0)</f>
        <v>0</v>
      </c>
      <c r="GI88" s="85">
        <f t="shared" ca="1" si="185"/>
        <v>0</v>
      </c>
    </row>
    <row r="89" spans="1:191">
      <c r="A89" s="877"/>
      <c r="B89" s="877"/>
      <c r="C89" s="877"/>
      <c r="D89" s="877"/>
      <c r="E89" s="877"/>
      <c r="F89" s="877"/>
      <c r="G89" s="877"/>
      <c r="H89" s="877"/>
      <c r="I89" s="877"/>
      <c r="J89" s="877"/>
      <c r="K89" s="877"/>
      <c r="L89" s="877"/>
      <c r="M89" s="877"/>
      <c r="N89" s="877"/>
      <c r="O89" s="877"/>
      <c r="P89" s="877"/>
      <c r="Q89" s="877"/>
      <c r="R89" s="877"/>
      <c r="S89" s="877"/>
      <c r="T89" s="877"/>
      <c r="U89" s="877"/>
      <c r="V89" s="877"/>
      <c r="W89" s="877"/>
      <c r="X89" s="877"/>
      <c r="Y89" s="877"/>
      <c r="Z89" s="877"/>
      <c r="AA89" s="877"/>
      <c r="AB89" s="877"/>
      <c r="AC89" s="877"/>
      <c r="AD89" s="877"/>
      <c r="AE89" s="877"/>
      <c r="AF89" s="877"/>
      <c r="AG89" s="877"/>
      <c r="AH89" s="877"/>
      <c r="AI89" s="877"/>
      <c r="AJ89" s="877"/>
      <c r="AK89" s="877"/>
      <c r="AL89" s="877"/>
      <c r="AM89" s="877"/>
      <c r="AN89" s="877"/>
      <c r="AO89" s="877"/>
      <c r="AP89" s="877"/>
      <c r="AQ89" s="877"/>
      <c r="AR89" s="877"/>
      <c r="AS89" s="877"/>
      <c r="AT89" s="877"/>
      <c r="AU89" s="877"/>
      <c r="AV89" s="877"/>
      <c r="AW89" s="877"/>
      <c r="AX89" s="877"/>
      <c r="AY89" s="877"/>
      <c r="AZ89" s="877"/>
      <c r="BA89" s="877"/>
      <c r="BB89" s="877"/>
      <c r="BC89" s="877"/>
      <c r="BD89" s="877"/>
      <c r="BE89" s="877"/>
      <c r="BF89" s="877"/>
      <c r="BG89" s="877"/>
      <c r="BH89" s="877"/>
      <c r="BI89" s="877"/>
      <c r="BJ89" s="877"/>
      <c r="BK89" s="877"/>
      <c r="BL89" s="877"/>
      <c r="BM89" s="877"/>
      <c r="BN89" s="877"/>
      <c r="BO89" s="877"/>
      <c r="BP89" s="877"/>
      <c r="BQ89" s="877"/>
      <c r="BR89" s="877"/>
      <c r="DC89" s="59">
        <f t="shared" si="142"/>
        <v>4042.8841176000005</v>
      </c>
      <c r="DD89" s="60">
        <f t="shared" si="143"/>
        <v>0</v>
      </c>
      <c r="DE89" s="60">
        <f t="shared" si="144"/>
        <v>0</v>
      </c>
      <c r="DF89" s="60">
        <f t="shared" si="145"/>
        <v>0</v>
      </c>
      <c r="DG89" s="60">
        <f t="shared" si="146"/>
        <v>0</v>
      </c>
      <c r="DH89" s="60">
        <f t="shared" si="147"/>
        <v>0</v>
      </c>
      <c r="DI89" s="60">
        <f t="shared" si="148"/>
        <v>0</v>
      </c>
      <c r="DJ89" s="60">
        <f t="shared" si="149"/>
        <v>0</v>
      </c>
      <c r="DK89" s="60">
        <f t="shared" si="150"/>
        <v>0</v>
      </c>
      <c r="DL89" s="60">
        <f t="shared" si="151"/>
        <v>0</v>
      </c>
      <c r="DM89" s="60">
        <f t="shared" si="152"/>
        <v>0</v>
      </c>
      <c r="DN89" s="60">
        <f t="shared" si="153"/>
        <v>0</v>
      </c>
      <c r="DO89" s="60">
        <f t="shared" si="154"/>
        <v>0</v>
      </c>
      <c r="DP89" s="60">
        <f t="shared" si="155"/>
        <v>0</v>
      </c>
      <c r="DQ89" s="60">
        <f t="shared" si="156"/>
        <v>0</v>
      </c>
      <c r="DR89" s="60">
        <f t="shared" si="157"/>
        <v>0</v>
      </c>
      <c r="DS89" s="60">
        <f t="shared" si="158"/>
        <v>0</v>
      </c>
      <c r="DT89" s="60">
        <f t="shared" si="159"/>
        <v>0</v>
      </c>
      <c r="DU89" s="60">
        <f t="shared" si="160"/>
        <v>0</v>
      </c>
      <c r="DV89" s="60">
        <f t="shared" si="161"/>
        <v>0</v>
      </c>
      <c r="DW89" s="60">
        <f t="shared" si="162"/>
        <v>0</v>
      </c>
      <c r="DX89" s="60">
        <f t="shared" si="163"/>
        <v>0</v>
      </c>
      <c r="DY89" s="60">
        <f t="shared" si="164"/>
        <v>0</v>
      </c>
      <c r="DZ89" s="60">
        <f t="shared" si="165"/>
        <v>0</v>
      </c>
      <c r="EA89" s="60">
        <f t="shared" si="166"/>
        <v>0</v>
      </c>
      <c r="EB89" s="60">
        <f t="shared" si="167"/>
        <v>0</v>
      </c>
      <c r="EC89" s="60">
        <f t="shared" si="168"/>
        <v>0</v>
      </c>
      <c r="ED89" s="60">
        <f t="shared" si="169"/>
        <v>0</v>
      </c>
      <c r="EE89" s="60">
        <f t="shared" si="170"/>
        <v>0</v>
      </c>
      <c r="EF89" s="60">
        <f t="shared" si="171"/>
        <v>0</v>
      </c>
      <c r="EG89" s="60">
        <f t="shared" si="172"/>
        <v>0</v>
      </c>
      <c r="EH89" s="60">
        <f t="shared" si="173"/>
        <v>0</v>
      </c>
      <c r="EI89" s="60">
        <f t="shared" si="174"/>
        <v>0</v>
      </c>
      <c r="EJ89" s="60">
        <f t="shared" si="175"/>
        <v>0</v>
      </c>
      <c r="EK89" s="60">
        <f t="shared" si="176"/>
        <v>0</v>
      </c>
      <c r="EL89" s="60">
        <f t="shared" si="177"/>
        <v>0</v>
      </c>
      <c r="EM89" s="60">
        <f t="shared" si="178"/>
        <v>0</v>
      </c>
      <c r="EN89" s="60">
        <f t="shared" si="179"/>
        <v>0</v>
      </c>
      <c r="EO89" s="60">
        <f t="shared" si="180"/>
        <v>0</v>
      </c>
      <c r="EP89" s="60">
        <f t="shared" si="181"/>
        <v>0</v>
      </c>
      <c r="EQ89" s="60">
        <f t="shared" si="182"/>
        <v>0</v>
      </c>
      <c r="ER89" s="85">
        <f t="shared" si="183"/>
        <v>0</v>
      </c>
      <c r="ES89" s="50"/>
      <c r="ET89" s="59">
        <f t="shared" si="184"/>
        <v>4042.8841176000005</v>
      </c>
      <c r="EU89" s="60">
        <f ca="1">IFERROR((NORMSDIST(((LN($ET89/$S$3)+(#REF!+($O$49^2)/2)*$O$54)/($O$49*SQRT($O$54))))*$ET89-NORMSDIST((((LN($ET89/$S$3)+(#REF!+($O$49^2)/2)*$O$54)/($O$49*SQRT($O$54)))-$O$49*SQRT(($O$54))))*$S$3*EXP(-#REF!*$O$54))*$R$3*100,0)</f>
        <v>0</v>
      </c>
      <c r="EV89" s="60">
        <f ca="1">IFERROR((NORMSDIST(((LN($ET89/$S$4)+(#REF!+($O$49^2)/2)*$O$54)/($O$49*SQRT($O$54))))*$ET89-NORMSDIST((((LN($ET89/$S$4)+(#REF!+($O$49^2)/2)*$O$54)/($O$49*SQRT($O$54)))-$O$49*SQRT(($O$54))))*$S$4*EXP(-#REF!*$O$54))*$R$4*100,0)</f>
        <v>0</v>
      </c>
      <c r="EW89" s="60">
        <f ca="1">IFERROR((NORMSDIST(((LN($ET89/$S$5)+(#REF!+($O$49^2)/2)*$O$54)/($O$49*SQRT($O$54))))*$ET89-NORMSDIST((((LN($ET89/$S$5)+(#REF!+($O$49^2)/2)*$O$54)/($O$49*SQRT($O$54)))-$O$49*SQRT(($O$54))))*$S$5*EXP(-#REF!*$O$54))*$R$5*100,0)</f>
        <v>0</v>
      </c>
      <c r="EX89" s="60">
        <f ca="1">IFERROR((NORMSDIST(((LN($ET89/$S$6)+(#REF!+($O$49^2)/2)*$O$54)/($O$49*SQRT($O$54))))*$ET89-NORMSDIST((((LN($ET89/$S$6)+(#REF!+($O$49^2)/2)*$O$54)/($O$49*SQRT($O$54)))-$O$49*SQRT(($O$54))))*$S$6*EXP(-#REF!*$O$54))*$R$6*100,0)</f>
        <v>0</v>
      </c>
      <c r="EY89" s="60">
        <f ca="1">IFERROR((NORMSDIST(((LN($ET89/$S$7)+(#REF!+($O$49^2)/2)*$O$54)/($O$49*SQRT($O$54))))*$ET89-NORMSDIST((((LN($ET89/$S$7)+(#REF!+($O$49^2)/2)*$O$54)/($O$49*SQRT($O$54)))-$O$49*SQRT(($O$54))))*$S$7*EXP(-#REF!*$O$54))*$R$7*100,0)</f>
        <v>0</v>
      </c>
      <c r="EZ89" s="60">
        <f ca="1">IFERROR((NORMSDIST(((LN($ET89/$S$8)+(#REF!+($O$49^2)/2)*$O$54)/($O$49*SQRT($O$54))))*$ET89-NORMSDIST((((LN($ET89/$S$8)+(#REF!+($O$49^2)/2)*$O$54)/($O$49*SQRT($O$54)))-$O$49*SQRT(($O$54))))*$S$8*EXP(-#REF!*$O$54))*$R$8*100,0)</f>
        <v>0</v>
      </c>
      <c r="FA89" s="60">
        <f ca="1">IFERROR((NORMSDIST(((LN($ET89/$S$9)+(#REF!+($O$49^2)/2)*$O$54)/($O$49*SQRT($O$54))))*$ET89-NORMSDIST((((LN($ET89/$S$9)+(#REF!+($O$49^2)/2)*$O$54)/($O$49*SQRT($O$54)))-$O$49*SQRT(($O$54))))*$S$9*EXP(-#REF!*$O$54))*$R$9*100,0)</f>
        <v>0</v>
      </c>
      <c r="FB89" s="60">
        <f ca="1">IFERROR((NORMSDIST(((LN($ET89/$S$10)+(#REF!+($O$49^2)/2)*$O$54)/($O$49*SQRT($O$54))))*$ET89-NORMSDIST((((LN($ET89/$S$10)+(#REF!+($O$49^2)/2)*$O$54)/($O$49*SQRT($O$54)))-$O$49*SQRT(($O$54))))*$S$10*EXP(-#REF!*$O$54))*$R$10*100,0)</f>
        <v>0</v>
      </c>
      <c r="FC89" s="60">
        <f ca="1">IFERROR((NORMSDIST(((LN($ET89/$S$11)+(#REF!+($O$49^2)/2)*$O$54)/($O$49*SQRT($O$54))))*$ET89-NORMSDIST((((LN($ET89/$S$11)+(#REF!+($O$49^2)/2)*$O$54)/($O$49*SQRT($O$54)))-$O$49*SQRT(($O$54))))*$S$11*EXP(-#REF!*$O$54))*$R$11*100,0)</f>
        <v>0</v>
      </c>
      <c r="FD89" s="60">
        <f ca="1">IFERROR((NORMSDIST(((LN($ET89/$S$12)+(#REF!+($O$49^2)/2)*$O$54)/($O$49*SQRT($O$54))))*$ET89-NORMSDIST((((LN($ET89/$S$12)+(#REF!+($O$49^2)/2)*$O$54)/($O$49*SQRT($O$54)))-$O$49*SQRT(($O$54))))*$S$12*EXP(-#REF!*$O$54))*$R$12*100,0)</f>
        <v>0</v>
      </c>
      <c r="FE89" s="60">
        <f ca="1">IFERROR((NORMSDIST(((LN($ET89/$S$13)+(#REF!+($O$49^2)/2)*$O$54)/($O$49*SQRT($O$54))))*$ET89-NORMSDIST((((LN($ET89/$S$13)+(#REF!+($O$49^2)/2)*$O$54)/($O$49*SQRT($O$54)))-$O$49*SQRT(($O$54))))*$S$13*EXP(-#REF!*$O$54))*$R$13*100,0)</f>
        <v>0</v>
      </c>
      <c r="FF89" s="60">
        <f ca="1">IFERROR((NORMSDIST(((LN($ET89/$S$14)+(#REF!+($O$49^2)/2)*$O$54)/($O$49*SQRT($O$54))))*$ET89-NORMSDIST((((LN($ET89/$S$14)+(#REF!+($O$49^2)/2)*$O$54)/($O$49*SQRT($O$54)))-$O$49*SQRT(($O$54))))*$S$14*EXP(-#REF!*$O$54))*$R$14*100,0)</f>
        <v>0</v>
      </c>
      <c r="FG89" s="60">
        <f ca="1">IFERROR((NORMSDIST(((LN($ET89/$S$15)+(#REF!+($O$49^2)/2)*$O$54)/($O$49*SQRT($O$54))))*$ET89-NORMSDIST((((LN($ET89/$S$15)+(#REF!+($O$49^2)/2)*$O$54)/($O$49*SQRT($O$54)))-$O$49*SQRT(($O$54))))*$S$15*EXP(-#REF!*$O$54))*$R$15*100,0)</f>
        <v>0</v>
      </c>
      <c r="FH89" s="60">
        <f ca="1">IFERROR((NORMSDIST(((LN($ET89/$S$16)+(#REF!+($O$49^2)/2)*$O$54)/($O$49*SQRT($O$54))))*$ET89-NORMSDIST((((LN($ET89/$S$16)+(#REF!+($O$49^2)/2)*$O$54)/($O$49*SQRT($O$54)))-$O$49*SQRT(($O$54))))*$S$16*EXP(-#REF!*$O$54))*$R$16*100,0)</f>
        <v>0</v>
      </c>
      <c r="FI89" s="60">
        <f ca="1">IFERROR((NORMSDIST(((LN($ET89/$S$17)+(#REF!+($O$49^2)/2)*$O$54)/($O$49*SQRT($O$54))))*$ET89-NORMSDIST((((LN($ET89/$S$17)+(#REF!+($O$49^2)/2)*$O$54)/($O$49*SQRT($O$54)))-$O$49*SQRT(($O$54))))*$S$17*EXP(-#REF!*$O$54))*$R$17*100,0)</f>
        <v>0</v>
      </c>
      <c r="FJ89" s="60">
        <f ca="1">IFERROR((NORMSDIST(((LN($ET89/$S$18)+(#REF!+($O$49^2)/2)*$O$54)/($O$49*SQRT($O$54))))*$ET89-NORMSDIST((((LN($ET89/$S$18)+(#REF!+($O$49^2)/2)*$O$54)/($O$49*SQRT($O$54)))-$O$49*SQRT(($O$54))))*$S$18*EXP(-#REF!*$O$54))*$R$18*100,0)</f>
        <v>0</v>
      </c>
      <c r="FK89" s="60">
        <f ca="1">IFERROR((NORMSDIST(((LN($ET89/$S$19)+(#REF!+($O$49^2)/2)*$O$54)/($O$49*SQRT($O$54))))*$ET89-NORMSDIST((((LN($ET89/$S$19)+(#REF!+($O$49^2)/2)*$O$54)/($O$49*SQRT($O$54)))-$O$49*SQRT(($O$54))))*$S$19*EXP(-#REF!*$O$54))*$R$19*100,0)</f>
        <v>0</v>
      </c>
      <c r="FL89" s="60">
        <f ca="1">IFERROR((NORMSDIST(((LN($ET89/$S$20)+(#REF!+($O$49^2)/2)*$O$54)/($O$49*SQRT($O$54))))*$ET89-NORMSDIST((((LN($ET89/$S$20)+(#REF!+($O$49^2)/2)*$O$54)/($O$49*SQRT($O$54)))-$O$49*SQRT(($O$54))))*$S$20*EXP(-#REF!*$O$54))*$R$20*100,0)</f>
        <v>0</v>
      </c>
      <c r="FM89" s="60">
        <f ca="1">IFERROR((NORMSDIST(((LN($ET89/$S$21)+(#REF!+($O$49^2)/2)*$O$54)/($O$49*SQRT($O$54))))*$ET89-NORMSDIST((((LN($ET89/$S$21)+(#REF!+($O$49^2)/2)*$O$54)/($O$49*SQRT($O$54)))-$O$49*SQRT(($O$54))))*$S$21*EXP(-#REF!*$O$54))*$R$21*100,0)</f>
        <v>0</v>
      </c>
      <c r="FN89" s="60">
        <f ca="1">IFERROR((NORMSDIST(((LN($ET89/$S$22)+(#REF!+($O$49^2)/2)*$O$54)/($O$49*SQRT($O$54))))*$ET89-NORMSDIST((((LN($ET89/$S$22)+(#REF!+($O$49^2)/2)*$O$54)/($O$49*SQRT($O$54)))-$O$49*SQRT(($O$54))))*$S$22*EXP(-#REF!*$O$54))*$R$22*100,0)</f>
        <v>0</v>
      </c>
      <c r="FO89" s="60">
        <f ca="1">IFERROR((NORMSDIST(((LN($ET89/$S$23)+(#REF!+($O$49^2)/2)*$O$54)/($O$49*SQRT($O$54))))*$ET89-NORMSDIST((((LN($ET89/$S$23)+(#REF!+($O$49^2)/2)*$O$54)/($O$49*SQRT($O$54)))-$O$49*SQRT(($O$54))))*$S$23*EXP(-#REF!*$O$54))*$R$23*100,0)</f>
        <v>0</v>
      </c>
      <c r="FP89" s="60">
        <f ca="1">IFERROR((NORMSDIST(((LN($ET89/$S$24)+(#REF!+($O$49^2)/2)*$O$54)/($O$49*SQRT($O$54))))*$ET89-NORMSDIST((((LN($ET89/$S$24)+(#REF!+($O$49^2)/2)*$O$54)/($O$49*SQRT($O$54)))-$O$49*SQRT(($O$54))))*$S$24*EXP(-#REF!*$O$54))*$R$24*100,0)</f>
        <v>0</v>
      </c>
      <c r="FQ89" s="60">
        <f ca="1">IFERROR((NORMSDIST(((LN($ET89/$S$25)+(#REF!+($O$49^2)/2)*$O$54)/($O$49*SQRT($O$54))))*$ET89-NORMSDIST((((LN($ET89/$S$25)+(#REF!+($O$49^2)/2)*$O$54)/($O$49*SQRT($O$54)))-$O$49*SQRT(($O$54))))*$S$25*EXP(-#REF!*$O$54))*$R$25*100,0)</f>
        <v>0</v>
      </c>
      <c r="FR89" s="60">
        <f ca="1">IFERROR((NORMSDIST(((LN($ET89/$S$26)+(#REF!+($O$49^2)/2)*$O$54)/($O$49*SQRT($O$54))))*$ET89-NORMSDIST((((LN($ET89/$S$26)+(#REF!+($O$49^2)/2)*$O$54)/($O$49*SQRT($O$54)))-$O$49*SQRT(($O$54))))*$S$26*EXP(-#REF!*$O$54))*$R$26*100,0)</f>
        <v>0</v>
      </c>
      <c r="FS89" s="60">
        <f ca="1">IFERROR((NORMSDIST(((LN($ET89/$S$27)+(#REF!+($O$49^2)/2)*$O$54)/($O$49*SQRT($O$54))))*$ET89-NORMSDIST((((LN($ET89/$S$27)+(#REF!+($O$49^2)/2)*$O$54)/($O$49*SQRT($O$54)))-$O$49*SQRT(($O$54))))*$S$27*EXP(-#REF!*$O$54))*$R$27*100,0)</f>
        <v>0</v>
      </c>
      <c r="FT89" s="60">
        <f ca="1">IFERROR((NORMSDIST(((LN($ET89/$S$28)+(#REF!+($O$49^2)/2)*$O$54)/($O$49*SQRT($O$54))))*$ET89-NORMSDIST((((LN($ET89/$S$28)+(#REF!+($O$49^2)/2)*$O$54)/($O$49*SQRT($O$54)))-$O$49*SQRT(($O$54))))*$S$28*EXP(-#REF!*$O$54))*$R$28*100,0)</f>
        <v>0</v>
      </c>
      <c r="FU89" s="60">
        <f ca="1">IFERROR((NORMSDIST(((LN($ET89/$S$29)+(#REF!+($O$49^2)/2)*$O$54)/($O$49*SQRT($O$54))))*$ET89-NORMSDIST((((LN($ET89/$S$29)+(#REF!+($O$49^2)/2)*$O$54)/($O$49*SQRT($O$54)))-$O$49*SQRT(($O$54))))*$S$29*EXP(-#REF!*$O$54))*$R$29*100,0)</f>
        <v>0</v>
      </c>
      <c r="FV89" s="60">
        <f ca="1">IFERROR((NORMSDIST(((LN($ET89/$S$30)+(#REF!+($O$49^2)/2)*$O$54)/($O$49*SQRT($O$54))))*$ET89-NORMSDIST((((LN($ET89/$S$30)+(#REF!+($O$49^2)/2)*$O$54)/($O$49*SQRT($O$54)))-$O$49*SQRT(($O$54))))*$S$30*EXP(-#REF!*$O$54))*$R$30*100,0)</f>
        <v>0</v>
      </c>
      <c r="FW89" s="60">
        <f ca="1">IFERROR((NORMSDIST(((LN($ET89/$S$31)+(#REF!+($O$49^2)/2)*$O$54)/($O$49*SQRT($O$54))))*$ET89-NORMSDIST((((LN($ET89/$S$31)+(#REF!+($O$49^2)/2)*$O$54)/($O$49*SQRT($O$54)))-$O$49*SQRT(($O$54))))*$S$31*EXP(-#REF!*$O$54))*$R$31*100,0)</f>
        <v>0</v>
      </c>
      <c r="FX89" s="60">
        <f ca="1">IFERROR((NORMSDIST(((LN($ET89/$S$32)+(#REF!+($O$49^2)/2)*$O$54)/($O$49*SQRT($O$54))))*$ET89-NORMSDIST((((LN($ET89/$S$32)+(#REF!+($O$49^2)/2)*$O$54)/($O$49*SQRT($O$54)))-$O$49*SQRT(($O$54))))*$S$32*EXP(-#REF!*$O$54))*$R$32*100,0)</f>
        <v>0</v>
      </c>
      <c r="FY89" s="60">
        <f ca="1">IFERROR((NORMSDIST(((LN($ET89/$S$33)+(#REF!+($O$49^2)/2)*$O$54)/($O$49*SQRT($O$54))))*$ET89-NORMSDIST((((LN($ET89/$S$33)+(#REF!+($O$49^2)/2)*$O$54)/($O$49*SQRT($O$54)))-$O$49*SQRT(($O$54))))*$S$33*EXP(-#REF!*$O$54))*$R$33*100,0)</f>
        <v>0</v>
      </c>
      <c r="FZ89" s="60">
        <f ca="1">IFERROR((NORMSDIST(((LN($ET89/$S$34)+(#REF!+($O$49^2)/2)*$O$54)/($O$49*SQRT($O$54))))*$ET89-NORMSDIST((((LN($ET89/$S$34)+(#REF!+($O$49^2)/2)*$O$54)/($O$49*SQRT($O$54)))-$O$49*SQRT(($O$54))))*$S$34*EXP(-#REF!*$O$54))*$R$34*100,0)</f>
        <v>0</v>
      </c>
      <c r="GA89" s="60">
        <f ca="1">IFERROR((NORMSDIST(((LN($ET89/$S$35)+(#REF!+($O$49^2)/2)*$O$54)/($O$49*SQRT($O$54))))*$ET89-NORMSDIST((((LN($ET89/$S$35)+(#REF!+($O$49^2)/2)*$O$54)/($O$49*SQRT($O$54)))-$O$49*SQRT(($O$54))))*$S$35*EXP(-#REF!*$O$54))*$R$35*100,0)</f>
        <v>0</v>
      </c>
      <c r="GB89" s="60">
        <f ca="1">IFERROR((NORMSDIST(((LN($ET89/$S$36)+(#REF!+($O$49^2)/2)*$O$54)/($O$49*SQRT($O$54))))*$ET89-NORMSDIST((((LN($ET89/$S$36)+(#REF!+($O$49^2)/2)*$O$54)/($O$49*SQRT($O$54)))-$O$49*SQRT(($O$54))))*$S$36*EXP(-#REF!*$O$54))*$R$36*100,0)</f>
        <v>0</v>
      </c>
      <c r="GC89" s="60">
        <f ca="1">IFERROR((NORMSDIST(((LN($ET89/$S$37)+(#REF!+($O$49^2)/2)*$O$54)/($O$49*SQRT($O$54))))*$ET89-NORMSDIST((((LN($ET89/$S$37)+(#REF!+($O$49^2)/2)*$O$54)/($O$49*SQRT($O$54)))-$O$49*SQRT(($O$54))))*$S$37*EXP(-#REF!*$O$54))*$R$37*100,0)</f>
        <v>0</v>
      </c>
      <c r="GD89" s="60">
        <f ca="1">IFERROR((NORMSDIST(((LN($ET89/$S$38)+(#REF!+($O$49^2)/2)*$O$54)/($O$49*SQRT($O$54))))*$ET89-NORMSDIST((((LN($ET89/$S$38)+(#REF!+($O$49^2)/2)*$O$54)/($O$49*SQRT($O$54)))-$O$49*SQRT(($O$54))))*$S$38*EXP(-#REF!*$O$54))*$R$38*100,0)</f>
        <v>0</v>
      </c>
      <c r="GE89" s="60">
        <f ca="1">IFERROR((NORMSDIST(((LN($ET89/$S$39)+(#REF!+($O$49^2)/2)*$O$54)/($O$49*SQRT($O$54))))*$ET89-NORMSDIST((((LN($ET89/$S$39)+(#REF!+($O$49^2)/2)*$O$54)/($O$49*SQRT($O$54)))-$O$49*SQRT(($O$54))))*$S$39*EXP(-#REF!*$O$54))*$R$39*100,0)</f>
        <v>0</v>
      </c>
      <c r="GF89" s="60">
        <f ca="1">IFERROR((NORMSDIST(((LN($ET89/$S$40)+(#REF!+($O$49^2)/2)*$O$54)/($O$49*SQRT($O$54))))*$ET89-NORMSDIST((((LN($ET89/$S$40)+(#REF!+($O$49^2)/2)*$O$54)/($O$49*SQRT($O$54)))-$O$49*SQRT(($O$54))))*$S$40*EXP(-#REF!*$O$54))*$R$40*100,0)</f>
        <v>0</v>
      </c>
      <c r="GG89" s="60">
        <f ca="1">IFERROR((NORMSDIST(((LN($ET89/$S$41)+(#REF!+($O$49^2)/2)*$O$54)/($O$49*SQRT($O$54))))*$ET89-NORMSDIST((((LN($ET89/$S$41)+(#REF!+($O$49^2)/2)*$O$54)/($O$49*SQRT($O$54)))-$O$49*SQRT(($O$54))))*$S$41*EXP(-#REF!*$O$54))*$R$41*100,0)</f>
        <v>0</v>
      </c>
      <c r="GH89" s="60">
        <f ca="1">IFERROR((NORMSDIST(((LN($ET89/$S$42)+(#REF!+($O$49^2)/2)*$O$54)/($O$49*SQRT($O$54))))*$ET89-NORMSDIST((((LN($ET89/$S$42)+(#REF!+($O$49^2)/2)*$O$54)/($O$49*SQRT($O$54)))-$O$49*SQRT(($O$54))))*$S$42*EXP(-#REF!*$O$54))*$R$42*100,0)</f>
        <v>0</v>
      </c>
      <c r="GI89" s="85">
        <f t="shared" ca="1" si="185"/>
        <v>0</v>
      </c>
    </row>
    <row r="90" spans="1:191">
      <c r="A90" s="877"/>
      <c r="B90" s="877"/>
      <c r="C90" s="877"/>
      <c r="D90" s="877"/>
      <c r="E90" s="877"/>
      <c r="F90" s="877"/>
      <c r="G90" s="877"/>
      <c r="H90" s="877"/>
      <c r="I90" s="877"/>
      <c r="J90" s="877"/>
      <c r="K90" s="877"/>
      <c r="L90" s="877"/>
      <c r="M90" s="877"/>
      <c r="N90" s="877"/>
      <c r="O90" s="877"/>
      <c r="P90" s="877"/>
      <c r="Q90" s="877"/>
      <c r="R90" s="877"/>
      <c r="S90" s="877"/>
      <c r="T90" s="877"/>
      <c r="U90" s="877"/>
      <c r="V90" s="877"/>
      <c r="W90" s="877"/>
      <c r="X90" s="877"/>
      <c r="Y90" s="877"/>
      <c r="Z90" s="877"/>
      <c r="AA90" s="877"/>
      <c r="AB90" s="877"/>
      <c r="AC90" s="877"/>
      <c r="AD90" s="877"/>
      <c r="AE90" s="877"/>
      <c r="AF90" s="877"/>
      <c r="AG90" s="877"/>
      <c r="AH90" s="877"/>
      <c r="AI90" s="877"/>
      <c r="AJ90" s="877"/>
      <c r="AK90" s="877"/>
      <c r="AL90" s="877"/>
      <c r="AM90" s="877"/>
      <c r="AN90" s="877"/>
      <c r="AO90" s="877"/>
      <c r="AP90" s="877"/>
      <c r="AQ90" s="877"/>
      <c r="AR90" s="877"/>
      <c r="AS90" s="877"/>
      <c r="AT90" s="877"/>
      <c r="AU90" s="877"/>
      <c r="AV90" s="877"/>
      <c r="AW90" s="877"/>
      <c r="AX90" s="877"/>
      <c r="AY90" s="877"/>
      <c r="AZ90" s="877"/>
      <c r="BA90" s="877"/>
      <c r="BB90" s="877"/>
      <c r="BC90" s="877"/>
      <c r="BD90" s="877"/>
      <c r="BE90" s="877"/>
      <c r="BF90" s="877"/>
      <c r="BG90" s="877"/>
      <c r="BH90" s="877"/>
      <c r="BI90" s="877"/>
      <c r="BJ90" s="877"/>
      <c r="BK90" s="877"/>
      <c r="BL90" s="877"/>
      <c r="BM90" s="877"/>
      <c r="BN90" s="877"/>
      <c r="BO90" s="877"/>
      <c r="BP90" s="877"/>
      <c r="BQ90" s="877"/>
      <c r="BR90" s="877"/>
      <c r="DC90" s="59">
        <f t="shared" si="142"/>
        <v>4123.7417999520003</v>
      </c>
      <c r="DD90" s="60">
        <f t="shared" si="143"/>
        <v>0</v>
      </c>
      <c r="DE90" s="60">
        <f t="shared" si="144"/>
        <v>0</v>
      </c>
      <c r="DF90" s="60">
        <f t="shared" si="145"/>
        <v>0</v>
      </c>
      <c r="DG90" s="60">
        <f t="shared" si="146"/>
        <v>0</v>
      </c>
      <c r="DH90" s="60">
        <f t="shared" si="147"/>
        <v>0</v>
      </c>
      <c r="DI90" s="60">
        <f t="shared" si="148"/>
        <v>0</v>
      </c>
      <c r="DJ90" s="60">
        <f t="shared" si="149"/>
        <v>0</v>
      </c>
      <c r="DK90" s="60">
        <f t="shared" si="150"/>
        <v>0</v>
      </c>
      <c r="DL90" s="60">
        <f t="shared" si="151"/>
        <v>0</v>
      </c>
      <c r="DM90" s="60">
        <f t="shared" si="152"/>
        <v>0</v>
      </c>
      <c r="DN90" s="60">
        <f t="shared" si="153"/>
        <v>0</v>
      </c>
      <c r="DO90" s="60">
        <f t="shared" si="154"/>
        <v>0</v>
      </c>
      <c r="DP90" s="60">
        <f t="shared" si="155"/>
        <v>0</v>
      </c>
      <c r="DQ90" s="60">
        <f t="shared" si="156"/>
        <v>0</v>
      </c>
      <c r="DR90" s="60">
        <f t="shared" si="157"/>
        <v>0</v>
      </c>
      <c r="DS90" s="60">
        <f t="shared" si="158"/>
        <v>0</v>
      </c>
      <c r="DT90" s="60">
        <f t="shared" si="159"/>
        <v>0</v>
      </c>
      <c r="DU90" s="60">
        <f t="shared" si="160"/>
        <v>0</v>
      </c>
      <c r="DV90" s="60">
        <f t="shared" si="161"/>
        <v>0</v>
      </c>
      <c r="DW90" s="60">
        <f t="shared" si="162"/>
        <v>0</v>
      </c>
      <c r="DX90" s="60">
        <f t="shared" si="163"/>
        <v>0</v>
      </c>
      <c r="DY90" s="60">
        <f t="shared" si="164"/>
        <v>0</v>
      </c>
      <c r="DZ90" s="60">
        <f t="shared" si="165"/>
        <v>0</v>
      </c>
      <c r="EA90" s="60">
        <f t="shared" si="166"/>
        <v>0</v>
      </c>
      <c r="EB90" s="60">
        <f t="shared" si="167"/>
        <v>0</v>
      </c>
      <c r="EC90" s="60">
        <f t="shared" si="168"/>
        <v>0</v>
      </c>
      <c r="ED90" s="60">
        <f t="shared" si="169"/>
        <v>0</v>
      </c>
      <c r="EE90" s="60">
        <f t="shared" si="170"/>
        <v>0</v>
      </c>
      <c r="EF90" s="60">
        <f t="shared" si="171"/>
        <v>0</v>
      </c>
      <c r="EG90" s="60">
        <f t="shared" si="172"/>
        <v>0</v>
      </c>
      <c r="EH90" s="60">
        <f t="shared" si="173"/>
        <v>0</v>
      </c>
      <c r="EI90" s="60">
        <f t="shared" si="174"/>
        <v>0</v>
      </c>
      <c r="EJ90" s="60">
        <f t="shared" si="175"/>
        <v>0</v>
      </c>
      <c r="EK90" s="60">
        <f t="shared" si="176"/>
        <v>0</v>
      </c>
      <c r="EL90" s="60">
        <f t="shared" si="177"/>
        <v>0</v>
      </c>
      <c r="EM90" s="60">
        <f t="shared" si="178"/>
        <v>0</v>
      </c>
      <c r="EN90" s="60">
        <f t="shared" si="179"/>
        <v>0</v>
      </c>
      <c r="EO90" s="60">
        <f t="shared" si="180"/>
        <v>0</v>
      </c>
      <c r="EP90" s="60">
        <f t="shared" si="181"/>
        <v>0</v>
      </c>
      <c r="EQ90" s="60">
        <f t="shared" si="182"/>
        <v>0</v>
      </c>
      <c r="ER90" s="85">
        <f t="shared" si="183"/>
        <v>0</v>
      </c>
      <c r="ES90" s="50"/>
      <c r="ET90" s="59">
        <f t="shared" si="184"/>
        <v>4123.7417999520003</v>
      </c>
      <c r="EU90" s="60">
        <f ca="1">IFERROR((NORMSDIST(((LN($ET90/$S$3)+(#REF!+($O$49^2)/2)*$O$54)/($O$49*SQRT($O$54))))*$ET90-NORMSDIST((((LN($ET90/$S$3)+(#REF!+($O$49^2)/2)*$O$54)/($O$49*SQRT($O$54)))-$O$49*SQRT(($O$54))))*$S$3*EXP(-#REF!*$O$54))*$R$3*100,0)</f>
        <v>0</v>
      </c>
      <c r="EV90" s="60">
        <f ca="1">IFERROR((NORMSDIST(((LN($ET90/$S$4)+(#REF!+($O$49^2)/2)*$O$54)/($O$49*SQRT($O$54))))*$ET90-NORMSDIST((((LN($ET90/$S$4)+(#REF!+($O$49^2)/2)*$O$54)/($O$49*SQRT($O$54)))-$O$49*SQRT(($O$54))))*$S$4*EXP(-#REF!*$O$54))*$R$4*100,0)</f>
        <v>0</v>
      </c>
      <c r="EW90" s="60">
        <f ca="1">IFERROR((NORMSDIST(((LN($ET90/$S$5)+(#REF!+($O$49^2)/2)*$O$54)/($O$49*SQRT($O$54))))*$ET90-NORMSDIST((((LN($ET90/$S$5)+(#REF!+($O$49^2)/2)*$O$54)/($O$49*SQRT($O$54)))-$O$49*SQRT(($O$54))))*$S$5*EXP(-#REF!*$O$54))*$R$5*100,0)</f>
        <v>0</v>
      </c>
      <c r="EX90" s="60">
        <f ca="1">IFERROR((NORMSDIST(((LN($ET90/$S$6)+(#REF!+($O$49^2)/2)*$O$54)/($O$49*SQRT($O$54))))*$ET90-NORMSDIST((((LN($ET90/$S$6)+(#REF!+($O$49^2)/2)*$O$54)/($O$49*SQRT($O$54)))-$O$49*SQRT(($O$54))))*$S$6*EXP(-#REF!*$O$54))*$R$6*100,0)</f>
        <v>0</v>
      </c>
      <c r="EY90" s="60">
        <f ca="1">IFERROR((NORMSDIST(((LN($ET90/$S$7)+(#REF!+($O$49^2)/2)*$O$54)/($O$49*SQRT($O$54))))*$ET90-NORMSDIST((((LN($ET90/$S$7)+(#REF!+($O$49^2)/2)*$O$54)/($O$49*SQRT($O$54)))-$O$49*SQRT(($O$54))))*$S$7*EXP(-#REF!*$O$54))*$R$7*100,0)</f>
        <v>0</v>
      </c>
      <c r="EZ90" s="60">
        <f ca="1">IFERROR((NORMSDIST(((LN($ET90/$S$8)+(#REF!+($O$49^2)/2)*$O$54)/($O$49*SQRT($O$54))))*$ET90-NORMSDIST((((LN($ET90/$S$8)+(#REF!+($O$49^2)/2)*$O$54)/($O$49*SQRT($O$54)))-$O$49*SQRT(($O$54))))*$S$8*EXP(-#REF!*$O$54))*$R$8*100,0)</f>
        <v>0</v>
      </c>
      <c r="FA90" s="60">
        <f ca="1">IFERROR((NORMSDIST(((LN($ET90/$S$9)+(#REF!+($O$49^2)/2)*$O$54)/($O$49*SQRT($O$54))))*$ET90-NORMSDIST((((LN($ET90/$S$9)+(#REF!+($O$49^2)/2)*$O$54)/($O$49*SQRT($O$54)))-$O$49*SQRT(($O$54))))*$S$9*EXP(-#REF!*$O$54))*$R$9*100,0)</f>
        <v>0</v>
      </c>
      <c r="FB90" s="60">
        <f ca="1">IFERROR((NORMSDIST(((LN($ET90/$S$10)+(#REF!+($O$49^2)/2)*$O$54)/($O$49*SQRT($O$54))))*$ET90-NORMSDIST((((LN($ET90/$S$10)+(#REF!+($O$49^2)/2)*$O$54)/($O$49*SQRT($O$54)))-$O$49*SQRT(($O$54))))*$S$10*EXP(-#REF!*$O$54))*$R$10*100,0)</f>
        <v>0</v>
      </c>
      <c r="FC90" s="60">
        <f ca="1">IFERROR((NORMSDIST(((LN($ET90/$S$11)+(#REF!+($O$49^2)/2)*$O$54)/($O$49*SQRT($O$54))))*$ET90-NORMSDIST((((LN($ET90/$S$11)+(#REF!+($O$49^2)/2)*$O$54)/($O$49*SQRT($O$54)))-$O$49*SQRT(($O$54))))*$S$11*EXP(-#REF!*$O$54))*$R$11*100,0)</f>
        <v>0</v>
      </c>
      <c r="FD90" s="60">
        <f ca="1">IFERROR((NORMSDIST(((LN($ET90/$S$12)+(#REF!+($O$49^2)/2)*$O$54)/($O$49*SQRT($O$54))))*$ET90-NORMSDIST((((LN($ET90/$S$12)+(#REF!+($O$49^2)/2)*$O$54)/($O$49*SQRT($O$54)))-$O$49*SQRT(($O$54))))*$S$12*EXP(-#REF!*$O$54))*$R$12*100,0)</f>
        <v>0</v>
      </c>
      <c r="FE90" s="60">
        <f ca="1">IFERROR((NORMSDIST(((LN($ET90/$S$13)+(#REF!+($O$49^2)/2)*$O$54)/($O$49*SQRT($O$54))))*$ET90-NORMSDIST((((LN($ET90/$S$13)+(#REF!+($O$49^2)/2)*$O$54)/($O$49*SQRT($O$54)))-$O$49*SQRT(($O$54))))*$S$13*EXP(-#REF!*$O$54))*$R$13*100,0)</f>
        <v>0</v>
      </c>
      <c r="FF90" s="60">
        <f ca="1">IFERROR((NORMSDIST(((LN($ET90/$S$14)+(#REF!+($O$49^2)/2)*$O$54)/($O$49*SQRT($O$54))))*$ET90-NORMSDIST((((LN($ET90/$S$14)+(#REF!+($O$49^2)/2)*$O$54)/($O$49*SQRT($O$54)))-$O$49*SQRT(($O$54))))*$S$14*EXP(-#REF!*$O$54))*$R$14*100,0)</f>
        <v>0</v>
      </c>
      <c r="FG90" s="60">
        <f ca="1">IFERROR((NORMSDIST(((LN($ET90/$S$15)+(#REF!+($O$49^2)/2)*$O$54)/($O$49*SQRT($O$54))))*$ET90-NORMSDIST((((LN($ET90/$S$15)+(#REF!+($O$49^2)/2)*$O$54)/($O$49*SQRT($O$54)))-$O$49*SQRT(($O$54))))*$S$15*EXP(-#REF!*$O$54))*$R$15*100,0)</f>
        <v>0</v>
      </c>
      <c r="FH90" s="60">
        <f ca="1">IFERROR((NORMSDIST(((LN($ET90/$S$16)+(#REF!+($O$49^2)/2)*$O$54)/($O$49*SQRT($O$54))))*$ET90-NORMSDIST((((LN($ET90/$S$16)+(#REF!+($O$49^2)/2)*$O$54)/($O$49*SQRT($O$54)))-$O$49*SQRT(($O$54))))*$S$16*EXP(-#REF!*$O$54))*$R$16*100,0)</f>
        <v>0</v>
      </c>
      <c r="FI90" s="60">
        <f ca="1">IFERROR((NORMSDIST(((LN($ET90/$S$17)+(#REF!+($O$49^2)/2)*$O$54)/($O$49*SQRT($O$54))))*$ET90-NORMSDIST((((LN($ET90/$S$17)+(#REF!+($O$49^2)/2)*$O$54)/($O$49*SQRT($O$54)))-$O$49*SQRT(($O$54))))*$S$17*EXP(-#REF!*$O$54))*$R$17*100,0)</f>
        <v>0</v>
      </c>
      <c r="FJ90" s="60">
        <f ca="1">IFERROR((NORMSDIST(((LN($ET90/$S$18)+(#REF!+($O$49^2)/2)*$O$54)/($O$49*SQRT($O$54))))*$ET90-NORMSDIST((((LN($ET90/$S$18)+(#REF!+($O$49^2)/2)*$O$54)/($O$49*SQRT($O$54)))-$O$49*SQRT(($O$54))))*$S$18*EXP(-#REF!*$O$54))*$R$18*100,0)</f>
        <v>0</v>
      </c>
      <c r="FK90" s="60">
        <f ca="1">IFERROR((NORMSDIST(((LN($ET90/$S$19)+(#REF!+($O$49^2)/2)*$O$54)/($O$49*SQRT($O$54))))*$ET90-NORMSDIST((((LN($ET90/$S$19)+(#REF!+($O$49^2)/2)*$O$54)/($O$49*SQRT($O$54)))-$O$49*SQRT(($O$54))))*$S$19*EXP(-#REF!*$O$54))*$R$19*100,0)</f>
        <v>0</v>
      </c>
      <c r="FL90" s="60">
        <f ca="1">IFERROR((NORMSDIST(((LN($ET90/$S$20)+(#REF!+($O$49^2)/2)*$O$54)/($O$49*SQRT($O$54))))*$ET90-NORMSDIST((((LN($ET90/$S$20)+(#REF!+($O$49^2)/2)*$O$54)/($O$49*SQRT($O$54)))-$O$49*SQRT(($O$54))))*$S$20*EXP(-#REF!*$O$54))*$R$20*100,0)</f>
        <v>0</v>
      </c>
      <c r="FM90" s="60">
        <f ca="1">IFERROR((NORMSDIST(((LN($ET90/$S$21)+(#REF!+($O$49^2)/2)*$O$54)/($O$49*SQRT($O$54))))*$ET90-NORMSDIST((((LN($ET90/$S$21)+(#REF!+($O$49^2)/2)*$O$54)/($O$49*SQRT($O$54)))-$O$49*SQRT(($O$54))))*$S$21*EXP(-#REF!*$O$54))*$R$21*100,0)</f>
        <v>0</v>
      </c>
      <c r="FN90" s="60">
        <f ca="1">IFERROR((NORMSDIST(((LN($ET90/$S$22)+(#REF!+($O$49^2)/2)*$O$54)/($O$49*SQRT($O$54))))*$ET90-NORMSDIST((((LN($ET90/$S$22)+(#REF!+($O$49^2)/2)*$O$54)/($O$49*SQRT($O$54)))-$O$49*SQRT(($O$54))))*$S$22*EXP(-#REF!*$O$54))*$R$22*100,0)</f>
        <v>0</v>
      </c>
      <c r="FO90" s="60">
        <f ca="1">IFERROR((NORMSDIST(((LN($ET90/$S$23)+(#REF!+($O$49^2)/2)*$O$54)/($O$49*SQRT($O$54))))*$ET90-NORMSDIST((((LN($ET90/$S$23)+(#REF!+($O$49^2)/2)*$O$54)/($O$49*SQRT($O$54)))-$O$49*SQRT(($O$54))))*$S$23*EXP(-#REF!*$O$54))*$R$23*100,0)</f>
        <v>0</v>
      </c>
      <c r="FP90" s="60">
        <f ca="1">IFERROR((NORMSDIST(((LN($ET90/$S$24)+(#REF!+($O$49^2)/2)*$O$54)/($O$49*SQRT($O$54))))*$ET90-NORMSDIST((((LN($ET90/$S$24)+(#REF!+($O$49^2)/2)*$O$54)/($O$49*SQRT($O$54)))-$O$49*SQRT(($O$54))))*$S$24*EXP(-#REF!*$O$54))*$R$24*100,0)</f>
        <v>0</v>
      </c>
      <c r="FQ90" s="60">
        <f ca="1">IFERROR((NORMSDIST(((LN($ET90/$S$25)+(#REF!+($O$49^2)/2)*$O$54)/($O$49*SQRT($O$54))))*$ET90-NORMSDIST((((LN($ET90/$S$25)+(#REF!+($O$49^2)/2)*$O$54)/($O$49*SQRT($O$54)))-$O$49*SQRT(($O$54))))*$S$25*EXP(-#REF!*$O$54))*$R$25*100,0)</f>
        <v>0</v>
      </c>
      <c r="FR90" s="60">
        <f ca="1">IFERROR((NORMSDIST(((LN($ET90/$S$26)+(#REF!+($O$49^2)/2)*$O$54)/($O$49*SQRT($O$54))))*$ET90-NORMSDIST((((LN($ET90/$S$26)+(#REF!+($O$49^2)/2)*$O$54)/($O$49*SQRT($O$54)))-$O$49*SQRT(($O$54))))*$S$26*EXP(-#REF!*$O$54))*$R$26*100,0)</f>
        <v>0</v>
      </c>
      <c r="FS90" s="60">
        <f ca="1">IFERROR((NORMSDIST(((LN($ET90/$S$27)+(#REF!+($O$49^2)/2)*$O$54)/($O$49*SQRT($O$54))))*$ET90-NORMSDIST((((LN($ET90/$S$27)+(#REF!+($O$49^2)/2)*$O$54)/($O$49*SQRT($O$54)))-$O$49*SQRT(($O$54))))*$S$27*EXP(-#REF!*$O$54))*$R$27*100,0)</f>
        <v>0</v>
      </c>
      <c r="FT90" s="60">
        <f ca="1">IFERROR((NORMSDIST(((LN($ET90/$S$28)+(#REF!+($O$49^2)/2)*$O$54)/($O$49*SQRT($O$54))))*$ET90-NORMSDIST((((LN($ET90/$S$28)+(#REF!+($O$49^2)/2)*$O$54)/($O$49*SQRT($O$54)))-$O$49*SQRT(($O$54))))*$S$28*EXP(-#REF!*$O$54))*$R$28*100,0)</f>
        <v>0</v>
      </c>
      <c r="FU90" s="60">
        <f ca="1">IFERROR((NORMSDIST(((LN($ET90/$S$29)+(#REF!+($O$49^2)/2)*$O$54)/($O$49*SQRT($O$54))))*$ET90-NORMSDIST((((LN($ET90/$S$29)+(#REF!+($O$49^2)/2)*$O$54)/($O$49*SQRT($O$54)))-$O$49*SQRT(($O$54))))*$S$29*EXP(-#REF!*$O$54))*$R$29*100,0)</f>
        <v>0</v>
      </c>
      <c r="FV90" s="60">
        <f ca="1">IFERROR((NORMSDIST(((LN($ET90/$S$30)+(#REF!+($O$49^2)/2)*$O$54)/($O$49*SQRT($O$54))))*$ET90-NORMSDIST((((LN($ET90/$S$30)+(#REF!+($O$49^2)/2)*$O$54)/($O$49*SQRT($O$54)))-$O$49*SQRT(($O$54))))*$S$30*EXP(-#REF!*$O$54))*$R$30*100,0)</f>
        <v>0</v>
      </c>
      <c r="FW90" s="60">
        <f ca="1">IFERROR((NORMSDIST(((LN($ET90/$S$31)+(#REF!+($O$49^2)/2)*$O$54)/($O$49*SQRT($O$54))))*$ET90-NORMSDIST((((LN($ET90/$S$31)+(#REF!+($O$49^2)/2)*$O$54)/($O$49*SQRT($O$54)))-$O$49*SQRT(($O$54))))*$S$31*EXP(-#REF!*$O$54))*$R$31*100,0)</f>
        <v>0</v>
      </c>
      <c r="FX90" s="60">
        <f ca="1">IFERROR((NORMSDIST(((LN($ET90/$S$32)+(#REF!+($O$49^2)/2)*$O$54)/($O$49*SQRT($O$54))))*$ET90-NORMSDIST((((LN($ET90/$S$32)+(#REF!+($O$49^2)/2)*$O$54)/($O$49*SQRT($O$54)))-$O$49*SQRT(($O$54))))*$S$32*EXP(-#REF!*$O$54))*$R$32*100,0)</f>
        <v>0</v>
      </c>
      <c r="FY90" s="60">
        <f ca="1">IFERROR((NORMSDIST(((LN($ET90/$S$33)+(#REF!+($O$49^2)/2)*$O$54)/($O$49*SQRT($O$54))))*$ET90-NORMSDIST((((LN($ET90/$S$33)+(#REF!+($O$49^2)/2)*$O$54)/($O$49*SQRT($O$54)))-$O$49*SQRT(($O$54))))*$S$33*EXP(-#REF!*$O$54))*$R$33*100,0)</f>
        <v>0</v>
      </c>
      <c r="FZ90" s="60">
        <f ca="1">IFERROR((NORMSDIST(((LN($ET90/$S$34)+(#REF!+($O$49^2)/2)*$O$54)/($O$49*SQRT($O$54))))*$ET90-NORMSDIST((((LN($ET90/$S$34)+(#REF!+($O$49^2)/2)*$O$54)/($O$49*SQRT($O$54)))-$O$49*SQRT(($O$54))))*$S$34*EXP(-#REF!*$O$54))*$R$34*100,0)</f>
        <v>0</v>
      </c>
      <c r="GA90" s="60">
        <f ca="1">IFERROR((NORMSDIST(((LN($ET90/$S$35)+(#REF!+($O$49^2)/2)*$O$54)/($O$49*SQRT($O$54))))*$ET90-NORMSDIST((((LN($ET90/$S$35)+(#REF!+($O$49^2)/2)*$O$54)/($O$49*SQRT($O$54)))-$O$49*SQRT(($O$54))))*$S$35*EXP(-#REF!*$O$54))*$R$35*100,0)</f>
        <v>0</v>
      </c>
      <c r="GB90" s="60">
        <f ca="1">IFERROR((NORMSDIST(((LN($ET90/$S$36)+(#REF!+($O$49^2)/2)*$O$54)/($O$49*SQRT($O$54))))*$ET90-NORMSDIST((((LN($ET90/$S$36)+(#REF!+($O$49^2)/2)*$O$54)/($O$49*SQRT($O$54)))-$O$49*SQRT(($O$54))))*$S$36*EXP(-#REF!*$O$54))*$R$36*100,0)</f>
        <v>0</v>
      </c>
      <c r="GC90" s="60">
        <f ca="1">IFERROR((NORMSDIST(((LN($ET90/$S$37)+(#REF!+($O$49^2)/2)*$O$54)/($O$49*SQRT($O$54))))*$ET90-NORMSDIST((((LN($ET90/$S$37)+(#REF!+($O$49^2)/2)*$O$54)/($O$49*SQRT($O$54)))-$O$49*SQRT(($O$54))))*$S$37*EXP(-#REF!*$O$54))*$R$37*100,0)</f>
        <v>0</v>
      </c>
      <c r="GD90" s="60">
        <f ca="1">IFERROR((NORMSDIST(((LN($ET90/$S$38)+(#REF!+($O$49^2)/2)*$O$54)/($O$49*SQRT($O$54))))*$ET90-NORMSDIST((((LN($ET90/$S$38)+(#REF!+($O$49^2)/2)*$O$54)/($O$49*SQRT($O$54)))-$O$49*SQRT(($O$54))))*$S$38*EXP(-#REF!*$O$54))*$R$38*100,0)</f>
        <v>0</v>
      </c>
      <c r="GE90" s="60">
        <f ca="1">IFERROR((NORMSDIST(((LN($ET90/$S$39)+(#REF!+($O$49^2)/2)*$O$54)/($O$49*SQRT($O$54))))*$ET90-NORMSDIST((((LN($ET90/$S$39)+(#REF!+($O$49^2)/2)*$O$54)/($O$49*SQRT($O$54)))-$O$49*SQRT(($O$54))))*$S$39*EXP(-#REF!*$O$54))*$R$39*100,0)</f>
        <v>0</v>
      </c>
      <c r="GF90" s="60">
        <f ca="1">IFERROR((NORMSDIST(((LN($ET90/$S$40)+(#REF!+($O$49^2)/2)*$O$54)/($O$49*SQRT($O$54))))*$ET90-NORMSDIST((((LN($ET90/$S$40)+(#REF!+($O$49^2)/2)*$O$54)/($O$49*SQRT($O$54)))-$O$49*SQRT(($O$54))))*$S$40*EXP(-#REF!*$O$54))*$R$40*100,0)</f>
        <v>0</v>
      </c>
      <c r="GG90" s="60">
        <f ca="1">IFERROR((NORMSDIST(((LN($ET90/$S$41)+(#REF!+($O$49^2)/2)*$O$54)/($O$49*SQRT($O$54))))*$ET90-NORMSDIST((((LN($ET90/$S$41)+(#REF!+($O$49^2)/2)*$O$54)/($O$49*SQRT($O$54)))-$O$49*SQRT(($O$54))))*$S$41*EXP(-#REF!*$O$54))*$R$41*100,0)</f>
        <v>0</v>
      </c>
      <c r="GH90" s="60">
        <f ca="1">IFERROR((NORMSDIST(((LN($ET90/$S$42)+(#REF!+($O$49^2)/2)*$O$54)/($O$49*SQRT($O$54))))*$ET90-NORMSDIST((((LN($ET90/$S$42)+(#REF!+($O$49^2)/2)*$O$54)/($O$49*SQRT($O$54)))-$O$49*SQRT(($O$54))))*$S$42*EXP(-#REF!*$O$54))*$R$42*100,0)</f>
        <v>0</v>
      </c>
      <c r="GI90" s="85">
        <f t="shared" ca="1" si="185"/>
        <v>0</v>
      </c>
    </row>
    <row r="91" spans="1:191">
      <c r="A91" s="877"/>
      <c r="B91" s="877"/>
      <c r="C91" s="877"/>
      <c r="D91" s="877"/>
      <c r="E91" s="877"/>
      <c r="F91" s="877"/>
      <c r="G91" s="877"/>
      <c r="H91" s="877"/>
      <c r="I91" s="877"/>
      <c r="J91" s="877"/>
      <c r="K91" s="877"/>
      <c r="L91" s="877"/>
      <c r="M91" s="877"/>
      <c r="N91" s="877"/>
      <c r="O91" s="877"/>
      <c r="P91" s="877"/>
      <c r="Q91" s="877"/>
      <c r="R91" s="877"/>
      <c r="S91" s="877"/>
      <c r="T91" s="877"/>
      <c r="U91" s="877"/>
      <c r="V91" s="877"/>
      <c r="W91" s="877"/>
      <c r="X91" s="877"/>
      <c r="Y91" s="877"/>
      <c r="Z91" s="877"/>
      <c r="AA91" s="877"/>
      <c r="AB91" s="877"/>
      <c r="AC91" s="877"/>
      <c r="AD91" s="877"/>
      <c r="AE91" s="877"/>
      <c r="AF91" s="877"/>
      <c r="AG91" s="877"/>
      <c r="AH91" s="877"/>
      <c r="AI91" s="877"/>
      <c r="AJ91" s="877"/>
      <c r="AK91" s="877"/>
      <c r="AL91" s="877"/>
      <c r="AM91" s="877"/>
      <c r="AN91" s="877"/>
      <c r="AO91" s="877"/>
      <c r="AP91" s="877"/>
      <c r="AQ91" s="877"/>
      <c r="AR91" s="877"/>
      <c r="AS91" s="877"/>
      <c r="AT91" s="877"/>
      <c r="AU91" s="877"/>
      <c r="AV91" s="877"/>
      <c r="AW91" s="877"/>
      <c r="AX91" s="877"/>
      <c r="AY91" s="877"/>
      <c r="AZ91" s="877"/>
      <c r="BA91" s="877"/>
      <c r="BB91" s="877"/>
      <c r="BC91" s="877"/>
      <c r="BD91" s="877"/>
      <c r="BE91" s="877"/>
      <c r="BF91" s="877"/>
      <c r="BG91" s="877"/>
      <c r="BH91" s="877"/>
      <c r="BI91" s="877"/>
      <c r="BJ91" s="877"/>
      <c r="BK91" s="877"/>
      <c r="BL91" s="877"/>
      <c r="BM91" s="877"/>
      <c r="BN91" s="877"/>
      <c r="BO91" s="877"/>
      <c r="BP91" s="877"/>
      <c r="BQ91" s="877"/>
      <c r="BR91" s="877"/>
      <c r="DC91" s="59">
        <f t="shared" si="142"/>
        <v>4206.2166359510402</v>
      </c>
      <c r="DD91" s="60">
        <f t="shared" si="143"/>
        <v>0</v>
      </c>
      <c r="DE91" s="60">
        <f t="shared" si="144"/>
        <v>0</v>
      </c>
      <c r="DF91" s="60">
        <f t="shared" si="145"/>
        <v>0</v>
      </c>
      <c r="DG91" s="60">
        <f t="shared" si="146"/>
        <v>0</v>
      </c>
      <c r="DH91" s="60">
        <f t="shared" si="147"/>
        <v>0</v>
      </c>
      <c r="DI91" s="60">
        <f t="shared" si="148"/>
        <v>0</v>
      </c>
      <c r="DJ91" s="60">
        <f t="shared" si="149"/>
        <v>0</v>
      </c>
      <c r="DK91" s="60">
        <f t="shared" si="150"/>
        <v>0</v>
      </c>
      <c r="DL91" s="60">
        <f t="shared" si="151"/>
        <v>0</v>
      </c>
      <c r="DM91" s="60">
        <f t="shared" si="152"/>
        <v>0</v>
      </c>
      <c r="DN91" s="60">
        <f t="shared" si="153"/>
        <v>0</v>
      </c>
      <c r="DO91" s="60">
        <f t="shared" si="154"/>
        <v>0</v>
      </c>
      <c r="DP91" s="60">
        <f t="shared" si="155"/>
        <v>0</v>
      </c>
      <c r="DQ91" s="60">
        <f t="shared" si="156"/>
        <v>0</v>
      </c>
      <c r="DR91" s="60">
        <f t="shared" si="157"/>
        <v>0</v>
      </c>
      <c r="DS91" s="60">
        <f t="shared" si="158"/>
        <v>0</v>
      </c>
      <c r="DT91" s="60">
        <f t="shared" si="159"/>
        <v>0</v>
      </c>
      <c r="DU91" s="60">
        <f t="shared" si="160"/>
        <v>0</v>
      </c>
      <c r="DV91" s="60">
        <f t="shared" si="161"/>
        <v>0</v>
      </c>
      <c r="DW91" s="60">
        <f t="shared" si="162"/>
        <v>0</v>
      </c>
      <c r="DX91" s="60">
        <f t="shared" si="163"/>
        <v>0</v>
      </c>
      <c r="DY91" s="60">
        <f t="shared" si="164"/>
        <v>0</v>
      </c>
      <c r="DZ91" s="60">
        <f t="shared" si="165"/>
        <v>0</v>
      </c>
      <c r="EA91" s="60">
        <f t="shared" si="166"/>
        <v>0</v>
      </c>
      <c r="EB91" s="60">
        <f t="shared" si="167"/>
        <v>0</v>
      </c>
      <c r="EC91" s="60">
        <f t="shared" si="168"/>
        <v>0</v>
      </c>
      <c r="ED91" s="60">
        <f t="shared" si="169"/>
        <v>0</v>
      </c>
      <c r="EE91" s="60">
        <f t="shared" si="170"/>
        <v>0</v>
      </c>
      <c r="EF91" s="60">
        <f t="shared" si="171"/>
        <v>0</v>
      </c>
      <c r="EG91" s="60">
        <f t="shared" si="172"/>
        <v>0</v>
      </c>
      <c r="EH91" s="60">
        <f t="shared" si="173"/>
        <v>0</v>
      </c>
      <c r="EI91" s="60">
        <f t="shared" si="174"/>
        <v>0</v>
      </c>
      <c r="EJ91" s="60">
        <f t="shared" si="175"/>
        <v>0</v>
      </c>
      <c r="EK91" s="60">
        <f t="shared" si="176"/>
        <v>0</v>
      </c>
      <c r="EL91" s="60">
        <f t="shared" si="177"/>
        <v>0</v>
      </c>
      <c r="EM91" s="60">
        <f t="shared" si="178"/>
        <v>0</v>
      </c>
      <c r="EN91" s="60">
        <f t="shared" si="179"/>
        <v>0</v>
      </c>
      <c r="EO91" s="60">
        <f t="shared" si="180"/>
        <v>0</v>
      </c>
      <c r="EP91" s="60">
        <f t="shared" si="181"/>
        <v>0</v>
      </c>
      <c r="EQ91" s="60">
        <f t="shared" si="182"/>
        <v>0</v>
      </c>
      <c r="ER91" s="85">
        <f t="shared" si="183"/>
        <v>0</v>
      </c>
      <c r="ES91" s="50"/>
      <c r="ET91" s="59">
        <f t="shared" si="184"/>
        <v>4206.2166359510402</v>
      </c>
      <c r="EU91" s="60">
        <f ca="1">IFERROR((NORMSDIST(((LN($ET91/$S$3)+(#REF!+($O$49^2)/2)*$O$54)/($O$49*SQRT($O$54))))*$ET91-NORMSDIST((((LN($ET91/$S$3)+(#REF!+($O$49^2)/2)*$O$54)/($O$49*SQRT($O$54)))-$O$49*SQRT(($O$54))))*$S$3*EXP(-#REF!*$O$54))*$R$3*100,0)</f>
        <v>0</v>
      </c>
      <c r="EV91" s="60">
        <f ca="1">IFERROR((NORMSDIST(((LN($ET91/$S$4)+(#REF!+($O$49^2)/2)*$O$54)/($O$49*SQRT($O$54))))*$ET91-NORMSDIST((((LN($ET91/$S$4)+(#REF!+($O$49^2)/2)*$O$54)/($O$49*SQRT($O$54)))-$O$49*SQRT(($O$54))))*$S$4*EXP(-#REF!*$O$54))*$R$4*100,0)</f>
        <v>0</v>
      </c>
      <c r="EW91" s="60">
        <f ca="1">IFERROR((NORMSDIST(((LN($ET91/$S$5)+(#REF!+($O$49^2)/2)*$O$54)/($O$49*SQRT($O$54))))*$ET91-NORMSDIST((((LN($ET91/$S$5)+(#REF!+($O$49^2)/2)*$O$54)/($O$49*SQRT($O$54)))-$O$49*SQRT(($O$54))))*$S$5*EXP(-#REF!*$O$54))*$R$5*100,0)</f>
        <v>0</v>
      </c>
      <c r="EX91" s="60">
        <f ca="1">IFERROR((NORMSDIST(((LN($ET91/$S$6)+(#REF!+($O$49^2)/2)*$O$54)/($O$49*SQRT($O$54))))*$ET91-NORMSDIST((((LN($ET91/$S$6)+(#REF!+($O$49^2)/2)*$O$54)/($O$49*SQRT($O$54)))-$O$49*SQRT(($O$54))))*$S$6*EXP(-#REF!*$O$54))*$R$6*100,0)</f>
        <v>0</v>
      </c>
      <c r="EY91" s="60">
        <f ca="1">IFERROR((NORMSDIST(((LN($ET91/$S$7)+(#REF!+($O$49^2)/2)*$O$54)/($O$49*SQRT($O$54))))*$ET91-NORMSDIST((((LN($ET91/$S$7)+(#REF!+($O$49^2)/2)*$O$54)/($O$49*SQRT($O$54)))-$O$49*SQRT(($O$54))))*$S$7*EXP(-#REF!*$O$54))*$R$7*100,0)</f>
        <v>0</v>
      </c>
      <c r="EZ91" s="60">
        <f ca="1">IFERROR((NORMSDIST(((LN($ET91/$S$8)+(#REF!+($O$49^2)/2)*$O$54)/($O$49*SQRT($O$54))))*$ET91-NORMSDIST((((LN($ET91/$S$8)+(#REF!+($O$49^2)/2)*$O$54)/($O$49*SQRT($O$54)))-$O$49*SQRT(($O$54))))*$S$8*EXP(-#REF!*$O$54))*$R$8*100,0)</f>
        <v>0</v>
      </c>
      <c r="FA91" s="60">
        <f ca="1">IFERROR((NORMSDIST(((LN($ET91/$S$9)+(#REF!+($O$49^2)/2)*$O$54)/($O$49*SQRT($O$54))))*$ET91-NORMSDIST((((LN($ET91/$S$9)+(#REF!+($O$49^2)/2)*$O$54)/($O$49*SQRT($O$54)))-$O$49*SQRT(($O$54))))*$S$9*EXP(-#REF!*$O$54))*$R$9*100,0)</f>
        <v>0</v>
      </c>
      <c r="FB91" s="60">
        <f ca="1">IFERROR((NORMSDIST(((LN($ET91/$S$10)+(#REF!+($O$49^2)/2)*$O$54)/($O$49*SQRT($O$54))))*$ET91-NORMSDIST((((LN($ET91/$S$10)+(#REF!+($O$49^2)/2)*$O$54)/($O$49*SQRT($O$54)))-$O$49*SQRT(($O$54))))*$S$10*EXP(-#REF!*$O$54))*$R$10*100,0)</f>
        <v>0</v>
      </c>
      <c r="FC91" s="60">
        <f ca="1">IFERROR((NORMSDIST(((LN($ET91/$S$11)+(#REF!+($O$49^2)/2)*$O$54)/($O$49*SQRT($O$54))))*$ET91-NORMSDIST((((LN($ET91/$S$11)+(#REF!+($O$49^2)/2)*$O$54)/($O$49*SQRT($O$54)))-$O$49*SQRT(($O$54))))*$S$11*EXP(-#REF!*$O$54))*$R$11*100,0)</f>
        <v>0</v>
      </c>
      <c r="FD91" s="60">
        <f ca="1">IFERROR((NORMSDIST(((LN($ET91/$S$12)+(#REF!+($O$49^2)/2)*$O$54)/($O$49*SQRT($O$54))))*$ET91-NORMSDIST((((LN($ET91/$S$12)+(#REF!+($O$49^2)/2)*$O$54)/($O$49*SQRT($O$54)))-$O$49*SQRT(($O$54))))*$S$12*EXP(-#REF!*$O$54))*$R$12*100,0)</f>
        <v>0</v>
      </c>
      <c r="FE91" s="60">
        <f ca="1">IFERROR((NORMSDIST(((LN($ET91/$S$13)+(#REF!+($O$49^2)/2)*$O$54)/($O$49*SQRT($O$54))))*$ET91-NORMSDIST((((LN($ET91/$S$13)+(#REF!+($O$49^2)/2)*$O$54)/($O$49*SQRT($O$54)))-$O$49*SQRT(($O$54))))*$S$13*EXP(-#REF!*$O$54))*$R$13*100,0)</f>
        <v>0</v>
      </c>
      <c r="FF91" s="60">
        <f ca="1">IFERROR((NORMSDIST(((LN($ET91/$S$14)+(#REF!+($O$49^2)/2)*$O$54)/($O$49*SQRT($O$54))))*$ET91-NORMSDIST((((LN($ET91/$S$14)+(#REF!+($O$49^2)/2)*$O$54)/($O$49*SQRT($O$54)))-$O$49*SQRT(($O$54))))*$S$14*EXP(-#REF!*$O$54))*$R$14*100,0)</f>
        <v>0</v>
      </c>
      <c r="FG91" s="60">
        <f ca="1">IFERROR((NORMSDIST(((LN($ET91/$S$15)+(#REF!+($O$49^2)/2)*$O$54)/($O$49*SQRT($O$54))))*$ET91-NORMSDIST((((LN($ET91/$S$15)+(#REF!+($O$49^2)/2)*$O$54)/($O$49*SQRT($O$54)))-$O$49*SQRT(($O$54))))*$S$15*EXP(-#REF!*$O$54))*$R$15*100,0)</f>
        <v>0</v>
      </c>
      <c r="FH91" s="60">
        <f ca="1">IFERROR((NORMSDIST(((LN($ET91/$S$16)+(#REF!+($O$49^2)/2)*$O$54)/($O$49*SQRT($O$54))))*$ET91-NORMSDIST((((LN($ET91/$S$16)+(#REF!+($O$49^2)/2)*$O$54)/($O$49*SQRT($O$54)))-$O$49*SQRT(($O$54))))*$S$16*EXP(-#REF!*$O$54))*$R$16*100,0)</f>
        <v>0</v>
      </c>
      <c r="FI91" s="60">
        <f ca="1">IFERROR((NORMSDIST(((LN($ET91/$S$17)+(#REF!+($O$49^2)/2)*$O$54)/($O$49*SQRT($O$54))))*$ET91-NORMSDIST((((LN($ET91/$S$17)+(#REF!+($O$49^2)/2)*$O$54)/($O$49*SQRT($O$54)))-$O$49*SQRT(($O$54))))*$S$17*EXP(-#REF!*$O$54))*$R$17*100,0)</f>
        <v>0</v>
      </c>
      <c r="FJ91" s="60">
        <f ca="1">IFERROR((NORMSDIST(((LN($ET91/$S$18)+(#REF!+($O$49^2)/2)*$O$54)/($O$49*SQRT($O$54))))*$ET91-NORMSDIST((((LN($ET91/$S$18)+(#REF!+($O$49^2)/2)*$O$54)/($O$49*SQRT($O$54)))-$O$49*SQRT(($O$54))))*$S$18*EXP(-#REF!*$O$54))*$R$18*100,0)</f>
        <v>0</v>
      </c>
      <c r="FK91" s="60">
        <f ca="1">IFERROR((NORMSDIST(((LN($ET91/$S$19)+(#REF!+($O$49^2)/2)*$O$54)/($O$49*SQRT($O$54))))*$ET91-NORMSDIST((((LN($ET91/$S$19)+(#REF!+($O$49^2)/2)*$O$54)/($O$49*SQRT($O$54)))-$O$49*SQRT(($O$54))))*$S$19*EXP(-#REF!*$O$54))*$R$19*100,0)</f>
        <v>0</v>
      </c>
      <c r="FL91" s="60">
        <f ca="1">IFERROR((NORMSDIST(((LN($ET91/$S$20)+(#REF!+($O$49^2)/2)*$O$54)/($O$49*SQRT($O$54))))*$ET91-NORMSDIST((((LN($ET91/$S$20)+(#REF!+($O$49^2)/2)*$O$54)/($O$49*SQRT($O$54)))-$O$49*SQRT(($O$54))))*$S$20*EXP(-#REF!*$O$54))*$R$20*100,0)</f>
        <v>0</v>
      </c>
      <c r="FM91" s="60">
        <f ca="1">IFERROR((NORMSDIST(((LN($ET91/$S$21)+(#REF!+($O$49^2)/2)*$O$54)/($O$49*SQRT($O$54))))*$ET91-NORMSDIST((((LN($ET91/$S$21)+(#REF!+($O$49^2)/2)*$O$54)/($O$49*SQRT($O$54)))-$O$49*SQRT(($O$54))))*$S$21*EXP(-#REF!*$O$54))*$R$21*100,0)</f>
        <v>0</v>
      </c>
      <c r="FN91" s="60">
        <f ca="1">IFERROR((NORMSDIST(((LN($ET91/$S$22)+(#REF!+($O$49^2)/2)*$O$54)/($O$49*SQRT($O$54))))*$ET91-NORMSDIST((((LN($ET91/$S$22)+(#REF!+($O$49^2)/2)*$O$54)/($O$49*SQRT($O$54)))-$O$49*SQRT(($O$54))))*$S$22*EXP(-#REF!*$O$54))*$R$22*100,0)</f>
        <v>0</v>
      </c>
      <c r="FO91" s="60">
        <f ca="1">IFERROR((NORMSDIST(((LN($ET91/$S$23)+(#REF!+($O$49^2)/2)*$O$54)/($O$49*SQRT($O$54))))*$ET91-NORMSDIST((((LN($ET91/$S$23)+(#REF!+($O$49^2)/2)*$O$54)/($O$49*SQRT($O$54)))-$O$49*SQRT(($O$54))))*$S$23*EXP(-#REF!*$O$54))*$R$23*100,0)</f>
        <v>0</v>
      </c>
      <c r="FP91" s="60">
        <f ca="1">IFERROR((NORMSDIST(((LN($ET91/$S$24)+(#REF!+($O$49^2)/2)*$O$54)/($O$49*SQRT($O$54))))*$ET91-NORMSDIST((((LN($ET91/$S$24)+(#REF!+($O$49^2)/2)*$O$54)/($O$49*SQRT($O$54)))-$O$49*SQRT(($O$54))))*$S$24*EXP(-#REF!*$O$54))*$R$24*100,0)</f>
        <v>0</v>
      </c>
      <c r="FQ91" s="60">
        <f ca="1">IFERROR((NORMSDIST(((LN($ET91/$S$25)+(#REF!+($O$49^2)/2)*$O$54)/($O$49*SQRT($O$54))))*$ET91-NORMSDIST((((LN($ET91/$S$25)+(#REF!+($O$49^2)/2)*$O$54)/($O$49*SQRT($O$54)))-$O$49*SQRT(($O$54))))*$S$25*EXP(-#REF!*$O$54))*$R$25*100,0)</f>
        <v>0</v>
      </c>
      <c r="FR91" s="60">
        <f ca="1">IFERROR((NORMSDIST(((LN($ET91/$S$26)+(#REF!+($O$49^2)/2)*$O$54)/($O$49*SQRT($O$54))))*$ET91-NORMSDIST((((LN($ET91/$S$26)+(#REF!+($O$49^2)/2)*$O$54)/($O$49*SQRT($O$54)))-$O$49*SQRT(($O$54))))*$S$26*EXP(-#REF!*$O$54))*$R$26*100,0)</f>
        <v>0</v>
      </c>
      <c r="FS91" s="60">
        <f ca="1">IFERROR((NORMSDIST(((LN($ET91/$S$27)+(#REF!+($O$49^2)/2)*$O$54)/($O$49*SQRT($O$54))))*$ET91-NORMSDIST((((LN($ET91/$S$27)+(#REF!+($O$49^2)/2)*$O$54)/($O$49*SQRT($O$54)))-$O$49*SQRT(($O$54))))*$S$27*EXP(-#REF!*$O$54))*$R$27*100,0)</f>
        <v>0</v>
      </c>
      <c r="FT91" s="60">
        <f ca="1">IFERROR((NORMSDIST(((LN($ET91/$S$28)+(#REF!+($O$49^2)/2)*$O$54)/($O$49*SQRT($O$54))))*$ET91-NORMSDIST((((LN($ET91/$S$28)+(#REF!+($O$49^2)/2)*$O$54)/($O$49*SQRT($O$54)))-$O$49*SQRT(($O$54))))*$S$28*EXP(-#REF!*$O$54))*$R$28*100,0)</f>
        <v>0</v>
      </c>
      <c r="FU91" s="60">
        <f ca="1">IFERROR((NORMSDIST(((LN($ET91/$S$29)+(#REF!+($O$49^2)/2)*$O$54)/($O$49*SQRT($O$54))))*$ET91-NORMSDIST((((LN($ET91/$S$29)+(#REF!+($O$49^2)/2)*$O$54)/($O$49*SQRT($O$54)))-$O$49*SQRT(($O$54))))*$S$29*EXP(-#REF!*$O$54))*$R$29*100,0)</f>
        <v>0</v>
      </c>
      <c r="FV91" s="60">
        <f ca="1">IFERROR((NORMSDIST(((LN($ET91/$S$30)+(#REF!+($O$49^2)/2)*$O$54)/($O$49*SQRT($O$54))))*$ET91-NORMSDIST((((LN($ET91/$S$30)+(#REF!+($O$49^2)/2)*$O$54)/($O$49*SQRT($O$54)))-$O$49*SQRT(($O$54))))*$S$30*EXP(-#REF!*$O$54))*$R$30*100,0)</f>
        <v>0</v>
      </c>
      <c r="FW91" s="60">
        <f ca="1">IFERROR((NORMSDIST(((LN($ET91/$S$31)+(#REF!+($O$49^2)/2)*$O$54)/($O$49*SQRT($O$54))))*$ET91-NORMSDIST((((LN($ET91/$S$31)+(#REF!+($O$49^2)/2)*$O$54)/($O$49*SQRT($O$54)))-$O$49*SQRT(($O$54))))*$S$31*EXP(-#REF!*$O$54))*$R$31*100,0)</f>
        <v>0</v>
      </c>
      <c r="FX91" s="60">
        <f ca="1">IFERROR((NORMSDIST(((LN($ET91/$S$32)+(#REF!+($O$49^2)/2)*$O$54)/($O$49*SQRT($O$54))))*$ET91-NORMSDIST((((LN($ET91/$S$32)+(#REF!+($O$49^2)/2)*$O$54)/($O$49*SQRT($O$54)))-$O$49*SQRT(($O$54))))*$S$32*EXP(-#REF!*$O$54))*$R$32*100,0)</f>
        <v>0</v>
      </c>
      <c r="FY91" s="60">
        <f ca="1">IFERROR((NORMSDIST(((LN($ET91/$S$33)+(#REF!+($O$49^2)/2)*$O$54)/($O$49*SQRT($O$54))))*$ET91-NORMSDIST((((LN($ET91/$S$33)+(#REF!+($O$49^2)/2)*$O$54)/($O$49*SQRT($O$54)))-$O$49*SQRT(($O$54))))*$S$33*EXP(-#REF!*$O$54))*$R$33*100,0)</f>
        <v>0</v>
      </c>
      <c r="FZ91" s="60">
        <f ca="1">IFERROR((NORMSDIST(((LN($ET91/$S$34)+(#REF!+($O$49^2)/2)*$O$54)/($O$49*SQRT($O$54))))*$ET91-NORMSDIST((((LN($ET91/$S$34)+(#REF!+($O$49^2)/2)*$O$54)/($O$49*SQRT($O$54)))-$O$49*SQRT(($O$54))))*$S$34*EXP(-#REF!*$O$54))*$R$34*100,0)</f>
        <v>0</v>
      </c>
      <c r="GA91" s="60">
        <f ca="1">IFERROR((NORMSDIST(((LN($ET91/$S$35)+(#REF!+($O$49^2)/2)*$O$54)/($O$49*SQRT($O$54))))*$ET91-NORMSDIST((((LN($ET91/$S$35)+(#REF!+($O$49^2)/2)*$O$54)/($O$49*SQRT($O$54)))-$O$49*SQRT(($O$54))))*$S$35*EXP(-#REF!*$O$54))*$R$35*100,0)</f>
        <v>0</v>
      </c>
      <c r="GB91" s="60">
        <f ca="1">IFERROR((NORMSDIST(((LN($ET91/$S$36)+(#REF!+($O$49^2)/2)*$O$54)/($O$49*SQRT($O$54))))*$ET91-NORMSDIST((((LN($ET91/$S$36)+(#REF!+($O$49^2)/2)*$O$54)/($O$49*SQRT($O$54)))-$O$49*SQRT(($O$54))))*$S$36*EXP(-#REF!*$O$54))*$R$36*100,0)</f>
        <v>0</v>
      </c>
      <c r="GC91" s="60">
        <f ca="1">IFERROR((NORMSDIST(((LN($ET91/$S$37)+(#REF!+($O$49^2)/2)*$O$54)/($O$49*SQRT($O$54))))*$ET91-NORMSDIST((((LN($ET91/$S$37)+(#REF!+($O$49^2)/2)*$O$54)/($O$49*SQRT($O$54)))-$O$49*SQRT(($O$54))))*$S$37*EXP(-#REF!*$O$54))*$R$37*100,0)</f>
        <v>0</v>
      </c>
      <c r="GD91" s="60">
        <f ca="1">IFERROR((NORMSDIST(((LN($ET91/$S$38)+(#REF!+($O$49^2)/2)*$O$54)/($O$49*SQRT($O$54))))*$ET91-NORMSDIST((((LN($ET91/$S$38)+(#REF!+($O$49^2)/2)*$O$54)/($O$49*SQRT($O$54)))-$O$49*SQRT(($O$54))))*$S$38*EXP(-#REF!*$O$54))*$R$38*100,0)</f>
        <v>0</v>
      </c>
      <c r="GE91" s="60">
        <f ca="1">IFERROR((NORMSDIST(((LN($ET91/$S$39)+(#REF!+($O$49^2)/2)*$O$54)/($O$49*SQRT($O$54))))*$ET91-NORMSDIST((((LN($ET91/$S$39)+(#REF!+($O$49^2)/2)*$O$54)/($O$49*SQRT($O$54)))-$O$49*SQRT(($O$54))))*$S$39*EXP(-#REF!*$O$54))*$R$39*100,0)</f>
        <v>0</v>
      </c>
      <c r="GF91" s="60">
        <f ca="1">IFERROR((NORMSDIST(((LN($ET91/$S$40)+(#REF!+($O$49^2)/2)*$O$54)/($O$49*SQRT($O$54))))*$ET91-NORMSDIST((((LN($ET91/$S$40)+(#REF!+($O$49^2)/2)*$O$54)/($O$49*SQRT($O$54)))-$O$49*SQRT(($O$54))))*$S$40*EXP(-#REF!*$O$54))*$R$40*100,0)</f>
        <v>0</v>
      </c>
      <c r="GG91" s="60">
        <f ca="1">IFERROR((NORMSDIST(((LN($ET91/$S$41)+(#REF!+($O$49^2)/2)*$O$54)/($O$49*SQRT($O$54))))*$ET91-NORMSDIST((((LN($ET91/$S$41)+(#REF!+($O$49^2)/2)*$O$54)/($O$49*SQRT($O$54)))-$O$49*SQRT(($O$54))))*$S$41*EXP(-#REF!*$O$54))*$R$41*100,0)</f>
        <v>0</v>
      </c>
      <c r="GH91" s="60">
        <f ca="1">IFERROR((NORMSDIST(((LN($ET91/$S$42)+(#REF!+($O$49^2)/2)*$O$54)/($O$49*SQRT($O$54))))*$ET91-NORMSDIST((((LN($ET91/$S$42)+(#REF!+($O$49^2)/2)*$O$54)/($O$49*SQRT($O$54)))-$O$49*SQRT(($O$54))))*$S$42*EXP(-#REF!*$O$54))*$R$42*100,0)</f>
        <v>0</v>
      </c>
      <c r="GI91" s="85">
        <f t="shared" ca="1" si="185"/>
        <v>0</v>
      </c>
    </row>
    <row r="92" spans="1:191">
      <c r="A92" s="877"/>
      <c r="B92" s="877"/>
      <c r="C92" s="877"/>
      <c r="D92" s="877"/>
      <c r="E92" s="877"/>
      <c r="F92" s="877"/>
      <c r="G92" s="877"/>
      <c r="H92" s="877"/>
      <c r="I92" s="877"/>
      <c r="J92" s="877"/>
      <c r="K92" s="877"/>
      <c r="L92" s="877"/>
      <c r="M92" s="877"/>
      <c r="N92" s="877"/>
      <c r="O92" s="877"/>
      <c r="P92" s="877"/>
      <c r="Q92" s="877"/>
      <c r="R92" s="877"/>
      <c r="S92" s="877"/>
      <c r="T92" s="877"/>
      <c r="U92" s="877"/>
      <c r="V92" s="877"/>
      <c r="W92" s="877"/>
      <c r="X92" s="877"/>
      <c r="Y92" s="877"/>
      <c r="Z92" s="877"/>
      <c r="AA92" s="877"/>
      <c r="AB92" s="877"/>
      <c r="AC92" s="877"/>
      <c r="AD92" s="877"/>
      <c r="AE92" s="877"/>
      <c r="AF92" s="877"/>
      <c r="AG92" s="877"/>
      <c r="AH92" s="877"/>
      <c r="AI92" s="877"/>
      <c r="AJ92" s="877"/>
      <c r="AK92" s="877"/>
      <c r="AL92" s="877"/>
      <c r="AM92" s="877"/>
      <c r="AN92" s="877"/>
      <c r="AO92" s="877"/>
      <c r="AP92" s="877"/>
      <c r="AQ92" s="877"/>
      <c r="AR92" s="877"/>
      <c r="AS92" s="877"/>
      <c r="AT92" s="877"/>
      <c r="AU92" s="877"/>
      <c r="AV92" s="877"/>
      <c r="AW92" s="877"/>
      <c r="AX92" s="877"/>
      <c r="AY92" s="877"/>
      <c r="AZ92" s="877"/>
      <c r="BA92" s="877"/>
      <c r="BB92" s="877"/>
      <c r="BC92" s="877"/>
      <c r="BD92" s="877"/>
      <c r="BE92" s="877"/>
      <c r="BF92" s="877"/>
      <c r="BG92" s="877"/>
      <c r="BH92" s="877"/>
      <c r="BI92" s="877"/>
      <c r="BJ92" s="877"/>
      <c r="BK92" s="877"/>
      <c r="BL92" s="877"/>
      <c r="BM92" s="877"/>
      <c r="BN92" s="877"/>
      <c r="BO92" s="877"/>
      <c r="BP92" s="877"/>
      <c r="BQ92" s="877"/>
      <c r="BR92" s="877"/>
      <c r="DC92" s="59">
        <f t="shared" si="142"/>
        <v>4290.3409686700606</v>
      </c>
      <c r="DD92" s="60">
        <f t="shared" si="143"/>
        <v>0</v>
      </c>
      <c r="DE92" s="60">
        <f t="shared" si="144"/>
        <v>0</v>
      </c>
      <c r="DF92" s="60">
        <f t="shared" si="145"/>
        <v>0</v>
      </c>
      <c r="DG92" s="60">
        <f t="shared" si="146"/>
        <v>0</v>
      </c>
      <c r="DH92" s="60">
        <f t="shared" si="147"/>
        <v>0</v>
      </c>
      <c r="DI92" s="60">
        <f t="shared" si="148"/>
        <v>0</v>
      </c>
      <c r="DJ92" s="60">
        <f t="shared" si="149"/>
        <v>0</v>
      </c>
      <c r="DK92" s="60">
        <f t="shared" si="150"/>
        <v>0</v>
      </c>
      <c r="DL92" s="60">
        <f t="shared" si="151"/>
        <v>0</v>
      </c>
      <c r="DM92" s="60">
        <f t="shared" si="152"/>
        <v>0</v>
      </c>
      <c r="DN92" s="60">
        <f t="shared" si="153"/>
        <v>0</v>
      </c>
      <c r="DO92" s="60">
        <f t="shared" si="154"/>
        <v>0</v>
      </c>
      <c r="DP92" s="60">
        <f t="shared" si="155"/>
        <v>0</v>
      </c>
      <c r="DQ92" s="60">
        <f t="shared" si="156"/>
        <v>0</v>
      </c>
      <c r="DR92" s="60">
        <f t="shared" si="157"/>
        <v>0</v>
      </c>
      <c r="DS92" s="60">
        <f t="shared" si="158"/>
        <v>0</v>
      </c>
      <c r="DT92" s="60">
        <f t="shared" si="159"/>
        <v>0</v>
      </c>
      <c r="DU92" s="60">
        <f t="shared" si="160"/>
        <v>0</v>
      </c>
      <c r="DV92" s="60">
        <f t="shared" si="161"/>
        <v>0</v>
      </c>
      <c r="DW92" s="60">
        <f t="shared" si="162"/>
        <v>0</v>
      </c>
      <c r="DX92" s="60">
        <f t="shared" si="163"/>
        <v>0</v>
      </c>
      <c r="DY92" s="60">
        <f t="shared" si="164"/>
        <v>0</v>
      </c>
      <c r="DZ92" s="60">
        <f t="shared" si="165"/>
        <v>0</v>
      </c>
      <c r="EA92" s="60">
        <f t="shared" si="166"/>
        <v>0</v>
      </c>
      <c r="EB92" s="60">
        <f t="shared" si="167"/>
        <v>0</v>
      </c>
      <c r="EC92" s="60">
        <f t="shared" si="168"/>
        <v>0</v>
      </c>
      <c r="ED92" s="60">
        <f t="shared" si="169"/>
        <v>0</v>
      </c>
      <c r="EE92" s="60">
        <f t="shared" si="170"/>
        <v>0</v>
      </c>
      <c r="EF92" s="60">
        <f t="shared" si="171"/>
        <v>0</v>
      </c>
      <c r="EG92" s="60">
        <f t="shared" si="172"/>
        <v>0</v>
      </c>
      <c r="EH92" s="60">
        <f t="shared" si="173"/>
        <v>0</v>
      </c>
      <c r="EI92" s="60">
        <f t="shared" si="174"/>
        <v>0</v>
      </c>
      <c r="EJ92" s="60">
        <f t="shared" si="175"/>
        <v>0</v>
      </c>
      <c r="EK92" s="60">
        <f t="shared" si="176"/>
        <v>0</v>
      </c>
      <c r="EL92" s="60">
        <f t="shared" si="177"/>
        <v>0</v>
      </c>
      <c r="EM92" s="60">
        <f t="shared" si="178"/>
        <v>0</v>
      </c>
      <c r="EN92" s="60">
        <f t="shared" si="179"/>
        <v>0</v>
      </c>
      <c r="EO92" s="60">
        <f t="shared" si="180"/>
        <v>0</v>
      </c>
      <c r="EP92" s="60">
        <f t="shared" si="181"/>
        <v>0</v>
      </c>
      <c r="EQ92" s="60">
        <f t="shared" si="182"/>
        <v>0</v>
      </c>
      <c r="ER92" s="85">
        <f t="shared" si="183"/>
        <v>0</v>
      </c>
      <c r="ES92" s="50"/>
      <c r="ET92" s="59">
        <f t="shared" si="184"/>
        <v>4290.3409686700606</v>
      </c>
      <c r="EU92" s="60">
        <f ca="1">IFERROR((NORMSDIST(((LN($ET92/$S$3)+(#REF!+($O$49^2)/2)*$O$54)/($O$49*SQRT($O$54))))*$ET92-NORMSDIST((((LN($ET92/$S$3)+(#REF!+($O$49^2)/2)*$O$54)/($O$49*SQRT($O$54)))-$O$49*SQRT(($O$54))))*$S$3*EXP(-#REF!*$O$54))*$R$3*100,0)</f>
        <v>0</v>
      </c>
      <c r="EV92" s="60">
        <f ca="1">IFERROR((NORMSDIST(((LN($ET92/$S$4)+(#REF!+($O$49^2)/2)*$O$54)/($O$49*SQRT($O$54))))*$ET92-NORMSDIST((((LN($ET92/$S$4)+(#REF!+($O$49^2)/2)*$O$54)/($O$49*SQRT($O$54)))-$O$49*SQRT(($O$54))))*$S$4*EXP(-#REF!*$O$54))*$R$4*100,0)</f>
        <v>0</v>
      </c>
      <c r="EW92" s="60">
        <f ca="1">IFERROR((NORMSDIST(((LN($ET92/$S$5)+(#REF!+($O$49^2)/2)*$O$54)/($O$49*SQRT($O$54))))*$ET92-NORMSDIST((((LN($ET92/$S$5)+(#REF!+($O$49^2)/2)*$O$54)/($O$49*SQRT($O$54)))-$O$49*SQRT(($O$54))))*$S$5*EXP(-#REF!*$O$54))*$R$5*100,0)</f>
        <v>0</v>
      </c>
      <c r="EX92" s="60">
        <f ca="1">IFERROR((NORMSDIST(((LN($ET92/$S$6)+(#REF!+($O$49^2)/2)*$O$54)/($O$49*SQRT($O$54))))*$ET92-NORMSDIST((((LN($ET92/$S$6)+(#REF!+($O$49^2)/2)*$O$54)/($O$49*SQRT($O$54)))-$O$49*SQRT(($O$54))))*$S$6*EXP(-#REF!*$O$54))*$R$6*100,0)</f>
        <v>0</v>
      </c>
      <c r="EY92" s="60">
        <f ca="1">IFERROR((NORMSDIST(((LN($ET92/$S$7)+(#REF!+($O$49^2)/2)*$O$54)/($O$49*SQRT($O$54))))*$ET92-NORMSDIST((((LN($ET92/$S$7)+(#REF!+($O$49^2)/2)*$O$54)/($O$49*SQRT($O$54)))-$O$49*SQRT(($O$54))))*$S$7*EXP(-#REF!*$O$54))*$R$7*100,0)</f>
        <v>0</v>
      </c>
      <c r="EZ92" s="60">
        <f ca="1">IFERROR((NORMSDIST(((LN($ET92/$S$8)+(#REF!+($O$49^2)/2)*$O$54)/($O$49*SQRT($O$54))))*$ET92-NORMSDIST((((LN($ET92/$S$8)+(#REF!+($O$49^2)/2)*$O$54)/($O$49*SQRT($O$54)))-$O$49*SQRT(($O$54))))*$S$8*EXP(-#REF!*$O$54))*$R$8*100,0)</f>
        <v>0</v>
      </c>
      <c r="FA92" s="60">
        <f ca="1">IFERROR((NORMSDIST(((LN($ET92/$S$9)+(#REF!+($O$49^2)/2)*$O$54)/($O$49*SQRT($O$54))))*$ET92-NORMSDIST((((LN($ET92/$S$9)+(#REF!+($O$49^2)/2)*$O$54)/($O$49*SQRT($O$54)))-$O$49*SQRT(($O$54))))*$S$9*EXP(-#REF!*$O$54))*$R$9*100,0)</f>
        <v>0</v>
      </c>
      <c r="FB92" s="60">
        <f ca="1">IFERROR((NORMSDIST(((LN($ET92/$S$10)+(#REF!+($O$49^2)/2)*$O$54)/($O$49*SQRT($O$54))))*$ET92-NORMSDIST((((LN($ET92/$S$10)+(#REF!+($O$49^2)/2)*$O$54)/($O$49*SQRT($O$54)))-$O$49*SQRT(($O$54))))*$S$10*EXP(-#REF!*$O$54))*$R$10*100,0)</f>
        <v>0</v>
      </c>
      <c r="FC92" s="60">
        <f ca="1">IFERROR((NORMSDIST(((LN($ET92/$S$11)+(#REF!+($O$49^2)/2)*$O$54)/($O$49*SQRT($O$54))))*$ET92-NORMSDIST((((LN($ET92/$S$11)+(#REF!+($O$49^2)/2)*$O$54)/($O$49*SQRT($O$54)))-$O$49*SQRT(($O$54))))*$S$11*EXP(-#REF!*$O$54))*$R$11*100,0)</f>
        <v>0</v>
      </c>
      <c r="FD92" s="60">
        <f ca="1">IFERROR((NORMSDIST(((LN($ET92/$S$12)+(#REF!+($O$49^2)/2)*$O$54)/($O$49*SQRT($O$54))))*$ET92-NORMSDIST((((LN($ET92/$S$12)+(#REF!+($O$49^2)/2)*$O$54)/($O$49*SQRT($O$54)))-$O$49*SQRT(($O$54))))*$S$12*EXP(-#REF!*$O$54))*$R$12*100,0)</f>
        <v>0</v>
      </c>
      <c r="FE92" s="60">
        <f ca="1">IFERROR((NORMSDIST(((LN($ET92/$S$13)+(#REF!+($O$49^2)/2)*$O$54)/($O$49*SQRT($O$54))))*$ET92-NORMSDIST((((LN($ET92/$S$13)+(#REF!+($O$49^2)/2)*$O$54)/($O$49*SQRT($O$54)))-$O$49*SQRT(($O$54))))*$S$13*EXP(-#REF!*$O$54))*$R$13*100,0)</f>
        <v>0</v>
      </c>
      <c r="FF92" s="60">
        <f ca="1">IFERROR((NORMSDIST(((LN($ET92/$S$14)+(#REF!+($O$49^2)/2)*$O$54)/($O$49*SQRT($O$54))))*$ET92-NORMSDIST((((LN($ET92/$S$14)+(#REF!+($O$49^2)/2)*$O$54)/($O$49*SQRT($O$54)))-$O$49*SQRT(($O$54))))*$S$14*EXP(-#REF!*$O$54))*$R$14*100,0)</f>
        <v>0</v>
      </c>
      <c r="FG92" s="60">
        <f ca="1">IFERROR((NORMSDIST(((LN($ET92/$S$15)+(#REF!+($O$49^2)/2)*$O$54)/($O$49*SQRT($O$54))))*$ET92-NORMSDIST((((LN($ET92/$S$15)+(#REF!+($O$49^2)/2)*$O$54)/($O$49*SQRT($O$54)))-$O$49*SQRT(($O$54))))*$S$15*EXP(-#REF!*$O$54))*$R$15*100,0)</f>
        <v>0</v>
      </c>
      <c r="FH92" s="60">
        <f ca="1">IFERROR((NORMSDIST(((LN($ET92/$S$16)+(#REF!+($O$49^2)/2)*$O$54)/($O$49*SQRT($O$54))))*$ET92-NORMSDIST((((LN($ET92/$S$16)+(#REF!+($O$49^2)/2)*$O$54)/($O$49*SQRT($O$54)))-$O$49*SQRT(($O$54))))*$S$16*EXP(-#REF!*$O$54))*$R$16*100,0)</f>
        <v>0</v>
      </c>
      <c r="FI92" s="60">
        <f ca="1">IFERROR((NORMSDIST(((LN($ET92/$S$17)+(#REF!+($O$49^2)/2)*$O$54)/($O$49*SQRT($O$54))))*$ET92-NORMSDIST((((LN($ET92/$S$17)+(#REF!+($O$49^2)/2)*$O$54)/($O$49*SQRT($O$54)))-$O$49*SQRT(($O$54))))*$S$17*EXP(-#REF!*$O$54))*$R$17*100,0)</f>
        <v>0</v>
      </c>
      <c r="FJ92" s="60">
        <f ca="1">IFERROR((NORMSDIST(((LN($ET92/$S$18)+(#REF!+($O$49^2)/2)*$O$54)/($O$49*SQRT($O$54))))*$ET92-NORMSDIST((((LN($ET92/$S$18)+(#REF!+($O$49^2)/2)*$O$54)/($O$49*SQRT($O$54)))-$O$49*SQRT(($O$54))))*$S$18*EXP(-#REF!*$O$54))*$R$18*100,0)</f>
        <v>0</v>
      </c>
      <c r="FK92" s="60">
        <f ca="1">IFERROR((NORMSDIST(((LN($ET92/$S$19)+(#REF!+($O$49^2)/2)*$O$54)/($O$49*SQRT($O$54))))*$ET92-NORMSDIST((((LN($ET92/$S$19)+(#REF!+($O$49^2)/2)*$O$54)/($O$49*SQRT($O$54)))-$O$49*SQRT(($O$54))))*$S$19*EXP(-#REF!*$O$54))*$R$19*100,0)</f>
        <v>0</v>
      </c>
      <c r="FL92" s="60">
        <f ca="1">IFERROR((NORMSDIST(((LN($ET92/$S$20)+(#REF!+($O$49^2)/2)*$O$54)/($O$49*SQRT($O$54))))*$ET92-NORMSDIST((((LN($ET92/$S$20)+(#REF!+($O$49^2)/2)*$O$54)/($O$49*SQRT($O$54)))-$O$49*SQRT(($O$54))))*$S$20*EXP(-#REF!*$O$54))*$R$20*100,0)</f>
        <v>0</v>
      </c>
      <c r="FM92" s="60">
        <f ca="1">IFERROR((NORMSDIST(((LN($ET92/$S$21)+(#REF!+($O$49^2)/2)*$O$54)/($O$49*SQRT($O$54))))*$ET92-NORMSDIST((((LN($ET92/$S$21)+(#REF!+($O$49^2)/2)*$O$54)/($O$49*SQRT($O$54)))-$O$49*SQRT(($O$54))))*$S$21*EXP(-#REF!*$O$54))*$R$21*100,0)</f>
        <v>0</v>
      </c>
      <c r="FN92" s="60">
        <f ca="1">IFERROR((NORMSDIST(((LN($ET92/$S$22)+(#REF!+($O$49^2)/2)*$O$54)/($O$49*SQRT($O$54))))*$ET92-NORMSDIST((((LN($ET92/$S$22)+(#REF!+($O$49^2)/2)*$O$54)/($O$49*SQRT($O$54)))-$O$49*SQRT(($O$54))))*$S$22*EXP(-#REF!*$O$54))*$R$22*100,0)</f>
        <v>0</v>
      </c>
      <c r="FO92" s="60">
        <f ca="1">IFERROR((NORMSDIST(((LN($ET92/$S$23)+(#REF!+($O$49^2)/2)*$O$54)/($O$49*SQRT($O$54))))*$ET92-NORMSDIST((((LN($ET92/$S$23)+(#REF!+($O$49^2)/2)*$O$54)/($O$49*SQRT($O$54)))-$O$49*SQRT(($O$54))))*$S$23*EXP(-#REF!*$O$54))*$R$23*100,0)</f>
        <v>0</v>
      </c>
      <c r="FP92" s="60">
        <f ca="1">IFERROR((NORMSDIST(((LN($ET92/$S$24)+(#REF!+($O$49^2)/2)*$O$54)/($O$49*SQRT($O$54))))*$ET92-NORMSDIST((((LN($ET92/$S$24)+(#REF!+($O$49^2)/2)*$O$54)/($O$49*SQRT($O$54)))-$O$49*SQRT(($O$54))))*$S$24*EXP(-#REF!*$O$54))*$R$24*100,0)</f>
        <v>0</v>
      </c>
      <c r="FQ92" s="60">
        <f ca="1">IFERROR((NORMSDIST(((LN($ET92/$S$25)+(#REF!+($O$49^2)/2)*$O$54)/($O$49*SQRT($O$54))))*$ET92-NORMSDIST((((LN($ET92/$S$25)+(#REF!+($O$49^2)/2)*$O$54)/($O$49*SQRT($O$54)))-$O$49*SQRT(($O$54))))*$S$25*EXP(-#REF!*$O$54))*$R$25*100,0)</f>
        <v>0</v>
      </c>
      <c r="FR92" s="60">
        <f ca="1">IFERROR((NORMSDIST(((LN($ET92/$S$26)+(#REF!+($O$49^2)/2)*$O$54)/($O$49*SQRT($O$54))))*$ET92-NORMSDIST((((LN($ET92/$S$26)+(#REF!+($O$49^2)/2)*$O$54)/($O$49*SQRT($O$54)))-$O$49*SQRT(($O$54))))*$S$26*EXP(-#REF!*$O$54))*$R$26*100,0)</f>
        <v>0</v>
      </c>
      <c r="FS92" s="60">
        <f ca="1">IFERROR((NORMSDIST(((LN($ET92/$S$27)+(#REF!+($O$49^2)/2)*$O$54)/($O$49*SQRT($O$54))))*$ET92-NORMSDIST((((LN($ET92/$S$27)+(#REF!+($O$49^2)/2)*$O$54)/($O$49*SQRT($O$54)))-$O$49*SQRT(($O$54))))*$S$27*EXP(-#REF!*$O$54))*$R$27*100,0)</f>
        <v>0</v>
      </c>
      <c r="FT92" s="60">
        <f ca="1">IFERROR((NORMSDIST(((LN($ET92/$S$28)+(#REF!+($O$49^2)/2)*$O$54)/($O$49*SQRT($O$54))))*$ET92-NORMSDIST((((LN($ET92/$S$28)+(#REF!+($O$49^2)/2)*$O$54)/($O$49*SQRT($O$54)))-$O$49*SQRT(($O$54))))*$S$28*EXP(-#REF!*$O$54))*$R$28*100,0)</f>
        <v>0</v>
      </c>
      <c r="FU92" s="60">
        <f ca="1">IFERROR((NORMSDIST(((LN($ET92/$S$29)+(#REF!+($O$49^2)/2)*$O$54)/($O$49*SQRT($O$54))))*$ET92-NORMSDIST((((LN($ET92/$S$29)+(#REF!+($O$49^2)/2)*$O$54)/($O$49*SQRT($O$54)))-$O$49*SQRT(($O$54))))*$S$29*EXP(-#REF!*$O$54))*$R$29*100,0)</f>
        <v>0</v>
      </c>
      <c r="FV92" s="60">
        <f ca="1">IFERROR((NORMSDIST(((LN($ET92/$S$30)+(#REF!+($O$49^2)/2)*$O$54)/($O$49*SQRT($O$54))))*$ET92-NORMSDIST((((LN($ET92/$S$30)+(#REF!+($O$49^2)/2)*$O$54)/($O$49*SQRT($O$54)))-$O$49*SQRT(($O$54))))*$S$30*EXP(-#REF!*$O$54))*$R$30*100,0)</f>
        <v>0</v>
      </c>
      <c r="FW92" s="60">
        <f ca="1">IFERROR((NORMSDIST(((LN($ET92/$S$31)+(#REF!+($O$49^2)/2)*$O$54)/($O$49*SQRT($O$54))))*$ET92-NORMSDIST((((LN($ET92/$S$31)+(#REF!+($O$49^2)/2)*$O$54)/($O$49*SQRT($O$54)))-$O$49*SQRT(($O$54))))*$S$31*EXP(-#REF!*$O$54))*$R$31*100,0)</f>
        <v>0</v>
      </c>
      <c r="FX92" s="60">
        <f ca="1">IFERROR((NORMSDIST(((LN($ET92/$S$32)+(#REF!+($O$49^2)/2)*$O$54)/($O$49*SQRT($O$54))))*$ET92-NORMSDIST((((LN($ET92/$S$32)+(#REF!+($O$49^2)/2)*$O$54)/($O$49*SQRT($O$54)))-$O$49*SQRT(($O$54))))*$S$32*EXP(-#REF!*$O$54))*$R$32*100,0)</f>
        <v>0</v>
      </c>
      <c r="FY92" s="60">
        <f ca="1">IFERROR((NORMSDIST(((LN($ET92/$S$33)+(#REF!+($O$49^2)/2)*$O$54)/($O$49*SQRT($O$54))))*$ET92-NORMSDIST((((LN($ET92/$S$33)+(#REF!+($O$49^2)/2)*$O$54)/($O$49*SQRT($O$54)))-$O$49*SQRT(($O$54))))*$S$33*EXP(-#REF!*$O$54))*$R$33*100,0)</f>
        <v>0</v>
      </c>
      <c r="FZ92" s="60">
        <f ca="1">IFERROR((NORMSDIST(((LN($ET92/$S$34)+(#REF!+($O$49^2)/2)*$O$54)/($O$49*SQRT($O$54))))*$ET92-NORMSDIST((((LN($ET92/$S$34)+(#REF!+($O$49^2)/2)*$O$54)/($O$49*SQRT($O$54)))-$O$49*SQRT(($O$54))))*$S$34*EXP(-#REF!*$O$54))*$R$34*100,0)</f>
        <v>0</v>
      </c>
      <c r="GA92" s="60">
        <f ca="1">IFERROR((NORMSDIST(((LN($ET92/$S$35)+(#REF!+($O$49^2)/2)*$O$54)/($O$49*SQRT($O$54))))*$ET92-NORMSDIST((((LN($ET92/$S$35)+(#REF!+($O$49^2)/2)*$O$54)/($O$49*SQRT($O$54)))-$O$49*SQRT(($O$54))))*$S$35*EXP(-#REF!*$O$54))*$R$35*100,0)</f>
        <v>0</v>
      </c>
      <c r="GB92" s="60">
        <f ca="1">IFERROR((NORMSDIST(((LN($ET92/$S$36)+(#REF!+($O$49^2)/2)*$O$54)/($O$49*SQRT($O$54))))*$ET92-NORMSDIST((((LN($ET92/$S$36)+(#REF!+($O$49^2)/2)*$O$54)/($O$49*SQRT($O$54)))-$O$49*SQRT(($O$54))))*$S$36*EXP(-#REF!*$O$54))*$R$36*100,0)</f>
        <v>0</v>
      </c>
      <c r="GC92" s="60">
        <f ca="1">IFERROR((NORMSDIST(((LN($ET92/$S$37)+(#REF!+($O$49^2)/2)*$O$54)/($O$49*SQRT($O$54))))*$ET92-NORMSDIST((((LN($ET92/$S$37)+(#REF!+($O$49^2)/2)*$O$54)/($O$49*SQRT($O$54)))-$O$49*SQRT(($O$54))))*$S$37*EXP(-#REF!*$O$54))*$R$37*100,0)</f>
        <v>0</v>
      </c>
      <c r="GD92" s="60">
        <f ca="1">IFERROR((NORMSDIST(((LN($ET92/$S$38)+(#REF!+($O$49^2)/2)*$O$54)/($O$49*SQRT($O$54))))*$ET92-NORMSDIST((((LN($ET92/$S$38)+(#REF!+($O$49^2)/2)*$O$54)/($O$49*SQRT($O$54)))-$O$49*SQRT(($O$54))))*$S$38*EXP(-#REF!*$O$54))*$R$38*100,0)</f>
        <v>0</v>
      </c>
      <c r="GE92" s="60">
        <f ca="1">IFERROR((NORMSDIST(((LN($ET92/$S$39)+(#REF!+($O$49^2)/2)*$O$54)/($O$49*SQRT($O$54))))*$ET92-NORMSDIST((((LN($ET92/$S$39)+(#REF!+($O$49^2)/2)*$O$54)/($O$49*SQRT($O$54)))-$O$49*SQRT(($O$54))))*$S$39*EXP(-#REF!*$O$54))*$R$39*100,0)</f>
        <v>0</v>
      </c>
      <c r="GF92" s="60">
        <f ca="1">IFERROR((NORMSDIST(((LN($ET92/$S$40)+(#REF!+($O$49^2)/2)*$O$54)/($O$49*SQRT($O$54))))*$ET92-NORMSDIST((((LN($ET92/$S$40)+(#REF!+($O$49^2)/2)*$O$54)/($O$49*SQRT($O$54)))-$O$49*SQRT(($O$54))))*$S$40*EXP(-#REF!*$O$54))*$R$40*100,0)</f>
        <v>0</v>
      </c>
      <c r="GG92" s="60">
        <f ca="1">IFERROR((NORMSDIST(((LN($ET92/$S$41)+(#REF!+($O$49^2)/2)*$O$54)/($O$49*SQRT($O$54))))*$ET92-NORMSDIST((((LN($ET92/$S$41)+(#REF!+($O$49^2)/2)*$O$54)/($O$49*SQRT($O$54)))-$O$49*SQRT(($O$54))))*$S$41*EXP(-#REF!*$O$54))*$R$41*100,0)</f>
        <v>0</v>
      </c>
      <c r="GH92" s="60">
        <f ca="1">IFERROR((NORMSDIST(((LN($ET92/$S$42)+(#REF!+($O$49^2)/2)*$O$54)/($O$49*SQRT($O$54))))*$ET92-NORMSDIST((((LN($ET92/$S$42)+(#REF!+($O$49^2)/2)*$O$54)/($O$49*SQRT($O$54)))-$O$49*SQRT(($O$54))))*$S$42*EXP(-#REF!*$O$54))*$R$42*100,0)</f>
        <v>0</v>
      </c>
      <c r="GI92" s="85">
        <f t="shared" ca="1" si="185"/>
        <v>0</v>
      </c>
    </row>
    <row r="93" spans="1:191">
      <c r="A93" s="877"/>
      <c r="B93" s="877"/>
      <c r="C93" s="877"/>
      <c r="D93" s="877"/>
      <c r="E93" s="877"/>
      <c r="F93" s="877"/>
      <c r="G93" s="877"/>
      <c r="H93" s="877"/>
      <c r="I93" s="877"/>
      <c r="J93" s="877"/>
      <c r="K93" s="877"/>
      <c r="L93" s="877"/>
      <c r="M93" s="877"/>
      <c r="N93" s="877"/>
      <c r="O93" s="877"/>
      <c r="P93" s="877"/>
      <c r="Q93" s="877"/>
      <c r="R93" s="877"/>
      <c r="S93" s="877"/>
      <c r="T93" s="877"/>
      <c r="U93" s="877"/>
      <c r="V93" s="877"/>
      <c r="W93" s="877"/>
      <c r="X93" s="877"/>
      <c r="Y93" s="877"/>
      <c r="Z93" s="877"/>
      <c r="AA93" s="877"/>
      <c r="AB93" s="877"/>
      <c r="AC93" s="877"/>
      <c r="AD93" s="877"/>
      <c r="AE93" s="877"/>
      <c r="AF93" s="877"/>
      <c r="AG93" s="877"/>
      <c r="AH93" s="877"/>
      <c r="AI93" s="877"/>
      <c r="AJ93" s="877"/>
      <c r="AK93" s="877"/>
      <c r="AL93" s="877"/>
      <c r="AM93" s="877"/>
      <c r="AN93" s="877"/>
      <c r="AO93" s="877"/>
      <c r="AP93" s="877"/>
      <c r="AQ93" s="877"/>
      <c r="AR93" s="877"/>
      <c r="AS93" s="877"/>
      <c r="AT93" s="877"/>
      <c r="AU93" s="877"/>
      <c r="AV93" s="877"/>
      <c r="AW93" s="877"/>
      <c r="AX93" s="877"/>
      <c r="AY93" s="877"/>
      <c r="AZ93" s="877"/>
      <c r="BA93" s="877"/>
      <c r="BB93" s="877"/>
      <c r="BC93" s="877"/>
      <c r="BD93" s="877"/>
      <c r="BE93" s="877"/>
      <c r="BF93" s="877"/>
      <c r="BG93" s="877"/>
      <c r="BH93" s="877"/>
      <c r="BI93" s="877"/>
      <c r="BJ93" s="877"/>
      <c r="BK93" s="877"/>
      <c r="BL93" s="877"/>
      <c r="BM93" s="877"/>
      <c r="BN93" s="877"/>
      <c r="BO93" s="877"/>
      <c r="BP93" s="877"/>
      <c r="BQ93" s="877"/>
      <c r="BR93" s="877"/>
      <c r="DC93" s="59">
        <f t="shared" si="142"/>
        <v>4376.1477880434622</v>
      </c>
      <c r="DD93" s="60">
        <f t="shared" si="143"/>
        <v>0</v>
      </c>
      <c r="DE93" s="60">
        <f t="shared" si="144"/>
        <v>0</v>
      </c>
      <c r="DF93" s="60">
        <f t="shared" si="145"/>
        <v>0</v>
      </c>
      <c r="DG93" s="60">
        <f t="shared" si="146"/>
        <v>0</v>
      </c>
      <c r="DH93" s="60">
        <f t="shared" si="147"/>
        <v>0</v>
      </c>
      <c r="DI93" s="60">
        <f t="shared" si="148"/>
        <v>0</v>
      </c>
      <c r="DJ93" s="60">
        <f t="shared" si="149"/>
        <v>0</v>
      </c>
      <c r="DK93" s="60">
        <f t="shared" si="150"/>
        <v>0</v>
      </c>
      <c r="DL93" s="60">
        <f t="shared" si="151"/>
        <v>0</v>
      </c>
      <c r="DM93" s="60">
        <f t="shared" si="152"/>
        <v>0</v>
      </c>
      <c r="DN93" s="60">
        <f t="shared" si="153"/>
        <v>0</v>
      </c>
      <c r="DO93" s="60">
        <f t="shared" si="154"/>
        <v>0</v>
      </c>
      <c r="DP93" s="60">
        <f t="shared" si="155"/>
        <v>0</v>
      </c>
      <c r="DQ93" s="60">
        <f t="shared" si="156"/>
        <v>0</v>
      </c>
      <c r="DR93" s="60">
        <f t="shared" si="157"/>
        <v>0</v>
      </c>
      <c r="DS93" s="60">
        <f t="shared" si="158"/>
        <v>0</v>
      </c>
      <c r="DT93" s="60">
        <f t="shared" si="159"/>
        <v>0</v>
      </c>
      <c r="DU93" s="60">
        <f t="shared" si="160"/>
        <v>0</v>
      </c>
      <c r="DV93" s="60">
        <f t="shared" si="161"/>
        <v>0</v>
      </c>
      <c r="DW93" s="60">
        <f t="shared" si="162"/>
        <v>0</v>
      </c>
      <c r="DX93" s="60">
        <f t="shared" si="163"/>
        <v>0</v>
      </c>
      <c r="DY93" s="60">
        <f t="shared" si="164"/>
        <v>0</v>
      </c>
      <c r="DZ93" s="60">
        <f t="shared" si="165"/>
        <v>0</v>
      </c>
      <c r="EA93" s="60">
        <f t="shared" si="166"/>
        <v>0</v>
      </c>
      <c r="EB93" s="60">
        <f t="shared" si="167"/>
        <v>0</v>
      </c>
      <c r="EC93" s="60">
        <f t="shared" si="168"/>
        <v>0</v>
      </c>
      <c r="ED93" s="60">
        <f t="shared" si="169"/>
        <v>0</v>
      </c>
      <c r="EE93" s="60">
        <f t="shared" si="170"/>
        <v>0</v>
      </c>
      <c r="EF93" s="60">
        <f t="shared" si="171"/>
        <v>0</v>
      </c>
      <c r="EG93" s="60">
        <f t="shared" si="172"/>
        <v>0</v>
      </c>
      <c r="EH93" s="60">
        <f t="shared" si="173"/>
        <v>0</v>
      </c>
      <c r="EI93" s="60">
        <f t="shared" si="174"/>
        <v>0</v>
      </c>
      <c r="EJ93" s="60">
        <f t="shared" si="175"/>
        <v>0</v>
      </c>
      <c r="EK93" s="60">
        <f t="shared" si="176"/>
        <v>0</v>
      </c>
      <c r="EL93" s="60">
        <f t="shared" si="177"/>
        <v>0</v>
      </c>
      <c r="EM93" s="60">
        <f t="shared" si="178"/>
        <v>0</v>
      </c>
      <c r="EN93" s="60">
        <f t="shared" si="179"/>
        <v>0</v>
      </c>
      <c r="EO93" s="60">
        <f t="shared" si="180"/>
        <v>0</v>
      </c>
      <c r="EP93" s="60">
        <f t="shared" si="181"/>
        <v>0</v>
      </c>
      <c r="EQ93" s="60">
        <f t="shared" si="182"/>
        <v>0</v>
      </c>
      <c r="ER93" s="85">
        <f t="shared" si="183"/>
        <v>0</v>
      </c>
      <c r="ES93" s="50"/>
      <c r="ET93" s="59">
        <f t="shared" si="184"/>
        <v>4376.1477880434622</v>
      </c>
      <c r="EU93" s="60">
        <f ca="1">IFERROR((NORMSDIST(((LN($ET93/$S$3)+(#REF!+($O$49^2)/2)*$O$54)/($O$49*SQRT($O$54))))*$ET93-NORMSDIST((((LN($ET93/$S$3)+(#REF!+($O$49^2)/2)*$O$54)/($O$49*SQRT($O$54)))-$O$49*SQRT(($O$54))))*$S$3*EXP(-#REF!*$O$54))*$R$3*100,0)</f>
        <v>0</v>
      </c>
      <c r="EV93" s="60">
        <f ca="1">IFERROR((NORMSDIST(((LN($ET93/$S$4)+(#REF!+($O$49^2)/2)*$O$54)/($O$49*SQRT($O$54))))*$ET93-NORMSDIST((((LN($ET93/$S$4)+(#REF!+($O$49^2)/2)*$O$54)/($O$49*SQRT($O$54)))-$O$49*SQRT(($O$54))))*$S$4*EXP(-#REF!*$O$54))*$R$4*100,0)</f>
        <v>0</v>
      </c>
      <c r="EW93" s="60">
        <f ca="1">IFERROR((NORMSDIST(((LN($ET93/$S$5)+(#REF!+($O$49^2)/2)*$O$54)/($O$49*SQRT($O$54))))*$ET93-NORMSDIST((((LN($ET93/$S$5)+(#REF!+($O$49^2)/2)*$O$54)/($O$49*SQRT($O$54)))-$O$49*SQRT(($O$54))))*$S$5*EXP(-#REF!*$O$54))*$R$5*100,0)</f>
        <v>0</v>
      </c>
      <c r="EX93" s="60">
        <f ca="1">IFERROR((NORMSDIST(((LN($ET93/$S$6)+(#REF!+($O$49^2)/2)*$O$54)/($O$49*SQRT($O$54))))*$ET93-NORMSDIST((((LN($ET93/$S$6)+(#REF!+($O$49^2)/2)*$O$54)/($O$49*SQRT($O$54)))-$O$49*SQRT(($O$54))))*$S$6*EXP(-#REF!*$O$54))*$R$6*100,0)</f>
        <v>0</v>
      </c>
      <c r="EY93" s="60">
        <f ca="1">IFERROR((NORMSDIST(((LN($ET93/$S$7)+(#REF!+($O$49^2)/2)*$O$54)/($O$49*SQRT($O$54))))*$ET93-NORMSDIST((((LN($ET93/$S$7)+(#REF!+($O$49^2)/2)*$O$54)/($O$49*SQRT($O$54)))-$O$49*SQRT(($O$54))))*$S$7*EXP(-#REF!*$O$54))*$R$7*100,0)</f>
        <v>0</v>
      </c>
      <c r="EZ93" s="60">
        <f ca="1">IFERROR((NORMSDIST(((LN($ET93/$S$8)+(#REF!+($O$49^2)/2)*$O$54)/($O$49*SQRT($O$54))))*$ET93-NORMSDIST((((LN($ET93/$S$8)+(#REF!+($O$49^2)/2)*$O$54)/($O$49*SQRT($O$54)))-$O$49*SQRT(($O$54))))*$S$8*EXP(-#REF!*$O$54))*$R$8*100,0)</f>
        <v>0</v>
      </c>
      <c r="FA93" s="60">
        <f ca="1">IFERROR((NORMSDIST(((LN($ET93/$S$9)+(#REF!+($O$49^2)/2)*$O$54)/($O$49*SQRT($O$54))))*$ET93-NORMSDIST((((LN($ET93/$S$9)+(#REF!+($O$49^2)/2)*$O$54)/($O$49*SQRT($O$54)))-$O$49*SQRT(($O$54))))*$S$9*EXP(-#REF!*$O$54))*$R$9*100,0)</f>
        <v>0</v>
      </c>
      <c r="FB93" s="60">
        <f ca="1">IFERROR((NORMSDIST(((LN($ET93/$S$10)+(#REF!+($O$49^2)/2)*$O$54)/($O$49*SQRT($O$54))))*$ET93-NORMSDIST((((LN($ET93/$S$10)+(#REF!+($O$49^2)/2)*$O$54)/($O$49*SQRT($O$54)))-$O$49*SQRT(($O$54))))*$S$10*EXP(-#REF!*$O$54))*$R$10*100,0)</f>
        <v>0</v>
      </c>
      <c r="FC93" s="60">
        <f ca="1">IFERROR((NORMSDIST(((LN($ET93/$S$11)+(#REF!+($O$49^2)/2)*$O$54)/($O$49*SQRT($O$54))))*$ET93-NORMSDIST((((LN($ET93/$S$11)+(#REF!+($O$49^2)/2)*$O$54)/($O$49*SQRT($O$54)))-$O$49*SQRT(($O$54))))*$S$11*EXP(-#REF!*$O$54))*$R$11*100,0)</f>
        <v>0</v>
      </c>
      <c r="FD93" s="60">
        <f ca="1">IFERROR((NORMSDIST(((LN($ET93/$S$12)+(#REF!+($O$49^2)/2)*$O$54)/($O$49*SQRT($O$54))))*$ET93-NORMSDIST((((LN($ET93/$S$12)+(#REF!+($O$49^2)/2)*$O$54)/($O$49*SQRT($O$54)))-$O$49*SQRT(($O$54))))*$S$12*EXP(-#REF!*$O$54))*$R$12*100,0)</f>
        <v>0</v>
      </c>
      <c r="FE93" s="60">
        <f ca="1">IFERROR((NORMSDIST(((LN($ET93/$S$13)+(#REF!+($O$49^2)/2)*$O$54)/($O$49*SQRT($O$54))))*$ET93-NORMSDIST((((LN($ET93/$S$13)+(#REF!+($O$49^2)/2)*$O$54)/($O$49*SQRT($O$54)))-$O$49*SQRT(($O$54))))*$S$13*EXP(-#REF!*$O$54))*$R$13*100,0)</f>
        <v>0</v>
      </c>
      <c r="FF93" s="60">
        <f ca="1">IFERROR((NORMSDIST(((LN($ET93/$S$14)+(#REF!+($O$49^2)/2)*$O$54)/($O$49*SQRT($O$54))))*$ET93-NORMSDIST((((LN($ET93/$S$14)+(#REF!+($O$49^2)/2)*$O$54)/($O$49*SQRT($O$54)))-$O$49*SQRT(($O$54))))*$S$14*EXP(-#REF!*$O$54))*$R$14*100,0)</f>
        <v>0</v>
      </c>
      <c r="FG93" s="60">
        <f ca="1">IFERROR((NORMSDIST(((LN($ET93/$S$15)+(#REF!+($O$49^2)/2)*$O$54)/($O$49*SQRT($O$54))))*$ET93-NORMSDIST((((LN($ET93/$S$15)+(#REF!+($O$49^2)/2)*$O$54)/($O$49*SQRT($O$54)))-$O$49*SQRT(($O$54))))*$S$15*EXP(-#REF!*$O$54))*$R$15*100,0)</f>
        <v>0</v>
      </c>
      <c r="FH93" s="60">
        <f ca="1">IFERROR((NORMSDIST(((LN($ET93/$S$16)+(#REF!+($O$49^2)/2)*$O$54)/($O$49*SQRT($O$54))))*$ET93-NORMSDIST((((LN($ET93/$S$16)+(#REF!+($O$49^2)/2)*$O$54)/($O$49*SQRT($O$54)))-$O$49*SQRT(($O$54))))*$S$16*EXP(-#REF!*$O$54))*$R$16*100,0)</f>
        <v>0</v>
      </c>
      <c r="FI93" s="60">
        <f ca="1">IFERROR((NORMSDIST(((LN($ET93/$S$17)+(#REF!+($O$49^2)/2)*$O$54)/($O$49*SQRT($O$54))))*$ET93-NORMSDIST((((LN($ET93/$S$17)+(#REF!+($O$49^2)/2)*$O$54)/($O$49*SQRT($O$54)))-$O$49*SQRT(($O$54))))*$S$17*EXP(-#REF!*$O$54))*$R$17*100,0)</f>
        <v>0</v>
      </c>
      <c r="FJ93" s="60">
        <f ca="1">IFERROR((NORMSDIST(((LN($ET93/$S$18)+(#REF!+($O$49^2)/2)*$O$54)/($O$49*SQRT($O$54))))*$ET93-NORMSDIST((((LN($ET93/$S$18)+(#REF!+($O$49^2)/2)*$O$54)/($O$49*SQRT($O$54)))-$O$49*SQRT(($O$54))))*$S$18*EXP(-#REF!*$O$54))*$R$18*100,0)</f>
        <v>0</v>
      </c>
      <c r="FK93" s="60">
        <f ca="1">IFERROR((NORMSDIST(((LN($ET93/$S$19)+(#REF!+($O$49^2)/2)*$O$54)/($O$49*SQRT($O$54))))*$ET93-NORMSDIST((((LN($ET93/$S$19)+(#REF!+($O$49^2)/2)*$O$54)/($O$49*SQRT($O$54)))-$O$49*SQRT(($O$54))))*$S$19*EXP(-#REF!*$O$54))*$R$19*100,0)</f>
        <v>0</v>
      </c>
      <c r="FL93" s="60">
        <f ca="1">IFERROR((NORMSDIST(((LN($ET93/$S$20)+(#REF!+($O$49^2)/2)*$O$54)/($O$49*SQRT($O$54))))*$ET93-NORMSDIST((((LN($ET93/$S$20)+(#REF!+($O$49^2)/2)*$O$54)/($O$49*SQRT($O$54)))-$O$49*SQRT(($O$54))))*$S$20*EXP(-#REF!*$O$54))*$R$20*100,0)</f>
        <v>0</v>
      </c>
      <c r="FM93" s="60">
        <f ca="1">IFERROR((NORMSDIST(((LN($ET93/$S$21)+(#REF!+($O$49^2)/2)*$O$54)/($O$49*SQRT($O$54))))*$ET93-NORMSDIST((((LN($ET93/$S$21)+(#REF!+($O$49^2)/2)*$O$54)/($O$49*SQRT($O$54)))-$O$49*SQRT(($O$54))))*$S$21*EXP(-#REF!*$O$54))*$R$21*100,0)</f>
        <v>0</v>
      </c>
      <c r="FN93" s="60">
        <f ca="1">IFERROR((NORMSDIST(((LN($ET93/$S$22)+(#REF!+($O$49^2)/2)*$O$54)/($O$49*SQRT($O$54))))*$ET93-NORMSDIST((((LN($ET93/$S$22)+(#REF!+($O$49^2)/2)*$O$54)/($O$49*SQRT($O$54)))-$O$49*SQRT(($O$54))))*$S$22*EXP(-#REF!*$O$54))*$R$22*100,0)</f>
        <v>0</v>
      </c>
      <c r="FO93" s="60">
        <f ca="1">IFERROR((NORMSDIST(((LN($ET93/$S$23)+(#REF!+($O$49^2)/2)*$O$54)/($O$49*SQRT($O$54))))*$ET93-NORMSDIST((((LN($ET93/$S$23)+(#REF!+($O$49^2)/2)*$O$54)/($O$49*SQRT($O$54)))-$O$49*SQRT(($O$54))))*$S$23*EXP(-#REF!*$O$54))*$R$23*100,0)</f>
        <v>0</v>
      </c>
      <c r="FP93" s="60">
        <f ca="1">IFERROR((NORMSDIST(((LN($ET93/$S$24)+(#REF!+($O$49^2)/2)*$O$54)/($O$49*SQRT($O$54))))*$ET93-NORMSDIST((((LN($ET93/$S$24)+(#REF!+($O$49^2)/2)*$O$54)/($O$49*SQRT($O$54)))-$O$49*SQRT(($O$54))))*$S$24*EXP(-#REF!*$O$54))*$R$24*100,0)</f>
        <v>0</v>
      </c>
      <c r="FQ93" s="60">
        <f ca="1">IFERROR((NORMSDIST(((LN($ET93/$S$25)+(#REF!+($O$49^2)/2)*$O$54)/($O$49*SQRT($O$54))))*$ET93-NORMSDIST((((LN($ET93/$S$25)+(#REF!+($O$49^2)/2)*$O$54)/($O$49*SQRT($O$54)))-$O$49*SQRT(($O$54))))*$S$25*EXP(-#REF!*$O$54))*$R$25*100,0)</f>
        <v>0</v>
      </c>
      <c r="FR93" s="60">
        <f ca="1">IFERROR((NORMSDIST(((LN($ET93/$S$26)+(#REF!+($O$49^2)/2)*$O$54)/($O$49*SQRT($O$54))))*$ET93-NORMSDIST((((LN($ET93/$S$26)+(#REF!+($O$49^2)/2)*$O$54)/($O$49*SQRT($O$54)))-$O$49*SQRT(($O$54))))*$S$26*EXP(-#REF!*$O$54))*$R$26*100,0)</f>
        <v>0</v>
      </c>
      <c r="FS93" s="60">
        <f ca="1">IFERROR((NORMSDIST(((LN($ET93/$S$27)+(#REF!+($O$49^2)/2)*$O$54)/($O$49*SQRT($O$54))))*$ET93-NORMSDIST((((LN($ET93/$S$27)+(#REF!+($O$49^2)/2)*$O$54)/($O$49*SQRT($O$54)))-$O$49*SQRT(($O$54))))*$S$27*EXP(-#REF!*$O$54))*$R$27*100,0)</f>
        <v>0</v>
      </c>
      <c r="FT93" s="60">
        <f ca="1">IFERROR((NORMSDIST(((LN($ET93/$S$28)+(#REF!+($O$49^2)/2)*$O$54)/($O$49*SQRT($O$54))))*$ET93-NORMSDIST((((LN($ET93/$S$28)+(#REF!+($O$49^2)/2)*$O$54)/($O$49*SQRT($O$54)))-$O$49*SQRT(($O$54))))*$S$28*EXP(-#REF!*$O$54))*$R$28*100,0)</f>
        <v>0</v>
      </c>
      <c r="FU93" s="60">
        <f ca="1">IFERROR((NORMSDIST(((LN($ET93/$S$29)+(#REF!+($O$49^2)/2)*$O$54)/($O$49*SQRT($O$54))))*$ET93-NORMSDIST((((LN($ET93/$S$29)+(#REF!+($O$49^2)/2)*$O$54)/($O$49*SQRT($O$54)))-$O$49*SQRT(($O$54))))*$S$29*EXP(-#REF!*$O$54))*$R$29*100,0)</f>
        <v>0</v>
      </c>
      <c r="FV93" s="60">
        <f ca="1">IFERROR((NORMSDIST(((LN($ET93/$S$30)+(#REF!+($O$49^2)/2)*$O$54)/($O$49*SQRT($O$54))))*$ET93-NORMSDIST((((LN($ET93/$S$30)+(#REF!+($O$49^2)/2)*$O$54)/($O$49*SQRT($O$54)))-$O$49*SQRT(($O$54))))*$S$30*EXP(-#REF!*$O$54))*$R$30*100,0)</f>
        <v>0</v>
      </c>
      <c r="FW93" s="60">
        <f ca="1">IFERROR((NORMSDIST(((LN($ET93/$S$31)+(#REF!+($O$49^2)/2)*$O$54)/($O$49*SQRT($O$54))))*$ET93-NORMSDIST((((LN($ET93/$S$31)+(#REF!+($O$49^2)/2)*$O$54)/($O$49*SQRT($O$54)))-$O$49*SQRT(($O$54))))*$S$31*EXP(-#REF!*$O$54))*$R$31*100,0)</f>
        <v>0</v>
      </c>
      <c r="FX93" s="60">
        <f ca="1">IFERROR((NORMSDIST(((LN($ET93/$S$32)+(#REF!+($O$49^2)/2)*$O$54)/($O$49*SQRT($O$54))))*$ET93-NORMSDIST((((LN($ET93/$S$32)+(#REF!+($O$49^2)/2)*$O$54)/($O$49*SQRT($O$54)))-$O$49*SQRT(($O$54))))*$S$32*EXP(-#REF!*$O$54))*$R$32*100,0)</f>
        <v>0</v>
      </c>
      <c r="FY93" s="60">
        <f ca="1">IFERROR((NORMSDIST(((LN($ET93/$S$33)+(#REF!+($O$49^2)/2)*$O$54)/($O$49*SQRT($O$54))))*$ET93-NORMSDIST((((LN($ET93/$S$33)+(#REF!+($O$49^2)/2)*$O$54)/($O$49*SQRT($O$54)))-$O$49*SQRT(($O$54))))*$S$33*EXP(-#REF!*$O$54))*$R$33*100,0)</f>
        <v>0</v>
      </c>
      <c r="FZ93" s="60">
        <f ca="1">IFERROR((NORMSDIST(((LN($ET93/$S$34)+(#REF!+($O$49^2)/2)*$O$54)/($O$49*SQRT($O$54))))*$ET93-NORMSDIST((((LN($ET93/$S$34)+(#REF!+($O$49^2)/2)*$O$54)/($O$49*SQRT($O$54)))-$O$49*SQRT(($O$54))))*$S$34*EXP(-#REF!*$O$54))*$R$34*100,0)</f>
        <v>0</v>
      </c>
      <c r="GA93" s="60">
        <f ca="1">IFERROR((NORMSDIST(((LN($ET93/$S$35)+(#REF!+($O$49^2)/2)*$O$54)/($O$49*SQRT($O$54))))*$ET93-NORMSDIST((((LN($ET93/$S$35)+(#REF!+($O$49^2)/2)*$O$54)/($O$49*SQRT($O$54)))-$O$49*SQRT(($O$54))))*$S$35*EXP(-#REF!*$O$54))*$R$35*100,0)</f>
        <v>0</v>
      </c>
      <c r="GB93" s="60">
        <f ca="1">IFERROR((NORMSDIST(((LN($ET93/$S$36)+(#REF!+($O$49^2)/2)*$O$54)/($O$49*SQRT($O$54))))*$ET93-NORMSDIST((((LN($ET93/$S$36)+(#REF!+($O$49^2)/2)*$O$54)/($O$49*SQRT($O$54)))-$O$49*SQRT(($O$54))))*$S$36*EXP(-#REF!*$O$54))*$R$36*100,0)</f>
        <v>0</v>
      </c>
      <c r="GC93" s="60">
        <f ca="1">IFERROR((NORMSDIST(((LN($ET93/$S$37)+(#REF!+($O$49^2)/2)*$O$54)/($O$49*SQRT($O$54))))*$ET93-NORMSDIST((((LN($ET93/$S$37)+(#REF!+($O$49^2)/2)*$O$54)/($O$49*SQRT($O$54)))-$O$49*SQRT(($O$54))))*$S$37*EXP(-#REF!*$O$54))*$R$37*100,0)</f>
        <v>0</v>
      </c>
      <c r="GD93" s="60">
        <f ca="1">IFERROR((NORMSDIST(((LN($ET93/$S$38)+(#REF!+($O$49^2)/2)*$O$54)/($O$49*SQRT($O$54))))*$ET93-NORMSDIST((((LN($ET93/$S$38)+(#REF!+($O$49^2)/2)*$O$54)/($O$49*SQRT($O$54)))-$O$49*SQRT(($O$54))))*$S$38*EXP(-#REF!*$O$54))*$R$38*100,0)</f>
        <v>0</v>
      </c>
      <c r="GE93" s="60">
        <f ca="1">IFERROR((NORMSDIST(((LN($ET93/$S$39)+(#REF!+($O$49^2)/2)*$O$54)/($O$49*SQRT($O$54))))*$ET93-NORMSDIST((((LN($ET93/$S$39)+(#REF!+($O$49^2)/2)*$O$54)/($O$49*SQRT($O$54)))-$O$49*SQRT(($O$54))))*$S$39*EXP(-#REF!*$O$54))*$R$39*100,0)</f>
        <v>0</v>
      </c>
      <c r="GF93" s="60">
        <f ca="1">IFERROR((NORMSDIST(((LN($ET93/$S$40)+(#REF!+($O$49^2)/2)*$O$54)/($O$49*SQRT($O$54))))*$ET93-NORMSDIST((((LN($ET93/$S$40)+(#REF!+($O$49^2)/2)*$O$54)/($O$49*SQRT($O$54)))-$O$49*SQRT(($O$54))))*$S$40*EXP(-#REF!*$O$54))*$R$40*100,0)</f>
        <v>0</v>
      </c>
      <c r="GG93" s="60">
        <f ca="1">IFERROR((NORMSDIST(((LN($ET93/$S$41)+(#REF!+($O$49^2)/2)*$O$54)/($O$49*SQRT($O$54))))*$ET93-NORMSDIST((((LN($ET93/$S$41)+(#REF!+($O$49^2)/2)*$O$54)/($O$49*SQRT($O$54)))-$O$49*SQRT(($O$54))))*$S$41*EXP(-#REF!*$O$54))*$R$41*100,0)</f>
        <v>0</v>
      </c>
      <c r="GH93" s="60">
        <f ca="1">IFERROR((NORMSDIST(((LN($ET93/$S$42)+(#REF!+($O$49^2)/2)*$O$54)/($O$49*SQRT($O$54))))*$ET93-NORMSDIST((((LN($ET93/$S$42)+(#REF!+($O$49^2)/2)*$O$54)/($O$49*SQRT($O$54)))-$O$49*SQRT(($O$54))))*$S$42*EXP(-#REF!*$O$54))*$R$42*100,0)</f>
        <v>0</v>
      </c>
      <c r="GI93" s="85">
        <f t="shared" ca="1" si="185"/>
        <v>0</v>
      </c>
    </row>
    <row r="94" spans="1:191">
      <c r="A94" s="877"/>
      <c r="B94" s="877"/>
      <c r="C94" s="877"/>
      <c r="D94" s="877"/>
      <c r="E94" s="877"/>
      <c r="F94" s="877"/>
      <c r="G94" s="877"/>
      <c r="H94" s="877"/>
      <c r="I94" s="877"/>
      <c r="J94" s="877"/>
      <c r="K94" s="877"/>
      <c r="L94" s="877"/>
      <c r="M94" s="877"/>
      <c r="N94" s="877"/>
      <c r="O94" s="877"/>
      <c r="P94" s="877"/>
      <c r="Q94" s="877"/>
      <c r="R94" s="877"/>
      <c r="S94" s="877"/>
      <c r="T94" s="877"/>
      <c r="U94" s="877"/>
      <c r="V94" s="877"/>
      <c r="W94" s="877"/>
      <c r="X94" s="877"/>
      <c r="Y94" s="877"/>
      <c r="Z94" s="877"/>
      <c r="AA94" s="877"/>
      <c r="AB94" s="877"/>
      <c r="AC94" s="877"/>
      <c r="AD94" s="877"/>
      <c r="AE94" s="877"/>
      <c r="AF94" s="877"/>
      <c r="AG94" s="877"/>
      <c r="AH94" s="877"/>
      <c r="AI94" s="877"/>
      <c r="AJ94" s="877"/>
      <c r="AK94" s="877"/>
      <c r="AL94" s="877"/>
      <c r="AM94" s="877"/>
      <c r="AN94" s="877"/>
      <c r="AO94" s="877"/>
      <c r="AP94" s="877"/>
      <c r="AQ94" s="877"/>
      <c r="AR94" s="877"/>
      <c r="AS94" s="877"/>
      <c r="AT94" s="877"/>
      <c r="AU94" s="877"/>
      <c r="AV94" s="877"/>
      <c r="AW94" s="877"/>
      <c r="AX94" s="877"/>
      <c r="AY94" s="877"/>
      <c r="AZ94" s="877"/>
      <c r="BA94" s="877"/>
      <c r="BB94" s="877"/>
      <c r="BC94" s="877"/>
      <c r="BD94" s="877"/>
      <c r="BE94" s="877"/>
      <c r="BF94" s="877"/>
      <c r="BG94" s="877"/>
      <c r="BH94" s="877"/>
      <c r="BI94" s="877"/>
      <c r="BJ94" s="877"/>
      <c r="BK94" s="877"/>
      <c r="BL94" s="877"/>
      <c r="BM94" s="877"/>
      <c r="BN94" s="877"/>
      <c r="BO94" s="877"/>
      <c r="BP94" s="877"/>
      <c r="BQ94" s="877"/>
      <c r="BR94" s="877"/>
      <c r="DC94" s="59">
        <f t="shared" si="142"/>
        <v>4463.6707438043313</v>
      </c>
      <c r="DD94" s="60">
        <f t="shared" si="143"/>
        <v>0</v>
      </c>
      <c r="DE94" s="60">
        <f t="shared" si="144"/>
        <v>0</v>
      </c>
      <c r="DF94" s="60">
        <f t="shared" si="145"/>
        <v>0</v>
      </c>
      <c r="DG94" s="60">
        <f t="shared" si="146"/>
        <v>0</v>
      </c>
      <c r="DH94" s="60">
        <f t="shared" si="147"/>
        <v>0</v>
      </c>
      <c r="DI94" s="60">
        <f t="shared" si="148"/>
        <v>0</v>
      </c>
      <c r="DJ94" s="60">
        <f t="shared" si="149"/>
        <v>0</v>
      </c>
      <c r="DK94" s="60">
        <f t="shared" si="150"/>
        <v>0</v>
      </c>
      <c r="DL94" s="60">
        <f t="shared" si="151"/>
        <v>0</v>
      </c>
      <c r="DM94" s="60">
        <f t="shared" si="152"/>
        <v>0</v>
      </c>
      <c r="DN94" s="60">
        <f t="shared" si="153"/>
        <v>0</v>
      </c>
      <c r="DO94" s="60">
        <f t="shared" si="154"/>
        <v>0</v>
      </c>
      <c r="DP94" s="60">
        <f t="shared" si="155"/>
        <v>0</v>
      </c>
      <c r="DQ94" s="60">
        <f t="shared" si="156"/>
        <v>0</v>
      </c>
      <c r="DR94" s="60">
        <f t="shared" si="157"/>
        <v>0</v>
      </c>
      <c r="DS94" s="60">
        <f t="shared" si="158"/>
        <v>0</v>
      </c>
      <c r="DT94" s="60">
        <f t="shared" si="159"/>
        <v>0</v>
      </c>
      <c r="DU94" s="60">
        <f t="shared" si="160"/>
        <v>0</v>
      </c>
      <c r="DV94" s="60">
        <f t="shared" si="161"/>
        <v>0</v>
      </c>
      <c r="DW94" s="60">
        <f t="shared" si="162"/>
        <v>0</v>
      </c>
      <c r="DX94" s="60">
        <f t="shared" si="163"/>
        <v>0</v>
      </c>
      <c r="DY94" s="60">
        <f t="shared" si="164"/>
        <v>0</v>
      </c>
      <c r="DZ94" s="60">
        <f t="shared" si="165"/>
        <v>0</v>
      </c>
      <c r="EA94" s="60">
        <f t="shared" si="166"/>
        <v>0</v>
      </c>
      <c r="EB94" s="60">
        <f t="shared" si="167"/>
        <v>0</v>
      </c>
      <c r="EC94" s="60">
        <f t="shared" si="168"/>
        <v>0</v>
      </c>
      <c r="ED94" s="60">
        <f t="shared" si="169"/>
        <v>0</v>
      </c>
      <c r="EE94" s="60">
        <f t="shared" si="170"/>
        <v>0</v>
      </c>
      <c r="EF94" s="60">
        <f t="shared" si="171"/>
        <v>0</v>
      </c>
      <c r="EG94" s="60">
        <f t="shared" si="172"/>
        <v>0</v>
      </c>
      <c r="EH94" s="60">
        <f t="shared" si="173"/>
        <v>0</v>
      </c>
      <c r="EI94" s="60">
        <f t="shared" si="174"/>
        <v>0</v>
      </c>
      <c r="EJ94" s="60">
        <f t="shared" si="175"/>
        <v>0</v>
      </c>
      <c r="EK94" s="60">
        <f t="shared" si="176"/>
        <v>0</v>
      </c>
      <c r="EL94" s="60">
        <f t="shared" si="177"/>
        <v>0</v>
      </c>
      <c r="EM94" s="60">
        <f t="shared" si="178"/>
        <v>0</v>
      </c>
      <c r="EN94" s="60">
        <f t="shared" si="179"/>
        <v>0</v>
      </c>
      <c r="EO94" s="60">
        <f t="shared" si="180"/>
        <v>0</v>
      </c>
      <c r="EP94" s="60">
        <f t="shared" si="181"/>
        <v>0</v>
      </c>
      <c r="EQ94" s="60">
        <f t="shared" si="182"/>
        <v>0</v>
      </c>
      <c r="ER94" s="85">
        <f t="shared" si="183"/>
        <v>0</v>
      </c>
      <c r="ES94" s="50"/>
      <c r="ET94" s="59">
        <f t="shared" si="184"/>
        <v>4463.6707438043313</v>
      </c>
      <c r="EU94" s="60">
        <f ca="1">IFERROR((NORMSDIST(((LN($ET94/$S$3)+(#REF!+($O$49^2)/2)*$O$54)/($O$49*SQRT($O$54))))*$ET94-NORMSDIST((((LN($ET94/$S$3)+(#REF!+($O$49^2)/2)*$O$54)/($O$49*SQRT($O$54)))-$O$49*SQRT(($O$54))))*$S$3*EXP(-#REF!*$O$54))*$R$3*100,0)</f>
        <v>0</v>
      </c>
      <c r="EV94" s="60">
        <f ca="1">IFERROR((NORMSDIST(((LN($ET94/$S$4)+(#REF!+($O$49^2)/2)*$O$54)/($O$49*SQRT($O$54))))*$ET94-NORMSDIST((((LN($ET94/$S$4)+(#REF!+($O$49^2)/2)*$O$54)/($O$49*SQRT($O$54)))-$O$49*SQRT(($O$54))))*$S$4*EXP(-#REF!*$O$54))*$R$4*100,0)</f>
        <v>0</v>
      </c>
      <c r="EW94" s="60">
        <f ca="1">IFERROR((NORMSDIST(((LN($ET94/$S$5)+(#REF!+($O$49^2)/2)*$O$54)/($O$49*SQRT($O$54))))*$ET94-NORMSDIST((((LN($ET94/$S$5)+(#REF!+($O$49^2)/2)*$O$54)/($O$49*SQRT($O$54)))-$O$49*SQRT(($O$54))))*$S$5*EXP(-#REF!*$O$54))*$R$5*100,0)</f>
        <v>0</v>
      </c>
      <c r="EX94" s="60">
        <f ca="1">IFERROR((NORMSDIST(((LN($ET94/$S$6)+(#REF!+($O$49^2)/2)*$O$54)/($O$49*SQRT($O$54))))*$ET94-NORMSDIST((((LN($ET94/$S$6)+(#REF!+($O$49^2)/2)*$O$54)/($O$49*SQRT($O$54)))-$O$49*SQRT(($O$54))))*$S$6*EXP(-#REF!*$O$54))*$R$6*100,0)</f>
        <v>0</v>
      </c>
      <c r="EY94" s="60">
        <f ca="1">IFERROR((NORMSDIST(((LN($ET94/$S$7)+(#REF!+($O$49^2)/2)*$O$54)/($O$49*SQRT($O$54))))*$ET94-NORMSDIST((((LN($ET94/$S$7)+(#REF!+($O$49^2)/2)*$O$54)/($O$49*SQRT($O$54)))-$O$49*SQRT(($O$54))))*$S$7*EXP(-#REF!*$O$54))*$R$7*100,0)</f>
        <v>0</v>
      </c>
      <c r="EZ94" s="60">
        <f ca="1">IFERROR((NORMSDIST(((LN($ET94/$S$8)+(#REF!+($O$49^2)/2)*$O$54)/($O$49*SQRT($O$54))))*$ET94-NORMSDIST((((LN($ET94/$S$8)+(#REF!+($O$49^2)/2)*$O$54)/($O$49*SQRT($O$54)))-$O$49*SQRT(($O$54))))*$S$8*EXP(-#REF!*$O$54))*$R$8*100,0)</f>
        <v>0</v>
      </c>
      <c r="FA94" s="60">
        <f ca="1">IFERROR((NORMSDIST(((LN($ET94/$S$9)+(#REF!+($O$49^2)/2)*$O$54)/($O$49*SQRT($O$54))))*$ET94-NORMSDIST((((LN($ET94/$S$9)+(#REF!+($O$49^2)/2)*$O$54)/($O$49*SQRT($O$54)))-$O$49*SQRT(($O$54))))*$S$9*EXP(-#REF!*$O$54))*$R$9*100,0)</f>
        <v>0</v>
      </c>
      <c r="FB94" s="60">
        <f ca="1">IFERROR((NORMSDIST(((LN($ET94/$S$10)+(#REF!+($O$49^2)/2)*$O$54)/($O$49*SQRT($O$54))))*$ET94-NORMSDIST((((LN($ET94/$S$10)+(#REF!+($O$49^2)/2)*$O$54)/($O$49*SQRT($O$54)))-$O$49*SQRT(($O$54))))*$S$10*EXP(-#REF!*$O$54))*$R$10*100,0)</f>
        <v>0</v>
      </c>
      <c r="FC94" s="60">
        <f ca="1">IFERROR((NORMSDIST(((LN($ET94/$S$11)+(#REF!+($O$49^2)/2)*$O$54)/($O$49*SQRT($O$54))))*$ET94-NORMSDIST((((LN($ET94/$S$11)+(#REF!+($O$49^2)/2)*$O$54)/($O$49*SQRT($O$54)))-$O$49*SQRT(($O$54))))*$S$11*EXP(-#REF!*$O$54))*$R$11*100,0)</f>
        <v>0</v>
      </c>
      <c r="FD94" s="60">
        <f ca="1">IFERROR((NORMSDIST(((LN($ET94/$S$12)+(#REF!+($O$49^2)/2)*$O$54)/($O$49*SQRT($O$54))))*$ET94-NORMSDIST((((LN($ET94/$S$12)+(#REF!+($O$49^2)/2)*$O$54)/($O$49*SQRT($O$54)))-$O$49*SQRT(($O$54))))*$S$12*EXP(-#REF!*$O$54))*$R$12*100,0)</f>
        <v>0</v>
      </c>
      <c r="FE94" s="60">
        <f ca="1">IFERROR((NORMSDIST(((LN($ET94/$S$13)+(#REF!+($O$49^2)/2)*$O$54)/($O$49*SQRT($O$54))))*$ET94-NORMSDIST((((LN($ET94/$S$13)+(#REF!+($O$49^2)/2)*$O$54)/($O$49*SQRT($O$54)))-$O$49*SQRT(($O$54))))*$S$13*EXP(-#REF!*$O$54))*$R$13*100,0)</f>
        <v>0</v>
      </c>
      <c r="FF94" s="60">
        <f ca="1">IFERROR((NORMSDIST(((LN($ET94/$S$14)+(#REF!+($O$49^2)/2)*$O$54)/($O$49*SQRT($O$54))))*$ET94-NORMSDIST((((LN($ET94/$S$14)+(#REF!+($O$49^2)/2)*$O$54)/($O$49*SQRT($O$54)))-$O$49*SQRT(($O$54))))*$S$14*EXP(-#REF!*$O$54))*$R$14*100,0)</f>
        <v>0</v>
      </c>
      <c r="FG94" s="60">
        <f ca="1">IFERROR((NORMSDIST(((LN($ET94/$S$15)+(#REF!+($O$49^2)/2)*$O$54)/($O$49*SQRT($O$54))))*$ET94-NORMSDIST((((LN($ET94/$S$15)+(#REF!+($O$49^2)/2)*$O$54)/($O$49*SQRT($O$54)))-$O$49*SQRT(($O$54))))*$S$15*EXP(-#REF!*$O$54))*$R$15*100,0)</f>
        <v>0</v>
      </c>
      <c r="FH94" s="60">
        <f ca="1">IFERROR((NORMSDIST(((LN($ET94/$S$16)+(#REF!+($O$49^2)/2)*$O$54)/($O$49*SQRT($O$54))))*$ET94-NORMSDIST((((LN($ET94/$S$16)+(#REF!+($O$49^2)/2)*$O$54)/($O$49*SQRT($O$54)))-$O$49*SQRT(($O$54))))*$S$16*EXP(-#REF!*$O$54))*$R$16*100,0)</f>
        <v>0</v>
      </c>
      <c r="FI94" s="60">
        <f ca="1">IFERROR((NORMSDIST(((LN($ET94/$S$17)+(#REF!+($O$49^2)/2)*$O$54)/($O$49*SQRT($O$54))))*$ET94-NORMSDIST((((LN($ET94/$S$17)+(#REF!+($O$49^2)/2)*$O$54)/($O$49*SQRT($O$54)))-$O$49*SQRT(($O$54))))*$S$17*EXP(-#REF!*$O$54))*$R$17*100,0)</f>
        <v>0</v>
      </c>
      <c r="FJ94" s="60">
        <f ca="1">IFERROR((NORMSDIST(((LN($ET94/$S$18)+(#REF!+($O$49^2)/2)*$O$54)/($O$49*SQRT($O$54))))*$ET94-NORMSDIST((((LN($ET94/$S$18)+(#REF!+($O$49^2)/2)*$O$54)/($O$49*SQRT($O$54)))-$O$49*SQRT(($O$54))))*$S$18*EXP(-#REF!*$O$54))*$R$18*100,0)</f>
        <v>0</v>
      </c>
      <c r="FK94" s="60">
        <f ca="1">IFERROR((NORMSDIST(((LN($ET94/$S$19)+(#REF!+($O$49^2)/2)*$O$54)/($O$49*SQRT($O$54))))*$ET94-NORMSDIST((((LN($ET94/$S$19)+(#REF!+($O$49^2)/2)*$O$54)/($O$49*SQRT($O$54)))-$O$49*SQRT(($O$54))))*$S$19*EXP(-#REF!*$O$54))*$R$19*100,0)</f>
        <v>0</v>
      </c>
      <c r="FL94" s="60">
        <f ca="1">IFERROR((NORMSDIST(((LN($ET94/$S$20)+(#REF!+($O$49^2)/2)*$O$54)/($O$49*SQRT($O$54))))*$ET94-NORMSDIST((((LN($ET94/$S$20)+(#REF!+($O$49^2)/2)*$O$54)/($O$49*SQRT($O$54)))-$O$49*SQRT(($O$54))))*$S$20*EXP(-#REF!*$O$54))*$R$20*100,0)</f>
        <v>0</v>
      </c>
      <c r="FM94" s="60">
        <f ca="1">IFERROR((NORMSDIST(((LN($ET94/$S$21)+(#REF!+($O$49^2)/2)*$O$54)/($O$49*SQRT($O$54))))*$ET94-NORMSDIST((((LN($ET94/$S$21)+(#REF!+($O$49^2)/2)*$O$54)/($O$49*SQRT($O$54)))-$O$49*SQRT(($O$54))))*$S$21*EXP(-#REF!*$O$54))*$R$21*100,0)</f>
        <v>0</v>
      </c>
      <c r="FN94" s="60">
        <f ca="1">IFERROR((NORMSDIST(((LN($ET94/$S$22)+(#REF!+($O$49^2)/2)*$O$54)/($O$49*SQRT($O$54))))*$ET94-NORMSDIST((((LN($ET94/$S$22)+(#REF!+($O$49^2)/2)*$O$54)/($O$49*SQRT($O$54)))-$O$49*SQRT(($O$54))))*$S$22*EXP(-#REF!*$O$54))*$R$22*100,0)</f>
        <v>0</v>
      </c>
      <c r="FO94" s="60">
        <f ca="1">IFERROR((NORMSDIST(((LN($ET94/$S$23)+(#REF!+($O$49^2)/2)*$O$54)/($O$49*SQRT($O$54))))*$ET94-NORMSDIST((((LN($ET94/$S$23)+(#REF!+($O$49^2)/2)*$O$54)/($O$49*SQRT($O$54)))-$O$49*SQRT(($O$54))))*$S$23*EXP(-#REF!*$O$54))*$R$23*100,0)</f>
        <v>0</v>
      </c>
      <c r="FP94" s="60">
        <f ca="1">IFERROR((NORMSDIST(((LN($ET94/$S$24)+(#REF!+($O$49^2)/2)*$O$54)/($O$49*SQRT($O$54))))*$ET94-NORMSDIST((((LN($ET94/$S$24)+(#REF!+($O$49^2)/2)*$O$54)/($O$49*SQRT($O$54)))-$O$49*SQRT(($O$54))))*$S$24*EXP(-#REF!*$O$54))*$R$24*100,0)</f>
        <v>0</v>
      </c>
      <c r="FQ94" s="60">
        <f ca="1">IFERROR((NORMSDIST(((LN($ET94/$S$25)+(#REF!+($O$49^2)/2)*$O$54)/($O$49*SQRT($O$54))))*$ET94-NORMSDIST((((LN($ET94/$S$25)+(#REF!+($O$49^2)/2)*$O$54)/($O$49*SQRT($O$54)))-$O$49*SQRT(($O$54))))*$S$25*EXP(-#REF!*$O$54))*$R$25*100,0)</f>
        <v>0</v>
      </c>
      <c r="FR94" s="60">
        <f ca="1">IFERROR((NORMSDIST(((LN($ET94/$S$26)+(#REF!+($O$49^2)/2)*$O$54)/($O$49*SQRT($O$54))))*$ET94-NORMSDIST((((LN($ET94/$S$26)+(#REF!+($O$49^2)/2)*$O$54)/($O$49*SQRT($O$54)))-$O$49*SQRT(($O$54))))*$S$26*EXP(-#REF!*$O$54))*$R$26*100,0)</f>
        <v>0</v>
      </c>
      <c r="FS94" s="60">
        <f ca="1">IFERROR((NORMSDIST(((LN($ET94/$S$27)+(#REF!+($O$49^2)/2)*$O$54)/($O$49*SQRT($O$54))))*$ET94-NORMSDIST((((LN($ET94/$S$27)+(#REF!+($O$49^2)/2)*$O$54)/($O$49*SQRT($O$54)))-$O$49*SQRT(($O$54))))*$S$27*EXP(-#REF!*$O$54))*$R$27*100,0)</f>
        <v>0</v>
      </c>
      <c r="FT94" s="60">
        <f ca="1">IFERROR((NORMSDIST(((LN($ET94/$S$28)+(#REF!+($O$49^2)/2)*$O$54)/($O$49*SQRT($O$54))))*$ET94-NORMSDIST((((LN($ET94/$S$28)+(#REF!+($O$49^2)/2)*$O$54)/($O$49*SQRT($O$54)))-$O$49*SQRT(($O$54))))*$S$28*EXP(-#REF!*$O$54))*$R$28*100,0)</f>
        <v>0</v>
      </c>
      <c r="FU94" s="60">
        <f ca="1">IFERROR((NORMSDIST(((LN($ET94/$S$29)+(#REF!+($O$49^2)/2)*$O$54)/($O$49*SQRT($O$54))))*$ET94-NORMSDIST((((LN($ET94/$S$29)+(#REF!+($O$49^2)/2)*$O$54)/($O$49*SQRT($O$54)))-$O$49*SQRT(($O$54))))*$S$29*EXP(-#REF!*$O$54))*$R$29*100,0)</f>
        <v>0</v>
      </c>
      <c r="FV94" s="60">
        <f ca="1">IFERROR((NORMSDIST(((LN($ET94/$S$30)+(#REF!+($O$49^2)/2)*$O$54)/($O$49*SQRT($O$54))))*$ET94-NORMSDIST((((LN($ET94/$S$30)+(#REF!+($O$49^2)/2)*$O$54)/($O$49*SQRT($O$54)))-$O$49*SQRT(($O$54))))*$S$30*EXP(-#REF!*$O$54))*$R$30*100,0)</f>
        <v>0</v>
      </c>
      <c r="FW94" s="60">
        <f ca="1">IFERROR((NORMSDIST(((LN($ET94/$S$31)+(#REF!+($O$49^2)/2)*$O$54)/($O$49*SQRT($O$54))))*$ET94-NORMSDIST((((LN($ET94/$S$31)+(#REF!+($O$49^2)/2)*$O$54)/($O$49*SQRT($O$54)))-$O$49*SQRT(($O$54))))*$S$31*EXP(-#REF!*$O$54))*$R$31*100,0)</f>
        <v>0</v>
      </c>
      <c r="FX94" s="60">
        <f ca="1">IFERROR((NORMSDIST(((LN($ET94/$S$32)+(#REF!+($O$49^2)/2)*$O$54)/($O$49*SQRT($O$54))))*$ET94-NORMSDIST((((LN($ET94/$S$32)+(#REF!+($O$49^2)/2)*$O$54)/($O$49*SQRT($O$54)))-$O$49*SQRT(($O$54))))*$S$32*EXP(-#REF!*$O$54))*$R$32*100,0)</f>
        <v>0</v>
      </c>
      <c r="FY94" s="60">
        <f ca="1">IFERROR((NORMSDIST(((LN($ET94/$S$33)+(#REF!+($O$49^2)/2)*$O$54)/($O$49*SQRT($O$54))))*$ET94-NORMSDIST((((LN($ET94/$S$33)+(#REF!+($O$49^2)/2)*$O$54)/($O$49*SQRT($O$54)))-$O$49*SQRT(($O$54))))*$S$33*EXP(-#REF!*$O$54))*$R$33*100,0)</f>
        <v>0</v>
      </c>
      <c r="FZ94" s="60">
        <f ca="1">IFERROR((NORMSDIST(((LN($ET94/$S$34)+(#REF!+($O$49^2)/2)*$O$54)/($O$49*SQRT($O$54))))*$ET94-NORMSDIST((((LN($ET94/$S$34)+(#REF!+($O$49^2)/2)*$O$54)/($O$49*SQRT($O$54)))-$O$49*SQRT(($O$54))))*$S$34*EXP(-#REF!*$O$54))*$R$34*100,0)</f>
        <v>0</v>
      </c>
      <c r="GA94" s="60">
        <f ca="1">IFERROR((NORMSDIST(((LN($ET94/$S$35)+(#REF!+($O$49^2)/2)*$O$54)/($O$49*SQRT($O$54))))*$ET94-NORMSDIST((((LN($ET94/$S$35)+(#REF!+($O$49^2)/2)*$O$54)/($O$49*SQRT($O$54)))-$O$49*SQRT(($O$54))))*$S$35*EXP(-#REF!*$O$54))*$R$35*100,0)</f>
        <v>0</v>
      </c>
      <c r="GB94" s="60">
        <f ca="1">IFERROR((NORMSDIST(((LN($ET94/$S$36)+(#REF!+($O$49^2)/2)*$O$54)/($O$49*SQRT($O$54))))*$ET94-NORMSDIST((((LN($ET94/$S$36)+(#REF!+($O$49^2)/2)*$O$54)/($O$49*SQRT($O$54)))-$O$49*SQRT(($O$54))))*$S$36*EXP(-#REF!*$O$54))*$R$36*100,0)</f>
        <v>0</v>
      </c>
      <c r="GC94" s="60">
        <f ca="1">IFERROR((NORMSDIST(((LN($ET94/$S$37)+(#REF!+($O$49^2)/2)*$O$54)/($O$49*SQRT($O$54))))*$ET94-NORMSDIST((((LN($ET94/$S$37)+(#REF!+($O$49^2)/2)*$O$54)/($O$49*SQRT($O$54)))-$O$49*SQRT(($O$54))))*$S$37*EXP(-#REF!*$O$54))*$R$37*100,0)</f>
        <v>0</v>
      </c>
      <c r="GD94" s="60">
        <f ca="1">IFERROR((NORMSDIST(((LN($ET94/$S$38)+(#REF!+($O$49^2)/2)*$O$54)/($O$49*SQRT($O$54))))*$ET94-NORMSDIST((((LN($ET94/$S$38)+(#REF!+($O$49^2)/2)*$O$54)/($O$49*SQRT($O$54)))-$O$49*SQRT(($O$54))))*$S$38*EXP(-#REF!*$O$54))*$R$38*100,0)</f>
        <v>0</v>
      </c>
      <c r="GE94" s="60">
        <f ca="1">IFERROR((NORMSDIST(((LN($ET94/$S$39)+(#REF!+($O$49^2)/2)*$O$54)/($O$49*SQRT($O$54))))*$ET94-NORMSDIST((((LN($ET94/$S$39)+(#REF!+($O$49^2)/2)*$O$54)/($O$49*SQRT($O$54)))-$O$49*SQRT(($O$54))))*$S$39*EXP(-#REF!*$O$54))*$R$39*100,0)</f>
        <v>0</v>
      </c>
      <c r="GF94" s="60">
        <f ca="1">IFERROR((NORMSDIST(((LN($ET94/$S$40)+(#REF!+($O$49^2)/2)*$O$54)/($O$49*SQRT($O$54))))*$ET94-NORMSDIST((((LN($ET94/$S$40)+(#REF!+($O$49^2)/2)*$O$54)/($O$49*SQRT($O$54)))-$O$49*SQRT(($O$54))))*$S$40*EXP(-#REF!*$O$54))*$R$40*100,0)</f>
        <v>0</v>
      </c>
      <c r="GG94" s="60">
        <f ca="1">IFERROR((NORMSDIST(((LN($ET94/$S$41)+(#REF!+($O$49^2)/2)*$O$54)/($O$49*SQRT($O$54))))*$ET94-NORMSDIST((((LN($ET94/$S$41)+(#REF!+($O$49^2)/2)*$O$54)/($O$49*SQRT($O$54)))-$O$49*SQRT(($O$54))))*$S$41*EXP(-#REF!*$O$54))*$R$41*100,0)</f>
        <v>0</v>
      </c>
      <c r="GH94" s="60">
        <f ca="1">IFERROR((NORMSDIST(((LN($ET94/$S$42)+(#REF!+($O$49^2)/2)*$O$54)/($O$49*SQRT($O$54))))*$ET94-NORMSDIST((((LN($ET94/$S$42)+(#REF!+($O$49^2)/2)*$O$54)/($O$49*SQRT($O$54)))-$O$49*SQRT(($O$54))))*$S$42*EXP(-#REF!*$O$54))*$R$42*100,0)</f>
        <v>0</v>
      </c>
      <c r="GI94" s="85">
        <f t="shared" ca="1" si="185"/>
        <v>0</v>
      </c>
    </row>
    <row r="95" spans="1:191">
      <c r="A95" s="877"/>
      <c r="B95" s="877"/>
      <c r="C95" s="877"/>
      <c r="D95" s="877"/>
      <c r="E95" s="877"/>
      <c r="F95" s="877"/>
      <c r="G95" s="877"/>
      <c r="H95" s="877"/>
      <c r="I95" s="877"/>
      <c r="J95" s="877"/>
      <c r="K95" s="877"/>
      <c r="L95" s="877"/>
      <c r="M95" s="877"/>
      <c r="N95" s="877"/>
      <c r="O95" s="877"/>
      <c r="P95" s="877"/>
      <c r="Q95" s="877"/>
      <c r="R95" s="877"/>
      <c r="S95" s="877"/>
      <c r="T95" s="877"/>
      <c r="U95" s="877"/>
      <c r="V95" s="877"/>
      <c r="W95" s="877"/>
      <c r="X95" s="877"/>
      <c r="Y95" s="877"/>
      <c r="Z95" s="877"/>
      <c r="AA95" s="877"/>
      <c r="AB95" s="877"/>
      <c r="AC95" s="877"/>
      <c r="AD95" s="877"/>
      <c r="AE95" s="877"/>
      <c r="AF95" s="877"/>
      <c r="AG95" s="877"/>
      <c r="AH95" s="877"/>
      <c r="AI95" s="877"/>
      <c r="AJ95" s="877"/>
      <c r="AK95" s="877"/>
      <c r="AL95" s="877"/>
      <c r="AM95" s="877"/>
      <c r="AN95" s="877"/>
      <c r="AO95" s="877"/>
      <c r="AP95" s="877"/>
      <c r="AQ95" s="877"/>
      <c r="AR95" s="877"/>
      <c r="AS95" s="877"/>
      <c r="AT95" s="877"/>
      <c r="AU95" s="877"/>
      <c r="AV95" s="877"/>
      <c r="AW95" s="877"/>
      <c r="AX95" s="877"/>
      <c r="AY95" s="877"/>
      <c r="AZ95" s="877"/>
      <c r="BA95" s="877"/>
      <c r="BB95" s="877"/>
      <c r="BC95" s="877"/>
      <c r="BD95" s="877"/>
      <c r="BE95" s="877"/>
      <c r="BF95" s="877"/>
      <c r="BG95" s="877"/>
      <c r="BH95" s="877"/>
      <c r="BI95" s="877"/>
      <c r="BJ95" s="877"/>
      <c r="BK95" s="877"/>
      <c r="BL95" s="877"/>
      <c r="BM95" s="877"/>
      <c r="BN95" s="877"/>
      <c r="BO95" s="877"/>
      <c r="BP95" s="877"/>
      <c r="BQ95" s="877"/>
      <c r="BR95" s="877"/>
      <c r="DC95" s="59">
        <f t="shared" si="142"/>
        <v>4552.9441586804178</v>
      </c>
      <c r="DD95" s="60">
        <f t="shared" si="143"/>
        <v>0</v>
      </c>
      <c r="DE95" s="60">
        <f t="shared" si="144"/>
        <v>0</v>
      </c>
      <c r="DF95" s="60">
        <f t="shared" si="145"/>
        <v>0</v>
      </c>
      <c r="DG95" s="60">
        <f t="shared" si="146"/>
        <v>0</v>
      </c>
      <c r="DH95" s="60">
        <f t="shared" si="147"/>
        <v>0</v>
      </c>
      <c r="DI95" s="60">
        <f t="shared" si="148"/>
        <v>0</v>
      </c>
      <c r="DJ95" s="60">
        <f t="shared" si="149"/>
        <v>0</v>
      </c>
      <c r="DK95" s="60">
        <f t="shared" si="150"/>
        <v>0</v>
      </c>
      <c r="DL95" s="60">
        <f t="shared" si="151"/>
        <v>0</v>
      </c>
      <c r="DM95" s="60">
        <f t="shared" si="152"/>
        <v>0</v>
      </c>
      <c r="DN95" s="60">
        <f t="shared" si="153"/>
        <v>0</v>
      </c>
      <c r="DO95" s="60">
        <f t="shared" si="154"/>
        <v>0</v>
      </c>
      <c r="DP95" s="60">
        <f t="shared" si="155"/>
        <v>0</v>
      </c>
      <c r="DQ95" s="60">
        <f t="shared" si="156"/>
        <v>0</v>
      </c>
      <c r="DR95" s="60">
        <f t="shared" si="157"/>
        <v>0</v>
      </c>
      <c r="DS95" s="60">
        <f t="shared" si="158"/>
        <v>0</v>
      </c>
      <c r="DT95" s="60">
        <f t="shared" si="159"/>
        <v>0</v>
      </c>
      <c r="DU95" s="60">
        <f t="shared" si="160"/>
        <v>0</v>
      </c>
      <c r="DV95" s="60">
        <f t="shared" si="161"/>
        <v>0</v>
      </c>
      <c r="DW95" s="60">
        <f t="shared" si="162"/>
        <v>0</v>
      </c>
      <c r="DX95" s="60">
        <f t="shared" si="163"/>
        <v>0</v>
      </c>
      <c r="DY95" s="60">
        <f t="shared" si="164"/>
        <v>0</v>
      </c>
      <c r="DZ95" s="60">
        <f t="shared" si="165"/>
        <v>0</v>
      </c>
      <c r="EA95" s="60">
        <f t="shared" si="166"/>
        <v>0</v>
      </c>
      <c r="EB95" s="60">
        <f t="shared" si="167"/>
        <v>0</v>
      </c>
      <c r="EC95" s="60">
        <f t="shared" si="168"/>
        <v>0</v>
      </c>
      <c r="ED95" s="60">
        <f t="shared" si="169"/>
        <v>0</v>
      </c>
      <c r="EE95" s="60">
        <f t="shared" si="170"/>
        <v>0</v>
      </c>
      <c r="EF95" s="60">
        <f t="shared" si="171"/>
        <v>0</v>
      </c>
      <c r="EG95" s="60">
        <f t="shared" si="172"/>
        <v>0</v>
      </c>
      <c r="EH95" s="60">
        <f t="shared" si="173"/>
        <v>0</v>
      </c>
      <c r="EI95" s="60">
        <f t="shared" si="174"/>
        <v>0</v>
      </c>
      <c r="EJ95" s="60">
        <f t="shared" si="175"/>
        <v>0</v>
      </c>
      <c r="EK95" s="60">
        <f t="shared" si="176"/>
        <v>0</v>
      </c>
      <c r="EL95" s="60">
        <f t="shared" si="177"/>
        <v>0</v>
      </c>
      <c r="EM95" s="60">
        <f t="shared" si="178"/>
        <v>0</v>
      </c>
      <c r="EN95" s="60">
        <f t="shared" si="179"/>
        <v>0</v>
      </c>
      <c r="EO95" s="60">
        <f t="shared" si="180"/>
        <v>0</v>
      </c>
      <c r="EP95" s="60">
        <f t="shared" si="181"/>
        <v>0</v>
      </c>
      <c r="EQ95" s="60">
        <f t="shared" si="182"/>
        <v>0</v>
      </c>
      <c r="ER95" s="85">
        <f t="shared" si="183"/>
        <v>0</v>
      </c>
      <c r="ES95" s="50"/>
      <c r="ET95" s="59">
        <f t="shared" si="184"/>
        <v>4552.9441586804178</v>
      </c>
      <c r="EU95" s="60">
        <f ca="1">IFERROR((NORMSDIST(((LN($ET95/$S$3)+(#REF!+($O$49^2)/2)*$O$54)/($O$49*SQRT($O$54))))*$ET95-NORMSDIST((((LN($ET95/$S$3)+(#REF!+($O$49^2)/2)*$O$54)/($O$49*SQRT($O$54)))-$O$49*SQRT(($O$54))))*$S$3*EXP(-#REF!*$O$54))*$R$3*100,0)</f>
        <v>0</v>
      </c>
      <c r="EV95" s="60">
        <f ca="1">IFERROR((NORMSDIST(((LN($ET95/$S$4)+(#REF!+($O$49^2)/2)*$O$54)/($O$49*SQRT($O$54))))*$ET95-NORMSDIST((((LN($ET95/$S$4)+(#REF!+($O$49^2)/2)*$O$54)/($O$49*SQRT($O$54)))-$O$49*SQRT(($O$54))))*$S$4*EXP(-#REF!*$O$54))*$R$4*100,0)</f>
        <v>0</v>
      </c>
      <c r="EW95" s="60">
        <f ca="1">IFERROR((NORMSDIST(((LN($ET95/$S$5)+(#REF!+($O$49^2)/2)*$O$54)/($O$49*SQRT($O$54))))*$ET95-NORMSDIST((((LN($ET95/$S$5)+(#REF!+($O$49^2)/2)*$O$54)/($O$49*SQRT($O$54)))-$O$49*SQRT(($O$54))))*$S$5*EXP(-#REF!*$O$54))*$R$5*100,0)</f>
        <v>0</v>
      </c>
      <c r="EX95" s="60">
        <f ca="1">IFERROR((NORMSDIST(((LN($ET95/$S$6)+(#REF!+($O$49^2)/2)*$O$54)/($O$49*SQRT($O$54))))*$ET95-NORMSDIST((((LN($ET95/$S$6)+(#REF!+($O$49^2)/2)*$O$54)/($O$49*SQRT($O$54)))-$O$49*SQRT(($O$54))))*$S$6*EXP(-#REF!*$O$54))*$R$6*100,0)</f>
        <v>0</v>
      </c>
      <c r="EY95" s="60">
        <f ca="1">IFERROR((NORMSDIST(((LN($ET95/$S$7)+(#REF!+($O$49^2)/2)*$O$54)/($O$49*SQRT($O$54))))*$ET95-NORMSDIST((((LN($ET95/$S$7)+(#REF!+($O$49^2)/2)*$O$54)/($O$49*SQRT($O$54)))-$O$49*SQRT(($O$54))))*$S$7*EXP(-#REF!*$O$54))*$R$7*100,0)</f>
        <v>0</v>
      </c>
      <c r="EZ95" s="60">
        <f ca="1">IFERROR((NORMSDIST(((LN($ET95/$S$8)+(#REF!+($O$49^2)/2)*$O$54)/($O$49*SQRT($O$54))))*$ET95-NORMSDIST((((LN($ET95/$S$8)+(#REF!+($O$49^2)/2)*$O$54)/($O$49*SQRT($O$54)))-$O$49*SQRT(($O$54))))*$S$8*EXP(-#REF!*$O$54))*$R$8*100,0)</f>
        <v>0</v>
      </c>
      <c r="FA95" s="60">
        <f ca="1">IFERROR((NORMSDIST(((LN($ET95/$S$9)+(#REF!+($O$49^2)/2)*$O$54)/($O$49*SQRT($O$54))))*$ET95-NORMSDIST((((LN($ET95/$S$9)+(#REF!+($O$49^2)/2)*$O$54)/($O$49*SQRT($O$54)))-$O$49*SQRT(($O$54))))*$S$9*EXP(-#REF!*$O$54))*$R$9*100,0)</f>
        <v>0</v>
      </c>
      <c r="FB95" s="60">
        <f ca="1">IFERROR((NORMSDIST(((LN($ET95/$S$10)+(#REF!+($O$49^2)/2)*$O$54)/($O$49*SQRT($O$54))))*$ET95-NORMSDIST((((LN($ET95/$S$10)+(#REF!+($O$49^2)/2)*$O$54)/($O$49*SQRT($O$54)))-$O$49*SQRT(($O$54))))*$S$10*EXP(-#REF!*$O$54))*$R$10*100,0)</f>
        <v>0</v>
      </c>
      <c r="FC95" s="60">
        <f ca="1">IFERROR((NORMSDIST(((LN($ET95/$S$11)+(#REF!+($O$49^2)/2)*$O$54)/($O$49*SQRT($O$54))))*$ET95-NORMSDIST((((LN($ET95/$S$11)+(#REF!+($O$49^2)/2)*$O$54)/($O$49*SQRT($O$54)))-$O$49*SQRT(($O$54))))*$S$11*EXP(-#REF!*$O$54))*$R$11*100,0)</f>
        <v>0</v>
      </c>
      <c r="FD95" s="60">
        <f ca="1">IFERROR((NORMSDIST(((LN($ET95/$S$12)+(#REF!+($O$49^2)/2)*$O$54)/($O$49*SQRT($O$54))))*$ET95-NORMSDIST((((LN($ET95/$S$12)+(#REF!+($O$49^2)/2)*$O$54)/($O$49*SQRT($O$54)))-$O$49*SQRT(($O$54))))*$S$12*EXP(-#REF!*$O$54))*$R$12*100,0)</f>
        <v>0</v>
      </c>
      <c r="FE95" s="60">
        <f ca="1">IFERROR((NORMSDIST(((LN($ET95/$S$13)+(#REF!+($O$49^2)/2)*$O$54)/($O$49*SQRT($O$54))))*$ET95-NORMSDIST((((LN($ET95/$S$13)+(#REF!+($O$49^2)/2)*$O$54)/($O$49*SQRT($O$54)))-$O$49*SQRT(($O$54))))*$S$13*EXP(-#REF!*$O$54))*$R$13*100,0)</f>
        <v>0</v>
      </c>
      <c r="FF95" s="60">
        <f ca="1">IFERROR((NORMSDIST(((LN($ET95/$S$14)+(#REF!+($O$49^2)/2)*$O$54)/($O$49*SQRT($O$54))))*$ET95-NORMSDIST((((LN($ET95/$S$14)+(#REF!+($O$49^2)/2)*$O$54)/($O$49*SQRT($O$54)))-$O$49*SQRT(($O$54))))*$S$14*EXP(-#REF!*$O$54))*$R$14*100,0)</f>
        <v>0</v>
      </c>
      <c r="FG95" s="60">
        <f ca="1">IFERROR((NORMSDIST(((LN($ET95/$S$15)+(#REF!+($O$49^2)/2)*$O$54)/($O$49*SQRT($O$54))))*$ET95-NORMSDIST((((LN($ET95/$S$15)+(#REF!+($O$49^2)/2)*$O$54)/($O$49*SQRT($O$54)))-$O$49*SQRT(($O$54))))*$S$15*EXP(-#REF!*$O$54))*$R$15*100,0)</f>
        <v>0</v>
      </c>
      <c r="FH95" s="60">
        <f ca="1">IFERROR((NORMSDIST(((LN($ET95/$S$16)+(#REF!+($O$49^2)/2)*$O$54)/($O$49*SQRT($O$54))))*$ET95-NORMSDIST((((LN($ET95/$S$16)+(#REF!+($O$49^2)/2)*$O$54)/($O$49*SQRT($O$54)))-$O$49*SQRT(($O$54))))*$S$16*EXP(-#REF!*$O$54))*$R$16*100,0)</f>
        <v>0</v>
      </c>
      <c r="FI95" s="60">
        <f ca="1">IFERROR((NORMSDIST(((LN($ET95/$S$17)+(#REF!+($O$49^2)/2)*$O$54)/($O$49*SQRT($O$54))))*$ET95-NORMSDIST((((LN($ET95/$S$17)+(#REF!+($O$49^2)/2)*$O$54)/($O$49*SQRT($O$54)))-$O$49*SQRT(($O$54))))*$S$17*EXP(-#REF!*$O$54))*$R$17*100,0)</f>
        <v>0</v>
      </c>
      <c r="FJ95" s="60">
        <f ca="1">IFERROR((NORMSDIST(((LN($ET95/$S$18)+(#REF!+($O$49^2)/2)*$O$54)/($O$49*SQRT($O$54))))*$ET95-NORMSDIST((((LN($ET95/$S$18)+(#REF!+($O$49^2)/2)*$O$54)/($O$49*SQRT($O$54)))-$O$49*SQRT(($O$54))))*$S$18*EXP(-#REF!*$O$54))*$R$18*100,0)</f>
        <v>0</v>
      </c>
      <c r="FK95" s="60">
        <f ca="1">IFERROR((NORMSDIST(((LN($ET95/$S$19)+(#REF!+($O$49^2)/2)*$O$54)/($O$49*SQRT($O$54))))*$ET95-NORMSDIST((((LN($ET95/$S$19)+(#REF!+($O$49^2)/2)*$O$54)/($O$49*SQRT($O$54)))-$O$49*SQRT(($O$54))))*$S$19*EXP(-#REF!*$O$54))*$R$19*100,0)</f>
        <v>0</v>
      </c>
      <c r="FL95" s="60">
        <f ca="1">IFERROR((NORMSDIST(((LN($ET95/$S$20)+(#REF!+($O$49^2)/2)*$O$54)/($O$49*SQRT($O$54))))*$ET95-NORMSDIST((((LN($ET95/$S$20)+(#REF!+($O$49^2)/2)*$O$54)/($O$49*SQRT($O$54)))-$O$49*SQRT(($O$54))))*$S$20*EXP(-#REF!*$O$54))*$R$20*100,0)</f>
        <v>0</v>
      </c>
      <c r="FM95" s="60">
        <f ca="1">IFERROR((NORMSDIST(((LN($ET95/$S$21)+(#REF!+($O$49^2)/2)*$O$54)/($O$49*SQRT($O$54))))*$ET95-NORMSDIST((((LN($ET95/$S$21)+(#REF!+($O$49^2)/2)*$O$54)/($O$49*SQRT($O$54)))-$O$49*SQRT(($O$54))))*$S$21*EXP(-#REF!*$O$54))*$R$21*100,0)</f>
        <v>0</v>
      </c>
      <c r="FN95" s="60">
        <f ca="1">IFERROR((NORMSDIST(((LN($ET95/$S$22)+(#REF!+($O$49^2)/2)*$O$54)/($O$49*SQRT($O$54))))*$ET95-NORMSDIST((((LN($ET95/$S$22)+(#REF!+($O$49^2)/2)*$O$54)/($O$49*SQRT($O$54)))-$O$49*SQRT(($O$54))))*$S$22*EXP(-#REF!*$O$54))*$R$22*100,0)</f>
        <v>0</v>
      </c>
      <c r="FO95" s="60">
        <f ca="1">IFERROR((NORMSDIST(((LN($ET95/$S$23)+(#REF!+($O$49^2)/2)*$O$54)/($O$49*SQRT($O$54))))*$ET95-NORMSDIST((((LN($ET95/$S$23)+(#REF!+($O$49^2)/2)*$O$54)/($O$49*SQRT($O$54)))-$O$49*SQRT(($O$54))))*$S$23*EXP(-#REF!*$O$54))*$R$23*100,0)</f>
        <v>0</v>
      </c>
      <c r="FP95" s="60">
        <f ca="1">IFERROR((NORMSDIST(((LN($ET95/$S$24)+(#REF!+($O$49^2)/2)*$O$54)/($O$49*SQRT($O$54))))*$ET95-NORMSDIST((((LN($ET95/$S$24)+(#REF!+($O$49^2)/2)*$O$54)/($O$49*SQRT($O$54)))-$O$49*SQRT(($O$54))))*$S$24*EXP(-#REF!*$O$54))*$R$24*100,0)</f>
        <v>0</v>
      </c>
      <c r="FQ95" s="60">
        <f ca="1">IFERROR((NORMSDIST(((LN($ET95/$S$25)+(#REF!+($O$49^2)/2)*$O$54)/($O$49*SQRT($O$54))))*$ET95-NORMSDIST((((LN($ET95/$S$25)+(#REF!+($O$49^2)/2)*$O$54)/($O$49*SQRT($O$54)))-$O$49*SQRT(($O$54))))*$S$25*EXP(-#REF!*$O$54))*$R$25*100,0)</f>
        <v>0</v>
      </c>
      <c r="FR95" s="60">
        <f ca="1">IFERROR((NORMSDIST(((LN($ET95/$S$26)+(#REF!+($O$49^2)/2)*$O$54)/($O$49*SQRT($O$54))))*$ET95-NORMSDIST((((LN($ET95/$S$26)+(#REF!+($O$49^2)/2)*$O$54)/($O$49*SQRT($O$54)))-$O$49*SQRT(($O$54))))*$S$26*EXP(-#REF!*$O$54))*$R$26*100,0)</f>
        <v>0</v>
      </c>
      <c r="FS95" s="60">
        <f ca="1">IFERROR((NORMSDIST(((LN($ET95/$S$27)+(#REF!+($O$49^2)/2)*$O$54)/($O$49*SQRT($O$54))))*$ET95-NORMSDIST((((LN($ET95/$S$27)+(#REF!+($O$49^2)/2)*$O$54)/($O$49*SQRT($O$54)))-$O$49*SQRT(($O$54))))*$S$27*EXP(-#REF!*$O$54))*$R$27*100,0)</f>
        <v>0</v>
      </c>
      <c r="FT95" s="60">
        <f ca="1">IFERROR((NORMSDIST(((LN($ET95/$S$28)+(#REF!+($O$49^2)/2)*$O$54)/($O$49*SQRT($O$54))))*$ET95-NORMSDIST((((LN($ET95/$S$28)+(#REF!+($O$49^2)/2)*$O$54)/($O$49*SQRT($O$54)))-$O$49*SQRT(($O$54))))*$S$28*EXP(-#REF!*$O$54))*$R$28*100,0)</f>
        <v>0</v>
      </c>
      <c r="FU95" s="60">
        <f ca="1">IFERROR((NORMSDIST(((LN($ET95/$S$29)+(#REF!+($O$49^2)/2)*$O$54)/($O$49*SQRT($O$54))))*$ET95-NORMSDIST((((LN($ET95/$S$29)+(#REF!+($O$49^2)/2)*$O$54)/($O$49*SQRT($O$54)))-$O$49*SQRT(($O$54))))*$S$29*EXP(-#REF!*$O$54))*$R$29*100,0)</f>
        <v>0</v>
      </c>
      <c r="FV95" s="60">
        <f ca="1">IFERROR((NORMSDIST(((LN($ET95/$S$30)+(#REF!+($O$49^2)/2)*$O$54)/($O$49*SQRT($O$54))))*$ET95-NORMSDIST((((LN($ET95/$S$30)+(#REF!+($O$49^2)/2)*$O$54)/($O$49*SQRT($O$54)))-$O$49*SQRT(($O$54))))*$S$30*EXP(-#REF!*$O$54))*$R$30*100,0)</f>
        <v>0</v>
      </c>
      <c r="FW95" s="60">
        <f ca="1">IFERROR((NORMSDIST(((LN($ET95/$S$31)+(#REF!+($O$49^2)/2)*$O$54)/($O$49*SQRT($O$54))))*$ET95-NORMSDIST((((LN($ET95/$S$31)+(#REF!+($O$49^2)/2)*$O$54)/($O$49*SQRT($O$54)))-$O$49*SQRT(($O$54))))*$S$31*EXP(-#REF!*$O$54))*$R$31*100,0)</f>
        <v>0</v>
      </c>
      <c r="FX95" s="60">
        <f ca="1">IFERROR((NORMSDIST(((LN($ET95/$S$32)+(#REF!+($O$49^2)/2)*$O$54)/($O$49*SQRT($O$54))))*$ET95-NORMSDIST((((LN($ET95/$S$32)+(#REF!+($O$49^2)/2)*$O$54)/($O$49*SQRT($O$54)))-$O$49*SQRT(($O$54))))*$S$32*EXP(-#REF!*$O$54))*$R$32*100,0)</f>
        <v>0</v>
      </c>
      <c r="FY95" s="60">
        <f ca="1">IFERROR((NORMSDIST(((LN($ET95/$S$33)+(#REF!+($O$49^2)/2)*$O$54)/($O$49*SQRT($O$54))))*$ET95-NORMSDIST((((LN($ET95/$S$33)+(#REF!+($O$49^2)/2)*$O$54)/($O$49*SQRT($O$54)))-$O$49*SQRT(($O$54))))*$S$33*EXP(-#REF!*$O$54))*$R$33*100,0)</f>
        <v>0</v>
      </c>
      <c r="FZ95" s="60">
        <f ca="1">IFERROR((NORMSDIST(((LN($ET95/$S$34)+(#REF!+($O$49^2)/2)*$O$54)/($O$49*SQRT($O$54))))*$ET95-NORMSDIST((((LN($ET95/$S$34)+(#REF!+($O$49^2)/2)*$O$54)/($O$49*SQRT($O$54)))-$O$49*SQRT(($O$54))))*$S$34*EXP(-#REF!*$O$54))*$R$34*100,0)</f>
        <v>0</v>
      </c>
      <c r="GA95" s="60">
        <f ca="1">IFERROR((NORMSDIST(((LN($ET95/$S$35)+(#REF!+($O$49^2)/2)*$O$54)/($O$49*SQRT($O$54))))*$ET95-NORMSDIST((((LN($ET95/$S$35)+(#REF!+($O$49^2)/2)*$O$54)/($O$49*SQRT($O$54)))-$O$49*SQRT(($O$54))))*$S$35*EXP(-#REF!*$O$54))*$R$35*100,0)</f>
        <v>0</v>
      </c>
      <c r="GB95" s="60">
        <f ca="1">IFERROR((NORMSDIST(((LN($ET95/$S$36)+(#REF!+($O$49^2)/2)*$O$54)/($O$49*SQRT($O$54))))*$ET95-NORMSDIST((((LN($ET95/$S$36)+(#REF!+($O$49^2)/2)*$O$54)/($O$49*SQRT($O$54)))-$O$49*SQRT(($O$54))))*$S$36*EXP(-#REF!*$O$54))*$R$36*100,0)</f>
        <v>0</v>
      </c>
      <c r="GC95" s="60">
        <f ca="1">IFERROR((NORMSDIST(((LN($ET95/$S$37)+(#REF!+($O$49^2)/2)*$O$54)/($O$49*SQRT($O$54))))*$ET95-NORMSDIST((((LN($ET95/$S$37)+(#REF!+($O$49^2)/2)*$O$54)/($O$49*SQRT($O$54)))-$O$49*SQRT(($O$54))))*$S$37*EXP(-#REF!*$O$54))*$R$37*100,0)</f>
        <v>0</v>
      </c>
      <c r="GD95" s="60">
        <f ca="1">IFERROR((NORMSDIST(((LN($ET95/$S$38)+(#REF!+($O$49^2)/2)*$O$54)/($O$49*SQRT($O$54))))*$ET95-NORMSDIST((((LN($ET95/$S$38)+(#REF!+($O$49^2)/2)*$O$54)/($O$49*SQRT($O$54)))-$O$49*SQRT(($O$54))))*$S$38*EXP(-#REF!*$O$54))*$R$38*100,0)</f>
        <v>0</v>
      </c>
      <c r="GE95" s="60">
        <f ca="1">IFERROR((NORMSDIST(((LN($ET95/$S$39)+(#REF!+($O$49^2)/2)*$O$54)/($O$49*SQRT($O$54))))*$ET95-NORMSDIST((((LN($ET95/$S$39)+(#REF!+($O$49^2)/2)*$O$54)/($O$49*SQRT($O$54)))-$O$49*SQRT(($O$54))))*$S$39*EXP(-#REF!*$O$54))*$R$39*100,0)</f>
        <v>0</v>
      </c>
      <c r="GF95" s="60">
        <f ca="1">IFERROR((NORMSDIST(((LN($ET95/$S$40)+(#REF!+($O$49^2)/2)*$O$54)/($O$49*SQRT($O$54))))*$ET95-NORMSDIST((((LN($ET95/$S$40)+(#REF!+($O$49^2)/2)*$O$54)/($O$49*SQRT($O$54)))-$O$49*SQRT(($O$54))))*$S$40*EXP(-#REF!*$O$54))*$R$40*100,0)</f>
        <v>0</v>
      </c>
      <c r="GG95" s="60">
        <f ca="1">IFERROR((NORMSDIST(((LN($ET95/$S$41)+(#REF!+($O$49^2)/2)*$O$54)/($O$49*SQRT($O$54))))*$ET95-NORMSDIST((((LN($ET95/$S$41)+(#REF!+($O$49^2)/2)*$O$54)/($O$49*SQRT($O$54)))-$O$49*SQRT(($O$54))))*$S$41*EXP(-#REF!*$O$54))*$R$41*100,0)</f>
        <v>0</v>
      </c>
      <c r="GH95" s="60">
        <f ca="1">IFERROR((NORMSDIST(((LN($ET95/$S$42)+(#REF!+($O$49^2)/2)*$O$54)/($O$49*SQRT($O$54))))*$ET95-NORMSDIST((((LN($ET95/$S$42)+(#REF!+($O$49^2)/2)*$O$54)/($O$49*SQRT($O$54)))-$O$49*SQRT(($O$54))))*$S$42*EXP(-#REF!*$O$54))*$R$42*100,0)</f>
        <v>0</v>
      </c>
      <c r="GI95" s="85">
        <f t="shared" ca="1" si="185"/>
        <v>0</v>
      </c>
    </row>
    <row r="96" spans="1:191">
      <c r="A96" s="877"/>
      <c r="B96" s="877"/>
      <c r="C96" s="877"/>
      <c r="D96" s="877"/>
      <c r="E96" s="877"/>
      <c r="F96" s="877"/>
      <c r="G96" s="877"/>
      <c r="H96" s="877"/>
      <c r="I96" s="877"/>
      <c r="J96" s="877"/>
      <c r="K96" s="877"/>
      <c r="L96" s="877"/>
      <c r="M96" s="877"/>
      <c r="N96" s="877"/>
      <c r="O96" s="877"/>
      <c r="P96" s="877"/>
      <c r="Q96" s="877"/>
      <c r="R96" s="877"/>
      <c r="S96" s="877"/>
      <c r="T96" s="877"/>
      <c r="U96" s="877"/>
      <c r="V96" s="877"/>
      <c r="W96" s="877"/>
      <c r="X96" s="877"/>
      <c r="Y96" s="877"/>
      <c r="Z96" s="877"/>
      <c r="AA96" s="877"/>
      <c r="AB96" s="877"/>
      <c r="AC96" s="877"/>
      <c r="AD96" s="877"/>
      <c r="AE96" s="877"/>
      <c r="AF96" s="877"/>
      <c r="AG96" s="877"/>
      <c r="AH96" s="877"/>
      <c r="AI96" s="877"/>
      <c r="AJ96" s="877"/>
      <c r="AK96" s="877"/>
      <c r="AL96" s="877"/>
      <c r="AM96" s="877"/>
      <c r="AN96" s="877"/>
      <c r="AO96" s="877"/>
      <c r="AP96" s="877"/>
      <c r="AQ96" s="877"/>
      <c r="AR96" s="877"/>
      <c r="AS96" s="877"/>
      <c r="AT96" s="877"/>
      <c r="AU96" s="877"/>
      <c r="AV96" s="877"/>
      <c r="AW96" s="877"/>
      <c r="AX96" s="877"/>
      <c r="AY96" s="877"/>
      <c r="AZ96" s="877"/>
      <c r="BA96" s="877"/>
      <c r="BB96" s="877"/>
      <c r="BC96" s="877"/>
      <c r="BD96" s="877"/>
      <c r="BE96" s="877"/>
      <c r="BF96" s="877"/>
      <c r="BG96" s="877"/>
      <c r="BH96" s="877"/>
      <c r="BI96" s="877"/>
      <c r="BJ96" s="877"/>
      <c r="BK96" s="877"/>
      <c r="BL96" s="877"/>
      <c r="BM96" s="877"/>
      <c r="BN96" s="877"/>
      <c r="BO96" s="877"/>
      <c r="BP96" s="877"/>
      <c r="BQ96" s="877"/>
      <c r="BR96" s="877"/>
      <c r="DC96" s="59">
        <f t="shared" si="142"/>
        <v>4644.0030418540264</v>
      </c>
      <c r="DD96" s="60">
        <f t="shared" si="143"/>
        <v>0</v>
      </c>
      <c r="DE96" s="60">
        <f t="shared" si="144"/>
        <v>0</v>
      </c>
      <c r="DF96" s="60">
        <f t="shared" si="145"/>
        <v>0</v>
      </c>
      <c r="DG96" s="60">
        <f t="shared" si="146"/>
        <v>0</v>
      </c>
      <c r="DH96" s="60">
        <f t="shared" si="147"/>
        <v>0</v>
      </c>
      <c r="DI96" s="60">
        <f t="shared" si="148"/>
        <v>0</v>
      </c>
      <c r="DJ96" s="60">
        <f t="shared" si="149"/>
        <v>0</v>
      </c>
      <c r="DK96" s="60">
        <f t="shared" si="150"/>
        <v>0</v>
      </c>
      <c r="DL96" s="60">
        <f t="shared" si="151"/>
        <v>0</v>
      </c>
      <c r="DM96" s="60">
        <f t="shared" si="152"/>
        <v>0</v>
      </c>
      <c r="DN96" s="60">
        <f t="shared" si="153"/>
        <v>0</v>
      </c>
      <c r="DO96" s="60">
        <f t="shared" si="154"/>
        <v>0</v>
      </c>
      <c r="DP96" s="60">
        <f t="shared" si="155"/>
        <v>0</v>
      </c>
      <c r="DQ96" s="60">
        <f t="shared" si="156"/>
        <v>0</v>
      </c>
      <c r="DR96" s="60">
        <f t="shared" si="157"/>
        <v>0</v>
      </c>
      <c r="DS96" s="60">
        <f t="shared" si="158"/>
        <v>0</v>
      </c>
      <c r="DT96" s="60">
        <f t="shared" si="159"/>
        <v>0</v>
      </c>
      <c r="DU96" s="60">
        <f t="shared" si="160"/>
        <v>0</v>
      </c>
      <c r="DV96" s="60">
        <f t="shared" si="161"/>
        <v>0</v>
      </c>
      <c r="DW96" s="60">
        <f t="shared" si="162"/>
        <v>0</v>
      </c>
      <c r="DX96" s="60">
        <f t="shared" si="163"/>
        <v>0</v>
      </c>
      <c r="DY96" s="60">
        <f t="shared" si="164"/>
        <v>0</v>
      </c>
      <c r="DZ96" s="60">
        <f t="shared" si="165"/>
        <v>0</v>
      </c>
      <c r="EA96" s="60">
        <f t="shared" si="166"/>
        <v>0</v>
      </c>
      <c r="EB96" s="60">
        <f t="shared" si="167"/>
        <v>0</v>
      </c>
      <c r="EC96" s="60">
        <f t="shared" si="168"/>
        <v>0</v>
      </c>
      <c r="ED96" s="60">
        <f t="shared" si="169"/>
        <v>0</v>
      </c>
      <c r="EE96" s="60">
        <f t="shared" si="170"/>
        <v>0</v>
      </c>
      <c r="EF96" s="60">
        <f t="shared" si="171"/>
        <v>0</v>
      </c>
      <c r="EG96" s="60">
        <f t="shared" si="172"/>
        <v>0</v>
      </c>
      <c r="EH96" s="60">
        <f t="shared" si="173"/>
        <v>0</v>
      </c>
      <c r="EI96" s="60">
        <f t="shared" si="174"/>
        <v>0</v>
      </c>
      <c r="EJ96" s="60">
        <f t="shared" si="175"/>
        <v>0</v>
      </c>
      <c r="EK96" s="60">
        <f t="shared" si="176"/>
        <v>0</v>
      </c>
      <c r="EL96" s="60">
        <f t="shared" si="177"/>
        <v>0</v>
      </c>
      <c r="EM96" s="60">
        <f t="shared" si="178"/>
        <v>0</v>
      </c>
      <c r="EN96" s="60">
        <f t="shared" si="179"/>
        <v>0</v>
      </c>
      <c r="EO96" s="60">
        <f t="shared" si="180"/>
        <v>0</v>
      </c>
      <c r="EP96" s="60">
        <f t="shared" si="181"/>
        <v>0</v>
      </c>
      <c r="EQ96" s="60">
        <f t="shared" si="182"/>
        <v>0</v>
      </c>
      <c r="ER96" s="85">
        <f t="shared" si="183"/>
        <v>0</v>
      </c>
      <c r="ES96" s="50"/>
      <c r="ET96" s="59">
        <f t="shared" si="184"/>
        <v>4644.0030418540264</v>
      </c>
      <c r="EU96" s="60">
        <f ca="1">IFERROR((NORMSDIST(((LN($ET96/$S$3)+(#REF!+($O$49^2)/2)*$O$54)/($O$49*SQRT($O$54))))*$ET96-NORMSDIST((((LN($ET96/$S$3)+(#REF!+($O$49^2)/2)*$O$54)/($O$49*SQRT($O$54)))-$O$49*SQRT(($O$54))))*$S$3*EXP(-#REF!*$O$54))*$R$3*100,0)</f>
        <v>0</v>
      </c>
      <c r="EV96" s="60">
        <f ca="1">IFERROR((NORMSDIST(((LN($ET96/$S$4)+(#REF!+($O$49^2)/2)*$O$54)/($O$49*SQRT($O$54))))*$ET96-NORMSDIST((((LN($ET96/$S$4)+(#REF!+($O$49^2)/2)*$O$54)/($O$49*SQRT($O$54)))-$O$49*SQRT(($O$54))))*$S$4*EXP(-#REF!*$O$54))*$R$4*100,0)</f>
        <v>0</v>
      </c>
      <c r="EW96" s="60">
        <f ca="1">IFERROR((NORMSDIST(((LN($ET96/$S$5)+(#REF!+($O$49^2)/2)*$O$54)/($O$49*SQRT($O$54))))*$ET96-NORMSDIST((((LN($ET96/$S$5)+(#REF!+($O$49^2)/2)*$O$54)/($O$49*SQRT($O$54)))-$O$49*SQRT(($O$54))))*$S$5*EXP(-#REF!*$O$54))*$R$5*100,0)</f>
        <v>0</v>
      </c>
      <c r="EX96" s="60">
        <f ca="1">IFERROR((NORMSDIST(((LN($ET96/$S$6)+(#REF!+($O$49^2)/2)*$O$54)/($O$49*SQRT($O$54))))*$ET96-NORMSDIST((((LN($ET96/$S$6)+(#REF!+($O$49^2)/2)*$O$54)/($O$49*SQRT($O$54)))-$O$49*SQRT(($O$54))))*$S$6*EXP(-#REF!*$O$54))*$R$6*100,0)</f>
        <v>0</v>
      </c>
      <c r="EY96" s="60">
        <f ca="1">IFERROR((NORMSDIST(((LN($ET96/$S$7)+(#REF!+($O$49^2)/2)*$O$54)/($O$49*SQRT($O$54))))*$ET96-NORMSDIST((((LN($ET96/$S$7)+(#REF!+($O$49^2)/2)*$O$54)/($O$49*SQRT($O$54)))-$O$49*SQRT(($O$54))))*$S$7*EXP(-#REF!*$O$54))*$R$7*100,0)</f>
        <v>0</v>
      </c>
      <c r="EZ96" s="60">
        <f ca="1">IFERROR((NORMSDIST(((LN($ET96/$S$8)+(#REF!+($O$49^2)/2)*$O$54)/($O$49*SQRT($O$54))))*$ET96-NORMSDIST((((LN($ET96/$S$8)+(#REF!+($O$49^2)/2)*$O$54)/($O$49*SQRT($O$54)))-$O$49*SQRT(($O$54))))*$S$8*EXP(-#REF!*$O$54))*$R$8*100,0)</f>
        <v>0</v>
      </c>
      <c r="FA96" s="60">
        <f ca="1">IFERROR((NORMSDIST(((LN($ET96/$S$9)+(#REF!+($O$49^2)/2)*$O$54)/($O$49*SQRT($O$54))))*$ET96-NORMSDIST((((LN($ET96/$S$9)+(#REF!+($O$49^2)/2)*$O$54)/($O$49*SQRT($O$54)))-$O$49*SQRT(($O$54))))*$S$9*EXP(-#REF!*$O$54))*$R$9*100,0)</f>
        <v>0</v>
      </c>
      <c r="FB96" s="60">
        <f ca="1">IFERROR((NORMSDIST(((LN($ET96/$S$10)+(#REF!+($O$49^2)/2)*$O$54)/($O$49*SQRT($O$54))))*$ET96-NORMSDIST((((LN($ET96/$S$10)+(#REF!+($O$49^2)/2)*$O$54)/($O$49*SQRT($O$54)))-$O$49*SQRT(($O$54))))*$S$10*EXP(-#REF!*$O$54))*$R$10*100,0)</f>
        <v>0</v>
      </c>
      <c r="FC96" s="60">
        <f ca="1">IFERROR((NORMSDIST(((LN($ET96/$S$11)+(#REF!+($O$49^2)/2)*$O$54)/($O$49*SQRT($O$54))))*$ET96-NORMSDIST((((LN($ET96/$S$11)+(#REF!+($O$49^2)/2)*$O$54)/($O$49*SQRT($O$54)))-$O$49*SQRT(($O$54))))*$S$11*EXP(-#REF!*$O$54))*$R$11*100,0)</f>
        <v>0</v>
      </c>
      <c r="FD96" s="60">
        <f ca="1">IFERROR((NORMSDIST(((LN($ET96/$S$12)+(#REF!+($O$49^2)/2)*$O$54)/($O$49*SQRT($O$54))))*$ET96-NORMSDIST((((LN($ET96/$S$12)+(#REF!+($O$49^2)/2)*$O$54)/($O$49*SQRT($O$54)))-$O$49*SQRT(($O$54))))*$S$12*EXP(-#REF!*$O$54))*$R$12*100,0)</f>
        <v>0</v>
      </c>
      <c r="FE96" s="60">
        <f ca="1">IFERROR((NORMSDIST(((LN($ET96/$S$13)+(#REF!+($O$49^2)/2)*$O$54)/($O$49*SQRT($O$54))))*$ET96-NORMSDIST((((LN($ET96/$S$13)+(#REF!+($O$49^2)/2)*$O$54)/($O$49*SQRT($O$54)))-$O$49*SQRT(($O$54))))*$S$13*EXP(-#REF!*$O$54))*$R$13*100,0)</f>
        <v>0</v>
      </c>
      <c r="FF96" s="60">
        <f ca="1">IFERROR((NORMSDIST(((LN($ET96/$S$14)+(#REF!+($O$49^2)/2)*$O$54)/($O$49*SQRT($O$54))))*$ET96-NORMSDIST((((LN($ET96/$S$14)+(#REF!+($O$49^2)/2)*$O$54)/($O$49*SQRT($O$54)))-$O$49*SQRT(($O$54))))*$S$14*EXP(-#REF!*$O$54))*$R$14*100,0)</f>
        <v>0</v>
      </c>
      <c r="FG96" s="60">
        <f ca="1">IFERROR((NORMSDIST(((LN($ET96/$S$15)+(#REF!+($O$49^2)/2)*$O$54)/($O$49*SQRT($O$54))))*$ET96-NORMSDIST((((LN($ET96/$S$15)+(#REF!+($O$49^2)/2)*$O$54)/($O$49*SQRT($O$54)))-$O$49*SQRT(($O$54))))*$S$15*EXP(-#REF!*$O$54))*$R$15*100,0)</f>
        <v>0</v>
      </c>
      <c r="FH96" s="60">
        <f ca="1">IFERROR((NORMSDIST(((LN($ET96/$S$16)+(#REF!+($O$49^2)/2)*$O$54)/($O$49*SQRT($O$54))))*$ET96-NORMSDIST((((LN($ET96/$S$16)+(#REF!+($O$49^2)/2)*$O$54)/($O$49*SQRT($O$54)))-$O$49*SQRT(($O$54))))*$S$16*EXP(-#REF!*$O$54))*$R$16*100,0)</f>
        <v>0</v>
      </c>
      <c r="FI96" s="60">
        <f ca="1">IFERROR((NORMSDIST(((LN($ET96/$S$17)+(#REF!+($O$49^2)/2)*$O$54)/($O$49*SQRT($O$54))))*$ET96-NORMSDIST((((LN($ET96/$S$17)+(#REF!+($O$49^2)/2)*$O$54)/($O$49*SQRT($O$54)))-$O$49*SQRT(($O$54))))*$S$17*EXP(-#REF!*$O$54))*$R$17*100,0)</f>
        <v>0</v>
      </c>
      <c r="FJ96" s="60">
        <f ca="1">IFERROR((NORMSDIST(((LN($ET96/$S$18)+(#REF!+($O$49^2)/2)*$O$54)/($O$49*SQRT($O$54))))*$ET96-NORMSDIST((((LN($ET96/$S$18)+(#REF!+($O$49^2)/2)*$O$54)/($O$49*SQRT($O$54)))-$O$49*SQRT(($O$54))))*$S$18*EXP(-#REF!*$O$54))*$R$18*100,0)</f>
        <v>0</v>
      </c>
      <c r="FK96" s="60">
        <f ca="1">IFERROR((NORMSDIST(((LN($ET96/$S$19)+(#REF!+($O$49^2)/2)*$O$54)/($O$49*SQRT($O$54))))*$ET96-NORMSDIST((((LN($ET96/$S$19)+(#REF!+($O$49^2)/2)*$O$54)/($O$49*SQRT($O$54)))-$O$49*SQRT(($O$54))))*$S$19*EXP(-#REF!*$O$54))*$R$19*100,0)</f>
        <v>0</v>
      </c>
      <c r="FL96" s="60">
        <f ca="1">IFERROR((NORMSDIST(((LN($ET96/$S$20)+(#REF!+($O$49^2)/2)*$O$54)/($O$49*SQRT($O$54))))*$ET96-NORMSDIST((((LN($ET96/$S$20)+(#REF!+($O$49^2)/2)*$O$54)/($O$49*SQRT($O$54)))-$O$49*SQRT(($O$54))))*$S$20*EXP(-#REF!*$O$54))*$R$20*100,0)</f>
        <v>0</v>
      </c>
      <c r="FM96" s="60">
        <f ca="1">IFERROR((NORMSDIST(((LN($ET96/$S$21)+(#REF!+($O$49^2)/2)*$O$54)/($O$49*SQRT($O$54))))*$ET96-NORMSDIST((((LN($ET96/$S$21)+(#REF!+($O$49^2)/2)*$O$54)/($O$49*SQRT($O$54)))-$O$49*SQRT(($O$54))))*$S$21*EXP(-#REF!*$O$54))*$R$21*100,0)</f>
        <v>0</v>
      </c>
      <c r="FN96" s="60">
        <f ca="1">IFERROR((NORMSDIST(((LN($ET96/$S$22)+(#REF!+($O$49^2)/2)*$O$54)/($O$49*SQRT($O$54))))*$ET96-NORMSDIST((((LN($ET96/$S$22)+(#REF!+($O$49^2)/2)*$O$54)/($O$49*SQRT($O$54)))-$O$49*SQRT(($O$54))))*$S$22*EXP(-#REF!*$O$54))*$R$22*100,0)</f>
        <v>0</v>
      </c>
      <c r="FO96" s="60">
        <f ca="1">IFERROR((NORMSDIST(((LN($ET96/$S$23)+(#REF!+($O$49^2)/2)*$O$54)/($O$49*SQRT($O$54))))*$ET96-NORMSDIST((((LN($ET96/$S$23)+(#REF!+($O$49^2)/2)*$O$54)/($O$49*SQRT($O$54)))-$O$49*SQRT(($O$54))))*$S$23*EXP(-#REF!*$O$54))*$R$23*100,0)</f>
        <v>0</v>
      </c>
      <c r="FP96" s="60">
        <f ca="1">IFERROR((NORMSDIST(((LN($ET96/$S$24)+(#REF!+($O$49^2)/2)*$O$54)/($O$49*SQRT($O$54))))*$ET96-NORMSDIST((((LN($ET96/$S$24)+(#REF!+($O$49^2)/2)*$O$54)/($O$49*SQRT($O$54)))-$O$49*SQRT(($O$54))))*$S$24*EXP(-#REF!*$O$54))*$R$24*100,0)</f>
        <v>0</v>
      </c>
      <c r="FQ96" s="60">
        <f ca="1">IFERROR((NORMSDIST(((LN($ET96/$S$25)+(#REF!+($O$49^2)/2)*$O$54)/($O$49*SQRT($O$54))))*$ET96-NORMSDIST((((LN($ET96/$S$25)+(#REF!+($O$49^2)/2)*$O$54)/($O$49*SQRT($O$54)))-$O$49*SQRT(($O$54))))*$S$25*EXP(-#REF!*$O$54))*$R$25*100,0)</f>
        <v>0</v>
      </c>
      <c r="FR96" s="60">
        <f ca="1">IFERROR((NORMSDIST(((LN($ET96/$S$26)+(#REF!+($O$49^2)/2)*$O$54)/($O$49*SQRT($O$54))))*$ET96-NORMSDIST((((LN($ET96/$S$26)+(#REF!+($O$49^2)/2)*$O$54)/($O$49*SQRT($O$54)))-$O$49*SQRT(($O$54))))*$S$26*EXP(-#REF!*$O$54))*$R$26*100,0)</f>
        <v>0</v>
      </c>
      <c r="FS96" s="60">
        <f ca="1">IFERROR((NORMSDIST(((LN($ET96/$S$27)+(#REF!+($O$49^2)/2)*$O$54)/($O$49*SQRT($O$54))))*$ET96-NORMSDIST((((LN($ET96/$S$27)+(#REF!+($O$49^2)/2)*$O$54)/($O$49*SQRT($O$54)))-$O$49*SQRT(($O$54))))*$S$27*EXP(-#REF!*$O$54))*$R$27*100,0)</f>
        <v>0</v>
      </c>
      <c r="FT96" s="60">
        <f ca="1">IFERROR((NORMSDIST(((LN($ET96/$S$28)+(#REF!+($O$49^2)/2)*$O$54)/($O$49*SQRT($O$54))))*$ET96-NORMSDIST((((LN($ET96/$S$28)+(#REF!+($O$49^2)/2)*$O$54)/($O$49*SQRT($O$54)))-$O$49*SQRT(($O$54))))*$S$28*EXP(-#REF!*$O$54))*$R$28*100,0)</f>
        <v>0</v>
      </c>
      <c r="FU96" s="60">
        <f ca="1">IFERROR((NORMSDIST(((LN($ET96/$S$29)+(#REF!+($O$49^2)/2)*$O$54)/($O$49*SQRT($O$54))))*$ET96-NORMSDIST((((LN($ET96/$S$29)+(#REF!+($O$49^2)/2)*$O$54)/($O$49*SQRT($O$54)))-$O$49*SQRT(($O$54))))*$S$29*EXP(-#REF!*$O$54))*$R$29*100,0)</f>
        <v>0</v>
      </c>
      <c r="FV96" s="60">
        <f ca="1">IFERROR((NORMSDIST(((LN($ET96/$S$30)+(#REF!+($O$49^2)/2)*$O$54)/($O$49*SQRT($O$54))))*$ET96-NORMSDIST((((LN($ET96/$S$30)+(#REF!+($O$49^2)/2)*$O$54)/($O$49*SQRT($O$54)))-$O$49*SQRT(($O$54))))*$S$30*EXP(-#REF!*$O$54))*$R$30*100,0)</f>
        <v>0</v>
      </c>
      <c r="FW96" s="60">
        <f ca="1">IFERROR((NORMSDIST(((LN($ET96/$S$31)+(#REF!+($O$49^2)/2)*$O$54)/($O$49*SQRT($O$54))))*$ET96-NORMSDIST((((LN($ET96/$S$31)+(#REF!+($O$49^2)/2)*$O$54)/($O$49*SQRT($O$54)))-$O$49*SQRT(($O$54))))*$S$31*EXP(-#REF!*$O$54))*$R$31*100,0)</f>
        <v>0</v>
      </c>
      <c r="FX96" s="60">
        <f ca="1">IFERROR((NORMSDIST(((LN($ET96/$S$32)+(#REF!+($O$49^2)/2)*$O$54)/($O$49*SQRT($O$54))))*$ET96-NORMSDIST((((LN($ET96/$S$32)+(#REF!+($O$49^2)/2)*$O$54)/($O$49*SQRT($O$54)))-$O$49*SQRT(($O$54))))*$S$32*EXP(-#REF!*$O$54))*$R$32*100,0)</f>
        <v>0</v>
      </c>
      <c r="FY96" s="60">
        <f ca="1">IFERROR((NORMSDIST(((LN($ET96/$S$33)+(#REF!+($O$49^2)/2)*$O$54)/($O$49*SQRT($O$54))))*$ET96-NORMSDIST((((LN($ET96/$S$33)+(#REF!+($O$49^2)/2)*$O$54)/($O$49*SQRT($O$54)))-$O$49*SQRT(($O$54))))*$S$33*EXP(-#REF!*$O$54))*$R$33*100,0)</f>
        <v>0</v>
      </c>
      <c r="FZ96" s="60">
        <f ca="1">IFERROR((NORMSDIST(((LN($ET96/$S$34)+(#REF!+($O$49^2)/2)*$O$54)/($O$49*SQRT($O$54))))*$ET96-NORMSDIST((((LN($ET96/$S$34)+(#REF!+($O$49^2)/2)*$O$54)/($O$49*SQRT($O$54)))-$O$49*SQRT(($O$54))))*$S$34*EXP(-#REF!*$O$54))*$R$34*100,0)</f>
        <v>0</v>
      </c>
      <c r="GA96" s="60">
        <f ca="1">IFERROR((NORMSDIST(((LN($ET96/$S$35)+(#REF!+($O$49^2)/2)*$O$54)/($O$49*SQRT($O$54))))*$ET96-NORMSDIST((((LN($ET96/$S$35)+(#REF!+($O$49^2)/2)*$O$54)/($O$49*SQRT($O$54)))-$O$49*SQRT(($O$54))))*$S$35*EXP(-#REF!*$O$54))*$R$35*100,0)</f>
        <v>0</v>
      </c>
      <c r="GB96" s="60">
        <f ca="1">IFERROR((NORMSDIST(((LN($ET96/$S$36)+(#REF!+($O$49^2)/2)*$O$54)/($O$49*SQRT($O$54))))*$ET96-NORMSDIST((((LN($ET96/$S$36)+(#REF!+($O$49^2)/2)*$O$54)/($O$49*SQRT($O$54)))-$O$49*SQRT(($O$54))))*$S$36*EXP(-#REF!*$O$54))*$R$36*100,0)</f>
        <v>0</v>
      </c>
      <c r="GC96" s="60">
        <f ca="1">IFERROR((NORMSDIST(((LN($ET96/$S$37)+(#REF!+($O$49^2)/2)*$O$54)/($O$49*SQRT($O$54))))*$ET96-NORMSDIST((((LN($ET96/$S$37)+(#REF!+($O$49^2)/2)*$O$54)/($O$49*SQRT($O$54)))-$O$49*SQRT(($O$54))))*$S$37*EXP(-#REF!*$O$54))*$R$37*100,0)</f>
        <v>0</v>
      </c>
      <c r="GD96" s="60">
        <f ca="1">IFERROR((NORMSDIST(((LN($ET96/$S$38)+(#REF!+($O$49^2)/2)*$O$54)/($O$49*SQRT($O$54))))*$ET96-NORMSDIST((((LN($ET96/$S$38)+(#REF!+($O$49^2)/2)*$O$54)/($O$49*SQRT($O$54)))-$O$49*SQRT(($O$54))))*$S$38*EXP(-#REF!*$O$54))*$R$38*100,0)</f>
        <v>0</v>
      </c>
      <c r="GE96" s="60">
        <f ca="1">IFERROR((NORMSDIST(((LN($ET96/$S$39)+(#REF!+($O$49^2)/2)*$O$54)/($O$49*SQRT($O$54))))*$ET96-NORMSDIST((((LN($ET96/$S$39)+(#REF!+($O$49^2)/2)*$O$54)/($O$49*SQRT($O$54)))-$O$49*SQRT(($O$54))))*$S$39*EXP(-#REF!*$O$54))*$R$39*100,0)</f>
        <v>0</v>
      </c>
      <c r="GF96" s="60">
        <f ca="1">IFERROR((NORMSDIST(((LN($ET96/$S$40)+(#REF!+($O$49^2)/2)*$O$54)/($O$49*SQRT($O$54))))*$ET96-NORMSDIST((((LN($ET96/$S$40)+(#REF!+($O$49^2)/2)*$O$54)/($O$49*SQRT($O$54)))-$O$49*SQRT(($O$54))))*$S$40*EXP(-#REF!*$O$54))*$R$40*100,0)</f>
        <v>0</v>
      </c>
      <c r="GG96" s="60">
        <f ca="1">IFERROR((NORMSDIST(((LN($ET96/$S$41)+(#REF!+($O$49^2)/2)*$O$54)/($O$49*SQRT($O$54))))*$ET96-NORMSDIST((((LN($ET96/$S$41)+(#REF!+($O$49^2)/2)*$O$54)/($O$49*SQRT($O$54)))-$O$49*SQRT(($O$54))))*$S$41*EXP(-#REF!*$O$54))*$R$41*100,0)</f>
        <v>0</v>
      </c>
      <c r="GH96" s="60">
        <f ca="1">IFERROR((NORMSDIST(((LN($ET96/$S$42)+(#REF!+($O$49^2)/2)*$O$54)/($O$49*SQRT($O$54))))*$ET96-NORMSDIST((((LN($ET96/$S$42)+(#REF!+($O$49^2)/2)*$O$54)/($O$49*SQRT($O$54)))-$O$49*SQRT(($O$54))))*$S$42*EXP(-#REF!*$O$54))*$R$42*100,0)</f>
        <v>0</v>
      </c>
      <c r="GI96" s="85">
        <f t="shared" ca="1" si="185"/>
        <v>0</v>
      </c>
    </row>
    <row r="97" spans="1:191">
      <c r="A97" s="877"/>
      <c r="B97" s="877"/>
      <c r="C97" s="877"/>
      <c r="D97" s="877"/>
      <c r="E97" s="877"/>
      <c r="F97" s="877"/>
      <c r="G97" s="877"/>
      <c r="H97" s="877"/>
      <c r="I97" s="877"/>
      <c r="J97" s="877"/>
      <c r="K97" s="877"/>
      <c r="L97" s="877"/>
      <c r="M97" s="877"/>
      <c r="N97" s="877"/>
      <c r="O97" s="877"/>
      <c r="P97" s="877"/>
      <c r="Q97" s="877"/>
      <c r="R97" s="877"/>
      <c r="S97" s="877"/>
      <c r="T97" s="877"/>
      <c r="U97" s="877"/>
      <c r="V97" s="877"/>
      <c r="W97" s="877"/>
      <c r="X97" s="877"/>
      <c r="Y97" s="877"/>
      <c r="Z97" s="877"/>
      <c r="AA97" s="877"/>
      <c r="AB97" s="877"/>
      <c r="AC97" s="877"/>
      <c r="AD97" s="877"/>
      <c r="AE97" s="877"/>
      <c r="AF97" s="877"/>
      <c r="AG97" s="877"/>
      <c r="AH97" s="877"/>
      <c r="AI97" s="877"/>
      <c r="AJ97" s="877"/>
      <c r="AK97" s="877"/>
      <c r="AL97" s="877"/>
      <c r="AM97" s="877"/>
      <c r="AN97" s="877"/>
      <c r="AO97" s="877"/>
      <c r="AP97" s="877"/>
      <c r="AQ97" s="877"/>
      <c r="AR97" s="877"/>
      <c r="AS97" s="877"/>
      <c r="AT97" s="877"/>
      <c r="AU97" s="877"/>
      <c r="AV97" s="877"/>
      <c r="AW97" s="877"/>
      <c r="AX97" s="877"/>
      <c r="AY97" s="877"/>
      <c r="AZ97" s="877"/>
      <c r="BA97" s="877"/>
      <c r="BB97" s="877"/>
      <c r="BC97" s="877"/>
      <c r="BD97" s="877"/>
      <c r="BE97" s="877"/>
      <c r="BF97" s="877"/>
      <c r="BG97" s="877"/>
      <c r="BH97" s="877"/>
      <c r="BI97" s="877"/>
      <c r="BJ97" s="877"/>
      <c r="BK97" s="877"/>
      <c r="BL97" s="877"/>
      <c r="BM97" s="877"/>
      <c r="BN97" s="877"/>
      <c r="BO97" s="877"/>
      <c r="BP97" s="877"/>
      <c r="BQ97" s="877"/>
      <c r="BR97" s="877"/>
      <c r="DC97" s="59">
        <f t="shared" si="142"/>
        <v>4736.8831026911066</v>
      </c>
      <c r="DD97" s="60">
        <f t="shared" si="143"/>
        <v>0</v>
      </c>
      <c r="DE97" s="60">
        <f t="shared" si="144"/>
        <v>0</v>
      </c>
      <c r="DF97" s="60">
        <f t="shared" si="145"/>
        <v>0</v>
      </c>
      <c r="DG97" s="60">
        <f t="shared" si="146"/>
        <v>0</v>
      </c>
      <c r="DH97" s="60">
        <f t="shared" si="147"/>
        <v>0</v>
      </c>
      <c r="DI97" s="60">
        <f t="shared" si="148"/>
        <v>0</v>
      </c>
      <c r="DJ97" s="60">
        <f t="shared" si="149"/>
        <v>0</v>
      </c>
      <c r="DK97" s="60">
        <f t="shared" si="150"/>
        <v>0</v>
      </c>
      <c r="DL97" s="60">
        <f t="shared" si="151"/>
        <v>0</v>
      </c>
      <c r="DM97" s="60">
        <f t="shared" si="152"/>
        <v>0</v>
      </c>
      <c r="DN97" s="60">
        <f t="shared" si="153"/>
        <v>0</v>
      </c>
      <c r="DO97" s="60">
        <f t="shared" si="154"/>
        <v>0</v>
      </c>
      <c r="DP97" s="60">
        <f t="shared" si="155"/>
        <v>0</v>
      </c>
      <c r="DQ97" s="60">
        <f t="shared" si="156"/>
        <v>0</v>
      </c>
      <c r="DR97" s="60">
        <f t="shared" si="157"/>
        <v>0</v>
      </c>
      <c r="DS97" s="60">
        <f t="shared" si="158"/>
        <v>0</v>
      </c>
      <c r="DT97" s="60">
        <f t="shared" si="159"/>
        <v>0</v>
      </c>
      <c r="DU97" s="60">
        <f t="shared" si="160"/>
        <v>0</v>
      </c>
      <c r="DV97" s="60">
        <f t="shared" si="161"/>
        <v>0</v>
      </c>
      <c r="DW97" s="60">
        <f t="shared" si="162"/>
        <v>0</v>
      </c>
      <c r="DX97" s="60">
        <f t="shared" si="163"/>
        <v>0</v>
      </c>
      <c r="DY97" s="60">
        <f t="shared" si="164"/>
        <v>0</v>
      </c>
      <c r="DZ97" s="60">
        <f t="shared" si="165"/>
        <v>0</v>
      </c>
      <c r="EA97" s="60">
        <f t="shared" si="166"/>
        <v>0</v>
      </c>
      <c r="EB97" s="60">
        <f t="shared" si="167"/>
        <v>0</v>
      </c>
      <c r="EC97" s="60">
        <f t="shared" si="168"/>
        <v>0</v>
      </c>
      <c r="ED97" s="60">
        <f t="shared" si="169"/>
        <v>0</v>
      </c>
      <c r="EE97" s="60">
        <f t="shared" si="170"/>
        <v>0</v>
      </c>
      <c r="EF97" s="60">
        <f t="shared" si="171"/>
        <v>0</v>
      </c>
      <c r="EG97" s="60">
        <f t="shared" si="172"/>
        <v>0</v>
      </c>
      <c r="EH97" s="60">
        <f t="shared" si="173"/>
        <v>0</v>
      </c>
      <c r="EI97" s="60">
        <f t="shared" si="174"/>
        <v>0</v>
      </c>
      <c r="EJ97" s="60">
        <f t="shared" si="175"/>
        <v>0</v>
      </c>
      <c r="EK97" s="60">
        <f t="shared" si="176"/>
        <v>0</v>
      </c>
      <c r="EL97" s="60">
        <f t="shared" si="177"/>
        <v>0</v>
      </c>
      <c r="EM97" s="60">
        <f t="shared" si="178"/>
        <v>0</v>
      </c>
      <c r="EN97" s="60">
        <f t="shared" si="179"/>
        <v>0</v>
      </c>
      <c r="EO97" s="60">
        <f t="shared" si="180"/>
        <v>0</v>
      </c>
      <c r="EP97" s="60">
        <f t="shared" si="181"/>
        <v>0</v>
      </c>
      <c r="EQ97" s="60">
        <f t="shared" si="182"/>
        <v>0</v>
      </c>
      <c r="ER97" s="85">
        <f t="shared" si="183"/>
        <v>0</v>
      </c>
      <c r="ES97" s="50"/>
      <c r="ET97" s="59">
        <f t="shared" si="184"/>
        <v>4736.8831026911066</v>
      </c>
      <c r="EU97" s="60">
        <f ca="1">IFERROR((NORMSDIST(((LN($ET97/$S$3)+(#REF!+($O$49^2)/2)*$O$54)/($O$49*SQRT($O$54))))*$ET97-NORMSDIST((((LN($ET97/$S$3)+(#REF!+($O$49^2)/2)*$O$54)/($O$49*SQRT($O$54)))-$O$49*SQRT(($O$54))))*$S$3*EXP(-#REF!*$O$54))*$R$3*100,0)</f>
        <v>0</v>
      </c>
      <c r="EV97" s="60">
        <f ca="1">IFERROR((NORMSDIST(((LN($ET97/$S$4)+(#REF!+($O$49^2)/2)*$O$54)/($O$49*SQRT($O$54))))*$ET97-NORMSDIST((((LN($ET97/$S$4)+(#REF!+($O$49^2)/2)*$O$54)/($O$49*SQRT($O$54)))-$O$49*SQRT(($O$54))))*$S$4*EXP(-#REF!*$O$54))*$R$4*100,0)</f>
        <v>0</v>
      </c>
      <c r="EW97" s="60">
        <f ca="1">IFERROR((NORMSDIST(((LN($ET97/$S$5)+(#REF!+($O$49^2)/2)*$O$54)/($O$49*SQRT($O$54))))*$ET97-NORMSDIST((((LN($ET97/$S$5)+(#REF!+($O$49^2)/2)*$O$54)/($O$49*SQRT($O$54)))-$O$49*SQRT(($O$54))))*$S$5*EXP(-#REF!*$O$54))*$R$5*100,0)</f>
        <v>0</v>
      </c>
      <c r="EX97" s="60">
        <f ca="1">IFERROR((NORMSDIST(((LN($ET97/$S$6)+(#REF!+($O$49^2)/2)*$O$54)/($O$49*SQRT($O$54))))*$ET97-NORMSDIST((((LN($ET97/$S$6)+(#REF!+($O$49^2)/2)*$O$54)/($O$49*SQRT($O$54)))-$O$49*SQRT(($O$54))))*$S$6*EXP(-#REF!*$O$54))*$R$6*100,0)</f>
        <v>0</v>
      </c>
      <c r="EY97" s="60">
        <f ca="1">IFERROR((NORMSDIST(((LN($ET97/$S$7)+(#REF!+($O$49^2)/2)*$O$54)/($O$49*SQRT($O$54))))*$ET97-NORMSDIST((((LN($ET97/$S$7)+(#REF!+($O$49^2)/2)*$O$54)/($O$49*SQRT($O$54)))-$O$49*SQRT(($O$54))))*$S$7*EXP(-#REF!*$O$54))*$R$7*100,0)</f>
        <v>0</v>
      </c>
      <c r="EZ97" s="60">
        <f ca="1">IFERROR((NORMSDIST(((LN($ET97/$S$8)+(#REF!+($O$49^2)/2)*$O$54)/($O$49*SQRT($O$54))))*$ET97-NORMSDIST((((LN($ET97/$S$8)+(#REF!+($O$49^2)/2)*$O$54)/($O$49*SQRT($O$54)))-$O$49*SQRT(($O$54))))*$S$8*EXP(-#REF!*$O$54))*$R$8*100,0)</f>
        <v>0</v>
      </c>
      <c r="FA97" s="60">
        <f ca="1">IFERROR((NORMSDIST(((LN($ET97/$S$9)+(#REF!+($O$49^2)/2)*$O$54)/($O$49*SQRT($O$54))))*$ET97-NORMSDIST((((LN($ET97/$S$9)+(#REF!+($O$49^2)/2)*$O$54)/($O$49*SQRT($O$54)))-$O$49*SQRT(($O$54))))*$S$9*EXP(-#REF!*$O$54))*$R$9*100,0)</f>
        <v>0</v>
      </c>
      <c r="FB97" s="60">
        <f ca="1">IFERROR((NORMSDIST(((LN($ET97/$S$10)+(#REF!+($O$49^2)/2)*$O$54)/($O$49*SQRT($O$54))))*$ET97-NORMSDIST((((LN($ET97/$S$10)+(#REF!+($O$49^2)/2)*$O$54)/($O$49*SQRT($O$54)))-$O$49*SQRT(($O$54))))*$S$10*EXP(-#REF!*$O$54))*$R$10*100,0)</f>
        <v>0</v>
      </c>
      <c r="FC97" s="60">
        <f ca="1">IFERROR((NORMSDIST(((LN($ET97/$S$11)+(#REF!+($O$49^2)/2)*$O$54)/($O$49*SQRT($O$54))))*$ET97-NORMSDIST((((LN($ET97/$S$11)+(#REF!+($O$49^2)/2)*$O$54)/($O$49*SQRT($O$54)))-$O$49*SQRT(($O$54))))*$S$11*EXP(-#REF!*$O$54))*$R$11*100,0)</f>
        <v>0</v>
      </c>
      <c r="FD97" s="60">
        <f ca="1">IFERROR((NORMSDIST(((LN($ET97/$S$12)+(#REF!+($O$49^2)/2)*$O$54)/($O$49*SQRT($O$54))))*$ET97-NORMSDIST((((LN($ET97/$S$12)+(#REF!+($O$49^2)/2)*$O$54)/($O$49*SQRT($O$54)))-$O$49*SQRT(($O$54))))*$S$12*EXP(-#REF!*$O$54))*$R$12*100,0)</f>
        <v>0</v>
      </c>
      <c r="FE97" s="60">
        <f ca="1">IFERROR((NORMSDIST(((LN($ET97/$S$13)+(#REF!+($O$49^2)/2)*$O$54)/($O$49*SQRT($O$54))))*$ET97-NORMSDIST((((LN($ET97/$S$13)+(#REF!+($O$49^2)/2)*$O$54)/($O$49*SQRT($O$54)))-$O$49*SQRT(($O$54))))*$S$13*EXP(-#REF!*$O$54))*$R$13*100,0)</f>
        <v>0</v>
      </c>
      <c r="FF97" s="60">
        <f ca="1">IFERROR((NORMSDIST(((LN($ET97/$S$14)+(#REF!+($O$49^2)/2)*$O$54)/($O$49*SQRT($O$54))))*$ET97-NORMSDIST((((LN($ET97/$S$14)+(#REF!+($O$49^2)/2)*$O$54)/($O$49*SQRT($O$54)))-$O$49*SQRT(($O$54))))*$S$14*EXP(-#REF!*$O$54))*$R$14*100,0)</f>
        <v>0</v>
      </c>
      <c r="FG97" s="60">
        <f ca="1">IFERROR((NORMSDIST(((LN($ET97/$S$15)+(#REF!+($O$49^2)/2)*$O$54)/($O$49*SQRT($O$54))))*$ET97-NORMSDIST((((LN($ET97/$S$15)+(#REF!+($O$49^2)/2)*$O$54)/($O$49*SQRT($O$54)))-$O$49*SQRT(($O$54))))*$S$15*EXP(-#REF!*$O$54))*$R$15*100,0)</f>
        <v>0</v>
      </c>
      <c r="FH97" s="60">
        <f ca="1">IFERROR((NORMSDIST(((LN($ET97/$S$16)+(#REF!+($O$49^2)/2)*$O$54)/($O$49*SQRT($O$54))))*$ET97-NORMSDIST((((LN($ET97/$S$16)+(#REF!+($O$49^2)/2)*$O$54)/($O$49*SQRT($O$54)))-$O$49*SQRT(($O$54))))*$S$16*EXP(-#REF!*$O$54))*$R$16*100,0)</f>
        <v>0</v>
      </c>
      <c r="FI97" s="60">
        <f ca="1">IFERROR((NORMSDIST(((LN($ET97/$S$17)+(#REF!+($O$49^2)/2)*$O$54)/($O$49*SQRT($O$54))))*$ET97-NORMSDIST((((LN($ET97/$S$17)+(#REF!+($O$49^2)/2)*$O$54)/($O$49*SQRT($O$54)))-$O$49*SQRT(($O$54))))*$S$17*EXP(-#REF!*$O$54))*$R$17*100,0)</f>
        <v>0</v>
      </c>
      <c r="FJ97" s="60">
        <f ca="1">IFERROR((NORMSDIST(((LN($ET97/$S$18)+(#REF!+($O$49^2)/2)*$O$54)/($O$49*SQRT($O$54))))*$ET97-NORMSDIST((((LN($ET97/$S$18)+(#REF!+($O$49^2)/2)*$O$54)/($O$49*SQRT($O$54)))-$O$49*SQRT(($O$54))))*$S$18*EXP(-#REF!*$O$54))*$R$18*100,0)</f>
        <v>0</v>
      </c>
      <c r="FK97" s="60">
        <f ca="1">IFERROR((NORMSDIST(((LN($ET97/$S$19)+(#REF!+($O$49^2)/2)*$O$54)/($O$49*SQRT($O$54))))*$ET97-NORMSDIST((((LN($ET97/$S$19)+(#REF!+($O$49^2)/2)*$O$54)/($O$49*SQRT($O$54)))-$O$49*SQRT(($O$54))))*$S$19*EXP(-#REF!*$O$54))*$R$19*100,0)</f>
        <v>0</v>
      </c>
      <c r="FL97" s="60">
        <f ca="1">IFERROR((NORMSDIST(((LN($ET97/$S$20)+(#REF!+($O$49^2)/2)*$O$54)/($O$49*SQRT($O$54))))*$ET97-NORMSDIST((((LN($ET97/$S$20)+(#REF!+($O$49^2)/2)*$O$54)/($O$49*SQRT($O$54)))-$O$49*SQRT(($O$54))))*$S$20*EXP(-#REF!*$O$54))*$R$20*100,0)</f>
        <v>0</v>
      </c>
      <c r="FM97" s="60">
        <f ca="1">IFERROR((NORMSDIST(((LN($ET97/$S$21)+(#REF!+($O$49^2)/2)*$O$54)/($O$49*SQRT($O$54))))*$ET97-NORMSDIST((((LN($ET97/$S$21)+(#REF!+($O$49^2)/2)*$O$54)/($O$49*SQRT($O$54)))-$O$49*SQRT(($O$54))))*$S$21*EXP(-#REF!*$O$54))*$R$21*100,0)</f>
        <v>0</v>
      </c>
      <c r="FN97" s="60">
        <f ca="1">IFERROR((NORMSDIST(((LN($ET97/$S$22)+(#REF!+($O$49^2)/2)*$O$54)/($O$49*SQRT($O$54))))*$ET97-NORMSDIST((((LN($ET97/$S$22)+(#REF!+($O$49^2)/2)*$O$54)/($O$49*SQRT($O$54)))-$O$49*SQRT(($O$54))))*$S$22*EXP(-#REF!*$O$54))*$R$22*100,0)</f>
        <v>0</v>
      </c>
      <c r="FO97" s="60">
        <f ca="1">IFERROR((NORMSDIST(((LN($ET97/$S$23)+(#REF!+($O$49^2)/2)*$O$54)/($O$49*SQRT($O$54))))*$ET97-NORMSDIST((((LN($ET97/$S$23)+(#REF!+($O$49^2)/2)*$O$54)/($O$49*SQRT($O$54)))-$O$49*SQRT(($O$54))))*$S$23*EXP(-#REF!*$O$54))*$R$23*100,0)</f>
        <v>0</v>
      </c>
      <c r="FP97" s="60">
        <f ca="1">IFERROR((NORMSDIST(((LN($ET97/$S$24)+(#REF!+($O$49^2)/2)*$O$54)/($O$49*SQRT($O$54))))*$ET97-NORMSDIST((((LN($ET97/$S$24)+(#REF!+($O$49^2)/2)*$O$54)/($O$49*SQRT($O$54)))-$O$49*SQRT(($O$54))))*$S$24*EXP(-#REF!*$O$54))*$R$24*100,0)</f>
        <v>0</v>
      </c>
      <c r="FQ97" s="60">
        <f ca="1">IFERROR((NORMSDIST(((LN($ET97/$S$25)+(#REF!+($O$49^2)/2)*$O$54)/($O$49*SQRT($O$54))))*$ET97-NORMSDIST((((LN($ET97/$S$25)+(#REF!+($O$49^2)/2)*$O$54)/($O$49*SQRT($O$54)))-$O$49*SQRT(($O$54))))*$S$25*EXP(-#REF!*$O$54))*$R$25*100,0)</f>
        <v>0</v>
      </c>
      <c r="FR97" s="60">
        <f ca="1">IFERROR((NORMSDIST(((LN($ET97/$S$26)+(#REF!+($O$49^2)/2)*$O$54)/($O$49*SQRT($O$54))))*$ET97-NORMSDIST((((LN($ET97/$S$26)+(#REF!+($O$49^2)/2)*$O$54)/($O$49*SQRT($O$54)))-$O$49*SQRT(($O$54))))*$S$26*EXP(-#REF!*$O$54))*$R$26*100,0)</f>
        <v>0</v>
      </c>
      <c r="FS97" s="60">
        <f ca="1">IFERROR((NORMSDIST(((LN($ET97/$S$27)+(#REF!+($O$49^2)/2)*$O$54)/($O$49*SQRT($O$54))))*$ET97-NORMSDIST((((LN($ET97/$S$27)+(#REF!+($O$49^2)/2)*$O$54)/($O$49*SQRT($O$54)))-$O$49*SQRT(($O$54))))*$S$27*EXP(-#REF!*$O$54))*$R$27*100,0)</f>
        <v>0</v>
      </c>
      <c r="FT97" s="60">
        <f ca="1">IFERROR((NORMSDIST(((LN($ET97/$S$28)+(#REF!+($O$49^2)/2)*$O$54)/($O$49*SQRT($O$54))))*$ET97-NORMSDIST((((LN($ET97/$S$28)+(#REF!+($O$49^2)/2)*$O$54)/($O$49*SQRT($O$54)))-$O$49*SQRT(($O$54))))*$S$28*EXP(-#REF!*$O$54))*$R$28*100,0)</f>
        <v>0</v>
      </c>
      <c r="FU97" s="60">
        <f ca="1">IFERROR((NORMSDIST(((LN($ET97/$S$29)+(#REF!+($O$49^2)/2)*$O$54)/($O$49*SQRT($O$54))))*$ET97-NORMSDIST((((LN($ET97/$S$29)+(#REF!+($O$49^2)/2)*$O$54)/($O$49*SQRT($O$54)))-$O$49*SQRT(($O$54))))*$S$29*EXP(-#REF!*$O$54))*$R$29*100,0)</f>
        <v>0</v>
      </c>
      <c r="FV97" s="60">
        <f ca="1">IFERROR((NORMSDIST(((LN($ET97/$S$30)+(#REF!+($O$49^2)/2)*$O$54)/($O$49*SQRT($O$54))))*$ET97-NORMSDIST((((LN($ET97/$S$30)+(#REF!+($O$49^2)/2)*$O$54)/($O$49*SQRT($O$54)))-$O$49*SQRT(($O$54))))*$S$30*EXP(-#REF!*$O$54))*$R$30*100,0)</f>
        <v>0</v>
      </c>
      <c r="FW97" s="60">
        <f ca="1">IFERROR((NORMSDIST(((LN($ET97/$S$31)+(#REF!+($O$49^2)/2)*$O$54)/($O$49*SQRT($O$54))))*$ET97-NORMSDIST((((LN($ET97/$S$31)+(#REF!+($O$49^2)/2)*$O$54)/($O$49*SQRT($O$54)))-$O$49*SQRT(($O$54))))*$S$31*EXP(-#REF!*$O$54))*$R$31*100,0)</f>
        <v>0</v>
      </c>
      <c r="FX97" s="60">
        <f ca="1">IFERROR((NORMSDIST(((LN($ET97/$S$32)+(#REF!+($O$49^2)/2)*$O$54)/($O$49*SQRT($O$54))))*$ET97-NORMSDIST((((LN($ET97/$S$32)+(#REF!+($O$49^2)/2)*$O$54)/($O$49*SQRT($O$54)))-$O$49*SQRT(($O$54))))*$S$32*EXP(-#REF!*$O$54))*$R$32*100,0)</f>
        <v>0</v>
      </c>
      <c r="FY97" s="60">
        <f ca="1">IFERROR((NORMSDIST(((LN($ET97/$S$33)+(#REF!+($O$49^2)/2)*$O$54)/($O$49*SQRT($O$54))))*$ET97-NORMSDIST((((LN($ET97/$S$33)+(#REF!+($O$49^2)/2)*$O$54)/($O$49*SQRT($O$54)))-$O$49*SQRT(($O$54))))*$S$33*EXP(-#REF!*$O$54))*$R$33*100,0)</f>
        <v>0</v>
      </c>
      <c r="FZ97" s="60">
        <f ca="1">IFERROR((NORMSDIST(((LN($ET97/$S$34)+(#REF!+($O$49^2)/2)*$O$54)/($O$49*SQRT($O$54))))*$ET97-NORMSDIST((((LN($ET97/$S$34)+(#REF!+($O$49^2)/2)*$O$54)/($O$49*SQRT($O$54)))-$O$49*SQRT(($O$54))))*$S$34*EXP(-#REF!*$O$54))*$R$34*100,0)</f>
        <v>0</v>
      </c>
      <c r="GA97" s="60">
        <f ca="1">IFERROR((NORMSDIST(((LN($ET97/$S$35)+(#REF!+($O$49^2)/2)*$O$54)/($O$49*SQRT($O$54))))*$ET97-NORMSDIST((((LN($ET97/$S$35)+(#REF!+($O$49^2)/2)*$O$54)/($O$49*SQRT($O$54)))-$O$49*SQRT(($O$54))))*$S$35*EXP(-#REF!*$O$54))*$R$35*100,0)</f>
        <v>0</v>
      </c>
      <c r="GB97" s="60">
        <f ca="1">IFERROR((NORMSDIST(((LN($ET97/$S$36)+(#REF!+($O$49^2)/2)*$O$54)/($O$49*SQRT($O$54))))*$ET97-NORMSDIST((((LN($ET97/$S$36)+(#REF!+($O$49^2)/2)*$O$54)/($O$49*SQRT($O$54)))-$O$49*SQRT(($O$54))))*$S$36*EXP(-#REF!*$O$54))*$R$36*100,0)</f>
        <v>0</v>
      </c>
      <c r="GC97" s="60">
        <f ca="1">IFERROR((NORMSDIST(((LN($ET97/$S$37)+(#REF!+($O$49^2)/2)*$O$54)/($O$49*SQRT($O$54))))*$ET97-NORMSDIST((((LN($ET97/$S$37)+(#REF!+($O$49^2)/2)*$O$54)/($O$49*SQRT($O$54)))-$O$49*SQRT(($O$54))))*$S$37*EXP(-#REF!*$O$54))*$R$37*100,0)</f>
        <v>0</v>
      </c>
      <c r="GD97" s="60">
        <f ca="1">IFERROR((NORMSDIST(((LN($ET97/$S$38)+(#REF!+($O$49^2)/2)*$O$54)/($O$49*SQRT($O$54))))*$ET97-NORMSDIST((((LN($ET97/$S$38)+(#REF!+($O$49^2)/2)*$O$54)/($O$49*SQRT($O$54)))-$O$49*SQRT(($O$54))))*$S$38*EXP(-#REF!*$O$54))*$R$38*100,0)</f>
        <v>0</v>
      </c>
      <c r="GE97" s="60">
        <f ca="1">IFERROR((NORMSDIST(((LN($ET97/$S$39)+(#REF!+($O$49^2)/2)*$O$54)/($O$49*SQRT($O$54))))*$ET97-NORMSDIST((((LN($ET97/$S$39)+(#REF!+($O$49^2)/2)*$O$54)/($O$49*SQRT($O$54)))-$O$49*SQRT(($O$54))))*$S$39*EXP(-#REF!*$O$54))*$R$39*100,0)</f>
        <v>0</v>
      </c>
      <c r="GF97" s="60">
        <f ca="1">IFERROR((NORMSDIST(((LN($ET97/$S$40)+(#REF!+($O$49^2)/2)*$O$54)/($O$49*SQRT($O$54))))*$ET97-NORMSDIST((((LN($ET97/$S$40)+(#REF!+($O$49^2)/2)*$O$54)/($O$49*SQRT($O$54)))-$O$49*SQRT(($O$54))))*$S$40*EXP(-#REF!*$O$54))*$R$40*100,0)</f>
        <v>0</v>
      </c>
      <c r="GG97" s="60">
        <f ca="1">IFERROR((NORMSDIST(((LN($ET97/$S$41)+(#REF!+($O$49^2)/2)*$O$54)/($O$49*SQRT($O$54))))*$ET97-NORMSDIST((((LN($ET97/$S$41)+(#REF!+($O$49^2)/2)*$O$54)/($O$49*SQRT($O$54)))-$O$49*SQRT(($O$54))))*$S$41*EXP(-#REF!*$O$54))*$R$41*100,0)</f>
        <v>0</v>
      </c>
      <c r="GH97" s="60">
        <f ca="1">IFERROR((NORMSDIST(((LN($ET97/$S$42)+(#REF!+($O$49^2)/2)*$O$54)/($O$49*SQRT($O$54))))*$ET97-NORMSDIST((((LN($ET97/$S$42)+(#REF!+($O$49^2)/2)*$O$54)/($O$49*SQRT($O$54)))-$O$49*SQRT(($O$54))))*$S$42*EXP(-#REF!*$O$54))*$R$42*100,0)</f>
        <v>0</v>
      </c>
      <c r="GI97" s="85">
        <f t="shared" ca="1" si="185"/>
        <v>0</v>
      </c>
    </row>
    <row r="98" spans="1:191">
      <c r="A98" s="877"/>
      <c r="B98" s="877"/>
      <c r="C98" s="877"/>
      <c r="D98" s="877"/>
      <c r="E98" s="877"/>
      <c r="F98" s="877"/>
      <c r="G98" s="877"/>
      <c r="H98" s="877"/>
      <c r="I98" s="877"/>
      <c r="J98" s="877"/>
      <c r="K98" s="877"/>
      <c r="L98" s="877"/>
      <c r="M98" s="877"/>
      <c r="N98" s="877"/>
      <c r="O98" s="877"/>
      <c r="P98" s="877"/>
      <c r="Q98" s="877"/>
      <c r="R98" s="877"/>
      <c r="S98" s="877"/>
      <c r="T98" s="877"/>
      <c r="U98" s="877"/>
      <c r="V98" s="877"/>
      <c r="W98" s="877"/>
      <c r="X98" s="877"/>
      <c r="Y98" s="877"/>
      <c r="Z98" s="877"/>
      <c r="AA98" s="877"/>
      <c r="AB98" s="877"/>
      <c r="AC98" s="877"/>
      <c r="AD98" s="877"/>
      <c r="AE98" s="877"/>
      <c r="AF98" s="877"/>
      <c r="AG98" s="877"/>
      <c r="AH98" s="877"/>
      <c r="AI98" s="877"/>
      <c r="AJ98" s="877"/>
      <c r="AK98" s="877"/>
      <c r="AL98" s="877"/>
      <c r="AM98" s="877"/>
      <c r="AN98" s="877"/>
      <c r="AO98" s="877"/>
      <c r="AP98" s="877"/>
      <c r="AQ98" s="877"/>
      <c r="AR98" s="877"/>
      <c r="AS98" s="877"/>
      <c r="AT98" s="877"/>
      <c r="AU98" s="877"/>
      <c r="AV98" s="877"/>
      <c r="AW98" s="877"/>
      <c r="AX98" s="877"/>
      <c r="AY98" s="877"/>
      <c r="AZ98" s="877"/>
      <c r="BA98" s="877"/>
      <c r="BB98" s="877"/>
      <c r="BC98" s="877"/>
      <c r="BD98" s="877"/>
      <c r="BE98" s="877"/>
      <c r="BF98" s="877"/>
      <c r="BG98" s="877"/>
      <c r="BH98" s="877"/>
      <c r="BI98" s="877"/>
      <c r="BJ98" s="877"/>
      <c r="BK98" s="877"/>
      <c r="BL98" s="877"/>
      <c r="BM98" s="877"/>
      <c r="BN98" s="877"/>
      <c r="BO98" s="877"/>
      <c r="BP98" s="877"/>
      <c r="BQ98" s="877"/>
      <c r="BR98" s="877"/>
      <c r="DC98" s="59">
        <f t="shared" si="142"/>
        <v>4831.6207647449291</v>
      </c>
      <c r="DD98" s="60">
        <f t="shared" si="143"/>
        <v>0</v>
      </c>
      <c r="DE98" s="60">
        <f t="shared" si="144"/>
        <v>0</v>
      </c>
      <c r="DF98" s="60">
        <f t="shared" si="145"/>
        <v>0</v>
      </c>
      <c r="DG98" s="60">
        <f t="shared" si="146"/>
        <v>0</v>
      </c>
      <c r="DH98" s="60">
        <f t="shared" si="147"/>
        <v>0</v>
      </c>
      <c r="DI98" s="60">
        <f t="shared" si="148"/>
        <v>0</v>
      </c>
      <c r="DJ98" s="60">
        <f t="shared" si="149"/>
        <v>0</v>
      </c>
      <c r="DK98" s="60">
        <f t="shared" si="150"/>
        <v>0</v>
      </c>
      <c r="DL98" s="60">
        <f t="shared" si="151"/>
        <v>0</v>
      </c>
      <c r="DM98" s="60">
        <f t="shared" si="152"/>
        <v>0</v>
      </c>
      <c r="DN98" s="60">
        <f t="shared" si="153"/>
        <v>0</v>
      </c>
      <c r="DO98" s="60">
        <f t="shared" si="154"/>
        <v>0</v>
      </c>
      <c r="DP98" s="60">
        <f t="shared" si="155"/>
        <v>0</v>
      </c>
      <c r="DQ98" s="60">
        <f t="shared" si="156"/>
        <v>0</v>
      </c>
      <c r="DR98" s="60">
        <f t="shared" si="157"/>
        <v>0</v>
      </c>
      <c r="DS98" s="60">
        <f t="shared" si="158"/>
        <v>0</v>
      </c>
      <c r="DT98" s="60">
        <f t="shared" si="159"/>
        <v>0</v>
      </c>
      <c r="DU98" s="60">
        <f t="shared" si="160"/>
        <v>0</v>
      </c>
      <c r="DV98" s="60">
        <f t="shared" si="161"/>
        <v>0</v>
      </c>
      <c r="DW98" s="60">
        <f t="shared" si="162"/>
        <v>0</v>
      </c>
      <c r="DX98" s="60">
        <f t="shared" si="163"/>
        <v>0</v>
      </c>
      <c r="DY98" s="60">
        <f t="shared" si="164"/>
        <v>0</v>
      </c>
      <c r="DZ98" s="60">
        <f t="shared" si="165"/>
        <v>0</v>
      </c>
      <c r="EA98" s="60">
        <f t="shared" si="166"/>
        <v>0</v>
      </c>
      <c r="EB98" s="60">
        <f t="shared" si="167"/>
        <v>0</v>
      </c>
      <c r="EC98" s="60">
        <f t="shared" si="168"/>
        <v>0</v>
      </c>
      <c r="ED98" s="60">
        <f t="shared" si="169"/>
        <v>0</v>
      </c>
      <c r="EE98" s="60">
        <f t="shared" si="170"/>
        <v>0</v>
      </c>
      <c r="EF98" s="60">
        <f t="shared" si="171"/>
        <v>0</v>
      </c>
      <c r="EG98" s="60">
        <f t="shared" si="172"/>
        <v>0</v>
      </c>
      <c r="EH98" s="60">
        <f t="shared" si="173"/>
        <v>0</v>
      </c>
      <c r="EI98" s="60">
        <f t="shared" si="174"/>
        <v>0</v>
      </c>
      <c r="EJ98" s="60">
        <f t="shared" si="175"/>
        <v>0</v>
      </c>
      <c r="EK98" s="60">
        <f t="shared" si="176"/>
        <v>0</v>
      </c>
      <c r="EL98" s="60">
        <f t="shared" si="177"/>
        <v>0</v>
      </c>
      <c r="EM98" s="60">
        <f t="shared" si="178"/>
        <v>0</v>
      </c>
      <c r="EN98" s="60">
        <f t="shared" si="179"/>
        <v>0</v>
      </c>
      <c r="EO98" s="60">
        <f t="shared" si="180"/>
        <v>0</v>
      </c>
      <c r="EP98" s="60">
        <f t="shared" si="181"/>
        <v>0</v>
      </c>
      <c r="EQ98" s="60">
        <f t="shared" si="182"/>
        <v>0</v>
      </c>
      <c r="ER98" s="85">
        <f t="shared" si="183"/>
        <v>0</v>
      </c>
      <c r="ES98" s="50"/>
      <c r="ET98" s="59">
        <f t="shared" si="184"/>
        <v>4831.6207647449291</v>
      </c>
      <c r="EU98" s="60">
        <f ca="1">IFERROR((NORMSDIST(((LN($ET98/$S$3)+(#REF!+($O$49^2)/2)*$O$54)/($O$49*SQRT($O$54))))*$ET98-NORMSDIST((((LN($ET98/$S$3)+(#REF!+($O$49^2)/2)*$O$54)/($O$49*SQRT($O$54)))-$O$49*SQRT(($O$54))))*$S$3*EXP(-#REF!*$O$54))*$R$3*100,0)</f>
        <v>0</v>
      </c>
      <c r="EV98" s="60">
        <f ca="1">IFERROR((NORMSDIST(((LN($ET98/$S$4)+(#REF!+($O$49^2)/2)*$O$54)/($O$49*SQRT($O$54))))*$ET98-NORMSDIST((((LN($ET98/$S$4)+(#REF!+($O$49^2)/2)*$O$54)/($O$49*SQRT($O$54)))-$O$49*SQRT(($O$54))))*$S$4*EXP(-#REF!*$O$54))*$R$4*100,0)</f>
        <v>0</v>
      </c>
      <c r="EW98" s="60">
        <f ca="1">IFERROR((NORMSDIST(((LN($ET98/$S$5)+(#REF!+($O$49^2)/2)*$O$54)/($O$49*SQRT($O$54))))*$ET98-NORMSDIST((((LN($ET98/$S$5)+(#REF!+($O$49^2)/2)*$O$54)/($O$49*SQRT($O$54)))-$O$49*SQRT(($O$54))))*$S$5*EXP(-#REF!*$O$54))*$R$5*100,0)</f>
        <v>0</v>
      </c>
      <c r="EX98" s="60">
        <f ca="1">IFERROR((NORMSDIST(((LN($ET98/$S$6)+(#REF!+($O$49^2)/2)*$O$54)/($O$49*SQRT($O$54))))*$ET98-NORMSDIST((((LN($ET98/$S$6)+(#REF!+($O$49^2)/2)*$O$54)/($O$49*SQRT($O$54)))-$O$49*SQRT(($O$54))))*$S$6*EXP(-#REF!*$O$54))*$R$6*100,0)</f>
        <v>0</v>
      </c>
      <c r="EY98" s="60">
        <f ca="1">IFERROR((NORMSDIST(((LN($ET98/$S$7)+(#REF!+($O$49^2)/2)*$O$54)/($O$49*SQRT($O$54))))*$ET98-NORMSDIST((((LN($ET98/$S$7)+(#REF!+($O$49^2)/2)*$O$54)/($O$49*SQRT($O$54)))-$O$49*SQRT(($O$54))))*$S$7*EXP(-#REF!*$O$54))*$R$7*100,0)</f>
        <v>0</v>
      </c>
      <c r="EZ98" s="60">
        <f ca="1">IFERROR((NORMSDIST(((LN($ET98/$S$8)+(#REF!+($O$49^2)/2)*$O$54)/($O$49*SQRT($O$54))))*$ET98-NORMSDIST((((LN($ET98/$S$8)+(#REF!+($O$49^2)/2)*$O$54)/($O$49*SQRT($O$54)))-$O$49*SQRT(($O$54))))*$S$8*EXP(-#REF!*$O$54))*$R$8*100,0)</f>
        <v>0</v>
      </c>
      <c r="FA98" s="60">
        <f ca="1">IFERROR((NORMSDIST(((LN($ET98/$S$9)+(#REF!+($O$49^2)/2)*$O$54)/($O$49*SQRT($O$54))))*$ET98-NORMSDIST((((LN($ET98/$S$9)+(#REF!+($O$49^2)/2)*$O$54)/($O$49*SQRT($O$54)))-$O$49*SQRT(($O$54))))*$S$9*EXP(-#REF!*$O$54))*$R$9*100,0)</f>
        <v>0</v>
      </c>
      <c r="FB98" s="60">
        <f ca="1">IFERROR((NORMSDIST(((LN($ET98/$S$10)+(#REF!+($O$49^2)/2)*$O$54)/($O$49*SQRT($O$54))))*$ET98-NORMSDIST((((LN($ET98/$S$10)+(#REF!+($O$49^2)/2)*$O$54)/($O$49*SQRT($O$54)))-$O$49*SQRT(($O$54))))*$S$10*EXP(-#REF!*$O$54))*$R$10*100,0)</f>
        <v>0</v>
      </c>
      <c r="FC98" s="60">
        <f ca="1">IFERROR((NORMSDIST(((LN($ET98/$S$11)+(#REF!+($O$49^2)/2)*$O$54)/($O$49*SQRT($O$54))))*$ET98-NORMSDIST((((LN($ET98/$S$11)+(#REF!+($O$49^2)/2)*$O$54)/($O$49*SQRT($O$54)))-$O$49*SQRT(($O$54))))*$S$11*EXP(-#REF!*$O$54))*$R$11*100,0)</f>
        <v>0</v>
      </c>
      <c r="FD98" s="60">
        <f ca="1">IFERROR((NORMSDIST(((LN($ET98/$S$12)+(#REF!+($O$49^2)/2)*$O$54)/($O$49*SQRT($O$54))))*$ET98-NORMSDIST((((LN($ET98/$S$12)+(#REF!+($O$49^2)/2)*$O$54)/($O$49*SQRT($O$54)))-$O$49*SQRT(($O$54))))*$S$12*EXP(-#REF!*$O$54))*$R$12*100,0)</f>
        <v>0</v>
      </c>
      <c r="FE98" s="60">
        <f ca="1">IFERROR((NORMSDIST(((LN($ET98/$S$13)+(#REF!+($O$49^2)/2)*$O$54)/($O$49*SQRT($O$54))))*$ET98-NORMSDIST((((LN($ET98/$S$13)+(#REF!+($O$49^2)/2)*$O$54)/($O$49*SQRT($O$54)))-$O$49*SQRT(($O$54))))*$S$13*EXP(-#REF!*$O$54))*$R$13*100,0)</f>
        <v>0</v>
      </c>
      <c r="FF98" s="60">
        <f ca="1">IFERROR((NORMSDIST(((LN($ET98/$S$14)+(#REF!+($O$49^2)/2)*$O$54)/($O$49*SQRT($O$54))))*$ET98-NORMSDIST((((LN($ET98/$S$14)+(#REF!+($O$49^2)/2)*$O$54)/($O$49*SQRT($O$54)))-$O$49*SQRT(($O$54))))*$S$14*EXP(-#REF!*$O$54))*$R$14*100,0)</f>
        <v>0</v>
      </c>
      <c r="FG98" s="60">
        <f ca="1">IFERROR((NORMSDIST(((LN($ET98/$S$15)+(#REF!+($O$49^2)/2)*$O$54)/($O$49*SQRT($O$54))))*$ET98-NORMSDIST((((LN($ET98/$S$15)+(#REF!+($O$49^2)/2)*$O$54)/($O$49*SQRT($O$54)))-$O$49*SQRT(($O$54))))*$S$15*EXP(-#REF!*$O$54))*$R$15*100,0)</f>
        <v>0</v>
      </c>
      <c r="FH98" s="60">
        <f ca="1">IFERROR((NORMSDIST(((LN($ET98/$S$16)+(#REF!+($O$49^2)/2)*$O$54)/($O$49*SQRT($O$54))))*$ET98-NORMSDIST((((LN($ET98/$S$16)+(#REF!+($O$49^2)/2)*$O$54)/($O$49*SQRT($O$54)))-$O$49*SQRT(($O$54))))*$S$16*EXP(-#REF!*$O$54))*$R$16*100,0)</f>
        <v>0</v>
      </c>
      <c r="FI98" s="60">
        <f ca="1">IFERROR((NORMSDIST(((LN($ET98/$S$17)+(#REF!+($O$49^2)/2)*$O$54)/($O$49*SQRT($O$54))))*$ET98-NORMSDIST((((LN($ET98/$S$17)+(#REF!+($O$49^2)/2)*$O$54)/($O$49*SQRT($O$54)))-$O$49*SQRT(($O$54))))*$S$17*EXP(-#REF!*$O$54))*$R$17*100,0)</f>
        <v>0</v>
      </c>
      <c r="FJ98" s="60">
        <f ca="1">IFERROR((NORMSDIST(((LN($ET98/$S$18)+(#REF!+($O$49^2)/2)*$O$54)/($O$49*SQRT($O$54))))*$ET98-NORMSDIST((((LN($ET98/$S$18)+(#REF!+($O$49^2)/2)*$O$54)/($O$49*SQRT($O$54)))-$O$49*SQRT(($O$54))))*$S$18*EXP(-#REF!*$O$54))*$R$18*100,0)</f>
        <v>0</v>
      </c>
      <c r="FK98" s="60">
        <f ca="1">IFERROR((NORMSDIST(((LN($ET98/$S$19)+(#REF!+($O$49^2)/2)*$O$54)/($O$49*SQRT($O$54))))*$ET98-NORMSDIST((((LN($ET98/$S$19)+(#REF!+($O$49^2)/2)*$O$54)/($O$49*SQRT($O$54)))-$O$49*SQRT(($O$54))))*$S$19*EXP(-#REF!*$O$54))*$R$19*100,0)</f>
        <v>0</v>
      </c>
      <c r="FL98" s="60">
        <f ca="1">IFERROR((NORMSDIST(((LN($ET98/$S$20)+(#REF!+($O$49^2)/2)*$O$54)/($O$49*SQRT($O$54))))*$ET98-NORMSDIST((((LN($ET98/$S$20)+(#REF!+($O$49^2)/2)*$O$54)/($O$49*SQRT($O$54)))-$O$49*SQRT(($O$54))))*$S$20*EXP(-#REF!*$O$54))*$R$20*100,0)</f>
        <v>0</v>
      </c>
      <c r="FM98" s="60">
        <f ca="1">IFERROR((NORMSDIST(((LN($ET98/$S$21)+(#REF!+($O$49^2)/2)*$O$54)/($O$49*SQRT($O$54))))*$ET98-NORMSDIST((((LN($ET98/$S$21)+(#REF!+($O$49^2)/2)*$O$54)/($O$49*SQRT($O$54)))-$O$49*SQRT(($O$54))))*$S$21*EXP(-#REF!*$O$54))*$R$21*100,0)</f>
        <v>0</v>
      </c>
      <c r="FN98" s="60">
        <f ca="1">IFERROR((NORMSDIST(((LN($ET98/$S$22)+(#REF!+($O$49^2)/2)*$O$54)/($O$49*SQRT($O$54))))*$ET98-NORMSDIST((((LN($ET98/$S$22)+(#REF!+($O$49^2)/2)*$O$54)/($O$49*SQRT($O$54)))-$O$49*SQRT(($O$54))))*$S$22*EXP(-#REF!*$O$54))*$R$22*100,0)</f>
        <v>0</v>
      </c>
      <c r="FO98" s="60">
        <f ca="1">IFERROR((NORMSDIST(((LN($ET98/$S$23)+(#REF!+($O$49^2)/2)*$O$54)/($O$49*SQRT($O$54))))*$ET98-NORMSDIST((((LN($ET98/$S$23)+(#REF!+($O$49^2)/2)*$O$54)/($O$49*SQRT($O$54)))-$O$49*SQRT(($O$54))))*$S$23*EXP(-#REF!*$O$54))*$R$23*100,0)</f>
        <v>0</v>
      </c>
      <c r="FP98" s="60">
        <f ca="1">IFERROR((NORMSDIST(((LN($ET98/$S$24)+(#REF!+($O$49^2)/2)*$O$54)/($O$49*SQRT($O$54))))*$ET98-NORMSDIST((((LN($ET98/$S$24)+(#REF!+($O$49^2)/2)*$O$54)/($O$49*SQRT($O$54)))-$O$49*SQRT(($O$54))))*$S$24*EXP(-#REF!*$O$54))*$R$24*100,0)</f>
        <v>0</v>
      </c>
      <c r="FQ98" s="60">
        <f ca="1">IFERROR((NORMSDIST(((LN($ET98/$S$25)+(#REF!+($O$49^2)/2)*$O$54)/($O$49*SQRT($O$54))))*$ET98-NORMSDIST((((LN($ET98/$S$25)+(#REF!+($O$49^2)/2)*$O$54)/($O$49*SQRT($O$54)))-$O$49*SQRT(($O$54))))*$S$25*EXP(-#REF!*$O$54))*$R$25*100,0)</f>
        <v>0</v>
      </c>
      <c r="FR98" s="60">
        <f ca="1">IFERROR((NORMSDIST(((LN($ET98/$S$26)+(#REF!+($O$49^2)/2)*$O$54)/($O$49*SQRT($O$54))))*$ET98-NORMSDIST((((LN($ET98/$S$26)+(#REF!+($O$49^2)/2)*$O$54)/($O$49*SQRT($O$54)))-$O$49*SQRT(($O$54))))*$S$26*EXP(-#REF!*$O$54))*$R$26*100,0)</f>
        <v>0</v>
      </c>
      <c r="FS98" s="60">
        <f ca="1">IFERROR((NORMSDIST(((LN($ET98/$S$27)+(#REF!+($O$49^2)/2)*$O$54)/($O$49*SQRT($O$54))))*$ET98-NORMSDIST((((LN($ET98/$S$27)+(#REF!+($O$49^2)/2)*$O$54)/($O$49*SQRT($O$54)))-$O$49*SQRT(($O$54))))*$S$27*EXP(-#REF!*$O$54))*$R$27*100,0)</f>
        <v>0</v>
      </c>
      <c r="FT98" s="60">
        <f ca="1">IFERROR((NORMSDIST(((LN($ET98/$S$28)+(#REF!+($O$49^2)/2)*$O$54)/($O$49*SQRT($O$54))))*$ET98-NORMSDIST((((LN($ET98/$S$28)+(#REF!+($O$49^2)/2)*$O$54)/($O$49*SQRT($O$54)))-$O$49*SQRT(($O$54))))*$S$28*EXP(-#REF!*$O$54))*$R$28*100,0)</f>
        <v>0</v>
      </c>
      <c r="FU98" s="60">
        <f ca="1">IFERROR((NORMSDIST(((LN($ET98/$S$29)+(#REF!+($O$49^2)/2)*$O$54)/($O$49*SQRT($O$54))))*$ET98-NORMSDIST((((LN($ET98/$S$29)+(#REF!+($O$49^2)/2)*$O$54)/($O$49*SQRT($O$54)))-$O$49*SQRT(($O$54))))*$S$29*EXP(-#REF!*$O$54))*$R$29*100,0)</f>
        <v>0</v>
      </c>
      <c r="FV98" s="60">
        <f ca="1">IFERROR((NORMSDIST(((LN($ET98/$S$30)+(#REF!+($O$49^2)/2)*$O$54)/($O$49*SQRT($O$54))))*$ET98-NORMSDIST((((LN($ET98/$S$30)+(#REF!+($O$49^2)/2)*$O$54)/($O$49*SQRT($O$54)))-$O$49*SQRT(($O$54))))*$S$30*EXP(-#REF!*$O$54))*$R$30*100,0)</f>
        <v>0</v>
      </c>
      <c r="FW98" s="60">
        <f ca="1">IFERROR((NORMSDIST(((LN($ET98/$S$31)+(#REF!+($O$49^2)/2)*$O$54)/($O$49*SQRT($O$54))))*$ET98-NORMSDIST((((LN($ET98/$S$31)+(#REF!+($O$49^2)/2)*$O$54)/($O$49*SQRT($O$54)))-$O$49*SQRT(($O$54))))*$S$31*EXP(-#REF!*$O$54))*$R$31*100,0)</f>
        <v>0</v>
      </c>
      <c r="FX98" s="60">
        <f ca="1">IFERROR((NORMSDIST(((LN($ET98/$S$32)+(#REF!+($O$49^2)/2)*$O$54)/($O$49*SQRT($O$54))))*$ET98-NORMSDIST((((LN($ET98/$S$32)+(#REF!+($O$49^2)/2)*$O$54)/($O$49*SQRT($O$54)))-$O$49*SQRT(($O$54))))*$S$32*EXP(-#REF!*$O$54))*$R$32*100,0)</f>
        <v>0</v>
      </c>
      <c r="FY98" s="60">
        <f ca="1">IFERROR((NORMSDIST(((LN($ET98/$S$33)+(#REF!+($O$49^2)/2)*$O$54)/($O$49*SQRT($O$54))))*$ET98-NORMSDIST((((LN($ET98/$S$33)+(#REF!+($O$49^2)/2)*$O$54)/($O$49*SQRT($O$54)))-$O$49*SQRT(($O$54))))*$S$33*EXP(-#REF!*$O$54))*$R$33*100,0)</f>
        <v>0</v>
      </c>
      <c r="FZ98" s="60">
        <f ca="1">IFERROR((NORMSDIST(((LN($ET98/$S$34)+(#REF!+($O$49^2)/2)*$O$54)/($O$49*SQRT($O$54))))*$ET98-NORMSDIST((((LN($ET98/$S$34)+(#REF!+($O$49^2)/2)*$O$54)/($O$49*SQRT($O$54)))-$O$49*SQRT(($O$54))))*$S$34*EXP(-#REF!*$O$54))*$R$34*100,0)</f>
        <v>0</v>
      </c>
      <c r="GA98" s="60">
        <f ca="1">IFERROR((NORMSDIST(((LN($ET98/$S$35)+(#REF!+($O$49^2)/2)*$O$54)/($O$49*SQRT($O$54))))*$ET98-NORMSDIST((((LN($ET98/$S$35)+(#REF!+($O$49^2)/2)*$O$54)/($O$49*SQRT($O$54)))-$O$49*SQRT(($O$54))))*$S$35*EXP(-#REF!*$O$54))*$R$35*100,0)</f>
        <v>0</v>
      </c>
      <c r="GB98" s="60">
        <f ca="1">IFERROR((NORMSDIST(((LN($ET98/$S$36)+(#REF!+($O$49^2)/2)*$O$54)/($O$49*SQRT($O$54))))*$ET98-NORMSDIST((((LN($ET98/$S$36)+(#REF!+($O$49^2)/2)*$O$54)/($O$49*SQRT($O$54)))-$O$49*SQRT(($O$54))))*$S$36*EXP(-#REF!*$O$54))*$R$36*100,0)</f>
        <v>0</v>
      </c>
      <c r="GC98" s="60">
        <f ca="1">IFERROR((NORMSDIST(((LN($ET98/$S$37)+(#REF!+($O$49^2)/2)*$O$54)/($O$49*SQRT($O$54))))*$ET98-NORMSDIST((((LN($ET98/$S$37)+(#REF!+($O$49^2)/2)*$O$54)/($O$49*SQRT($O$54)))-$O$49*SQRT(($O$54))))*$S$37*EXP(-#REF!*$O$54))*$R$37*100,0)</f>
        <v>0</v>
      </c>
      <c r="GD98" s="60">
        <f ca="1">IFERROR((NORMSDIST(((LN($ET98/$S$38)+(#REF!+($O$49^2)/2)*$O$54)/($O$49*SQRT($O$54))))*$ET98-NORMSDIST((((LN($ET98/$S$38)+(#REF!+($O$49^2)/2)*$O$54)/($O$49*SQRT($O$54)))-$O$49*SQRT(($O$54))))*$S$38*EXP(-#REF!*$O$54))*$R$38*100,0)</f>
        <v>0</v>
      </c>
      <c r="GE98" s="60">
        <f ca="1">IFERROR((NORMSDIST(((LN($ET98/$S$39)+(#REF!+($O$49^2)/2)*$O$54)/($O$49*SQRT($O$54))))*$ET98-NORMSDIST((((LN($ET98/$S$39)+(#REF!+($O$49^2)/2)*$O$54)/($O$49*SQRT($O$54)))-$O$49*SQRT(($O$54))))*$S$39*EXP(-#REF!*$O$54))*$R$39*100,0)</f>
        <v>0</v>
      </c>
      <c r="GF98" s="60">
        <f ca="1">IFERROR((NORMSDIST(((LN($ET98/$S$40)+(#REF!+($O$49^2)/2)*$O$54)/($O$49*SQRT($O$54))))*$ET98-NORMSDIST((((LN($ET98/$S$40)+(#REF!+($O$49^2)/2)*$O$54)/($O$49*SQRT($O$54)))-$O$49*SQRT(($O$54))))*$S$40*EXP(-#REF!*$O$54))*$R$40*100,0)</f>
        <v>0</v>
      </c>
      <c r="GG98" s="60">
        <f ca="1">IFERROR((NORMSDIST(((LN($ET98/$S$41)+(#REF!+($O$49^2)/2)*$O$54)/($O$49*SQRT($O$54))))*$ET98-NORMSDIST((((LN($ET98/$S$41)+(#REF!+($O$49^2)/2)*$O$54)/($O$49*SQRT($O$54)))-$O$49*SQRT(($O$54))))*$S$41*EXP(-#REF!*$O$54))*$R$41*100,0)</f>
        <v>0</v>
      </c>
      <c r="GH98" s="60">
        <f ca="1">IFERROR((NORMSDIST(((LN($ET98/$S$42)+(#REF!+($O$49^2)/2)*$O$54)/($O$49*SQRT($O$54))))*$ET98-NORMSDIST((((LN($ET98/$S$42)+(#REF!+($O$49^2)/2)*$O$54)/($O$49*SQRT($O$54)))-$O$49*SQRT(($O$54))))*$S$42*EXP(-#REF!*$O$54))*$R$42*100,0)</f>
        <v>0</v>
      </c>
      <c r="GI98" s="85">
        <f t="shared" ca="1" si="185"/>
        <v>0</v>
      </c>
    </row>
    <row r="99" spans="1:191">
      <c r="A99" s="877"/>
      <c r="B99" s="877"/>
      <c r="C99" s="877"/>
      <c r="D99" s="877"/>
      <c r="E99" s="877"/>
      <c r="F99" s="877"/>
      <c r="G99" s="877"/>
      <c r="H99" s="877"/>
      <c r="I99" s="877"/>
      <c r="J99" s="877"/>
      <c r="K99" s="877"/>
      <c r="L99" s="877"/>
      <c r="M99" s="877"/>
      <c r="N99" s="877"/>
      <c r="O99" s="877"/>
      <c r="P99" s="877"/>
      <c r="Q99" s="877"/>
      <c r="R99" s="877"/>
      <c r="S99" s="877"/>
      <c r="T99" s="877"/>
      <c r="U99" s="877"/>
      <c r="V99" s="877"/>
      <c r="W99" s="877"/>
      <c r="X99" s="877"/>
      <c r="Y99" s="877"/>
      <c r="Z99" s="877"/>
      <c r="AA99" s="877"/>
      <c r="AB99" s="877"/>
      <c r="AC99" s="877"/>
      <c r="AD99" s="877"/>
      <c r="AE99" s="877"/>
      <c r="AF99" s="877"/>
      <c r="AG99" s="877"/>
      <c r="AH99" s="877"/>
      <c r="AI99" s="877"/>
      <c r="AJ99" s="877"/>
      <c r="AK99" s="877"/>
      <c r="AL99" s="877"/>
      <c r="AM99" s="877"/>
      <c r="AN99" s="877"/>
      <c r="AO99" s="877"/>
      <c r="AP99" s="877"/>
      <c r="AQ99" s="877"/>
      <c r="AR99" s="877"/>
      <c r="AS99" s="877"/>
      <c r="AT99" s="877"/>
      <c r="AU99" s="877"/>
      <c r="AV99" s="877"/>
      <c r="AW99" s="877"/>
      <c r="AX99" s="877"/>
      <c r="AY99" s="877"/>
      <c r="AZ99" s="877"/>
      <c r="BA99" s="877"/>
      <c r="BB99" s="877"/>
      <c r="BC99" s="877"/>
      <c r="BD99" s="877"/>
      <c r="BE99" s="877"/>
      <c r="BF99" s="877"/>
      <c r="BG99" s="877"/>
      <c r="BH99" s="877"/>
      <c r="BI99" s="877"/>
      <c r="BJ99" s="877"/>
      <c r="BK99" s="877"/>
      <c r="BL99" s="877"/>
      <c r="BM99" s="877"/>
      <c r="BN99" s="877"/>
      <c r="BO99" s="877"/>
      <c r="BP99" s="877"/>
      <c r="BQ99" s="877"/>
      <c r="BR99" s="877"/>
      <c r="DC99" s="59">
        <f t="shared" si="142"/>
        <v>4928.2531800398274</v>
      </c>
      <c r="DD99" s="60">
        <f t="shared" si="143"/>
        <v>0</v>
      </c>
      <c r="DE99" s="60">
        <f t="shared" si="144"/>
        <v>0</v>
      </c>
      <c r="DF99" s="60">
        <f t="shared" si="145"/>
        <v>0</v>
      </c>
      <c r="DG99" s="60">
        <f t="shared" si="146"/>
        <v>0</v>
      </c>
      <c r="DH99" s="60">
        <f t="shared" si="147"/>
        <v>0</v>
      </c>
      <c r="DI99" s="60">
        <f t="shared" si="148"/>
        <v>0</v>
      </c>
      <c r="DJ99" s="60">
        <f t="shared" si="149"/>
        <v>0</v>
      </c>
      <c r="DK99" s="60">
        <f t="shared" si="150"/>
        <v>0</v>
      </c>
      <c r="DL99" s="60">
        <f t="shared" si="151"/>
        <v>0</v>
      </c>
      <c r="DM99" s="60">
        <f t="shared" si="152"/>
        <v>0</v>
      </c>
      <c r="DN99" s="60">
        <f t="shared" si="153"/>
        <v>0</v>
      </c>
      <c r="DO99" s="60">
        <f t="shared" si="154"/>
        <v>0</v>
      </c>
      <c r="DP99" s="60">
        <f t="shared" si="155"/>
        <v>0</v>
      </c>
      <c r="DQ99" s="60">
        <f t="shared" si="156"/>
        <v>0</v>
      </c>
      <c r="DR99" s="60">
        <f t="shared" si="157"/>
        <v>0</v>
      </c>
      <c r="DS99" s="60">
        <f t="shared" si="158"/>
        <v>0</v>
      </c>
      <c r="DT99" s="60">
        <f t="shared" si="159"/>
        <v>0</v>
      </c>
      <c r="DU99" s="60">
        <f t="shared" si="160"/>
        <v>0</v>
      </c>
      <c r="DV99" s="60">
        <f t="shared" si="161"/>
        <v>0</v>
      </c>
      <c r="DW99" s="60">
        <f t="shared" si="162"/>
        <v>0</v>
      </c>
      <c r="DX99" s="60">
        <f t="shared" si="163"/>
        <v>0</v>
      </c>
      <c r="DY99" s="60">
        <f t="shared" si="164"/>
        <v>0</v>
      </c>
      <c r="DZ99" s="60">
        <f t="shared" si="165"/>
        <v>0</v>
      </c>
      <c r="EA99" s="60">
        <f t="shared" si="166"/>
        <v>0</v>
      </c>
      <c r="EB99" s="60">
        <f t="shared" si="167"/>
        <v>0</v>
      </c>
      <c r="EC99" s="60">
        <f t="shared" si="168"/>
        <v>0</v>
      </c>
      <c r="ED99" s="60">
        <f t="shared" si="169"/>
        <v>0</v>
      </c>
      <c r="EE99" s="60">
        <f t="shared" si="170"/>
        <v>0</v>
      </c>
      <c r="EF99" s="60">
        <f t="shared" si="171"/>
        <v>0</v>
      </c>
      <c r="EG99" s="60">
        <f t="shared" si="172"/>
        <v>0</v>
      </c>
      <c r="EH99" s="60">
        <f t="shared" si="173"/>
        <v>0</v>
      </c>
      <c r="EI99" s="60">
        <f t="shared" si="174"/>
        <v>0</v>
      </c>
      <c r="EJ99" s="60">
        <f t="shared" si="175"/>
        <v>0</v>
      </c>
      <c r="EK99" s="60">
        <f t="shared" si="176"/>
        <v>0</v>
      </c>
      <c r="EL99" s="60">
        <f t="shared" si="177"/>
        <v>0</v>
      </c>
      <c r="EM99" s="60">
        <f t="shared" si="178"/>
        <v>0</v>
      </c>
      <c r="EN99" s="60">
        <f t="shared" si="179"/>
        <v>0</v>
      </c>
      <c r="EO99" s="60">
        <f t="shared" si="180"/>
        <v>0</v>
      </c>
      <c r="EP99" s="60">
        <f t="shared" si="181"/>
        <v>0</v>
      </c>
      <c r="EQ99" s="60">
        <f t="shared" si="182"/>
        <v>0</v>
      </c>
      <c r="ER99" s="85">
        <f t="shared" si="183"/>
        <v>0</v>
      </c>
      <c r="ES99" s="50"/>
      <c r="ET99" s="59">
        <f t="shared" si="184"/>
        <v>4928.2531800398274</v>
      </c>
      <c r="EU99" s="60">
        <f ca="1">IFERROR((NORMSDIST(((LN($ET99/$S$3)+(#REF!+($O$49^2)/2)*$O$54)/($O$49*SQRT($O$54))))*$ET99-NORMSDIST((((LN($ET99/$S$3)+(#REF!+($O$49^2)/2)*$O$54)/($O$49*SQRT($O$54)))-$O$49*SQRT(($O$54))))*$S$3*EXP(-#REF!*$O$54))*$R$3*100,0)</f>
        <v>0</v>
      </c>
      <c r="EV99" s="60">
        <f ca="1">IFERROR((NORMSDIST(((LN($ET99/$S$4)+(#REF!+($O$49^2)/2)*$O$54)/($O$49*SQRT($O$54))))*$ET99-NORMSDIST((((LN($ET99/$S$4)+(#REF!+($O$49^2)/2)*$O$54)/($O$49*SQRT($O$54)))-$O$49*SQRT(($O$54))))*$S$4*EXP(-#REF!*$O$54))*$R$4*100,0)</f>
        <v>0</v>
      </c>
      <c r="EW99" s="60">
        <f ca="1">IFERROR((NORMSDIST(((LN($ET99/$S$5)+(#REF!+($O$49^2)/2)*$O$54)/($O$49*SQRT($O$54))))*$ET99-NORMSDIST((((LN($ET99/$S$5)+(#REF!+($O$49^2)/2)*$O$54)/($O$49*SQRT($O$54)))-$O$49*SQRT(($O$54))))*$S$5*EXP(-#REF!*$O$54))*$R$5*100,0)</f>
        <v>0</v>
      </c>
      <c r="EX99" s="60">
        <f ca="1">IFERROR((NORMSDIST(((LN($ET99/$S$6)+(#REF!+($O$49^2)/2)*$O$54)/($O$49*SQRT($O$54))))*$ET99-NORMSDIST((((LN($ET99/$S$6)+(#REF!+($O$49^2)/2)*$O$54)/($O$49*SQRT($O$54)))-$O$49*SQRT(($O$54))))*$S$6*EXP(-#REF!*$O$54))*$R$6*100,0)</f>
        <v>0</v>
      </c>
      <c r="EY99" s="60">
        <f ca="1">IFERROR((NORMSDIST(((LN($ET99/$S$7)+(#REF!+($O$49^2)/2)*$O$54)/($O$49*SQRT($O$54))))*$ET99-NORMSDIST((((LN($ET99/$S$7)+(#REF!+($O$49^2)/2)*$O$54)/($O$49*SQRT($O$54)))-$O$49*SQRT(($O$54))))*$S$7*EXP(-#REF!*$O$54))*$R$7*100,0)</f>
        <v>0</v>
      </c>
      <c r="EZ99" s="60">
        <f ca="1">IFERROR((NORMSDIST(((LN($ET99/$S$8)+(#REF!+($O$49^2)/2)*$O$54)/($O$49*SQRT($O$54))))*$ET99-NORMSDIST((((LN($ET99/$S$8)+(#REF!+($O$49^2)/2)*$O$54)/($O$49*SQRT($O$54)))-$O$49*SQRT(($O$54))))*$S$8*EXP(-#REF!*$O$54))*$R$8*100,0)</f>
        <v>0</v>
      </c>
      <c r="FA99" s="60">
        <f ca="1">IFERROR((NORMSDIST(((LN($ET99/$S$9)+(#REF!+($O$49^2)/2)*$O$54)/($O$49*SQRT($O$54))))*$ET99-NORMSDIST((((LN($ET99/$S$9)+(#REF!+($O$49^2)/2)*$O$54)/($O$49*SQRT($O$54)))-$O$49*SQRT(($O$54))))*$S$9*EXP(-#REF!*$O$54))*$R$9*100,0)</f>
        <v>0</v>
      </c>
      <c r="FB99" s="60">
        <f ca="1">IFERROR((NORMSDIST(((LN($ET99/$S$10)+(#REF!+($O$49^2)/2)*$O$54)/($O$49*SQRT($O$54))))*$ET99-NORMSDIST((((LN($ET99/$S$10)+(#REF!+($O$49^2)/2)*$O$54)/($O$49*SQRT($O$54)))-$O$49*SQRT(($O$54))))*$S$10*EXP(-#REF!*$O$54))*$R$10*100,0)</f>
        <v>0</v>
      </c>
      <c r="FC99" s="60">
        <f ca="1">IFERROR((NORMSDIST(((LN($ET99/$S$11)+(#REF!+($O$49^2)/2)*$O$54)/($O$49*SQRT($O$54))))*$ET99-NORMSDIST((((LN($ET99/$S$11)+(#REF!+($O$49^2)/2)*$O$54)/($O$49*SQRT($O$54)))-$O$49*SQRT(($O$54))))*$S$11*EXP(-#REF!*$O$54))*$R$11*100,0)</f>
        <v>0</v>
      </c>
      <c r="FD99" s="60">
        <f ca="1">IFERROR((NORMSDIST(((LN($ET99/$S$12)+(#REF!+($O$49^2)/2)*$O$54)/($O$49*SQRT($O$54))))*$ET99-NORMSDIST((((LN($ET99/$S$12)+(#REF!+($O$49^2)/2)*$O$54)/($O$49*SQRT($O$54)))-$O$49*SQRT(($O$54))))*$S$12*EXP(-#REF!*$O$54))*$R$12*100,0)</f>
        <v>0</v>
      </c>
      <c r="FE99" s="60">
        <f ca="1">IFERROR((NORMSDIST(((LN($ET99/$S$13)+(#REF!+($O$49^2)/2)*$O$54)/($O$49*SQRT($O$54))))*$ET99-NORMSDIST((((LN($ET99/$S$13)+(#REF!+($O$49^2)/2)*$O$54)/($O$49*SQRT($O$54)))-$O$49*SQRT(($O$54))))*$S$13*EXP(-#REF!*$O$54))*$R$13*100,0)</f>
        <v>0</v>
      </c>
      <c r="FF99" s="60">
        <f ca="1">IFERROR((NORMSDIST(((LN($ET99/$S$14)+(#REF!+($O$49^2)/2)*$O$54)/($O$49*SQRT($O$54))))*$ET99-NORMSDIST((((LN($ET99/$S$14)+(#REF!+($O$49^2)/2)*$O$54)/($O$49*SQRT($O$54)))-$O$49*SQRT(($O$54))))*$S$14*EXP(-#REF!*$O$54))*$R$14*100,0)</f>
        <v>0</v>
      </c>
      <c r="FG99" s="60">
        <f ca="1">IFERROR((NORMSDIST(((LN($ET99/$S$15)+(#REF!+($O$49^2)/2)*$O$54)/($O$49*SQRT($O$54))))*$ET99-NORMSDIST((((LN($ET99/$S$15)+(#REF!+($O$49^2)/2)*$O$54)/($O$49*SQRT($O$54)))-$O$49*SQRT(($O$54))))*$S$15*EXP(-#REF!*$O$54))*$R$15*100,0)</f>
        <v>0</v>
      </c>
      <c r="FH99" s="60">
        <f ca="1">IFERROR((NORMSDIST(((LN($ET99/$S$16)+(#REF!+($O$49^2)/2)*$O$54)/($O$49*SQRT($O$54))))*$ET99-NORMSDIST((((LN($ET99/$S$16)+(#REF!+($O$49^2)/2)*$O$54)/($O$49*SQRT($O$54)))-$O$49*SQRT(($O$54))))*$S$16*EXP(-#REF!*$O$54))*$R$16*100,0)</f>
        <v>0</v>
      </c>
      <c r="FI99" s="60">
        <f ca="1">IFERROR((NORMSDIST(((LN($ET99/$S$17)+(#REF!+($O$49^2)/2)*$O$54)/($O$49*SQRT($O$54))))*$ET99-NORMSDIST((((LN($ET99/$S$17)+(#REF!+($O$49^2)/2)*$O$54)/($O$49*SQRT($O$54)))-$O$49*SQRT(($O$54))))*$S$17*EXP(-#REF!*$O$54))*$R$17*100,0)</f>
        <v>0</v>
      </c>
      <c r="FJ99" s="60">
        <f ca="1">IFERROR((NORMSDIST(((LN($ET99/$S$18)+(#REF!+($O$49^2)/2)*$O$54)/($O$49*SQRT($O$54))))*$ET99-NORMSDIST((((LN($ET99/$S$18)+(#REF!+($O$49^2)/2)*$O$54)/($O$49*SQRT($O$54)))-$O$49*SQRT(($O$54))))*$S$18*EXP(-#REF!*$O$54))*$R$18*100,0)</f>
        <v>0</v>
      </c>
      <c r="FK99" s="60">
        <f ca="1">IFERROR((NORMSDIST(((LN($ET99/$S$19)+(#REF!+($O$49^2)/2)*$O$54)/($O$49*SQRT($O$54))))*$ET99-NORMSDIST((((LN($ET99/$S$19)+(#REF!+($O$49^2)/2)*$O$54)/($O$49*SQRT($O$54)))-$O$49*SQRT(($O$54))))*$S$19*EXP(-#REF!*$O$54))*$R$19*100,0)</f>
        <v>0</v>
      </c>
      <c r="FL99" s="60">
        <f ca="1">IFERROR((NORMSDIST(((LN($ET99/$S$20)+(#REF!+($O$49^2)/2)*$O$54)/($O$49*SQRT($O$54))))*$ET99-NORMSDIST((((LN($ET99/$S$20)+(#REF!+($O$49^2)/2)*$O$54)/($O$49*SQRT($O$54)))-$O$49*SQRT(($O$54))))*$S$20*EXP(-#REF!*$O$54))*$R$20*100,0)</f>
        <v>0</v>
      </c>
      <c r="FM99" s="60">
        <f ca="1">IFERROR((NORMSDIST(((LN($ET99/$S$21)+(#REF!+($O$49^2)/2)*$O$54)/($O$49*SQRT($O$54))))*$ET99-NORMSDIST((((LN($ET99/$S$21)+(#REF!+($O$49^2)/2)*$O$54)/($O$49*SQRT($O$54)))-$O$49*SQRT(($O$54))))*$S$21*EXP(-#REF!*$O$54))*$R$21*100,0)</f>
        <v>0</v>
      </c>
      <c r="FN99" s="60">
        <f ca="1">IFERROR((NORMSDIST(((LN($ET99/$S$22)+(#REF!+($O$49^2)/2)*$O$54)/($O$49*SQRT($O$54))))*$ET99-NORMSDIST((((LN($ET99/$S$22)+(#REF!+($O$49^2)/2)*$O$54)/($O$49*SQRT($O$54)))-$O$49*SQRT(($O$54))))*$S$22*EXP(-#REF!*$O$54))*$R$22*100,0)</f>
        <v>0</v>
      </c>
      <c r="FO99" s="60">
        <f ca="1">IFERROR((NORMSDIST(((LN($ET99/$S$23)+(#REF!+($O$49^2)/2)*$O$54)/($O$49*SQRT($O$54))))*$ET99-NORMSDIST((((LN($ET99/$S$23)+(#REF!+($O$49^2)/2)*$O$54)/($O$49*SQRT($O$54)))-$O$49*SQRT(($O$54))))*$S$23*EXP(-#REF!*$O$54))*$R$23*100,0)</f>
        <v>0</v>
      </c>
      <c r="FP99" s="60">
        <f ca="1">IFERROR((NORMSDIST(((LN($ET99/$S$24)+(#REF!+($O$49^2)/2)*$O$54)/($O$49*SQRT($O$54))))*$ET99-NORMSDIST((((LN($ET99/$S$24)+(#REF!+($O$49^2)/2)*$O$54)/($O$49*SQRT($O$54)))-$O$49*SQRT(($O$54))))*$S$24*EXP(-#REF!*$O$54))*$R$24*100,0)</f>
        <v>0</v>
      </c>
      <c r="FQ99" s="60">
        <f ca="1">IFERROR((NORMSDIST(((LN($ET99/$S$25)+(#REF!+($O$49^2)/2)*$O$54)/($O$49*SQRT($O$54))))*$ET99-NORMSDIST((((LN($ET99/$S$25)+(#REF!+($O$49^2)/2)*$O$54)/($O$49*SQRT($O$54)))-$O$49*SQRT(($O$54))))*$S$25*EXP(-#REF!*$O$54))*$R$25*100,0)</f>
        <v>0</v>
      </c>
      <c r="FR99" s="60">
        <f ca="1">IFERROR((NORMSDIST(((LN($ET99/$S$26)+(#REF!+($O$49^2)/2)*$O$54)/($O$49*SQRT($O$54))))*$ET99-NORMSDIST((((LN($ET99/$S$26)+(#REF!+($O$49^2)/2)*$O$54)/($O$49*SQRT($O$54)))-$O$49*SQRT(($O$54))))*$S$26*EXP(-#REF!*$O$54))*$R$26*100,0)</f>
        <v>0</v>
      </c>
      <c r="FS99" s="60">
        <f ca="1">IFERROR((NORMSDIST(((LN($ET99/$S$27)+(#REF!+($O$49^2)/2)*$O$54)/($O$49*SQRT($O$54))))*$ET99-NORMSDIST((((LN($ET99/$S$27)+(#REF!+($O$49^2)/2)*$O$54)/($O$49*SQRT($O$54)))-$O$49*SQRT(($O$54))))*$S$27*EXP(-#REF!*$O$54))*$R$27*100,0)</f>
        <v>0</v>
      </c>
      <c r="FT99" s="60">
        <f ca="1">IFERROR((NORMSDIST(((LN($ET99/$S$28)+(#REF!+($O$49^2)/2)*$O$54)/($O$49*SQRT($O$54))))*$ET99-NORMSDIST((((LN($ET99/$S$28)+(#REF!+($O$49^2)/2)*$O$54)/($O$49*SQRT($O$54)))-$O$49*SQRT(($O$54))))*$S$28*EXP(-#REF!*$O$54))*$R$28*100,0)</f>
        <v>0</v>
      </c>
      <c r="FU99" s="60">
        <f ca="1">IFERROR((NORMSDIST(((LN($ET99/$S$29)+(#REF!+($O$49^2)/2)*$O$54)/($O$49*SQRT($O$54))))*$ET99-NORMSDIST((((LN($ET99/$S$29)+(#REF!+($O$49^2)/2)*$O$54)/($O$49*SQRT($O$54)))-$O$49*SQRT(($O$54))))*$S$29*EXP(-#REF!*$O$54))*$R$29*100,0)</f>
        <v>0</v>
      </c>
      <c r="FV99" s="60">
        <f ca="1">IFERROR((NORMSDIST(((LN($ET99/$S$30)+(#REF!+($O$49^2)/2)*$O$54)/($O$49*SQRT($O$54))))*$ET99-NORMSDIST((((LN($ET99/$S$30)+(#REF!+($O$49^2)/2)*$O$54)/($O$49*SQRT($O$54)))-$O$49*SQRT(($O$54))))*$S$30*EXP(-#REF!*$O$54))*$R$30*100,0)</f>
        <v>0</v>
      </c>
      <c r="FW99" s="60">
        <f ca="1">IFERROR((NORMSDIST(((LN($ET99/$S$31)+(#REF!+($O$49^2)/2)*$O$54)/($O$49*SQRT($O$54))))*$ET99-NORMSDIST((((LN($ET99/$S$31)+(#REF!+($O$49^2)/2)*$O$54)/($O$49*SQRT($O$54)))-$O$49*SQRT(($O$54))))*$S$31*EXP(-#REF!*$O$54))*$R$31*100,0)</f>
        <v>0</v>
      </c>
      <c r="FX99" s="60">
        <f ca="1">IFERROR((NORMSDIST(((LN($ET99/$S$32)+(#REF!+($O$49^2)/2)*$O$54)/($O$49*SQRT($O$54))))*$ET99-NORMSDIST((((LN($ET99/$S$32)+(#REF!+($O$49^2)/2)*$O$54)/($O$49*SQRT($O$54)))-$O$49*SQRT(($O$54))))*$S$32*EXP(-#REF!*$O$54))*$R$32*100,0)</f>
        <v>0</v>
      </c>
      <c r="FY99" s="60">
        <f ca="1">IFERROR((NORMSDIST(((LN($ET99/$S$33)+(#REF!+($O$49^2)/2)*$O$54)/($O$49*SQRT($O$54))))*$ET99-NORMSDIST((((LN($ET99/$S$33)+(#REF!+($O$49^2)/2)*$O$54)/($O$49*SQRT($O$54)))-$O$49*SQRT(($O$54))))*$S$33*EXP(-#REF!*$O$54))*$R$33*100,0)</f>
        <v>0</v>
      </c>
      <c r="FZ99" s="60">
        <f ca="1">IFERROR((NORMSDIST(((LN($ET99/$S$34)+(#REF!+($O$49^2)/2)*$O$54)/($O$49*SQRT($O$54))))*$ET99-NORMSDIST((((LN($ET99/$S$34)+(#REF!+($O$49^2)/2)*$O$54)/($O$49*SQRT($O$54)))-$O$49*SQRT(($O$54))))*$S$34*EXP(-#REF!*$O$54))*$R$34*100,0)</f>
        <v>0</v>
      </c>
      <c r="GA99" s="60">
        <f ca="1">IFERROR((NORMSDIST(((LN($ET99/$S$35)+(#REF!+($O$49^2)/2)*$O$54)/($O$49*SQRT($O$54))))*$ET99-NORMSDIST((((LN($ET99/$S$35)+(#REF!+($O$49^2)/2)*$O$54)/($O$49*SQRT($O$54)))-$O$49*SQRT(($O$54))))*$S$35*EXP(-#REF!*$O$54))*$R$35*100,0)</f>
        <v>0</v>
      </c>
      <c r="GB99" s="60">
        <f ca="1">IFERROR((NORMSDIST(((LN($ET99/$S$36)+(#REF!+($O$49^2)/2)*$O$54)/($O$49*SQRT($O$54))))*$ET99-NORMSDIST((((LN($ET99/$S$36)+(#REF!+($O$49^2)/2)*$O$54)/($O$49*SQRT($O$54)))-$O$49*SQRT(($O$54))))*$S$36*EXP(-#REF!*$O$54))*$R$36*100,0)</f>
        <v>0</v>
      </c>
      <c r="GC99" s="60">
        <f ca="1">IFERROR((NORMSDIST(((LN($ET99/$S$37)+(#REF!+($O$49^2)/2)*$O$54)/($O$49*SQRT($O$54))))*$ET99-NORMSDIST((((LN($ET99/$S$37)+(#REF!+($O$49^2)/2)*$O$54)/($O$49*SQRT($O$54)))-$O$49*SQRT(($O$54))))*$S$37*EXP(-#REF!*$O$54))*$R$37*100,0)</f>
        <v>0</v>
      </c>
      <c r="GD99" s="60">
        <f ca="1">IFERROR((NORMSDIST(((LN($ET99/$S$38)+(#REF!+($O$49^2)/2)*$O$54)/($O$49*SQRT($O$54))))*$ET99-NORMSDIST((((LN($ET99/$S$38)+(#REF!+($O$49^2)/2)*$O$54)/($O$49*SQRT($O$54)))-$O$49*SQRT(($O$54))))*$S$38*EXP(-#REF!*$O$54))*$R$38*100,0)</f>
        <v>0</v>
      </c>
      <c r="GE99" s="60">
        <f ca="1">IFERROR((NORMSDIST(((LN($ET99/$S$39)+(#REF!+($O$49^2)/2)*$O$54)/($O$49*SQRT($O$54))))*$ET99-NORMSDIST((((LN($ET99/$S$39)+(#REF!+($O$49^2)/2)*$O$54)/($O$49*SQRT($O$54)))-$O$49*SQRT(($O$54))))*$S$39*EXP(-#REF!*$O$54))*$R$39*100,0)</f>
        <v>0</v>
      </c>
      <c r="GF99" s="60">
        <f ca="1">IFERROR((NORMSDIST(((LN($ET99/$S$40)+(#REF!+($O$49^2)/2)*$O$54)/($O$49*SQRT($O$54))))*$ET99-NORMSDIST((((LN($ET99/$S$40)+(#REF!+($O$49^2)/2)*$O$54)/($O$49*SQRT($O$54)))-$O$49*SQRT(($O$54))))*$S$40*EXP(-#REF!*$O$54))*$R$40*100,0)</f>
        <v>0</v>
      </c>
      <c r="GG99" s="60">
        <f ca="1">IFERROR((NORMSDIST(((LN($ET99/$S$41)+(#REF!+($O$49^2)/2)*$O$54)/($O$49*SQRT($O$54))))*$ET99-NORMSDIST((((LN($ET99/$S$41)+(#REF!+($O$49^2)/2)*$O$54)/($O$49*SQRT($O$54)))-$O$49*SQRT(($O$54))))*$S$41*EXP(-#REF!*$O$54))*$R$41*100,0)</f>
        <v>0</v>
      </c>
      <c r="GH99" s="60">
        <f ca="1">IFERROR((NORMSDIST(((LN($ET99/$S$42)+(#REF!+($O$49^2)/2)*$O$54)/($O$49*SQRT($O$54))))*$ET99-NORMSDIST((((LN($ET99/$S$42)+(#REF!+($O$49^2)/2)*$O$54)/($O$49*SQRT($O$54)))-$O$49*SQRT(($O$54))))*$S$42*EXP(-#REF!*$O$54))*$R$42*100,0)</f>
        <v>0</v>
      </c>
      <c r="GI99" s="85">
        <f t="shared" ca="1" si="185"/>
        <v>0</v>
      </c>
    </row>
    <row r="100" spans="1:191">
      <c r="A100" s="877"/>
      <c r="B100" s="877"/>
      <c r="C100" s="877"/>
      <c r="D100" s="877"/>
      <c r="E100" s="877"/>
      <c r="F100" s="877"/>
      <c r="G100" s="877"/>
      <c r="H100" s="877"/>
      <c r="I100" s="877"/>
      <c r="J100" s="877"/>
      <c r="K100" s="877"/>
      <c r="L100" s="877"/>
      <c r="M100" s="877"/>
      <c r="N100" s="877"/>
      <c r="O100" s="877"/>
      <c r="P100" s="877"/>
      <c r="Q100" s="877"/>
      <c r="R100" s="877"/>
      <c r="S100" s="877"/>
      <c r="T100" s="877"/>
      <c r="U100" s="877"/>
      <c r="V100" s="877"/>
      <c r="W100" s="877"/>
      <c r="X100" s="877"/>
      <c r="Y100" s="877"/>
      <c r="Z100" s="877"/>
      <c r="AA100" s="877"/>
      <c r="AB100" s="877"/>
      <c r="AC100" s="877"/>
      <c r="AD100" s="877"/>
      <c r="AE100" s="877"/>
      <c r="AF100" s="877"/>
      <c r="AG100" s="877"/>
      <c r="AH100" s="877"/>
      <c r="AI100" s="877"/>
      <c r="AJ100" s="877"/>
      <c r="AK100" s="877"/>
      <c r="AL100" s="877"/>
      <c r="AM100" s="877"/>
      <c r="AN100" s="877"/>
      <c r="AO100" s="877"/>
      <c r="AP100" s="877"/>
      <c r="AQ100" s="877"/>
      <c r="AR100" s="877"/>
      <c r="AS100" s="877"/>
      <c r="AT100" s="877"/>
      <c r="AU100" s="877"/>
      <c r="AV100" s="877"/>
      <c r="AW100" s="877"/>
      <c r="AX100" s="877"/>
      <c r="AY100" s="877"/>
      <c r="AZ100" s="877"/>
      <c r="BA100" s="877"/>
      <c r="BB100" s="877"/>
      <c r="BC100" s="877"/>
      <c r="BD100" s="877"/>
      <c r="BE100" s="877"/>
      <c r="BF100" s="877"/>
      <c r="BG100" s="877"/>
      <c r="BH100" s="877"/>
      <c r="BI100" s="877"/>
      <c r="BJ100" s="877"/>
      <c r="BK100" s="877"/>
      <c r="BL100" s="877"/>
      <c r="BM100" s="877"/>
      <c r="BN100" s="877"/>
      <c r="BO100" s="877"/>
      <c r="BP100" s="877"/>
      <c r="BQ100" s="877"/>
      <c r="BR100" s="877"/>
      <c r="DC100" s="59">
        <f t="shared" si="142"/>
        <v>5026.8182436406241</v>
      </c>
      <c r="DD100" s="60">
        <f t="shared" si="143"/>
        <v>0</v>
      </c>
      <c r="DE100" s="60">
        <f t="shared" si="144"/>
        <v>0</v>
      </c>
      <c r="DF100" s="60">
        <f t="shared" si="145"/>
        <v>0</v>
      </c>
      <c r="DG100" s="60">
        <f t="shared" si="146"/>
        <v>0</v>
      </c>
      <c r="DH100" s="60">
        <f t="shared" si="147"/>
        <v>0</v>
      </c>
      <c r="DI100" s="60">
        <f t="shared" si="148"/>
        <v>0</v>
      </c>
      <c r="DJ100" s="60">
        <f t="shared" si="149"/>
        <v>0</v>
      </c>
      <c r="DK100" s="60">
        <f t="shared" si="150"/>
        <v>0</v>
      </c>
      <c r="DL100" s="60">
        <f t="shared" si="151"/>
        <v>0</v>
      </c>
      <c r="DM100" s="60">
        <f t="shared" si="152"/>
        <v>0</v>
      </c>
      <c r="DN100" s="60">
        <f t="shared" si="153"/>
        <v>0</v>
      </c>
      <c r="DO100" s="60">
        <f t="shared" si="154"/>
        <v>0</v>
      </c>
      <c r="DP100" s="60">
        <f t="shared" si="155"/>
        <v>0</v>
      </c>
      <c r="DQ100" s="60">
        <f t="shared" si="156"/>
        <v>0</v>
      </c>
      <c r="DR100" s="60">
        <f t="shared" si="157"/>
        <v>0</v>
      </c>
      <c r="DS100" s="60">
        <f t="shared" si="158"/>
        <v>0</v>
      </c>
      <c r="DT100" s="60">
        <f t="shared" si="159"/>
        <v>0</v>
      </c>
      <c r="DU100" s="60">
        <f t="shared" si="160"/>
        <v>0</v>
      </c>
      <c r="DV100" s="60">
        <f t="shared" si="161"/>
        <v>0</v>
      </c>
      <c r="DW100" s="60">
        <f t="shared" si="162"/>
        <v>0</v>
      </c>
      <c r="DX100" s="60">
        <f t="shared" si="163"/>
        <v>0</v>
      </c>
      <c r="DY100" s="60">
        <f t="shared" si="164"/>
        <v>0</v>
      </c>
      <c r="DZ100" s="60">
        <f t="shared" si="165"/>
        <v>0</v>
      </c>
      <c r="EA100" s="60">
        <f t="shared" si="166"/>
        <v>0</v>
      </c>
      <c r="EB100" s="60">
        <f t="shared" si="167"/>
        <v>0</v>
      </c>
      <c r="EC100" s="60">
        <f t="shared" si="168"/>
        <v>0</v>
      </c>
      <c r="ED100" s="60">
        <f t="shared" si="169"/>
        <v>0</v>
      </c>
      <c r="EE100" s="60">
        <f t="shared" si="170"/>
        <v>0</v>
      </c>
      <c r="EF100" s="60">
        <f t="shared" si="171"/>
        <v>0</v>
      </c>
      <c r="EG100" s="60">
        <f t="shared" si="172"/>
        <v>0</v>
      </c>
      <c r="EH100" s="60">
        <f t="shared" si="173"/>
        <v>0</v>
      </c>
      <c r="EI100" s="60">
        <f t="shared" si="174"/>
        <v>0</v>
      </c>
      <c r="EJ100" s="60">
        <f t="shared" si="175"/>
        <v>0</v>
      </c>
      <c r="EK100" s="60">
        <f t="shared" si="176"/>
        <v>0</v>
      </c>
      <c r="EL100" s="60">
        <f t="shared" si="177"/>
        <v>0</v>
      </c>
      <c r="EM100" s="60">
        <f t="shared" si="178"/>
        <v>0</v>
      </c>
      <c r="EN100" s="60">
        <f t="shared" si="179"/>
        <v>0</v>
      </c>
      <c r="EO100" s="60">
        <f t="shared" si="180"/>
        <v>0</v>
      </c>
      <c r="EP100" s="60">
        <f t="shared" si="181"/>
        <v>0</v>
      </c>
      <c r="EQ100" s="60">
        <f t="shared" si="182"/>
        <v>0</v>
      </c>
      <c r="ER100" s="85">
        <f t="shared" si="183"/>
        <v>0</v>
      </c>
      <c r="ES100" s="50"/>
      <c r="ET100" s="59">
        <f t="shared" si="184"/>
        <v>5026.8182436406241</v>
      </c>
      <c r="EU100" s="60">
        <f ca="1">IFERROR((NORMSDIST(((LN($ET100/$S$3)+(#REF!+($O$49^2)/2)*$O$54)/($O$49*SQRT($O$54))))*$ET100-NORMSDIST((((LN($ET100/$S$3)+(#REF!+($O$49^2)/2)*$O$54)/($O$49*SQRT($O$54)))-$O$49*SQRT(($O$54))))*$S$3*EXP(-#REF!*$O$54))*$R$3*100,0)</f>
        <v>0</v>
      </c>
      <c r="EV100" s="60">
        <f ca="1">IFERROR((NORMSDIST(((LN($ET100/$S$4)+(#REF!+($O$49^2)/2)*$O$54)/($O$49*SQRT($O$54))))*$ET100-NORMSDIST((((LN($ET100/$S$4)+(#REF!+($O$49^2)/2)*$O$54)/($O$49*SQRT($O$54)))-$O$49*SQRT(($O$54))))*$S$4*EXP(-#REF!*$O$54))*$R$4*100,0)</f>
        <v>0</v>
      </c>
      <c r="EW100" s="60">
        <f ca="1">IFERROR((NORMSDIST(((LN($ET100/$S$5)+(#REF!+($O$49^2)/2)*$O$54)/($O$49*SQRT($O$54))))*$ET100-NORMSDIST((((LN($ET100/$S$5)+(#REF!+($O$49^2)/2)*$O$54)/($O$49*SQRT($O$54)))-$O$49*SQRT(($O$54))))*$S$5*EXP(-#REF!*$O$54))*$R$5*100,0)</f>
        <v>0</v>
      </c>
      <c r="EX100" s="60">
        <f ca="1">IFERROR((NORMSDIST(((LN($ET100/$S$6)+(#REF!+($O$49^2)/2)*$O$54)/($O$49*SQRT($O$54))))*$ET100-NORMSDIST((((LN($ET100/$S$6)+(#REF!+($O$49^2)/2)*$O$54)/($O$49*SQRT($O$54)))-$O$49*SQRT(($O$54))))*$S$6*EXP(-#REF!*$O$54))*$R$6*100,0)</f>
        <v>0</v>
      </c>
      <c r="EY100" s="60">
        <f ca="1">IFERROR((NORMSDIST(((LN($ET100/$S$7)+(#REF!+($O$49^2)/2)*$O$54)/($O$49*SQRT($O$54))))*$ET100-NORMSDIST((((LN($ET100/$S$7)+(#REF!+($O$49^2)/2)*$O$54)/($O$49*SQRT($O$54)))-$O$49*SQRT(($O$54))))*$S$7*EXP(-#REF!*$O$54))*$R$7*100,0)</f>
        <v>0</v>
      </c>
      <c r="EZ100" s="60">
        <f ca="1">IFERROR((NORMSDIST(((LN($ET100/$S$8)+(#REF!+($O$49^2)/2)*$O$54)/($O$49*SQRT($O$54))))*$ET100-NORMSDIST((((LN($ET100/$S$8)+(#REF!+($O$49^2)/2)*$O$54)/($O$49*SQRT($O$54)))-$O$49*SQRT(($O$54))))*$S$8*EXP(-#REF!*$O$54))*$R$8*100,0)</f>
        <v>0</v>
      </c>
      <c r="FA100" s="60">
        <f ca="1">IFERROR((NORMSDIST(((LN($ET100/$S$9)+(#REF!+($O$49^2)/2)*$O$54)/($O$49*SQRT($O$54))))*$ET100-NORMSDIST((((LN($ET100/$S$9)+(#REF!+($O$49^2)/2)*$O$54)/($O$49*SQRT($O$54)))-$O$49*SQRT(($O$54))))*$S$9*EXP(-#REF!*$O$54))*$R$9*100,0)</f>
        <v>0</v>
      </c>
      <c r="FB100" s="60">
        <f ca="1">IFERROR((NORMSDIST(((LN($ET100/$S$10)+(#REF!+($O$49^2)/2)*$O$54)/($O$49*SQRT($O$54))))*$ET100-NORMSDIST((((LN($ET100/$S$10)+(#REF!+($O$49^2)/2)*$O$54)/($O$49*SQRT($O$54)))-$O$49*SQRT(($O$54))))*$S$10*EXP(-#REF!*$O$54))*$R$10*100,0)</f>
        <v>0</v>
      </c>
      <c r="FC100" s="60">
        <f ca="1">IFERROR((NORMSDIST(((LN($ET100/$S$11)+(#REF!+($O$49^2)/2)*$O$54)/($O$49*SQRT($O$54))))*$ET100-NORMSDIST((((LN($ET100/$S$11)+(#REF!+($O$49^2)/2)*$O$54)/($O$49*SQRT($O$54)))-$O$49*SQRT(($O$54))))*$S$11*EXP(-#REF!*$O$54))*$R$11*100,0)</f>
        <v>0</v>
      </c>
      <c r="FD100" s="60">
        <f ca="1">IFERROR((NORMSDIST(((LN($ET100/$S$12)+(#REF!+($O$49^2)/2)*$O$54)/($O$49*SQRT($O$54))))*$ET100-NORMSDIST((((LN($ET100/$S$12)+(#REF!+($O$49^2)/2)*$O$54)/($O$49*SQRT($O$54)))-$O$49*SQRT(($O$54))))*$S$12*EXP(-#REF!*$O$54))*$R$12*100,0)</f>
        <v>0</v>
      </c>
      <c r="FE100" s="60">
        <f ca="1">IFERROR((NORMSDIST(((LN($ET100/$S$13)+(#REF!+($O$49^2)/2)*$O$54)/($O$49*SQRT($O$54))))*$ET100-NORMSDIST((((LN($ET100/$S$13)+(#REF!+($O$49^2)/2)*$O$54)/($O$49*SQRT($O$54)))-$O$49*SQRT(($O$54))))*$S$13*EXP(-#REF!*$O$54))*$R$13*100,0)</f>
        <v>0</v>
      </c>
      <c r="FF100" s="60">
        <f ca="1">IFERROR((NORMSDIST(((LN($ET100/$S$14)+(#REF!+($O$49^2)/2)*$O$54)/($O$49*SQRT($O$54))))*$ET100-NORMSDIST((((LN($ET100/$S$14)+(#REF!+($O$49^2)/2)*$O$54)/($O$49*SQRT($O$54)))-$O$49*SQRT(($O$54))))*$S$14*EXP(-#REF!*$O$54))*$R$14*100,0)</f>
        <v>0</v>
      </c>
      <c r="FG100" s="60">
        <f ca="1">IFERROR((NORMSDIST(((LN($ET100/$S$15)+(#REF!+($O$49^2)/2)*$O$54)/($O$49*SQRT($O$54))))*$ET100-NORMSDIST((((LN($ET100/$S$15)+(#REF!+($O$49^2)/2)*$O$54)/($O$49*SQRT($O$54)))-$O$49*SQRT(($O$54))))*$S$15*EXP(-#REF!*$O$54))*$R$15*100,0)</f>
        <v>0</v>
      </c>
      <c r="FH100" s="60">
        <f ca="1">IFERROR((NORMSDIST(((LN($ET100/$S$16)+(#REF!+($O$49^2)/2)*$O$54)/($O$49*SQRT($O$54))))*$ET100-NORMSDIST((((LN($ET100/$S$16)+(#REF!+($O$49^2)/2)*$O$54)/($O$49*SQRT($O$54)))-$O$49*SQRT(($O$54))))*$S$16*EXP(-#REF!*$O$54))*$R$16*100,0)</f>
        <v>0</v>
      </c>
      <c r="FI100" s="60">
        <f ca="1">IFERROR((NORMSDIST(((LN($ET100/$S$17)+(#REF!+($O$49^2)/2)*$O$54)/($O$49*SQRT($O$54))))*$ET100-NORMSDIST((((LN($ET100/$S$17)+(#REF!+($O$49^2)/2)*$O$54)/($O$49*SQRT($O$54)))-$O$49*SQRT(($O$54))))*$S$17*EXP(-#REF!*$O$54))*$R$17*100,0)</f>
        <v>0</v>
      </c>
      <c r="FJ100" s="60">
        <f ca="1">IFERROR((NORMSDIST(((LN($ET100/$S$18)+(#REF!+($O$49^2)/2)*$O$54)/($O$49*SQRT($O$54))))*$ET100-NORMSDIST((((LN($ET100/$S$18)+(#REF!+($O$49^2)/2)*$O$54)/($O$49*SQRT($O$54)))-$O$49*SQRT(($O$54))))*$S$18*EXP(-#REF!*$O$54))*$R$18*100,0)</f>
        <v>0</v>
      </c>
      <c r="FK100" s="60">
        <f ca="1">IFERROR((NORMSDIST(((LN($ET100/$S$19)+(#REF!+($O$49^2)/2)*$O$54)/($O$49*SQRT($O$54))))*$ET100-NORMSDIST((((LN($ET100/$S$19)+(#REF!+($O$49^2)/2)*$O$54)/($O$49*SQRT($O$54)))-$O$49*SQRT(($O$54))))*$S$19*EXP(-#REF!*$O$54))*$R$19*100,0)</f>
        <v>0</v>
      </c>
      <c r="FL100" s="60">
        <f ca="1">IFERROR((NORMSDIST(((LN($ET100/$S$20)+(#REF!+($O$49^2)/2)*$O$54)/($O$49*SQRT($O$54))))*$ET100-NORMSDIST((((LN($ET100/$S$20)+(#REF!+($O$49^2)/2)*$O$54)/($O$49*SQRT($O$54)))-$O$49*SQRT(($O$54))))*$S$20*EXP(-#REF!*$O$54))*$R$20*100,0)</f>
        <v>0</v>
      </c>
      <c r="FM100" s="60">
        <f ca="1">IFERROR((NORMSDIST(((LN($ET100/$S$21)+(#REF!+($O$49^2)/2)*$O$54)/($O$49*SQRT($O$54))))*$ET100-NORMSDIST((((LN($ET100/$S$21)+(#REF!+($O$49^2)/2)*$O$54)/($O$49*SQRT($O$54)))-$O$49*SQRT(($O$54))))*$S$21*EXP(-#REF!*$O$54))*$R$21*100,0)</f>
        <v>0</v>
      </c>
      <c r="FN100" s="60">
        <f ca="1">IFERROR((NORMSDIST(((LN($ET100/$S$22)+(#REF!+($O$49^2)/2)*$O$54)/($O$49*SQRT($O$54))))*$ET100-NORMSDIST((((LN($ET100/$S$22)+(#REF!+($O$49^2)/2)*$O$54)/($O$49*SQRT($O$54)))-$O$49*SQRT(($O$54))))*$S$22*EXP(-#REF!*$O$54))*$R$22*100,0)</f>
        <v>0</v>
      </c>
      <c r="FO100" s="60">
        <f ca="1">IFERROR((NORMSDIST(((LN($ET100/$S$23)+(#REF!+($O$49^2)/2)*$O$54)/($O$49*SQRT($O$54))))*$ET100-NORMSDIST((((LN($ET100/$S$23)+(#REF!+($O$49^2)/2)*$O$54)/($O$49*SQRT($O$54)))-$O$49*SQRT(($O$54))))*$S$23*EXP(-#REF!*$O$54))*$R$23*100,0)</f>
        <v>0</v>
      </c>
      <c r="FP100" s="60">
        <f ca="1">IFERROR((NORMSDIST(((LN($ET100/$S$24)+(#REF!+($O$49^2)/2)*$O$54)/($O$49*SQRT($O$54))))*$ET100-NORMSDIST((((LN($ET100/$S$24)+(#REF!+($O$49^2)/2)*$O$54)/($O$49*SQRT($O$54)))-$O$49*SQRT(($O$54))))*$S$24*EXP(-#REF!*$O$54))*$R$24*100,0)</f>
        <v>0</v>
      </c>
      <c r="FQ100" s="60">
        <f ca="1">IFERROR((NORMSDIST(((LN($ET100/$S$25)+(#REF!+($O$49^2)/2)*$O$54)/($O$49*SQRT($O$54))))*$ET100-NORMSDIST((((LN($ET100/$S$25)+(#REF!+($O$49^2)/2)*$O$54)/($O$49*SQRT($O$54)))-$O$49*SQRT(($O$54))))*$S$25*EXP(-#REF!*$O$54))*$R$25*100,0)</f>
        <v>0</v>
      </c>
      <c r="FR100" s="60">
        <f ca="1">IFERROR((NORMSDIST(((LN($ET100/$S$26)+(#REF!+($O$49^2)/2)*$O$54)/($O$49*SQRT($O$54))))*$ET100-NORMSDIST((((LN($ET100/$S$26)+(#REF!+($O$49^2)/2)*$O$54)/($O$49*SQRT($O$54)))-$O$49*SQRT(($O$54))))*$S$26*EXP(-#REF!*$O$54))*$R$26*100,0)</f>
        <v>0</v>
      </c>
      <c r="FS100" s="60">
        <f ca="1">IFERROR((NORMSDIST(((LN($ET100/$S$27)+(#REF!+($O$49^2)/2)*$O$54)/($O$49*SQRT($O$54))))*$ET100-NORMSDIST((((LN($ET100/$S$27)+(#REF!+($O$49^2)/2)*$O$54)/($O$49*SQRT($O$54)))-$O$49*SQRT(($O$54))))*$S$27*EXP(-#REF!*$O$54))*$R$27*100,0)</f>
        <v>0</v>
      </c>
      <c r="FT100" s="60">
        <f ca="1">IFERROR((NORMSDIST(((LN($ET100/$S$28)+(#REF!+($O$49^2)/2)*$O$54)/($O$49*SQRT($O$54))))*$ET100-NORMSDIST((((LN($ET100/$S$28)+(#REF!+($O$49^2)/2)*$O$54)/($O$49*SQRT($O$54)))-$O$49*SQRT(($O$54))))*$S$28*EXP(-#REF!*$O$54))*$R$28*100,0)</f>
        <v>0</v>
      </c>
      <c r="FU100" s="60">
        <f ca="1">IFERROR((NORMSDIST(((LN($ET100/$S$29)+(#REF!+($O$49^2)/2)*$O$54)/($O$49*SQRT($O$54))))*$ET100-NORMSDIST((((LN($ET100/$S$29)+(#REF!+($O$49^2)/2)*$O$54)/($O$49*SQRT($O$54)))-$O$49*SQRT(($O$54))))*$S$29*EXP(-#REF!*$O$54))*$R$29*100,0)</f>
        <v>0</v>
      </c>
      <c r="FV100" s="60">
        <f ca="1">IFERROR((NORMSDIST(((LN($ET100/$S$30)+(#REF!+($O$49^2)/2)*$O$54)/($O$49*SQRT($O$54))))*$ET100-NORMSDIST((((LN($ET100/$S$30)+(#REF!+($O$49^2)/2)*$O$54)/($O$49*SQRT($O$54)))-$O$49*SQRT(($O$54))))*$S$30*EXP(-#REF!*$O$54))*$R$30*100,0)</f>
        <v>0</v>
      </c>
      <c r="FW100" s="60">
        <f ca="1">IFERROR((NORMSDIST(((LN($ET100/$S$31)+(#REF!+($O$49^2)/2)*$O$54)/($O$49*SQRT($O$54))))*$ET100-NORMSDIST((((LN($ET100/$S$31)+(#REF!+($O$49^2)/2)*$O$54)/($O$49*SQRT($O$54)))-$O$49*SQRT(($O$54))))*$S$31*EXP(-#REF!*$O$54))*$R$31*100,0)</f>
        <v>0</v>
      </c>
      <c r="FX100" s="60">
        <f ca="1">IFERROR((NORMSDIST(((LN($ET100/$S$32)+(#REF!+($O$49^2)/2)*$O$54)/($O$49*SQRT($O$54))))*$ET100-NORMSDIST((((LN($ET100/$S$32)+(#REF!+($O$49^2)/2)*$O$54)/($O$49*SQRT($O$54)))-$O$49*SQRT(($O$54))))*$S$32*EXP(-#REF!*$O$54))*$R$32*100,0)</f>
        <v>0</v>
      </c>
      <c r="FY100" s="60">
        <f ca="1">IFERROR((NORMSDIST(((LN($ET100/$S$33)+(#REF!+($O$49^2)/2)*$O$54)/($O$49*SQRT($O$54))))*$ET100-NORMSDIST((((LN($ET100/$S$33)+(#REF!+($O$49^2)/2)*$O$54)/($O$49*SQRT($O$54)))-$O$49*SQRT(($O$54))))*$S$33*EXP(-#REF!*$O$54))*$R$33*100,0)</f>
        <v>0</v>
      </c>
      <c r="FZ100" s="60">
        <f ca="1">IFERROR((NORMSDIST(((LN($ET100/$S$34)+(#REF!+($O$49^2)/2)*$O$54)/($O$49*SQRT($O$54))))*$ET100-NORMSDIST((((LN($ET100/$S$34)+(#REF!+($O$49^2)/2)*$O$54)/($O$49*SQRT($O$54)))-$O$49*SQRT(($O$54))))*$S$34*EXP(-#REF!*$O$54))*$R$34*100,0)</f>
        <v>0</v>
      </c>
      <c r="GA100" s="60">
        <f ca="1">IFERROR((NORMSDIST(((LN($ET100/$S$35)+(#REF!+($O$49^2)/2)*$O$54)/($O$49*SQRT($O$54))))*$ET100-NORMSDIST((((LN($ET100/$S$35)+(#REF!+($O$49^2)/2)*$O$54)/($O$49*SQRT($O$54)))-$O$49*SQRT(($O$54))))*$S$35*EXP(-#REF!*$O$54))*$R$35*100,0)</f>
        <v>0</v>
      </c>
      <c r="GB100" s="60">
        <f ca="1">IFERROR((NORMSDIST(((LN($ET100/$S$36)+(#REF!+($O$49^2)/2)*$O$54)/($O$49*SQRT($O$54))))*$ET100-NORMSDIST((((LN($ET100/$S$36)+(#REF!+($O$49^2)/2)*$O$54)/($O$49*SQRT($O$54)))-$O$49*SQRT(($O$54))))*$S$36*EXP(-#REF!*$O$54))*$R$36*100,0)</f>
        <v>0</v>
      </c>
      <c r="GC100" s="60">
        <f ca="1">IFERROR((NORMSDIST(((LN($ET100/$S$37)+(#REF!+($O$49^2)/2)*$O$54)/($O$49*SQRT($O$54))))*$ET100-NORMSDIST((((LN($ET100/$S$37)+(#REF!+($O$49^2)/2)*$O$54)/($O$49*SQRT($O$54)))-$O$49*SQRT(($O$54))))*$S$37*EXP(-#REF!*$O$54))*$R$37*100,0)</f>
        <v>0</v>
      </c>
      <c r="GD100" s="60">
        <f ca="1">IFERROR((NORMSDIST(((LN($ET100/$S$38)+(#REF!+($O$49^2)/2)*$O$54)/($O$49*SQRT($O$54))))*$ET100-NORMSDIST((((LN($ET100/$S$38)+(#REF!+($O$49^2)/2)*$O$54)/($O$49*SQRT($O$54)))-$O$49*SQRT(($O$54))))*$S$38*EXP(-#REF!*$O$54))*$R$38*100,0)</f>
        <v>0</v>
      </c>
      <c r="GE100" s="60">
        <f ca="1">IFERROR((NORMSDIST(((LN($ET100/$S$39)+(#REF!+($O$49^2)/2)*$O$54)/($O$49*SQRT($O$54))))*$ET100-NORMSDIST((((LN($ET100/$S$39)+(#REF!+($O$49^2)/2)*$O$54)/($O$49*SQRT($O$54)))-$O$49*SQRT(($O$54))))*$S$39*EXP(-#REF!*$O$54))*$R$39*100,0)</f>
        <v>0</v>
      </c>
      <c r="GF100" s="60">
        <f ca="1">IFERROR((NORMSDIST(((LN($ET100/$S$40)+(#REF!+($O$49^2)/2)*$O$54)/($O$49*SQRT($O$54))))*$ET100-NORMSDIST((((LN($ET100/$S$40)+(#REF!+($O$49^2)/2)*$O$54)/($O$49*SQRT($O$54)))-$O$49*SQRT(($O$54))))*$S$40*EXP(-#REF!*$O$54))*$R$40*100,0)</f>
        <v>0</v>
      </c>
      <c r="GG100" s="60">
        <f ca="1">IFERROR((NORMSDIST(((LN($ET100/$S$41)+(#REF!+($O$49^2)/2)*$O$54)/($O$49*SQRT($O$54))))*$ET100-NORMSDIST((((LN($ET100/$S$41)+(#REF!+($O$49^2)/2)*$O$54)/($O$49*SQRT($O$54)))-$O$49*SQRT(($O$54))))*$S$41*EXP(-#REF!*$O$54))*$R$41*100,0)</f>
        <v>0</v>
      </c>
      <c r="GH100" s="60">
        <f ca="1">IFERROR((NORMSDIST(((LN($ET100/$S$42)+(#REF!+($O$49^2)/2)*$O$54)/($O$49*SQRT($O$54))))*$ET100-NORMSDIST((((LN($ET100/$S$42)+(#REF!+($O$49^2)/2)*$O$54)/($O$49*SQRT($O$54)))-$O$49*SQRT(($O$54))))*$S$42*EXP(-#REF!*$O$54))*$R$42*100,0)</f>
        <v>0</v>
      </c>
      <c r="GI100" s="85">
        <f t="shared" ca="1" si="185"/>
        <v>0</v>
      </c>
    </row>
    <row r="101" spans="1:191">
      <c r="A101" s="877"/>
      <c r="B101" s="877"/>
      <c r="C101" s="877"/>
      <c r="D101" s="877"/>
      <c r="E101" s="877"/>
      <c r="F101" s="877"/>
      <c r="G101" s="877"/>
      <c r="H101" s="877"/>
      <c r="I101" s="877"/>
      <c r="J101" s="877"/>
      <c r="K101" s="877"/>
      <c r="L101" s="877"/>
      <c r="M101" s="877"/>
      <c r="N101" s="877"/>
      <c r="O101" s="877"/>
      <c r="P101" s="877"/>
      <c r="Q101" s="877"/>
      <c r="R101" s="877"/>
      <c r="S101" s="877"/>
      <c r="T101" s="877"/>
      <c r="U101" s="877"/>
      <c r="V101" s="877"/>
      <c r="W101" s="877"/>
      <c r="X101" s="877"/>
      <c r="Y101" s="877"/>
      <c r="Z101" s="877"/>
      <c r="AA101" s="877"/>
      <c r="AB101" s="877"/>
      <c r="AC101" s="877"/>
      <c r="AD101" s="877"/>
      <c r="AE101" s="877"/>
      <c r="AF101" s="877"/>
      <c r="AG101" s="877"/>
      <c r="AH101" s="877"/>
      <c r="AI101" s="877"/>
      <c r="AJ101" s="877"/>
      <c r="AK101" s="877"/>
      <c r="AL101" s="877"/>
      <c r="AM101" s="877"/>
      <c r="AN101" s="877"/>
      <c r="AO101" s="877"/>
      <c r="AP101" s="877"/>
      <c r="AQ101" s="877"/>
      <c r="AR101" s="877"/>
      <c r="AS101" s="877"/>
      <c r="AT101" s="877"/>
      <c r="AU101" s="877"/>
      <c r="AV101" s="877"/>
      <c r="AW101" s="877"/>
      <c r="AX101" s="877"/>
      <c r="AY101" s="877"/>
      <c r="AZ101" s="877"/>
      <c r="BA101" s="877"/>
      <c r="BB101" s="877"/>
      <c r="BC101" s="877"/>
      <c r="BD101" s="877"/>
      <c r="BE101" s="877"/>
      <c r="BF101" s="877"/>
      <c r="BG101" s="877"/>
      <c r="BH101" s="877"/>
      <c r="BI101" s="877"/>
      <c r="BJ101" s="877"/>
      <c r="BK101" s="877"/>
      <c r="BL101" s="877"/>
      <c r="BM101" s="877"/>
      <c r="BN101" s="877"/>
      <c r="BO101" s="877"/>
      <c r="BP101" s="877"/>
      <c r="BQ101" s="877"/>
      <c r="BR101" s="877"/>
      <c r="DC101" s="59">
        <f t="shared" si="142"/>
        <v>5127.3546085134367</v>
      </c>
      <c r="DD101" s="60">
        <f t="shared" si="143"/>
        <v>0</v>
      </c>
      <c r="DE101" s="60">
        <f t="shared" si="144"/>
        <v>0</v>
      </c>
      <c r="DF101" s="60">
        <f t="shared" si="145"/>
        <v>0</v>
      </c>
      <c r="DG101" s="60">
        <f t="shared" si="146"/>
        <v>0</v>
      </c>
      <c r="DH101" s="60">
        <f t="shared" si="147"/>
        <v>0</v>
      </c>
      <c r="DI101" s="60">
        <f t="shared" si="148"/>
        <v>0</v>
      </c>
      <c r="DJ101" s="60">
        <f t="shared" si="149"/>
        <v>0</v>
      </c>
      <c r="DK101" s="60">
        <f t="shared" si="150"/>
        <v>0</v>
      </c>
      <c r="DL101" s="60">
        <f t="shared" si="151"/>
        <v>0</v>
      </c>
      <c r="DM101" s="60">
        <f t="shared" si="152"/>
        <v>0</v>
      </c>
      <c r="DN101" s="60">
        <f t="shared" si="153"/>
        <v>0</v>
      </c>
      <c r="DO101" s="60">
        <f t="shared" si="154"/>
        <v>0</v>
      </c>
      <c r="DP101" s="60">
        <f t="shared" si="155"/>
        <v>0</v>
      </c>
      <c r="DQ101" s="60">
        <f t="shared" si="156"/>
        <v>0</v>
      </c>
      <c r="DR101" s="60">
        <f t="shared" si="157"/>
        <v>0</v>
      </c>
      <c r="DS101" s="60">
        <f t="shared" si="158"/>
        <v>0</v>
      </c>
      <c r="DT101" s="60">
        <f t="shared" si="159"/>
        <v>0</v>
      </c>
      <c r="DU101" s="60">
        <f t="shared" si="160"/>
        <v>0</v>
      </c>
      <c r="DV101" s="60">
        <f t="shared" si="161"/>
        <v>0</v>
      </c>
      <c r="DW101" s="60">
        <f t="shared" si="162"/>
        <v>0</v>
      </c>
      <c r="DX101" s="60">
        <f t="shared" si="163"/>
        <v>0</v>
      </c>
      <c r="DY101" s="60">
        <f t="shared" si="164"/>
        <v>0</v>
      </c>
      <c r="DZ101" s="60">
        <f t="shared" si="165"/>
        <v>0</v>
      </c>
      <c r="EA101" s="60">
        <f t="shared" si="166"/>
        <v>0</v>
      </c>
      <c r="EB101" s="60">
        <f t="shared" si="167"/>
        <v>0</v>
      </c>
      <c r="EC101" s="60">
        <f t="shared" si="168"/>
        <v>0</v>
      </c>
      <c r="ED101" s="60">
        <f t="shared" si="169"/>
        <v>0</v>
      </c>
      <c r="EE101" s="60">
        <f t="shared" si="170"/>
        <v>0</v>
      </c>
      <c r="EF101" s="60">
        <f t="shared" si="171"/>
        <v>0</v>
      </c>
      <c r="EG101" s="60">
        <f t="shared" si="172"/>
        <v>0</v>
      </c>
      <c r="EH101" s="60">
        <f t="shared" si="173"/>
        <v>0</v>
      </c>
      <c r="EI101" s="60">
        <f t="shared" si="174"/>
        <v>0</v>
      </c>
      <c r="EJ101" s="60">
        <f t="shared" si="175"/>
        <v>0</v>
      </c>
      <c r="EK101" s="60">
        <f t="shared" si="176"/>
        <v>0</v>
      </c>
      <c r="EL101" s="60">
        <f t="shared" si="177"/>
        <v>0</v>
      </c>
      <c r="EM101" s="60">
        <f t="shared" si="178"/>
        <v>0</v>
      </c>
      <c r="EN101" s="60">
        <f t="shared" si="179"/>
        <v>0</v>
      </c>
      <c r="EO101" s="60">
        <f t="shared" si="180"/>
        <v>0</v>
      </c>
      <c r="EP101" s="60">
        <f t="shared" si="181"/>
        <v>0</v>
      </c>
      <c r="EQ101" s="60">
        <f t="shared" si="182"/>
        <v>0</v>
      </c>
      <c r="ER101" s="85">
        <f t="shared" si="183"/>
        <v>0</v>
      </c>
      <c r="ES101" s="50"/>
      <c r="ET101" s="59">
        <f t="shared" si="184"/>
        <v>5127.3546085134367</v>
      </c>
      <c r="EU101" s="60">
        <f ca="1">IFERROR((NORMSDIST(((LN($ET101/$S$3)+(#REF!+($O$49^2)/2)*$O$54)/($O$49*SQRT($O$54))))*$ET101-NORMSDIST((((LN($ET101/$S$3)+(#REF!+($O$49^2)/2)*$O$54)/($O$49*SQRT($O$54)))-$O$49*SQRT(($O$54))))*$S$3*EXP(-#REF!*$O$54))*$R$3*100,0)</f>
        <v>0</v>
      </c>
      <c r="EV101" s="60">
        <f ca="1">IFERROR((NORMSDIST(((LN($ET101/$S$4)+(#REF!+($O$49^2)/2)*$O$54)/($O$49*SQRT($O$54))))*$ET101-NORMSDIST((((LN($ET101/$S$4)+(#REF!+($O$49^2)/2)*$O$54)/($O$49*SQRT($O$54)))-$O$49*SQRT(($O$54))))*$S$4*EXP(-#REF!*$O$54))*$R$4*100,0)</f>
        <v>0</v>
      </c>
      <c r="EW101" s="60">
        <f ca="1">IFERROR((NORMSDIST(((LN($ET101/$S$5)+(#REF!+($O$49^2)/2)*$O$54)/($O$49*SQRT($O$54))))*$ET101-NORMSDIST((((LN($ET101/$S$5)+(#REF!+($O$49^2)/2)*$O$54)/($O$49*SQRT($O$54)))-$O$49*SQRT(($O$54))))*$S$5*EXP(-#REF!*$O$54))*$R$5*100,0)</f>
        <v>0</v>
      </c>
      <c r="EX101" s="60">
        <f ca="1">IFERROR((NORMSDIST(((LN($ET101/$S$6)+(#REF!+($O$49^2)/2)*$O$54)/($O$49*SQRT($O$54))))*$ET101-NORMSDIST((((LN($ET101/$S$6)+(#REF!+($O$49^2)/2)*$O$54)/($O$49*SQRT($O$54)))-$O$49*SQRT(($O$54))))*$S$6*EXP(-#REF!*$O$54))*$R$6*100,0)</f>
        <v>0</v>
      </c>
      <c r="EY101" s="60">
        <f ca="1">IFERROR((NORMSDIST(((LN($ET101/$S$7)+(#REF!+($O$49^2)/2)*$O$54)/($O$49*SQRT($O$54))))*$ET101-NORMSDIST((((LN($ET101/$S$7)+(#REF!+($O$49^2)/2)*$O$54)/($O$49*SQRT($O$54)))-$O$49*SQRT(($O$54))))*$S$7*EXP(-#REF!*$O$54))*$R$7*100,0)</f>
        <v>0</v>
      </c>
      <c r="EZ101" s="60">
        <f ca="1">IFERROR((NORMSDIST(((LN($ET101/$S$8)+(#REF!+($O$49^2)/2)*$O$54)/($O$49*SQRT($O$54))))*$ET101-NORMSDIST((((LN($ET101/$S$8)+(#REF!+($O$49^2)/2)*$O$54)/($O$49*SQRT($O$54)))-$O$49*SQRT(($O$54))))*$S$8*EXP(-#REF!*$O$54))*$R$8*100,0)</f>
        <v>0</v>
      </c>
      <c r="FA101" s="60">
        <f ca="1">IFERROR((NORMSDIST(((LN($ET101/$S$9)+(#REF!+($O$49^2)/2)*$O$54)/($O$49*SQRT($O$54))))*$ET101-NORMSDIST((((LN($ET101/$S$9)+(#REF!+($O$49^2)/2)*$O$54)/($O$49*SQRT($O$54)))-$O$49*SQRT(($O$54))))*$S$9*EXP(-#REF!*$O$54))*$R$9*100,0)</f>
        <v>0</v>
      </c>
      <c r="FB101" s="60">
        <f ca="1">IFERROR((NORMSDIST(((LN($ET101/$S$10)+(#REF!+($O$49^2)/2)*$O$54)/($O$49*SQRT($O$54))))*$ET101-NORMSDIST((((LN($ET101/$S$10)+(#REF!+($O$49^2)/2)*$O$54)/($O$49*SQRT($O$54)))-$O$49*SQRT(($O$54))))*$S$10*EXP(-#REF!*$O$54))*$R$10*100,0)</f>
        <v>0</v>
      </c>
      <c r="FC101" s="60">
        <f ca="1">IFERROR((NORMSDIST(((LN($ET101/$S$11)+(#REF!+($O$49^2)/2)*$O$54)/($O$49*SQRT($O$54))))*$ET101-NORMSDIST((((LN($ET101/$S$11)+(#REF!+($O$49^2)/2)*$O$54)/($O$49*SQRT($O$54)))-$O$49*SQRT(($O$54))))*$S$11*EXP(-#REF!*$O$54))*$R$11*100,0)</f>
        <v>0</v>
      </c>
      <c r="FD101" s="60">
        <f ca="1">IFERROR((NORMSDIST(((LN($ET101/$S$12)+(#REF!+($O$49^2)/2)*$O$54)/($O$49*SQRT($O$54))))*$ET101-NORMSDIST((((LN($ET101/$S$12)+(#REF!+($O$49^2)/2)*$O$54)/($O$49*SQRT($O$54)))-$O$49*SQRT(($O$54))))*$S$12*EXP(-#REF!*$O$54))*$R$12*100,0)</f>
        <v>0</v>
      </c>
      <c r="FE101" s="60">
        <f ca="1">IFERROR((NORMSDIST(((LN($ET101/$S$13)+(#REF!+($O$49^2)/2)*$O$54)/($O$49*SQRT($O$54))))*$ET101-NORMSDIST((((LN($ET101/$S$13)+(#REF!+($O$49^2)/2)*$O$54)/($O$49*SQRT($O$54)))-$O$49*SQRT(($O$54))))*$S$13*EXP(-#REF!*$O$54))*$R$13*100,0)</f>
        <v>0</v>
      </c>
      <c r="FF101" s="60">
        <f ca="1">IFERROR((NORMSDIST(((LN($ET101/$S$14)+(#REF!+($O$49^2)/2)*$O$54)/($O$49*SQRT($O$54))))*$ET101-NORMSDIST((((LN($ET101/$S$14)+(#REF!+($O$49^2)/2)*$O$54)/($O$49*SQRT($O$54)))-$O$49*SQRT(($O$54))))*$S$14*EXP(-#REF!*$O$54))*$R$14*100,0)</f>
        <v>0</v>
      </c>
      <c r="FG101" s="60">
        <f ca="1">IFERROR((NORMSDIST(((LN($ET101/$S$15)+(#REF!+($O$49^2)/2)*$O$54)/($O$49*SQRT($O$54))))*$ET101-NORMSDIST((((LN($ET101/$S$15)+(#REF!+($O$49^2)/2)*$O$54)/($O$49*SQRT($O$54)))-$O$49*SQRT(($O$54))))*$S$15*EXP(-#REF!*$O$54))*$R$15*100,0)</f>
        <v>0</v>
      </c>
      <c r="FH101" s="60">
        <f ca="1">IFERROR((NORMSDIST(((LN($ET101/$S$16)+(#REF!+($O$49^2)/2)*$O$54)/($O$49*SQRT($O$54))))*$ET101-NORMSDIST((((LN($ET101/$S$16)+(#REF!+($O$49^2)/2)*$O$54)/($O$49*SQRT($O$54)))-$O$49*SQRT(($O$54))))*$S$16*EXP(-#REF!*$O$54))*$R$16*100,0)</f>
        <v>0</v>
      </c>
      <c r="FI101" s="60">
        <f ca="1">IFERROR((NORMSDIST(((LN($ET101/$S$17)+(#REF!+($O$49^2)/2)*$O$54)/($O$49*SQRT($O$54))))*$ET101-NORMSDIST((((LN($ET101/$S$17)+(#REF!+($O$49^2)/2)*$O$54)/($O$49*SQRT($O$54)))-$O$49*SQRT(($O$54))))*$S$17*EXP(-#REF!*$O$54))*$R$17*100,0)</f>
        <v>0</v>
      </c>
      <c r="FJ101" s="60">
        <f ca="1">IFERROR((NORMSDIST(((LN($ET101/$S$18)+(#REF!+($O$49^2)/2)*$O$54)/($O$49*SQRT($O$54))))*$ET101-NORMSDIST((((LN($ET101/$S$18)+(#REF!+($O$49^2)/2)*$O$54)/($O$49*SQRT($O$54)))-$O$49*SQRT(($O$54))))*$S$18*EXP(-#REF!*$O$54))*$R$18*100,0)</f>
        <v>0</v>
      </c>
      <c r="FK101" s="60">
        <f ca="1">IFERROR((NORMSDIST(((LN($ET101/$S$19)+(#REF!+($O$49^2)/2)*$O$54)/($O$49*SQRT($O$54))))*$ET101-NORMSDIST((((LN($ET101/$S$19)+(#REF!+($O$49^2)/2)*$O$54)/($O$49*SQRT($O$54)))-$O$49*SQRT(($O$54))))*$S$19*EXP(-#REF!*$O$54))*$R$19*100,0)</f>
        <v>0</v>
      </c>
      <c r="FL101" s="60">
        <f ca="1">IFERROR((NORMSDIST(((LN($ET101/$S$20)+(#REF!+($O$49^2)/2)*$O$54)/($O$49*SQRT($O$54))))*$ET101-NORMSDIST((((LN($ET101/$S$20)+(#REF!+($O$49^2)/2)*$O$54)/($O$49*SQRT($O$54)))-$O$49*SQRT(($O$54))))*$S$20*EXP(-#REF!*$O$54))*$R$20*100,0)</f>
        <v>0</v>
      </c>
      <c r="FM101" s="60">
        <f ca="1">IFERROR((NORMSDIST(((LN($ET101/$S$21)+(#REF!+($O$49^2)/2)*$O$54)/($O$49*SQRT($O$54))))*$ET101-NORMSDIST((((LN($ET101/$S$21)+(#REF!+($O$49^2)/2)*$O$54)/($O$49*SQRT($O$54)))-$O$49*SQRT(($O$54))))*$S$21*EXP(-#REF!*$O$54))*$R$21*100,0)</f>
        <v>0</v>
      </c>
      <c r="FN101" s="60">
        <f ca="1">IFERROR((NORMSDIST(((LN($ET101/$S$22)+(#REF!+($O$49^2)/2)*$O$54)/($O$49*SQRT($O$54))))*$ET101-NORMSDIST((((LN($ET101/$S$22)+(#REF!+($O$49^2)/2)*$O$54)/($O$49*SQRT($O$54)))-$O$49*SQRT(($O$54))))*$S$22*EXP(-#REF!*$O$54))*$R$22*100,0)</f>
        <v>0</v>
      </c>
      <c r="FO101" s="60">
        <f ca="1">IFERROR((NORMSDIST(((LN($ET101/$S$23)+(#REF!+($O$49^2)/2)*$O$54)/($O$49*SQRT($O$54))))*$ET101-NORMSDIST((((LN($ET101/$S$23)+(#REF!+($O$49^2)/2)*$O$54)/($O$49*SQRT($O$54)))-$O$49*SQRT(($O$54))))*$S$23*EXP(-#REF!*$O$54))*$R$23*100,0)</f>
        <v>0</v>
      </c>
      <c r="FP101" s="60">
        <f ca="1">IFERROR((NORMSDIST(((LN($ET101/$S$24)+(#REF!+($O$49^2)/2)*$O$54)/($O$49*SQRT($O$54))))*$ET101-NORMSDIST((((LN($ET101/$S$24)+(#REF!+($O$49^2)/2)*$O$54)/($O$49*SQRT($O$54)))-$O$49*SQRT(($O$54))))*$S$24*EXP(-#REF!*$O$54))*$R$24*100,0)</f>
        <v>0</v>
      </c>
      <c r="FQ101" s="60">
        <f ca="1">IFERROR((NORMSDIST(((LN($ET101/$S$25)+(#REF!+($O$49^2)/2)*$O$54)/($O$49*SQRT($O$54))))*$ET101-NORMSDIST((((LN($ET101/$S$25)+(#REF!+($O$49^2)/2)*$O$54)/($O$49*SQRT($O$54)))-$O$49*SQRT(($O$54))))*$S$25*EXP(-#REF!*$O$54))*$R$25*100,0)</f>
        <v>0</v>
      </c>
      <c r="FR101" s="60">
        <f ca="1">IFERROR((NORMSDIST(((LN($ET101/$S$26)+(#REF!+($O$49^2)/2)*$O$54)/($O$49*SQRT($O$54))))*$ET101-NORMSDIST((((LN($ET101/$S$26)+(#REF!+($O$49^2)/2)*$O$54)/($O$49*SQRT($O$54)))-$O$49*SQRT(($O$54))))*$S$26*EXP(-#REF!*$O$54))*$R$26*100,0)</f>
        <v>0</v>
      </c>
      <c r="FS101" s="60">
        <f ca="1">IFERROR((NORMSDIST(((LN($ET101/$S$27)+(#REF!+($O$49^2)/2)*$O$54)/($O$49*SQRT($O$54))))*$ET101-NORMSDIST((((LN($ET101/$S$27)+(#REF!+($O$49^2)/2)*$O$54)/($O$49*SQRT($O$54)))-$O$49*SQRT(($O$54))))*$S$27*EXP(-#REF!*$O$54))*$R$27*100,0)</f>
        <v>0</v>
      </c>
      <c r="FT101" s="60">
        <f ca="1">IFERROR((NORMSDIST(((LN($ET101/$S$28)+(#REF!+($O$49^2)/2)*$O$54)/($O$49*SQRT($O$54))))*$ET101-NORMSDIST((((LN($ET101/$S$28)+(#REF!+($O$49^2)/2)*$O$54)/($O$49*SQRT($O$54)))-$O$49*SQRT(($O$54))))*$S$28*EXP(-#REF!*$O$54))*$R$28*100,0)</f>
        <v>0</v>
      </c>
      <c r="FU101" s="60">
        <f ca="1">IFERROR((NORMSDIST(((LN($ET101/$S$29)+(#REF!+($O$49^2)/2)*$O$54)/($O$49*SQRT($O$54))))*$ET101-NORMSDIST((((LN($ET101/$S$29)+(#REF!+($O$49^2)/2)*$O$54)/($O$49*SQRT($O$54)))-$O$49*SQRT(($O$54))))*$S$29*EXP(-#REF!*$O$54))*$R$29*100,0)</f>
        <v>0</v>
      </c>
      <c r="FV101" s="60">
        <f ca="1">IFERROR((NORMSDIST(((LN($ET101/$S$30)+(#REF!+($O$49^2)/2)*$O$54)/($O$49*SQRT($O$54))))*$ET101-NORMSDIST((((LN($ET101/$S$30)+(#REF!+($O$49^2)/2)*$O$54)/($O$49*SQRT($O$54)))-$O$49*SQRT(($O$54))))*$S$30*EXP(-#REF!*$O$54))*$R$30*100,0)</f>
        <v>0</v>
      </c>
      <c r="FW101" s="60">
        <f ca="1">IFERROR((NORMSDIST(((LN($ET101/$S$31)+(#REF!+($O$49^2)/2)*$O$54)/($O$49*SQRT($O$54))))*$ET101-NORMSDIST((((LN($ET101/$S$31)+(#REF!+($O$49^2)/2)*$O$54)/($O$49*SQRT($O$54)))-$O$49*SQRT(($O$54))))*$S$31*EXP(-#REF!*$O$54))*$R$31*100,0)</f>
        <v>0</v>
      </c>
      <c r="FX101" s="60">
        <f ca="1">IFERROR((NORMSDIST(((LN($ET101/$S$32)+(#REF!+($O$49^2)/2)*$O$54)/($O$49*SQRT($O$54))))*$ET101-NORMSDIST((((LN($ET101/$S$32)+(#REF!+($O$49^2)/2)*$O$54)/($O$49*SQRT($O$54)))-$O$49*SQRT(($O$54))))*$S$32*EXP(-#REF!*$O$54))*$R$32*100,0)</f>
        <v>0</v>
      </c>
      <c r="FY101" s="60">
        <f ca="1">IFERROR((NORMSDIST(((LN($ET101/$S$33)+(#REF!+($O$49^2)/2)*$O$54)/($O$49*SQRT($O$54))))*$ET101-NORMSDIST((((LN($ET101/$S$33)+(#REF!+($O$49^2)/2)*$O$54)/($O$49*SQRT($O$54)))-$O$49*SQRT(($O$54))))*$S$33*EXP(-#REF!*$O$54))*$R$33*100,0)</f>
        <v>0</v>
      </c>
      <c r="FZ101" s="60">
        <f ca="1">IFERROR((NORMSDIST(((LN($ET101/$S$34)+(#REF!+($O$49^2)/2)*$O$54)/($O$49*SQRT($O$54))))*$ET101-NORMSDIST((((LN($ET101/$S$34)+(#REF!+($O$49^2)/2)*$O$54)/($O$49*SQRT($O$54)))-$O$49*SQRT(($O$54))))*$S$34*EXP(-#REF!*$O$54))*$R$34*100,0)</f>
        <v>0</v>
      </c>
      <c r="GA101" s="60">
        <f ca="1">IFERROR((NORMSDIST(((LN($ET101/$S$35)+(#REF!+($O$49^2)/2)*$O$54)/($O$49*SQRT($O$54))))*$ET101-NORMSDIST((((LN($ET101/$S$35)+(#REF!+($O$49^2)/2)*$O$54)/($O$49*SQRT($O$54)))-$O$49*SQRT(($O$54))))*$S$35*EXP(-#REF!*$O$54))*$R$35*100,0)</f>
        <v>0</v>
      </c>
      <c r="GB101" s="60">
        <f ca="1">IFERROR((NORMSDIST(((LN($ET101/$S$36)+(#REF!+($O$49^2)/2)*$O$54)/($O$49*SQRT($O$54))))*$ET101-NORMSDIST((((LN($ET101/$S$36)+(#REF!+($O$49^2)/2)*$O$54)/($O$49*SQRT($O$54)))-$O$49*SQRT(($O$54))))*$S$36*EXP(-#REF!*$O$54))*$R$36*100,0)</f>
        <v>0</v>
      </c>
      <c r="GC101" s="60">
        <f ca="1">IFERROR((NORMSDIST(((LN($ET101/$S$37)+(#REF!+($O$49^2)/2)*$O$54)/($O$49*SQRT($O$54))))*$ET101-NORMSDIST((((LN($ET101/$S$37)+(#REF!+($O$49^2)/2)*$O$54)/($O$49*SQRT($O$54)))-$O$49*SQRT(($O$54))))*$S$37*EXP(-#REF!*$O$54))*$R$37*100,0)</f>
        <v>0</v>
      </c>
      <c r="GD101" s="60">
        <f ca="1">IFERROR((NORMSDIST(((LN($ET101/$S$38)+(#REF!+($O$49^2)/2)*$O$54)/($O$49*SQRT($O$54))))*$ET101-NORMSDIST((((LN($ET101/$S$38)+(#REF!+($O$49^2)/2)*$O$54)/($O$49*SQRT($O$54)))-$O$49*SQRT(($O$54))))*$S$38*EXP(-#REF!*$O$54))*$R$38*100,0)</f>
        <v>0</v>
      </c>
      <c r="GE101" s="60">
        <f ca="1">IFERROR((NORMSDIST(((LN($ET101/$S$39)+(#REF!+($O$49^2)/2)*$O$54)/($O$49*SQRT($O$54))))*$ET101-NORMSDIST((((LN($ET101/$S$39)+(#REF!+($O$49^2)/2)*$O$54)/($O$49*SQRT($O$54)))-$O$49*SQRT(($O$54))))*$S$39*EXP(-#REF!*$O$54))*$R$39*100,0)</f>
        <v>0</v>
      </c>
      <c r="GF101" s="60">
        <f ca="1">IFERROR((NORMSDIST(((LN($ET101/$S$40)+(#REF!+($O$49^2)/2)*$O$54)/($O$49*SQRT($O$54))))*$ET101-NORMSDIST((((LN($ET101/$S$40)+(#REF!+($O$49^2)/2)*$O$54)/($O$49*SQRT($O$54)))-$O$49*SQRT(($O$54))))*$S$40*EXP(-#REF!*$O$54))*$R$40*100,0)</f>
        <v>0</v>
      </c>
      <c r="GG101" s="60">
        <f ca="1">IFERROR((NORMSDIST(((LN($ET101/$S$41)+(#REF!+($O$49^2)/2)*$O$54)/($O$49*SQRT($O$54))))*$ET101-NORMSDIST((((LN($ET101/$S$41)+(#REF!+($O$49^2)/2)*$O$54)/($O$49*SQRT($O$54)))-$O$49*SQRT(($O$54))))*$S$41*EXP(-#REF!*$O$54))*$R$41*100,0)</f>
        <v>0</v>
      </c>
      <c r="GH101" s="60">
        <f ca="1">IFERROR((NORMSDIST(((LN($ET101/$S$42)+(#REF!+($O$49^2)/2)*$O$54)/($O$49*SQRT($O$54))))*$ET101-NORMSDIST((((LN($ET101/$S$42)+(#REF!+($O$49^2)/2)*$O$54)/($O$49*SQRT($O$54)))-$O$49*SQRT(($O$54))))*$S$42*EXP(-#REF!*$O$54))*$R$42*100,0)</f>
        <v>0</v>
      </c>
      <c r="GI101" s="85">
        <f t="shared" ca="1" si="185"/>
        <v>0</v>
      </c>
    </row>
    <row r="102" spans="1:191">
      <c r="A102" s="877"/>
      <c r="B102" s="877"/>
      <c r="C102" s="877"/>
      <c r="D102" s="877"/>
      <c r="E102" s="877"/>
      <c r="F102" s="877"/>
      <c r="G102" s="877"/>
      <c r="H102" s="877"/>
      <c r="I102" s="877"/>
      <c r="J102" s="877"/>
      <c r="K102" s="877"/>
      <c r="L102" s="877"/>
      <c r="M102" s="877"/>
      <c r="N102" s="877"/>
      <c r="O102" s="877"/>
      <c r="P102" s="877"/>
      <c r="Q102" s="877"/>
      <c r="R102" s="877"/>
      <c r="S102" s="877"/>
      <c r="T102" s="877"/>
      <c r="U102" s="877"/>
      <c r="V102" s="877"/>
      <c r="W102" s="877"/>
      <c r="X102" s="877"/>
      <c r="Y102" s="877"/>
      <c r="Z102" s="877"/>
      <c r="AA102" s="877"/>
      <c r="AB102" s="877"/>
      <c r="AC102" s="877"/>
      <c r="AD102" s="877"/>
      <c r="AE102" s="877"/>
      <c r="AF102" s="877"/>
      <c r="AG102" s="877"/>
      <c r="AH102" s="877"/>
      <c r="AI102" s="877"/>
      <c r="AJ102" s="877"/>
      <c r="AK102" s="877"/>
      <c r="AL102" s="877"/>
      <c r="AM102" s="877"/>
      <c r="AN102" s="877"/>
      <c r="AO102" s="877"/>
      <c r="AP102" s="877"/>
      <c r="AQ102" s="877"/>
      <c r="AR102" s="877"/>
      <c r="AS102" s="877"/>
      <c r="AT102" s="877"/>
      <c r="AU102" s="877"/>
      <c r="AV102" s="877"/>
      <c r="AW102" s="877"/>
      <c r="AX102" s="877"/>
      <c r="AY102" s="877"/>
      <c r="AZ102" s="877"/>
      <c r="BA102" s="877"/>
      <c r="BB102" s="877"/>
      <c r="BC102" s="877"/>
      <c r="BD102" s="877"/>
      <c r="BE102" s="877"/>
      <c r="BF102" s="877"/>
      <c r="BG102" s="877"/>
      <c r="BH102" s="877"/>
      <c r="BI102" s="877"/>
      <c r="BJ102" s="877"/>
      <c r="BK102" s="877"/>
      <c r="BL102" s="877"/>
      <c r="BM102" s="877"/>
      <c r="BN102" s="877"/>
      <c r="BO102" s="877"/>
      <c r="BP102" s="877"/>
      <c r="BQ102" s="877"/>
      <c r="BR102" s="877"/>
      <c r="DC102" s="71" t="s">
        <v>157</v>
      </c>
      <c r="DD102" s="72" t="s">
        <v>168</v>
      </c>
      <c r="DE102" s="72" t="s">
        <v>169</v>
      </c>
      <c r="DF102" s="72" t="s">
        <v>170</v>
      </c>
      <c r="DG102" s="72" t="s">
        <v>171</v>
      </c>
      <c r="DH102" s="72" t="s">
        <v>172</v>
      </c>
      <c r="DI102" s="86" t="s">
        <v>173</v>
      </c>
      <c r="DJ102" s="86" t="s">
        <v>174</v>
      </c>
      <c r="DK102" s="86" t="s">
        <v>175</v>
      </c>
      <c r="DL102" s="86" t="s">
        <v>176</v>
      </c>
      <c r="DM102" s="72" t="s">
        <v>177</v>
      </c>
      <c r="DN102" s="72" t="s">
        <v>178</v>
      </c>
      <c r="DO102" s="72" t="s">
        <v>179</v>
      </c>
      <c r="DP102" s="72" t="s">
        <v>180</v>
      </c>
      <c r="DQ102" s="72" t="s">
        <v>181</v>
      </c>
      <c r="DR102" s="72" t="s">
        <v>182</v>
      </c>
      <c r="DS102" s="72" t="s">
        <v>183</v>
      </c>
      <c r="DT102" s="72" t="s">
        <v>184</v>
      </c>
      <c r="DU102" s="72" t="s">
        <v>185</v>
      </c>
      <c r="DV102" s="72" t="s">
        <v>186</v>
      </c>
      <c r="DW102" s="72" t="s">
        <v>187</v>
      </c>
      <c r="DX102" s="72" t="s">
        <v>188</v>
      </c>
      <c r="DY102" s="72" t="s">
        <v>189</v>
      </c>
      <c r="DZ102" s="72" t="s">
        <v>190</v>
      </c>
      <c r="EA102" s="72" t="s">
        <v>191</v>
      </c>
      <c r="EB102" s="72" t="s">
        <v>192</v>
      </c>
      <c r="EC102" s="72" t="s">
        <v>193</v>
      </c>
      <c r="ED102" s="72" t="s">
        <v>194</v>
      </c>
      <c r="EE102" s="72" t="s">
        <v>195</v>
      </c>
      <c r="EF102" s="72" t="s">
        <v>196</v>
      </c>
      <c r="EG102" s="72" t="s">
        <v>197</v>
      </c>
      <c r="EH102" s="657" t="s">
        <v>198</v>
      </c>
      <c r="EI102" s="72" t="s">
        <v>199</v>
      </c>
      <c r="EJ102" s="86" t="s">
        <v>200</v>
      </c>
      <c r="EK102" s="86" t="s">
        <v>201</v>
      </c>
      <c r="EL102" s="86" t="s">
        <v>202</v>
      </c>
      <c r="EM102" s="86" t="s">
        <v>208</v>
      </c>
      <c r="EN102" s="86" t="s">
        <v>209</v>
      </c>
      <c r="EO102" s="86" t="s">
        <v>210</v>
      </c>
      <c r="EP102" s="86" t="s">
        <v>211</v>
      </c>
      <c r="EQ102" s="86" t="s">
        <v>212</v>
      </c>
      <c r="ER102" s="74" t="s">
        <v>203</v>
      </c>
      <c r="ES102" s="50"/>
      <c r="ET102" s="71" t="s">
        <v>157</v>
      </c>
      <c r="EU102" s="72" t="s">
        <v>168</v>
      </c>
      <c r="EV102" s="72" t="s">
        <v>169</v>
      </c>
      <c r="EW102" s="72" t="s">
        <v>170</v>
      </c>
      <c r="EX102" s="72" t="s">
        <v>171</v>
      </c>
      <c r="EY102" s="72" t="s">
        <v>172</v>
      </c>
      <c r="EZ102" s="86" t="s">
        <v>173</v>
      </c>
      <c r="FA102" s="86" t="s">
        <v>174</v>
      </c>
      <c r="FB102" s="86" t="s">
        <v>175</v>
      </c>
      <c r="FC102" s="86" t="s">
        <v>176</v>
      </c>
      <c r="FD102" s="72" t="s">
        <v>177</v>
      </c>
      <c r="FE102" s="72" t="s">
        <v>178</v>
      </c>
      <c r="FF102" s="72" t="s">
        <v>179</v>
      </c>
      <c r="FG102" s="72" t="s">
        <v>180</v>
      </c>
      <c r="FH102" s="72" t="s">
        <v>181</v>
      </c>
      <c r="FI102" s="72" t="s">
        <v>182</v>
      </c>
      <c r="FJ102" s="72" t="s">
        <v>183</v>
      </c>
      <c r="FK102" s="72" t="s">
        <v>184</v>
      </c>
      <c r="FL102" s="72" t="s">
        <v>185</v>
      </c>
      <c r="FM102" s="72" t="s">
        <v>186</v>
      </c>
      <c r="FN102" s="72" t="s">
        <v>187</v>
      </c>
      <c r="FO102" s="72" t="s">
        <v>188</v>
      </c>
      <c r="FP102" s="72" t="s">
        <v>189</v>
      </c>
      <c r="FQ102" s="72" t="s">
        <v>190</v>
      </c>
      <c r="FR102" s="72" t="s">
        <v>191</v>
      </c>
      <c r="FS102" s="72" t="s">
        <v>192</v>
      </c>
      <c r="FT102" s="72" t="s">
        <v>193</v>
      </c>
      <c r="FU102" s="72" t="s">
        <v>194</v>
      </c>
      <c r="FV102" s="72" t="s">
        <v>195</v>
      </c>
      <c r="FW102" s="72" t="s">
        <v>196</v>
      </c>
      <c r="FX102" s="72" t="s">
        <v>197</v>
      </c>
      <c r="FY102" s="72" t="s">
        <v>198</v>
      </c>
      <c r="FZ102" s="72" t="s">
        <v>199</v>
      </c>
      <c r="GA102" s="86" t="s">
        <v>200</v>
      </c>
      <c r="GB102" s="86" t="s">
        <v>201</v>
      </c>
      <c r="GC102" s="86" t="s">
        <v>202</v>
      </c>
      <c r="GD102" s="86" t="s">
        <v>208</v>
      </c>
      <c r="GE102" s="86" t="s">
        <v>209</v>
      </c>
      <c r="GF102" s="86" t="s">
        <v>210</v>
      </c>
      <c r="GG102" s="86" t="s">
        <v>211</v>
      </c>
      <c r="GH102" s="86" t="s">
        <v>212</v>
      </c>
      <c r="GI102" s="74" t="s">
        <v>203</v>
      </c>
    </row>
    <row r="103" spans="1:191">
      <c r="A103" s="877"/>
      <c r="B103" s="877"/>
      <c r="C103" s="877"/>
      <c r="D103" s="877"/>
      <c r="E103" s="877"/>
      <c r="F103" s="877"/>
      <c r="G103" s="877"/>
      <c r="H103" s="877"/>
      <c r="I103" s="877"/>
      <c r="J103" s="877"/>
      <c r="K103" s="877"/>
      <c r="L103" s="877"/>
      <c r="M103" s="877"/>
      <c r="N103" s="877"/>
      <c r="O103" s="877"/>
      <c r="P103" s="877"/>
      <c r="Q103" s="877"/>
      <c r="R103" s="877"/>
      <c r="S103" s="877"/>
      <c r="T103" s="877"/>
      <c r="U103" s="877"/>
      <c r="V103" s="877"/>
      <c r="W103" s="877"/>
      <c r="X103" s="877"/>
      <c r="Y103" s="877"/>
      <c r="Z103" s="877"/>
      <c r="AA103" s="877"/>
      <c r="AB103" s="877"/>
      <c r="AC103" s="877"/>
      <c r="AD103" s="877"/>
      <c r="AE103" s="877"/>
      <c r="AF103" s="877"/>
      <c r="AG103" s="877"/>
      <c r="AH103" s="877"/>
      <c r="AI103" s="877"/>
      <c r="AJ103" s="877"/>
      <c r="AK103" s="877"/>
      <c r="AL103" s="877"/>
      <c r="AM103" s="877"/>
      <c r="AN103" s="877"/>
      <c r="AO103" s="877"/>
      <c r="AP103" s="877"/>
      <c r="AQ103" s="877"/>
      <c r="AR103" s="877"/>
      <c r="AS103" s="877"/>
      <c r="AT103" s="877"/>
      <c r="AU103" s="877"/>
      <c r="AV103" s="877"/>
      <c r="AW103" s="877"/>
      <c r="AX103" s="877"/>
      <c r="AY103" s="877"/>
      <c r="AZ103" s="877"/>
      <c r="BA103" s="877"/>
      <c r="BB103" s="877"/>
      <c r="BC103" s="877"/>
      <c r="BD103" s="877"/>
      <c r="BE103" s="877"/>
      <c r="BF103" s="877"/>
      <c r="BG103" s="877"/>
      <c r="BH103" s="877"/>
      <c r="BI103" s="877"/>
      <c r="BJ103" s="877"/>
      <c r="BK103" s="877"/>
      <c r="BL103" s="877"/>
      <c r="BM103" s="877"/>
      <c r="BN103" s="877"/>
      <c r="BO103" s="877"/>
      <c r="BP103" s="877"/>
      <c r="BQ103" s="877"/>
      <c r="BR103" s="877"/>
      <c r="DC103" s="59">
        <f t="shared" ref="DC103:DC134" si="186">DC3</f>
        <v>2758.555598380583</v>
      </c>
      <c r="DD103" s="60">
        <f>IFERROR(IF($DC103&lt;$AE$3,$AD$3*100*($AE$3-$DC103),0),0)</f>
        <v>0</v>
      </c>
      <c r="DE103" s="60">
        <f>IFERROR(IF($DC103&lt;$AE$4,$AD$4*100*($AE$4-$DC103),0),0)</f>
        <v>0</v>
      </c>
      <c r="DF103" s="60">
        <f>IFERROR(IF($DC103&lt;$AE$5,$AD$5*100*($AE$5-$DC103),0),0)</f>
        <v>0</v>
      </c>
      <c r="DG103" s="60">
        <f>IFERROR(IF($DC103&lt;$AE$6,$AD$6*100*($AE$6-$DC103),0),0)</f>
        <v>0</v>
      </c>
      <c r="DH103" s="60">
        <f>IFERROR(IF($DC103&lt;$AE$7,$AD$7*100*($AE$7-$DC103),0),0)</f>
        <v>0</v>
      </c>
      <c r="DI103" s="60">
        <f>IFERROR(IF($DC103&lt;$AE$8,$AD$8*100*($AE$8-$DC103),0),0)</f>
        <v>0</v>
      </c>
      <c r="DJ103" s="60">
        <f>IFERROR(IF($DC103&lt;$AE$9,$AD$9*100*($AE$9-$DC103),0),0)</f>
        <v>0</v>
      </c>
      <c r="DK103" s="60">
        <f>IFERROR(IF($DC103&lt;$AE$10,$AD$10*100*($AE$10-$DC103),0),0)</f>
        <v>0</v>
      </c>
      <c r="DL103" s="60">
        <f>IFERROR(IF($DC103&lt;$AE$11,$AD$11*100*($AE$11-$DC103),0),0)</f>
        <v>0</v>
      </c>
      <c r="DM103" s="60">
        <f>IFERROR(IF($DC103&lt;$AE$12,$AD$12*100*($AE$12-$DC103),0),0)</f>
        <v>-249772.20080970848</v>
      </c>
      <c r="DN103" s="60">
        <f>IFERROR(IF($DC103&lt;$AE$13,$AD$13*100*($AE$13-$DC103),0),0)</f>
        <v>-699088.80323883391</v>
      </c>
      <c r="DO103" s="60">
        <f>IFERROR(IF($DC103&lt;$AE$14,$AD$14*100*($AE$14-$DC103),0),0)</f>
        <v>798177.60647766769</v>
      </c>
      <c r="DP103" s="60">
        <f>IFERROR(IF($DC103&lt;$AE$15,$AD$15*100*($AE$15-$DC103),0),0)</f>
        <v>0</v>
      </c>
      <c r="DQ103" s="60">
        <f>IFERROR(IF($DC103&lt;$AE$16,$AD$16*100*($AE$16-$DC103),0),0)</f>
        <v>0</v>
      </c>
      <c r="DR103" s="60">
        <f>IFERROR(IF($DC103&lt;$AE$17,$AD$17*100*($AE$17-$DC103),0),0)</f>
        <v>0</v>
      </c>
      <c r="DS103" s="60">
        <f>IFERROR(IF($DC103&lt;$AE$18,$AD$18*100*($AE$18-$DC103),0),0)</f>
        <v>0</v>
      </c>
      <c r="DT103" s="60">
        <f>IFERROR(IF($DC103&lt;$AE$19,$AD$19*100*($AE$19-$DC103),0),0)</f>
        <v>0</v>
      </c>
      <c r="DU103" s="60">
        <f>IFERROR(IF($DC103&lt;$AE$20,$AD$20*100*($AE$20-$DC103),0),0)</f>
        <v>0</v>
      </c>
      <c r="DV103" s="60">
        <f>IFERROR(IF($DC103&lt;$AE$21,$AD$21*100*($AE$21-$DC103),0),0)</f>
        <v>0</v>
      </c>
      <c r="DW103" s="60">
        <f>IFERROR(IF($DC103&lt;$AE$22,$AD$22*100*($AE$22-$DC103),0),0)</f>
        <v>0</v>
      </c>
      <c r="DX103" s="60">
        <f>IFERROR(IF($DC103&lt;$AE$23,$AD$23*100*($AE$23-$DC103),0),0)</f>
        <v>0</v>
      </c>
      <c r="DY103" s="60">
        <f>IFERROR(IF($DC103&lt;$AE$24,$AD$24*100*($AE$24-$DC103),0),0)</f>
        <v>0</v>
      </c>
      <c r="DZ103" s="60">
        <f>IFERROR(IF($DC103&lt;$AE$25,$AD$25*100*($AE$25-$DC103),0),0)</f>
        <v>0</v>
      </c>
      <c r="EA103" s="60">
        <f>IFERROR(IF($DC103&lt;$AE$26,$AD$26*100*($AE$26-$DC103),0),0)</f>
        <v>0</v>
      </c>
      <c r="EB103" s="60">
        <f>IFERROR(IF($DC103&lt;$AE$27,$AD$27*100*($AE$27-$DC103),0),0)</f>
        <v>0</v>
      </c>
      <c r="EC103" s="60">
        <f>IFERROR(IF($DC103&lt;$AE$28,$AD$28*100*($AE$28-$DC103),0),0)</f>
        <v>0</v>
      </c>
      <c r="ED103" s="60">
        <f>IFERROR(IF($DC103&lt;$AE$29,$AD$29*100*($AE$29-$DC103),0),0)</f>
        <v>0</v>
      </c>
      <c r="EE103" s="60">
        <f>IFERROR(IF($DC103&lt;$AE$30,$AD$30*100*($AE$30-$DC103),0),0)</f>
        <v>0</v>
      </c>
      <c r="EF103" s="60">
        <f>IFERROR(IF($DC103&lt;$AE$31,$AD$31*100*($AE$31-$DC103),0),0)</f>
        <v>0</v>
      </c>
      <c r="EG103" s="60">
        <f>IFERROR(IF($DC103&lt;$AE$32,$AD$32*100*($AE$32-$DC103),0),0)</f>
        <v>0</v>
      </c>
      <c r="EH103" s="60">
        <f>IFERROR(IF($DC103&lt;$AE$33,$AD$33*100*($AE$33-$DC103),0),0)</f>
        <v>0</v>
      </c>
      <c r="EI103" s="60">
        <f>IFERROR(IF($DC103&lt;$AE$34,$AD$34*100*($AE$34-$DC103),0),0)</f>
        <v>0</v>
      </c>
      <c r="EJ103" s="60">
        <f>IFERROR(IF($DC103&lt;$AE$35,$AD$35*100*($AE$35-$DC103),0),0)</f>
        <v>0</v>
      </c>
      <c r="EK103" s="60">
        <f>IFERROR(IF($DC103&lt;$AE$36,$AD$36*100*($AE$36-$DC103),0),0)</f>
        <v>0</v>
      </c>
      <c r="EL103" s="60">
        <f>IFERROR(IF($DC103&lt;$AE$37,$AD$37*100*($AE$37-$DC103),0),0)</f>
        <v>0</v>
      </c>
      <c r="EM103" s="60">
        <f>IFERROR(IF($DC103&lt;$AE$38,$AD$38*100*($AE$38-$DC103),0),0)</f>
        <v>0</v>
      </c>
      <c r="EN103" s="60">
        <f>IFERROR(IF($DC103&lt;$AE$39,$AD$39*100*($AE$39-$DC103),0),0)</f>
        <v>0</v>
      </c>
      <c r="EO103" s="60">
        <f>IFERROR(IF($DC103&lt;$AE$40,$AD$40*100*($AE$40-$DC103),0),0)</f>
        <v>0</v>
      </c>
      <c r="EP103" s="60">
        <f>IFERROR(IF($DC103&lt;$AE$41,$AD$41*100*($AE$41-$DC103),0),0)</f>
        <v>0</v>
      </c>
      <c r="EQ103" s="60">
        <f>IFERROR(IF($DC103&lt;$AE$42,$AD$42*100*($AE$42-$DC103),0),0)</f>
        <v>0</v>
      </c>
      <c r="ER103" s="85">
        <f t="shared" ref="ER103:ER134" si="187">SUM(DD103:EQ103)</f>
        <v>-150683.39757087466</v>
      </c>
      <c r="ES103" s="50"/>
      <c r="ET103" s="59">
        <f t="shared" ref="ET103:ET134" si="188">ET3</f>
        <v>2758.555598380583</v>
      </c>
      <c r="EU103" s="60">
        <f ca="1">IFERROR((NORMSDIST(-(((LN($ET103/$AE$3)+(#REF!+($O$50^2)/2)*$O$54)/($O$50*SQRT($O$54)))-$O$50*SQRT($O$54)))*$AE$3*EXP(-#REF!*$O$54)-NORMSDIST(-((LN($ET103/$AE$3)+(#REF!+($O$50^2)/2)*$O$54)/($O$50*SQRT($O$54))))*$ET103)*100*$AD$3,0)</f>
        <v>0</v>
      </c>
      <c r="EV103" s="60">
        <f ca="1">IFERROR((NORMSDIST(-(((LN($ET103/$AE$4)+(#REF!+($O$50^2)/2)*$O$54)/($O$50*SQRT($O$54)))-$O$50*SQRT($O$54)))*$AE$4*EXP(-#REF!*$O$54)-NORMSDIST(-((LN($ET103/$AE$4)+(#REF!+($O$50^2)/2)*$O$54)/($O$50*SQRT($O$54))))*$ET103)*100*$AD$4,0)</f>
        <v>0</v>
      </c>
      <c r="EW103" s="60">
        <f ca="1">IFERROR((NORMSDIST(-(((LN($ET103/$AE$5)+(#REF!+($O$50^2)/2)*$O$54)/($O$50*SQRT($O$54)))-$O$50*SQRT($O$54)))*$AE$5*EXP(-#REF!*$O$54)-NORMSDIST(-((LN($ET103/$AE$5)+(#REF!+($O$50^2)/2)*$O$54)/($O$50*SQRT($O$54))))*$ET103)*100*$AD$5,0)</f>
        <v>0</v>
      </c>
      <c r="EX103" s="60">
        <f ca="1">IFERROR((NORMSDIST(-(((LN($ET103/$AE$6)+(#REF!+($O$50^2)/2)*$O$54)/($O$50*SQRT($O$54)))-$O$50*SQRT($O$54)))*$AE$6*EXP(-#REF!*$O$54)-NORMSDIST(-((LN($ET103/$AE$6)+(#REF!+($O$50^2)/2)*$O$54)/($O$50*SQRT($O$54))))*$ET103)*100*$AD$6,0)</f>
        <v>0</v>
      </c>
      <c r="EY103" s="60">
        <f ca="1">IFERROR((NORMSDIST(-(((LN($ET103/$AE$7)+(#REF!+($O$50^2)/2)*$O$54)/($O$50*SQRT($O$54)))-$O$50*SQRT($O$54)))*$AE$7*EXP(-#REF!*$O$54)-NORMSDIST(-((LN($ET103/$AE$7)+(#REF!+($O$50^2)/2)*$O$54)/($O$50*SQRT($O$54))))*$ET103)*100*$AD$7,0)</f>
        <v>0</v>
      </c>
      <c r="EZ103" s="60">
        <f ca="1">IFERROR((NORMSDIST(-(((LN($ET103/$AE$8)+(#REF!+($O$50^2)/2)*$O$54)/($O$50*SQRT($O$54)))-$O$50*SQRT($O$54)))*$AE$8*EXP(-#REF!*$O$54)-NORMSDIST(-((LN($ET103/$AE$8)+(#REF!+($O$50^2)/2)*$O$54)/($O$50*SQRT($O$54))))*$ET103)*100*$AD$8,0)</f>
        <v>0</v>
      </c>
      <c r="FA103" s="60">
        <f ca="1">IFERROR((NORMSDIST(-(((LN($ET103/$AE$9)+(#REF!+($O$50^2)/2)*$O$54)/($O$50*SQRT($O$54)))-$O$50*SQRT($O$54)))*$AE$9*EXP(-#REF!*$O$54)-NORMSDIST(-((LN($ET103/$AE$9)+(#REF!+($O$50^2)/2)*$O$54)/($O$50*SQRT($O$54))))*$ET103)*100*$AD$9,0)</f>
        <v>0</v>
      </c>
      <c r="FB103" s="60">
        <f ca="1">IFERROR((NORMSDIST(-(((LN($ET103/$AE$10)+(#REF!+($O$50^2)/2)*$O$54)/($O$50*SQRT($O$54)))-$O$50*SQRT($O$54)))*$AE$10*EXP(-#REF!*$O$54)-NORMSDIST(-((LN($ET103/$AE$10)+(#REF!+($O$50^2)/2)*$O$54)/($O$50*SQRT($O$54))))*$ET103)*100*$AD$10,0)</f>
        <v>0</v>
      </c>
      <c r="FC103" s="60">
        <f ca="1">IFERROR((NORMSDIST(-(((LN($ET103/$AE$11)+(#REF!+($O$50^2)/2)*$O$54)/($O$50*SQRT($O$54)))-$O$50*SQRT($O$54)))*$AE$11*EXP(-#REF!*$O$54)-NORMSDIST(-((LN($ET103/$AE$11)+(#REF!+($O$50^2)/2)*$O$54)/($O$50*SQRT($O$54))))*$ET103)*100*$AD$11,0)</f>
        <v>0</v>
      </c>
      <c r="FD103" s="60">
        <f ca="1">IFERROR((NORMSDIST(-(((LN($ET103/$AE$12)+(#REF!+($O$50^2)/2)*$O$54)/($O$50*SQRT($O$54)))-$O$50*SQRT($O$54)))*$AE$12*EXP(-#REF!*$O$54)-NORMSDIST(-((LN($ET103/$AE$12)+(#REF!+($O$50^2)/2)*$O$54)/($O$50*SQRT($O$54))))*$ET103)*100*$AD$12,0)</f>
        <v>0</v>
      </c>
      <c r="FE103" s="60">
        <f ca="1">IFERROR((NORMSDIST(-(((LN($ET103/$AE$13)+(#REF!+($O$50^2)/2)*$O$54)/($O$50*SQRT($O$54)))-$O$50*SQRT($O$54)))*$AE$13*EXP(-#REF!*$O$54)-NORMSDIST(-((LN($ET103/$AE$13)+(#REF!+($O$50^2)/2)*$O$54)/($O$50*SQRT($O$54))))*$ET103)*100*$AD$13,0)</f>
        <v>0</v>
      </c>
      <c r="FF103" s="60">
        <f ca="1">IFERROR((NORMSDIST(-(((LN($ET103/$AE$14)+(#REF!+($O$50^2)/2)*$O$54)/($O$50*SQRT($O$54)))-$O$50*SQRT($O$54)))*$AE$14*EXP(-#REF!*$O$54)-NORMSDIST(-((LN($ET103/$AE$14)+(#REF!+($O$50^2)/2)*$O$54)/($O$50*SQRT($O$54))))*$ET103)*100*$AD$14,0)</f>
        <v>0</v>
      </c>
      <c r="FG103" s="60">
        <f ca="1">IFERROR((NORMSDIST(-(((LN($ET103/$AE$15)+(#REF!+($O$50^2)/2)*$O$54)/($O$50*SQRT($O$54)))-$O$50*SQRT($O$54)))*$AE$15*EXP(-#REF!*$O$54)-NORMSDIST(-((LN($ET103/$AE$15)+(#REF!+($O$50^2)/2)*$O$54)/($O$50*SQRT($O$54))))*$ET103)*100*$AD$15,0)</f>
        <v>0</v>
      </c>
      <c r="FH103" s="60">
        <f ca="1">IFERROR((NORMSDIST(-(((LN($ET103/$AE$16)+(#REF!+($O$50^2)/2)*$O$54)/($O$50*SQRT($O$54)))-$O$50*SQRT($O$54)))*$AE$16*EXP(-#REF!*$O$54)-NORMSDIST(-((LN($ET103/$AE$16)+(#REF!+($O$50^2)/2)*$O$54)/($O$50*SQRT($O$54))))*$ET103)*100*$AD$16,0)</f>
        <v>0</v>
      </c>
      <c r="FI103" s="60">
        <f ca="1">IFERROR((NORMSDIST(-(((LN($ET103/$AE$17)+(#REF!+($O$50^2)/2)*$O$54)/($O$50*SQRT($O$54)))-$O$50*SQRT($O$54)))*$AE$17*EXP(-#REF!*$O$54)-NORMSDIST(-((LN($ET103/$AE$17)+(#REF!+($O$50^2)/2)*$O$54)/($O$50*SQRT($O$54))))*$ET103)*100*$AD$17,0)</f>
        <v>0</v>
      </c>
      <c r="FJ103" s="60">
        <f ca="1">IFERROR((NORMSDIST(-(((LN($ET103/$AE$18)+(#REF!+($O$50^2)/2)*$O$54)/($O$50*SQRT($O$54)))-$O$50*SQRT($O$54)))*$AE$18*EXP(-#REF!*$O$54)-NORMSDIST(-((LN($ET103/$AE$18)+(#REF!+($O$50^2)/2)*$O$54)/($O$50*SQRT($O$54))))*$ET103)*100*$AD$18,0)</f>
        <v>0</v>
      </c>
      <c r="FK103" s="60">
        <f ca="1">IFERROR((NORMSDIST(-(((LN($ET103/$AE$19)+(#REF!+($O$50^2)/2)*$O$54)/($O$50*SQRT($O$54)))-$O$50*SQRT($O$54)))*$AE$19*EXP(-#REF!*$O$54)-NORMSDIST(-((LN($ET103/$AE$19)+(#REF!+($O$50^2)/2)*$O$54)/($O$50*SQRT($O$54))))*$ET103)*100*$AD$19,0)</f>
        <v>0</v>
      </c>
      <c r="FL103" s="60">
        <f ca="1">IFERROR((NORMSDIST(-(((LN($ET103/$AE$20)+(#REF!+($O$50^2)/2)*$O$54)/($O$50*SQRT($O$54)))-$O$50*SQRT($O$54)))*$AE$20*EXP(-#REF!*$O$54)-NORMSDIST(-((LN($ET103/$AE$20)+(#REF!+($O$50^2)/2)*$O$54)/($O$50*SQRT($O$54))))*$ET103)*100*$AD$20,0)</f>
        <v>0</v>
      </c>
      <c r="FM103" s="60">
        <f ca="1">IFERROR((NORMSDIST(-(((LN($ET103/$AE$21)+(#REF!+($O$50^2)/2)*$O$54)/($O$50*SQRT($O$54)))-$O$50*SQRT($O$54)))*$AE$21*EXP(-#REF!*$O$54)-NORMSDIST(-((LN($ET103/$AE$21)+(#REF!+($O$50^2)/2)*$O$54)/($O$50*SQRT($O$54))))*$ET103)*100*$AD$21,0)</f>
        <v>0</v>
      </c>
      <c r="FN103" s="60">
        <f ca="1">IFERROR((NORMSDIST(-(((LN($ET103/$AE$22)+(#REF!+($O$50^2)/2)*$O$54)/($O$50*SQRT($O$54)))-$O$50*SQRT($O$54)))*$AE$22*EXP(-#REF!*$O$54)-NORMSDIST(-((LN($ET103/$AE$22)+(#REF!+($O$50^2)/2)*$O$54)/($O$50*SQRT($O$54))))*$ET103)*100*$AD$22,0)</f>
        <v>0</v>
      </c>
      <c r="FO103" s="60">
        <f ca="1">IFERROR((NORMSDIST(-(((LN($ET103/$AE$23)+(#REF!+($O$50^2)/2)*$O$54)/($O$50*SQRT($O$54)))-$O$50*SQRT($O$54)))*$AE$23*EXP(-#REF!*$O$54)-NORMSDIST(-((LN($ET103/$AE$23)+(#REF!+($O$50^2)/2)*$O$54)/($O$50*SQRT($O$54))))*$ET103)*100*$AD$23,0)</f>
        <v>0</v>
      </c>
      <c r="FP103" s="60">
        <f ca="1">IFERROR((NORMSDIST(-(((LN($ET103/$AE$24)+(#REF!+($O$50^2)/2)*$O$54)/($O$50*SQRT($O$54)))-$O$50*SQRT($O$54)))*$AE$24*EXP(-#REF!*$O$54)-NORMSDIST(-((LN($ET103/$AE$24)+(#REF!+($O$50^2)/2)*$O$54)/($O$50*SQRT($O$54))))*$ET103)*100*$AD$24,0)</f>
        <v>0</v>
      </c>
      <c r="FQ103" s="60">
        <f ca="1">IFERROR((NORMSDIST(-(((LN($ET103/$AE$25)+(#REF!+($O$50^2)/2)*$O$54)/($O$50*SQRT($O$54)))-$O$50*SQRT($O$54)))*$AE$25*EXP(-#REF!*$O$54)-NORMSDIST(-((LN($ET103/$AE$25)+(#REF!+($O$50^2)/2)*$O$54)/($O$50*SQRT($O$54))))*$ET103)*100*$AD$25,0)</f>
        <v>0</v>
      </c>
      <c r="FR103" s="60">
        <f ca="1">IFERROR((NORMSDIST(-(((LN($ET103/$AE$26)+(#REF!+($O$50^2)/2)*$O$54)/($O$50*SQRT($O$54)))-$O$50*SQRT($O$54)))*$AE$26*EXP(-#REF!*$O$54)-NORMSDIST(-((LN($ET103/$AE$26)+(#REF!+($O$50^2)/2)*$O$54)/($O$50*SQRT($O$54))))*$ET103)*100*$AD$26,0)</f>
        <v>0</v>
      </c>
      <c r="FS103" s="60">
        <f ca="1">IFERROR((NORMSDIST(-(((LN($ET103/$AE$27)+(#REF!+($O$50^2)/2)*$O$54)/($O$50*SQRT($O$54)))-$O$50*SQRT($O$54)))*$AE$27*EXP(-#REF!*$O$54)-NORMSDIST(-((LN($ET103/$AE$27)+(#REF!+($O$50^2)/2)*$O$54)/($O$50*SQRT($O$54))))*$ET103)*100*$AD$27,0)</f>
        <v>0</v>
      </c>
      <c r="FT103" s="60">
        <f ca="1">IFERROR((NORMSDIST(-(((LN($ET103/$AE$28)+(#REF!+($O$50^2)/2)*$O$54)/($O$50*SQRT($O$54)))-$O$50*SQRT($O$54)))*$AE$28*EXP(-#REF!*$O$54)-NORMSDIST(-((LN($ET103/$AE$28)+(#REF!+($O$50^2)/2)*$O$54)/($O$50*SQRT($O$54))))*$ET103)*100*$AD$28,0)</f>
        <v>0</v>
      </c>
      <c r="FU103" s="60">
        <f ca="1">IFERROR((NORMSDIST(-(((LN($ET103/$AE$29)+(#REF!+($O$50^2)/2)*$O$54)/($O$50*SQRT($O$54)))-$O$50*SQRT($O$54)))*$AE$29*EXP(-#REF!*$O$54)-NORMSDIST(-((LN($ET103/$AE$29)+(#REF!+($O$50^2)/2)*$O$54)/($O$50*SQRT($O$54))))*$ET103)*100*$AD$29,0)</f>
        <v>0</v>
      </c>
      <c r="FV103" s="60">
        <f ca="1">IFERROR((NORMSDIST(-(((LN($ET103/$AE$30)+(#REF!+($O$50^2)/2)*$O$54)/($O$50*SQRT($O$54)))-$O$50*SQRT($O$54)))*$AE$30*EXP(-#REF!*$O$54)-NORMSDIST(-((LN($ET103/$AE$30)+(#REF!+($O$50^2)/2)*$O$54)/($O$50*SQRT($O$54))))*$ET103)*100*$AD$30,0)</f>
        <v>0</v>
      </c>
      <c r="FW103" s="60">
        <f ca="1">IFERROR((NORMSDIST(-(((LN($ET103/$AE$31)+(#REF!+($O$50^2)/2)*$O$54)/($O$50*SQRT($O$54)))-$O$50*SQRT($O$54)))*$AE$31*EXP(-#REF!*$O$54)-NORMSDIST(-((LN($ET103/$AE$31)+(#REF!+($O$50^2)/2)*$O$54)/($O$50*SQRT($O$54))))*$ET103)*100*$AD$31,0)</f>
        <v>0</v>
      </c>
      <c r="FX103" s="60">
        <f ca="1">IFERROR((NORMSDIST(-(((LN($ET103/$AE$32)+(#REF!+($O$50^2)/2)*$O$54)/($O$50*SQRT($O$54)))-$O$50*SQRT($O$54)))*$AE$32*EXP(-#REF!*$O$54)-NORMSDIST(-((LN($ET103/$AE$32)+(#REF!+($O$50^2)/2)*$O$54)/($O$50*SQRT($O$54))))*$ET103)*100*$AD$32,0)</f>
        <v>0</v>
      </c>
      <c r="FY103" s="60">
        <f ca="1">IFERROR((NORMSDIST(-(((LN($ET103/$AE$33)+(#REF!+($O$50^2)/2)*$O$54)/($O$50*SQRT($O$54)))-$O$50*SQRT($O$54)))*$AE$33*EXP(-#REF!*$O$54)-NORMSDIST(-((LN($ET103/$AE$33)+(#REF!+($O$50^2)/2)*$O$54)/($O$50*SQRT($O$54))))*$ET103)*100*$AD$33,0)</f>
        <v>0</v>
      </c>
      <c r="FZ103" s="60">
        <f ca="1">IFERROR((NORMSDIST(-(((LN($ET103/$AE$34)+(#REF!+($O$50^2)/2)*$O$54)/($O$50*SQRT($O$54)))-$O$50*SQRT($O$54)))*$AE$34*EXP(-#REF!*$O$54)-NORMSDIST(-((LN($ET103/$AE$34)+(#REF!+($O$50^2)/2)*$O$54)/($O$50*SQRT($O$54))))*$ET103)*100*$AD$34,0)</f>
        <v>0</v>
      </c>
      <c r="GA103" s="60">
        <f ca="1">IFERROR((NORMSDIST(-(((LN($ET103/$AE$35)+(#REF!+($O$50^2)/2)*$O$54)/($O$50*SQRT($O$54)))-$O$50*SQRT($O$54)))*$AE$35*EXP(-#REF!*$O$54)-NORMSDIST(-((LN($ET103/$AE$35)+(#REF!+($O$50^2)/2)*$O$54)/($O$50*SQRT($O$54))))*$ET103)*100*$AD$35,0)</f>
        <v>0</v>
      </c>
      <c r="GB103" s="60">
        <f ca="1">IFERROR((NORMSDIST(-(((LN($ET103/$AE$36)+(#REF!+($O$50^2)/2)*$O$54)/($O$50*SQRT($O$54)))-$O$50*SQRT($O$54)))*$AE$36*EXP(-#REF!*$O$54)-NORMSDIST(-((LN($ET103/$AE$36)+(#REF!+($O$50^2)/2)*$O$54)/($O$50*SQRT($O$54))))*$ET103)*100*$AD$36,0)</f>
        <v>0</v>
      </c>
      <c r="GC103" s="60">
        <f ca="1">IFERROR((NORMSDIST(-(((LN($ET103/$AE$37)+(#REF!+($O$50^2)/2)*$O$54)/($O$50*SQRT($O$54)))-$O$50*SQRT($O$54)))*$AE$37*EXP(-#REF!*$O$54)-NORMSDIST(-((LN($ET103/$AE$37)+(#REF!+($O$50^2)/2)*$O$54)/($O$50*SQRT($O$54))))*$ET103)*100*$AD$37,0)</f>
        <v>0</v>
      </c>
      <c r="GD103" s="60">
        <f ca="1">IFERROR((NORMSDIST(-(((LN($ET103/$AE$38)+(#REF!+($O$50^2)/2)*$O$54)/($O$50*SQRT($O$54)))-$O$50*SQRT($O$54)))*$AE$38*EXP(-#REF!*$O$54)-NORMSDIST(-((LN($ET103/$AE$38)+(#REF!+($O$50^2)/2)*$O$54)/($O$50*SQRT($O$54))))*$ET103)*100*$AD$38,0)</f>
        <v>0</v>
      </c>
      <c r="GE103" s="60">
        <f ca="1">IFERROR((NORMSDIST(-(((LN($ET103/$AE$39)+(#REF!+($O$50^2)/2)*$O$54)/($O$50*SQRT($O$54)))-$O$50*SQRT($O$54)))*$AE$39*EXP(-#REF!*$O$54)-NORMSDIST(-((LN($ET103/$AE$39)+(#REF!+($O$50^2)/2)*$O$54)/($O$50*SQRT($O$54))))*$ET103)*100*$AD$39,0)</f>
        <v>0</v>
      </c>
      <c r="GF103" s="60">
        <f ca="1">IFERROR((NORMSDIST(-(((LN($ET103/$AE$40)+(#REF!+($O$50^2)/2)*$O$54)/($O$50*SQRT($O$54)))-$O$50*SQRT($O$54)))*$AE$40*EXP(-#REF!*$O$54)-NORMSDIST(-((LN($ET103/$AE$40)+(#REF!+($O$50^2)/2)*$O$54)/($O$50*SQRT($O$54))))*$ET103)*100*$AD$40,0)</f>
        <v>0</v>
      </c>
      <c r="GG103" s="60">
        <f ca="1">IFERROR((NORMSDIST(-(((LN($ET103/$AE$41)+(#REF!+($O$50^2)/2)*$O$54)/($O$50*SQRT($O$54)))-$O$50*SQRT($O$54)))*$AE$41*EXP(-#REF!*$O$54)-NORMSDIST(-((LN($ET103/$AE$41)+(#REF!+($O$50^2)/2)*$O$54)/($O$50*SQRT($O$54))))*$ET103)*100*$AD$41,0)</f>
        <v>0</v>
      </c>
      <c r="GH103" s="60">
        <f ca="1">IFERROR((NORMSDIST(-(((LN($ET103/$AE$42)+(#REF!+($O$50^2)/2)*$O$54)/($O$50*SQRT($O$54)))-$O$50*SQRT($O$54)))*$AE$42*EXP(-#REF!*$O$54)-NORMSDIST(-((LN($ET103/$AE$42)+(#REF!+($O$50^2)/2)*$O$54)/($O$50*SQRT($O$54))))*$ET103)*100*$AD$42,0)</f>
        <v>0</v>
      </c>
      <c r="GI103" s="85">
        <f t="shared" ref="GI103:GI134" ca="1" si="189">SUM(EU103:GH103)</f>
        <v>0</v>
      </c>
    </row>
    <row r="104" spans="1:191">
      <c r="A104" s="877"/>
      <c r="B104" s="877"/>
      <c r="C104" s="877"/>
      <c r="D104" s="877"/>
      <c r="E104" s="877"/>
      <c r="F104" s="877"/>
      <c r="G104" s="877"/>
      <c r="H104" s="877"/>
      <c r="I104" s="877"/>
      <c r="J104" s="877"/>
      <c r="K104" s="877"/>
      <c r="L104" s="877"/>
      <c r="M104" s="877"/>
      <c r="N104" s="877"/>
      <c r="O104" s="877"/>
      <c r="P104" s="877"/>
      <c r="Q104" s="877"/>
      <c r="R104" s="877"/>
      <c r="S104" s="877"/>
      <c r="T104" s="877"/>
      <c r="U104" s="877"/>
      <c r="V104" s="877"/>
      <c r="W104" s="877"/>
      <c r="X104" s="877"/>
      <c r="Y104" s="877"/>
      <c r="Z104" s="877"/>
      <c r="AA104" s="877"/>
      <c r="AB104" s="877"/>
      <c r="AC104" s="877"/>
      <c r="AD104" s="877"/>
      <c r="AE104" s="877"/>
      <c r="AF104" s="877"/>
      <c r="AG104" s="877"/>
      <c r="AH104" s="877"/>
      <c r="AI104" s="877"/>
      <c r="AJ104" s="877"/>
      <c r="AK104" s="877"/>
      <c r="AL104" s="877"/>
      <c r="AM104" s="877"/>
      <c r="AN104" s="877"/>
      <c r="AO104" s="877"/>
      <c r="AP104" s="877"/>
      <c r="AQ104" s="877"/>
      <c r="AR104" s="877"/>
      <c r="AS104" s="877"/>
      <c r="AT104" s="877"/>
      <c r="AU104" s="877"/>
      <c r="AV104" s="877"/>
      <c r="AW104" s="877"/>
      <c r="AX104" s="877"/>
      <c r="AY104" s="877"/>
      <c r="AZ104" s="877"/>
      <c r="BA104" s="877"/>
      <c r="BB104" s="877"/>
      <c r="BC104" s="877"/>
      <c r="BD104" s="877"/>
      <c r="BE104" s="877"/>
      <c r="BF104" s="877"/>
      <c r="BG104" s="877"/>
      <c r="BH104" s="877"/>
      <c r="BI104" s="877"/>
      <c r="BJ104" s="877"/>
      <c r="BK104" s="877"/>
      <c r="BL104" s="877"/>
      <c r="BM104" s="877"/>
      <c r="BN104" s="877"/>
      <c r="BO104" s="877"/>
      <c r="BP104" s="877"/>
      <c r="BQ104" s="877"/>
      <c r="BR104" s="877"/>
      <c r="DC104" s="59">
        <f t="shared" si="186"/>
        <v>2814.852651408758</v>
      </c>
      <c r="DD104" s="60">
        <f t="shared" ref="DD104:DD134" si="190">IFERROR(IF($DC104&lt;$AE$3,$AD$3*100*($AE$3-$DC104),0),0)</f>
        <v>0</v>
      </c>
      <c r="DE104" s="60">
        <f t="shared" ref="DE104:DE134" si="191">IFERROR(IF($DC104&lt;$AE$4,$AD$4*100*($AE$4-$DC104),0),0)</f>
        <v>0</v>
      </c>
      <c r="DF104" s="60">
        <f t="shared" ref="DF104:DF134" si="192">IFERROR(IF($DC104&lt;$AE$5,$AD$5*100*($AE$5-$DC104),0),0)</f>
        <v>0</v>
      </c>
      <c r="DG104" s="60">
        <f t="shared" ref="DG104:DG134" si="193">IFERROR(IF($DC104&lt;$AE$6,$AD$6*100*($AE$6-$DC104),0),0)</f>
        <v>0</v>
      </c>
      <c r="DH104" s="60">
        <f t="shared" ref="DH104:DH134" si="194">IFERROR(IF($DC104&lt;$AE$7,$AD$7*100*($AE$7-$DC104),0),0)</f>
        <v>0</v>
      </c>
      <c r="DI104" s="60">
        <f t="shared" ref="DI104:DI134" si="195">IFERROR(IF($DC104&lt;$AE$8,$AD$8*100*($AE$8-$DC104),0),0)</f>
        <v>0</v>
      </c>
      <c r="DJ104" s="60">
        <f t="shared" ref="DJ104:DJ134" si="196">IFERROR(IF($DC104&lt;$AE$9,$AD$9*100*($AE$9-$DC104),0),0)</f>
        <v>0</v>
      </c>
      <c r="DK104" s="60">
        <f t="shared" ref="DK104:DK134" si="197">IFERROR(IF($DC104&lt;$AE$10,$AD$10*100*($AE$10-$DC104),0),0)</f>
        <v>0</v>
      </c>
      <c r="DL104" s="60">
        <f t="shared" ref="DL104:DL134" si="198">IFERROR(IF($DC104&lt;$AE$11,$AD$11*100*($AE$11-$DC104),0),0)</f>
        <v>0</v>
      </c>
      <c r="DM104" s="60">
        <f t="shared" ref="DM104:DM134" si="199">IFERROR(IF($DC104&lt;$AE$12,$AD$12*100*($AE$12-$DC104),0),0)</f>
        <v>-221623.67429562096</v>
      </c>
      <c r="DN104" s="60">
        <f t="shared" ref="DN104:DN134" si="200">IFERROR(IF($DC104&lt;$AE$13,$AD$13*100*($AE$13-$DC104),0),0)</f>
        <v>-586494.69718248385</v>
      </c>
      <c r="DO104" s="60">
        <f t="shared" ref="DO104:DO134" si="201">IFERROR(IF($DC104&lt;$AE$14,$AD$14*100*($AE$14-$DC104),0),0)</f>
        <v>572989.39436496771</v>
      </c>
      <c r="DP104" s="60">
        <f t="shared" ref="DP104:DP134" si="202">IFERROR(IF($DC104&lt;$AE$15,$AD$15*100*($AE$15-$DC104),0),0)</f>
        <v>0</v>
      </c>
      <c r="DQ104" s="60">
        <f t="shared" ref="DQ104:DQ134" si="203">IFERROR(IF($DC104&lt;$AE$16,$AD$16*100*($AE$16-$DC104),0),0)</f>
        <v>0</v>
      </c>
      <c r="DR104" s="60">
        <f t="shared" ref="DR104:DR134" si="204">IFERROR(IF($DC104&lt;$AE$17,$AD$17*100*($AE$17-$DC104),0),0)</f>
        <v>0</v>
      </c>
      <c r="DS104" s="60">
        <f t="shared" ref="DS104:DS134" si="205">IFERROR(IF($DC104&lt;$AE$18,$AD$18*100*($AE$18-$DC104),0),0)</f>
        <v>0</v>
      </c>
      <c r="DT104" s="60">
        <f t="shared" ref="DT104:DT134" si="206">IFERROR(IF($DC104&lt;$AE$19,$AD$19*100*($AE$19-$DC104),0),0)</f>
        <v>0</v>
      </c>
      <c r="DU104" s="60">
        <f t="shared" ref="DU104:DU134" si="207">IFERROR(IF($DC104&lt;$AE$20,$AD$20*100*($AE$20-$DC104),0),0)</f>
        <v>0</v>
      </c>
      <c r="DV104" s="60">
        <f t="shared" ref="DV104:DV134" si="208">IFERROR(IF($DC104&lt;$AE$21,$AD$21*100*($AE$21-$DC104),0),0)</f>
        <v>0</v>
      </c>
      <c r="DW104" s="60">
        <f t="shared" ref="DW104:DW134" si="209">IFERROR(IF($DC104&lt;$AE$22,$AD$22*100*($AE$22-$DC104),0),0)</f>
        <v>0</v>
      </c>
      <c r="DX104" s="60">
        <f t="shared" ref="DX104:DX134" si="210">IFERROR(IF($DC104&lt;$AE$23,$AD$23*100*($AE$23-$DC104),0),0)</f>
        <v>0</v>
      </c>
      <c r="DY104" s="60">
        <f t="shared" ref="DY104:DY134" si="211">IFERROR(IF($DC104&lt;$AE$24,$AD$24*100*($AE$24-$DC104),0),0)</f>
        <v>0</v>
      </c>
      <c r="DZ104" s="60">
        <f t="shared" ref="DZ104:DZ134" si="212">IFERROR(IF($DC104&lt;$AE$25,$AD$25*100*($AE$25-$DC104),0),0)</f>
        <v>0</v>
      </c>
      <c r="EA104" s="60">
        <f t="shared" ref="EA104:EA134" si="213">IFERROR(IF($DC104&lt;$AE$26,$AD$26*100*($AE$26-$DC104),0),0)</f>
        <v>0</v>
      </c>
      <c r="EB104" s="60">
        <f t="shared" ref="EB104:EB134" si="214">IFERROR(IF($DC104&lt;$AE$27,$AD$27*100*($AE$27-$DC104),0),0)</f>
        <v>0</v>
      </c>
      <c r="EC104" s="60">
        <f t="shared" ref="EC104:EC134" si="215">IFERROR(IF($DC104&lt;$AE$28,$AD$28*100*($AE$28-$DC104),0),0)</f>
        <v>0</v>
      </c>
      <c r="ED104" s="60">
        <f t="shared" ref="ED104:ED134" si="216">IFERROR(IF($DC104&lt;$AE$29,$AD$29*100*($AE$29-$DC104),0),0)</f>
        <v>0</v>
      </c>
      <c r="EE104" s="60">
        <f t="shared" ref="EE104:EE134" si="217">IFERROR(IF($DC104&lt;$AE$30,$AD$30*100*($AE$30-$DC104),0),0)</f>
        <v>0</v>
      </c>
      <c r="EF104" s="60">
        <f t="shared" ref="EF104:EF134" si="218">IFERROR(IF($DC104&lt;$AE$31,$AD$31*100*($AE$31-$DC104),0),0)</f>
        <v>0</v>
      </c>
      <c r="EG104" s="60">
        <f t="shared" ref="EG104:EG134" si="219">IFERROR(IF($DC104&lt;$AE$32,$AD$32*100*($AE$32-$DC104),0),0)</f>
        <v>0</v>
      </c>
      <c r="EH104" s="60">
        <f t="shared" ref="EH104:EH134" si="220">IFERROR(IF($DC104&lt;$AE$33,$AD$33*100*($AE$33-$DC104),0),0)</f>
        <v>0</v>
      </c>
      <c r="EI104" s="60">
        <f t="shared" ref="EI104:EI134" si="221">IFERROR(IF($DC104&lt;$AE$34,$AD$34*100*($AE$34-$DC104),0),0)</f>
        <v>0</v>
      </c>
      <c r="EJ104" s="60">
        <f t="shared" ref="EJ104:EJ134" si="222">IFERROR(IF($DC104&lt;$AE$35,$AD$35*100*($AE$35-$DC104),0),0)</f>
        <v>0</v>
      </c>
      <c r="EK104" s="60">
        <f t="shared" ref="EK104:EK134" si="223">IFERROR(IF($DC104&lt;$AE$36,$AD$36*100*($AE$36-$DC104),0),0)</f>
        <v>0</v>
      </c>
      <c r="EL104" s="60">
        <f t="shared" ref="EL104:EL134" si="224">IFERROR(IF($DC104&lt;$AE$37,$AD$37*100*($AE$37-$DC104),0),0)</f>
        <v>0</v>
      </c>
      <c r="EM104" s="60">
        <f t="shared" ref="EM104:EM134" si="225">IFERROR(IF($DC104&lt;$AE$38,$AD$38*100*($AE$38-$DC104),0),0)</f>
        <v>0</v>
      </c>
      <c r="EN104" s="60">
        <f t="shared" ref="EN104:EN134" si="226">IFERROR(IF($DC104&lt;$AE$39,$AD$39*100*($AE$39-$DC104),0),0)</f>
        <v>0</v>
      </c>
      <c r="EO104" s="60">
        <f t="shared" ref="EO104:EO134" si="227">IFERROR(IF($DC104&lt;$AE$40,$AD$40*100*($AE$40-$DC104),0),0)</f>
        <v>0</v>
      </c>
      <c r="EP104" s="60">
        <f t="shared" ref="EP104:EP134" si="228">IFERROR(IF($DC104&lt;$AE$41,$AD$41*100*($AE$41-$DC104),0),0)</f>
        <v>0</v>
      </c>
      <c r="EQ104" s="60">
        <f t="shared" ref="EQ104:EQ134" si="229">IFERROR(IF($DC104&lt;$AE$42,$AD$42*100*($AE$42-$DC104),0),0)</f>
        <v>0</v>
      </c>
      <c r="ER104" s="85">
        <f t="shared" si="187"/>
        <v>-235128.97711313714</v>
      </c>
      <c r="ES104" s="50"/>
      <c r="ET104" s="59">
        <f t="shared" si="188"/>
        <v>2814.852651408758</v>
      </c>
      <c r="EU104" s="60">
        <f ca="1">IFERROR((NORMSDIST(-(((LN($ET104/$AE$3)+(#REF!+($O$50^2)/2)*$O$54)/($O$50*SQRT($O$54)))-$O$50*SQRT($O$54)))*$AE$3*EXP(-#REF!*$O$54)-NORMSDIST(-((LN($ET104/$AE$3)+(#REF!+($O$50^2)/2)*$O$54)/($O$50*SQRT($O$54))))*$ET104)*100*$AD$3,0)</f>
        <v>0</v>
      </c>
      <c r="EV104" s="60">
        <f ca="1">IFERROR((NORMSDIST(-(((LN($ET104/$AE$4)+(#REF!+($O$50^2)/2)*$O$54)/($O$50*SQRT($O$54)))-$O$50*SQRT($O$54)))*$AE$4*EXP(-#REF!*$O$54)-NORMSDIST(-((LN($ET104/$AE$4)+(#REF!+($O$50^2)/2)*$O$54)/($O$50*SQRT($O$54))))*$ET104)*100*$AD$4,0)</f>
        <v>0</v>
      </c>
      <c r="EW104" s="60">
        <f ca="1">IFERROR((NORMSDIST(-(((LN($ET104/$AE$5)+(#REF!+($O$50^2)/2)*$O$54)/($O$50*SQRT($O$54)))-$O$50*SQRT($O$54)))*$AE$5*EXP(-#REF!*$O$54)-NORMSDIST(-((LN($ET104/$AE$5)+(#REF!+($O$50^2)/2)*$O$54)/($O$50*SQRT($O$54))))*$ET104)*100*$AD$5,0)</f>
        <v>0</v>
      </c>
      <c r="EX104" s="60">
        <f ca="1">IFERROR((NORMSDIST(-(((LN($ET104/$AE$6)+(#REF!+($O$50^2)/2)*$O$54)/($O$50*SQRT($O$54)))-$O$50*SQRT($O$54)))*$AE$6*EXP(-#REF!*$O$54)-NORMSDIST(-((LN($ET104/$AE$6)+(#REF!+($O$50^2)/2)*$O$54)/($O$50*SQRT($O$54))))*$ET104)*100*$AD$6,0)</f>
        <v>0</v>
      </c>
      <c r="EY104" s="60">
        <f ca="1">IFERROR((NORMSDIST(-(((LN($ET104/$AE$7)+(#REF!+($O$50^2)/2)*$O$54)/($O$50*SQRT($O$54)))-$O$50*SQRT($O$54)))*$AE$7*EXP(-#REF!*$O$54)-NORMSDIST(-((LN($ET104/$AE$7)+(#REF!+($O$50^2)/2)*$O$54)/($O$50*SQRT($O$54))))*$ET104)*100*$AD$7,0)</f>
        <v>0</v>
      </c>
      <c r="EZ104" s="60">
        <f ca="1">IFERROR((NORMSDIST(-(((LN($ET104/$AE$8)+(#REF!+($O$50^2)/2)*$O$54)/($O$50*SQRT($O$54)))-$O$50*SQRT($O$54)))*$AE$8*EXP(-#REF!*$O$54)-NORMSDIST(-((LN($ET104/$AE$8)+(#REF!+($O$50^2)/2)*$O$54)/($O$50*SQRT($O$54))))*$ET104)*100*$AD$8,0)</f>
        <v>0</v>
      </c>
      <c r="FA104" s="60">
        <f ca="1">IFERROR((NORMSDIST(-(((LN($ET104/$AE$9)+(#REF!+($O$50^2)/2)*$O$54)/($O$50*SQRT($O$54)))-$O$50*SQRT($O$54)))*$AE$9*EXP(-#REF!*$O$54)-NORMSDIST(-((LN($ET104/$AE$9)+(#REF!+($O$50^2)/2)*$O$54)/($O$50*SQRT($O$54))))*$ET104)*100*$AD$9,0)</f>
        <v>0</v>
      </c>
      <c r="FB104" s="60">
        <f ca="1">IFERROR((NORMSDIST(-(((LN($ET104/$AE$10)+(#REF!+($O$50^2)/2)*$O$54)/($O$50*SQRT($O$54)))-$O$50*SQRT($O$54)))*$AE$10*EXP(-#REF!*$O$54)-NORMSDIST(-((LN($ET104/$AE$10)+(#REF!+($O$50^2)/2)*$O$54)/($O$50*SQRT($O$54))))*$ET104)*100*$AD$10,0)</f>
        <v>0</v>
      </c>
      <c r="FC104" s="60">
        <f ca="1">IFERROR((NORMSDIST(-(((LN($ET104/$AE$11)+(#REF!+($O$50^2)/2)*$O$54)/($O$50*SQRT($O$54)))-$O$50*SQRT($O$54)))*$AE$11*EXP(-#REF!*$O$54)-NORMSDIST(-((LN($ET104/$AE$11)+(#REF!+($O$50^2)/2)*$O$54)/($O$50*SQRT($O$54))))*$ET104)*100*$AD$11,0)</f>
        <v>0</v>
      </c>
      <c r="FD104" s="60">
        <f ca="1">IFERROR((NORMSDIST(-(((LN($ET104/$AE$12)+(#REF!+($O$50^2)/2)*$O$54)/($O$50*SQRT($O$54)))-$O$50*SQRT($O$54)))*$AE$12*EXP(-#REF!*$O$54)-NORMSDIST(-((LN($ET104/$AE$12)+(#REF!+($O$50^2)/2)*$O$54)/($O$50*SQRT($O$54))))*$ET104)*100*$AD$12,0)</f>
        <v>0</v>
      </c>
      <c r="FE104" s="60">
        <f ca="1">IFERROR((NORMSDIST(-(((LN($ET104/$AE$13)+(#REF!+($O$50^2)/2)*$O$54)/($O$50*SQRT($O$54)))-$O$50*SQRT($O$54)))*$AE$13*EXP(-#REF!*$O$54)-NORMSDIST(-((LN($ET104/$AE$13)+(#REF!+($O$50^2)/2)*$O$54)/($O$50*SQRT($O$54))))*$ET104)*100*$AD$13,0)</f>
        <v>0</v>
      </c>
      <c r="FF104" s="60">
        <f ca="1">IFERROR((NORMSDIST(-(((LN($ET104/$AE$14)+(#REF!+($O$50^2)/2)*$O$54)/($O$50*SQRT($O$54)))-$O$50*SQRT($O$54)))*$AE$14*EXP(-#REF!*$O$54)-NORMSDIST(-((LN($ET104/$AE$14)+(#REF!+($O$50^2)/2)*$O$54)/($O$50*SQRT($O$54))))*$ET104)*100*$AD$14,0)</f>
        <v>0</v>
      </c>
      <c r="FG104" s="60">
        <f ca="1">IFERROR((NORMSDIST(-(((LN($ET104/$AE$15)+(#REF!+($O$50^2)/2)*$O$54)/($O$50*SQRT($O$54)))-$O$50*SQRT($O$54)))*$AE$15*EXP(-#REF!*$O$54)-NORMSDIST(-((LN($ET104/$AE$15)+(#REF!+($O$50^2)/2)*$O$54)/($O$50*SQRT($O$54))))*$ET104)*100*$AD$15,0)</f>
        <v>0</v>
      </c>
      <c r="FH104" s="60">
        <f ca="1">IFERROR((NORMSDIST(-(((LN($ET104/$AE$16)+(#REF!+($O$50^2)/2)*$O$54)/($O$50*SQRT($O$54)))-$O$50*SQRT($O$54)))*$AE$16*EXP(-#REF!*$O$54)-NORMSDIST(-((LN($ET104/$AE$16)+(#REF!+($O$50^2)/2)*$O$54)/($O$50*SQRT($O$54))))*$ET104)*100*$AD$16,0)</f>
        <v>0</v>
      </c>
      <c r="FI104" s="60">
        <f ca="1">IFERROR((NORMSDIST(-(((LN($ET104/$AE$17)+(#REF!+($O$50^2)/2)*$O$54)/($O$50*SQRT($O$54)))-$O$50*SQRT($O$54)))*$AE$17*EXP(-#REF!*$O$54)-NORMSDIST(-((LN($ET104/$AE$17)+(#REF!+($O$50^2)/2)*$O$54)/($O$50*SQRT($O$54))))*$ET104)*100*$AD$17,0)</f>
        <v>0</v>
      </c>
      <c r="FJ104" s="60">
        <f ca="1">IFERROR((NORMSDIST(-(((LN($ET104/$AE$18)+(#REF!+($O$50^2)/2)*$O$54)/($O$50*SQRT($O$54)))-$O$50*SQRT($O$54)))*$AE$18*EXP(-#REF!*$O$54)-NORMSDIST(-((LN($ET104/$AE$18)+(#REF!+($O$50^2)/2)*$O$54)/($O$50*SQRT($O$54))))*$ET104)*100*$AD$18,0)</f>
        <v>0</v>
      </c>
      <c r="FK104" s="60">
        <f ca="1">IFERROR((NORMSDIST(-(((LN($ET104/$AE$19)+(#REF!+($O$50^2)/2)*$O$54)/($O$50*SQRT($O$54)))-$O$50*SQRT($O$54)))*$AE$19*EXP(-#REF!*$O$54)-NORMSDIST(-((LN($ET104/$AE$19)+(#REF!+($O$50^2)/2)*$O$54)/($O$50*SQRT($O$54))))*$ET104)*100*$AD$19,0)</f>
        <v>0</v>
      </c>
      <c r="FL104" s="60">
        <f ca="1">IFERROR((NORMSDIST(-(((LN($ET104/$AE$20)+(#REF!+($O$50^2)/2)*$O$54)/($O$50*SQRT($O$54)))-$O$50*SQRT($O$54)))*$AE$20*EXP(-#REF!*$O$54)-NORMSDIST(-((LN($ET104/$AE$20)+(#REF!+($O$50^2)/2)*$O$54)/($O$50*SQRT($O$54))))*$ET104)*100*$AD$20,0)</f>
        <v>0</v>
      </c>
      <c r="FM104" s="60">
        <f ca="1">IFERROR((NORMSDIST(-(((LN($ET104/$AE$21)+(#REF!+($O$50^2)/2)*$O$54)/($O$50*SQRT($O$54)))-$O$50*SQRT($O$54)))*$AE$21*EXP(-#REF!*$O$54)-NORMSDIST(-((LN($ET104/$AE$21)+(#REF!+($O$50^2)/2)*$O$54)/($O$50*SQRT($O$54))))*$ET104)*100*$AD$21,0)</f>
        <v>0</v>
      </c>
      <c r="FN104" s="60">
        <f ca="1">IFERROR((NORMSDIST(-(((LN($ET104/$AE$22)+(#REF!+($O$50^2)/2)*$O$54)/($O$50*SQRT($O$54)))-$O$50*SQRT($O$54)))*$AE$22*EXP(-#REF!*$O$54)-NORMSDIST(-((LN($ET104/$AE$22)+(#REF!+($O$50^2)/2)*$O$54)/($O$50*SQRT($O$54))))*$ET104)*100*$AD$22,0)</f>
        <v>0</v>
      </c>
      <c r="FO104" s="60">
        <f ca="1">IFERROR((NORMSDIST(-(((LN($ET104/$AE$23)+(#REF!+($O$50^2)/2)*$O$54)/($O$50*SQRT($O$54)))-$O$50*SQRT($O$54)))*$AE$23*EXP(-#REF!*$O$54)-NORMSDIST(-((LN($ET104/$AE$23)+(#REF!+($O$50^2)/2)*$O$54)/($O$50*SQRT($O$54))))*$ET104)*100*$AD$23,0)</f>
        <v>0</v>
      </c>
      <c r="FP104" s="60">
        <f ca="1">IFERROR((NORMSDIST(-(((LN($ET104/$AE$24)+(#REF!+($O$50^2)/2)*$O$54)/($O$50*SQRT($O$54)))-$O$50*SQRT($O$54)))*$AE$24*EXP(-#REF!*$O$54)-NORMSDIST(-((LN($ET104/$AE$24)+(#REF!+($O$50^2)/2)*$O$54)/($O$50*SQRT($O$54))))*$ET104)*100*$AD$24,0)</f>
        <v>0</v>
      </c>
      <c r="FQ104" s="60">
        <f ca="1">IFERROR((NORMSDIST(-(((LN($ET104/$AE$25)+(#REF!+($O$50^2)/2)*$O$54)/($O$50*SQRT($O$54)))-$O$50*SQRT($O$54)))*$AE$25*EXP(-#REF!*$O$54)-NORMSDIST(-((LN($ET104/$AE$25)+(#REF!+($O$50^2)/2)*$O$54)/($O$50*SQRT($O$54))))*$ET104)*100*$AD$25,0)</f>
        <v>0</v>
      </c>
      <c r="FR104" s="60">
        <f ca="1">IFERROR((NORMSDIST(-(((LN($ET104/$AE$26)+(#REF!+($O$50^2)/2)*$O$54)/($O$50*SQRT($O$54)))-$O$50*SQRT($O$54)))*$AE$26*EXP(-#REF!*$O$54)-NORMSDIST(-((LN($ET104/$AE$26)+(#REF!+($O$50^2)/2)*$O$54)/($O$50*SQRT($O$54))))*$ET104)*100*$AD$26,0)</f>
        <v>0</v>
      </c>
      <c r="FS104" s="60">
        <f ca="1">IFERROR((NORMSDIST(-(((LN($ET104/$AE$27)+(#REF!+($O$50^2)/2)*$O$54)/($O$50*SQRT($O$54)))-$O$50*SQRT($O$54)))*$AE$27*EXP(-#REF!*$O$54)-NORMSDIST(-((LN($ET104/$AE$27)+(#REF!+($O$50^2)/2)*$O$54)/($O$50*SQRT($O$54))))*$ET104)*100*$AD$27,0)</f>
        <v>0</v>
      </c>
      <c r="FT104" s="60">
        <f ca="1">IFERROR((NORMSDIST(-(((LN($ET104/$AE$28)+(#REF!+($O$50^2)/2)*$O$54)/($O$50*SQRT($O$54)))-$O$50*SQRT($O$54)))*$AE$28*EXP(-#REF!*$O$54)-NORMSDIST(-((LN($ET104/$AE$28)+(#REF!+($O$50^2)/2)*$O$54)/($O$50*SQRT($O$54))))*$ET104)*100*$AD$28,0)</f>
        <v>0</v>
      </c>
      <c r="FU104" s="60">
        <f ca="1">IFERROR((NORMSDIST(-(((LN($ET104/$AE$29)+(#REF!+($O$50^2)/2)*$O$54)/($O$50*SQRT($O$54)))-$O$50*SQRT($O$54)))*$AE$29*EXP(-#REF!*$O$54)-NORMSDIST(-((LN($ET104/$AE$29)+(#REF!+($O$50^2)/2)*$O$54)/($O$50*SQRT($O$54))))*$ET104)*100*$AD$29,0)</f>
        <v>0</v>
      </c>
      <c r="FV104" s="60">
        <f ca="1">IFERROR((NORMSDIST(-(((LN($ET104/$AE$30)+(#REF!+($O$50^2)/2)*$O$54)/($O$50*SQRT($O$54)))-$O$50*SQRT($O$54)))*$AE$30*EXP(-#REF!*$O$54)-NORMSDIST(-((LN($ET104/$AE$30)+(#REF!+($O$50^2)/2)*$O$54)/($O$50*SQRT($O$54))))*$ET104)*100*$AD$30,0)</f>
        <v>0</v>
      </c>
      <c r="FW104" s="60">
        <f ca="1">IFERROR((NORMSDIST(-(((LN($ET104/$AE$31)+(#REF!+($O$50^2)/2)*$O$54)/($O$50*SQRT($O$54)))-$O$50*SQRT($O$54)))*$AE$31*EXP(-#REF!*$O$54)-NORMSDIST(-((LN($ET104/$AE$31)+(#REF!+($O$50^2)/2)*$O$54)/($O$50*SQRT($O$54))))*$ET104)*100*$AD$31,0)</f>
        <v>0</v>
      </c>
      <c r="FX104" s="60">
        <f ca="1">IFERROR((NORMSDIST(-(((LN($ET104/$AE$32)+(#REF!+($O$50^2)/2)*$O$54)/($O$50*SQRT($O$54)))-$O$50*SQRT($O$54)))*$AE$32*EXP(-#REF!*$O$54)-NORMSDIST(-((LN($ET104/$AE$32)+(#REF!+($O$50^2)/2)*$O$54)/($O$50*SQRT($O$54))))*$ET104)*100*$AD$32,0)</f>
        <v>0</v>
      </c>
      <c r="FY104" s="60">
        <f ca="1">IFERROR((NORMSDIST(-(((LN($ET104/$AE$33)+(#REF!+($O$50^2)/2)*$O$54)/($O$50*SQRT($O$54)))-$O$50*SQRT($O$54)))*$AE$33*EXP(-#REF!*$O$54)-NORMSDIST(-((LN($ET104/$AE$33)+(#REF!+($O$50^2)/2)*$O$54)/($O$50*SQRT($O$54))))*$ET104)*100*$AD$33,0)</f>
        <v>0</v>
      </c>
      <c r="FZ104" s="60">
        <f ca="1">IFERROR((NORMSDIST(-(((LN($ET104/$AE$34)+(#REF!+($O$50^2)/2)*$O$54)/($O$50*SQRT($O$54)))-$O$50*SQRT($O$54)))*$AE$34*EXP(-#REF!*$O$54)-NORMSDIST(-((LN($ET104/$AE$34)+(#REF!+($O$50^2)/2)*$O$54)/($O$50*SQRT($O$54))))*$ET104)*100*$AD$34,0)</f>
        <v>0</v>
      </c>
      <c r="GA104" s="60">
        <f ca="1">IFERROR((NORMSDIST(-(((LN($ET104/$AE$35)+(#REF!+($O$50^2)/2)*$O$54)/($O$50*SQRT($O$54)))-$O$50*SQRT($O$54)))*$AE$35*EXP(-#REF!*$O$54)-NORMSDIST(-((LN($ET104/$AE$35)+(#REF!+($O$50^2)/2)*$O$54)/($O$50*SQRT($O$54))))*$ET104)*100*$AD$35,0)</f>
        <v>0</v>
      </c>
      <c r="GB104" s="60">
        <f ca="1">IFERROR((NORMSDIST(-(((LN($ET104/$AE$36)+(#REF!+($O$50^2)/2)*$O$54)/($O$50*SQRT($O$54)))-$O$50*SQRT($O$54)))*$AE$36*EXP(-#REF!*$O$54)-NORMSDIST(-((LN($ET104/$AE$36)+(#REF!+($O$50^2)/2)*$O$54)/($O$50*SQRT($O$54))))*$ET104)*100*$AD$36,0)</f>
        <v>0</v>
      </c>
      <c r="GC104" s="60">
        <f ca="1">IFERROR((NORMSDIST(-(((LN($ET104/$AE$37)+(#REF!+($O$50^2)/2)*$O$54)/($O$50*SQRT($O$54)))-$O$50*SQRT($O$54)))*$AE$37*EXP(-#REF!*$O$54)-NORMSDIST(-((LN($ET104/$AE$37)+(#REF!+($O$50^2)/2)*$O$54)/($O$50*SQRT($O$54))))*$ET104)*100*$AD$37,0)</f>
        <v>0</v>
      </c>
      <c r="GD104" s="60">
        <f ca="1">IFERROR((NORMSDIST(-(((LN($ET104/$AE$38)+(#REF!+($O$50^2)/2)*$O$54)/($O$50*SQRT($O$54)))-$O$50*SQRT($O$54)))*$AE$38*EXP(-#REF!*$O$54)-NORMSDIST(-((LN($ET104/$AE$38)+(#REF!+($O$50^2)/2)*$O$54)/($O$50*SQRT($O$54))))*$ET104)*100*$AD$38,0)</f>
        <v>0</v>
      </c>
      <c r="GE104" s="60">
        <f ca="1">IFERROR((NORMSDIST(-(((LN($ET104/$AE$39)+(#REF!+($O$50^2)/2)*$O$54)/($O$50*SQRT($O$54)))-$O$50*SQRT($O$54)))*$AE$39*EXP(-#REF!*$O$54)-NORMSDIST(-((LN($ET104/$AE$39)+(#REF!+($O$50^2)/2)*$O$54)/($O$50*SQRT($O$54))))*$ET104)*100*$AD$39,0)</f>
        <v>0</v>
      </c>
      <c r="GF104" s="60">
        <f ca="1">IFERROR((NORMSDIST(-(((LN($ET104/$AE$40)+(#REF!+($O$50^2)/2)*$O$54)/($O$50*SQRT($O$54)))-$O$50*SQRT($O$54)))*$AE$40*EXP(-#REF!*$O$54)-NORMSDIST(-((LN($ET104/$AE$40)+(#REF!+($O$50^2)/2)*$O$54)/($O$50*SQRT($O$54))))*$ET104)*100*$AD$40,0)</f>
        <v>0</v>
      </c>
      <c r="GG104" s="60">
        <f ca="1">IFERROR((NORMSDIST(-(((LN($ET104/$AE$41)+(#REF!+($O$50^2)/2)*$O$54)/($O$50*SQRT($O$54)))-$O$50*SQRT($O$54)))*$AE$41*EXP(-#REF!*$O$54)-NORMSDIST(-((LN($ET104/$AE$41)+(#REF!+($O$50^2)/2)*$O$54)/($O$50*SQRT($O$54))))*$ET104)*100*$AD$41,0)</f>
        <v>0</v>
      </c>
      <c r="GH104" s="60">
        <f ca="1">IFERROR((NORMSDIST(-(((LN($ET104/$AE$42)+(#REF!+($O$50^2)/2)*$O$54)/($O$50*SQRT($O$54)))-$O$50*SQRT($O$54)))*$AE$42*EXP(-#REF!*$O$54)-NORMSDIST(-((LN($ET104/$AE$42)+(#REF!+($O$50^2)/2)*$O$54)/($O$50*SQRT($O$54))))*$ET104)*100*$AD$42,0)</f>
        <v>0</v>
      </c>
      <c r="GI104" s="85">
        <f t="shared" ca="1" si="189"/>
        <v>0</v>
      </c>
    </row>
    <row r="105" spans="1:191">
      <c r="A105" s="877"/>
      <c r="B105" s="877"/>
      <c r="C105" s="877"/>
      <c r="D105" s="877"/>
      <c r="E105" s="877"/>
      <c r="F105" s="877"/>
      <c r="G105" s="877"/>
      <c r="H105" s="877"/>
      <c r="I105" s="877"/>
      <c r="J105" s="877"/>
      <c r="K105" s="877"/>
      <c r="L105" s="877"/>
      <c r="M105" s="877"/>
      <c r="N105" s="877"/>
      <c r="O105" s="877"/>
      <c r="P105" s="877"/>
      <c r="Q105" s="877"/>
      <c r="R105" s="877"/>
      <c r="S105" s="877"/>
      <c r="T105" s="877"/>
      <c r="U105" s="877"/>
      <c r="V105" s="877"/>
      <c r="W105" s="877"/>
      <c r="X105" s="877"/>
      <c r="Y105" s="877"/>
      <c r="Z105" s="877"/>
      <c r="AA105" s="877"/>
      <c r="AB105" s="877"/>
      <c r="AC105" s="877"/>
      <c r="AD105" s="877"/>
      <c r="AE105" s="877"/>
      <c r="AF105" s="877"/>
      <c r="AG105" s="877"/>
      <c r="AH105" s="877"/>
      <c r="AI105" s="877"/>
      <c r="AJ105" s="877"/>
      <c r="AK105" s="877"/>
      <c r="AL105" s="877"/>
      <c r="AM105" s="877"/>
      <c r="AN105" s="877"/>
      <c r="AO105" s="877"/>
      <c r="AP105" s="877"/>
      <c r="AQ105" s="877"/>
      <c r="AR105" s="877"/>
      <c r="AS105" s="877"/>
      <c r="AT105" s="877"/>
      <c r="AU105" s="877"/>
      <c r="AV105" s="877"/>
      <c r="AW105" s="877"/>
      <c r="AX105" s="877"/>
      <c r="AY105" s="877"/>
      <c r="AZ105" s="877"/>
      <c r="BA105" s="877"/>
      <c r="BB105" s="877"/>
      <c r="BC105" s="877"/>
      <c r="BD105" s="877"/>
      <c r="BE105" s="877"/>
      <c r="BF105" s="877"/>
      <c r="BG105" s="877"/>
      <c r="BH105" s="877"/>
      <c r="BI105" s="877"/>
      <c r="BJ105" s="877"/>
      <c r="BK105" s="877"/>
      <c r="BL105" s="877"/>
      <c r="BM105" s="877"/>
      <c r="BN105" s="877"/>
      <c r="BO105" s="877"/>
      <c r="BP105" s="877"/>
      <c r="BQ105" s="877"/>
      <c r="BR105" s="877"/>
      <c r="DC105" s="59">
        <f t="shared" si="186"/>
        <v>2872.2986238864878</v>
      </c>
      <c r="DD105" s="60">
        <f t="shared" si="190"/>
        <v>0</v>
      </c>
      <c r="DE105" s="60">
        <f t="shared" si="191"/>
        <v>0</v>
      </c>
      <c r="DF105" s="60">
        <f t="shared" si="192"/>
        <v>0</v>
      </c>
      <c r="DG105" s="60">
        <f t="shared" si="193"/>
        <v>0</v>
      </c>
      <c r="DH105" s="60">
        <f t="shared" si="194"/>
        <v>0</v>
      </c>
      <c r="DI105" s="60">
        <f t="shared" si="195"/>
        <v>0</v>
      </c>
      <c r="DJ105" s="60">
        <f t="shared" si="196"/>
        <v>0</v>
      </c>
      <c r="DK105" s="60">
        <f t="shared" si="197"/>
        <v>0</v>
      </c>
      <c r="DL105" s="60">
        <f t="shared" si="198"/>
        <v>0</v>
      </c>
      <c r="DM105" s="60">
        <f t="shared" si="199"/>
        <v>-192900.68805675604</v>
      </c>
      <c r="DN105" s="60">
        <f t="shared" si="200"/>
        <v>-471602.75222702423</v>
      </c>
      <c r="DO105" s="60">
        <f t="shared" si="201"/>
        <v>343205.50445404841</v>
      </c>
      <c r="DP105" s="60">
        <f t="shared" si="202"/>
        <v>0</v>
      </c>
      <c r="DQ105" s="60">
        <f t="shared" si="203"/>
        <v>0</v>
      </c>
      <c r="DR105" s="60">
        <f t="shared" si="204"/>
        <v>0</v>
      </c>
      <c r="DS105" s="60">
        <f t="shared" si="205"/>
        <v>0</v>
      </c>
      <c r="DT105" s="60">
        <f t="shared" si="206"/>
        <v>0</v>
      </c>
      <c r="DU105" s="60">
        <f t="shared" si="207"/>
        <v>0</v>
      </c>
      <c r="DV105" s="60">
        <f t="shared" si="208"/>
        <v>0</v>
      </c>
      <c r="DW105" s="60">
        <f t="shared" si="209"/>
        <v>0</v>
      </c>
      <c r="DX105" s="60">
        <f t="shared" si="210"/>
        <v>0</v>
      </c>
      <c r="DY105" s="60">
        <f t="shared" si="211"/>
        <v>0</v>
      </c>
      <c r="DZ105" s="60">
        <f t="shared" si="212"/>
        <v>0</v>
      </c>
      <c r="EA105" s="60">
        <f t="shared" si="213"/>
        <v>0</v>
      </c>
      <c r="EB105" s="60">
        <f t="shared" si="214"/>
        <v>0</v>
      </c>
      <c r="EC105" s="60">
        <f t="shared" si="215"/>
        <v>0</v>
      </c>
      <c r="ED105" s="60">
        <f t="shared" si="216"/>
        <v>0</v>
      </c>
      <c r="EE105" s="60">
        <f t="shared" si="217"/>
        <v>0</v>
      </c>
      <c r="EF105" s="60">
        <f t="shared" si="218"/>
        <v>0</v>
      </c>
      <c r="EG105" s="60">
        <f t="shared" si="219"/>
        <v>0</v>
      </c>
      <c r="EH105" s="60">
        <f t="shared" si="220"/>
        <v>0</v>
      </c>
      <c r="EI105" s="60">
        <f t="shared" si="221"/>
        <v>0</v>
      </c>
      <c r="EJ105" s="60">
        <f t="shared" si="222"/>
        <v>0</v>
      </c>
      <c r="EK105" s="60">
        <f t="shared" si="223"/>
        <v>0</v>
      </c>
      <c r="EL105" s="60">
        <f t="shared" si="224"/>
        <v>0</v>
      </c>
      <c r="EM105" s="60">
        <f t="shared" si="225"/>
        <v>0</v>
      </c>
      <c r="EN105" s="60">
        <f t="shared" si="226"/>
        <v>0</v>
      </c>
      <c r="EO105" s="60">
        <f t="shared" si="227"/>
        <v>0</v>
      </c>
      <c r="EP105" s="60">
        <f t="shared" si="228"/>
        <v>0</v>
      </c>
      <c r="EQ105" s="60">
        <f t="shared" si="229"/>
        <v>0</v>
      </c>
      <c r="ER105" s="85">
        <f t="shared" si="187"/>
        <v>-321297.93582973181</v>
      </c>
      <c r="ES105" s="50"/>
      <c r="ET105" s="59">
        <f t="shared" si="188"/>
        <v>2872.2986238864878</v>
      </c>
      <c r="EU105" s="60">
        <f ca="1">IFERROR((NORMSDIST(-(((LN($ET105/$AE$3)+(#REF!+($O$50^2)/2)*$O$54)/($O$50*SQRT($O$54)))-$O$50*SQRT($O$54)))*$AE$3*EXP(-#REF!*$O$54)-NORMSDIST(-((LN($ET105/$AE$3)+(#REF!+($O$50^2)/2)*$O$54)/($O$50*SQRT($O$54))))*$ET105)*100*$AD$3,0)</f>
        <v>0</v>
      </c>
      <c r="EV105" s="60">
        <f ca="1">IFERROR((NORMSDIST(-(((LN($ET105/$AE$4)+(#REF!+($O$50^2)/2)*$O$54)/($O$50*SQRT($O$54)))-$O$50*SQRT($O$54)))*$AE$4*EXP(-#REF!*$O$54)-NORMSDIST(-((LN($ET105/$AE$4)+(#REF!+($O$50^2)/2)*$O$54)/($O$50*SQRT($O$54))))*$ET105)*100*$AD$4,0)</f>
        <v>0</v>
      </c>
      <c r="EW105" s="60">
        <f ca="1">IFERROR((NORMSDIST(-(((LN($ET105/$AE$5)+(#REF!+($O$50^2)/2)*$O$54)/($O$50*SQRT($O$54)))-$O$50*SQRT($O$54)))*$AE$5*EXP(-#REF!*$O$54)-NORMSDIST(-((LN($ET105/$AE$5)+(#REF!+($O$50^2)/2)*$O$54)/($O$50*SQRT($O$54))))*$ET105)*100*$AD$5,0)</f>
        <v>0</v>
      </c>
      <c r="EX105" s="60">
        <f ca="1">IFERROR((NORMSDIST(-(((LN($ET105/$AE$6)+(#REF!+($O$50^2)/2)*$O$54)/($O$50*SQRT($O$54)))-$O$50*SQRT($O$54)))*$AE$6*EXP(-#REF!*$O$54)-NORMSDIST(-((LN($ET105/$AE$6)+(#REF!+($O$50^2)/2)*$O$54)/($O$50*SQRT($O$54))))*$ET105)*100*$AD$6,0)</f>
        <v>0</v>
      </c>
      <c r="EY105" s="60">
        <f ca="1">IFERROR((NORMSDIST(-(((LN($ET105/$AE$7)+(#REF!+($O$50^2)/2)*$O$54)/($O$50*SQRT($O$54)))-$O$50*SQRT($O$54)))*$AE$7*EXP(-#REF!*$O$54)-NORMSDIST(-((LN($ET105/$AE$7)+(#REF!+($O$50^2)/2)*$O$54)/($O$50*SQRT($O$54))))*$ET105)*100*$AD$7,0)</f>
        <v>0</v>
      </c>
      <c r="EZ105" s="60">
        <f ca="1">IFERROR((NORMSDIST(-(((LN($ET105/$AE$8)+(#REF!+($O$50^2)/2)*$O$54)/($O$50*SQRT($O$54)))-$O$50*SQRT($O$54)))*$AE$8*EXP(-#REF!*$O$54)-NORMSDIST(-((LN($ET105/$AE$8)+(#REF!+($O$50^2)/2)*$O$54)/($O$50*SQRT($O$54))))*$ET105)*100*$AD$8,0)</f>
        <v>0</v>
      </c>
      <c r="FA105" s="60">
        <f ca="1">IFERROR((NORMSDIST(-(((LN($ET105/$AE$9)+(#REF!+($O$50^2)/2)*$O$54)/($O$50*SQRT($O$54)))-$O$50*SQRT($O$54)))*$AE$9*EXP(-#REF!*$O$54)-NORMSDIST(-((LN($ET105/$AE$9)+(#REF!+($O$50^2)/2)*$O$54)/($O$50*SQRT($O$54))))*$ET105)*100*$AD$9,0)</f>
        <v>0</v>
      </c>
      <c r="FB105" s="60">
        <f ca="1">IFERROR((NORMSDIST(-(((LN($ET105/$AE$10)+(#REF!+($O$50^2)/2)*$O$54)/($O$50*SQRT($O$54)))-$O$50*SQRT($O$54)))*$AE$10*EXP(-#REF!*$O$54)-NORMSDIST(-((LN($ET105/$AE$10)+(#REF!+($O$50^2)/2)*$O$54)/($O$50*SQRT($O$54))))*$ET105)*100*$AD$10,0)</f>
        <v>0</v>
      </c>
      <c r="FC105" s="60">
        <f ca="1">IFERROR((NORMSDIST(-(((LN($ET105/$AE$11)+(#REF!+($O$50^2)/2)*$O$54)/($O$50*SQRT($O$54)))-$O$50*SQRT($O$54)))*$AE$11*EXP(-#REF!*$O$54)-NORMSDIST(-((LN($ET105/$AE$11)+(#REF!+($O$50^2)/2)*$O$54)/($O$50*SQRT($O$54))))*$ET105)*100*$AD$11,0)</f>
        <v>0</v>
      </c>
      <c r="FD105" s="60">
        <f ca="1">IFERROR((NORMSDIST(-(((LN($ET105/$AE$12)+(#REF!+($O$50^2)/2)*$O$54)/($O$50*SQRT($O$54)))-$O$50*SQRT($O$54)))*$AE$12*EXP(-#REF!*$O$54)-NORMSDIST(-((LN($ET105/$AE$12)+(#REF!+($O$50^2)/2)*$O$54)/($O$50*SQRT($O$54))))*$ET105)*100*$AD$12,0)</f>
        <v>0</v>
      </c>
      <c r="FE105" s="60">
        <f ca="1">IFERROR((NORMSDIST(-(((LN($ET105/$AE$13)+(#REF!+($O$50^2)/2)*$O$54)/($O$50*SQRT($O$54)))-$O$50*SQRT($O$54)))*$AE$13*EXP(-#REF!*$O$54)-NORMSDIST(-((LN($ET105/$AE$13)+(#REF!+($O$50^2)/2)*$O$54)/($O$50*SQRT($O$54))))*$ET105)*100*$AD$13,0)</f>
        <v>0</v>
      </c>
      <c r="FF105" s="60">
        <f ca="1">IFERROR((NORMSDIST(-(((LN($ET105/$AE$14)+(#REF!+($O$50^2)/2)*$O$54)/($O$50*SQRT($O$54)))-$O$50*SQRT($O$54)))*$AE$14*EXP(-#REF!*$O$54)-NORMSDIST(-((LN($ET105/$AE$14)+(#REF!+($O$50^2)/2)*$O$54)/($O$50*SQRT($O$54))))*$ET105)*100*$AD$14,0)</f>
        <v>0</v>
      </c>
      <c r="FG105" s="60">
        <f ca="1">IFERROR((NORMSDIST(-(((LN($ET105/$AE$15)+(#REF!+($O$50^2)/2)*$O$54)/($O$50*SQRT($O$54)))-$O$50*SQRT($O$54)))*$AE$15*EXP(-#REF!*$O$54)-NORMSDIST(-((LN($ET105/$AE$15)+(#REF!+($O$50^2)/2)*$O$54)/($O$50*SQRT($O$54))))*$ET105)*100*$AD$15,0)</f>
        <v>0</v>
      </c>
      <c r="FH105" s="60">
        <f ca="1">IFERROR((NORMSDIST(-(((LN($ET105/$AE$16)+(#REF!+($O$50^2)/2)*$O$54)/($O$50*SQRT($O$54)))-$O$50*SQRT($O$54)))*$AE$16*EXP(-#REF!*$O$54)-NORMSDIST(-((LN($ET105/$AE$16)+(#REF!+($O$50^2)/2)*$O$54)/($O$50*SQRT($O$54))))*$ET105)*100*$AD$16,0)</f>
        <v>0</v>
      </c>
      <c r="FI105" s="60">
        <f ca="1">IFERROR((NORMSDIST(-(((LN($ET105/$AE$17)+(#REF!+($O$50^2)/2)*$O$54)/($O$50*SQRT($O$54)))-$O$50*SQRT($O$54)))*$AE$17*EXP(-#REF!*$O$54)-NORMSDIST(-((LN($ET105/$AE$17)+(#REF!+($O$50^2)/2)*$O$54)/($O$50*SQRT($O$54))))*$ET105)*100*$AD$17,0)</f>
        <v>0</v>
      </c>
      <c r="FJ105" s="60">
        <f ca="1">IFERROR((NORMSDIST(-(((LN($ET105/$AE$18)+(#REF!+($O$50^2)/2)*$O$54)/($O$50*SQRT($O$54)))-$O$50*SQRT($O$54)))*$AE$18*EXP(-#REF!*$O$54)-NORMSDIST(-((LN($ET105/$AE$18)+(#REF!+($O$50^2)/2)*$O$54)/($O$50*SQRT($O$54))))*$ET105)*100*$AD$18,0)</f>
        <v>0</v>
      </c>
      <c r="FK105" s="60">
        <f ca="1">IFERROR((NORMSDIST(-(((LN($ET105/$AE$19)+(#REF!+($O$50^2)/2)*$O$54)/($O$50*SQRT($O$54)))-$O$50*SQRT($O$54)))*$AE$19*EXP(-#REF!*$O$54)-NORMSDIST(-((LN($ET105/$AE$19)+(#REF!+($O$50^2)/2)*$O$54)/($O$50*SQRT($O$54))))*$ET105)*100*$AD$19,0)</f>
        <v>0</v>
      </c>
      <c r="FL105" s="60">
        <f ca="1">IFERROR((NORMSDIST(-(((LN($ET105/$AE$20)+(#REF!+($O$50^2)/2)*$O$54)/($O$50*SQRT($O$54)))-$O$50*SQRT($O$54)))*$AE$20*EXP(-#REF!*$O$54)-NORMSDIST(-((LN($ET105/$AE$20)+(#REF!+($O$50^2)/2)*$O$54)/($O$50*SQRT($O$54))))*$ET105)*100*$AD$20,0)</f>
        <v>0</v>
      </c>
      <c r="FM105" s="60">
        <f ca="1">IFERROR((NORMSDIST(-(((LN($ET105/$AE$21)+(#REF!+($O$50^2)/2)*$O$54)/($O$50*SQRT($O$54)))-$O$50*SQRT($O$54)))*$AE$21*EXP(-#REF!*$O$54)-NORMSDIST(-((LN($ET105/$AE$21)+(#REF!+($O$50^2)/2)*$O$54)/($O$50*SQRT($O$54))))*$ET105)*100*$AD$21,0)</f>
        <v>0</v>
      </c>
      <c r="FN105" s="60">
        <f ca="1">IFERROR((NORMSDIST(-(((LN($ET105/$AE$22)+(#REF!+($O$50^2)/2)*$O$54)/($O$50*SQRT($O$54)))-$O$50*SQRT($O$54)))*$AE$22*EXP(-#REF!*$O$54)-NORMSDIST(-((LN($ET105/$AE$22)+(#REF!+($O$50^2)/2)*$O$54)/($O$50*SQRT($O$54))))*$ET105)*100*$AD$22,0)</f>
        <v>0</v>
      </c>
      <c r="FO105" s="60">
        <f ca="1">IFERROR((NORMSDIST(-(((LN($ET105/$AE$23)+(#REF!+($O$50^2)/2)*$O$54)/($O$50*SQRT($O$54)))-$O$50*SQRT($O$54)))*$AE$23*EXP(-#REF!*$O$54)-NORMSDIST(-((LN($ET105/$AE$23)+(#REF!+($O$50^2)/2)*$O$54)/($O$50*SQRT($O$54))))*$ET105)*100*$AD$23,0)</f>
        <v>0</v>
      </c>
      <c r="FP105" s="60">
        <f ca="1">IFERROR((NORMSDIST(-(((LN($ET105/$AE$24)+(#REF!+($O$50^2)/2)*$O$54)/($O$50*SQRT($O$54)))-$O$50*SQRT($O$54)))*$AE$24*EXP(-#REF!*$O$54)-NORMSDIST(-((LN($ET105/$AE$24)+(#REF!+($O$50^2)/2)*$O$54)/($O$50*SQRT($O$54))))*$ET105)*100*$AD$24,0)</f>
        <v>0</v>
      </c>
      <c r="FQ105" s="60">
        <f ca="1">IFERROR((NORMSDIST(-(((LN($ET105/$AE$25)+(#REF!+($O$50^2)/2)*$O$54)/($O$50*SQRT($O$54)))-$O$50*SQRT($O$54)))*$AE$25*EXP(-#REF!*$O$54)-NORMSDIST(-((LN($ET105/$AE$25)+(#REF!+($O$50^2)/2)*$O$54)/($O$50*SQRT($O$54))))*$ET105)*100*$AD$25,0)</f>
        <v>0</v>
      </c>
      <c r="FR105" s="60">
        <f ca="1">IFERROR((NORMSDIST(-(((LN($ET105/$AE$26)+(#REF!+($O$50^2)/2)*$O$54)/($O$50*SQRT($O$54)))-$O$50*SQRT($O$54)))*$AE$26*EXP(-#REF!*$O$54)-NORMSDIST(-((LN($ET105/$AE$26)+(#REF!+($O$50^2)/2)*$O$54)/($O$50*SQRT($O$54))))*$ET105)*100*$AD$26,0)</f>
        <v>0</v>
      </c>
      <c r="FS105" s="60">
        <f ca="1">IFERROR((NORMSDIST(-(((LN($ET105/$AE$27)+(#REF!+($O$50^2)/2)*$O$54)/($O$50*SQRT($O$54)))-$O$50*SQRT($O$54)))*$AE$27*EXP(-#REF!*$O$54)-NORMSDIST(-((LN($ET105/$AE$27)+(#REF!+($O$50^2)/2)*$O$54)/($O$50*SQRT($O$54))))*$ET105)*100*$AD$27,0)</f>
        <v>0</v>
      </c>
      <c r="FT105" s="60">
        <f ca="1">IFERROR((NORMSDIST(-(((LN($ET105/$AE$28)+(#REF!+($O$50^2)/2)*$O$54)/($O$50*SQRT($O$54)))-$O$50*SQRT($O$54)))*$AE$28*EXP(-#REF!*$O$54)-NORMSDIST(-((LN($ET105/$AE$28)+(#REF!+($O$50^2)/2)*$O$54)/($O$50*SQRT($O$54))))*$ET105)*100*$AD$28,0)</f>
        <v>0</v>
      </c>
      <c r="FU105" s="60">
        <f ca="1">IFERROR((NORMSDIST(-(((LN($ET105/$AE$29)+(#REF!+($O$50^2)/2)*$O$54)/($O$50*SQRT($O$54)))-$O$50*SQRT($O$54)))*$AE$29*EXP(-#REF!*$O$54)-NORMSDIST(-((LN($ET105/$AE$29)+(#REF!+($O$50^2)/2)*$O$54)/($O$50*SQRT($O$54))))*$ET105)*100*$AD$29,0)</f>
        <v>0</v>
      </c>
      <c r="FV105" s="60">
        <f ca="1">IFERROR((NORMSDIST(-(((LN($ET105/$AE$30)+(#REF!+($O$50^2)/2)*$O$54)/($O$50*SQRT($O$54)))-$O$50*SQRT($O$54)))*$AE$30*EXP(-#REF!*$O$54)-NORMSDIST(-((LN($ET105/$AE$30)+(#REF!+($O$50^2)/2)*$O$54)/($O$50*SQRT($O$54))))*$ET105)*100*$AD$30,0)</f>
        <v>0</v>
      </c>
      <c r="FW105" s="60">
        <f ca="1">IFERROR((NORMSDIST(-(((LN($ET105/$AE$31)+(#REF!+($O$50^2)/2)*$O$54)/($O$50*SQRT($O$54)))-$O$50*SQRT($O$54)))*$AE$31*EXP(-#REF!*$O$54)-NORMSDIST(-((LN($ET105/$AE$31)+(#REF!+($O$50^2)/2)*$O$54)/($O$50*SQRT($O$54))))*$ET105)*100*$AD$31,0)</f>
        <v>0</v>
      </c>
      <c r="FX105" s="60">
        <f ca="1">IFERROR((NORMSDIST(-(((LN($ET105/$AE$32)+(#REF!+($O$50^2)/2)*$O$54)/($O$50*SQRT($O$54)))-$O$50*SQRT($O$54)))*$AE$32*EXP(-#REF!*$O$54)-NORMSDIST(-((LN($ET105/$AE$32)+(#REF!+($O$50^2)/2)*$O$54)/($O$50*SQRT($O$54))))*$ET105)*100*$AD$32,0)</f>
        <v>0</v>
      </c>
      <c r="FY105" s="60">
        <f ca="1">IFERROR((NORMSDIST(-(((LN($ET105/$AE$33)+(#REF!+($O$50^2)/2)*$O$54)/($O$50*SQRT($O$54)))-$O$50*SQRT($O$54)))*$AE$33*EXP(-#REF!*$O$54)-NORMSDIST(-((LN($ET105/$AE$33)+(#REF!+($O$50^2)/2)*$O$54)/($O$50*SQRT($O$54))))*$ET105)*100*$AD$33,0)</f>
        <v>0</v>
      </c>
      <c r="FZ105" s="60">
        <f ca="1">IFERROR((NORMSDIST(-(((LN($ET105/$AE$34)+(#REF!+($O$50^2)/2)*$O$54)/($O$50*SQRT($O$54)))-$O$50*SQRT($O$54)))*$AE$34*EXP(-#REF!*$O$54)-NORMSDIST(-((LN($ET105/$AE$34)+(#REF!+($O$50^2)/2)*$O$54)/($O$50*SQRT($O$54))))*$ET105)*100*$AD$34,0)</f>
        <v>0</v>
      </c>
      <c r="GA105" s="60">
        <f ca="1">IFERROR((NORMSDIST(-(((LN($ET105/$AE$35)+(#REF!+($O$50^2)/2)*$O$54)/($O$50*SQRT($O$54)))-$O$50*SQRT($O$54)))*$AE$35*EXP(-#REF!*$O$54)-NORMSDIST(-((LN($ET105/$AE$35)+(#REF!+($O$50^2)/2)*$O$54)/($O$50*SQRT($O$54))))*$ET105)*100*$AD$35,0)</f>
        <v>0</v>
      </c>
      <c r="GB105" s="60">
        <f ca="1">IFERROR((NORMSDIST(-(((LN($ET105/$AE$36)+(#REF!+($O$50^2)/2)*$O$54)/($O$50*SQRT($O$54)))-$O$50*SQRT($O$54)))*$AE$36*EXP(-#REF!*$O$54)-NORMSDIST(-((LN($ET105/$AE$36)+(#REF!+($O$50^2)/2)*$O$54)/($O$50*SQRT($O$54))))*$ET105)*100*$AD$36,0)</f>
        <v>0</v>
      </c>
      <c r="GC105" s="60">
        <f ca="1">IFERROR((NORMSDIST(-(((LN($ET105/$AE$37)+(#REF!+($O$50^2)/2)*$O$54)/($O$50*SQRT($O$54)))-$O$50*SQRT($O$54)))*$AE$37*EXP(-#REF!*$O$54)-NORMSDIST(-((LN($ET105/$AE$37)+(#REF!+($O$50^2)/2)*$O$54)/($O$50*SQRT($O$54))))*$ET105)*100*$AD$37,0)</f>
        <v>0</v>
      </c>
      <c r="GD105" s="60">
        <f ca="1">IFERROR((NORMSDIST(-(((LN($ET105/$AE$38)+(#REF!+($O$50^2)/2)*$O$54)/($O$50*SQRT($O$54)))-$O$50*SQRT($O$54)))*$AE$38*EXP(-#REF!*$O$54)-NORMSDIST(-((LN($ET105/$AE$38)+(#REF!+($O$50^2)/2)*$O$54)/($O$50*SQRT($O$54))))*$ET105)*100*$AD$38,0)</f>
        <v>0</v>
      </c>
      <c r="GE105" s="60">
        <f ca="1">IFERROR((NORMSDIST(-(((LN($ET105/$AE$39)+(#REF!+($O$50^2)/2)*$O$54)/($O$50*SQRT($O$54)))-$O$50*SQRT($O$54)))*$AE$39*EXP(-#REF!*$O$54)-NORMSDIST(-((LN($ET105/$AE$39)+(#REF!+($O$50^2)/2)*$O$54)/($O$50*SQRT($O$54))))*$ET105)*100*$AD$39,0)</f>
        <v>0</v>
      </c>
      <c r="GF105" s="60">
        <f ca="1">IFERROR((NORMSDIST(-(((LN($ET105/$AE$40)+(#REF!+($O$50^2)/2)*$O$54)/($O$50*SQRT($O$54)))-$O$50*SQRT($O$54)))*$AE$40*EXP(-#REF!*$O$54)-NORMSDIST(-((LN($ET105/$AE$40)+(#REF!+($O$50^2)/2)*$O$54)/($O$50*SQRT($O$54))))*$ET105)*100*$AD$40,0)</f>
        <v>0</v>
      </c>
      <c r="GG105" s="60">
        <f ca="1">IFERROR((NORMSDIST(-(((LN($ET105/$AE$41)+(#REF!+($O$50^2)/2)*$O$54)/($O$50*SQRT($O$54)))-$O$50*SQRT($O$54)))*$AE$41*EXP(-#REF!*$O$54)-NORMSDIST(-((LN($ET105/$AE$41)+(#REF!+($O$50^2)/2)*$O$54)/($O$50*SQRT($O$54))))*$ET105)*100*$AD$41,0)</f>
        <v>0</v>
      </c>
      <c r="GH105" s="60">
        <f ca="1">IFERROR((NORMSDIST(-(((LN($ET105/$AE$42)+(#REF!+($O$50^2)/2)*$O$54)/($O$50*SQRT($O$54)))-$O$50*SQRT($O$54)))*$AE$42*EXP(-#REF!*$O$54)-NORMSDIST(-((LN($ET105/$AE$42)+(#REF!+($O$50^2)/2)*$O$54)/($O$50*SQRT($O$54))))*$ET105)*100*$AD$42,0)</f>
        <v>0</v>
      </c>
      <c r="GI105" s="85">
        <f t="shared" ca="1" si="189"/>
        <v>0</v>
      </c>
    </row>
    <row r="106" spans="1:191">
      <c r="DC106" s="59">
        <f t="shared" si="186"/>
        <v>2930.9169631494774</v>
      </c>
      <c r="DD106" s="60">
        <f t="shared" si="190"/>
        <v>0</v>
      </c>
      <c r="DE106" s="60">
        <f t="shared" si="191"/>
        <v>0</v>
      </c>
      <c r="DF106" s="60">
        <f t="shared" si="192"/>
        <v>0</v>
      </c>
      <c r="DG106" s="60">
        <f t="shared" si="193"/>
        <v>0</v>
      </c>
      <c r="DH106" s="60">
        <f t="shared" si="194"/>
        <v>0</v>
      </c>
      <c r="DI106" s="60">
        <f t="shared" si="195"/>
        <v>0</v>
      </c>
      <c r="DJ106" s="60">
        <f t="shared" si="196"/>
        <v>0</v>
      </c>
      <c r="DK106" s="60">
        <f t="shared" si="197"/>
        <v>0</v>
      </c>
      <c r="DL106" s="60">
        <f t="shared" si="198"/>
        <v>0</v>
      </c>
      <c r="DM106" s="60">
        <f t="shared" si="199"/>
        <v>-163591.51842526125</v>
      </c>
      <c r="DN106" s="60">
        <f t="shared" si="200"/>
        <v>-354366.07370104501</v>
      </c>
      <c r="DO106" s="60">
        <f t="shared" si="201"/>
        <v>108732.14740209005</v>
      </c>
      <c r="DP106" s="60">
        <f t="shared" si="202"/>
        <v>0</v>
      </c>
      <c r="DQ106" s="60">
        <f t="shared" si="203"/>
        <v>0</v>
      </c>
      <c r="DR106" s="60">
        <f t="shared" si="204"/>
        <v>0</v>
      </c>
      <c r="DS106" s="60">
        <f t="shared" si="205"/>
        <v>0</v>
      </c>
      <c r="DT106" s="60">
        <f t="shared" si="206"/>
        <v>0</v>
      </c>
      <c r="DU106" s="60">
        <f t="shared" si="207"/>
        <v>0</v>
      </c>
      <c r="DV106" s="60">
        <f t="shared" si="208"/>
        <v>0</v>
      </c>
      <c r="DW106" s="60">
        <f t="shared" si="209"/>
        <v>0</v>
      </c>
      <c r="DX106" s="60">
        <f t="shared" si="210"/>
        <v>0</v>
      </c>
      <c r="DY106" s="60">
        <f t="shared" si="211"/>
        <v>0</v>
      </c>
      <c r="DZ106" s="60">
        <f t="shared" si="212"/>
        <v>0</v>
      </c>
      <c r="EA106" s="60">
        <f t="shared" si="213"/>
        <v>0</v>
      </c>
      <c r="EB106" s="60">
        <f t="shared" si="214"/>
        <v>0</v>
      </c>
      <c r="EC106" s="60">
        <f t="shared" si="215"/>
        <v>0</v>
      </c>
      <c r="ED106" s="60">
        <f t="shared" si="216"/>
        <v>0</v>
      </c>
      <c r="EE106" s="60">
        <f t="shared" si="217"/>
        <v>0</v>
      </c>
      <c r="EF106" s="60">
        <f t="shared" si="218"/>
        <v>0</v>
      </c>
      <c r="EG106" s="60">
        <f t="shared" si="219"/>
        <v>0</v>
      </c>
      <c r="EH106" s="60">
        <f t="shared" si="220"/>
        <v>0</v>
      </c>
      <c r="EI106" s="60">
        <f t="shared" si="221"/>
        <v>0</v>
      </c>
      <c r="EJ106" s="60">
        <f t="shared" si="222"/>
        <v>0</v>
      </c>
      <c r="EK106" s="60">
        <f t="shared" si="223"/>
        <v>0</v>
      </c>
      <c r="EL106" s="60">
        <f t="shared" si="224"/>
        <v>0</v>
      </c>
      <c r="EM106" s="60">
        <f t="shared" si="225"/>
        <v>0</v>
      </c>
      <c r="EN106" s="60">
        <f t="shared" si="226"/>
        <v>0</v>
      </c>
      <c r="EO106" s="60">
        <f t="shared" si="227"/>
        <v>0</v>
      </c>
      <c r="EP106" s="60">
        <f t="shared" si="228"/>
        <v>0</v>
      </c>
      <c r="EQ106" s="60">
        <f t="shared" si="229"/>
        <v>0</v>
      </c>
      <c r="ER106" s="85">
        <f t="shared" si="187"/>
        <v>-409225.44472421624</v>
      </c>
      <c r="ES106" s="50"/>
      <c r="ET106" s="59">
        <f t="shared" si="188"/>
        <v>2930.9169631494774</v>
      </c>
      <c r="EU106" s="60">
        <f ca="1">IFERROR((NORMSDIST(-(((LN($ET106/$AE$3)+(#REF!+($O$50^2)/2)*$O$54)/($O$50*SQRT($O$54)))-$O$50*SQRT($O$54)))*$AE$3*EXP(-#REF!*$O$54)-NORMSDIST(-((LN($ET106/$AE$3)+(#REF!+($O$50^2)/2)*$O$54)/($O$50*SQRT($O$54))))*$ET106)*100*$AD$3,0)</f>
        <v>0</v>
      </c>
      <c r="EV106" s="60">
        <f ca="1">IFERROR((NORMSDIST(-(((LN($ET106/$AE$4)+(#REF!+($O$50^2)/2)*$O$54)/($O$50*SQRT($O$54)))-$O$50*SQRT($O$54)))*$AE$4*EXP(-#REF!*$O$54)-NORMSDIST(-((LN($ET106/$AE$4)+(#REF!+($O$50^2)/2)*$O$54)/($O$50*SQRT($O$54))))*$ET106)*100*$AD$4,0)</f>
        <v>0</v>
      </c>
      <c r="EW106" s="60">
        <f ca="1">IFERROR((NORMSDIST(-(((LN($ET106/$AE$5)+(#REF!+($O$50^2)/2)*$O$54)/($O$50*SQRT($O$54)))-$O$50*SQRT($O$54)))*$AE$5*EXP(-#REF!*$O$54)-NORMSDIST(-((LN($ET106/$AE$5)+(#REF!+($O$50^2)/2)*$O$54)/($O$50*SQRT($O$54))))*$ET106)*100*$AD$5,0)</f>
        <v>0</v>
      </c>
      <c r="EX106" s="60">
        <f ca="1">IFERROR((NORMSDIST(-(((LN($ET106/$AE$6)+(#REF!+($O$50^2)/2)*$O$54)/($O$50*SQRT($O$54)))-$O$50*SQRT($O$54)))*$AE$6*EXP(-#REF!*$O$54)-NORMSDIST(-((LN($ET106/$AE$6)+(#REF!+($O$50^2)/2)*$O$54)/($O$50*SQRT($O$54))))*$ET106)*100*$AD$6,0)</f>
        <v>0</v>
      </c>
      <c r="EY106" s="60">
        <f ca="1">IFERROR((NORMSDIST(-(((LN($ET106/$AE$7)+(#REF!+($O$50^2)/2)*$O$54)/($O$50*SQRT($O$54)))-$O$50*SQRT($O$54)))*$AE$7*EXP(-#REF!*$O$54)-NORMSDIST(-((LN($ET106/$AE$7)+(#REF!+($O$50^2)/2)*$O$54)/($O$50*SQRT($O$54))))*$ET106)*100*$AD$7,0)</f>
        <v>0</v>
      </c>
      <c r="EZ106" s="60">
        <f ca="1">IFERROR((NORMSDIST(-(((LN($ET106/$AE$8)+(#REF!+($O$50^2)/2)*$O$54)/($O$50*SQRT($O$54)))-$O$50*SQRT($O$54)))*$AE$8*EXP(-#REF!*$O$54)-NORMSDIST(-((LN($ET106/$AE$8)+(#REF!+($O$50^2)/2)*$O$54)/($O$50*SQRT($O$54))))*$ET106)*100*$AD$8,0)</f>
        <v>0</v>
      </c>
      <c r="FA106" s="60">
        <f ca="1">IFERROR((NORMSDIST(-(((LN($ET106/$AE$9)+(#REF!+($O$50^2)/2)*$O$54)/($O$50*SQRT($O$54)))-$O$50*SQRT($O$54)))*$AE$9*EXP(-#REF!*$O$54)-NORMSDIST(-((LN($ET106/$AE$9)+(#REF!+($O$50^2)/2)*$O$54)/($O$50*SQRT($O$54))))*$ET106)*100*$AD$9,0)</f>
        <v>0</v>
      </c>
      <c r="FB106" s="60">
        <f ca="1">IFERROR((NORMSDIST(-(((LN($ET106/$AE$10)+(#REF!+($O$50^2)/2)*$O$54)/($O$50*SQRT($O$54)))-$O$50*SQRT($O$54)))*$AE$10*EXP(-#REF!*$O$54)-NORMSDIST(-((LN($ET106/$AE$10)+(#REF!+($O$50^2)/2)*$O$54)/($O$50*SQRT($O$54))))*$ET106)*100*$AD$10,0)</f>
        <v>0</v>
      </c>
      <c r="FC106" s="60">
        <f ca="1">IFERROR((NORMSDIST(-(((LN($ET106/$AE$11)+(#REF!+($O$50^2)/2)*$O$54)/($O$50*SQRT($O$54)))-$O$50*SQRT($O$54)))*$AE$11*EXP(-#REF!*$O$54)-NORMSDIST(-((LN($ET106/$AE$11)+(#REF!+($O$50^2)/2)*$O$54)/($O$50*SQRT($O$54))))*$ET106)*100*$AD$11,0)</f>
        <v>0</v>
      </c>
      <c r="FD106" s="60">
        <f ca="1">IFERROR((NORMSDIST(-(((LN($ET106/$AE$12)+(#REF!+($O$50^2)/2)*$O$54)/($O$50*SQRT($O$54)))-$O$50*SQRT($O$54)))*$AE$12*EXP(-#REF!*$O$54)-NORMSDIST(-((LN($ET106/$AE$12)+(#REF!+($O$50^2)/2)*$O$54)/($O$50*SQRT($O$54))))*$ET106)*100*$AD$12,0)</f>
        <v>0</v>
      </c>
      <c r="FE106" s="60">
        <f ca="1">IFERROR((NORMSDIST(-(((LN($ET106/$AE$13)+(#REF!+($O$50^2)/2)*$O$54)/($O$50*SQRT($O$54)))-$O$50*SQRT($O$54)))*$AE$13*EXP(-#REF!*$O$54)-NORMSDIST(-((LN($ET106/$AE$13)+(#REF!+($O$50^2)/2)*$O$54)/($O$50*SQRT($O$54))))*$ET106)*100*$AD$13,0)</f>
        <v>0</v>
      </c>
      <c r="FF106" s="60">
        <f ca="1">IFERROR((NORMSDIST(-(((LN($ET106/$AE$14)+(#REF!+($O$50^2)/2)*$O$54)/($O$50*SQRT($O$54)))-$O$50*SQRT($O$54)))*$AE$14*EXP(-#REF!*$O$54)-NORMSDIST(-((LN($ET106/$AE$14)+(#REF!+($O$50^2)/2)*$O$54)/($O$50*SQRT($O$54))))*$ET106)*100*$AD$14,0)</f>
        <v>0</v>
      </c>
      <c r="FG106" s="60">
        <f ca="1">IFERROR((NORMSDIST(-(((LN($ET106/$AE$15)+(#REF!+($O$50^2)/2)*$O$54)/($O$50*SQRT($O$54)))-$O$50*SQRT($O$54)))*$AE$15*EXP(-#REF!*$O$54)-NORMSDIST(-((LN($ET106/$AE$15)+(#REF!+($O$50^2)/2)*$O$54)/($O$50*SQRT($O$54))))*$ET106)*100*$AD$15,0)</f>
        <v>0</v>
      </c>
      <c r="FH106" s="60">
        <f ca="1">IFERROR((NORMSDIST(-(((LN($ET106/$AE$16)+(#REF!+($O$50^2)/2)*$O$54)/($O$50*SQRT($O$54)))-$O$50*SQRT($O$54)))*$AE$16*EXP(-#REF!*$O$54)-NORMSDIST(-((LN($ET106/$AE$16)+(#REF!+($O$50^2)/2)*$O$54)/($O$50*SQRT($O$54))))*$ET106)*100*$AD$16,0)</f>
        <v>0</v>
      </c>
      <c r="FI106" s="60">
        <f ca="1">IFERROR((NORMSDIST(-(((LN($ET106/$AE$17)+(#REF!+($O$50^2)/2)*$O$54)/($O$50*SQRT($O$54)))-$O$50*SQRT($O$54)))*$AE$17*EXP(-#REF!*$O$54)-NORMSDIST(-((LN($ET106/$AE$17)+(#REF!+($O$50^2)/2)*$O$54)/($O$50*SQRT($O$54))))*$ET106)*100*$AD$17,0)</f>
        <v>0</v>
      </c>
      <c r="FJ106" s="60">
        <f ca="1">IFERROR((NORMSDIST(-(((LN($ET106/$AE$18)+(#REF!+($O$50^2)/2)*$O$54)/($O$50*SQRT($O$54)))-$O$50*SQRT($O$54)))*$AE$18*EXP(-#REF!*$O$54)-NORMSDIST(-((LN($ET106/$AE$18)+(#REF!+($O$50^2)/2)*$O$54)/($O$50*SQRT($O$54))))*$ET106)*100*$AD$18,0)</f>
        <v>0</v>
      </c>
      <c r="FK106" s="60">
        <f ca="1">IFERROR((NORMSDIST(-(((LN($ET106/$AE$19)+(#REF!+($O$50^2)/2)*$O$54)/($O$50*SQRT($O$54)))-$O$50*SQRT($O$54)))*$AE$19*EXP(-#REF!*$O$54)-NORMSDIST(-((LN($ET106/$AE$19)+(#REF!+($O$50^2)/2)*$O$54)/($O$50*SQRT($O$54))))*$ET106)*100*$AD$19,0)</f>
        <v>0</v>
      </c>
      <c r="FL106" s="60">
        <f ca="1">IFERROR((NORMSDIST(-(((LN($ET106/$AE$20)+(#REF!+($O$50^2)/2)*$O$54)/($O$50*SQRT($O$54)))-$O$50*SQRT($O$54)))*$AE$20*EXP(-#REF!*$O$54)-NORMSDIST(-((LN($ET106/$AE$20)+(#REF!+($O$50^2)/2)*$O$54)/($O$50*SQRT($O$54))))*$ET106)*100*$AD$20,0)</f>
        <v>0</v>
      </c>
      <c r="FM106" s="60">
        <f ca="1">IFERROR((NORMSDIST(-(((LN($ET106/$AE$21)+(#REF!+($O$50^2)/2)*$O$54)/($O$50*SQRT($O$54)))-$O$50*SQRT($O$54)))*$AE$21*EXP(-#REF!*$O$54)-NORMSDIST(-((LN($ET106/$AE$21)+(#REF!+($O$50^2)/2)*$O$54)/($O$50*SQRT($O$54))))*$ET106)*100*$AD$21,0)</f>
        <v>0</v>
      </c>
      <c r="FN106" s="60">
        <f ca="1">IFERROR((NORMSDIST(-(((LN($ET106/$AE$22)+(#REF!+($O$50^2)/2)*$O$54)/($O$50*SQRT($O$54)))-$O$50*SQRT($O$54)))*$AE$22*EXP(-#REF!*$O$54)-NORMSDIST(-((LN($ET106/$AE$22)+(#REF!+($O$50^2)/2)*$O$54)/($O$50*SQRT($O$54))))*$ET106)*100*$AD$22,0)</f>
        <v>0</v>
      </c>
      <c r="FO106" s="60">
        <f ca="1">IFERROR((NORMSDIST(-(((LN($ET106/$AE$23)+(#REF!+($O$50^2)/2)*$O$54)/($O$50*SQRT($O$54)))-$O$50*SQRT($O$54)))*$AE$23*EXP(-#REF!*$O$54)-NORMSDIST(-((LN($ET106/$AE$23)+(#REF!+($O$50^2)/2)*$O$54)/($O$50*SQRT($O$54))))*$ET106)*100*$AD$23,0)</f>
        <v>0</v>
      </c>
      <c r="FP106" s="60">
        <f ca="1">IFERROR((NORMSDIST(-(((LN($ET106/$AE$24)+(#REF!+($O$50^2)/2)*$O$54)/($O$50*SQRT($O$54)))-$O$50*SQRT($O$54)))*$AE$24*EXP(-#REF!*$O$54)-NORMSDIST(-((LN($ET106/$AE$24)+(#REF!+($O$50^2)/2)*$O$54)/($O$50*SQRT($O$54))))*$ET106)*100*$AD$24,0)</f>
        <v>0</v>
      </c>
      <c r="FQ106" s="60">
        <f ca="1">IFERROR((NORMSDIST(-(((LN($ET106/$AE$25)+(#REF!+($O$50^2)/2)*$O$54)/($O$50*SQRT($O$54)))-$O$50*SQRT($O$54)))*$AE$25*EXP(-#REF!*$O$54)-NORMSDIST(-((LN($ET106/$AE$25)+(#REF!+($O$50^2)/2)*$O$54)/($O$50*SQRT($O$54))))*$ET106)*100*$AD$25,0)</f>
        <v>0</v>
      </c>
      <c r="FR106" s="60">
        <f ca="1">IFERROR((NORMSDIST(-(((LN($ET106/$AE$26)+(#REF!+($O$50^2)/2)*$O$54)/($O$50*SQRT($O$54)))-$O$50*SQRT($O$54)))*$AE$26*EXP(-#REF!*$O$54)-NORMSDIST(-((LN($ET106/$AE$26)+(#REF!+($O$50^2)/2)*$O$54)/($O$50*SQRT($O$54))))*$ET106)*100*$AD$26,0)</f>
        <v>0</v>
      </c>
      <c r="FS106" s="60">
        <f ca="1">IFERROR((NORMSDIST(-(((LN($ET106/$AE$27)+(#REF!+($O$50^2)/2)*$O$54)/($O$50*SQRT($O$54)))-$O$50*SQRT($O$54)))*$AE$27*EXP(-#REF!*$O$54)-NORMSDIST(-((LN($ET106/$AE$27)+(#REF!+($O$50^2)/2)*$O$54)/($O$50*SQRT($O$54))))*$ET106)*100*$AD$27,0)</f>
        <v>0</v>
      </c>
      <c r="FT106" s="60">
        <f ca="1">IFERROR((NORMSDIST(-(((LN($ET106/$AE$28)+(#REF!+($O$50^2)/2)*$O$54)/($O$50*SQRT($O$54)))-$O$50*SQRT($O$54)))*$AE$28*EXP(-#REF!*$O$54)-NORMSDIST(-((LN($ET106/$AE$28)+(#REF!+($O$50^2)/2)*$O$54)/($O$50*SQRT($O$54))))*$ET106)*100*$AD$28,0)</f>
        <v>0</v>
      </c>
      <c r="FU106" s="60">
        <f ca="1">IFERROR((NORMSDIST(-(((LN($ET106/$AE$29)+(#REF!+($O$50^2)/2)*$O$54)/($O$50*SQRT($O$54)))-$O$50*SQRT($O$54)))*$AE$29*EXP(-#REF!*$O$54)-NORMSDIST(-((LN($ET106/$AE$29)+(#REF!+($O$50^2)/2)*$O$54)/($O$50*SQRT($O$54))))*$ET106)*100*$AD$29,0)</f>
        <v>0</v>
      </c>
      <c r="FV106" s="60">
        <f ca="1">IFERROR((NORMSDIST(-(((LN($ET106/$AE$30)+(#REF!+($O$50^2)/2)*$O$54)/($O$50*SQRT($O$54)))-$O$50*SQRT($O$54)))*$AE$30*EXP(-#REF!*$O$54)-NORMSDIST(-((LN($ET106/$AE$30)+(#REF!+($O$50^2)/2)*$O$54)/($O$50*SQRT($O$54))))*$ET106)*100*$AD$30,0)</f>
        <v>0</v>
      </c>
      <c r="FW106" s="60">
        <f ca="1">IFERROR((NORMSDIST(-(((LN($ET106/$AE$31)+(#REF!+($O$50^2)/2)*$O$54)/($O$50*SQRT($O$54)))-$O$50*SQRT($O$54)))*$AE$31*EXP(-#REF!*$O$54)-NORMSDIST(-((LN($ET106/$AE$31)+(#REF!+($O$50^2)/2)*$O$54)/($O$50*SQRT($O$54))))*$ET106)*100*$AD$31,0)</f>
        <v>0</v>
      </c>
      <c r="FX106" s="60">
        <f ca="1">IFERROR((NORMSDIST(-(((LN($ET106/$AE$32)+(#REF!+($O$50^2)/2)*$O$54)/($O$50*SQRT($O$54)))-$O$50*SQRT($O$54)))*$AE$32*EXP(-#REF!*$O$54)-NORMSDIST(-((LN($ET106/$AE$32)+(#REF!+($O$50^2)/2)*$O$54)/($O$50*SQRT($O$54))))*$ET106)*100*$AD$32,0)</f>
        <v>0</v>
      </c>
      <c r="FY106" s="60">
        <f ca="1">IFERROR((NORMSDIST(-(((LN($ET106/$AE$33)+(#REF!+($O$50^2)/2)*$O$54)/($O$50*SQRT($O$54)))-$O$50*SQRT($O$54)))*$AE$33*EXP(-#REF!*$O$54)-NORMSDIST(-((LN($ET106/$AE$33)+(#REF!+($O$50^2)/2)*$O$54)/($O$50*SQRT($O$54))))*$ET106)*100*$AD$33,0)</f>
        <v>0</v>
      </c>
      <c r="FZ106" s="60">
        <f ca="1">IFERROR((NORMSDIST(-(((LN($ET106/$AE$34)+(#REF!+($O$50^2)/2)*$O$54)/($O$50*SQRT($O$54)))-$O$50*SQRT($O$54)))*$AE$34*EXP(-#REF!*$O$54)-NORMSDIST(-((LN($ET106/$AE$34)+(#REF!+($O$50^2)/2)*$O$54)/($O$50*SQRT($O$54))))*$ET106)*100*$AD$34,0)</f>
        <v>0</v>
      </c>
      <c r="GA106" s="60">
        <f ca="1">IFERROR((NORMSDIST(-(((LN($ET106/$AE$35)+(#REF!+($O$50^2)/2)*$O$54)/($O$50*SQRT($O$54)))-$O$50*SQRT($O$54)))*$AE$35*EXP(-#REF!*$O$54)-NORMSDIST(-((LN($ET106/$AE$35)+(#REF!+($O$50^2)/2)*$O$54)/($O$50*SQRT($O$54))))*$ET106)*100*$AD$35,0)</f>
        <v>0</v>
      </c>
      <c r="GB106" s="60">
        <f ca="1">IFERROR((NORMSDIST(-(((LN($ET106/$AE$36)+(#REF!+($O$50^2)/2)*$O$54)/($O$50*SQRT($O$54)))-$O$50*SQRT($O$54)))*$AE$36*EXP(-#REF!*$O$54)-NORMSDIST(-((LN($ET106/$AE$36)+(#REF!+($O$50^2)/2)*$O$54)/($O$50*SQRT($O$54))))*$ET106)*100*$AD$36,0)</f>
        <v>0</v>
      </c>
      <c r="GC106" s="60">
        <f ca="1">IFERROR((NORMSDIST(-(((LN($ET106/$AE$37)+(#REF!+($O$50^2)/2)*$O$54)/($O$50*SQRT($O$54)))-$O$50*SQRT($O$54)))*$AE$37*EXP(-#REF!*$O$54)-NORMSDIST(-((LN($ET106/$AE$37)+(#REF!+($O$50^2)/2)*$O$54)/($O$50*SQRT($O$54))))*$ET106)*100*$AD$37,0)</f>
        <v>0</v>
      </c>
      <c r="GD106" s="60">
        <f ca="1">IFERROR((NORMSDIST(-(((LN($ET106/$AE$38)+(#REF!+($O$50^2)/2)*$O$54)/($O$50*SQRT($O$54)))-$O$50*SQRT($O$54)))*$AE$38*EXP(-#REF!*$O$54)-NORMSDIST(-((LN($ET106/$AE$38)+(#REF!+($O$50^2)/2)*$O$54)/($O$50*SQRT($O$54))))*$ET106)*100*$AD$38,0)</f>
        <v>0</v>
      </c>
      <c r="GE106" s="60">
        <f ca="1">IFERROR((NORMSDIST(-(((LN($ET106/$AE$39)+(#REF!+($O$50^2)/2)*$O$54)/($O$50*SQRT($O$54)))-$O$50*SQRT($O$54)))*$AE$39*EXP(-#REF!*$O$54)-NORMSDIST(-((LN($ET106/$AE$39)+(#REF!+($O$50^2)/2)*$O$54)/($O$50*SQRT($O$54))))*$ET106)*100*$AD$39,0)</f>
        <v>0</v>
      </c>
      <c r="GF106" s="60">
        <f ca="1">IFERROR((NORMSDIST(-(((LN($ET106/$AE$40)+(#REF!+($O$50^2)/2)*$O$54)/($O$50*SQRT($O$54)))-$O$50*SQRT($O$54)))*$AE$40*EXP(-#REF!*$O$54)-NORMSDIST(-((LN($ET106/$AE$40)+(#REF!+($O$50^2)/2)*$O$54)/($O$50*SQRT($O$54))))*$ET106)*100*$AD$40,0)</f>
        <v>0</v>
      </c>
      <c r="GG106" s="60">
        <f ca="1">IFERROR((NORMSDIST(-(((LN($ET106/$AE$41)+(#REF!+($O$50^2)/2)*$O$54)/($O$50*SQRT($O$54)))-$O$50*SQRT($O$54)))*$AE$41*EXP(-#REF!*$O$54)-NORMSDIST(-((LN($ET106/$AE$41)+(#REF!+($O$50^2)/2)*$O$54)/($O$50*SQRT($O$54))))*$ET106)*100*$AD$41,0)</f>
        <v>0</v>
      </c>
      <c r="GH106" s="60">
        <f ca="1">IFERROR((NORMSDIST(-(((LN($ET106/$AE$42)+(#REF!+($O$50^2)/2)*$O$54)/($O$50*SQRT($O$54)))-$O$50*SQRT($O$54)))*$AE$42*EXP(-#REF!*$O$54)-NORMSDIST(-((LN($ET106/$AE$42)+(#REF!+($O$50^2)/2)*$O$54)/($O$50*SQRT($O$54))))*$ET106)*100*$AD$42,0)</f>
        <v>0</v>
      </c>
      <c r="GI106" s="85">
        <f t="shared" ca="1" si="189"/>
        <v>0</v>
      </c>
    </row>
    <row r="107" spans="1:191">
      <c r="DC107" s="59">
        <f t="shared" si="186"/>
        <v>2990.7315950504872</v>
      </c>
      <c r="DD107" s="60">
        <f t="shared" si="190"/>
        <v>0</v>
      </c>
      <c r="DE107" s="60">
        <f t="shared" si="191"/>
        <v>0</v>
      </c>
      <c r="DF107" s="60">
        <f t="shared" si="192"/>
        <v>0</v>
      </c>
      <c r="DG107" s="60">
        <f t="shared" si="193"/>
        <v>0</v>
      </c>
      <c r="DH107" s="60">
        <f t="shared" si="194"/>
        <v>0</v>
      </c>
      <c r="DI107" s="60">
        <f t="shared" si="195"/>
        <v>0</v>
      </c>
      <c r="DJ107" s="60">
        <f t="shared" si="196"/>
        <v>0</v>
      </c>
      <c r="DK107" s="60">
        <f t="shared" si="197"/>
        <v>0</v>
      </c>
      <c r="DL107" s="60">
        <f t="shared" si="198"/>
        <v>0</v>
      </c>
      <c r="DM107" s="60">
        <f t="shared" si="199"/>
        <v>-133684.20247475637</v>
      </c>
      <c r="DN107" s="60">
        <f t="shared" si="200"/>
        <v>-234736.80989902551</v>
      </c>
      <c r="DO107" s="60">
        <f t="shared" si="201"/>
        <v>0</v>
      </c>
      <c r="DP107" s="60">
        <f t="shared" si="202"/>
        <v>0</v>
      </c>
      <c r="DQ107" s="60">
        <f t="shared" si="203"/>
        <v>0</v>
      </c>
      <c r="DR107" s="60">
        <f t="shared" si="204"/>
        <v>0</v>
      </c>
      <c r="DS107" s="60">
        <f t="shared" si="205"/>
        <v>0</v>
      </c>
      <c r="DT107" s="60">
        <f t="shared" si="206"/>
        <v>0</v>
      </c>
      <c r="DU107" s="60">
        <f t="shared" si="207"/>
        <v>0</v>
      </c>
      <c r="DV107" s="60">
        <f t="shared" si="208"/>
        <v>0</v>
      </c>
      <c r="DW107" s="60">
        <f t="shared" si="209"/>
        <v>0</v>
      </c>
      <c r="DX107" s="60">
        <f t="shared" si="210"/>
        <v>0</v>
      </c>
      <c r="DY107" s="60">
        <f t="shared" si="211"/>
        <v>0</v>
      </c>
      <c r="DZ107" s="60">
        <f t="shared" si="212"/>
        <v>0</v>
      </c>
      <c r="EA107" s="60">
        <f t="shared" si="213"/>
        <v>0</v>
      </c>
      <c r="EB107" s="60">
        <f t="shared" si="214"/>
        <v>0</v>
      </c>
      <c r="EC107" s="60">
        <f t="shared" si="215"/>
        <v>0</v>
      </c>
      <c r="ED107" s="60">
        <f t="shared" si="216"/>
        <v>0</v>
      </c>
      <c r="EE107" s="60">
        <f t="shared" si="217"/>
        <v>0</v>
      </c>
      <c r="EF107" s="60">
        <f t="shared" si="218"/>
        <v>0</v>
      </c>
      <c r="EG107" s="60">
        <f t="shared" si="219"/>
        <v>0</v>
      </c>
      <c r="EH107" s="60">
        <f t="shared" si="220"/>
        <v>0</v>
      </c>
      <c r="EI107" s="60">
        <f t="shared" si="221"/>
        <v>0</v>
      </c>
      <c r="EJ107" s="60">
        <f t="shared" si="222"/>
        <v>0</v>
      </c>
      <c r="EK107" s="60">
        <f t="shared" si="223"/>
        <v>0</v>
      </c>
      <c r="EL107" s="60">
        <f t="shared" si="224"/>
        <v>0</v>
      </c>
      <c r="EM107" s="60">
        <f t="shared" si="225"/>
        <v>0</v>
      </c>
      <c r="EN107" s="60">
        <f t="shared" si="226"/>
        <v>0</v>
      </c>
      <c r="EO107" s="60">
        <f t="shared" si="227"/>
        <v>0</v>
      </c>
      <c r="EP107" s="60">
        <f t="shared" si="228"/>
        <v>0</v>
      </c>
      <c r="EQ107" s="60">
        <f t="shared" si="229"/>
        <v>0</v>
      </c>
      <c r="ER107" s="85">
        <f t="shared" si="187"/>
        <v>-368421.01237378188</v>
      </c>
      <c r="ES107" s="50"/>
      <c r="ET107" s="59">
        <f t="shared" si="188"/>
        <v>2990.7315950504872</v>
      </c>
      <c r="EU107" s="60">
        <f ca="1">IFERROR((NORMSDIST(-(((LN($ET107/$AE$3)+(#REF!+($O$50^2)/2)*$O$54)/($O$50*SQRT($O$54)))-$O$50*SQRT($O$54)))*$AE$3*EXP(-#REF!*$O$54)-NORMSDIST(-((LN($ET107/$AE$3)+(#REF!+($O$50^2)/2)*$O$54)/($O$50*SQRT($O$54))))*$ET107)*100*$AD$3,0)</f>
        <v>0</v>
      </c>
      <c r="EV107" s="60">
        <f ca="1">IFERROR((NORMSDIST(-(((LN($ET107/$AE$4)+(#REF!+($O$50^2)/2)*$O$54)/($O$50*SQRT($O$54)))-$O$50*SQRT($O$54)))*$AE$4*EXP(-#REF!*$O$54)-NORMSDIST(-((LN($ET107/$AE$4)+(#REF!+($O$50^2)/2)*$O$54)/($O$50*SQRT($O$54))))*$ET107)*100*$AD$4,0)</f>
        <v>0</v>
      </c>
      <c r="EW107" s="60">
        <f ca="1">IFERROR((NORMSDIST(-(((LN($ET107/$AE$5)+(#REF!+($O$50^2)/2)*$O$54)/($O$50*SQRT($O$54)))-$O$50*SQRT($O$54)))*$AE$5*EXP(-#REF!*$O$54)-NORMSDIST(-((LN($ET107/$AE$5)+(#REF!+($O$50^2)/2)*$O$54)/($O$50*SQRT($O$54))))*$ET107)*100*$AD$5,0)</f>
        <v>0</v>
      </c>
      <c r="EX107" s="60">
        <f ca="1">IFERROR((NORMSDIST(-(((LN($ET107/$AE$6)+(#REF!+($O$50^2)/2)*$O$54)/($O$50*SQRT($O$54)))-$O$50*SQRT($O$54)))*$AE$6*EXP(-#REF!*$O$54)-NORMSDIST(-((LN($ET107/$AE$6)+(#REF!+($O$50^2)/2)*$O$54)/($O$50*SQRT($O$54))))*$ET107)*100*$AD$6,0)</f>
        <v>0</v>
      </c>
      <c r="EY107" s="60">
        <f ca="1">IFERROR((NORMSDIST(-(((LN($ET107/$AE$7)+(#REF!+($O$50^2)/2)*$O$54)/($O$50*SQRT($O$54)))-$O$50*SQRT($O$54)))*$AE$7*EXP(-#REF!*$O$54)-NORMSDIST(-((LN($ET107/$AE$7)+(#REF!+($O$50^2)/2)*$O$54)/($O$50*SQRT($O$54))))*$ET107)*100*$AD$7,0)</f>
        <v>0</v>
      </c>
      <c r="EZ107" s="60">
        <f ca="1">IFERROR((NORMSDIST(-(((LN($ET107/$AE$8)+(#REF!+($O$50^2)/2)*$O$54)/($O$50*SQRT($O$54)))-$O$50*SQRT($O$54)))*$AE$8*EXP(-#REF!*$O$54)-NORMSDIST(-((LN($ET107/$AE$8)+(#REF!+($O$50^2)/2)*$O$54)/($O$50*SQRT($O$54))))*$ET107)*100*$AD$8,0)</f>
        <v>0</v>
      </c>
      <c r="FA107" s="60">
        <f ca="1">IFERROR((NORMSDIST(-(((LN($ET107/$AE$9)+(#REF!+($O$50^2)/2)*$O$54)/($O$50*SQRT($O$54)))-$O$50*SQRT($O$54)))*$AE$9*EXP(-#REF!*$O$54)-NORMSDIST(-((LN($ET107/$AE$9)+(#REF!+($O$50^2)/2)*$O$54)/($O$50*SQRT($O$54))))*$ET107)*100*$AD$9,0)</f>
        <v>0</v>
      </c>
      <c r="FB107" s="60">
        <f ca="1">IFERROR((NORMSDIST(-(((LN($ET107/$AE$10)+(#REF!+($O$50^2)/2)*$O$54)/($O$50*SQRT($O$54)))-$O$50*SQRT($O$54)))*$AE$10*EXP(-#REF!*$O$54)-NORMSDIST(-((LN($ET107/$AE$10)+(#REF!+($O$50^2)/2)*$O$54)/($O$50*SQRT($O$54))))*$ET107)*100*$AD$10,0)</f>
        <v>0</v>
      </c>
      <c r="FC107" s="60">
        <f ca="1">IFERROR((NORMSDIST(-(((LN($ET107/$AE$11)+(#REF!+($O$50^2)/2)*$O$54)/($O$50*SQRT($O$54)))-$O$50*SQRT($O$54)))*$AE$11*EXP(-#REF!*$O$54)-NORMSDIST(-((LN($ET107/$AE$11)+(#REF!+($O$50^2)/2)*$O$54)/($O$50*SQRT($O$54))))*$ET107)*100*$AD$11,0)</f>
        <v>0</v>
      </c>
      <c r="FD107" s="60">
        <f ca="1">IFERROR((NORMSDIST(-(((LN($ET107/$AE$12)+(#REF!+($O$50^2)/2)*$O$54)/($O$50*SQRT($O$54)))-$O$50*SQRT($O$54)))*$AE$12*EXP(-#REF!*$O$54)-NORMSDIST(-((LN($ET107/$AE$12)+(#REF!+($O$50^2)/2)*$O$54)/($O$50*SQRT($O$54))))*$ET107)*100*$AD$12,0)</f>
        <v>0</v>
      </c>
      <c r="FE107" s="60">
        <f ca="1">IFERROR((NORMSDIST(-(((LN($ET107/$AE$13)+(#REF!+($O$50^2)/2)*$O$54)/($O$50*SQRT($O$54)))-$O$50*SQRT($O$54)))*$AE$13*EXP(-#REF!*$O$54)-NORMSDIST(-((LN($ET107/$AE$13)+(#REF!+($O$50^2)/2)*$O$54)/($O$50*SQRT($O$54))))*$ET107)*100*$AD$13,0)</f>
        <v>0</v>
      </c>
      <c r="FF107" s="60">
        <f ca="1">IFERROR((NORMSDIST(-(((LN($ET107/$AE$14)+(#REF!+($O$50^2)/2)*$O$54)/($O$50*SQRT($O$54)))-$O$50*SQRT($O$54)))*$AE$14*EXP(-#REF!*$O$54)-NORMSDIST(-((LN($ET107/$AE$14)+(#REF!+($O$50^2)/2)*$O$54)/($O$50*SQRT($O$54))))*$ET107)*100*$AD$14,0)</f>
        <v>0</v>
      </c>
      <c r="FG107" s="60">
        <f ca="1">IFERROR((NORMSDIST(-(((LN($ET107/$AE$15)+(#REF!+($O$50^2)/2)*$O$54)/($O$50*SQRT($O$54)))-$O$50*SQRT($O$54)))*$AE$15*EXP(-#REF!*$O$54)-NORMSDIST(-((LN($ET107/$AE$15)+(#REF!+($O$50^2)/2)*$O$54)/($O$50*SQRT($O$54))))*$ET107)*100*$AD$15,0)</f>
        <v>0</v>
      </c>
      <c r="FH107" s="60">
        <f ca="1">IFERROR((NORMSDIST(-(((LN($ET107/$AE$16)+(#REF!+($O$50^2)/2)*$O$54)/($O$50*SQRT($O$54)))-$O$50*SQRT($O$54)))*$AE$16*EXP(-#REF!*$O$54)-NORMSDIST(-((LN($ET107/$AE$16)+(#REF!+($O$50^2)/2)*$O$54)/($O$50*SQRT($O$54))))*$ET107)*100*$AD$16,0)</f>
        <v>0</v>
      </c>
      <c r="FI107" s="60">
        <f ca="1">IFERROR((NORMSDIST(-(((LN($ET107/$AE$17)+(#REF!+($O$50^2)/2)*$O$54)/($O$50*SQRT($O$54)))-$O$50*SQRT($O$54)))*$AE$17*EXP(-#REF!*$O$54)-NORMSDIST(-((LN($ET107/$AE$17)+(#REF!+($O$50^2)/2)*$O$54)/($O$50*SQRT($O$54))))*$ET107)*100*$AD$17,0)</f>
        <v>0</v>
      </c>
      <c r="FJ107" s="60">
        <f ca="1">IFERROR((NORMSDIST(-(((LN($ET107/$AE$18)+(#REF!+($O$50^2)/2)*$O$54)/($O$50*SQRT($O$54)))-$O$50*SQRT($O$54)))*$AE$18*EXP(-#REF!*$O$54)-NORMSDIST(-((LN($ET107/$AE$18)+(#REF!+($O$50^2)/2)*$O$54)/($O$50*SQRT($O$54))))*$ET107)*100*$AD$18,0)</f>
        <v>0</v>
      </c>
      <c r="FK107" s="60">
        <f ca="1">IFERROR((NORMSDIST(-(((LN($ET107/$AE$19)+(#REF!+($O$50^2)/2)*$O$54)/($O$50*SQRT($O$54)))-$O$50*SQRT($O$54)))*$AE$19*EXP(-#REF!*$O$54)-NORMSDIST(-((LN($ET107/$AE$19)+(#REF!+($O$50^2)/2)*$O$54)/($O$50*SQRT($O$54))))*$ET107)*100*$AD$19,0)</f>
        <v>0</v>
      </c>
      <c r="FL107" s="60">
        <f ca="1">IFERROR((NORMSDIST(-(((LN($ET107/$AE$20)+(#REF!+($O$50^2)/2)*$O$54)/($O$50*SQRT($O$54)))-$O$50*SQRT($O$54)))*$AE$20*EXP(-#REF!*$O$54)-NORMSDIST(-((LN($ET107/$AE$20)+(#REF!+($O$50^2)/2)*$O$54)/($O$50*SQRT($O$54))))*$ET107)*100*$AD$20,0)</f>
        <v>0</v>
      </c>
      <c r="FM107" s="60">
        <f ca="1">IFERROR((NORMSDIST(-(((LN($ET107/$AE$21)+(#REF!+($O$50^2)/2)*$O$54)/($O$50*SQRT($O$54)))-$O$50*SQRT($O$54)))*$AE$21*EXP(-#REF!*$O$54)-NORMSDIST(-((LN($ET107/$AE$21)+(#REF!+($O$50^2)/2)*$O$54)/($O$50*SQRT($O$54))))*$ET107)*100*$AD$21,0)</f>
        <v>0</v>
      </c>
      <c r="FN107" s="60">
        <f ca="1">IFERROR((NORMSDIST(-(((LN($ET107/$AE$22)+(#REF!+($O$50^2)/2)*$O$54)/($O$50*SQRT($O$54)))-$O$50*SQRT($O$54)))*$AE$22*EXP(-#REF!*$O$54)-NORMSDIST(-((LN($ET107/$AE$22)+(#REF!+($O$50^2)/2)*$O$54)/($O$50*SQRT($O$54))))*$ET107)*100*$AD$22,0)</f>
        <v>0</v>
      </c>
      <c r="FO107" s="60">
        <f ca="1">IFERROR((NORMSDIST(-(((LN($ET107/$AE$23)+(#REF!+($O$50^2)/2)*$O$54)/($O$50*SQRT($O$54)))-$O$50*SQRT($O$54)))*$AE$23*EXP(-#REF!*$O$54)-NORMSDIST(-((LN($ET107/$AE$23)+(#REF!+($O$50^2)/2)*$O$54)/($O$50*SQRT($O$54))))*$ET107)*100*$AD$23,0)</f>
        <v>0</v>
      </c>
      <c r="FP107" s="60">
        <f ca="1">IFERROR((NORMSDIST(-(((LN($ET107/$AE$24)+(#REF!+($O$50^2)/2)*$O$54)/($O$50*SQRT($O$54)))-$O$50*SQRT($O$54)))*$AE$24*EXP(-#REF!*$O$54)-NORMSDIST(-((LN($ET107/$AE$24)+(#REF!+($O$50^2)/2)*$O$54)/($O$50*SQRT($O$54))))*$ET107)*100*$AD$24,0)</f>
        <v>0</v>
      </c>
      <c r="FQ107" s="60">
        <f ca="1">IFERROR((NORMSDIST(-(((LN($ET107/$AE$25)+(#REF!+($O$50^2)/2)*$O$54)/($O$50*SQRT($O$54)))-$O$50*SQRT($O$54)))*$AE$25*EXP(-#REF!*$O$54)-NORMSDIST(-((LN($ET107/$AE$25)+(#REF!+($O$50^2)/2)*$O$54)/($O$50*SQRT($O$54))))*$ET107)*100*$AD$25,0)</f>
        <v>0</v>
      </c>
      <c r="FR107" s="60">
        <f ca="1">IFERROR((NORMSDIST(-(((LN($ET107/$AE$26)+(#REF!+($O$50^2)/2)*$O$54)/($O$50*SQRT($O$54)))-$O$50*SQRT($O$54)))*$AE$26*EXP(-#REF!*$O$54)-NORMSDIST(-((LN($ET107/$AE$26)+(#REF!+($O$50^2)/2)*$O$54)/($O$50*SQRT($O$54))))*$ET107)*100*$AD$26,0)</f>
        <v>0</v>
      </c>
      <c r="FS107" s="60">
        <f ca="1">IFERROR((NORMSDIST(-(((LN($ET107/$AE$27)+(#REF!+($O$50^2)/2)*$O$54)/($O$50*SQRT($O$54)))-$O$50*SQRT($O$54)))*$AE$27*EXP(-#REF!*$O$54)-NORMSDIST(-((LN($ET107/$AE$27)+(#REF!+($O$50^2)/2)*$O$54)/($O$50*SQRT($O$54))))*$ET107)*100*$AD$27,0)</f>
        <v>0</v>
      </c>
      <c r="FT107" s="60">
        <f ca="1">IFERROR((NORMSDIST(-(((LN($ET107/$AE$28)+(#REF!+($O$50^2)/2)*$O$54)/($O$50*SQRT($O$54)))-$O$50*SQRT($O$54)))*$AE$28*EXP(-#REF!*$O$54)-NORMSDIST(-((LN($ET107/$AE$28)+(#REF!+($O$50^2)/2)*$O$54)/($O$50*SQRT($O$54))))*$ET107)*100*$AD$28,0)</f>
        <v>0</v>
      </c>
      <c r="FU107" s="60">
        <f ca="1">IFERROR((NORMSDIST(-(((LN($ET107/$AE$29)+(#REF!+($O$50^2)/2)*$O$54)/($O$50*SQRT($O$54)))-$O$50*SQRT($O$54)))*$AE$29*EXP(-#REF!*$O$54)-NORMSDIST(-((LN($ET107/$AE$29)+(#REF!+($O$50^2)/2)*$O$54)/($O$50*SQRT($O$54))))*$ET107)*100*$AD$29,0)</f>
        <v>0</v>
      </c>
      <c r="FV107" s="60">
        <f ca="1">IFERROR((NORMSDIST(-(((LN($ET107/$AE$30)+(#REF!+($O$50^2)/2)*$O$54)/($O$50*SQRT($O$54)))-$O$50*SQRT($O$54)))*$AE$30*EXP(-#REF!*$O$54)-NORMSDIST(-((LN($ET107/$AE$30)+(#REF!+($O$50^2)/2)*$O$54)/($O$50*SQRT($O$54))))*$ET107)*100*$AD$30,0)</f>
        <v>0</v>
      </c>
      <c r="FW107" s="60">
        <f ca="1">IFERROR((NORMSDIST(-(((LN($ET107/$AE$31)+(#REF!+($O$50^2)/2)*$O$54)/($O$50*SQRT($O$54)))-$O$50*SQRT($O$54)))*$AE$31*EXP(-#REF!*$O$54)-NORMSDIST(-((LN($ET107/$AE$31)+(#REF!+($O$50^2)/2)*$O$54)/($O$50*SQRT($O$54))))*$ET107)*100*$AD$31,0)</f>
        <v>0</v>
      </c>
      <c r="FX107" s="60">
        <f ca="1">IFERROR((NORMSDIST(-(((LN($ET107/$AE$32)+(#REF!+($O$50^2)/2)*$O$54)/($O$50*SQRT($O$54)))-$O$50*SQRT($O$54)))*$AE$32*EXP(-#REF!*$O$54)-NORMSDIST(-((LN($ET107/$AE$32)+(#REF!+($O$50^2)/2)*$O$54)/($O$50*SQRT($O$54))))*$ET107)*100*$AD$32,0)</f>
        <v>0</v>
      </c>
      <c r="FY107" s="60">
        <f ca="1">IFERROR((NORMSDIST(-(((LN($ET107/$AE$33)+(#REF!+($O$50^2)/2)*$O$54)/($O$50*SQRT($O$54)))-$O$50*SQRT($O$54)))*$AE$33*EXP(-#REF!*$O$54)-NORMSDIST(-((LN($ET107/$AE$33)+(#REF!+($O$50^2)/2)*$O$54)/($O$50*SQRT($O$54))))*$ET107)*100*$AD$33,0)</f>
        <v>0</v>
      </c>
      <c r="FZ107" s="60">
        <f ca="1">IFERROR((NORMSDIST(-(((LN($ET107/$AE$34)+(#REF!+($O$50^2)/2)*$O$54)/($O$50*SQRT($O$54)))-$O$50*SQRT($O$54)))*$AE$34*EXP(-#REF!*$O$54)-NORMSDIST(-((LN($ET107/$AE$34)+(#REF!+($O$50^2)/2)*$O$54)/($O$50*SQRT($O$54))))*$ET107)*100*$AD$34,0)</f>
        <v>0</v>
      </c>
      <c r="GA107" s="60">
        <f ca="1">IFERROR((NORMSDIST(-(((LN($ET107/$AE$35)+(#REF!+($O$50^2)/2)*$O$54)/($O$50*SQRT($O$54)))-$O$50*SQRT($O$54)))*$AE$35*EXP(-#REF!*$O$54)-NORMSDIST(-((LN($ET107/$AE$35)+(#REF!+($O$50^2)/2)*$O$54)/($O$50*SQRT($O$54))))*$ET107)*100*$AD$35,0)</f>
        <v>0</v>
      </c>
      <c r="GB107" s="60">
        <f ca="1">IFERROR((NORMSDIST(-(((LN($ET107/$AE$36)+(#REF!+($O$50^2)/2)*$O$54)/($O$50*SQRT($O$54)))-$O$50*SQRT($O$54)))*$AE$36*EXP(-#REF!*$O$54)-NORMSDIST(-((LN($ET107/$AE$36)+(#REF!+($O$50^2)/2)*$O$54)/($O$50*SQRT($O$54))))*$ET107)*100*$AD$36,0)</f>
        <v>0</v>
      </c>
      <c r="GC107" s="60">
        <f ca="1">IFERROR((NORMSDIST(-(((LN($ET107/$AE$37)+(#REF!+($O$50^2)/2)*$O$54)/($O$50*SQRT($O$54)))-$O$50*SQRT($O$54)))*$AE$37*EXP(-#REF!*$O$54)-NORMSDIST(-((LN($ET107/$AE$37)+(#REF!+($O$50^2)/2)*$O$54)/($O$50*SQRT($O$54))))*$ET107)*100*$AD$37,0)</f>
        <v>0</v>
      </c>
      <c r="GD107" s="60">
        <f ca="1">IFERROR((NORMSDIST(-(((LN($ET107/$AE$38)+(#REF!+($O$50^2)/2)*$O$54)/($O$50*SQRT($O$54)))-$O$50*SQRT($O$54)))*$AE$38*EXP(-#REF!*$O$54)-NORMSDIST(-((LN($ET107/$AE$38)+(#REF!+($O$50^2)/2)*$O$54)/($O$50*SQRT($O$54))))*$ET107)*100*$AD$38,0)</f>
        <v>0</v>
      </c>
      <c r="GE107" s="60">
        <f ca="1">IFERROR((NORMSDIST(-(((LN($ET107/$AE$39)+(#REF!+($O$50^2)/2)*$O$54)/($O$50*SQRT($O$54)))-$O$50*SQRT($O$54)))*$AE$39*EXP(-#REF!*$O$54)-NORMSDIST(-((LN($ET107/$AE$39)+(#REF!+($O$50^2)/2)*$O$54)/($O$50*SQRT($O$54))))*$ET107)*100*$AD$39,0)</f>
        <v>0</v>
      </c>
      <c r="GF107" s="60">
        <f ca="1">IFERROR((NORMSDIST(-(((LN($ET107/$AE$40)+(#REF!+($O$50^2)/2)*$O$54)/($O$50*SQRT($O$54)))-$O$50*SQRT($O$54)))*$AE$40*EXP(-#REF!*$O$54)-NORMSDIST(-((LN($ET107/$AE$40)+(#REF!+($O$50^2)/2)*$O$54)/($O$50*SQRT($O$54))))*$ET107)*100*$AD$40,0)</f>
        <v>0</v>
      </c>
      <c r="GG107" s="60">
        <f ca="1">IFERROR((NORMSDIST(-(((LN($ET107/$AE$41)+(#REF!+($O$50^2)/2)*$O$54)/($O$50*SQRT($O$54)))-$O$50*SQRT($O$54)))*$AE$41*EXP(-#REF!*$O$54)-NORMSDIST(-((LN($ET107/$AE$41)+(#REF!+($O$50^2)/2)*$O$54)/($O$50*SQRT($O$54))))*$ET107)*100*$AD$41,0)</f>
        <v>0</v>
      </c>
      <c r="GH107" s="60">
        <f ca="1">IFERROR((NORMSDIST(-(((LN($ET107/$AE$42)+(#REF!+($O$50^2)/2)*$O$54)/($O$50*SQRT($O$54)))-$O$50*SQRT($O$54)))*$AE$42*EXP(-#REF!*$O$54)-NORMSDIST(-((LN($ET107/$AE$42)+(#REF!+($O$50^2)/2)*$O$54)/($O$50*SQRT($O$54))))*$ET107)*100*$AD$42,0)</f>
        <v>0</v>
      </c>
      <c r="GI107" s="85">
        <f t="shared" ca="1" si="189"/>
        <v>0</v>
      </c>
    </row>
    <row r="108" spans="1:191">
      <c r="DC108" s="59">
        <f t="shared" si="186"/>
        <v>3051.7669337249868</v>
      </c>
      <c r="DD108" s="60">
        <f t="shared" si="190"/>
        <v>0</v>
      </c>
      <c r="DE108" s="60">
        <f t="shared" si="191"/>
        <v>0</v>
      </c>
      <c r="DF108" s="60">
        <f t="shared" si="192"/>
        <v>0</v>
      </c>
      <c r="DG108" s="60">
        <f t="shared" si="193"/>
        <v>0</v>
      </c>
      <c r="DH108" s="60">
        <f t="shared" si="194"/>
        <v>0</v>
      </c>
      <c r="DI108" s="60">
        <f t="shared" si="195"/>
        <v>0</v>
      </c>
      <c r="DJ108" s="60">
        <f t="shared" si="196"/>
        <v>0</v>
      </c>
      <c r="DK108" s="60">
        <f t="shared" si="197"/>
        <v>0</v>
      </c>
      <c r="DL108" s="60">
        <f t="shared" si="198"/>
        <v>0</v>
      </c>
      <c r="DM108" s="60">
        <f t="shared" si="199"/>
        <v>-103166.53313750657</v>
      </c>
      <c r="DN108" s="60">
        <f t="shared" si="200"/>
        <v>-112666.1325500263</v>
      </c>
      <c r="DO108" s="60">
        <f t="shared" si="201"/>
        <v>0</v>
      </c>
      <c r="DP108" s="60">
        <f t="shared" si="202"/>
        <v>0</v>
      </c>
      <c r="DQ108" s="60">
        <f t="shared" si="203"/>
        <v>0</v>
      </c>
      <c r="DR108" s="60">
        <f t="shared" si="204"/>
        <v>0</v>
      </c>
      <c r="DS108" s="60">
        <f t="shared" si="205"/>
        <v>0</v>
      </c>
      <c r="DT108" s="60">
        <f t="shared" si="206"/>
        <v>0</v>
      </c>
      <c r="DU108" s="60">
        <f t="shared" si="207"/>
        <v>0</v>
      </c>
      <c r="DV108" s="60">
        <f t="shared" si="208"/>
        <v>0</v>
      </c>
      <c r="DW108" s="60">
        <f t="shared" si="209"/>
        <v>0</v>
      </c>
      <c r="DX108" s="60">
        <f t="shared" si="210"/>
        <v>0</v>
      </c>
      <c r="DY108" s="60">
        <f t="shared" si="211"/>
        <v>0</v>
      </c>
      <c r="DZ108" s="60">
        <f t="shared" si="212"/>
        <v>0</v>
      </c>
      <c r="EA108" s="60">
        <f t="shared" si="213"/>
        <v>0</v>
      </c>
      <c r="EB108" s="60">
        <f t="shared" si="214"/>
        <v>0</v>
      </c>
      <c r="EC108" s="60">
        <f t="shared" si="215"/>
        <v>0</v>
      </c>
      <c r="ED108" s="60">
        <f t="shared" si="216"/>
        <v>0</v>
      </c>
      <c r="EE108" s="60">
        <f t="shared" si="217"/>
        <v>0</v>
      </c>
      <c r="EF108" s="60">
        <f t="shared" si="218"/>
        <v>0</v>
      </c>
      <c r="EG108" s="60">
        <f t="shared" si="219"/>
        <v>0</v>
      </c>
      <c r="EH108" s="60">
        <f t="shared" si="220"/>
        <v>0</v>
      </c>
      <c r="EI108" s="60">
        <f t="shared" si="221"/>
        <v>0</v>
      </c>
      <c r="EJ108" s="60">
        <f t="shared" si="222"/>
        <v>0</v>
      </c>
      <c r="EK108" s="60">
        <f t="shared" si="223"/>
        <v>0</v>
      </c>
      <c r="EL108" s="60">
        <f t="shared" si="224"/>
        <v>0</v>
      </c>
      <c r="EM108" s="60">
        <f t="shared" si="225"/>
        <v>0</v>
      </c>
      <c r="EN108" s="60">
        <f t="shared" si="226"/>
        <v>0</v>
      </c>
      <c r="EO108" s="60">
        <f t="shared" si="227"/>
        <v>0</v>
      </c>
      <c r="EP108" s="60">
        <f t="shared" si="228"/>
        <v>0</v>
      </c>
      <c r="EQ108" s="60">
        <f t="shared" si="229"/>
        <v>0</v>
      </c>
      <c r="ER108" s="85">
        <f t="shared" si="187"/>
        <v>-215832.66568753286</v>
      </c>
      <c r="ES108" s="50"/>
      <c r="ET108" s="59">
        <f t="shared" si="188"/>
        <v>3051.7669337249868</v>
      </c>
      <c r="EU108" s="60">
        <f ca="1">IFERROR((NORMSDIST(-(((LN($ET108/$AE$3)+(#REF!+($O$50^2)/2)*$O$54)/($O$50*SQRT($O$54)))-$O$50*SQRT($O$54)))*$AE$3*EXP(-#REF!*$O$54)-NORMSDIST(-((LN($ET108/$AE$3)+(#REF!+($O$50^2)/2)*$O$54)/($O$50*SQRT($O$54))))*$ET108)*100*$AD$3,0)</f>
        <v>0</v>
      </c>
      <c r="EV108" s="60">
        <f ca="1">IFERROR((NORMSDIST(-(((LN($ET108/$AE$4)+(#REF!+($O$50^2)/2)*$O$54)/($O$50*SQRT($O$54)))-$O$50*SQRT($O$54)))*$AE$4*EXP(-#REF!*$O$54)-NORMSDIST(-((LN($ET108/$AE$4)+(#REF!+($O$50^2)/2)*$O$54)/($O$50*SQRT($O$54))))*$ET108)*100*$AD$4,0)</f>
        <v>0</v>
      </c>
      <c r="EW108" s="60">
        <f ca="1">IFERROR((NORMSDIST(-(((LN($ET108/$AE$5)+(#REF!+($O$50^2)/2)*$O$54)/($O$50*SQRT($O$54)))-$O$50*SQRT($O$54)))*$AE$5*EXP(-#REF!*$O$54)-NORMSDIST(-((LN($ET108/$AE$5)+(#REF!+($O$50^2)/2)*$O$54)/($O$50*SQRT($O$54))))*$ET108)*100*$AD$5,0)</f>
        <v>0</v>
      </c>
      <c r="EX108" s="60">
        <f ca="1">IFERROR((NORMSDIST(-(((LN($ET108/$AE$6)+(#REF!+($O$50^2)/2)*$O$54)/($O$50*SQRT($O$54)))-$O$50*SQRT($O$54)))*$AE$6*EXP(-#REF!*$O$54)-NORMSDIST(-((LN($ET108/$AE$6)+(#REF!+($O$50^2)/2)*$O$54)/($O$50*SQRT($O$54))))*$ET108)*100*$AD$6,0)</f>
        <v>0</v>
      </c>
      <c r="EY108" s="60">
        <f ca="1">IFERROR((NORMSDIST(-(((LN($ET108/$AE$7)+(#REF!+($O$50^2)/2)*$O$54)/($O$50*SQRT($O$54)))-$O$50*SQRT($O$54)))*$AE$7*EXP(-#REF!*$O$54)-NORMSDIST(-((LN($ET108/$AE$7)+(#REF!+($O$50^2)/2)*$O$54)/($O$50*SQRT($O$54))))*$ET108)*100*$AD$7,0)</f>
        <v>0</v>
      </c>
      <c r="EZ108" s="60">
        <f ca="1">IFERROR((NORMSDIST(-(((LN($ET108/$AE$8)+(#REF!+($O$50^2)/2)*$O$54)/($O$50*SQRT($O$54)))-$O$50*SQRT($O$54)))*$AE$8*EXP(-#REF!*$O$54)-NORMSDIST(-((LN($ET108/$AE$8)+(#REF!+($O$50^2)/2)*$O$54)/($O$50*SQRT($O$54))))*$ET108)*100*$AD$8,0)</f>
        <v>0</v>
      </c>
      <c r="FA108" s="60">
        <f ca="1">IFERROR((NORMSDIST(-(((LN($ET108/$AE$9)+(#REF!+($O$50^2)/2)*$O$54)/($O$50*SQRT($O$54)))-$O$50*SQRT($O$54)))*$AE$9*EXP(-#REF!*$O$54)-NORMSDIST(-((LN($ET108/$AE$9)+(#REF!+($O$50^2)/2)*$O$54)/($O$50*SQRT($O$54))))*$ET108)*100*$AD$9,0)</f>
        <v>0</v>
      </c>
      <c r="FB108" s="60">
        <f ca="1">IFERROR((NORMSDIST(-(((LN($ET108/$AE$10)+(#REF!+($O$50^2)/2)*$O$54)/($O$50*SQRT($O$54)))-$O$50*SQRT($O$54)))*$AE$10*EXP(-#REF!*$O$54)-NORMSDIST(-((LN($ET108/$AE$10)+(#REF!+($O$50^2)/2)*$O$54)/($O$50*SQRT($O$54))))*$ET108)*100*$AD$10,0)</f>
        <v>0</v>
      </c>
      <c r="FC108" s="60">
        <f ca="1">IFERROR((NORMSDIST(-(((LN($ET108/$AE$11)+(#REF!+($O$50^2)/2)*$O$54)/($O$50*SQRT($O$54)))-$O$50*SQRT($O$54)))*$AE$11*EXP(-#REF!*$O$54)-NORMSDIST(-((LN($ET108/$AE$11)+(#REF!+($O$50^2)/2)*$O$54)/($O$50*SQRT($O$54))))*$ET108)*100*$AD$11,0)</f>
        <v>0</v>
      </c>
      <c r="FD108" s="60">
        <f ca="1">IFERROR((NORMSDIST(-(((LN($ET108/$AE$12)+(#REF!+($O$50^2)/2)*$O$54)/($O$50*SQRT($O$54)))-$O$50*SQRT($O$54)))*$AE$12*EXP(-#REF!*$O$54)-NORMSDIST(-((LN($ET108/$AE$12)+(#REF!+($O$50^2)/2)*$O$54)/($O$50*SQRT($O$54))))*$ET108)*100*$AD$12,0)</f>
        <v>0</v>
      </c>
      <c r="FE108" s="60">
        <f ca="1">IFERROR((NORMSDIST(-(((LN($ET108/$AE$13)+(#REF!+($O$50^2)/2)*$O$54)/($O$50*SQRT($O$54)))-$O$50*SQRT($O$54)))*$AE$13*EXP(-#REF!*$O$54)-NORMSDIST(-((LN($ET108/$AE$13)+(#REF!+($O$50^2)/2)*$O$54)/($O$50*SQRT($O$54))))*$ET108)*100*$AD$13,0)</f>
        <v>0</v>
      </c>
      <c r="FF108" s="60">
        <f ca="1">IFERROR((NORMSDIST(-(((LN($ET108/$AE$14)+(#REF!+($O$50^2)/2)*$O$54)/($O$50*SQRT($O$54)))-$O$50*SQRT($O$54)))*$AE$14*EXP(-#REF!*$O$54)-NORMSDIST(-((LN($ET108/$AE$14)+(#REF!+($O$50^2)/2)*$O$54)/($O$50*SQRT($O$54))))*$ET108)*100*$AD$14,0)</f>
        <v>0</v>
      </c>
      <c r="FG108" s="60">
        <f ca="1">IFERROR((NORMSDIST(-(((LN($ET108/$AE$15)+(#REF!+($O$50^2)/2)*$O$54)/($O$50*SQRT($O$54)))-$O$50*SQRT($O$54)))*$AE$15*EXP(-#REF!*$O$54)-NORMSDIST(-((LN($ET108/$AE$15)+(#REF!+($O$50^2)/2)*$O$54)/($O$50*SQRT($O$54))))*$ET108)*100*$AD$15,0)</f>
        <v>0</v>
      </c>
      <c r="FH108" s="60">
        <f ca="1">IFERROR((NORMSDIST(-(((LN($ET108/$AE$16)+(#REF!+($O$50^2)/2)*$O$54)/($O$50*SQRT($O$54)))-$O$50*SQRT($O$54)))*$AE$16*EXP(-#REF!*$O$54)-NORMSDIST(-((LN($ET108/$AE$16)+(#REF!+($O$50^2)/2)*$O$54)/($O$50*SQRT($O$54))))*$ET108)*100*$AD$16,0)</f>
        <v>0</v>
      </c>
      <c r="FI108" s="60">
        <f ca="1">IFERROR((NORMSDIST(-(((LN($ET108/$AE$17)+(#REF!+($O$50^2)/2)*$O$54)/($O$50*SQRT($O$54)))-$O$50*SQRT($O$54)))*$AE$17*EXP(-#REF!*$O$54)-NORMSDIST(-((LN($ET108/$AE$17)+(#REF!+($O$50^2)/2)*$O$54)/($O$50*SQRT($O$54))))*$ET108)*100*$AD$17,0)</f>
        <v>0</v>
      </c>
      <c r="FJ108" s="60">
        <f ca="1">IFERROR((NORMSDIST(-(((LN($ET108/$AE$18)+(#REF!+($O$50^2)/2)*$O$54)/($O$50*SQRT($O$54)))-$O$50*SQRT($O$54)))*$AE$18*EXP(-#REF!*$O$54)-NORMSDIST(-((LN($ET108/$AE$18)+(#REF!+($O$50^2)/2)*$O$54)/($O$50*SQRT($O$54))))*$ET108)*100*$AD$18,0)</f>
        <v>0</v>
      </c>
      <c r="FK108" s="60">
        <f ca="1">IFERROR((NORMSDIST(-(((LN($ET108/$AE$19)+(#REF!+($O$50^2)/2)*$O$54)/($O$50*SQRT($O$54)))-$O$50*SQRT($O$54)))*$AE$19*EXP(-#REF!*$O$54)-NORMSDIST(-((LN($ET108/$AE$19)+(#REF!+($O$50^2)/2)*$O$54)/($O$50*SQRT($O$54))))*$ET108)*100*$AD$19,0)</f>
        <v>0</v>
      </c>
      <c r="FL108" s="60">
        <f ca="1">IFERROR((NORMSDIST(-(((LN($ET108/$AE$20)+(#REF!+($O$50^2)/2)*$O$54)/($O$50*SQRT($O$54)))-$O$50*SQRT($O$54)))*$AE$20*EXP(-#REF!*$O$54)-NORMSDIST(-((LN($ET108/$AE$20)+(#REF!+($O$50^2)/2)*$O$54)/($O$50*SQRT($O$54))))*$ET108)*100*$AD$20,0)</f>
        <v>0</v>
      </c>
      <c r="FM108" s="60">
        <f ca="1">IFERROR((NORMSDIST(-(((LN($ET108/$AE$21)+(#REF!+($O$50^2)/2)*$O$54)/($O$50*SQRT($O$54)))-$O$50*SQRT($O$54)))*$AE$21*EXP(-#REF!*$O$54)-NORMSDIST(-((LN($ET108/$AE$21)+(#REF!+($O$50^2)/2)*$O$54)/($O$50*SQRT($O$54))))*$ET108)*100*$AD$21,0)</f>
        <v>0</v>
      </c>
      <c r="FN108" s="60">
        <f ca="1">IFERROR((NORMSDIST(-(((LN($ET108/$AE$22)+(#REF!+($O$50^2)/2)*$O$54)/($O$50*SQRT($O$54)))-$O$50*SQRT($O$54)))*$AE$22*EXP(-#REF!*$O$54)-NORMSDIST(-((LN($ET108/$AE$22)+(#REF!+($O$50^2)/2)*$O$54)/($O$50*SQRT($O$54))))*$ET108)*100*$AD$22,0)</f>
        <v>0</v>
      </c>
      <c r="FO108" s="60">
        <f ca="1">IFERROR((NORMSDIST(-(((LN($ET108/$AE$23)+(#REF!+($O$50^2)/2)*$O$54)/($O$50*SQRT($O$54)))-$O$50*SQRT($O$54)))*$AE$23*EXP(-#REF!*$O$54)-NORMSDIST(-((LN($ET108/$AE$23)+(#REF!+($O$50^2)/2)*$O$54)/($O$50*SQRT($O$54))))*$ET108)*100*$AD$23,0)</f>
        <v>0</v>
      </c>
      <c r="FP108" s="60">
        <f ca="1">IFERROR((NORMSDIST(-(((LN($ET108/$AE$24)+(#REF!+($O$50^2)/2)*$O$54)/($O$50*SQRT($O$54)))-$O$50*SQRT($O$54)))*$AE$24*EXP(-#REF!*$O$54)-NORMSDIST(-((LN($ET108/$AE$24)+(#REF!+($O$50^2)/2)*$O$54)/($O$50*SQRT($O$54))))*$ET108)*100*$AD$24,0)</f>
        <v>0</v>
      </c>
      <c r="FQ108" s="60">
        <f ca="1">IFERROR((NORMSDIST(-(((LN($ET108/$AE$25)+(#REF!+($O$50^2)/2)*$O$54)/($O$50*SQRT($O$54)))-$O$50*SQRT($O$54)))*$AE$25*EXP(-#REF!*$O$54)-NORMSDIST(-((LN($ET108/$AE$25)+(#REF!+($O$50^2)/2)*$O$54)/($O$50*SQRT($O$54))))*$ET108)*100*$AD$25,0)</f>
        <v>0</v>
      </c>
      <c r="FR108" s="60">
        <f ca="1">IFERROR((NORMSDIST(-(((LN($ET108/$AE$26)+(#REF!+($O$50^2)/2)*$O$54)/($O$50*SQRT($O$54)))-$O$50*SQRT($O$54)))*$AE$26*EXP(-#REF!*$O$54)-NORMSDIST(-((LN($ET108/$AE$26)+(#REF!+($O$50^2)/2)*$O$54)/($O$50*SQRT($O$54))))*$ET108)*100*$AD$26,0)</f>
        <v>0</v>
      </c>
      <c r="FS108" s="60">
        <f ca="1">IFERROR((NORMSDIST(-(((LN($ET108/$AE$27)+(#REF!+($O$50^2)/2)*$O$54)/($O$50*SQRT($O$54)))-$O$50*SQRT($O$54)))*$AE$27*EXP(-#REF!*$O$54)-NORMSDIST(-((LN($ET108/$AE$27)+(#REF!+($O$50^2)/2)*$O$54)/($O$50*SQRT($O$54))))*$ET108)*100*$AD$27,0)</f>
        <v>0</v>
      </c>
      <c r="FT108" s="60">
        <f ca="1">IFERROR((NORMSDIST(-(((LN($ET108/$AE$28)+(#REF!+($O$50^2)/2)*$O$54)/($O$50*SQRT($O$54)))-$O$50*SQRT($O$54)))*$AE$28*EXP(-#REF!*$O$54)-NORMSDIST(-((LN($ET108/$AE$28)+(#REF!+($O$50^2)/2)*$O$54)/($O$50*SQRT($O$54))))*$ET108)*100*$AD$28,0)</f>
        <v>0</v>
      </c>
      <c r="FU108" s="60">
        <f ca="1">IFERROR((NORMSDIST(-(((LN($ET108/$AE$29)+(#REF!+($O$50^2)/2)*$O$54)/($O$50*SQRT($O$54)))-$O$50*SQRT($O$54)))*$AE$29*EXP(-#REF!*$O$54)-NORMSDIST(-((LN($ET108/$AE$29)+(#REF!+($O$50^2)/2)*$O$54)/($O$50*SQRT($O$54))))*$ET108)*100*$AD$29,0)</f>
        <v>0</v>
      </c>
      <c r="FV108" s="60">
        <f ca="1">IFERROR((NORMSDIST(-(((LN($ET108/$AE$30)+(#REF!+($O$50^2)/2)*$O$54)/($O$50*SQRT($O$54)))-$O$50*SQRT($O$54)))*$AE$30*EXP(-#REF!*$O$54)-NORMSDIST(-((LN($ET108/$AE$30)+(#REF!+($O$50^2)/2)*$O$54)/($O$50*SQRT($O$54))))*$ET108)*100*$AD$30,0)</f>
        <v>0</v>
      </c>
      <c r="FW108" s="60">
        <f ca="1">IFERROR((NORMSDIST(-(((LN($ET108/$AE$31)+(#REF!+($O$50^2)/2)*$O$54)/($O$50*SQRT($O$54)))-$O$50*SQRT($O$54)))*$AE$31*EXP(-#REF!*$O$54)-NORMSDIST(-((LN($ET108/$AE$31)+(#REF!+($O$50^2)/2)*$O$54)/($O$50*SQRT($O$54))))*$ET108)*100*$AD$31,0)</f>
        <v>0</v>
      </c>
      <c r="FX108" s="60">
        <f ca="1">IFERROR((NORMSDIST(-(((LN($ET108/$AE$32)+(#REF!+($O$50^2)/2)*$O$54)/($O$50*SQRT($O$54)))-$O$50*SQRT($O$54)))*$AE$32*EXP(-#REF!*$O$54)-NORMSDIST(-((LN($ET108/$AE$32)+(#REF!+($O$50^2)/2)*$O$54)/($O$50*SQRT($O$54))))*$ET108)*100*$AD$32,0)</f>
        <v>0</v>
      </c>
      <c r="FY108" s="60">
        <f ca="1">IFERROR((NORMSDIST(-(((LN($ET108/$AE$33)+(#REF!+($O$50^2)/2)*$O$54)/($O$50*SQRT($O$54)))-$O$50*SQRT($O$54)))*$AE$33*EXP(-#REF!*$O$54)-NORMSDIST(-((LN($ET108/$AE$33)+(#REF!+($O$50^2)/2)*$O$54)/($O$50*SQRT($O$54))))*$ET108)*100*$AD$33,0)</f>
        <v>0</v>
      </c>
      <c r="FZ108" s="60">
        <f ca="1">IFERROR((NORMSDIST(-(((LN($ET108/$AE$34)+(#REF!+($O$50^2)/2)*$O$54)/($O$50*SQRT($O$54)))-$O$50*SQRT($O$54)))*$AE$34*EXP(-#REF!*$O$54)-NORMSDIST(-((LN($ET108/$AE$34)+(#REF!+($O$50^2)/2)*$O$54)/($O$50*SQRT($O$54))))*$ET108)*100*$AD$34,0)</f>
        <v>0</v>
      </c>
      <c r="GA108" s="60">
        <f ca="1">IFERROR((NORMSDIST(-(((LN($ET108/$AE$35)+(#REF!+($O$50^2)/2)*$O$54)/($O$50*SQRT($O$54)))-$O$50*SQRT($O$54)))*$AE$35*EXP(-#REF!*$O$54)-NORMSDIST(-((LN($ET108/$AE$35)+(#REF!+($O$50^2)/2)*$O$54)/($O$50*SQRT($O$54))))*$ET108)*100*$AD$35,0)</f>
        <v>0</v>
      </c>
      <c r="GB108" s="60">
        <f ca="1">IFERROR((NORMSDIST(-(((LN($ET108/$AE$36)+(#REF!+($O$50^2)/2)*$O$54)/($O$50*SQRT($O$54)))-$O$50*SQRT($O$54)))*$AE$36*EXP(-#REF!*$O$54)-NORMSDIST(-((LN($ET108/$AE$36)+(#REF!+($O$50^2)/2)*$O$54)/($O$50*SQRT($O$54))))*$ET108)*100*$AD$36,0)</f>
        <v>0</v>
      </c>
      <c r="GC108" s="60">
        <f ca="1">IFERROR((NORMSDIST(-(((LN($ET108/$AE$37)+(#REF!+($O$50^2)/2)*$O$54)/($O$50*SQRT($O$54)))-$O$50*SQRT($O$54)))*$AE$37*EXP(-#REF!*$O$54)-NORMSDIST(-((LN($ET108/$AE$37)+(#REF!+($O$50^2)/2)*$O$54)/($O$50*SQRT($O$54))))*$ET108)*100*$AD$37,0)</f>
        <v>0</v>
      </c>
      <c r="GD108" s="60">
        <f ca="1">IFERROR((NORMSDIST(-(((LN($ET108/$AE$38)+(#REF!+($O$50^2)/2)*$O$54)/($O$50*SQRT($O$54)))-$O$50*SQRT($O$54)))*$AE$38*EXP(-#REF!*$O$54)-NORMSDIST(-((LN($ET108/$AE$38)+(#REF!+($O$50^2)/2)*$O$54)/($O$50*SQRT($O$54))))*$ET108)*100*$AD$38,0)</f>
        <v>0</v>
      </c>
      <c r="GE108" s="60">
        <f ca="1">IFERROR((NORMSDIST(-(((LN($ET108/$AE$39)+(#REF!+($O$50^2)/2)*$O$54)/($O$50*SQRT($O$54)))-$O$50*SQRT($O$54)))*$AE$39*EXP(-#REF!*$O$54)-NORMSDIST(-((LN($ET108/$AE$39)+(#REF!+($O$50^2)/2)*$O$54)/($O$50*SQRT($O$54))))*$ET108)*100*$AD$39,0)</f>
        <v>0</v>
      </c>
      <c r="GF108" s="60">
        <f ca="1">IFERROR((NORMSDIST(-(((LN($ET108/$AE$40)+(#REF!+($O$50^2)/2)*$O$54)/($O$50*SQRT($O$54)))-$O$50*SQRT($O$54)))*$AE$40*EXP(-#REF!*$O$54)-NORMSDIST(-((LN($ET108/$AE$40)+(#REF!+($O$50^2)/2)*$O$54)/($O$50*SQRT($O$54))))*$ET108)*100*$AD$40,0)</f>
        <v>0</v>
      </c>
      <c r="GG108" s="60">
        <f ca="1">IFERROR((NORMSDIST(-(((LN($ET108/$AE$41)+(#REF!+($O$50^2)/2)*$O$54)/($O$50*SQRT($O$54)))-$O$50*SQRT($O$54)))*$AE$41*EXP(-#REF!*$O$54)-NORMSDIST(-((LN($ET108/$AE$41)+(#REF!+($O$50^2)/2)*$O$54)/($O$50*SQRT($O$54))))*$ET108)*100*$AD$41,0)</f>
        <v>0</v>
      </c>
      <c r="GH108" s="60">
        <f ca="1">IFERROR((NORMSDIST(-(((LN($ET108/$AE$42)+(#REF!+($O$50^2)/2)*$O$54)/($O$50*SQRT($O$54)))-$O$50*SQRT($O$54)))*$AE$42*EXP(-#REF!*$O$54)-NORMSDIST(-((LN($ET108/$AE$42)+(#REF!+($O$50^2)/2)*$O$54)/($O$50*SQRT($O$54))))*$ET108)*100*$AD$42,0)</f>
        <v>0</v>
      </c>
      <c r="GI108" s="85">
        <f t="shared" ca="1" si="189"/>
        <v>0</v>
      </c>
    </row>
    <row r="109" spans="1:191">
      <c r="DC109" s="59">
        <f t="shared" si="186"/>
        <v>3114.0478915561089</v>
      </c>
      <c r="DD109" s="60">
        <f t="shared" si="190"/>
        <v>0</v>
      </c>
      <c r="DE109" s="60">
        <f t="shared" si="191"/>
        <v>0</v>
      </c>
      <c r="DF109" s="60">
        <f t="shared" si="192"/>
        <v>0</v>
      </c>
      <c r="DG109" s="60">
        <f t="shared" si="193"/>
        <v>0</v>
      </c>
      <c r="DH109" s="60">
        <f t="shared" si="194"/>
        <v>0</v>
      </c>
      <c r="DI109" s="60">
        <f t="shared" si="195"/>
        <v>0</v>
      </c>
      <c r="DJ109" s="60">
        <f t="shared" si="196"/>
        <v>0</v>
      </c>
      <c r="DK109" s="60">
        <f t="shared" si="197"/>
        <v>0</v>
      </c>
      <c r="DL109" s="60">
        <f t="shared" si="198"/>
        <v>0</v>
      </c>
      <c r="DM109" s="60">
        <f t="shared" si="199"/>
        <v>-72026.054221945509</v>
      </c>
      <c r="DN109" s="60">
        <f t="shared" si="200"/>
        <v>0</v>
      </c>
      <c r="DO109" s="60">
        <f t="shared" si="201"/>
        <v>0</v>
      </c>
      <c r="DP109" s="60">
        <f t="shared" si="202"/>
        <v>0</v>
      </c>
      <c r="DQ109" s="60">
        <f t="shared" si="203"/>
        <v>0</v>
      </c>
      <c r="DR109" s="60">
        <f t="shared" si="204"/>
        <v>0</v>
      </c>
      <c r="DS109" s="60">
        <f t="shared" si="205"/>
        <v>0</v>
      </c>
      <c r="DT109" s="60">
        <f t="shared" si="206"/>
        <v>0</v>
      </c>
      <c r="DU109" s="60">
        <f t="shared" si="207"/>
        <v>0</v>
      </c>
      <c r="DV109" s="60">
        <f t="shared" si="208"/>
        <v>0</v>
      </c>
      <c r="DW109" s="60">
        <f t="shared" si="209"/>
        <v>0</v>
      </c>
      <c r="DX109" s="60">
        <f t="shared" si="210"/>
        <v>0</v>
      </c>
      <c r="DY109" s="60">
        <f t="shared" si="211"/>
        <v>0</v>
      </c>
      <c r="DZ109" s="60">
        <f t="shared" si="212"/>
        <v>0</v>
      </c>
      <c r="EA109" s="60">
        <f t="shared" si="213"/>
        <v>0</v>
      </c>
      <c r="EB109" s="60">
        <f t="shared" si="214"/>
        <v>0</v>
      </c>
      <c r="EC109" s="60">
        <f t="shared" si="215"/>
        <v>0</v>
      </c>
      <c r="ED109" s="60">
        <f t="shared" si="216"/>
        <v>0</v>
      </c>
      <c r="EE109" s="60">
        <f t="shared" si="217"/>
        <v>0</v>
      </c>
      <c r="EF109" s="60">
        <f t="shared" si="218"/>
        <v>0</v>
      </c>
      <c r="EG109" s="60">
        <f t="shared" si="219"/>
        <v>0</v>
      </c>
      <c r="EH109" s="60">
        <f t="shared" si="220"/>
        <v>0</v>
      </c>
      <c r="EI109" s="60">
        <f t="shared" si="221"/>
        <v>0</v>
      </c>
      <c r="EJ109" s="60">
        <f t="shared" si="222"/>
        <v>0</v>
      </c>
      <c r="EK109" s="60">
        <f t="shared" si="223"/>
        <v>0</v>
      </c>
      <c r="EL109" s="60">
        <f t="shared" si="224"/>
        <v>0</v>
      </c>
      <c r="EM109" s="60">
        <f t="shared" si="225"/>
        <v>0</v>
      </c>
      <c r="EN109" s="60">
        <f t="shared" si="226"/>
        <v>0</v>
      </c>
      <c r="EO109" s="60">
        <f t="shared" si="227"/>
        <v>0</v>
      </c>
      <c r="EP109" s="60">
        <f t="shared" si="228"/>
        <v>0</v>
      </c>
      <c r="EQ109" s="60">
        <f t="shared" si="229"/>
        <v>0</v>
      </c>
      <c r="ER109" s="85">
        <f t="shared" si="187"/>
        <v>-72026.054221945509</v>
      </c>
      <c r="ES109" s="50"/>
      <c r="ET109" s="59">
        <f t="shared" si="188"/>
        <v>3114.0478915561089</v>
      </c>
      <c r="EU109" s="60">
        <f ca="1">IFERROR((NORMSDIST(-(((LN($ET109/$AE$3)+(#REF!+($O$50^2)/2)*$O$54)/($O$50*SQRT($O$54)))-$O$50*SQRT($O$54)))*$AE$3*EXP(-#REF!*$O$54)-NORMSDIST(-((LN($ET109/$AE$3)+(#REF!+($O$50^2)/2)*$O$54)/($O$50*SQRT($O$54))))*$ET109)*100*$AD$3,0)</f>
        <v>0</v>
      </c>
      <c r="EV109" s="60">
        <f ca="1">IFERROR((NORMSDIST(-(((LN($ET109/$AE$4)+(#REF!+($O$50^2)/2)*$O$54)/($O$50*SQRT($O$54)))-$O$50*SQRT($O$54)))*$AE$4*EXP(-#REF!*$O$54)-NORMSDIST(-((LN($ET109/$AE$4)+(#REF!+($O$50^2)/2)*$O$54)/($O$50*SQRT($O$54))))*$ET109)*100*$AD$4,0)</f>
        <v>0</v>
      </c>
      <c r="EW109" s="60">
        <f ca="1">IFERROR((NORMSDIST(-(((LN($ET109/$AE$5)+(#REF!+($O$50^2)/2)*$O$54)/($O$50*SQRT($O$54)))-$O$50*SQRT($O$54)))*$AE$5*EXP(-#REF!*$O$54)-NORMSDIST(-((LN($ET109/$AE$5)+(#REF!+($O$50^2)/2)*$O$54)/($O$50*SQRT($O$54))))*$ET109)*100*$AD$5,0)</f>
        <v>0</v>
      </c>
      <c r="EX109" s="60">
        <f ca="1">IFERROR((NORMSDIST(-(((LN($ET109/$AE$6)+(#REF!+($O$50^2)/2)*$O$54)/($O$50*SQRT($O$54)))-$O$50*SQRT($O$54)))*$AE$6*EXP(-#REF!*$O$54)-NORMSDIST(-((LN($ET109/$AE$6)+(#REF!+($O$50^2)/2)*$O$54)/($O$50*SQRT($O$54))))*$ET109)*100*$AD$6,0)</f>
        <v>0</v>
      </c>
      <c r="EY109" s="60">
        <f ca="1">IFERROR((NORMSDIST(-(((LN($ET109/$AE$7)+(#REF!+($O$50^2)/2)*$O$54)/($O$50*SQRT($O$54)))-$O$50*SQRT($O$54)))*$AE$7*EXP(-#REF!*$O$54)-NORMSDIST(-((LN($ET109/$AE$7)+(#REF!+($O$50^2)/2)*$O$54)/($O$50*SQRT($O$54))))*$ET109)*100*$AD$7,0)</f>
        <v>0</v>
      </c>
      <c r="EZ109" s="60">
        <f ca="1">IFERROR((NORMSDIST(-(((LN($ET109/$AE$8)+(#REF!+($O$50^2)/2)*$O$54)/($O$50*SQRT($O$54)))-$O$50*SQRT($O$54)))*$AE$8*EXP(-#REF!*$O$54)-NORMSDIST(-((LN($ET109/$AE$8)+(#REF!+($O$50^2)/2)*$O$54)/($O$50*SQRT($O$54))))*$ET109)*100*$AD$8,0)</f>
        <v>0</v>
      </c>
      <c r="FA109" s="60">
        <f ca="1">IFERROR((NORMSDIST(-(((LN($ET109/$AE$9)+(#REF!+($O$50^2)/2)*$O$54)/($O$50*SQRT($O$54)))-$O$50*SQRT($O$54)))*$AE$9*EXP(-#REF!*$O$54)-NORMSDIST(-((LN($ET109/$AE$9)+(#REF!+($O$50^2)/2)*$O$54)/($O$50*SQRT($O$54))))*$ET109)*100*$AD$9,0)</f>
        <v>0</v>
      </c>
      <c r="FB109" s="60">
        <f ca="1">IFERROR((NORMSDIST(-(((LN($ET109/$AE$10)+(#REF!+($O$50^2)/2)*$O$54)/($O$50*SQRT($O$54)))-$O$50*SQRT($O$54)))*$AE$10*EXP(-#REF!*$O$54)-NORMSDIST(-((LN($ET109/$AE$10)+(#REF!+($O$50^2)/2)*$O$54)/($O$50*SQRT($O$54))))*$ET109)*100*$AD$10,0)</f>
        <v>0</v>
      </c>
      <c r="FC109" s="60">
        <f ca="1">IFERROR((NORMSDIST(-(((LN($ET109/$AE$11)+(#REF!+($O$50^2)/2)*$O$54)/($O$50*SQRT($O$54)))-$O$50*SQRT($O$54)))*$AE$11*EXP(-#REF!*$O$54)-NORMSDIST(-((LN($ET109/$AE$11)+(#REF!+($O$50^2)/2)*$O$54)/($O$50*SQRT($O$54))))*$ET109)*100*$AD$11,0)</f>
        <v>0</v>
      </c>
      <c r="FD109" s="60">
        <f ca="1">IFERROR((NORMSDIST(-(((LN($ET109/$AE$12)+(#REF!+($O$50^2)/2)*$O$54)/($O$50*SQRT($O$54)))-$O$50*SQRT($O$54)))*$AE$12*EXP(-#REF!*$O$54)-NORMSDIST(-((LN($ET109/$AE$12)+(#REF!+($O$50^2)/2)*$O$54)/($O$50*SQRT($O$54))))*$ET109)*100*$AD$12,0)</f>
        <v>0</v>
      </c>
      <c r="FE109" s="60">
        <f ca="1">IFERROR((NORMSDIST(-(((LN($ET109/$AE$13)+(#REF!+($O$50^2)/2)*$O$54)/($O$50*SQRT($O$54)))-$O$50*SQRT($O$54)))*$AE$13*EXP(-#REF!*$O$54)-NORMSDIST(-((LN($ET109/$AE$13)+(#REF!+($O$50^2)/2)*$O$54)/($O$50*SQRT($O$54))))*$ET109)*100*$AD$13,0)</f>
        <v>0</v>
      </c>
      <c r="FF109" s="60">
        <f ca="1">IFERROR((NORMSDIST(-(((LN($ET109/$AE$14)+(#REF!+($O$50^2)/2)*$O$54)/($O$50*SQRT($O$54)))-$O$50*SQRT($O$54)))*$AE$14*EXP(-#REF!*$O$54)-NORMSDIST(-((LN($ET109/$AE$14)+(#REF!+($O$50^2)/2)*$O$54)/($O$50*SQRT($O$54))))*$ET109)*100*$AD$14,0)</f>
        <v>0</v>
      </c>
      <c r="FG109" s="60">
        <f ca="1">IFERROR((NORMSDIST(-(((LN($ET109/$AE$15)+(#REF!+($O$50^2)/2)*$O$54)/($O$50*SQRT($O$54)))-$O$50*SQRT($O$54)))*$AE$15*EXP(-#REF!*$O$54)-NORMSDIST(-((LN($ET109/$AE$15)+(#REF!+($O$50^2)/2)*$O$54)/($O$50*SQRT($O$54))))*$ET109)*100*$AD$15,0)</f>
        <v>0</v>
      </c>
      <c r="FH109" s="60">
        <f ca="1">IFERROR((NORMSDIST(-(((LN($ET109/$AE$16)+(#REF!+($O$50^2)/2)*$O$54)/($O$50*SQRT($O$54)))-$O$50*SQRT($O$54)))*$AE$16*EXP(-#REF!*$O$54)-NORMSDIST(-((LN($ET109/$AE$16)+(#REF!+($O$50^2)/2)*$O$54)/($O$50*SQRT($O$54))))*$ET109)*100*$AD$16,0)</f>
        <v>0</v>
      </c>
      <c r="FI109" s="60">
        <f ca="1">IFERROR((NORMSDIST(-(((LN($ET109/$AE$17)+(#REF!+($O$50^2)/2)*$O$54)/($O$50*SQRT($O$54)))-$O$50*SQRT($O$54)))*$AE$17*EXP(-#REF!*$O$54)-NORMSDIST(-((LN($ET109/$AE$17)+(#REF!+($O$50^2)/2)*$O$54)/($O$50*SQRT($O$54))))*$ET109)*100*$AD$17,0)</f>
        <v>0</v>
      </c>
      <c r="FJ109" s="60">
        <f ca="1">IFERROR((NORMSDIST(-(((LN($ET109/$AE$18)+(#REF!+($O$50^2)/2)*$O$54)/($O$50*SQRT($O$54)))-$O$50*SQRT($O$54)))*$AE$18*EXP(-#REF!*$O$54)-NORMSDIST(-((LN($ET109/$AE$18)+(#REF!+($O$50^2)/2)*$O$54)/($O$50*SQRT($O$54))))*$ET109)*100*$AD$18,0)</f>
        <v>0</v>
      </c>
      <c r="FK109" s="60">
        <f ca="1">IFERROR((NORMSDIST(-(((LN($ET109/$AE$19)+(#REF!+($O$50^2)/2)*$O$54)/($O$50*SQRT($O$54)))-$O$50*SQRT($O$54)))*$AE$19*EXP(-#REF!*$O$54)-NORMSDIST(-((LN($ET109/$AE$19)+(#REF!+($O$50^2)/2)*$O$54)/($O$50*SQRT($O$54))))*$ET109)*100*$AD$19,0)</f>
        <v>0</v>
      </c>
      <c r="FL109" s="60">
        <f ca="1">IFERROR((NORMSDIST(-(((LN($ET109/$AE$20)+(#REF!+($O$50^2)/2)*$O$54)/($O$50*SQRT($O$54)))-$O$50*SQRT($O$54)))*$AE$20*EXP(-#REF!*$O$54)-NORMSDIST(-((LN($ET109/$AE$20)+(#REF!+($O$50^2)/2)*$O$54)/($O$50*SQRT($O$54))))*$ET109)*100*$AD$20,0)</f>
        <v>0</v>
      </c>
      <c r="FM109" s="60">
        <f ca="1">IFERROR((NORMSDIST(-(((LN($ET109/$AE$21)+(#REF!+($O$50^2)/2)*$O$54)/($O$50*SQRT($O$54)))-$O$50*SQRT($O$54)))*$AE$21*EXP(-#REF!*$O$54)-NORMSDIST(-((LN($ET109/$AE$21)+(#REF!+($O$50^2)/2)*$O$54)/($O$50*SQRT($O$54))))*$ET109)*100*$AD$21,0)</f>
        <v>0</v>
      </c>
      <c r="FN109" s="60">
        <f ca="1">IFERROR((NORMSDIST(-(((LN($ET109/$AE$22)+(#REF!+($O$50^2)/2)*$O$54)/($O$50*SQRT($O$54)))-$O$50*SQRT($O$54)))*$AE$22*EXP(-#REF!*$O$54)-NORMSDIST(-((LN($ET109/$AE$22)+(#REF!+($O$50^2)/2)*$O$54)/($O$50*SQRT($O$54))))*$ET109)*100*$AD$22,0)</f>
        <v>0</v>
      </c>
      <c r="FO109" s="60">
        <f ca="1">IFERROR((NORMSDIST(-(((LN($ET109/$AE$23)+(#REF!+($O$50^2)/2)*$O$54)/($O$50*SQRT($O$54)))-$O$50*SQRT($O$54)))*$AE$23*EXP(-#REF!*$O$54)-NORMSDIST(-((LN($ET109/$AE$23)+(#REF!+($O$50^2)/2)*$O$54)/($O$50*SQRT($O$54))))*$ET109)*100*$AD$23,0)</f>
        <v>0</v>
      </c>
      <c r="FP109" s="60">
        <f ca="1">IFERROR((NORMSDIST(-(((LN($ET109/$AE$24)+(#REF!+($O$50^2)/2)*$O$54)/($O$50*SQRT($O$54)))-$O$50*SQRT($O$54)))*$AE$24*EXP(-#REF!*$O$54)-NORMSDIST(-((LN($ET109/$AE$24)+(#REF!+($O$50^2)/2)*$O$54)/($O$50*SQRT($O$54))))*$ET109)*100*$AD$24,0)</f>
        <v>0</v>
      </c>
      <c r="FQ109" s="60">
        <f ca="1">IFERROR((NORMSDIST(-(((LN($ET109/$AE$25)+(#REF!+($O$50^2)/2)*$O$54)/($O$50*SQRT($O$54)))-$O$50*SQRT($O$54)))*$AE$25*EXP(-#REF!*$O$54)-NORMSDIST(-((LN($ET109/$AE$25)+(#REF!+($O$50^2)/2)*$O$54)/($O$50*SQRT($O$54))))*$ET109)*100*$AD$25,0)</f>
        <v>0</v>
      </c>
      <c r="FR109" s="60">
        <f ca="1">IFERROR((NORMSDIST(-(((LN($ET109/$AE$26)+(#REF!+($O$50^2)/2)*$O$54)/($O$50*SQRT($O$54)))-$O$50*SQRT($O$54)))*$AE$26*EXP(-#REF!*$O$54)-NORMSDIST(-((LN($ET109/$AE$26)+(#REF!+($O$50^2)/2)*$O$54)/($O$50*SQRT($O$54))))*$ET109)*100*$AD$26,0)</f>
        <v>0</v>
      </c>
      <c r="FS109" s="60">
        <f ca="1">IFERROR((NORMSDIST(-(((LN($ET109/$AE$27)+(#REF!+($O$50^2)/2)*$O$54)/($O$50*SQRT($O$54)))-$O$50*SQRT($O$54)))*$AE$27*EXP(-#REF!*$O$54)-NORMSDIST(-((LN($ET109/$AE$27)+(#REF!+($O$50^2)/2)*$O$54)/($O$50*SQRT($O$54))))*$ET109)*100*$AD$27,0)</f>
        <v>0</v>
      </c>
      <c r="FT109" s="60">
        <f ca="1">IFERROR((NORMSDIST(-(((LN($ET109/$AE$28)+(#REF!+($O$50^2)/2)*$O$54)/($O$50*SQRT($O$54)))-$O$50*SQRT($O$54)))*$AE$28*EXP(-#REF!*$O$54)-NORMSDIST(-((LN($ET109/$AE$28)+(#REF!+($O$50^2)/2)*$O$54)/($O$50*SQRT($O$54))))*$ET109)*100*$AD$28,0)</f>
        <v>0</v>
      </c>
      <c r="FU109" s="60">
        <f ca="1">IFERROR((NORMSDIST(-(((LN($ET109/$AE$29)+(#REF!+($O$50^2)/2)*$O$54)/($O$50*SQRT($O$54)))-$O$50*SQRT($O$54)))*$AE$29*EXP(-#REF!*$O$54)-NORMSDIST(-((LN($ET109/$AE$29)+(#REF!+($O$50^2)/2)*$O$54)/($O$50*SQRT($O$54))))*$ET109)*100*$AD$29,0)</f>
        <v>0</v>
      </c>
      <c r="FV109" s="60">
        <f ca="1">IFERROR((NORMSDIST(-(((LN($ET109/$AE$30)+(#REF!+($O$50^2)/2)*$O$54)/($O$50*SQRT($O$54)))-$O$50*SQRT($O$54)))*$AE$30*EXP(-#REF!*$O$54)-NORMSDIST(-((LN($ET109/$AE$30)+(#REF!+($O$50^2)/2)*$O$54)/($O$50*SQRT($O$54))))*$ET109)*100*$AD$30,0)</f>
        <v>0</v>
      </c>
      <c r="FW109" s="60">
        <f ca="1">IFERROR((NORMSDIST(-(((LN($ET109/$AE$31)+(#REF!+($O$50^2)/2)*$O$54)/($O$50*SQRT($O$54)))-$O$50*SQRT($O$54)))*$AE$31*EXP(-#REF!*$O$54)-NORMSDIST(-((LN($ET109/$AE$31)+(#REF!+($O$50^2)/2)*$O$54)/($O$50*SQRT($O$54))))*$ET109)*100*$AD$31,0)</f>
        <v>0</v>
      </c>
      <c r="FX109" s="60">
        <f ca="1">IFERROR((NORMSDIST(-(((LN($ET109/$AE$32)+(#REF!+($O$50^2)/2)*$O$54)/($O$50*SQRT($O$54)))-$O$50*SQRT($O$54)))*$AE$32*EXP(-#REF!*$O$54)-NORMSDIST(-((LN($ET109/$AE$32)+(#REF!+($O$50^2)/2)*$O$54)/($O$50*SQRT($O$54))))*$ET109)*100*$AD$32,0)</f>
        <v>0</v>
      </c>
      <c r="FY109" s="60">
        <f ca="1">IFERROR((NORMSDIST(-(((LN($ET109/$AE$33)+(#REF!+($O$50^2)/2)*$O$54)/($O$50*SQRT($O$54)))-$O$50*SQRT($O$54)))*$AE$33*EXP(-#REF!*$O$54)-NORMSDIST(-((LN($ET109/$AE$33)+(#REF!+($O$50^2)/2)*$O$54)/($O$50*SQRT($O$54))))*$ET109)*100*$AD$33,0)</f>
        <v>0</v>
      </c>
      <c r="FZ109" s="60">
        <f ca="1">IFERROR((NORMSDIST(-(((LN($ET109/$AE$34)+(#REF!+($O$50^2)/2)*$O$54)/($O$50*SQRT($O$54)))-$O$50*SQRT($O$54)))*$AE$34*EXP(-#REF!*$O$54)-NORMSDIST(-((LN($ET109/$AE$34)+(#REF!+($O$50^2)/2)*$O$54)/($O$50*SQRT($O$54))))*$ET109)*100*$AD$34,0)</f>
        <v>0</v>
      </c>
      <c r="GA109" s="60">
        <f ca="1">IFERROR((NORMSDIST(-(((LN($ET109/$AE$35)+(#REF!+($O$50^2)/2)*$O$54)/($O$50*SQRT($O$54)))-$O$50*SQRT($O$54)))*$AE$35*EXP(-#REF!*$O$54)-NORMSDIST(-((LN($ET109/$AE$35)+(#REF!+($O$50^2)/2)*$O$54)/($O$50*SQRT($O$54))))*$ET109)*100*$AD$35,0)</f>
        <v>0</v>
      </c>
      <c r="GB109" s="60">
        <f ca="1">IFERROR((NORMSDIST(-(((LN($ET109/$AE$36)+(#REF!+($O$50^2)/2)*$O$54)/($O$50*SQRT($O$54)))-$O$50*SQRT($O$54)))*$AE$36*EXP(-#REF!*$O$54)-NORMSDIST(-((LN($ET109/$AE$36)+(#REF!+($O$50^2)/2)*$O$54)/($O$50*SQRT($O$54))))*$ET109)*100*$AD$36,0)</f>
        <v>0</v>
      </c>
      <c r="GC109" s="60">
        <f ca="1">IFERROR((NORMSDIST(-(((LN($ET109/$AE$37)+(#REF!+($O$50^2)/2)*$O$54)/($O$50*SQRT($O$54)))-$O$50*SQRT($O$54)))*$AE$37*EXP(-#REF!*$O$54)-NORMSDIST(-((LN($ET109/$AE$37)+(#REF!+($O$50^2)/2)*$O$54)/($O$50*SQRT($O$54))))*$ET109)*100*$AD$37,0)</f>
        <v>0</v>
      </c>
      <c r="GD109" s="60">
        <f ca="1">IFERROR((NORMSDIST(-(((LN($ET109/$AE$38)+(#REF!+($O$50^2)/2)*$O$54)/($O$50*SQRT($O$54)))-$O$50*SQRT($O$54)))*$AE$38*EXP(-#REF!*$O$54)-NORMSDIST(-((LN($ET109/$AE$38)+(#REF!+($O$50^2)/2)*$O$54)/($O$50*SQRT($O$54))))*$ET109)*100*$AD$38,0)</f>
        <v>0</v>
      </c>
      <c r="GE109" s="60">
        <f ca="1">IFERROR((NORMSDIST(-(((LN($ET109/$AE$39)+(#REF!+($O$50^2)/2)*$O$54)/($O$50*SQRT($O$54)))-$O$50*SQRT($O$54)))*$AE$39*EXP(-#REF!*$O$54)-NORMSDIST(-((LN($ET109/$AE$39)+(#REF!+($O$50^2)/2)*$O$54)/($O$50*SQRT($O$54))))*$ET109)*100*$AD$39,0)</f>
        <v>0</v>
      </c>
      <c r="GF109" s="60">
        <f ca="1">IFERROR((NORMSDIST(-(((LN($ET109/$AE$40)+(#REF!+($O$50^2)/2)*$O$54)/($O$50*SQRT($O$54)))-$O$50*SQRT($O$54)))*$AE$40*EXP(-#REF!*$O$54)-NORMSDIST(-((LN($ET109/$AE$40)+(#REF!+($O$50^2)/2)*$O$54)/($O$50*SQRT($O$54))))*$ET109)*100*$AD$40,0)</f>
        <v>0</v>
      </c>
      <c r="GG109" s="60">
        <f ca="1">IFERROR((NORMSDIST(-(((LN($ET109/$AE$41)+(#REF!+($O$50^2)/2)*$O$54)/($O$50*SQRT($O$54)))-$O$50*SQRT($O$54)))*$AE$41*EXP(-#REF!*$O$54)-NORMSDIST(-((LN($ET109/$AE$41)+(#REF!+($O$50^2)/2)*$O$54)/($O$50*SQRT($O$54))))*$ET109)*100*$AD$41,0)</f>
        <v>0</v>
      </c>
      <c r="GH109" s="60">
        <f ca="1">IFERROR((NORMSDIST(-(((LN($ET109/$AE$42)+(#REF!+($O$50^2)/2)*$O$54)/($O$50*SQRT($O$54)))-$O$50*SQRT($O$54)))*$AE$42*EXP(-#REF!*$O$54)-NORMSDIST(-((LN($ET109/$AE$42)+(#REF!+($O$50^2)/2)*$O$54)/($O$50*SQRT($O$54))))*$ET109)*100*$AD$42,0)</f>
        <v>0</v>
      </c>
      <c r="GI109" s="85">
        <f t="shared" ca="1" si="189"/>
        <v>0</v>
      </c>
    </row>
    <row r="110" spans="1:191">
      <c r="DC110" s="59">
        <f t="shared" si="186"/>
        <v>3177.5998893429683</v>
      </c>
      <c r="DD110" s="60">
        <f t="shared" si="190"/>
        <v>0</v>
      </c>
      <c r="DE110" s="60">
        <f t="shared" si="191"/>
        <v>0</v>
      </c>
      <c r="DF110" s="60">
        <f t="shared" si="192"/>
        <v>0</v>
      </c>
      <c r="DG110" s="60">
        <f t="shared" si="193"/>
        <v>0</v>
      </c>
      <c r="DH110" s="60">
        <f t="shared" si="194"/>
        <v>0</v>
      </c>
      <c r="DI110" s="60">
        <f t="shared" si="195"/>
        <v>0</v>
      </c>
      <c r="DJ110" s="60">
        <f t="shared" si="196"/>
        <v>0</v>
      </c>
      <c r="DK110" s="60">
        <f t="shared" si="197"/>
        <v>0</v>
      </c>
      <c r="DL110" s="60">
        <f t="shared" si="198"/>
        <v>0</v>
      </c>
      <c r="DM110" s="60">
        <f t="shared" si="199"/>
        <v>-40250.055328515824</v>
      </c>
      <c r="DN110" s="60">
        <f t="shared" si="200"/>
        <v>0</v>
      </c>
      <c r="DO110" s="60">
        <f t="shared" si="201"/>
        <v>0</v>
      </c>
      <c r="DP110" s="60">
        <f t="shared" si="202"/>
        <v>0</v>
      </c>
      <c r="DQ110" s="60">
        <f t="shared" si="203"/>
        <v>0</v>
      </c>
      <c r="DR110" s="60">
        <f t="shared" si="204"/>
        <v>0</v>
      </c>
      <c r="DS110" s="60">
        <f t="shared" si="205"/>
        <v>0</v>
      </c>
      <c r="DT110" s="60">
        <f t="shared" si="206"/>
        <v>0</v>
      </c>
      <c r="DU110" s="60">
        <f t="shared" si="207"/>
        <v>0</v>
      </c>
      <c r="DV110" s="60">
        <f t="shared" si="208"/>
        <v>0</v>
      </c>
      <c r="DW110" s="60">
        <f t="shared" si="209"/>
        <v>0</v>
      </c>
      <c r="DX110" s="60">
        <f t="shared" si="210"/>
        <v>0</v>
      </c>
      <c r="DY110" s="60">
        <f t="shared" si="211"/>
        <v>0</v>
      </c>
      <c r="DZ110" s="60">
        <f t="shared" si="212"/>
        <v>0</v>
      </c>
      <c r="EA110" s="60">
        <f t="shared" si="213"/>
        <v>0</v>
      </c>
      <c r="EB110" s="60">
        <f t="shared" si="214"/>
        <v>0</v>
      </c>
      <c r="EC110" s="60">
        <f t="shared" si="215"/>
        <v>0</v>
      </c>
      <c r="ED110" s="60">
        <f t="shared" si="216"/>
        <v>0</v>
      </c>
      <c r="EE110" s="60">
        <f t="shared" si="217"/>
        <v>0</v>
      </c>
      <c r="EF110" s="60">
        <f t="shared" si="218"/>
        <v>0</v>
      </c>
      <c r="EG110" s="60">
        <f t="shared" si="219"/>
        <v>0</v>
      </c>
      <c r="EH110" s="60">
        <f t="shared" si="220"/>
        <v>0</v>
      </c>
      <c r="EI110" s="60">
        <f t="shared" si="221"/>
        <v>0</v>
      </c>
      <c r="EJ110" s="60">
        <f t="shared" si="222"/>
        <v>0</v>
      </c>
      <c r="EK110" s="60">
        <f t="shared" si="223"/>
        <v>0</v>
      </c>
      <c r="EL110" s="60">
        <f t="shared" si="224"/>
        <v>0</v>
      </c>
      <c r="EM110" s="60">
        <f t="shared" si="225"/>
        <v>0</v>
      </c>
      <c r="EN110" s="60">
        <f t="shared" si="226"/>
        <v>0</v>
      </c>
      <c r="EO110" s="60">
        <f t="shared" si="227"/>
        <v>0</v>
      </c>
      <c r="EP110" s="60">
        <f t="shared" si="228"/>
        <v>0</v>
      </c>
      <c r="EQ110" s="60">
        <f t="shared" si="229"/>
        <v>0</v>
      </c>
      <c r="ER110" s="85">
        <f t="shared" si="187"/>
        <v>-40250.055328515824</v>
      </c>
      <c r="ES110" s="50"/>
      <c r="ET110" s="59">
        <f t="shared" si="188"/>
        <v>3177.5998893429683</v>
      </c>
      <c r="EU110" s="60">
        <f ca="1">IFERROR((NORMSDIST(-(((LN($ET110/$AE$3)+(#REF!+($O$50^2)/2)*$O$54)/($O$50*SQRT($O$54)))-$O$50*SQRT($O$54)))*$AE$3*EXP(-#REF!*$O$54)-NORMSDIST(-((LN($ET110/$AE$3)+(#REF!+($O$50^2)/2)*$O$54)/($O$50*SQRT($O$54))))*$ET110)*100*$AD$3,0)</f>
        <v>0</v>
      </c>
      <c r="EV110" s="60">
        <f ca="1">IFERROR((NORMSDIST(-(((LN($ET110/$AE$4)+(#REF!+($O$50^2)/2)*$O$54)/($O$50*SQRT($O$54)))-$O$50*SQRT($O$54)))*$AE$4*EXP(-#REF!*$O$54)-NORMSDIST(-((LN($ET110/$AE$4)+(#REF!+($O$50^2)/2)*$O$54)/($O$50*SQRT($O$54))))*$ET110)*100*$AD$4,0)</f>
        <v>0</v>
      </c>
      <c r="EW110" s="60">
        <f ca="1">IFERROR((NORMSDIST(-(((LN($ET110/$AE$5)+(#REF!+($O$50^2)/2)*$O$54)/($O$50*SQRT($O$54)))-$O$50*SQRT($O$54)))*$AE$5*EXP(-#REF!*$O$54)-NORMSDIST(-((LN($ET110/$AE$5)+(#REF!+($O$50^2)/2)*$O$54)/($O$50*SQRT($O$54))))*$ET110)*100*$AD$5,0)</f>
        <v>0</v>
      </c>
      <c r="EX110" s="60">
        <f ca="1">IFERROR((NORMSDIST(-(((LN($ET110/$AE$6)+(#REF!+($O$50^2)/2)*$O$54)/($O$50*SQRT($O$54)))-$O$50*SQRT($O$54)))*$AE$6*EXP(-#REF!*$O$54)-NORMSDIST(-((LN($ET110/$AE$6)+(#REF!+($O$50^2)/2)*$O$54)/($O$50*SQRT($O$54))))*$ET110)*100*$AD$6,0)</f>
        <v>0</v>
      </c>
      <c r="EY110" s="60">
        <f ca="1">IFERROR((NORMSDIST(-(((LN($ET110/$AE$7)+(#REF!+($O$50^2)/2)*$O$54)/($O$50*SQRT($O$54)))-$O$50*SQRT($O$54)))*$AE$7*EXP(-#REF!*$O$54)-NORMSDIST(-((LN($ET110/$AE$7)+(#REF!+($O$50^2)/2)*$O$54)/($O$50*SQRT($O$54))))*$ET110)*100*$AD$7,0)</f>
        <v>0</v>
      </c>
      <c r="EZ110" s="60">
        <f ca="1">IFERROR((NORMSDIST(-(((LN($ET110/$AE$8)+(#REF!+($O$50^2)/2)*$O$54)/($O$50*SQRT($O$54)))-$O$50*SQRT($O$54)))*$AE$8*EXP(-#REF!*$O$54)-NORMSDIST(-((LN($ET110/$AE$8)+(#REF!+($O$50^2)/2)*$O$54)/($O$50*SQRT($O$54))))*$ET110)*100*$AD$8,0)</f>
        <v>0</v>
      </c>
      <c r="FA110" s="60">
        <f ca="1">IFERROR((NORMSDIST(-(((LN($ET110/$AE$9)+(#REF!+($O$50^2)/2)*$O$54)/($O$50*SQRT($O$54)))-$O$50*SQRT($O$54)))*$AE$9*EXP(-#REF!*$O$54)-NORMSDIST(-((LN($ET110/$AE$9)+(#REF!+($O$50^2)/2)*$O$54)/($O$50*SQRT($O$54))))*$ET110)*100*$AD$9,0)</f>
        <v>0</v>
      </c>
      <c r="FB110" s="60">
        <f ca="1">IFERROR((NORMSDIST(-(((LN($ET110/$AE$10)+(#REF!+($O$50^2)/2)*$O$54)/($O$50*SQRT($O$54)))-$O$50*SQRT($O$54)))*$AE$10*EXP(-#REF!*$O$54)-NORMSDIST(-((LN($ET110/$AE$10)+(#REF!+($O$50^2)/2)*$O$54)/($O$50*SQRT($O$54))))*$ET110)*100*$AD$10,0)</f>
        <v>0</v>
      </c>
      <c r="FC110" s="60">
        <f ca="1">IFERROR((NORMSDIST(-(((LN($ET110/$AE$11)+(#REF!+($O$50^2)/2)*$O$54)/($O$50*SQRT($O$54)))-$O$50*SQRT($O$54)))*$AE$11*EXP(-#REF!*$O$54)-NORMSDIST(-((LN($ET110/$AE$11)+(#REF!+($O$50^2)/2)*$O$54)/($O$50*SQRT($O$54))))*$ET110)*100*$AD$11,0)</f>
        <v>0</v>
      </c>
      <c r="FD110" s="60">
        <f ca="1">IFERROR((NORMSDIST(-(((LN($ET110/$AE$12)+(#REF!+($O$50^2)/2)*$O$54)/($O$50*SQRT($O$54)))-$O$50*SQRT($O$54)))*$AE$12*EXP(-#REF!*$O$54)-NORMSDIST(-((LN($ET110/$AE$12)+(#REF!+($O$50^2)/2)*$O$54)/($O$50*SQRT($O$54))))*$ET110)*100*$AD$12,0)</f>
        <v>0</v>
      </c>
      <c r="FE110" s="60">
        <f ca="1">IFERROR((NORMSDIST(-(((LN($ET110/$AE$13)+(#REF!+($O$50^2)/2)*$O$54)/($O$50*SQRT($O$54)))-$O$50*SQRT($O$54)))*$AE$13*EXP(-#REF!*$O$54)-NORMSDIST(-((LN($ET110/$AE$13)+(#REF!+($O$50^2)/2)*$O$54)/($O$50*SQRT($O$54))))*$ET110)*100*$AD$13,0)</f>
        <v>0</v>
      </c>
      <c r="FF110" s="60">
        <f ca="1">IFERROR((NORMSDIST(-(((LN($ET110/$AE$14)+(#REF!+($O$50^2)/2)*$O$54)/($O$50*SQRT($O$54)))-$O$50*SQRT($O$54)))*$AE$14*EXP(-#REF!*$O$54)-NORMSDIST(-((LN($ET110/$AE$14)+(#REF!+($O$50^2)/2)*$O$54)/($O$50*SQRT($O$54))))*$ET110)*100*$AD$14,0)</f>
        <v>0</v>
      </c>
      <c r="FG110" s="60">
        <f ca="1">IFERROR((NORMSDIST(-(((LN($ET110/$AE$15)+(#REF!+($O$50^2)/2)*$O$54)/($O$50*SQRT($O$54)))-$O$50*SQRT($O$54)))*$AE$15*EXP(-#REF!*$O$54)-NORMSDIST(-((LN($ET110/$AE$15)+(#REF!+($O$50^2)/2)*$O$54)/($O$50*SQRT($O$54))))*$ET110)*100*$AD$15,0)</f>
        <v>0</v>
      </c>
      <c r="FH110" s="60">
        <f ca="1">IFERROR((NORMSDIST(-(((LN($ET110/$AE$16)+(#REF!+($O$50^2)/2)*$O$54)/($O$50*SQRT($O$54)))-$O$50*SQRT($O$54)))*$AE$16*EXP(-#REF!*$O$54)-NORMSDIST(-((LN($ET110/$AE$16)+(#REF!+($O$50^2)/2)*$O$54)/($O$50*SQRT($O$54))))*$ET110)*100*$AD$16,0)</f>
        <v>0</v>
      </c>
      <c r="FI110" s="60">
        <f ca="1">IFERROR((NORMSDIST(-(((LN($ET110/$AE$17)+(#REF!+($O$50^2)/2)*$O$54)/($O$50*SQRT($O$54)))-$O$50*SQRT($O$54)))*$AE$17*EXP(-#REF!*$O$54)-NORMSDIST(-((LN($ET110/$AE$17)+(#REF!+($O$50^2)/2)*$O$54)/($O$50*SQRT($O$54))))*$ET110)*100*$AD$17,0)</f>
        <v>0</v>
      </c>
      <c r="FJ110" s="60">
        <f ca="1">IFERROR((NORMSDIST(-(((LN($ET110/$AE$18)+(#REF!+($O$50^2)/2)*$O$54)/($O$50*SQRT($O$54)))-$O$50*SQRT($O$54)))*$AE$18*EXP(-#REF!*$O$54)-NORMSDIST(-((LN($ET110/$AE$18)+(#REF!+($O$50^2)/2)*$O$54)/($O$50*SQRT($O$54))))*$ET110)*100*$AD$18,0)</f>
        <v>0</v>
      </c>
      <c r="FK110" s="60">
        <f ca="1">IFERROR((NORMSDIST(-(((LN($ET110/$AE$19)+(#REF!+($O$50^2)/2)*$O$54)/($O$50*SQRT($O$54)))-$O$50*SQRT($O$54)))*$AE$19*EXP(-#REF!*$O$54)-NORMSDIST(-((LN($ET110/$AE$19)+(#REF!+($O$50^2)/2)*$O$54)/($O$50*SQRT($O$54))))*$ET110)*100*$AD$19,0)</f>
        <v>0</v>
      </c>
      <c r="FL110" s="60">
        <f ca="1">IFERROR((NORMSDIST(-(((LN($ET110/$AE$20)+(#REF!+($O$50^2)/2)*$O$54)/($O$50*SQRT($O$54)))-$O$50*SQRT($O$54)))*$AE$20*EXP(-#REF!*$O$54)-NORMSDIST(-((LN($ET110/$AE$20)+(#REF!+($O$50^2)/2)*$O$54)/($O$50*SQRT($O$54))))*$ET110)*100*$AD$20,0)</f>
        <v>0</v>
      </c>
      <c r="FM110" s="60">
        <f ca="1">IFERROR((NORMSDIST(-(((LN($ET110/$AE$21)+(#REF!+($O$50^2)/2)*$O$54)/($O$50*SQRT($O$54)))-$O$50*SQRT($O$54)))*$AE$21*EXP(-#REF!*$O$54)-NORMSDIST(-((LN($ET110/$AE$21)+(#REF!+($O$50^2)/2)*$O$54)/($O$50*SQRT($O$54))))*$ET110)*100*$AD$21,0)</f>
        <v>0</v>
      </c>
      <c r="FN110" s="60">
        <f ca="1">IFERROR((NORMSDIST(-(((LN($ET110/$AE$22)+(#REF!+($O$50^2)/2)*$O$54)/($O$50*SQRT($O$54)))-$O$50*SQRT($O$54)))*$AE$22*EXP(-#REF!*$O$54)-NORMSDIST(-((LN($ET110/$AE$22)+(#REF!+($O$50^2)/2)*$O$54)/($O$50*SQRT($O$54))))*$ET110)*100*$AD$22,0)</f>
        <v>0</v>
      </c>
      <c r="FO110" s="60">
        <f ca="1">IFERROR((NORMSDIST(-(((LN($ET110/$AE$23)+(#REF!+($O$50^2)/2)*$O$54)/($O$50*SQRT($O$54)))-$O$50*SQRT($O$54)))*$AE$23*EXP(-#REF!*$O$54)-NORMSDIST(-((LN($ET110/$AE$23)+(#REF!+($O$50^2)/2)*$O$54)/($O$50*SQRT($O$54))))*$ET110)*100*$AD$23,0)</f>
        <v>0</v>
      </c>
      <c r="FP110" s="60">
        <f ca="1">IFERROR((NORMSDIST(-(((LN($ET110/$AE$24)+(#REF!+($O$50^2)/2)*$O$54)/($O$50*SQRT($O$54)))-$O$50*SQRT($O$54)))*$AE$24*EXP(-#REF!*$O$54)-NORMSDIST(-((LN($ET110/$AE$24)+(#REF!+($O$50^2)/2)*$O$54)/($O$50*SQRT($O$54))))*$ET110)*100*$AD$24,0)</f>
        <v>0</v>
      </c>
      <c r="FQ110" s="60">
        <f ca="1">IFERROR((NORMSDIST(-(((LN($ET110/$AE$25)+(#REF!+($O$50^2)/2)*$O$54)/($O$50*SQRT($O$54)))-$O$50*SQRT($O$54)))*$AE$25*EXP(-#REF!*$O$54)-NORMSDIST(-((LN($ET110/$AE$25)+(#REF!+($O$50^2)/2)*$O$54)/($O$50*SQRT($O$54))))*$ET110)*100*$AD$25,0)</f>
        <v>0</v>
      </c>
      <c r="FR110" s="60">
        <f ca="1">IFERROR((NORMSDIST(-(((LN($ET110/$AE$26)+(#REF!+($O$50^2)/2)*$O$54)/($O$50*SQRT($O$54)))-$O$50*SQRT($O$54)))*$AE$26*EXP(-#REF!*$O$54)-NORMSDIST(-((LN($ET110/$AE$26)+(#REF!+($O$50^2)/2)*$O$54)/($O$50*SQRT($O$54))))*$ET110)*100*$AD$26,0)</f>
        <v>0</v>
      </c>
      <c r="FS110" s="60">
        <f ca="1">IFERROR((NORMSDIST(-(((LN($ET110/$AE$27)+(#REF!+($O$50^2)/2)*$O$54)/($O$50*SQRT($O$54)))-$O$50*SQRT($O$54)))*$AE$27*EXP(-#REF!*$O$54)-NORMSDIST(-((LN($ET110/$AE$27)+(#REF!+($O$50^2)/2)*$O$54)/($O$50*SQRT($O$54))))*$ET110)*100*$AD$27,0)</f>
        <v>0</v>
      </c>
      <c r="FT110" s="60">
        <f ca="1">IFERROR((NORMSDIST(-(((LN($ET110/$AE$28)+(#REF!+($O$50^2)/2)*$O$54)/($O$50*SQRT($O$54)))-$O$50*SQRT($O$54)))*$AE$28*EXP(-#REF!*$O$54)-NORMSDIST(-((LN($ET110/$AE$28)+(#REF!+($O$50^2)/2)*$O$54)/($O$50*SQRT($O$54))))*$ET110)*100*$AD$28,0)</f>
        <v>0</v>
      </c>
      <c r="FU110" s="60">
        <f ca="1">IFERROR((NORMSDIST(-(((LN($ET110/$AE$29)+(#REF!+($O$50^2)/2)*$O$54)/($O$50*SQRT($O$54)))-$O$50*SQRT($O$54)))*$AE$29*EXP(-#REF!*$O$54)-NORMSDIST(-((LN($ET110/$AE$29)+(#REF!+($O$50^2)/2)*$O$54)/($O$50*SQRT($O$54))))*$ET110)*100*$AD$29,0)</f>
        <v>0</v>
      </c>
      <c r="FV110" s="60">
        <f ca="1">IFERROR((NORMSDIST(-(((LN($ET110/$AE$30)+(#REF!+($O$50^2)/2)*$O$54)/($O$50*SQRT($O$54)))-$O$50*SQRT($O$54)))*$AE$30*EXP(-#REF!*$O$54)-NORMSDIST(-((LN($ET110/$AE$30)+(#REF!+($O$50^2)/2)*$O$54)/($O$50*SQRT($O$54))))*$ET110)*100*$AD$30,0)</f>
        <v>0</v>
      </c>
      <c r="FW110" s="60">
        <f ca="1">IFERROR((NORMSDIST(-(((LN($ET110/$AE$31)+(#REF!+($O$50^2)/2)*$O$54)/($O$50*SQRT($O$54)))-$O$50*SQRT($O$54)))*$AE$31*EXP(-#REF!*$O$54)-NORMSDIST(-((LN($ET110/$AE$31)+(#REF!+($O$50^2)/2)*$O$54)/($O$50*SQRT($O$54))))*$ET110)*100*$AD$31,0)</f>
        <v>0</v>
      </c>
      <c r="FX110" s="60">
        <f ca="1">IFERROR((NORMSDIST(-(((LN($ET110/$AE$32)+(#REF!+($O$50^2)/2)*$O$54)/($O$50*SQRT($O$54)))-$O$50*SQRT($O$54)))*$AE$32*EXP(-#REF!*$O$54)-NORMSDIST(-((LN($ET110/$AE$32)+(#REF!+($O$50^2)/2)*$O$54)/($O$50*SQRT($O$54))))*$ET110)*100*$AD$32,0)</f>
        <v>0</v>
      </c>
      <c r="FY110" s="60">
        <f ca="1">IFERROR((NORMSDIST(-(((LN($ET110/$AE$33)+(#REF!+($O$50^2)/2)*$O$54)/($O$50*SQRT($O$54)))-$O$50*SQRT($O$54)))*$AE$33*EXP(-#REF!*$O$54)-NORMSDIST(-((LN($ET110/$AE$33)+(#REF!+($O$50^2)/2)*$O$54)/($O$50*SQRT($O$54))))*$ET110)*100*$AD$33,0)</f>
        <v>0</v>
      </c>
      <c r="FZ110" s="60">
        <f ca="1">IFERROR((NORMSDIST(-(((LN($ET110/$AE$34)+(#REF!+($O$50^2)/2)*$O$54)/($O$50*SQRT($O$54)))-$O$50*SQRT($O$54)))*$AE$34*EXP(-#REF!*$O$54)-NORMSDIST(-((LN($ET110/$AE$34)+(#REF!+($O$50^2)/2)*$O$54)/($O$50*SQRT($O$54))))*$ET110)*100*$AD$34,0)</f>
        <v>0</v>
      </c>
      <c r="GA110" s="60">
        <f ca="1">IFERROR((NORMSDIST(-(((LN($ET110/$AE$35)+(#REF!+($O$50^2)/2)*$O$54)/($O$50*SQRT($O$54)))-$O$50*SQRT($O$54)))*$AE$35*EXP(-#REF!*$O$54)-NORMSDIST(-((LN($ET110/$AE$35)+(#REF!+($O$50^2)/2)*$O$54)/($O$50*SQRT($O$54))))*$ET110)*100*$AD$35,0)</f>
        <v>0</v>
      </c>
      <c r="GB110" s="60">
        <f ca="1">IFERROR((NORMSDIST(-(((LN($ET110/$AE$36)+(#REF!+($O$50^2)/2)*$O$54)/($O$50*SQRT($O$54)))-$O$50*SQRT($O$54)))*$AE$36*EXP(-#REF!*$O$54)-NORMSDIST(-((LN($ET110/$AE$36)+(#REF!+($O$50^2)/2)*$O$54)/($O$50*SQRT($O$54))))*$ET110)*100*$AD$36,0)</f>
        <v>0</v>
      </c>
      <c r="GC110" s="60">
        <f ca="1">IFERROR((NORMSDIST(-(((LN($ET110/$AE$37)+(#REF!+($O$50^2)/2)*$O$54)/($O$50*SQRT($O$54)))-$O$50*SQRT($O$54)))*$AE$37*EXP(-#REF!*$O$54)-NORMSDIST(-((LN($ET110/$AE$37)+(#REF!+($O$50^2)/2)*$O$54)/($O$50*SQRT($O$54))))*$ET110)*100*$AD$37,0)</f>
        <v>0</v>
      </c>
      <c r="GD110" s="60">
        <f ca="1">IFERROR((NORMSDIST(-(((LN($ET110/$AE$38)+(#REF!+($O$50^2)/2)*$O$54)/($O$50*SQRT($O$54)))-$O$50*SQRT($O$54)))*$AE$38*EXP(-#REF!*$O$54)-NORMSDIST(-((LN($ET110/$AE$38)+(#REF!+($O$50^2)/2)*$O$54)/($O$50*SQRT($O$54))))*$ET110)*100*$AD$38,0)</f>
        <v>0</v>
      </c>
      <c r="GE110" s="60">
        <f ca="1">IFERROR((NORMSDIST(-(((LN($ET110/$AE$39)+(#REF!+($O$50^2)/2)*$O$54)/($O$50*SQRT($O$54)))-$O$50*SQRT($O$54)))*$AE$39*EXP(-#REF!*$O$54)-NORMSDIST(-((LN($ET110/$AE$39)+(#REF!+($O$50^2)/2)*$O$54)/($O$50*SQRT($O$54))))*$ET110)*100*$AD$39,0)</f>
        <v>0</v>
      </c>
      <c r="GF110" s="60">
        <f ca="1">IFERROR((NORMSDIST(-(((LN($ET110/$AE$40)+(#REF!+($O$50^2)/2)*$O$54)/($O$50*SQRT($O$54)))-$O$50*SQRT($O$54)))*$AE$40*EXP(-#REF!*$O$54)-NORMSDIST(-((LN($ET110/$AE$40)+(#REF!+($O$50^2)/2)*$O$54)/($O$50*SQRT($O$54))))*$ET110)*100*$AD$40,0)</f>
        <v>0</v>
      </c>
      <c r="GG110" s="60">
        <f ca="1">IFERROR((NORMSDIST(-(((LN($ET110/$AE$41)+(#REF!+($O$50^2)/2)*$O$54)/($O$50*SQRT($O$54)))-$O$50*SQRT($O$54)))*$AE$41*EXP(-#REF!*$O$54)-NORMSDIST(-((LN($ET110/$AE$41)+(#REF!+($O$50^2)/2)*$O$54)/($O$50*SQRT($O$54))))*$ET110)*100*$AD$41,0)</f>
        <v>0</v>
      </c>
      <c r="GH110" s="60">
        <f ca="1">IFERROR((NORMSDIST(-(((LN($ET110/$AE$42)+(#REF!+($O$50^2)/2)*$O$54)/($O$50*SQRT($O$54)))-$O$50*SQRT($O$54)))*$AE$42*EXP(-#REF!*$O$54)-NORMSDIST(-((LN($ET110/$AE$42)+(#REF!+($O$50^2)/2)*$O$54)/($O$50*SQRT($O$54))))*$ET110)*100*$AD$42,0)</f>
        <v>0</v>
      </c>
      <c r="GI110" s="85">
        <f t="shared" ca="1" si="189"/>
        <v>0</v>
      </c>
    </row>
    <row r="111" spans="1:191">
      <c r="DC111" s="59">
        <f t="shared" si="186"/>
        <v>3242.4488666764983</v>
      </c>
      <c r="DD111" s="60">
        <f t="shared" si="190"/>
        <v>0</v>
      </c>
      <c r="DE111" s="60">
        <f t="shared" si="191"/>
        <v>0</v>
      </c>
      <c r="DF111" s="60">
        <f t="shared" si="192"/>
        <v>0</v>
      </c>
      <c r="DG111" s="60">
        <f t="shared" si="193"/>
        <v>0</v>
      </c>
      <c r="DH111" s="60">
        <f t="shared" si="194"/>
        <v>0</v>
      </c>
      <c r="DI111" s="60">
        <f t="shared" si="195"/>
        <v>0</v>
      </c>
      <c r="DJ111" s="60">
        <f t="shared" si="196"/>
        <v>0</v>
      </c>
      <c r="DK111" s="60">
        <f t="shared" si="197"/>
        <v>0</v>
      </c>
      <c r="DL111" s="60">
        <f t="shared" si="198"/>
        <v>0</v>
      </c>
      <c r="DM111" s="60">
        <f t="shared" si="199"/>
        <v>-7825.5666617508268</v>
      </c>
      <c r="DN111" s="60">
        <f t="shared" si="200"/>
        <v>0</v>
      </c>
      <c r="DO111" s="60">
        <f t="shared" si="201"/>
        <v>0</v>
      </c>
      <c r="DP111" s="60">
        <f t="shared" si="202"/>
        <v>0</v>
      </c>
      <c r="DQ111" s="60">
        <f t="shared" si="203"/>
        <v>0</v>
      </c>
      <c r="DR111" s="60">
        <f t="shared" si="204"/>
        <v>0</v>
      </c>
      <c r="DS111" s="60">
        <f t="shared" si="205"/>
        <v>0</v>
      </c>
      <c r="DT111" s="60">
        <f t="shared" si="206"/>
        <v>0</v>
      </c>
      <c r="DU111" s="60">
        <f t="shared" si="207"/>
        <v>0</v>
      </c>
      <c r="DV111" s="60">
        <f t="shared" si="208"/>
        <v>0</v>
      </c>
      <c r="DW111" s="60">
        <f t="shared" si="209"/>
        <v>0</v>
      </c>
      <c r="DX111" s="60">
        <f t="shared" si="210"/>
        <v>0</v>
      </c>
      <c r="DY111" s="60">
        <f t="shared" si="211"/>
        <v>0</v>
      </c>
      <c r="DZ111" s="60">
        <f t="shared" si="212"/>
        <v>0</v>
      </c>
      <c r="EA111" s="60">
        <f t="shared" si="213"/>
        <v>0</v>
      </c>
      <c r="EB111" s="60">
        <f t="shared" si="214"/>
        <v>0</v>
      </c>
      <c r="EC111" s="60">
        <f t="shared" si="215"/>
        <v>0</v>
      </c>
      <c r="ED111" s="60">
        <f t="shared" si="216"/>
        <v>0</v>
      </c>
      <c r="EE111" s="60">
        <f t="shared" si="217"/>
        <v>0</v>
      </c>
      <c r="EF111" s="60">
        <f t="shared" si="218"/>
        <v>0</v>
      </c>
      <c r="EG111" s="60">
        <f t="shared" si="219"/>
        <v>0</v>
      </c>
      <c r="EH111" s="60">
        <f t="shared" si="220"/>
        <v>0</v>
      </c>
      <c r="EI111" s="60">
        <f t="shared" si="221"/>
        <v>0</v>
      </c>
      <c r="EJ111" s="60">
        <f t="shared" si="222"/>
        <v>0</v>
      </c>
      <c r="EK111" s="60">
        <f t="shared" si="223"/>
        <v>0</v>
      </c>
      <c r="EL111" s="60">
        <f t="shared" si="224"/>
        <v>0</v>
      </c>
      <c r="EM111" s="60">
        <f t="shared" si="225"/>
        <v>0</v>
      </c>
      <c r="EN111" s="60">
        <f t="shared" si="226"/>
        <v>0</v>
      </c>
      <c r="EO111" s="60">
        <f t="shared" si="227"/>
        <v>0</v>
      </c>
      <c r="EP111" s="60">
        <f t="shared" si="228"/>
        <v>0</v>
      </c>
      <c r="EQ111" s="60">
        <f t="shared" si="229"/>
        <v>0</v>
      </c>
      <c r="ER111" s="85">
        <f t="shared" si="187"/>
        <v>-7825.5666617508268</v>
      </c>
      <c r="ES111" s="50"/>
      <c r="ET111" s="59">
        <f t="shared" si="188"/>
        <v>3242.4488666764983</v>
      </c>
      <c r="EU111" s="60">
        <f ca="1">IFERROR((NORMSDIST(-(((LN($ET111/$AE$3)+(#REF!+($O$50^2)/2)*$O$54)/($O$50*SQRT($O$54)))-$O$50*SQRT($O$54)))*$AE$3*EXP(-#REF!*$O$54)-NORMSDIST(-((LN($ET111/$AE$3)+(#REF!+($O$50^2)/2)*$O$54)/($O$50*SQRT($O$54))))*$ET111)*100*$AD$3,0)</f>
        <v>0</v>
      </c>
      <c r="EV111" s="60">
        <f ca="1">IFERROR((NORMSDIST(-(((LN($ET111/$AE$4)+(#REF!+($O$50^2)/2)*$O$54)/($O$50*SQRT($O$54)))-$O$50*SQRT($O$54)))*$AE$4*EXP(-#REF!*$O$54)-NORMSDIST(-((LN($ET111/$AE$4)+(#REF!+($O$50^2)/2)*$O$54)/($O$50*SQRT($O$54))))*$ET111)*100*$AD$4,0)</f>
        <v>0</v>
      </c>
      <c r="EW111" s="60">
        <f ca="1">IFERROR((NORMSDIST(-(((LN($ET111/$AE$5)+(#REF!+($O$50^2)/2)*$O$54)/($O$50*SQRT($O$54)))-$O$50*SQRT($O$54)))*$AE$5*EXP(-#REF!*$O$54)-NORMSDIST(-((LN($ET111/$AE$5)+(#REF!+($O$50^2)/2)*$O$54)/($O$50*SQRT($O$54))))*$ET111)*100*$AD$5,0)</f>
        <v>0</v>
      </c>
      <c r="EX111" s="60">
        <f ca="1">IFERROR((NORMSDIST(-(((LN($ET111/$AE$6)+(#REF!+($O$50^2)/2)*$O$54)/($O$50*SQRT($O$54)))-$O$50*SQRT($O$54)))*$AE$6*EXP(-#REF!*$O$54)-NORMSDIST(-((LN($ET111/$AE$6)+(#REF!+($O$50^2)/2)*$O$54)/($O$50*SQRT($O$54))))*$ET111)*100*$AD$6,0)</f>
        <v>0</v>
      </c>
      <c r="EY111" s="60">
        <f ca="1">IFERROR((NORMSDIST(-(((LN($ET111/$AE$7)+(#REF!+($O$50^2)/2)*$O$54)/($O$50*SQRT($O$54)))-$O$50*SQRT($O$54)))*$AE$7*EXP(-#REF!*$O$54)-NORMSDIST(-((LN($ET111/$AE$7)+(#REF!+($O$50^2)/2)*$O$54)/($O$50*SQRT($O$54))))*$ET111)*100*$AD$7,0)</f>
        <v>0</v>
      </c>
      <c r="EZ111" s="60">
        <f ca="1">IFERROR((NORMSDIST(-(((LN($ET111/$AE$8)+(#REF!+($O$50^2)/2)*$O$54)/($O$50*SQRT($O$54)))-$O$50*SQRT($O$54)))*$AE$8*EXP(-#REF!*$O$54)-NORMSDIST(-((LN($ET111/$AE$8)+(#REF!+($O$50^2)/2)*$O$54)/($O$50*SQRT($O$54))))*$ET111)*100*$AD$8,0)</f>
        <v>0</v>
      </c>
      <c r="FA111" s="60">
        <f ca="1">IFERROR((NORMSDIST(-(((LN($ET111/$AE$9)+(#REF!+($O$50^2)/2)*$O$54)/($O$50*SQRT($O$54)))-$O$50*SQRT($O$54)))*$AE$9*EXP(-#REF!*$O$54)-NORMSDIST(-((LN($ET111/$AE$9)+(#REF!+($O$50^2)/2)*$O$54)/($O$50*SQRT($O$54))))*$ET111)*100*$AD$9,0)</f>
        <v>0</v>
      </c>
      <c r="FB111" s="60">
        <f ca="1">IFERROR((NORMSDIST(-(((LN($ET111/$AE$10)+(#REF!+($O$50^2)/2)*$O$54)/($O$50*SQRT($O$54)))-$O$50*SQRT($O$54)))*$AE$10*EXP(-#REF!*$O$54)-NORMSDIST(-((LN($ET111/$AE$10)+(#REF!+($O$50^2)/2)*$O$54)/($O$50*SQRT($O$54))))*$ET111)*100*$AD$10,0)</f>
        <v>0</v>
      </c>
      <c r="FC111" s="60">
        <f ca="1">IFERROR((NORMSDIST(-(((LN($ET111/$AE$11)+(#REF!+($O$50^2)/2)*$O$54)/($O$50*SQRT($O$54)))-$O$50*SQRT($O$54)))*$AE$11*EXP(-#REF!*$O$54)-NORMSDIST(-((LN($ET111/$AE$11)+(#REF!+($O$50^2)/2)*$O$54)/($O$50*SQRT($O$54))))*$ET111)*100*$AD$11,0)</f>
        <v>0</v>
      </c>
      <c r="FD111" s="60">
        <f ca="1">IFERROR((NORMSDIST(-(((LN($ET111/$AE$12)+(#REF!+($O$50^2)/2)*$O$54)/($O$50*SQRT($O$54)))-$O$50*SQRT($O$54)))*$AE$12*EXP(-#REF!*$O$54)-NORMSDIST(-((LN($ET111/$AE$12)+(#REF!+($O$50^2)/2)*$O$54)/($O$50*SQRT($O$54))))*$ET111)*100*$AD$12,0)</f>
        <v>0</v>
      </c>
      <c r="FE111" s="60">
        <f ca="1">IFERROR((NORMSDIST(-(((LN($ET111/$AE$13)+(#REF!+($O$50^2)/2)*$O$54)/($O$50*SQRT($O$54)))-$O$50*SQRT($O$54)))*$AE$13*EXP(-#REF!*$O$54)-NORMSDIST(-((LN($ET111/$AE$13)+(#REF!+($O$50^2)/2)*$O$54)/($O$50*SQRT($O$54))))*$ET111)*100*$AD$13,0)</f>
        <v>0</v>
      </c>
      <c r="FF111" s="60">
        <f ca="1">IFERROR((NORMSDIST(-(((LN($ET111/$AE$14)+(#REF!+($O$50^2)/2)*$O$54)/($O$50*SQRT($O$54)))-$O$50*SQRT($O$54)))*$AE$14*EXP(-#REF!*$O$54)-NORMSDIST(-((LN($ET111/$AE$14)+(#REF!+($O$50^2)/2)*$O$54)/($O$50*SQRT($O$54))))*$ET111)*100*$AD$14,0)</f>
        <v>0</v>
      </c>
      <c r="FG111" s="60">
        <f ca="1">IFERROR((NORMSDIST(-(((LN($ET111/$AE$15)+(#REF!+($O$50^2)/2)*$O$54)/($O$50*SQRT($O$54)))-$O$50*SQRT($O$54)))*$AE$15*EXP(-#REF!*$O$54)-NORMSDIST(-((LN($ET111/$AE$15)+(#REF!+($O$50^2)/2)*$O$54)/($O$50*SQRT($O$54))))*$ET111)*100*$AD$15,0)</f>
        <v>0</v>
      </c>
      <c r="FH111" s="60">
        <f ca="1">IFERROR((NORMSDIST(-(((LN($ET111/$AE$16)+(#REF!+($O$50^2)/2)*$O$54)/($O$50*SQRT($O$54)))-$O$50*SQRT($O$54)))*$AE$16*EXP(-#REF!*$O$54)-NORMSDIST(-((LN($ET111/$AE$16)+(#REF!+($O$50^2)/2)*$O$54)/($O$50*SQRT($O$54))))*$ET111)*100*$AD$16,0)</f>
        <v>0</v>
      </c>
      <c r="FI111" s="60">
        <f ca="1">IFERROR((NORMSDIST(-(((LN($ET111/$AE$17)+(#REF!+($O$50^2)/2)*$O$54)/($O$50*SQRT($O$54)))-$O$50*SQRT($O$54)))*$AE$17*EXP(-#REF!*$O$54)-NORMSDIST(-((LN($ET111/$AE$17)+(#REF!+($O$50^2)/2)*$O$54)/($O$50*SQRT($O$54))))*$ET111)*100*$AD$17,0)</f>
        <v>0</v>
      </c>
      <c r="FJ111" s="60">
        <f ca="1">IFERROR((NORMSDIST(-(((LN($ET111/$AE$18)+(#REF!+($O$50^2)/2)*$O$54)/($O$50*SQRT($O$54)))-$O$50*SQRT($O$54)))*$AE$18*EXP(-#REF!*$O$54)-NORMSDIST(-((LN($ET111/$AE$18)+(#REF!+($O$50^2)/2)*$O$54)/($O$50*SQRT($O$54))))*$ET111)*100*$AD$18,0)</f>
        <v>0</v>
      </c>
      <c r="FK111" s="60">
        <f ca="1">IFERROR((NORMSDIST(-(((LN($ET111/$AE$19)+(#REF!+($O$50^2)/2)*$O$54)/($O$50*SQRT($O$54)))-$O$50*SQRT($O$54)))*$AE$19*EXP(-#REF!*$O$54)-NORMSDIST(-((LN($ET111/$AE$19)+(#REF!+($O$50^2)/2)*$O$54)/($O$50*SQRT($O$54))))*$ET111)*100*$AD$19,0)</f>
        <v>0</v>
      </c>
      <c r="FL111" s="60">
        <f ca="1">IFERROR((NORMSDIST(-(((LN($ET111/$AE$20)+(#REF!+($O$50^2)/2)*$O$54)/($O$50*SQRT($O$54)))-$O$50*SQRT($O$54)))*$AE$20*EXP(-#REF!*$O$54)-NORMSDIST(-((LN($ET111/$AE$20)+(#REF!+($O$50^2)/2)*$O$54)/($O$50*SQRT($O$54))))*$ET111)*100*$AD$20,0)</f>
        <v>0</v>
      </c>
      <c r="FM111" s="60">
        <f ca="1">IFERROR((NORMSDIST(-(((LN($ET111/$AE$21)+(#REF!+($O$50^2)/2)*$O$54)/($O$50*SQRT($O$54)))-$O$50*SQRT($O$54)))*$AE$21*EXP(-#REF!*$O$54)-NORMSDIST(-((LN($ET111/$AE$21)+(#REF!+($O$50^2)/2)*$O$54)/($O$50*SQRT($O$54))))*$ET111)*100*$AD$21,0)</f>
        <v>0</v>
      </c>
      <c r="FN111" s="60">
        <f ca="1">IFERROR((NORMSDIST(-(((LN($ET111/$AE$22)+(#REF!+($O$50^2)/2)*$O$54)/($O$50*SQRT($O$54)))-$O$50*SQRT($O$54)))*$AE$22*EXP(-#REF!*$O$54)-NORMSDIST(-((LN($ET111/$AE$22)+(#REF!+($O$50^2)/2)*$O$54)/($O$50*SQRT($O$54))))*$ET111)*100*$AD$22,0)</f>
        <v>0</v>
      </c>
      <c r="FO111" s="60">
        <f ca="1">IFERROR((NORMSDIST(-(((LN($ET111/$AE$23)+(#REF!+($O$50^2)/2)*$O$54)/($O$50*SQRT($O$54)))-$O$50*SQRT($O$54)))*$AE$23*EXP(-#REF!*$O$54)-NORMSDIST(-((LN($ET111/$AE$23)+(#REF!+($O$50^2)/2)*$O$54)/($O$50*SQRT($O$54))))*$ET111)*100*$AD$23,0)</f>
        <v>0</v>
      </c>
      <c r="FP111" s="60">
        <f ca="1">IFERROR((NORMSDIST(-(((LN($ET111/$AE$24)+(#REF!+($O$50^2)/2)*$O$54)/($O$50*SQRT($O$54)))-$O$50*SQRT($O$54)))*$AE$24*EXP(-#REF!*$O$54)-NORMSDIST(-((LN($ET111/$AE$24)+(#REF!+($O$50^2)/2)*$O$54)/($O$50*SQRT($O$54))))*$ET111)*100*$AD$24,0)</f>
        <v>0</v>
      </c>
      <c r="FQ111" s="60">
        <f ca="1">IFERROR((NORMSDIST(-(((LN($ET111/$AE$25)+(#REF!+($O$50^2)/2)*$O$54)/($O$50*SQRT($O$54)))-$O$50*SQRT($O$54)))*$AE$25*EXP(-#REF!*$O$54)-NORMSDIST(-((LN($ET111/$AE$25)+(#REF!+($O$50^2)/2)*$O$54)/($O$50*SQRT($O$54))))*$ET111)*100*$AD$25,0)</f>
        <v>0</v>
      </c>
      <c r="FR111" s="60">
        <f ca="1">IFERROR((NORMSDIST(-(((LN($ET111/$AE$26)+(#REF!+($O$50^2)/2)*$O$54)/($O$50*SQRT($O$54)))-$O$50*SQRT($O$54)))*$AE$26*EXP(-#REF!*$O$54)-NORMSDIST(-((LN($ET111/$AE$26)+(#REF!+($O$50^2)/2)*$O$54)/($O$50*SQRT($O$54))))*$ET111)*100*$AD$26,0)</f>
        <v>0</v>
      </c>
      <c r="FS111" s="60">
        <f ca="1">IFERROR((NORMSDIST(-(((LN($ET111/$AE$27)+(#REF!+($O$50^2)/2)*$O$54)/($O$50*SQRT($O$54)))-$O$50*SQRT($O$54)))*$AE$27*EXP(-#REF!*$O$54)-NORMSDIST(-((LN($ET111/$AE$27)+(#REF!+($O$50^2)/2)*$O$54)/($O$50*SQRT($O$54))))*$ET111)*100*$AD$27,0)</f>
        <v>0</v>
      </c>
      <c r="FT111" s="60">
        <f ca="1">IFERROR((NORMSDIST(-(((LN($ET111/$AE$28)+(#REF!+($O$50^2)/2)*$O$54)/($O$50*SQRT($O$54)))-$O$50*SQRT($O$54)))*$AE$28*EXP(-#REF!*$O$54)-NORMSDIST(-((LN($ET111/$AE$28)+(#REF!+($O$50^2)/2)*$O$54)/($O$50*SQRT($O$54))))*$ET111)*100*$AD$28,0)</f>
        <v>0</v>
      </c>
      <c r="FU111" s="60">
        <f ca="1">IFERROR((NORMSDIST(-(((LN($ET111/$AE$29)+(#REF!+($O$50^2)/2)*$O$54)/($O$50*SQRT($O$54)))-$O$50*SQRT($O$54)))*$AE$29*EXP(-#REF!*$O$54)-NORMSDIST(-((LN($ET111/$AE$29)+(#REF!+($O$50^2)/2)*$O$54)/($O$50*SQRT($O$54))))*$ET111)*100*$AD$29,0)</f>
        <v>0</v>
      </c>
      <c r="FV111" s="60">
        <f ca="1">IFERROR((NORMSDIST(-(((LN($ET111/$AE$30)+(#REF!+($O$50^2)/2)*$O$54)/($O$50*SQRT($O$54)))-$O$50*SQRT($O$54)))*$AE$30*EXP(-#REF!*$O$54)-NORMSDIST(-((LN($ET111/$AE$30)+(#REF!+($O$50^2)/2)*$O$54)/($O$50*SQRT($O$54))))*$ET111)*100*$AD$30,0)</f>
        <v>0</v>
      </c>
      <c r="FW111" s="60">
        <f ca="1">IFERROR((NORMSDIST(-(((LN($ET111/$AE$31)+(#REF!+($O$50^2)/2)*$O$54)/($O$50*SQRT($O$54)))-$O$50*SQRT($O$54)))*$AE$31*EXP(-#REF!*$O$54)-NORMSDIST(-((LN($ET111/$AE$31)+(#REF!+($O$50^2)/2)*$O$54)/($O$50*SQRT($O$54))))*$ET111)*100*$AD$31,0)</f>
        <v>0</v>
      </c>
      <c r="FX111" s="60">
        <f ca="1">IFERROR((NORMSDIST(-(((LN($ET111/$AE$32)+(#REF!+($O$50^2)/2)*$O$54)/($O$50*SQRT($O$54)))-$O$50*SQRT($O$54)))*$AE$32*EXP(-#REF!*$O$54)-NORMSDIST(-((LN($ET111/$AE$32)+(#REF!+($O$50^2)/2)*$O$54)/($O$50*SQRT($O$54))))*$ET111)*100*$AD$32,0)</f>
        <v>0</v>
      </c>
      <c r="FY111" s="60">
        <f ca="1">IFERROR((NORMSDIST(-(((LN($ET111/$AE$33)+(#REF!+($O$50^2)/2)*$O$54)/($O$50*SQRT($O$54)))-$O$50*SQRT($O$54)))*$AE$33*EXP(-#REF!*$O$54)-NORMSDIST(-((LN($ET111/$AE$33)+(#REF!+($O$50^2)/2)*$O$54)/($O$50*SQRT($O$54))))*$ET111)*100*$AD$33,0)</f>
        <v>0</v>
      </c>
      <c r="FZ111" s="60">
        <f ca="1">IFERROR((NORMSDIST(-(((LN($ET111/$AE$34)+(#REF!+($O$50^2)/2)*$O$54)/($O$50*SQRT($O$54)))-$O$50*SQRT($O$54)))*$AE$34*EXP(-#REF!*$O$54)-NORMSDIST(-((LN($ET111/$AE$34)+(#REF!+($O$50^2)/2)*$O$54)/($O$50*SQRT($O$54))))*$ET111)*100*$AD$34,0)</f>
        <v>0</v>
      </c>
      <c r="GA111" s="60">
        <f ca="1">IFERROR((NORMSDIST(-(((LN($ET111/$AE$35)+(#REF!+($O$50^2)/2)*$O$54)/($O$50*SQRT($O$54)))-$O$50*SQRT($O$54)))*$AE$35*EXP(-#REF!*$O$54)-NORMSDIST(-((LN($ET111/$AE$35)+(#REF!+($O$50^2)/2)*$O$54)/($O$50*SQRT($O$54))))*$ET111)*100*$AD$35,0)</f>
        <v>0</v>
      </c>
      <c r="GB111" s="60">
        <f ca="1">IFERROR((NORMSDIST(-(((LN($ET111/$AE$36)+(#REF!+($O$50^2)/2)*$O$54)/($O$50*SQRT($O$54)))-$O$50*SQRT($O$54)))*$AE$36*EXP(-#REF!*$O$54)-NORMSDIST(-((LN($ET111/$AE$36)+(#REF!+($O$50^2)/2)*$O$54)/($O$50*SQRT($O$54))))*$ET111)*100*$AD$36,0)</f>
        <v>0</v>
      </c>
      <c r="GC111" s="60">
        <f ca="1">IFERROR((NORMSDIST(-(((LN($ET111/$AE$37)+(#REF!+($O$50^2)/2)*$O$54)/($O$50*SQRT($O$54)))-$O$50*SQRT($O$54)))*$AE$37*EXP(-#REF!*$O$54)-NORMSDIST(-((LN($ET111/$AE$37)+(#REF!+($O$50^2)/2)*$O$54)/($O$50*SQRT($O$54))))*$ET111)*100*$AD$37,0)</f>
        <v>0</v>
      </c>
      <c r="GD111" s="60">
        <f ca="1">IFERROR((NORMSDIST(-(((LN($ET111/$AE$38)+(#REF!+($O$50^2)/2)*$O$54)/($O$50*SQRT($O$54)))-$O$50*SQRT($O$54)))*$AE$38*EXP(-#REF!*$O$54)-NORMSDIST(-((LN($ET111/$AE$38)+(#REF!+($O$50^2)/2)*$O$54)/($O$50*SQRT($O$54))))*$ET111)*100*$AD$38,0)</f>
        <v>0</v>
      </c>
      <c r="GE111" s="60">
        <f ca="1">IFERROR((NORMSDIST(-(((LN($ET111/$AE$39)+(#REF!+($O$50^2)/2)*$O$54)/($O$50*SQRT($O$54)))-$O$50*SQRT($O$54)))*$AE$39*EXP(-#REF!*$O$54)-NORMSDIST(-((LN($ET111/$AE$39)+(#REF!+($O$50^2)/2)*$O$54)/($O$50*SQRT($O$54))))*$ET111)*100*$AD$39,0)</f>
        <v>0</v>
      </c>
      <c r="GF111" s="60">
        <f ca="1">IFERROR((NORMSDIST(-(((LN($ET111/$AE$40)+(#REF!+($O$50^2)/2)*$O$54)/($O$50*SQRT($O$54)))-$O$50*SQRT($O$54)))*$AE$40*EXP(-#REF!*$O$54)-NORMSDIST(-((LN($ET111/$AE$40)+(#REF!+($O$50^2)/2)*$O$54)/($O$50*SQRT($O$54))))*$ET111)*100*$AD$40,0)</f>
        <v>0</v>
      </c>
      <c r="GG111" s="60">
        <f ca="1">IFERROR((NORMSDIST(-(((LN($ET111/$AE$41)+(#REF!+($O$50^2)/2)*$O$54)/($O$50*SQRT($O$54)))-$O$50*SQRT($O$54)))*$AE$41*EXP(-#REF!*$O$54)-NORMSDIST(-((LN($ET111/$AE$41)+(#REF!+($O$50^2)/2)*$O$54)/($O$50*SQRT($O$54))))*$ET111)*100*$AD$41,0)</f>
        <v>0</v>
      </c>
      <c r="GH111" s="60">
        <f ca="1">IFERROR((NORMSDIST(-(((LN($ET111/$AE$42)+(#REF!+($O$50^2)/2)*$O$54)/($O$50*SQRT($O$54)))-$O$50*SQRT($O$54)))*$AE$42*EXP(-#REF!*$O$54)-NORMSDIST(-((LN($ET111/$AE$42)+(#REF!+($O$50^2)/2)*$O$54)/($O$50*SQRT($O$54))))*$ET111)*100*$AD$42,0)</f>
        <v>0</v>
      </c>
      <c r="GI111" s="85">
        <f t="shared" ca="1" si="189"/>
        <v>0</v>
      </c>
    </row>
    <row r="112" spans="1:191">
      <c r="DC112" s="59">
        <f t="shared" si="186"/>
        <v>3308.6212925270393</v>
      </c>
      <c r="DD112" s="60">
        <f t="shared" si="190"/>
        <v>0</v>
      </c>
      <c r="DE112" s="60">
        <f t="shared" si="191"/>
        <v>0</v>
      </c>
      <c r="DF112" s="60">
        <f t="shared" si="192"/>
        <v>0</v>
      </c>
      <c r="DG112" s="60">
        <f t="shared" si="193"/>
        <v>0</v>
      </c>
      <c r="DH112" s="60">
        <f t="shared" si="194"/>
        <v>0</v>
      </c>
      <c r="DI112" s="60">
        <f t="shared" si="195"/>
        <v>0</v>
      </c>
      <c r="DJ112" s="60">
        <f t="shared" si="196"/>
        <v>0</v>
      </c>
      <c r="DK112" s="60">
        <f t="shared" si="197"/>
        <v>0</v>
      </c>
      <c r="DL112" s="60">
        <f t="shared" si="198"/>
        <v>0</v>
      </c>
      <c r="DM112" s="60">
        <f t="shared" si="199"/>
        <v>0</v>
      </c>
      <c r="DN112" s="60">
        <f t="shared" si="200"/>
        <v>0</v>
      </c>
      <c r="DO112" s="60">
        <f t="shared" si="201"/>
        <v>0</v>
      </c>
      <c r="DP112" s="60">
        <f t="shared" si="202"/>
        <v>0</v>
      </c>
      <c r="DQ112" s="60">
        <f t="shared" si="203"/>
        <v>0</v>
      </c>
      <c r="DR112" s="60">
        <f t="shared" si="204"/>
        <v>0</v>
      </c>
      <c r="DS112" s="60">
        <f t="shared" si="205"/>
        <v>0</v>
      </c>
      <c r="DT112" s="60">
        <f t="shared" si="206"/>
        <v>0</v>
      </c>
      <c r="DU112" s="60">
        <f t="shared" si="207"/>
        <v>0</v>
      </c>
      <c r="DV112" s="60">
        <f t="shared" si="208"/>
        <v>0</v>
      </c>
      <c r="DW112" s="60">
        <f t="shared" si="209"/>
        <v>0</v>
      </c>
      <c r="DX112" s="60">
        <f t="shared" si="210"/>
        <v>0</v>
      </c>
      <c r="DY112" s="60">
        <f t="shared" si="211"/>
        <v>0</v>
      </c>
      <c r="DZ112" s="60">
        <f t="shared" si="212"/>
        <v>0</v>
      </c>
      <c r="EA112" s="60">
        <f t="shared" si="213"/>
        <v>0</v>
      </c>
      <c r="EB112" s="60">
        <f t="shared" si="214"/>
        <v>0</v>
      </c>
      <c r="EC112" s="60">
        <f t="shared" si="215"/>
        <v>0</v>
      </c>
      <c r="ED112" s="60">
        <f t="shared" si="216"/>
        <v>0</v>
      </c>
      <c r="EE112" s="60">
        <f t="shared" si="217"/>
        <v>0</v>
      </c>
      <c r="EF112" s="60">
        <f t="shared" si="218"/>
        <v>0</v>
      </c>
      <c r="EG112" s="60">
        <f t="shared" si="219"/>
        <v>0</v>
      </c>
      <c r="EH112" s="60">
        <f t="shared" si="220"/>
        <v>0</v>
      </c>
      <c r="EI112" s="60">
        <f t="shared" si="221"/>
        <v>0</v>
      </c>
      <c r="EJ112" s="60">
        <f t="shared" si="222"/>
        <v>0</v>
      </c>
      <c r="EK112" s="60">
        <f t="shared" si="223"/>
        <v>0</v>
      </c>
      <c r="EL112" s="60">
        <f t="shared" si="224"/>
        <v>0</v>
      </c>
      <c r="EM112" s="60">
        <f t="shared" si="225"/>
        <v>0</v>
      </c>
      <c r="EN112" s="60">
        <f t="shared" si="226"/>
        <v>0</v>
      </c>
      <c r="EO112" s="60">
        <f t="shared" si="227"/>
        <v>0</v>
      </c>
      <c r="EP112" s="60">
        <f t="shared" si="228"/>
        <v>0</v>
      </c>
      <c r="EQ112" s="60">
        <f t="shared" si="229"/>
        <v>0</v>
      </c>
      <c r="ER112" s="85">
        <f t="shared" si="187"/>
        <v>0</v>
      </c>
      <c r="ES112" s="50"/>
      <c r="ET112" s="59">
        <f t="shared" si="188"/>
        <v>3308.6212925270393</v>
      </c>
      <c r="EU112" s="60">
        <f ca="1">IFERROR((NORMSDIST(-(((LN($ET112/$AE$3)+(#REF!+($O$50^2)/2)*$O$54)/($O$50*SQRT($O$54)))-$O$50*SQRT($O$54)))*$AE$3*EXP(-#REF!*$O$54)-NORMSDIST(-((LN($ET112/$AE$3)+(#REF!+($O$50^2)/2)*$O$54)/($O$50*SQRT($O$54))))*$ET112)*100*$AD$3,0)</f>
        <v>0</v>
      </c>
      <c r="EV112" s="60">
        <f ca="1">IFERROR((NORMSDIST(-(((LN($ET112/$AE$4)+(#REF!+($O$50^2)/2)*$O$54)/($O$50*SQRT($O$54)))-$O$50*SQRT($O$54)))*$AE$4*EXP(-#REF!*$O$54)-NORMSDIST(-((LN($ET112/$AE$4)+(#REF!+($O$50^2)/2)*$O$54)/($O$50*SQRT($O$54))))*$ET112)*100*$AD$4,0)</f>
        <v>0</v>
      </c>
      <c r="EW112" s="60">
        <f ca="1">IFERROR((NORMSDIST(-(((LN($ET112/$AE$5)+(#REF!+($O$50^2)/2)*$O$54)/($O$50*SQRT($O$54)))-$O$50*SQRT($O$54)))*$AE$5*EXP(-#REF!*$O$54)-NORMSDIST(-((LN($ET112/$AE$5)+(#REF!+($O$50^2)/2)*$O$54)/($O$50*SQRT($O$54))))*$ET112)*100*$AD$5,0)</f>
        <v>0</v>
      </c>
      <c r="EX112" s="60">
        <f ca="1">IFERROR((NORMSDIST(-(((LN($ET112/$AE$6)+(#REF!+($O$50^2)/2)*$O$54)/($O$50*SQRT($O$54)))-$O$50*SQRT($O$54)))*$AE$6*EXP(-#REF!*$O$54)-NORMSDIST(-((LN($ET112/$AE$6)+(#REF!+($O$50^2)/2)*$O$54)/($O$50*SQRT($O$54))))*$ET112)*100*$AD$6,0)</f>
        <v>0</v>
      </c>
      <c r="EY112" s="60">
        <f ca="1">IFERROR((NORMSDIST(-(((LN($ET112/$AE$7)+(#REF!+($O$50^2)/2)*$O$54)/($O$50*SQRT($O$54)))-$O$50*SQRT($O$54)))*$AE$7*EXP(-#REF!*$O$54)-NORMSDIST(-((LN($ET112/$AE$7)+(#REF!+($O$50^2)/2)*$O$54)/($O$50*SQRT($O$54))))*$ET112)*100*$AD$7,0)</f>
        <v>0</v>
      </c>
      <c r="EZ112" s="60">
        <f ca="1">IFERROR((NORMSDIST(-(((LN($ET112/$AE$8)+(#REF!+($O$50^2)/2)*$O$54)/($O$50*SQRT($O$54)))-$O$50*SQRT($O$54)))*$AE$8*EXP(-#REF!*$O$54)-NORMSDIST(-((LN($ET112/$AE$8)+(#REF!+($O$50^2)/2)*$O$54)/($O$50*SQRT($O$54))))*$ET112)*100*$AD$8,0)</f>
        <v>0</v>
      </c>
      <c r="FA112" s="60">
        <f ca="1">IFERROR((NORMSDIST(-(((LN($ET112/$AE$9)+(#REF!+($O$50^2)/2)*$O$54)/($O$50*SQRT($O$54)))-$O$50*SQRT($O$54)))*$AE$9*EXP(-#REF!*$O$54)-NORMSDIST(-((LN($ET112/$AE$9)+(#REF!+($O$50^2)/2)*$O$54)/($O$50*SQRT($O$54))))*$ET112)*100*$AD$9,0)</f>
        <v>0</v>
      </c>
      <c r="FB112" s="60">
        <f ca="1">IFERROR((NORMSDIST(-(((LN($ET112/$AE$10)+(#REF!+($O$50^2)/2)*$O$54)/($O$50*SQRT($O$54)))-$O$50*SQRT($O$54)))*$AE$10*EXP(-#REF!*$O$54)-NORMSDIST(-((LN($ET112/$AE$10)+(#REF!+($O$50^2)/2)*$O$54)/($O$50*SQRT($O$54))))*$ET112)*100*$AD$10,0)</f>
        <v>0</v>
      </c>
      <c r="FC112" s="60">
        <f ca="1">IFERROR((NORMSDIST(-(((LN($ET112/$AE$11)+(#REF!+($O$50^2)/2)*$O$54)/($O$50*SQRT($O$54)))-$O$50*SQRT($O$54)))*$AE$11*EXP(-#REF!*$O$54)-NORMSDIST(-((LN($ET112/$AE$11)+(#REF!+($O$50^2)/2)*$O$54)/($O$50*SQRT($O$54))))*$ET112)*100*$AD$11,0)</f>
        <v>0</v>
      </c>
      <c r="FD112" s="60">
        <f ca="1">IFERROR((NORMSDIST(-(((LN($ET112/$AE$12)+(#REF!+($O$50^2)/2)*$O$54)/($O$50*SQRT($O$54)))-$O$50*SQRT($O$54)))*$AE$12*EXP(-#REF!*$O$54)-NORMSDIST(-((LN($ET112/$AE$12)+(#REF!+($O$50^2)/2)*$O$54)/($O$50*SQRT($O$54))))*$ET112)*100*$AD$12,0)</f>
        <v>0</v>
      </c>
      <c r="FE112" s="60">
        <f ca="1">IFERROR((NORMSDIST(-(((LN($ET112/$AE$13)+(#REF!+($O$50^2)/2)*$O$54)/($O$50*SQRT($O$54)))-$O$50*SQRT($O$54)))*$AE$13*EXP(-#REF!*$O$54)-NORMSDIST(-((LN($ET112/$AE$13)+(#REF!+($O$50^2)/2)*$O$54)/($O$50*SQRT($O$54))))*$ET112)*100*$AD$13,0)</f>
        <v>0</v>
      </c>
      <c r="FF112" s="60">
        <f ca="1">IFERROR((NORMSDIST(-(((LN($ET112/$AE$14)+(#REF!+($O$50^2)/2)*$O$54)/($O$50*SQRT($O$54)))-$O$50*SQRT($O$54)))*$AE$14*EXP(-#REF!*$O$54)-NORMSDIST(-((LN($ET112/$AE$14)+(#REF!+($O$50^2)/2)*$O$54)/($O$50*SQRT($O$54))))*$ET112)*100*$AD$14,0)</f>
        <v>0</v>
      </c>
      <c r="FG112" s="60">
        <f ca="1">IFERROR((NORMSDIST(-(((LN($ET112/$AE$15)+(#REF!+($O$50^2)/2)*$O$54)/($O$50*SQRT($O$54)))-$O$50*SQRT($O$54)))*$AE$15*EXP(-#REF!*$O$54)-NORMSDIST(-((LN($ET112/$AE$15)+(#REF!+($O$50^2)/2)*$O$54)/($O$50*SQRT($O$54))))*$ET112)*100*$AD$15,0)</f>
        <v>0</v>
      </c>
      <c r="FH112" s="60">
        <f ca="1">IFERROR((NORMSDIST(-(((LN($ET112/$AE$16)+(#REF!+($O$50^2)/2)*$O$54)/($O$50*SQRT($O$54)))-$O$50*SQRT($O$54)))*$AE$16*EXP(-#REF!*$O$54)-NORMSDIST(-((LN($ET112/$AE$16)+(#REF!+($O$50^2)/2)*$O$54)/($O$50*SQRT($O$54))))*$ET112)*100*$AD$16,0)</f>
        <v>0</v>
      </c>
      <c r="FI112" s="60">
        <f ca="1">IFERROR((NORMSDIST(-(((LN($ET112/$AE$17)+(#REF!+($O$50^2)/2)*$O$54)/($O$50*SQRT($O$54)))-$O$50*SQRT($O$54)))*$AE$17*EXP(-#REF!*$O$54)-NORMSDIST(-((LN($ET112/$AE$17)+(#REF!+($O$50^2)/2)*$O$54)/($O$50*SQRT($O$54))))*$ET112)*100*$AD$17,0)</f>
        <v>0</v>
      </c>
      <c r="FJ112" s="60">
        <f ca="1">IFERROR((NORMSDIST(-(((LN($ET112/$AE$18)+(#REF!+($O$50^2)/2)*$O$54)/($O$50*SQRT($O$54)))-$O$50*SQRT($O$54)))*$AE$18*EXP(-#REF!*$O$54)-NORMSDIST(-((LN($ET112/$AE$18)+(#REF!+($O$50^2)/2)*$O$54)/($O$50*SQRT($O$54))))*$ET112)*100*$AD$18,0)</f>
        <v>0</v>
      </c>
      <c r="FK112" s="60">
        <f ca="1">IFERROR((NORMSDIST(-(((LN($ET112/$AE$19)+(#REF!+($O$50^2)/2)*$O$54)/($O$50*SQRT($O$54)))-$O$50*SQRT($O$54)))*$AE$19*EXP(-#REF!*$O$54)-NORMSDIST(-((LN($ET112/$AE$19)+(#REF!+($O$50^2)/2)*$O$54)/($O$50*SQRT($O$54))))*$ET112)*100*$AD$19,0)</f>
        <v>0</v>
      </c>
      <c r="FL112" s="60">
        <f ca="1">IFERROR((NORMSDIST(-(((LN($ET112/$AE$20)+(#REF!+($O$50^2)/2)*$O$54)/($O$50*SQRT($O$54)))-$O$50*SQRT($O$54)))*$AE$20*EXP(-#REF!*$O$54)-NORMSDIST(-((LN($ET112/$AE$20)+(#REF!+($O$50^2)/2)*$O$54)/($O$50*SQRT($O$54))))*$ET112)*100*$AD$20,0)</f>
        <v>0</v>
      </c>
      <c r="FM112" s="60">
        <f ca="1">IFERROR((NORMSDIST(-(((LN($ET112/$AE$21)+(#REF!+($O$50^2)/2)*$O$54)/($O$50*SQRT($O$54)))-$O$50*SQRT($O$54)))*$AE$21*EXP(-#REF!*$O$54)-NORMSDIST(-((LN($ET112/$AE$21)+(#REF!+($O$50^2)/2)*$O$54)/($O$50*SQRT($O$54))))*$ET112)*100*$AD$21,0)</f>
        <v>0</v>
      </c>
      <c r="FN112" s="60">
        <f ca="1">IFERROR((NORMSDIST(-(((LN($ET112/$AE$22)+(#REF!+($O$50^2)/2)*$O$54)/($O$50*SQRT($O$54)))-$O$50*SQRT($O$54)))*$AE$22*EXP(-#REF!*$O$54)-NORMSDIST(-((LN($ET112/$AE$22)+(#REF!+($O$50^2)/2)*$O$54)/($O$50*SQRT($O$54))))*$ET112)*100*$AD$22,0)</f>
        <v>0</v>
      </c>
      <c r="FO112" s="60">
        <f ca="1">IFERROR((NORMSDIST(-(((LN($ET112/$AE$23)+(#REF!+($O$50^2)/2)*$O$54)/($O$50*SQRT($O$54)))-$O$50*SQRT($O$54)))*$AE$23*EXP(-#REF!*$O$54)-NORMSDIST(-((LN($ET112/$AE$23)+(#REF!+($O$50^2)/2)*$O$54)/($O$50*SQRT($O$54))))*$ET112)*100*$AD$23,0)</f>
        <v>0</v>
      </c>
      <c r="FP112" s="60">
        <f ca="1">IFERROR((NORMSDIST(-(((LN($ET112/$AE$24)+(#REF!+($O$50^2)/2)*$O$54)/($O$50*SQRT($O$54)))-$O$50*SQRT($O$54)))*$AE$24*EXP(-#REF!*$O$54)-NORMSDIST(-((LN($ET112/$AE$24)+(#REF!+($O$50^2)/2)*$O$54)/($O$50*SQRT($O$54))))*$ET112)*100*$AD$24,0)</f>
        <v>0</v>
      </c>
      <c r="FQ112" s="60">
        <f ca="1">IFERROR((NORMSDIST(-(((LN($ET112/$AE$25)+(#REF!+($O$50^2)/2)*$O$54)/($O$50*SQRT($O$54)))-$O$50*SQRT($O$54)))*$AE$25*EXP(-#REF!*$O$54)-NORMSDIST(-((LN($ET112/$AE$25)+(#REF!+($O$50^2)/2)*$O$54)/($O$50*SQRT($O$54))))*$ET112)*100*$AD$25,0)</f>
        <v>0</v>
      </c>
      <c r="FR112" s="60">
        <f ca="1">IFERROR((NORMSDIST(-(((LN($ET112/$AE$26)+(#REF!+($O$50^2)/2)*$O$54)/($O$50*SQRT($O$54)))-$O$50*SQRT($O$54)))*$AE$26*EXP(-#REF!*$O$54)-NORMSDIST(-((LN($ET112/$AE$26)+(#REF!+($O$50^2)/2)*$O$54)/($O$50*SQRT($O$54))))*$ET112)*100*$AD$26,0)</f>
        <v>0</v>
      </c>
      <c r="FS112" s="60">
        <f ca="1">IFERROR((NORMSDIST(-(((LN($ET112/$AE$27)+(#REF!+($O$50^2)/2)*$O$54)/($O$50*SQRT($O$54)))-$O$50*SQRT($O$54)))*$AE$27*EXP(-#REF!*$O$54)-NORMSDIST(-((LN($ET112/$AE$27)+(#REF!+($O$50^2)/2)*$O$54)/($O$50*SQRT($O$54))))*$ET112)*100*$AD$27,0)</f>
        <v>0</v>
      </c>
      <c r="FT112" s="60">
        <f ca="1">IFERROR((NORMSDIST(-(((LN($ET112/$AE$28)+(#REF!+($O$50^2)/2)*$O$54)/($O$50*SQRT($O$54)))-$O$50*SQRT($O$54)))*$AE$28*EXP(-#REF!*$O$54)-NORMSDIST(-((LN($ET112/$AE$28)+(#REF!+($O$50^2)/2)*$O$54)/($O$50*SQRT($O$54))))*$ET112)*100*$AD$28,0)</f>
        <v>0</v>
      </c>
      <c r="FU112" s="60">
        <f ca="1">IFERROR((NORMSDIST(-(((LN($ET112/$AE$29)+(#REF!+($O$50^2)/2)*$O$54)/($O$50*SQRT($O$54)))-$O$50*SQRT($O$54)))*$AE$29*EXP(-#REF!*$O$54)-NORMSDIST(-((LN($ET112/$AE$29)+(#REF!+($O$50^2)/2)*$O$54)/($O$50*SQRT($O$54))))*$ET112)*100*$AD$29,0)</f>
        <v>0</v>
      </c>
      <c r="FV112" s="60">
        <f ca="1">IFERROR((NORMSDIST(-(((LN($ET112/$AE$30)+(#REF!+($O$50^2)/2)*$O$54)/($O$50*SQRT($O$54)))-$O$50*SQRT($O$54)))*$AE$30*EXP(-#REF!*$O$54)-NORMSDIST(-((LN($ET112/$AE$30)+(#REF!+($O$50^2)/2)*$O$54)/($O$50*SQRT($O$54))))*$ET112)*100*$AD$30,0)</f>
        <v>0</v>
      </c>
      <c r="FW112" s="60">
        <f ca="1">IFERROR((NORMSDIST(-(((LN($ET112/$AE$31)+(#REF!+($O$50^2)/2)*$O$54)/($O$50*SQRT($O$54)))-$O$50*SQRT($O$54)))*$AE$31*EXP(-#REF!*$O$54)-NORMSDIST(-((LN($ET112/$AE$31)+(#REF!+($O$50^2)/2)*$O$54)/($O$50*SQRT($O$54))))*$ET112)*100*$AD$31,0)</f>
        <v>0</v>
      </c>
      <c r="FX112" s="60">
        <f ca="1">IFERROR((NORMSDIST(-(((LN($ET112/$AE$32)+(#REF!+($O$50^2)/2)*$O$54)/($O$50*SQRT($O$54)))-$O$50*SQRT($O$54)))*$AE$32*EXP(-#REF!*$O$54)-NORMSDIST(-((LN($ET112/$AE$32)+(#REF!+($O$50^2)/2)*$O$54)/($O$50*SQRT($O$54))))*$ET112)*100*$AD$32,0)</f>
        <v>0</v>
      </c>
      <c r="FY112" s="60">
        <f ca="1">IFERROR((NORMSDIST(-(((LN($ET112/$AE$33)+(#REF!+($O$50^2)/2)*$O$54)/($O$50*SQRT($O$54)))-$O$50*SQRT($O$54)))*$AE$33*EXP(-#REF!*$O$54)-NORMSDIST(-((LN($ET112/$AE$33)+(#REF!+($O$50^2)/2)*$O$54)/($O$50*SQRT($O$54))))*$ET112)*100*$AD$33,0)</f>
        <v>0</v>
      </c>
      <c r="FZ112" s="60">
        <f ca="1">IFERROR((NORMSDIST(-(((LN($ET112/$AE$34)+(#REF!+($O$50^2)/2)*$O$54)/($O$50*SQRT($O$54)))-$O$50*SQRT($O$54)))*$AE$34*EXP(-#REF!*$O$54)-NORMSDIST(-((LN($ET112/$AE$34)+(#REF!+($O$50^2)/2)*$O$54)/($O$50*SQRT($O$54))))*$ET112)*100*$AD$34,0)</f>
        <v>0</v>
      </c>
      <c r="GA112" s="60">
        <f ca="1">IFERROR((NORMSDIST(-(((LN($ET112/$AE$35)+(#REF!+($O$50^2)/2)*$O$54)/($O$50*SQRT($O$54)))-$O$50*SQRT($O$54)))*$AE$35*EXP(-#REF!*$O$54)-NORMSDIST(-((LN($ET112/$AE$35)+(#REF!+($O$50^2)/2)*$O$54)/($O$50*SQRT($O$54))))*$ET112)*100*$AD$35,0)</f>
        <v>0</v>
      </c>
      <c r="GB112" s="60">
        <f ca="1">IFERROR((NORMSDIST(-(((LN($ET112/$AE$36)+(#REF!+($O$50^2)/2)*$O$54)/($O$50*SQRT($O$54)))-$O$50*SQRT($O$54)))*$AE$36*EXP(-#REF!*$O$54)-NORMSDIST(-((LN($ET112/$AE$36)+(#REF!+($O$50^2)/2)*$O$54)/($O$50*SQRT($O$54))))*$ET112)*100*$AD$36,0)</f>
        <v>0</v>
      </c>
      <c r="GC112" s="60">
        <f ca="1">IFERROR((NORMSDIST(-(((LN($ET112/$AE$37)+(#REF!+($O$50^2)/2)*$O$54)/($O$50*SQRT($O$54)))-$O$50*SQRT($O$54)))*$AE$37*EXP(-#REF!*$O$54)-NORMSDIST(-((LN($ET112/$AE$37)+(#REF!+($O$50^2)/2)*$O$54)/($O$50*SQRT($O$54))))*$ET112)*100*$AD$37,0)</f>
        <v>0</v>
      </c>
      <c r="GD112" s="60">
        <f ca="1">IFERROR((NORMSDIST(-(((LN($ET112/$AE$38)+(#REF!+($O$50^2)/2)*$O$54)/($O$50*SQRT($O$54)))-$O$50*SQRT($O$54)))*$AE$38*EXP(-#REF!*$O$54)-NORMSDIST(-((LN($ET112/$AE$38)+(#REF!+($O$50^2)/2)*$O$54)/($O$50*SQRT($O$54))))*$ET112)*100*$AD$38,0)</f>
        <v>0</v>
      </c>
      <c r="GE112" s="60">
        <f ca="1">IFERROR((NORMSDIST(-(((LN($ET112/$AE$39)+(#REF!+($O$50^2)/2)*$O$54)/($O$50*SQRT($O$54)))-$O$50*SQRT($O$54)))*$AE$39*EXP(-#REF!*$O$54)-NORMSDIST(-((LN($ET112/$AE$39)+(#REF!+($O$50^2)/2)*$O$54)/($O$50*SQRT($O$54))))*$ET112)*100*$AD$39,0)</f>
        <v>0</v>
      </c>
      <c r="GF112" s="60">
        <f ca="1">IFERROR((NORMSDIST(-(((LN($ET112/$AE$40)+(#REF!+($O$50^2)/2)*$O$54)/($O$50*SQRT($O$54)))-$O$50*SQRT($O$54)))*$AE$40*EXP(-#REF!*$O$54)-NORMSDIST(-((LN($ET112/$AE$40)+(#REF!+($O$50^2)/2)*$O$54)/($O$50*SQRT($O$54))))*$ET112)*100*$AD$40,0)</f>
        <v>0</v>
      </c>
      <c r="GG112" s="60">
        <f ca="1">IFERROR((NORMSDIST(-(((LN($ET112/$AE$41)+(#REF!+($O$50^2)/2)*$O$54)/($O$50*SQRT($O$54)))-$O$50*SQRT($O$54)))*$AE$41*EXP(-#REF!*$O$54)-NORMSDIST(-((LN($ET112/$AE$41)+(#REF!+($O$50^2)/2)*$O$54)/($O$50*SQRT($O$54))))*$ET112)*100*$AD$41,0)</f>
        <v>0</v>
      </c>
      <c r="GH112" s="60">
        <f ca="1">IFERROR((NORMSDIST(-(((LN($ET112/$AE$42)+(#REF!+($O$50^2)/2)*$O$54)/($O$50*SQRT($O$54)))-$O$50*SQRT($O$54)))*$AE$42*EXP(-#REF!*$O$54)-NORMSDIST(-((LN($ET112/$AE$42)+(#REF!+($O$50^2)/2)*$O$54)/($O$50*SQRT($O$54))))*$ET112)*100*$AD$42,0)</f>
        <v>0</v>
      </c>
      <c r="GI112" s="85">
        <f t="shared" ca="1" si="189"/>
        <v>0</v>
      </c>
    </row>
    <row r="113" spans="107:191">
      <c r="DC113" s="59">
        <f t="shared" si="186"/>
        <v>3376.1441760479993</v>
      </c>
      <c r="DD113" s="60">
        <f t="shared" si="190"/>
        <v>0</v>
      </c>
      <c r="DE113" s="60">
        <f t="shared" si="191"/>
        <v>0</v>
      </c>
      <c r="DF113" s="60">
        <f t="shared" si="192"/>
        <v>0</v>
      </c>
      <c r="DG113" s="60">
        <f t="shared" si="193"/>
        <v>0</v>
      </c>
      <c r="DH113" s="60">
        <f t="shared" si="194"/>
        <v>0</v>
      </c>
      <c r="DI113" s="60">
        <f t="shared" si="195"/>
        <v>0</v>
      </c>
      <c r="DJ113" s="60">
        <f t="shared" si="196"/>
        <v>0</v>
      </c>
      <c r="DK113" s="60">
        <f t="shared" si="197"/>
        <v>0</v>
      </c>
      <c r="DL113" s="60">
        <f t="shared" si="198"/>
        <v>0</v>
      </c>
      <c r="DM113" s="60">
        <f t="shared" si="199"/>
        <v>0</v>
      </c>
      <c r="DN113" s="60">
        <f t="shared" si="200"/>
        <v>0</v>
      </c>
      <c r="DO113" s="60">
        <f t="shared" si="201"/>
        <v>0</v>
      </c>
      <c r="DP113" s="60">
        <f t="shared" si="202"/>
        <v>0</v>
      </c>
      <c r="DQ113" s="60">
        <f t="shared" si="203"/>
        <v>0</v>
      </c>
      <c r="DR113" s="60">
        <f t="shared" si="204"/>
        <v>0</v>
      </c>
      <c r="DS113" s="60">
        <f t="shared" si="205"/>
        <v>0</v>
      </c>
      <c r="DT113" s="60">
        <f t="shared" si="206"/>
        <v>0</v>
      </c>
      <c r="DU113" s="60">
        <f t="shared" si="207"/>
        <v>0</v>
      </c>
      <c r="DV113" s="60">
        <f t="shared" si="208"/>
        <v>0</v>
      </c>
      <c r="DW113" s="60">
        <f t="shared" si="209"/>
        <v>0</v>
      </c>
      <c r="DX113" s="60">
        <f t="shared" si="210"/>
        <v>0</v>
      </c>
      <c r="DY113" s="60">
        <f t="shared" si="211"/>
        <v>0</v>
      </c>
      <c r="DZ113" s="60">
        <f t="shared" si="212"/>
        <v>0</v>
      </c>
      <c r="EA113" s="60">
        <f t="shared" si="213"/>
        <v>0</v>
      </c>
      <c r="EB113" s="60">
        <f t="shared" si="214"/>
        <v>0</v>
      </c>
      <c r="EC113" s="60">
        <f t="shared" si="215"/>
        <v>0</v>
      </c>
      <c r="ED113" s="60">
        <f t="shared" si="216"/>
        <v>0</v>
      </c>
      <c r="EE113" s="60">
        <f t="shared" si="217"/>
        <v>0</v>
      </c>
      <c r="EF113" s="60">
        <f t="shared" si="218"/>
        <v>0</v>
      </c>
      <c r="EG113" s="60">
        <f t="shared" si="219"/>
        <v>0</v>
      </c>
      <c r="EH113" s="60">
        <f t="shared" si="220"/>
        <v>0</v>
      </c>
      <c r="EI113" s="60">
        <f t="shared" si="221"/>
        <v>0</v>
      </c>
      <c r="EJ113" s="60">
        <f t="shared" si="222"/>
        <v>0</v>
      </c>
      <c r="EK113" s="60">
        <f t="shared" si="223"/>
        <v>0</v>
      </c>
      <c r="EL113" s="60">
        <f t="shared" si="224"/>
        <v>0</v>
      </c>
      <c r="EM113" s="60">
        <f t="shared" si="225"/>
        <v>0</v>
      </c>
      <c r="EN113" s="60">
        <f t="shared" si="226"/>
        <v>0</v>
      </c>
      <c r="EO113" s="60">
        <f t="shared" si="227"/>
        <v>0</v>
      </c>
      <c r="EP113" s="60">
        <f t="shared" si="228"/>
        <v>0</v>
      </c>
      <c r="EQ113" s="60">
        <f t="shared" si="229"/>
        <v>0</v>
      </c>
      <c r="ER113" s="85">
        <f t="shared" si="187"/>
        <v>0</v>
      </c>
      <c r="ES113" s="50"/>
      <c r="ET113" s="59">
        <f t="shared" si="188"/>
        <v>3376.1441760479993</v>
      </c>
      <c r="EU113" s="60">
        <f ca="1">IFERROR((NORMSDIST(-(((LN($ET113/$AE$3)+(#REF!+($O$50^2)/2)*$O$54)/($O$50*SQRT($O$54)))-$O$50*SQRT($O$54)))*$AE$3*EXP(-#REF!*$O$54)-NORMSDIST(-((LN($ET113/$AE$3)+(#REF!+($O$50^2)/2)*$O$54)/($O$50*SQRT($O$54))))*$ET113)*100*$AD$3,0)</f>
        <v>0</v>
      </c>
      <c r="EV113" s="60">
        <f ca="1">IFERROR((NORMSDIST(-(((LN($ET113/$AE$4)+(#REF!+($O$50^2)/2)*$O$54)/($O$50*SQRT($O$54)))-$O$50*SQRT($O$54)))*$AE$4*EXP(-#REF!*$O$54)-NORMSDIST(-((LN($ET113/$AE$4)+(#REF!+($O$50^2)/2)*$O$54)/($O$50*SQRT($O$54))))*$ET113)*100*$AD$4,0)</f>
        <v>0</v>
      </c>
      <c r="EW113" s="60">
        <f ca="1">IFERROR((NORMSDIST(-(((LN($ET113/$AE$5)+(#REF!+($O$50^2)/2)*$O$54)/($O$50*SQRT($O$54)))-$O$50*SQRT($O$54)))*$AE$5*EXP(-#REF!*$O$54)-NORMSDIST(-((LN($ET113/$AE$5)+(#REF!+($O$50^2)/2)*$O$54)/($O$50*SQRT($O$54))))*$ET113)*100*$AD$5,0)</f>
        <v>0</v>
      </c>
      <c r="EX113" s="60">
        <f ca="1">IFERROR((NORMSDIST(-(((LN($ET113/$AE$6)+(#REF!+($O$50^2)/2)*$O$54)/($O$50*SQRT($O$54)))-$O$50*SQRT($O$54)))*$AE$6*EXP(-#REF!*$O$54)-NORMSDIST(-((LN($ET113/$AE$6)+(#REF!+($O$50^2)/2)*$O$54)/($O$50*SQRT($O$54))))*$ET113)*100*$AD$6,0)</f>
        <v>0</v>
      </c>
      <c r="EY113" s="60">
        <f ca="1">IFERROR((NORMSDIST(-(((LN($ET113/$AE$7)+(#REF!+($O$50^2)/2)*$O$54)/($O$50*SQRT($O$54)))-$O$50*SQRT($O$54)))*$AE$7*EXP(-#REF!*$O$54)-NORMSDIST(-((LN($ET113/$AE$7)+(#REF!+($O$50^2)/2)*$O$54)/($O$50*SQRT($O$54))))*$ET113)*100*$AD$7,0)</f>
        <v>0</v>
      </c>
      <c r="EZ113" s="60">
        <f ca="1">IFERROR((NORMSDIST(-(((LN($ET113/$AE$8)+(#REF!+($O$50^2)/2)*$O$54)/($O$50*SQRT($O$54)))-$O$50*SQRT($O$54)))*$AE$8*EXP(-#REF!*$O$54)-NORMSDIST(-((LN($ET113/$AE$8)+(#REF!+($O$50^2)/2)*$O$54)/($O$50*SQRT($O$54))))*$ET113)*100*$AD$8,0)</f>
        <v>0</v>
      </c>
      <c r="FA113" s="60">
        <f ca="1">IFERROR((NORMSDIST(-(((LN($ET113/$AE$9)+(#REF!+($O$50^2)/2)*$O$54)/($O$50*SQRT($O$54)))-$O$50*SQRT($O$54)))*$AE$9*EXP(-#REF!*$O$54)-NORMSDIST(-((LN($ET113/$AE$9)+(#REF!+($O$50^2)/2)*$O$54)/($O$50*SQRT($O$54))))*$ET113)*100*$AD$9,0)</f>
        <v>0</v>
      </c>
      <c r="FB113" s="60">
        <f ca="1">IFERROR((NORMSDIST(-(((LN($ET113/$AE$10)+(#REF!+($O$50^2)/2)*$O$54)/($O$50*SQRT($O$54)))-$O$50*SQRT($O$54)))*$AE$10*EXP(-#REF!*$O$54)-NORMSDIST(-((LN($ET113/$AE$10)+(#REF!+($O$50^2)/2)*$O$54)/($O$50*SQRT($O$54))))*$ET113)*100*$AD$10,0)</f>
        <v>0</v>
      </c>
      <c r="FC113" s="60">
        <f ca="1">IFERROR((NORMSDIST(-(((LN($ET113/$AE$11)+(#REF!+($O$50^2)/2)*$O$54)/($O$50*SQRT($O$54)))-$O$50*SQRT($O$54)))*$AE$11*EXP(-#REF!*$O$54)-NORMSDIST(-((LN($ET113/$AE$11)+(#REF!+($O$50^2)/2)*$O$54)/($O$50*SQRT($O$54))))*$ET113)*100*$AD$11,0)</f>
        <v>0</v>
      </c>
      <c r="FD113" s="60">
        <f ca="1">IFERROR((NORMSDIST(-(((LN($ET113/$AE$12)+(#REF!+($O$50^2)/2)*$O$54)/($O$50*SQRT($O$54)))-$O$50*SQRT($O$54)))*$AE$12*EXP(-#REF!*$O$54)-NORMSDIST(-((LN($ET113/$AE$12)+(#REF!+($O$50^2)/2)*$O$54)/($O$50*SQRT($O$54))))*$ET113)*100*$AD$12,0)</f>
        <v>0</v>
      </c>
      <c r="FE113" s="60">
        <f ca="1">IFERROR((NORMSDIST(-(((LN($ET113/$AE$13)+(#REF!+($O$50^2)/2)*$O$54)/($O$50*SQRT($O$54)))-$O$50*SQRT($O$54)))*$AE$13*EXP(-#REF!*$O$54)-NORMSDIST(-((LN($ET113/$AE$13)+(#REF!+($O$50^2)/2)*$O$54)/($O$50*SQRT($O$54))))*$ET113)*100*$AD$13,0)</f>
        <v>0</v>
      </c>
      <c r="FF113" s="60">
        <f ca="1">IFERROR((NORMSDIST(-(((LN($ET113/$AE$14)+(#REF!+($O$50^2)/2)*$O$54)/($O$50*SQRT($O$54)))-$O$50*SQRT($O$54)))*$AE$14*EXP(-#REF!*$O$54)-NORMSDIST(-((LN($ET113/$AE$14)+(#REF!+($O$50^2)/2)*$O$54)/($O$50*SQRT($O$54))))*$ET113)*100*$AD$14,0)</f>
        <v>0</v>
      </c>
      <c r="FG113" s="60">
        <f ca="1">IFERROR((NORMSDIST(-(((LN($ET113/$AE$15)+(#REF!+($O$50^2)/2)*$O$54)/($O$50*SQRT($O$54)))-$O$50*SQRT($O$54)))*$AE$15*EXP(-#REF!*$O$54)-NORMSDIST(-((LN($ET113/$AE$15)+(#REF!+($O$50^2)/2)*$O$54)/($O$50*SQRT($O$54))))*$ET113)*100*$AD$15,0)</f>
        <v>0</v>
      </c>
      <c r="FH113" s="60">
        <f ca="1">IFERROR((NORMSDIST(-(((LN($ET113/$AE$16)+(#REF!+($O$50^2)/2)*$O$54)/($O$50*SQRT($O$54)))-$O$50*SQRT($O$54)))*$AE$16*EXP(-#REF!*$O$54)-NORMSDIST(-((LN($ET113/$AE$16)+(#REF!+($O$50^2)/2)*$O$54)/($O$50*SQRT($O$54))))*$ET113)*100*$AD$16,0)</f>
        <v>0</v>
      </c>
      <c r="FI113" s="60">
        <f ca="1">IFERROR((NORMSDIST(-(((LN($ET113/$AE$17)+(#REF!+($O$50^2)/2)*$O$54)/($O$50*SQRT($O$54)))-$O$50*SQRT($O$54)))*$AE$17*EXP(-#REF!*$O$54)-NORMSDIST(-((LN($ET113/$AE$17)+(#REF!+($O$50^2)/2)*$O$54)/($O$50*SQRT($O$54))))*$ET113)*100*$AD$17,0)</f>
        <v>0</v>
      </c>
      <c r="FJ113" s="60">
        <f ca="1">IFERROR((NORMSDIST(-(((LN($ET113/$AE$18)+(#REF!+($O$50^2)/2)*$O$54)/($O$50*SQRT($O$54)))-$O$50*SQRT($O$54)))*$AE$18*EXP(-#REF!*$O$54)-NORMSDIST(-((LN($ET113/$AE$18)+(#REF!+($O$50^2)/2)*$O$54)/($O$50*SQRT($O$54))))*$ET113)*100*$AD$18,0)</f>
        <v>0</v>
      </c>
      <c r="FK113" s="60">
        <f ca="1">IFERROR((NORMSDIST(-(((LN($ET113/$AE$19)+(#REF!+($O$50^2)/2)*$O$54)/($O$50*SQRT($O$54)))-$O$50*SQRT($O$54)))*$AE$19*EXP(-#REF!*$O$54)-NORMSDIST(-((LN($ET113/$AE$19)+(#REF!+($O$50^2)/2)*$O$54)/($O$50*SQRT($O$54))))*$ET113)*100*$AD$19,0)</f>
        <v>0</v>
      </c>
      <c r="FL113" s="60">
        <f ca="1">IFERROR((NORMSDIST(-(((LN($ET113/$AE$20)+(#REF!+($O$50^2)/2)*$O$54)/($O$50*SQRT($O$54)))-$O$50*SQRT($O$54)))*$AE$20*EXP(-#REF!*$O$54)-NORMSDIST(-((LN($ET113/$AE$20)+(#REF!+($O$50^2)/2)*$O$54)/($O$50*SQRT($O$54))))*$ET113)*100*$AD$20,0)</f>
        <v>0</v>
      </c>
      <c r="FM113" s="60">
        <f ca="1">IFERROR((NORMSDIST(-(((LN($ET113/$AE$21)+(#REF!+($O$50^2)/2)*$O$54)/($O$50*SQRT($O$54)))-$O$50*SQRT($O$54)))*$AE$21*EXP(-#REF!*$O$54)-NORMSDIST(-((LN($ET113/$AE$21)+(#REF!+($O$50^2)/2)*$O$54)/($O$50*SQRT($O$54))))*$ET113)*100*$AD$21,0)</f>
        <v>0</v>
      </c>
      <c r="FN113" s="60">
        <f ca="1">IFERROR((NORMSDIST(-(((LN($ET113/$AE$22)+(#REF!+($O$50^2)/2)*$O$54)/($O$50*SQRT($O$54)))-$O$50*SQRT($O$54)))*$AE$22*EXP(-#REF!*$O$54)-NORMSDIST(-((LN($ET113/$AE$22)+(#REF!+($O$50^2)/2)*$O$54)/($O$50*SQRT($O$54))))*$ET113)*100*$AD$22,0)</f>
        <v>0</v>
      </c>
      <c r="FO113" s="60">
        <f ca="1">IFERROR((NORMSDIST(-(((LN($ET113/$AE$23)+(#REF!+($O$50^2)/2)*$O$54)/($O$50*SQRT($O$54)))-$O$50*SQRT($O$54)))*$AE$23*EXP(-#REF!*$O$54)-NORMSDIST(-((LN($ET113/$AE$23)+(#REF!+($O$50^2)/2)*$O$54)/($O$50*SQRT($O$54))))*$ET113)*100*$AD$23,0)</f>
        <v>0</v>
      </c>
      <c r="FP113" s="60">
        <f ca="1">IFERROR((NORMSDIST(-(((LN($ET113/$AE$24)+(#REF!+($O$50^2)/2)*$O$54)/($O$50*SQRT($O$54)))-$O$50*SQRT($O$54)))*$AE$24*EXP(-#REF!*$O$54)-NORMSDIST(-((LN($ET113/$AE$24)+(#REF!+($O$50^2)/2)*$O$54)/($O$50*SQRT($O$54))))*$ET113)*100*$AD$24,0)</f>
        <v>0</v>
      </c>
      <c r="FQ113" s="60">
        <f ca="1">IFERROR((NORMSDIST(-(((LN($ET113/$AE$25)+(#REF!+($O$50^2)/2)*$O$54)/($O$50*SQRT($O$54)))-$O$50*SQRT($O$54)))*$AE$25*EXP(-#REF!*$O$54)-NORMSDIST(-((LN($ET113/$AE$25)+(#REF!+($O$50^2)/2)*$O$54)/($O$50*SQRT($O$54))))*$ET113)*100*$AD$25,0)</f>
        <v>0</v>
      </c>
      <c r="FR113" s="60">
        <f ca="1">IFERROR((NORMSDIST(-(((LN($ET113/$AE$26)+(#REF!+($O$50^2)/2)*$O$54)/($O$50*SQRT($O$54)))-$O$50*SQRT($O$54)))*$AE$26*EXP(-#REF!*$O$54)-NORMSDIST(-((LN($ET113/$AE$26)+(#REF!+($O$50^2)/2)*$O$54)/($O$50*SQRT($O$54))))*$ET113)*100*$AD$26,0)</f>
        <v>0</v>
      </c>
      <c r="FS113" s="60">
        <f ca="1">IFERROR((NORMSDIST(-(((LN($ET113/$AE$27)+(#REF!+($O$50^2)/2)*$O$54)/($O$50*SQRT($O$54)))-$O$50*SQRT($O$54)))*$AE$27*EXP(-#REF!*$O$54)-NORMSDIST(-((LN($ET113/$AE$27)+(#REF!+($O$50^2)/2)*$O$54)/($O$50*SQRT($O$54))))*$ET113)*100*$AD$27,0)</f>
        <v>0</v>
      </c>
      <c r="FT113" s="60">
        <f ca="1">IFERROR((NORMSDIST(-(((LN($ET113/$AE$28)+(#REF!+($O$50^2)/2)*$O$54)/($O$50*SQRT($O$54)))-$O$50*SQRT($O$54)))*$AE$28*EXP(-#REF!*$O$54)-NORMSDIST(-((LN($ET113/$AE$28)+(#REF!+($O$50^2)/2)*$O$54)/($O$50*SQRT($O$54))))*$ET113)*100*$AD$28,0)</f>
        <v>0</v>
      </c>
      <c r="FU113" s="60">
        <f ca="1">IFERROR((NORMSDIST(-(((LN($ET113/$AE$29)+(#REF!+($O$50^2)/2)*$O$54)/($O$50*SQRT($O$54)))-$O$50*SQRT($O$54)))*$AE$29*EXP(-#REF!*$O$54)-NORMSDIST(-((LN($ET113/$AE$29)+(#REF!+($O$50^2)/2)*$O$54)/($O$50*SQRT($O$54))))*$ET113)*100*$AD$29,0)</f>
        <v>0</v>
      </c>
      <c r="FV113" s="60">
        <f ca="1">IFERROR((NORMSDIST(-(((LN($ET113/$AE$30)+(#REF!+($O$50^2)/2)*$O$54)/($O$50*SQRT($O$54)))-$O$50*SQRT($O$54)))*$AE$30*EXP(-#REF!*$O$54)-NORMSDIST(-((LN($ET113/$AE$30)+(#REF!+($O$50^2)/2)*$O$54)/($O$50*SQRT($O$54))))*$ET113)*100*$AD$30,0)</f>
        <v>0</v>
      </c>
      <c r="FW113" s="60">
        <f ca="1">IFERROR((NORMSDIST(-(((LN($ET113/$AE$31)+(#REF!+($O$50^2)/2)*$O$54)/($O$50*SQRT($O$54)))-$O$50*SQRT($O$54)))*$AE$31*EXP(-#REF!*$O$54)-NORMSDIST(-((LN($ET113/$AE$31)+(#REF!+($O$50^2)/2)*$O$54)/($O$50*SQRT($O$54))))*$ET113)*100*$AD$31,0)</f>
        <v>0</v>
      </c>
      <c r="FX113" s="60">
        <f ca="1">IFERROR((NORMSDIST(-(((LN($ET113/$AE$32)+(#REF!+($O$50^2)/2)*$O$54)/($O$50*SQRT($O$54)))-$O$50*SQRT($O$54)))*$AE$32*EXP(-#REF!*$O$54)-NORMSDIST(-((LN($ET113/$AE$32)+(#REF!+($O$50^2)/2)*$O$54)/($O$50*SQRT($O$54))))*$ET113)*100*$AD$32,0)</f>
        <v>0</v>
      </c>
      <c r="FY113" s="60">
        <f ca="1">IFERROR((NORMSDIST(-(((LN($ET113/$AE$33)+(#REF!+($O$50^2)/2)*$O$54)/($O$50*SQRT($O$54)))-$O$50*SQRT($O$54)))*$AE$33*EXP(-#REF!*$O$54)-NORMSDIST(-((LN($ET113/$AE$33)+(#REF!+($O$50^2)/2)*$O$54)/($O$50*SQRT($O$54))))*$ET113)*100*$AD$33,0)</f>
        <v>0</v>
      </c>
      <c r="FZ113" s="60">
        <f ca="1">IFERROR((NORMSDIST(-(((LN($ET113/$AE$34)+(#REF!+($O$50^2)/2)*$O$54)/($O$50*SQRT($O$54)))-$O$50*SQRT($O$54)))*$AE$34*EXP(-#REF!*$O$54)-NORMSDIST(-((LN($ET113/$AE$34)+(#REF!+($O$50^2)/2)*$O$54)/($O$50*SQRT($O$54))))*$ET113)*100*$AD$34,0)</f>
        <v>0</v>
      </c>
      <c r="GA113" s="60">
        <f ca="1">IFERROR((NORMSDIST(-(((LN($ET113/$AE$35)+(#REF!+($O$50^2)/2)*$O$54)/($O$50*SQRT($O$54)))-$O$50*SQRT($O$54)))*$AE$35*EXP(-#REF!*$O$54)-NORMSDIST(-((LN($ET113/$AE$35)+(#REF!+($O$50^2)/2)*$O$54)/($O$50*SQRT($O$54))))*$ET113)*100*$AD$35,0)</f>
        <v>0</v>
      </c>
      <c r="GB113" s="60">
        <f ca="1">IFERROR((NORMSDIST(-(((LN($ET113/$AE$36)+(#REF!+($O$50^2)/2)*$O$54)/($O$50*SQRT($O$54)))-$O$50*SQRT($O$54)))*$AE$36*EXP(-#REF!*$O$54)-NORMSDIST(-((LN($ET113/$AE$36)+(#REF!+($O$50^2)/2)*$O$54)/($O$50*SQRT($O$54))))*$ET113)*100*$AD$36,0)</f>
        <v>0</v>
      </c>
      <c r="GC113" s="60">
        <f ca="1">IFERROR((NORMSDIST(-(((LN($ET113/$AE$37)+(#REF!+($O$50^2)/2)*$O$54)/($O$50*SQRT($O$54)))-$O$50*SQRT($O$54)))*$AE$37*EXP(-#REF!*$O$54)-NORMSDIST(-((LN($ET113/$AE$37)+(#REF!+($O$50^2)/2)*$O$54)/($O$50*SQRT($O$54))))*$ET113)*100*$AD$37,0)</f>
        <v>0</v>
      </c>
      <c r="GD113" s="60">
        <f ca="1">IFERROR((NORMSDIST(-(((LN($ET113/$AE$38)+(#REF!+($O$50^2)/2)*$O$54)/($O$50*SQRT($O$54)))-$O$50*SQRT($O$54)))*$AE$38*EXP(-#REF!*$O$54)-NORMSDIST(-((LN($ET113/$AE$38)+(#REF!+($O$50^2)/2)*$O$54)/($O$50*SQRT($O$54))))*$ET113)*100*$AD$38,0)</f>
        <v>0</v>
      </c>
      <c r="GE113" s="60">
        <f ca="1">IFERROR((NORMSDIST(-(((LN($ET113/$AE$39)+(#REF!+($O$50^2)/2)*$O$54)/($O$50*SQRT($O$54)))-$O$50*SQRT($O$54)))*$AE$39*EXP(-#REF!*$O$54)-NORMSDIST(-((LN($ET113/$AE$39)+(#REF!+($O$50^2)/2)*$O$54)/($O$50*SQRT($O$54))))*$ET113)*100*$AD$39,0)</f>
        <v>0</v>
      </c>
      <c r="GF113" s="60">
        <f ca="1">IFERROR((NORMSDIST(-(((LN($ET113/$AE$40)+(#REF!+($O$50^2)/2)*$O$54)/($O$50*SQRT($O$54)))-$O$50*SQRT($O$54)))*$AE$40*EXP(-#REF!*$O$54)-NORMSDIST(-((LN($ET113/$AE$40)+(#REF!+($O$50^2)/2)*$O$54)/($O$50*SQRT($O$54))))*$ET113)*100*$AD$40,0)</f>
        <v>0</v>
      </c>
      <c r="GG113" s="60">
        <f ca="1">IFERROR((NORMSDIST(-(((LN($ET113/$AE$41)+(#REF!+($O$50^2)/2)*$O$54)/($O$50*SQRT($O$54)))-$O$50*SQRT($O$54)))*$AE$41*EXP(-#REF!*$O$54)-NORMSDIST(-((LN($ET113/$AE$41)+(#REF!+($O$50^2)/2)*$O$54)/($O$50*SQRT($O$54))))*$ET113)*100*$AD$41,0)</f>
        <v>0</v>
      </c>
      <c r="GH113" s="60">
        <f ca="1">IFERROR((NORMSDIST(-(((LN($ET113/$AE$42)+(#REF!+($O$50^2)/2)*$O$54)/($O$50*SQRT($O$54)))-$O$50*SQRT($O$54)))*$AE$42*EXP(-#REF!*$O$54)-NORMSDIST(-((LN($ET113/$AE$42)+(#REF!+($O$50^2)/2)*$O$54)/($O$50*SQRT($O$54))))*$ET113)*100*$AD$42,0)</f>
        <v>0</v>
      </c>
      <c r="GI113" s="85">
        <f t="shared" ca="1" si="189"/>
        <v>0</v>
      </c>
    </row>
    <row r="114" spans="107:191">
      <c r="DC114" s="59">
        <f t="shared" si="186"/>
        <v>3445.0450775999993</v>
      </c>
      <c r="DD114" s="60">
        <f t="shared" si="190"/>
        <v>0</v>
      </c>
      <c r="DE114" s="60">
        <f t="shared" si="191"/>
        <v>0</v>
      </c>
      <c r="DF114" s="60">
        <f t="shared" si="192"/>
        <v>0</v>
      </c>
      <c r="DG114" s="60">
        <f t="shared" si="193"/>
        <v>0</v>
      </c>
      <c r="DH114" s="60">
        <f t="shared" si="194"/>
        <v>0</v>
      </c>
      <c r="DI114" s="60">
        <f t="shared" si="195"/>
        <v>0</v>
      </c>
      <c r="DJ114" s="60">
        <f t="shared" si="196"/>
        <v>0</v>
      </c>
      <c r="DK114" s="60">
        <f t="shared" si="197"/>
        <v>0</v>
      </c>
      <c r="DL114" s="60">
        <f t="shared" si="198"/>
        <v>0</v>
      </c>
      <c r="DM114" s="60">
        <f t="shared" si="199"/>
        <v>0</v>
      </c>
      <c r="DN114" s="60">
        <f t="shared" si="200"/>
        <v>0</v>
      </c>
      <c r="DO114" s="60">
        <f t="shared" si="201"/>
        <v>0</v>
      </c>
      <c r="DP114" s="60">
        <f t="shared" si="202"/>
        <v>0</v>
      </c>
      <c r="DQ114" s="60">
        <f t="shared" si="203"/>
        <v>0</v>
      </c>
      <c r="DR114" s="60">
        <f t="shared" si="204"/>
        <v>0</v>
      </c>
      <c r="DS114" s="60">
        <f t="shared" si="205"/>
        <v>0</v>
      </c>
      <c r="DT114" s="60">
        <f t="shared" si="206"/>
        <v>0</v>
      </c>
      <c r="DU114" s="60">
        <f t="shared" si="207"/>
        <v>0</v>
      </c>
      <c r="DV114" s="60">
        <f t="shared" si="208"/>
        <v>0</v>
      </c>
      <c r="DW114" s="60">
        <f t="shared" si="209"/>
        <v>0</v>
      </c>
      <c r="DX114" s="60">
        <f t="shared" si="210"/>
        <v>0</v>
      </c>
      <c r="DY114" s="60">
        <f t="shared" si="211"/>
        <v>0</v>
      </c>
      <c r="DZ114" s="60">
        <f t="shared" si="212"/>
        <v>0</v>
      </c>
      <c r="EA114" s="60">
        <f t="shared" si="213"/>
        <v>0</v>
      </c>
      <c r="EB114" s="60">
        <f t="shared" si="214"/>
        <v>0</v>
      </c>
      <c r="EC114" s="60">
        <f t="shared" si="215"/>
        <v>0</v>
      </c>
      <c r="ED114" s="60">
        <f t="shared" si="216"/>
        <v>0</v>
      </c>
      <c r="EE114" s="60">
        <f t="shared" si="217"/>
        <v>0</v>
      </c>
      <c r="EF114" s="60">
        <f t="shared" si="218"/>
        <v>0</v>
      </c>
      <c r="EG114" s="60">
        <f t="shared" si="219"/>
        <v>0</v>
      </c>
      <c r="EH114" s="60">
        <f t="shared" si="220"/>
        <v>0</v>
      </c>
      <c r="EI114" s="60">
        <f t="shared" si="221"/>
        <v>0</v>
      </c>
      <c r="EJ114" s="60">
        <f t="shared" si="222"/>
        <v>0</v>
      </c>
      <c r="EK114" s="60">
        <f t="shared" si="223"/>
        <v>0</v>
      </c>
      <c r="EL114" s="60">
        <f t="shared" si="224"/>
        <v>0</v>
      </c>
      <c r="EM114" s="60">
        <f t="shared" si="225"/>
        <v>0</v>
      </c>
      <c r="EN114" s="60">
        <f t="shared" si="226"/>
        <v>0</v>
      </c>
      <c r="EO114" s="60">
        <f t="shared" si="227"/>
        <v>0</v>
      </c>
      <c r="EP114" s="60">
        <f t="shared" si="228"/>
        <v>0</v>
      </c>
      <c r="EQ114" s="60">
        <f t="shared" si="229"/>
        <v>0</v>
      </c>
      <c r="ER114" s="85">
        <f t="shared" si="187"/>
        <v>0</v>
      </c>
      <c r="ES114" s="50"/>
      <c r="ET114" s="59">
        <f t="shared" si="188"/>
        <v>3445.0450775999993</v>
      </c>
      <c r="EU114" s="60">
        <f ca="1">IFERROR((NORMSDIST(-(((LN($ET114/$AE$3)+(#REF!+($O$50^2)/2)*$O$54)/($O$50*SQRT($O$54)))-$O$50*SQRT($O$54)))*$AE$3*EXP(-#REF!*$O$54)-NORMSDIST(-((LN($ET114/$AE$3)+(#REF!+($O$50^2)/2)*$O$54)/($O$50*SQRT($O$54))))*$ET114)*100*$AD$3,0)</f>
        <v>0</v>
      </c>
      <c r="EV114" s="60">
        <f ca="1">IFERROR((NORMSDIST(-(((LN($ET114/$AE$4)+(#REF!+($O$50^2)/2)*$O$54)/($O$50*SQRT($O$54)))-$O$50*SQRT($O$54)))*$AE$4*EXP(-#REF!*$O$54)-NORMSDIST(-((LN($ET114/$AE$4)+(#REF!+($O$50^2)/2)*$O$54)/($O$50*SQRT($O$54))))*$ET114)*100*$AD$4,0)</f>
        <v>0</v>
      </c>
      <c r="EW114" s="60">
        <f ca="1">IFERROR((NORMSDIST(-(((LN($ET114/$AE$5)+(#REF!+($O$50^2)/2)*$O$54)/($O$50*SQRT($O$54)))-$O$50*SQRT($O$54)))*$AE$5*EXP(-#REF!*$O$54)-NORMSDIST(-((LN($ET114/$AE$5)+(#REF!+($O$50^2)/2)*$O$54)/($O$50*SQRT($O$54))))*$ET114)*100*$AD$5,0)</f>
        <v>0</v>
      </c>
      <c r="EX114" s="60">
        <f ca="1">IFERROR((NORMSDIST(-(((LN($ET114/$AE$6)+(#REF!+($O$50^2)/2)*$O$54)/($O$50*SQRT($O$54)))-$O$50*SQRT($O$54)))*$AE$6*EXP(-#REF!*$O$54)-NORMSDIST(-((LN($ET114/$AE$6)+(#REF!+($O$50^2)/2)*$O$54)/($O$50*SQRT($O$54))))*$ET114)*100*$AD$6,0)</f>
        <v>0</v>
      </c>
      <c r="EY114" s="60">
        <f ca="1">IFERROR((NORMSDIST(-(((LN($ET114/$AE$7)+(#REF!+($O$50^2)/2)*$O$54)/($O$50*SQRT($O$54)))-$O$50*SQRT($O$54)))*$AE$7*EXP(-#REF!*$O$54)-NORMSDIST(-((LN($ET114/$AE$7)+(#REF!+($O$50^2)/2)*$O$54)/($O$50*SQRT($O$54))))*$ET114)*100*$AD$7,0)</f>
        <v>0</v>
      </c>
      <c r="EZ114" s="60">
        <f ca="1">IFERROR((NORMSDIST(-(((LN($ET114/$AE$8)+(#REF!+($O$50^2)/2)*$O$54)/($O$50*SQRT($O$54)))-$O$50*SQRT($O$54)))*$AE$8*EXP(-#REF!*$O$54)-NORMSDIST(-((LN($ET114/$AE$8)+(#REF!+($O$50^2)/2)*$O$54)/($O$50*SQRT($O$54))))*$ET114)*100*$AD$8,0)</f>
        <v>0</v>
      </c>
      <c r="FA114" s="60">
        <f ca="1">IFERROR((NORMSDIST(-(((LN($ET114/$AE$9)+(#REF!+($O$50^2)/2)*$O$54)/($O$50*SQRT($O$54)))-$O$50*SQRT($O$54)))*$AE$9*EXP(-#REF!*$O$54)-NORMSDIST(-((LN($ET114/$AE$9)+(#REF!+($O$50^2)/2)*$O$54)/($O$50*SQRT($O$54))))*$ET114)*100*$AD$9,0)</f>
        <v>0</v>
      </c>
      <c r="FB114" s="60">
        <f ca="1">IFERROR((NORMSDIST(-(((LN($ET114/$AE$10)+(#REF!+($O$50^2)/2)*$O$54)/($O$50*SQRT($O$54)))-$O$50*SQRT($O$54)))*$AE$10*EXP(-#REF!*$O$54)-NORMSDIST(-((LN($ET114/$AE$10)+(#REF!+($O$50^2)/2)*$O$54)/($O$50*SQRT($O$54))))*$ET114)*100*$AD$10,0)</f>
        <v>0</v>
      </c>
      <c r="FC114" s="60">
        <f ca="1">IFERROR((NORMSDIST(-(((LN($ET114/$AE$11)+(#REF!+($O$50^2)/2)*$O$54)/($O$50*SQRT($O$54)))-$O$50*SQRT($O$54)))*$AE$11*EXP(-#REF!*$O$54)-NORMSDIST(-((LN($ET114/$AE$11)+(#REF!+($O$50^2)/2)*$O$54)/($O$50*SQRT($O$54))))*$ET114)*100*$AD$11,0)</f>
        <v>0</v>
      </c>
      <c r="FD114" s="60">
        <f ca="1">IFERROR((NORMSDIST(-(((LN($ET114/$AE$12)+(#REF!+($O$50^2)/2)*$O$54)/($O$50*SQRT($O$54)))-$O$50*SQRT($O$54)))*$AE$12*EXP(-#REF!*$O$54)-NORMSDIST(-((LN($ET114/$AE$12)+(#REF!+($O$50^2)/2)*$O$54)/($O$50*SQRT($O$54))))*$ET114)*100*$AD$12,0)</f>
        <v>0</v>
      </c>
      <c r="FE114" s="60">
        <f ca="1">IFERROR((NORMSDIST(-(((LN($ET114/$AE$13)+(#REF!+($O$50^2)/2)*$O$54)/($O$50*SQRT($O$54)))-$O$50*SQRT($O$54)))*$AE$13*EXP(-#REF!*$O$54)-NORMSDIST(-((LN($ET114/$AE$13)+(#REF!+($O$50^2)/2)*$O$54)/($O$50*SQRT($O$54))))*$ET114)*100*$AD$13,0)</f>
        <v>0</v>
      </c>
      <c r="FF114" s="60">
        <f ca="1">IFERROR((NORMSDIST(-(((LN($ET114/$AE$14)+(#REF!+($O$50^2)/2)*$O$54)/($O$50*SQRT($O$54)))-$O$50*SQRT($O$54)))*$AE$14*EXP(-#REF!*$O$54)-NORMSDIST(-((LN($ET114/$AE$14)+(#REF!+($O$50^2)/2)*$O$54)/($O$50*SQRT($O$54))))*$ET114)*100*$AD$14,0)</f>
        <v>0</v>
      </c>
      <c r="FG114" s="60">
        <f ca="1">IFERROR((NORMSDIST(-(((LN($ET114/$AE$15)+(#REF!+($O$50^2)/2)*$O$54)/($O$50*SQRT($O$54)))-$O$50*SQRT($O$54)))*$AE$15*EXP(-#REF!*$O$54)-NORMSDIST(-((LN($ET114/$AE$15)+(#REF!+($O$50^2)/2)*$O$54)/($O$50*SQRT($O$54))))*$ET114)*100*$AD$15,0)</f>
        <v>0</v>
      </c>
      <c r="FH114" s="60">
        <f ca="1">IFERROR((NORMSDIST(-(((LN($ET114/$AE$16)+(#REF!+($O$50^2)/2)*$O$54)/($O$50*SQRT($O$54)))-$O$50*SQRT($O$54)))*$AE$16*EXP(-#REF!*$O$54)-NORMSDIST(-((LN($ET114/$AE$16)+(#REF!+($O$50^2)/2)*$O$54)/($O$50*SQRT($O$54))))*$ET114)*100*$AD$16,0)</f>
        <v>0</v>
      </c>
      <c r="FI114" s="60">
        <f ca="1">IFERROR((NORMSDIST(-(((LN($ET114/$AE$17)+(#REF!+($O$50^2)/2)*$O$54)/($O$50*SQRT($O$54)))-$O$50*SQRT($O$54)))*$AE$17*EXP(-#REF!*$O$54)-NORMSDIST(-((LN($ET114/$AE$17)+(#REF!+($O$50^2)/2)*$O$54)/($O$50*SQRT($O$54))))*$ET114)*100*$AD$17,0)</f>
        <v>0</v>
      </c>
      <c r="FJ114" s="60">
        <f ca="1">IFERROR((NORMSDIST(-(((LN($ET114/$AE$18)+(#REF!+($O$50^2)/2)*$O$54)/($O$50*SQRT($O$54)))-$O$50*SQRT($O$54)))*$AE$18*EXP(-#REF!*$O$54)-NORMSDIST(-((LN($ET114/$AE$18)+(#REF!+($O$50^2)/2)*$O$54)/($O$50*SQRT($O$54))))*$ET114)*100*$AD$18,0)</f>
        <v>0</v>
      </c>
      <c r="FK114" s="60">
        <f ca="1">IFERROR((NORMSDIST(-(((LN($ET114/$AE$19)+(#REF!+($O$50^2)/2)*$O$54)/($O$50*SQRT($O$54)))-$O$50*SQRT($O$54)))*$AE$19*EXP(-#REF!*$O$54)-NORMSDIST(-((LN($ET114/$AE$19)+(#REF!+($O$50^2)/2)*$O$54)/($O$50*SQRT($O$54))))*$ET114)*100*$AD$19,0)</f>
        <v>0</v>
      </c>
      <c r="FL114" s="60">
        <f ca="1">IFERROR((NORMSDIST(-(((LN($ET114/$AE$20)+(#REF!+($O$50^2)/2)*$O$54)/($O$50*SQRT($O$54)))-$O$50*SQRT($O$54)))*$AE$20*EXP(-#REF!*$O$54)-NORMSDIST(-((LN($ET114/$AE$20)+(#REF!+($O$50^2)/2)*$O$54)/($O$50*SQRT($O$54))))*$ET114)*100*$AD$20,0)</f>
        <v>0</v>
      </c>
      <c r="FM114" s="60">
        <f ca="1">IFERROR((NORMSDIST(-(((LN($ET114/$AE$21)+(#REF!+($O$50^2)/2)*$O$54)/($O$50*SQRT($O$54)))-$O$50*SQRT($O$54)))*$AE$21*EXP(-#REF!*$O$54)-NORMSDIST(-((LN($ET114/$AE$21)+(#REF!+($O$50^2)/2)*$O$54)/($O$50*SQRT($O$54))))*$ET114)*100*$AD$21,0)</f>
        <v>0</v>
      </c>
      <c r="FN114" s="60">
        <f ca="1">IFERROR((NORMSDIST(-(((LN($ET114/$AE$22)+(#REF!+($O$50^2)/2)*$O$54)/($O$50*SQRT($O$54)))-$O$50*SQRT($O$54)))*$AE$22*EXP(-#REF!*$O$54)-NORMSDIST(-((LN($ET114/$AE$22)+(#REF!+($O$50^2)/2)*$O$54)/($O$50*SQRT($O$54))))*$ET114)*100*$AD$22,0)</f>
        <v>0</v>
      </c>
      <c r="FO114" s="60">
        <f ca="1">IFERROR((NORMSDIST(-(((LN($ET114/$AE$23)+(#REF!+($O$50^2)/2)*$O$54)/($O$50*SQRT($O$54)))-$O$50*SQRT($O$54)))*$AE$23*EXP(-#REF!*$O$54)-NORMSDIST(-((LN($ET114/$AE$23)+(#REF!+($O$50^2)/2)*$O$54)/($O$50*SQRT($O$54))))*$ET114)*100*$AD$23,0)</f>
        <v>0</v>
      </c>
      <c r="FP114" s="60">
        <f ca="1">IFERROR((NORMSDIST(-(((LN($ET114/$AE$24)+(#REF!+($O$50^2)/2)*$O$54)/($O$50*SQRT($O$54)))-$O$50*SQRT($O$54)))*$AE$24*EXP(-#REF!*$O$54)-NORMSDIST(-((LN($ET114/$AE$24)+(#REF!+($O$50^2)/2)*$O$54)/($O$50*SQRT($O$54))))*$ET114)*100*$AD$24,0)</f>
        <v>0</v>
      </c>
      <c r="FQ114" s="60">
        <f ca="1">IFERROR((NORMSDIST(-(((LN($ET114/$AE$25)+(#REF!+($O$50^2)/2)*$O$54)/($O$50*SQRT($O$54)))-$O$50*SQRT($O$54)))*$AE$25*EXP(-#REF!*$O$54)-NORMSDIST(-((LN($ET114/$AE$25)+(#REF!+($O$50^2)/2)*$O$54)/($O$50*SQRT($O$54))))*$ET114)*100*$AD$25,0)</f>
        <v>0</v>
      </c>
      <c r="FR114" s="60">
        <f ca="1">IFERROR((NORMSDIST(-(((LN($ET114/$AE$26)+(#REF!+($O$50^2)/2)*$O$54)/($O$50*SQRT($O$54)))-$O$50*SQRT($O$54)))*$AE$26*EXP(-#REF!*$O$54)-NORMSDIST(-((LN($ET114/$AE$26)+(#REF!+($O$50^2)/2)*$O$54)/($O$50*SQRT($O$54))))*$ET114)*100*$AD$26,0)</f>
        <v>0</v>
      </c>
      <c r="FS114" s="60">
        <f ca="1">IFERROR((NORMSDIST(-(((LN($ET114/$AE$27)+(#REF!+($O$50^2)/2)*$O$54)/($O$50*SQRT($O$54)))-$O$50*SQRT($O$54)))*$AE$27*EXP(-#REF!*$O$54)-NORMSDIST(-((LN($ET114/$AE$27)+(#REF!+($O$50^2)/2)*$O$54)/($O$50*SQRT($O$54))))*$ET114)*100*$AD$27,0)</f>
        <v>0</v>
      </c>
      <c r="FT114" s="60">
        <f ca="1">IFERROR((NORMSDIST(-(((LN($ET114/$AE$28)+(#REF!+($O$50^2)/2)*$O$54)/($O$50*SQRT($O$54)))-$O$50*SQRT($O$54)))*$AE$28*EXP(-#REF!*$O$54)-NORMSDIST(-((LN($ET114/$AE$28)+(#REF!+($O$50^2)/2)*$O$54)/($O$50*SQRT($O$54))))*$ET114)*100*$AD$28,0)</f>
        <v>0</v>
      </c>
      <c r="FU114" s="60">
        <f ca="1">IFERROR((NORMSDIST(-(((LN($ET114/$AE$29)+(#REF!+($O$50^2)/2)*$O$54)/($O$50*SQRT($O$54)))-$O$50*SQRT($O$54)))*$AE$29*EXP(-#REF!*$O$54)-NORMSDIST(-((LN($ET114/$AE$29)+(#REF!+($O$50^2)/2)*$O$54)/($O$50*SQRT($O$54))))*$ET114)*100*$AD$29,0)</f>
        <v>0</v>
      </c>
      <c r="FV114" s="60">
        <f ca="1">IFERROR((NORMSDIST(-(((LN($ET114/$AE$30)+(#REF!+($O$50^2)/2)*$O$54)/($O$50*SQRT($O$54)))-$O$50*SQRT($O$54)))*$AE$30*EXP(-#REF!*$O$54)-NORMSDIST(-((LN($ET114/$AE$30)+(#REF!+($O$50^2)/2)*$O$54)/($O$50*SQRT($O$54))))*$ET114)*100*$AD$30,0)</f>
        <v>0</v>
      </c>
      <c r="FW114" s="60">
        <f ca="1">IFERROR((NORMSDIST(-(((LN($ET114/$AE$31)+(#REF!+($O$50^2)/2)*$O$54)/($O$50*SQRT($O$54)))-$O$50*SQRT($O$54)))*$AE$31*EXP(-#REF!*$O$54)-NORMSDIST(-((LN($ET114/$AE$31)+(#REF!+($O$50^2)/2)*$O$54)/($O$50*SQRT($O$54))))*$ET114)*100*$AD$31,0)</f>
        <v>0</v>
      </c>
      <c r="FX114" s="60">
        <f ca="1">IFERROR((NORMSDIST(-(((LN($ET114/$AE$32)+(#REF!+($O$50^2)/2)*$O$54)/($O$50*SQRT($O$54)))-$O$50*SQRT($O$54)))*$AE$32*EXP(-#REF!*$O$54)-NORMSDIST(-((LN($ET114/$AE$32)+(#REF!+($O$50^2)/2)*$O$54)/($O$50*SQRT($O$54))))*$ET114)*100*$AD$32,0)</f>
        <v>0</v>
      </c>
      <c r="FY114" s="60">
        <f ca="1">IFERROR((NORMSDIST(-(((LN($ET114/$AE$33)+(#REF!+($O$50^2)/2)*$O$54)/($O$50*SQRT($O$54)))-$O$50*SQRT($O$54)))*$AE$33*EXP(-#REF!*$O$54)-NORMSDIST(-((LN($ET114/$AE$33)+(#REF!+($O$50^2)/2)*$O$54)/($O$50*SQRT($O$54))))*$ET114)*100*$AD$33,0)</f>
        <v>0</v>
      </c>
      <c r="FZ114" s="60">
        <f ca="1">IFERROR((NORMSDIST(-(((LN($ET114/$AE$34)+(#REF!+($O$50^2)/2)*$O$54)/($O$50*SQRT($O$54)))-$O$50*SQRT($O$54)))*$AE$34*EXP(-#REF!*$O$54)-NORMSDIST(-((LN($ET114/$AE$34)+(#REF!+($O$50^2)/2)*$O$54)/($O$50*SQRT($O$54))))*$ET114)*100*$AD$34,0)</f>
        <v>0</v>
      </c>
      <c r="GA114" s="60">
        <f ca="1">IFERROR((NORMSDIST(-(((LN($ET114/$AE$35)+(#REF!+($O$50^2)/2)*$O$54)/($O$50*SQRT($O$54)))-$O$50*SQRT($O$54)))*$AE$35*EXP(-#REF!*$O$54)-NORMSDIST(-((LN($ET114/$AE$35)+(#REF!+($O$50^2)/2)*$O$54)/($O$50*SQRT($O$54))))*$ET114)*100*$AD$35,0)</f>
        <v>0</v>
      </c>
      <c r="GB114" s="60">
        <f ca="1">IFERROR((NORMSDIST(-(((LN($ET114/$AE$36)+(#REF!+($O$50^2)/2)*$O$54)/($O$50*SQRT($O$54)))-$O$50*SQRT($O$54)))*$AE$36*EXP(-#REF!*$O$54)-NORMSDIST(-((LN($ET114/$AE$36)+(#REF!+($O$50^2)/2)*$O$54)/($O$50*SQRT($O$54))))*$ET114)*100*$AD$36,0)</f>
        <v>0</v>
      </c>
      <c r="GC114" s="60">
        <f ca="1">IFERROR((NORMSDIST(-(((LN($ET114/$AE$37)+(#REF!+($O$50^2)/2)*$O$54)/($O$50*SQRT($O$54)))-$O$50*SQRT($O$54)))*$AE$37*EXP(-#REF!*$O$54)-NORMSDIST(-((LN($ET114/$AE$37)+(#REF!+($O$50^2)/2)*$O$54)/($O$50*SQRT($O$54))))*$ET114)*100*$AD$37,0)</f>
        <v>0</v>
      </c>
      <c r="GD114" s="60">
        <f ca="1">IFERROR((NORMSDIST(-(((LN($ET114/$AE$38)+(#REF!+($O$50^2)/2)*$O$54)/($O$50*SQRT($O$54)))-$O$50*SQRT($O$54)))*$AE$38*EXP(-#REF!*$O$54)-NORMSDIST(-((LN($ET114/$AE$38)+(#REF!+($O$50^2)/2)*$O$54)/($O$50*SQRT($O$54))))*$ET114)*100*$AD$38,0)</f>
        <v>0</v>
      </c>
      <c r="GE114" s="60">
        <f ca="1">IFERROR((NORMSDIST(-(((LN($ET114/$AE$39)+(#REF!+($O$50^2)/2)*$O$54)/($O$50*SQRT($O$54)))-$O$50*SQRT($O$54)))*$AE$39*EXP(-#REF!*$O$54)-NORMSDIST(-((LN($ET114/$AE$39)+(#REF!+($O$50^2)/2)*$O$54)/($O$50*SQRT($O$54))))*$ET114)*100*$AD$39,0)</f>
        <v>0</v>
      </c>
      <c r="GF114" s="60">
        <f ca="1">IFERROR((NORMSDIST(-(((LN($ET114/$AE$40)+(#REF!+($O$50^2)/2)*$O$54)/($O$50*SQRT($O$54)))-$O$50*SQRT($O$54)))*$AE$40*EXP(-#REF!*$O$54)-NORMSDIST(-((LN($ET114/$AE$40)+(#REF!+($O$50^2)/2)*$O$54)/($O$50*SQRT($O$54))))*$ET114)*100*$AD$40,0)</f>
        <v>0</v>
      </c>
      <c r="GG114" s="60">
        <f ca="1">IFERROR((NORMSDIST(-(((LN($ET114/$AE$41)+(#REF!+($O$50^2)/2)*$O$54)/($O$50*SQRT($O$54)))-$O$50*SQRT($O$54)))*$AE$41*EXP(-#REF!*$O$54)-NORMSDIST(-((LN($ET114/$AE$41)+(#REF!+($O$50^2)/2)*$O$54)/($O$50*SQRT($O$54))))*$ET114)*100*$AD$41,0)</f>
        <v>0</v>
      </c>
      <c r="GH114" s="60">
        <f ca="1">IFERROR((NORMSDIST(-(((LN($ET114/$AE$42)+(#REF!+($O$50^2)/2)*$O$54)/($O$50*SQRT($O$54)))-$O$50*SQRT($O$54)))*$AE$42*EXP(-#REF!*$O$54)-NORMSDIST(-((LN($ET114/$AE$42)+(#REF!+($O$50^2)/2)*$O$54)/($O$50*SQRT($O$54))))*$ET114)*100*$AD$42,0)</f>
        <v>0</v>
      </c>
      <c r="GI114" s="85">
        <f t="shared" ca="1" si="189"/>
        <v>0</v>
      </c>
    </row>
    <row r="115" spans="107:191">
      <c r="DC115" s="59">
        <f t="shared" si="186"/>
        <v>3515.3521199999996</v>
      </c>
      <c r="DD115" s="60">
        <f t="shared" si="190"/>
        <v>0</v>
      </c>
      <c r="DE115" s="60">
        <f t="shared" si="191"/>
        <v>0</v>
      </c>
      <c r="DF115" s="60">
        <f t="shared" si="192"/>
        <v>0</v>
      </c>
      <c r="DG115" s="60">
        <f t="shared" si="193"/>
        <v>0</v>
      </c>
      <c r="DH115" s="60">
        <f t="shared" si="194"/>
        <v>0</v>
      </c>
      <c r="DI115" s="60">
        <f t="shared" si="195"/>
        <v>0</v>
      </c>
      <c r="DJ115" s="60">
        <f t="shared" si="196"/>
        <v>0</v>
      </c>
      <c r="DK115" s="60">
        <f t="shared" si="197"/>
        <v>0</v>
      </c>
      <c r="DL115" s="60">
        <f t="shared" si="198"/>
        <v>0</v>
      </c>
      <c r="DM115" s="60">
        <f t="shared" si="199"/>
        <v>0</v>
      </c>
      <c r="DN115" s="60">
        <f t="shared" si="200"/>
        <v>0</v>
      </c>
      <c r="DO115" s="60">
        <f t="shared" si="201"/>
        <v>0</v>
      </c>
      <c r="DP115" s="60">
        <f t="shared" si="202"/>
        <v>0</v>
      </c>
      <c r="DQ115" s="60">
        <f t="shared" si="203"/>
        <v>0</v>
      </c>
      <c r="DR115" s="60">
        <f t="shared" si="204"/>
        <v>0</v>
      </c>
      <c r="DS115" s="60">
        <f t="shared" si="205"/>
        <v>0</v>
      </c>
      <c r="DT115" s="60">
        <f t="shared" si="206"/>
        <v>0</v>
      </c>
      <c r="DU115" s="60">
        <f t="shared" si="207"/>
        <v>0</v>
      </c>
      <c r="DV115" s="60">
        <f t="shared" si="208"/>
        <v>0</v>
      </c>
      <c r="DW115" s="60">
        <f t="shared" si="209"/>
        <v>0</v>
      </c>
      <c r="DX115" s="60">
        <f t="shared" si="210"/>
        <v>0</v>
      </c>
      <c r="DY115" s="60">
        <f t="shared" si="211"/>
        <v>0</v>
      </c>
      <c r="DZ115" s="60">
        <f t="shared" si="212"/>
        <v>0</v>
      </c>
      <c r="EA115" s="60">
        <f t="shared" si="213"/>
        <v>0</v>
      </c>
      <c r="EB115" s="60">
        <f t="shared" si="214"/>
        <v>0</v>
      </c>
      <c r="EC115" s="60">
        <f t="shared" si="215"/>
        <v>0</v>
      </c>
      <c r="ED115" s="60">
        <f t="shared" si="216"/>
        <v>0</v>
      </c>
      <c r="EE115" s="60">
        <f t="shared" si="217"/>
        <v>0</v>
      </c>
      <c r="EF115" s="60">
        <f t="shared" si="218"/>
        <v>0</v>
      </c>
      <c r="EG115" s="60">
        <f t="shared" si="219"/>
        <v>0</v>
      </c>
      <c r="EH115" s="60">
        <f t="shared" si="220"/>
        <v>0</v>
      </c>
      <c r="EI115" s="60">
        <f t="shared" si="221"/>
        <v>0</v>
      </c>
      <c r="EJ115" s="60">
        <f t="shared" si="222"/>
        <v>0</v>
      </c>
      <c r="EK115" s="60">
        <f t="shared" si="223"/>
        <v>0</v>
      </c>
      <c r="EL115" s="60">
        <f t="shared" si="224"/>
        <v>0</v>
      </c>
      <c r="EM115" s="60">
        <f t="shared" si="225"/>
        <v>0</v>
      </c>
      <c r="EN115" s="60">
        <f t="shared" si="226"/>
        <v>0</v>
      </c>
      <c r="EO115" s="60">
        <f t="shared" si="227"/>
        <v>0</v>
      </c>
      <c r="EP115" s="60">
        <f t="shared" si="228"/>
        <v>0</v>
      </c>
      <c r="EQ115" s="60">
        <f t="shared" si="229"/>
        <v>0</v>
      </c>
      <c r="ER115" s="85">
        <f t="shared" si="187"/>
        <v>0</v>
      </c>
      <c r="ES115" s="50"/>
      <c r="ET115" s="59">
        <f t="shared" si="188"/>
        <v>3515.3521199999996</v>
      </c>
      <c r="EU115" s="60">
        <f ca="1">IFERROR((NORMSDIST(-(((LN($ET115/$AE$3)+(#REF!+($O$50^2)/2)*$O$54)/($O$50*SQRT($O$54)))-$O$50*SQRT($O$54)))*$AE$3*EXP(-#REF!*$O$54)-NORMSDIST(-((LN($ET115/$AE$3)+(#REF!+($O$50^2)/2)*$O$54)/($O$50*SQRT($O$54))))*$ET115)*100*$AD$3,0)</f>
        <v>0</v>
      </c>
      <c r="EV115" s="60">
        <f ca="1">IFERROR((NORMSDIST(-(((LN($ET115/$AE$4)+(#REF!+($O$50^2)/2)*$O$54)/($O$50*SQRT($O$54)))-$O$50*SQRT($O$54)))*$AE$4*EXP(-#REF!*$O$54)-NORMSDIST(-((LN($ET115/$AE$4)+(#REF!+($O$50^2)/2)*$O$54)/($O$50*SQRT($O$54))))*$ET115)*100*$AD$4,0)</f>
        <v>0</v>
      </c>
      <c r="EW115" s="60">
        <f ca="1">IFERROR((NORMSDIST(-(((LN($ET115/$AE$5)+(#REF!+($O$50^2)/2)*$O$54)/($O$50*SQRT($O$54)))-$O$50*SQRT($O$54)))*$AE$5*EXP(-#REF!*$O$54)-NORMSDIST(-((LN($ET115/$AE$5)+(#REF!+($O$50^2)/2)*$O$54)/($O$50*SQRT($O$54))))*$ET115)*100*$AD$5,0)</f>
        <v>0</v>
      </c>
      <c r="EX115" s="60">
        <f ca="1">IFERROR((NORMSDIST(-(((LN($ET115/$AE$6)+(#REF!+($O$50^2)/2)*$O$54)/($O$50*SQRT($O$54)))-$O$50*SQRT($O$54)))*$AE$6*EXP(-#REF!*$O$54)-NORMSDIST(-((LN($ET115/$AE$6)+(#REF!+($O$50^2)/2)*$O$54)/($O$50*SQRT($O$54))))*$ET115)*100*$AD$6,0)</f>
        <v>0</v>
      </c>
      <c r="EY115" s="60">
        <f ca="1">IFERROR((NORMSDIST(-(((LN($ET115/$AE$7)+(#REF!+($O$50^2)/2)*$O$54)/($O$50*SQRT($O$54)))-$O$50*SQRT($O$54)))*$AE$7*EXP(-#REF!*$O$54)-NORMSDIST(-((LN($ET115/$AE$7)+(#REF!+($O$50^2)/2)*$O$54)/($O$50*SQRT($O$54))))*$ET115)*100*$AD$7,0)</f>
        <v>0</v>
      </c>
      <c r="EZ115" s="60">
        <f ca="1">IFERROR((NORMSDIST(-(((LN($ET115/$AE$8)+(#REF!+($O$50^2)/2)*$O$54)/($O$50*SQRT($O$54)))-$O$50*SQRT($O$54)))*$AE$8*EXP(-#REF!*$O$54)-NORMSDIST(-((LN($ET115/$AE$8)+(#REF!+($O$50^2)/2)*$O$54)/($O$50*SQRT($O$54))))*$ET115)*100*$AD$8,0)</f>
        <v>0</v>
      </c>
      <c r="FA115" s="60">
        <f ca="1">IFERROR((NORMSDIST(-(((LN($ET115/$AE$9)+(#REF!+($O$50^2)/2)*$O$54)/($O$50*SQRT($O$54)))-$O$50*SQRT($O$54)))*$AE$9*EXP(-#REF!*$O$54)-NORMSDIST(-((LN($ET115/$AE$9)+(#REF!+($O$50^2)/2)*$O$54)/($O$50*SQRT($O$54))))*$ET115)*100*$AD$9,0)</f>
        <v>0</v>
      </c>
      <c r="FB115" s="60">
        <f ca="1">IFERROR((NORMSDIST(-(((LN($ET115/$AE$10)+(#REF!+($O$50^2)/2)*$O$54)/($O$50*SQRT($O$54)))-$O$50*SQRT($O$54)))*$AE$10*EXP(-#REF!*$O$54)-NORMSDIST(-((LN($ET115/$AE$10)+(#REF!+($O$50^2)/2)*$O$54)/($O$50*SQRT($O$54))))*$ET115)*100*$AD$10,0)</f>
        <v>0</v>
      </c>
      <c r="FC115" s="60">
        <f ca="1">IFERROR((NORMSDIST(-(((LN($ET115/$AE$11)+(#REF!+($O$50^2)/2)*$O$54)/($O$50*SQRT($O$54)))-$O$50*SQRT($O$54)))*$AE$11*EXP(-#REF!*$O$54)-NORMSDIST(-((LN($ET115/$AE$11)+(#REF!+($O$50^2)/2)*$O$54)/($O$50*SQRT($O$54))))*$ET115)*100*$AD$11,0)</f>
        <v>0</v>
      </c>
      <c r="FD115" s="60">
        <f ca="1">IFERROR((NORMSDIST(-(((LN($ET115/$AE$12)+(#REF!+($O$50^2)/2)*$O$54)/($O$50*SQRT($O$54)))-$O$50*SQRT($O$54)))*$AE$12*EXP(-#REF!*$O$54)-NORMSDIST(-((LN($ET115/$AE$12)+(#REF!+($O$50^2)/2)*$O$54)/($O$50*SQRT($O$54))))*$ET115)*100*$AD$12,0)</f>
        <v>0</v>
      </c>
      <c r="FE115" s="60">
        <f ca="1">IFERROR((NORMSDIST(-(((LN($ET115/$AE$13)+(#REF!+($O$50^2)/2)*$O$54)/($O$50*SQRT($O$54)))-$O$50*SQRT($O$54)))*$AE$13*EXP(-#REF!*$O$54)-NORMSDIST(-((LN($ET115/$AE$13)+(#REF!+($O$50^2)/2)*$O$54)/($O$50*SQRT($O$54))))*$ET115)*100*$AD$13,0)</f>
        <v>0</v>
      </c>
      <c r="FF115" s="60">
        <f ca="1">IFERROR((NORMSDIST(-(((LN($ET115/$AE$14)+(#REF!+($O$50^2)/2)*$O$54)/($O$50*SQRT($O$54)))-$O$50*SQRT($O$54)))*$AE$14*EXP(-#REF!*$O$54)-NORMSDIST(-((LN($ET115/$AE$14)+(#REF!+($O$50^2)/2)*$O$54)/($O$50*SQRT($O$54))))*$ET115)*100*$AD$14,0)</f>
        <v>0</v>
      </c>
      <c r="FG115" s="60">
        <f ca="1">IFERROR((NORMSDIST(-(((LN($ET115/$AE$15)+(#REF!+($O$50^2)/2)*$O$54)/($O$50*SQRT($O$54)))-$O$50*SQRT($O$54)))*$AE$15*EXP(-#REF!*$O$54)-NORMSDIST(-((LN($ET115/$AE$15)+(#REF!+($O$50^2)/2)*$O$54)/($O$50*SQRT($O$54))))*$ET115)*100*$AD$15,0)</f>
        <v>0</v>
      </c>
      <c r="FH115" s="60">
        <f ca="1">IFERROR((NORMSDIST(-(((LN($ET115/$AE$16)+(#REF!+($O$50^2)/2)*$O$54)/($O$50*SQRT($O$54)))-$O$50*SQRT($O$54)))*$AE$16*EXP(-#REF!*$O$54)-NORMSDIST(-((LN($ET115/$AE$16)+(#REF!+($O$50^2)/2)*$O$54)/($O$50*SQRT($O$54))))*$ET115)*100*$AD$16,0)</f>
        <v>0</v>
      </c>
      <c r="FI115" s="60">
        <f ca="1">IFERROR((NORMSDIST(-(((LN($ET115/$AE$17)+(#REF!+($O$50^2)/2)*$O$54)/($O$50*SQRT($O$54)))-$O$50*SQRT($O$54)))*$AE$17*EXP(-#REF!*$O$54)-NORMSDIST(-((LN($ET115/$AE$17)+(#REF!+($O$50^2)/2)*$O$54)/($O$50*SQRT($O$54))))*$ET115)*100*$AD$17,0)</f>
        <v>0</v>
      </c>
      <c r="FJ115" s="60">
        <f ca="1">IFERROR((NORMSDIST(-(((LN($ET115/$AE$18)+(#REF!+($O$50^2)/2)*$O$54)/($O$50*SQRT($O$54)))-$O$50*SQRT($O$54)))*$AE$18*EXP(-#REF!*$O$54)-NORMSDIST(-((LN($ET115/$AE$18)+(#REF!+($O$50^2)/2)*$O$54)/($O$50*SQRT($O$54))))*$ET115)*100*$AD$18,0)</f>
        <v>0</v>
      </c>
      <c r="FK115" s="60">
        <f ca="1">IFERROR((NORMSDIST(-(((LN($ET115/$AE$19)+(#REF!+($O$50^2)/2)*$O$54)/($O$50*SQRT($O$54)))-$O$50*SQRT($O$54)))*$AE$19*EXP(-#REF!*$O$54)-NORMSDIST(-((LN($ET115/$AE$19)+(#REF!+($O$50^2)/2)*$O$54)/($O$50*SQRT($O$54))))*$ET115)*100*$AD$19,0)</f>
        <v>0</v>
      </c>
      <c r="FL115" s="60">
        <f ca="1">IFERROR((NORMSDIST(-(((LN($ET115/$AE$20)+(#REF!+($O$50^2)/2)*$O$54)/($O$50*SQRT($O$54)))-$O$50*SQRT($O$54)))*$AE$20*EXP(-#REF!*$O$54)-NORMSDIST(-((LN($ET115/$AE$20)+(#REF!+($O$50^2)/2)*$O$54)/($O$50*SQRT($O$54))))*$ET115)*100*$AD$20,0)</f>
        <v>0</v>
      </c>
      <c r="FM115" s="60">
        <f ca="1">IFERROR((NORMSDIST(-(((LN($ET115/$AE$21)+(#REF!+($O$50^2)/2)*$O$54)/($O$50*SQRT($O$54)))-$O$50*SQRT($O$54)))*$AE$21*EXP(-#REF!*$O$54)-NORMSDIST(-((LN($ET115/$AE$21)+(#REF!+($O$50^2)/2)*$O$54)/($O$50*SQRT($O$54))))*$ET115)*100*$AD$21,0)</f>
        <v>0</v>
      </c>
      <c r="FN115" s="60">
        <f ca="1">IFERROR((NORMSDIST(-(((LN($ET115/$AE$22)+(#REF!+($O$50^2)/2)*$O$54)/($O$50*SQRT($O$54)))-$O$50*SQRT($O$54)))*$AE$22*EXP(-#REF!*$O$54)-NORMSDIST(-((LN($ET115/$AE$22)+(#REF!+($O$50^2)/2)*$O$54)/($O$50*SQRT($O$54))))*$ET115)*100*$AD$22,0)</f>
        <v>0</v>
      </c>
      <c r="FO115" s="60">
        <f ca="1">IFERROR((NORMSDIST(-(((LN($ET115/$AE$23)+(#REF!+($O$50^2)/2)*$O$54)/($O$50*SQRT($O$54)))-$O$50*SQRT($O$54)))*$AE$23*EXP(-#REF!*$O$54)-NORMSDIST(-((LN($ET115/$AE$23)+(#REF!+($O$50^2)/2)*$O$54)/($O$50*SQRT($O$54))))*$ET115)*100*$AD$23,0)</f>
        <v>0</v>
      </c>
      <c r="FP115" s="60">
        <f ca="1">IFERROR((NORMSDIST(-(((LN($ET115/$AE$24)+(#REF!+($O$50^2)/2)*$O$54)/($O$50*SQRT($O$54)))-$O$50*SQRT($O$54)))*$AE$24*EXP(-#REF!*$O$54)-NORMSDIST(-((LN($ET115/$AE$24)+(#REF!+($O$50^2)/2)*$O$54)/($O$50*SQRT($O$54))))*$ET115)*100*$AD$24,0)</f>
        <v>0</v>
      </c>
      <c r="FQ115" s="60">
        <f ca="1">IFERROR((NORMSDIST(-(((LN($ET115/$AE$25)+(#REF!+($O$50^2)/2)*$O$54)/($O$50*SQRT($O$54)))-$O$50*SQRT($O$54)))*$AE$25*EXP(-#REF!*$O$54)-NORMSDIST(-((LN($ET115/$AE$25)+(#REF!+($O$50^2)/2)*$O$54)/($O$50*SQRT($O$54))))*$ET115)*100*$AD$25,0)</f>
        <v>0</v>
      </c>
      <c r="FR115" s="60">
        <f ca="1">IFERROR((NORMSDIST(-(((LN($ET115/$AE$26)+(#REF!+($O$50^2)/2)*$O$54)/($O$50*SQRT($O$54)))-$O$50*SQRT($O$54)))*$AE$26*EXP(-#REF!*$O$54)-NORMSDIST(-((LN($ET115/$AE$26)+(#REF!+($O$50^2)/2)*$O$54)/($O$50*SQRT($O$54))))*$ET115)*100*$AD$26,0)</f>
        <v>0</v>
      </c>
      <c r="FS115" s="60">
        <f ca="1">IFERROR((NORMSDIST(-(((LN($ET115/$AE$27)+(#REF!+($O$50^2)/2)*$O$54)/($O$50*SQRT($O$54)))-$O$50*SQRT($O$54)))*$AE$27*EXP(-#REF!*$O$54)-NORMSDIST(-((LN($ET115/$AE$27)+(#REF!+($O$50^2)/2)*$O$54)/($O$50*SQRT($O$54))))*$ET115)*100*$AD$27,0)</f>
        <v>0</v>
      </c>
      <c r="FT115" s="60">
        <f ca="1">IFERROR((NORMSDIST(-(((LN($ET115/$AE$28)+(#REF!+($O$50^2)/2)*$O$54)/($O$50*SQRT($O$54)))-$O$50*SQRT($O$54)))*$AE$28*EXP(-#REF!*$O$54)-NORMSDIST(-((LN($ET115/$AE$28)+(#REF!+($O$50^2)/2)*$O$54)/($O$50*SQRT($O$54))))*$ET115)*100*$AD$28,0)</f>
        <v>0</v>
      </c>
      <c r="FU115" s="60">
        <f ca="1">IFERROR((NORMSDIST(-(((LN($ET115/$AE$29)+(#REF!+($O$50^2)/2)*$O$54)/($O$50*SQRT($O$54)))-$O$50*SQRT($O$54)))*$AE$29*EXP(-#REF!*$O$54)-NORMSDIST(-((LN($ET115/$AE$29)+(#REF!+($O$50^2)/2)*$O$54)/($O$50*SQRT($O$54))))*$ET115)*100*$AD$29,0)</f>
        <v>0</v>
      </c>
      <c r="FV115" s="60">
        <f ca="1">IFERROR((NORMSDIST(-(((LN($ET115/$AE$30)+(#REF!+($O$50^2)/2)*$O$54)/($O$50*SQRT($O$54)))-$O$50*SQRT($O$54)))*$AE$30*EXP(-#REF!*$O$54)-NORMSDIST(-((LN($ET115/$AE$30)+(#REF!+($O$50^2)/2)*$O$54)/($O$50*SQRT($O$54))))*$ET115)*100*$AD$30,0)</f>
        <v>0</v>
      </c>
      <c r="FW115" s="60">
        <f ca="1">IFERROR((NORMSDIST(-(((LN($ET115/$AE$31)+(#REF!+($O$50^2)/2)*$O$54)/($O$50*SQRT($O$54)))-$O$50*SQRT($O$54)))*$AE$31*EXP(-#REF!*$O$54)-NORMSDIST(-((LN($ET115/$AE$31)+(#REF!+($O$50^2)/2)*$O$54)/($O$50*SQRT($O$54))))*$ET115)*100*$AD$31,0)</f>
        <v>0</v>
      </c>
      <c r="FX115" s="60">
        <f ca="1">IFERROR((NORMSDIST(-(((LN($ET115/$AE$32)+(#REF!+($O$50^2)/2)*$O$54)/($O$50*SQRT($O$54)))-$O$50*SQRT($O$54)))*$AE$32*EXP(-#REF!*$O$54)-NORMSDIST(-((LN($ET115/$AE$32)+(#REF!+($O$50^2)/2)*$O$54)/($O$50*SQRT($O$54))))*$ET115)*100*$AD$32,0)</f>
        <v>0</v>
      </c>
      <c r="FY115" s="60">
        <f ca="1">IFERROR((NORMSDIST(-(((LN($ET115/$AE$33)+(#REF!+($O$50^2)/2)*$O$54)/($O$50*SQRT($O$54)))-$O$50*SQRT($O$54)))*$AE$33*EXP(-#REF!*$O$54)-NORMSDIST(-((LN($ET115/$AE$33)+(#REF!+($O$50^2)/2)*$O$54)/($O$50*SQRT($O$54))))*$ET115)*100*$AD$33,0)</f>
        <v>0</v>
      </c>
      <c r="FZ115" s="60">
        <f ca="1">IFERROR((NORMSDIST(-(((LN($ET115/$AE$34)+(#REF!+($O$50^2)/2)*$O$54)/($O$50*SQRT($O$54)))-$O$50*SQRT($O$54)))*$AE$34*EXP(-#REF!*$O$54)-NORMSDIST(-((LN($ET115/$AE$34)+(#REF!+($O$50^2)/2)*$O$54)/($O$50*SQRT($O$54))))*$ET115)*100*$AD$34,0)</f>
        <v>0</v>
      </c>
      <c r="GA115" s="60">
        <f ca="1">IFERROR((NORMSDIST(-(((LN($ET115/$AE$35)+(#REF!+($O$50^2)/2)*$O$54)/($O$50*SQRT($O$54)))-$O$50*SQRT($O$54)))*$AE$35*EXP(-#REF!*$O$54)-NORMSDIST(-((LN($ET115/$AE$35)+(#REF!+($O$50^2)/2)*$O$54)/($O$50*SQRT($O$54))))*$ET115)*100*$AD$35,0)</f>
        <v>0</v>
      </c>
      <c r="GB115" s="60">
        <f ca="1">IFERROR((NORMSDIST(-(((LN($ET115/$AE$36)+(#REF!+($O$50^2)/2)*$O$54)/($O$50*SQRT($O$54)))-$O$50*SQRT($O$54)))*$AE$36*EXP(-#REF!*$O$54)-NORMSDIST(-((LN($ET115/$AE$36)+(#REF!+($O$50^2)/2)*$O$54)/($O$50*SQRT($O$54))))*$ET115)*100*$AD$36,0)</f>
        <v>0</v>
      </c>
      <c r="GC115" s="60">
        <f ca="1">IFERROR((NORMSDIST(-(((LN($ET115/$AE$37)+(#REF!+($O$50^2)/2)*$O$54)/($O$50*SQRT($O$54)))-$O$50*SQRT($O$54)))*$AE$37*EXP(-#REF!*$O$54)-NORMSDIST(-((LN($ET115/$AE$37)+(#REF!+($O$50^2)/2)*$O$54)/($O$50*SQRT($O$54))))*$ET115)*100*$AD$37,0)</f>
        <v>0</v>
      </c>
      <c r="GD115" s="60">
        <f ca="1">IFERROR((NORMSDIST(-(((LN($ET115/$AE$38)+(#REF!+($O$50^2)/2)*$O$54)/($O$50*SQRT($O$54)))-$O$50*SQRT($O$54)))*$AE$38*EXP(-#REF!*$O$54)-NORMSDIST(-((LN($ET115/$AE$38)+(#REF!+($O$50^2)/2)*$O$54)/($O$50*SQRT($O$54))))*$ET115)*100*$AD$38,0)</f>
        <v>0</v>
      </c>
      <c r="GE115" s="60">
        <f ca="1">IFERROR((NORMSDIST(-(((LN($ET115/$AE$39)+(#REF!+($O$50^2)/2)*$O$54)/($O$50*SQRT($O$54)))-$O$50*SQRT($O$54)))*$AE$39*EXP(-#REF!*$O$54)-NORMSDIST(-((LN($ET115/$AE$39)+(#REF!+($O$50^2)/2)*$O$54)/($O$50*SQRT($O$54))))*$ET115)*100*$AD$39,0)</f>
        <v>0</v>
      </c>
      <c r="GF115" s="60">
        <f ca="1">IFERROR((NORMSDIST(-(((LN($ET115/$AE$40)+(#REF!+($O$50^2)/2)*$O$54)/($O$50*SQRT($O$54)))-$O$50*SQRT($O$54)))*$AE$40*EXP(-#REF!*$O$54)-NORMSDIST(-((LN($ET115/$AE$40)+(#REF!+($O$50^2)/2)*$O$54)/($O$50*SQRT($O$54))))*$ET115)*100*$AD$40,0)</f>
        <v>0</v>
      </c>
      <c r="GG115" s="60">
        <f ca="1">IFERROR((NORMSDIST(-(((LN($ET115/$AE$41)+(#REF!+($O$50^2)/2)*$O$54)/($O$50*SQRT($O$54)))-$O$50*SQRT($O$54)))*$AE$41*EXP(-#REF!*$O$54)-NORMSDIST(-((LN($ET115/$AE$41)+(#REF!+($O$50^2)/2)*$O$54)/($O$50*SQRT($O$54))))*$ET115)*100*$AD$41,0)</f>
        <v>0</v>
      </c>
      <c r="GH115" s="60">
        <f ca="1">IFERROR((NORMSDIST(-(((LN($ET115/$AE$42)+(#REF!+($O$50^2)/2)*$O$54)/($O$50*SQRT($O$54)))-$O$50*SQRT($O$54)))*$AE$42*EXP(-#REF!*$O$54)-NORMSDIST(-((LN($ET115/$AE$42)+(#REF!+($O$50^2)/2)*$O$54)/($O$50*SQRT($O$54))))*$ET115)*100*$AD$42,0)</f>
        <v>0</v>
      </c>
      <c r="GI115" s="85">
        <f t="shared" ca="1" si="189"/>
        <v>0</v>
      </c>
    </row>
    <row r="116" spans="107:191">
      <c r="DC116" s="59">
        <f t="shared" si="186"/>
        <v>3587.0939999999996</v>
      </c>
      <c r="DD116" s="60">
        <f t="shared" si="190"/>
        <v>0</v>
      </c>
      <c r="DE116" s="60">
        <f t="shared" si="191"/>
        <v>0</v>
      </c>
      <c r="DF116" s="60">
        <f t="shared" si="192"/>
        <v>0</v>
      </c>
      <c r="DG116" s="60">
        <f t="shared" si="193"/>
        <v>0</v>
      </c>
      <c r="DH116" s="60">
        <f t="shared" si="194"/>
        <v>0</v>
      </c>
      <c r="DI116" s="60">
        <f t="shared" si="195"/>
        <v>0</v>
      </c>
      <c r="DJ116" s="60">
        <f t="shared" si="196"/>
        <v>0</v>
      </c>
      <c r="DK116" s="60">
        <f t="shared" si="197"/>
        <v>0</v>
      </c>
      <c r="DL116" s="60">
        <f t="shared" si="198"/>
        <v>0</v>
      </c>
      <c r="DM116" s="60">
        <f t="shared" si="199"/>
        <v>0</v>
      </c>
      <c r="DN116" s="60">
        <f t="shared" si="200"/>
        <v>0</v>
      </c>
      <c r="DO116" s="60">
        <f t="shared" si="201"/>
        <v>0</v>
      </c>
      <c r="DP116" s="60">
        <f t="shared" si="202"/>
        <v>0</v>
      </c>
      <c r="DQ116" s="60">
        <f t="shared" si="203"/>
        <v>0</v>
      </c>
      <c r="DR116" s="60">
        <f t="shared" si="204"/>
        <v>0</v>
      </c>
      <c r="DS116" s="60">
        <f t="shared" si="205"/>
        <v>0</v>
      </c>
      <c r="DT116" s="60">
        <f t="shared" si="206"/>
        <v>0</v>
      </c>
      <c r="DU116" s="60">
        <f t="shared" si="207"/>
        <v>0</v>
      </c>
      <c r="DV116" s="60">
        <f t="shared" si="208"/>
        <v>0</v>
      </c>
      <c r="DW116" s="60">
        <f t="shared" si="209"/>
        <v>0</v>
      </c>
      <c r="DX116" s="60">
        <f t="shared" si="210"/>
        <v>0</v>
      </c>
      <c r="DY116" s="60">
        <f t="shared" si="211"/>
        <v>0</v>
      </c>
      <c r="DZ116" s="60">
        <f t="shared" si="212"/>
        <v>0</v>
      </c>
      <c r="EA116" s="60">
        <f t="shared" si="213"/>
        <v>0</v>
      </c>
      <c r="EB116" s="60">
        <f t="shared" si="214"/>
        <v>0</v>
      </c>
      <c r="EC116" s="60">
        <f t="shared" si="215"/>
        <v>0</v>
      </c>
      <c r="ED116" s="60">
        <f t="shared" si="216"/>
        <v>0</v>
      </c>
      <c r="EE116" s="60">
        <f t="shared" si="217"/>
        <v>0</v>
      </c>
      <c r="EF116" s="60">
        <f t="shared" si="218"/>
        <v>0</v>
      </c>
      <c r="EG116" s="60">
        <f t="shared" si="219"/>
        <v>0</v>
      </c>
      <c r="EH116" s="60">
        <f t="shared" si="220"/>
        <v>0</v>
      </c>
      <c r="EI116" s="60">
        <f t="shared" si="221"/>
        <v>0</v>
      </c>
      <c r="EJ116" s="60">
        <f t="shared" si="222"/>
        <v>0</v>
      </c>
      <c r="EK116" s="60">
        <f t="shared" si="223"/>
        <v>0</v>
      </c>
      <c r="EL116" s="60">
        <f t="shared" si="224"/>
        <v>0</v>
      </c>
      <c r="EM116" s="60">
        <f t="shared" si="225"/>
        <v>0</v>
      </c>
      <c r="EN116" s="60">
        <f t="shared" si="226"/>
        <v>0</v>
      </c>
      <c r="EO116" s="60">
        <f t="shared" si="227"/>
        <v>0</v>
      </c>
      <c r="EP116" s="60">
        <f t="shared" si="228"/>
        <v>0</v>
      </c>
      <c r="EQ116" s="60">
        <f t="shared" si="229"/>
        <v>0</v>
      </c>
      <c r="ER116" s="85">
        <f t="shared" si="187"/>
        <v>0</v>
      </c>
      <c r="ES116" s="50"/>
      <c r="ET116" s="59">
        <f t="shared" si="188"/>
        <v>3587.0939999999996</v>
      </c>
      <c r="EU116" s="60">
        <f ca="1">IFERROR((NORMSDIST(-(((LN($ET116/$AE$3)+(#REF!+($O$50^2)/2)*$O$54)/($O$50*SQRT($O$54)))-$O$50*SQRT($O$54)))*$AE$3*EXP(-#REF!*$O$54)-NORMSDIST(-((LN($ET116/$AE$3)+(#REF!+($O$50^2)/2)*$O$54)/($O$50*SQRT($O$54))))*$ET116)*100*$AD$3,0)</f>
        <v>0</v>
      </c>
      <c r="EV116" s="60">
        <f ca="1">IFERROR((NORMSDIST(-(((LN($ET116/$AE$4)+(#REF!+($O$50^2)/2)*$O$54)/($O$50*SQRT($O$54)))-$O$50*SQRT($O$54)))*$AE$4*EXP(-#REF!*$O$54)-NORMSDIST(-((LN($ET116/$AE$4)+(#REF!+($O$50^2)/2)*$O$54)/($O$50*SQRT($O$54))))*$ET116)*100*$AD$4,0)</f>
        <v>0</v>
      </c>
      <c r="EW116" s="60">
        <f ca="1">IFERROR((NORMSDIST(-(((LN($ET116/$AE$5)+(#REF!+($O$50^2)/2)*$O$54)/($O$50*SQRT($O$54)))-$O$50*SQRT($O$54)))*$AE$5*EXP(-#REF!*$O$54)-NORMSDIST(-((LN($ET116/$AE$5)+(#REF!+($O$50^2)/2)*$O$54)/($O$50*SQRT($O$54))))*$ET116)*100*$AD$5,0)</f>
        <v>0</v>
      </c>
      <c r="EX116" s="60">
        <f ca="1">IFERROR((NORMSDIST(-(((LN($ET116/$AE$6)+(#REF!+($O$50^2)/2)*$O$54)/($O$50*SQRT($O$54)))-$O$50*SQRT($O$54)))*$AE$6*EXP(-#REF!*$O$54)-NORMSDIST(-((LN($ET116/$AE$6)+(#REF!+($O$50^2)/2)*$O$54)/($O$50*SQRT($O$54))))*$ET116)*100*$AD$6,0)</f>
        <v>0</v>
      </c>
      <c r="EY116" s="60">
        <f ca="1">IFERROR((NORMSDIST(-(((LN($ET116/$AE$7)+(#REF!+($O$50^2)/2)*$O$54)/($O$50*SQRT($O$54)))-$O$50*SQRT($O$54)))*$AE$7*EXP(-#REF!*$O$54)-NORMSDIST(-((LN($ET116/$AE$7)+(#REF!+($O$50^2)/2)*$O$54)/($O$50*SQRT($O$54))))*$ET116)*100*$AD$7,0)</f>
        <v>0</v>
      </c>
      <c r="EZ116" s="60">
        <f ca="1">IFERROR((NORMSDIST(-(((LN($ET116/$AE$8)+(#REF!+($O$50^2)/2)*$O$54)/($O$50*SQRT($O$54)))-$O$50*SQRT($O$54)))*$AE$8*EXP(-#REF!*$O$54)-NORMSDIST(-((LN($ET116/$AE$8)+(#REF!+($O$50^2)/2)*$O$54)/($O$50*SQRT($O$54))))*$ET116)*100*$AD$8,0)</f>
        <v>0</v>
      </c>
      <c r="FA116" s="60">
        <f ca="1">IFERROR((NORMSDIST(-(((LN($ET116/$AE$9)+(#REF!+($O$50^2)/2)*$O$54)/($O$50*SQRT($O$54)))-$O$50*SQRT($O$54)))*$AE$9*EXP(-#REF!*$O$54)-NORMSDIST(-((LN($ET116/$AE$9)+(#REF!+($O$50^2)/2)*$O$54)/($O$50*SQRT($O$54))))*$ET116)*100*$AD$9,0)</f>
        <v>0</v>
      </c>
      <c r="FB116" s="60">
        <f ca="1">IFERROR((NORMSDIST(-(((LN($ET116/$AE$10)+(#REF!+($O$50^2)/2)*$O$54)/($O$50*SQRT($O$54)))-$O$50*SQRT($O$54)))*$AE$10*EXP(-#REF!*$O$54)-NORMSDIST(-((LN($ET116/$AE$10)+(#REF!+($O$50^2)/2)*$O$54)/($O$50*SQRT($O$54))))*$ET116)*100*$AD$10,0)</f>
        <v>0</v>
      </c>
      <c r="FC116" s="60">
        <f ca="1">IFERROR((NORMSDIST(-(((LN($ET116/$AE$11)+(#REF!+($O$50^2)/2)*$O$54)/($O$50*SQRT($O$54)))-$O$50*SQRT($O$54)))*$AE$11*EXP(-#REF!*$O$54)-NORMSDIST(-((LN($ET116/$AE$11)+(#REF!+($O$50^2)/2)*$O$54)/($O$50*SQRT($O$54))))*$ET116)*100*$AD$11,0)</f>
        <v>0</v>
      </c>
      <c r="FD116" s="60">
        <f ca="1">IFERROR((NORMSDIST(-(((LN($ET116/$AE$12)+(#REF!+($O$50^2)/2)*$O$54)/($O$50*SQRT($O$54)))-$O$50*SQRT($O$54)))*$AE$12*EXP(-#REF!*$O$54)-NORMSDIST(-((LN($ET116/$AE$12)+(#REF!+($O$50^2)/2)*$O$54)/($O$50*SQRT($O$54))))*$ET116)*100*$AD$12,0)</f>
        <v>0</v>
      </c>
      <c r="FE116" s="60">
        <f ca="1">IFERROR((NORMSDIST(-(((LN($ET116/$AE$13)+(#REF!+($O$50^2)/2)*$O$54)/($O$50*SQRT($O$54)))-$O$50*SQRT($O$54)))*$AE$13*EXP(-#REF!*$O$54)-NORMSDIST(-((LN($ET116/$AE$13)+(#REF!+($O$50^2)/2)*$O$54)/($O$50*SQRT($O$54))))*$ET116)*100*$AD$13,0)</f>
        <v>0</v>
      </c>
      <c r="FF116" s="60">
        <f ca="1">IFERROR((NORMSDIST(-(((LN($ET116/$AE$14)+(#REF!+($O$50^2)/2)*$O$54)/($O$50*SQRT($O$54)))-$O$50*SQRT($O$54)))*$AE$14*EXP(-#REF!*$O$54)-NORMSDIST(-((LN($ET116/$AE$14)+(#REF!+($O$50^2)/2)*$O$54)/($O$50*SQRT($O$54))))*$ET116)*100*$AD$14,0)</f>
        <v>0</v>
      </c>
      <c r="FG116" s="60">
        <f ca="1">IFERROR((NORMSDIST(-(((LN($ET116/$AE$15)+(#REF!+($O$50^2)/2)*$O$54)/($O$50*SQRT($O$54)))-$O$50*SQRT($O$54)))*$AE$15*EXP(-#REF!*$O$54)-NORMSDIST(-((LN($ET116/$AE$15)+(#REF!+($O$50^2)/2)*$O$54)/($O$50*SQRT($O$54))))*$ET116)*100*$AD$15,0)</f>
        <v>0</v>
      </c>
      <c r="FH116" s="60">
        <f ca="1">IFERROR((NORMSDIST(-(((LN($ET116/$AE$16)+(#REF!+($O$50^2)/2)*$O$54)/($O$50*SQRT($O$54)))-$O$50*SQRT($O$54)))*$AE$16*EXP(-#REF!*$O$54)-NORMSDIST(-((LN($ET116/$AE$16)+(#REF!+($O$50^2)/2)*$O$54)/($O$50*SQRT($O$54))))*$ET116)*100*$AD$16,0)</f>
        <v>0</v>
      </c>
      <c r="FI116" s="60">
        <f ca="1">IFERROR((NORMSDIST(-(((LN($ET116/$AE$17)+(#REF!+($O$50^2)/2)*$O$54)/($O$50*SQRT($O$54)))-$O$50*SQRT($O$54)))*$AE$17*EXP(-#REF!*$O$54)-NORMSDIST(-((LN($ET116/$AE$17)+(#REF!+($O$50^2)/2)*$O$54)/($O$50*SQRT($O$54))))*$ET116)*100*$AD$17,0)</f>
        <v>0</v>
      </c>
      <c r="FJ116" s="60">
        <f ca="1">IFERROR((NORMSDIST(-(((LN($ET116/$AE$18)+(#REF!+($O$50^2)/2)*$O$54)/($O$50*SQRT($O$54)))-$O$50*SQRT($O$54)))*$AE$18*EXP(-#REF!*$O$54)-NORMSDIST(-((LN($ET116/$AE$18)+(#REF!+($O$50^2)/2)*$O$54)/($O$50*SQRT($O$54))))*$ET116)*100*$AD$18,0)</f>
        <v>0</v>
      </c>
      <c r="FK116" s="60">
        <f ca="1">IFERROR((NORMSDIST(-(((LN($ET116/$AE$19)+(#REF!+($O$50^2)/2)*$O$54)/($O$50*SQRT($O$54)))-$O$50*SQRT($O$54)))*$AE$19*EXP(-#REF!*$O$54)-NORMSDIST(-((LN($ET116/$AE$19)+(#REF!+($O$50^2)/2)*$O$54)/($O$50*SQRT($O$54))))*$ET116)*100*$AD$19,0)</f>
        <v>0</v>
      </c>
      <c r="FL116" s="60">
        <f ca="1">IFERROR((NORMSDIST(-(((LN($ET116/$AE$20)+(#REF!+($O$50^2)/2)*$O$54)/($O$50*SQRT($O$54)))-$O$50*SQRT($O$54)))*$AE$20*EXP(-#REF!*$O$54)-NORMSDIST(-((LN($ET116/$AE$20)+(#REF!+($O$50^2)/2)*$O$54)/($O$50*SQRT($O$54))))*$ET116)*100*$AD$20,0)</f>
        <v>0</v>
      </c>
      <c r="FM116" s="60">
        <f ca="1">IFERROR((NORMSDIST(-(((LN($ET116/$AE$21)+(#REF!+($O$50^2)/2)*$O$54)/($O$50*SQRT($O$54)))-$O$50*SQRT($O$54)))*$AE$21*EXP(-#REF!*$O$54)-NORMSDIST(-((LN($ET116/$AE$21)+(#REF!+($O$50^2)/2)*$O$54)/($O$50*SQRT($O$54))))*$ET116)*100*$AD$21,0)</f>
        <v>0</v>
      </c>
      <c r="FN116" s="60">
        <f ca="1">IFERROR((NORMSDIST(-(((LN($ET116/$AE$22)+(#REF!+($O$50^2)/2)*$O$54)/($O$50*SQRT($O$54)))-$O$50*SQRT($O$54)))*$AE$22*EXP(-#REF!*$O$54)-NORMSDIST(-((LN($ET116/$AE$22)+(#REF!+($O$50^2)/2)*$O$54)/($O$50*SQRT($O$54))))*$ET116)*100*$AD$22,0)</f>
        <v>0</v>
      </c>
      <c r="FO116" s="60">
        <f ca="1">IFERROR((NORMSDIST(-(((LN($ET116/$AE$23)+(#REF!+($O$50^2)/2)*$O$54)/($O$50*SQRT($O$54)))-$O$50*SQRT($O$54)))*$AE$23*EXP(-#REF!*$O$54)-NORMSDIST(-((LN($ET116/$AE$23)+(#REF!+($O$50^2)/2)*$O$54)/($O$50*SQRT($O$54))))*$ET116)*100*$AD$23,0)</f>
        <v>0</v>
      </c>
      <c r="FP116" s="60">
        <f ca="1">IFERROR((NORMSDIST(-(((LN($ET116/$AE$24)+(#REF!+($O$50^2)/2)*$O$54)/($O$50*SQRT($O$54)))-$O$50*SQRT($O$54)))*$AE$24*EXP(-#REF!*$O$54)-NORMSDIST(-((LN($ET116/$AE$24)+(#REF!+($O$50^2)/2)*$O$54)/($O$50*SQRT($O$54))))*$ET116)*100*$AD$24,0)</f>
        <v>0</v>
      </c>
      <c r="FQ116" s="60">
        <f ca="1">IFERROR((NORMSDIST(-(((LN($ET116/$AE$25)+(#REF!+($O$50^2)/2)*$O$54)/($O$50*SQRT($O$54)))-$O$50*SQRT($O$54)))*$AE$25*EXP(-#REF!*$O$54)-NORMSDIST(-((LN($ET116/$AE$25)+(#REF!+($O$50^2)/2)*$O$54)/($O$50*SQRT($O$54))))*$ET116)*100*$AD$25,0)</f>
        <v>0</v>
      </c>
      <c r="FR116" s="60">
        <f ca="1">IFERROR((NORMSDIST(-(((LN($ET116/$AE$26)+(#REF!+($O$50^2)/2)*$O$54)/($O$50*SQRT($O$54)))-$O$50*SQRT($O$54)))*$AE$26*EXP(-#REF!*$O$54)-NORMSDIST(-((LN($ET116/$AE$26)+(#REF!+($O$50^2)/2)*$O$54)/($O$50*SQRT($O$54))))*$ET116)*100*$AD$26,0)</f>
        <v>0</v>
      </c>
      <c r="FS116" s="60">
        <f ca="1">IFERROR((NORMSDIST(-(((LN($ET116/$AE$27)+(#REF!+($O$50^2)/2)*$O$54)/($O$50*SQRT($O$54)))-$O$50*SQRT($O$54)))*$AE$27*EXP(-#REF!*$O$54)-NORMSDIST(-((LN($ET116/$AE$27)+(#REF!+($O$50^2)/2)*$O$54)/($O$50*SQRT($O$54))))*$ET116)*100*$AD$27,0)</f>
        <v>0</v>
      </c>
      <c r="FT116" s="60">
        <f ca="1">IFERROR((NORMSDIST(-(((LN($ET116/$AE$28)+(#REF!+($O$50^2)/2)*$O$54)/($O$50*SQRT($O$54)))-$O$50*SQRT($O$54)))*$AE$28*EXP(-#REF!*$O$54)-NORMSDIST(-((LN($ET116/$AE$28)+(#REF!+($O$50^2)/2)*$O$54)/($O$50*SQRT($O$54))))*$ET116)*100*$AD$28,0)</f>
        <v>0</v>
      </c>
      <c r="FU116" s="60">
        <f ca="1">IFERROR((NORMSDIST(-(((LN($ET116/$AE$29)+(#REF!+($O$50^2)/2)*$O$54)/($O$50*SQRT($O$54)))-$O$50*SQRT($O$54)))*$AE$29*EXP(-#REF!*$O$54)-NORMSDIST(-((LN($ET116/$AE$29)+(#REF!+($O$50^2)/2)*$O$54)/($O$50*SQRT($O$54))))*$ET116)*100*$AD$29,0)</f>
        <v>0</v>
      </c>
      <c r="FV116" s="60">
        <f ca="1">IFERROR((NORMSDIST(-(((LN($ET116/$AE$30)+(#REF!+($O$50^2)/2)*$O$54)/($O$50*SQRT($O$54)))-$O$50*SQRT($O$54)))*$AE$30*EXP(-#REF!*$O$54)-NORMSDIST(-((LN($ET116/$AE$30)+(#REF!+($O$50^2)/2)*$O$54)/($O$50*SQRT($O$54))))*$ET116)*100*$AD$30,0)</f>
        <v>0</v>
      </c>
      <c r="FW116" s="60">
        <f ca="1">IFERROR((NORMSDIST(-(((LN($ET116/$AE$31)+(#REF!+($O$50^2)/2)*$O$54)/($O$50*SQRT($O$54)))-$O$50*SQRT($O$54)))*$AE$31*EXP(-#REF!*$O$54)-NORMSDIST(-((LN($ET116/$AE$31)+(#REF!+($O$50^2)/2)*$O$54)/($O$50*SQRT($O$54))))*$ET116)*100*$AD$31,0)</f>
        <v>0</v>
      </c>
      <c r="FX116" s="60">
        <f ca="1">IFERROR((NORMSDIST(-(((LN($ET116/$AE$32)+(#REF!+($O$50^2)/2)*$O$54)/($O$50*SQRT($O$54)))-$O$50*SQRT($O$54)))*$AE$32*EXP(-#REF!*$O$54)-NORMSDIST(-((LN($ET116/$AE$32)+(#REF!+($O$50^2)/2)*$O$54)/($O$50*SQRT($O$54))))*$ET116)*100*$AD$32,0)</f>
        <v>0</v>
      </c>
      <c r="FY116" s="60">
        <f ca="1">IFERROR((NORMSDIST(-(((LN($ET116/$AE$33)+(#REF!+($O$50^2)/2)*$O$54)/($O$50*SQRT($O$54)))-$O$50*SQRT($O$54)))*$AE$33*EXP(-#REF!*$O$54)-NORMSDIST(-((LN($ET116/$AE$33)+(#REF!+($O$50^2)/2)*$O$54)/($O$50*SQRT($O$54))))*$ET116)*100*$AD$33,0)</f>
        <v>0</v>
      </c>
      <c r="FZ116" s="60">
        <f ca="1">IFERROR((NORMSDIST(-(((LN($ET116/$AE$34)+(#REF!+($O$50^2)/2)*$O$54)/($O$50*SQRT($O$54)))-$O$50*SQRT($O$54)))*$AE$34*EXP(-#REF!*$O$54)-NORMSDIST(-((LN($ET116/$AE$34)+(#REF!+($O$50^2)/2)*$O$54)/($O$50*SQRT($O$54))))*$ET116)*100*$AD$34,0)</f>
        <v>0</v>
      </c>
      <c r="GA116" s="60">
        <f ca="1">IFERROR((NORMSDIST(-(((LN($ET116/$AE$35)+(#REF!+($O$50^2)/2)*$O$54)/($O$50*SQRT($O$54)))-$O$50*SQRT($O$54)))*$AE$35*EXP(-#REF!*$O$54)-NORMSDIST(-((LN($ET116/$AE$35)+(#REF!+($O$50^2)/2)*$O$54)/($O$50*SQRT($O$54))))*$ET116)*100*$AD$35,0)</f>
        <v>0</v>
      </c>
      <c r="GB116" s="60">
        <f ca="1">IFERROR((NORMSDIST(-(((LN($ET116/$AE$36)+(#REF!+($O$50^2)/2)*$O$54)/($O$50*SQRT($O$54)))-$O$50*SQRT($O$54)))*$AE$36*EXP(-#REF!*$O$54)-NORMSDIST(-((LN($ET116/$AE$36)+(#REF!+($O$50^2)/2)*$O$54)/($O$50*SQRT($O$54))))*$ET116)*100*$AD$36,0)</f>
        <v>0</v>
      </c>
      <c r="GC116" s="60">
        <f ca="1">IFERROR((NORMSDIST(-(((LN($ET116/$AE$37)+(#REF!+($O$50^2)/2)*$O$54)/($O$50*SQRT($O$54)))-$O$50*SQRT($O$54)))*$AE$37*EXP(-#REF!*$O$54)-NORMSDIST(-((LN($ET116/$AE$37)+(#REF!+($O$50^2)/2)*$O$54)/($O$50*SQRT($O$54))))*$ET116)*100*$AD$37,0)</f>
        <v>0</v>
      </c>
      <c r="GD116" s="60">
        <f ca="1">IFERROR((NORMSDIST(-(((LN($ET116/$AE$38)+(#REF!+($O$50^2)/2)*$O$54)/($O$50*SQRT($O$54)))-$O$50*SQRT($O$54)))*$AE$38*EXP(-#REF!*$O$54)-NORMSDIST(-((LN($ET116/$AE$38)+(#REF!+($O$50^2)/2)*$O$54)/($O$50*SQRT($O$54))))*$ET116)*100*$AD$38,0)</f>
        <v>0</v>
      </c>
      <c r="GE116" s="60">
        <f ca="1">IFERROR((NORMSDIST(-(((LN($ET116/$AE$39)+(#REF!+($O$50^2)/2)*$O$54)/($O$50*SQRT($O$54)))-$O$50*SQRT($O$54)))*$AE$39*EXP(-#REF!*$O$54)-NORMSDIST(-((LN($ET116/$AE$39)+(#REF!+($O$50^2)/2)*$O$54)/($O$50*SQRT($O$54))))*$ET116)*100*$AD$39,0)</f>
        <v>0</v>
      </c>
      <c r="GF116" s="60">
        <f ca="1">IFERROR((NORMSDIST(-(((LN($ET116/$AE$40)+(#REF!+($O$50^2)/2)*$O$54)/($O$50*SQRT($O$54)))-$O$50*SQRT($O$54)))*$AE$40*EXP(-#REF!*$O$54)-NORMSDIST(-((LN($ET116/$AE$40)+(#REF!+($O$50^2)/2)*$O$54)/($O$50*SQRT($O$54))))*$ET116)*100*$AD$40,0)</f>
        <v>0</v>
      </c>
      <c r="GG116" s="60">
        <f ca="1">IFERROR((NORMSDIST(-(((LN($ET116/$AE$41)+(#REF!+($O$50^2)/2)*$O$54)/($O$50*SQRT($O$54)))-$O$50*SQRT($O$54)))*$AE$41*EXP(-#REF!*$O$54)-NORMSDIST(-((LN($ET116/$AE$41)+(#REF!+($O$50^2)/2)*$O$54)/($O$50*SQRT($O$54))))*$ET116)*100*$AD$41,0)</f>
        <v>0</v>
      </c>
      <c r="GH116" s="60">
        <f ca="1">IFERROR((NORMSDIST(-(((LN($ET116/$AE$42)+(#REF!+($O$50^2)/2)*$O$54)/($O$50*SQRT($O$54)))-$O$50*SQRT($O$54)))*$AE$42*EXP(-#REF!*$O$54)-NORMSDIST(-((LN($ET116/$AE$42)+(#REF!+($O$50^2)/2)*$O$54)/($O$50*SQRT($O$54))))*$ET116)*100*$AD$42,0)</f>
        <v>0</v>
      </c>
      <c r="GI116" s="85">
        <f t="shared" ca="1" si="189"/>
        <v>0</v>
      </c>
    </row>
    <row r="117" spans="107:191">
      <c r="DC117" s="59">
        <f t="shared" si="186"/>
        <v>3660.2999999999997</v>
      </c>
      <c r="DD117" s="60">
        <f t="shared" si="190"/>
        <v>0</v>
      </c>
      <c r="DE117" s="60">
        <f t="shared" si="191"/>
        <v>0</v>
      </c>
      <c r="DF117" s="60">
        <f t="shared" si="192"/>
        <v>0</v>
      </c>
      <c r="DG117" s="60">
        <f t="shared" si="193"/>
        <v>0</v>
      </c>
      <c r="DH117" s="60">
        <f t="shared" si="194"/>
        <v>0</v>
      </c>
      <c r="DI117" s="60">
        <f t="shared" si="195"/>
        <v>0</v>
      </c>
      <c r="DJ117" s="60">
        <f t="shared" si="196"/>
        <v>0</v>
      </c>
      <c r="DK117" s="60">
        <f t="shared" si="197"/>
        <v>0</v>
      </c>
      <c r="DL117" s="60">
        <f t="shared" si="198"/>
        <v>0</v>
      </c>
      <c r="DM117" s="60">
        <f t="shared" si="199"/>
        <v>0</v>
      </c>
      <c r="DN117" s="60">
        <f t="shared" si="200"/>
        <v>0</v>
      </c>
      <c r="DO117" s="60">
        <f t="shared" si="201"/>
        <v>0</v>
      </c>
      <c r="DP117" s="60">
        <f t="shared" si="202"/>
        <v>0</v>
      </c>
      <c r="DQ117" s="60">
        <f t="shared" si="203"/>
        <v>0</v>
      </c>
      <c r="DR117" s="60">
        <f t="shared" si="204"/>
        <v>0</v>
      </c>
      <c r="DS117" s="60">
        <f t="shared" si="205"/>
        <v>0</v>
      </c>
      <c r="DT117" s="60">
        <f t="shared" si="206"/>
        <v>0</v>
      </c>
      <c r="DU117" s="60">
        <f t="shared" si="207"/>
        <v>0</v>
      </c>
      <c r="DV117" s="60">
        <f t="shared" si="208"/>
        <v>0</v>
      </c>
      <c r="DW117" s="60">
        <f t="shared" si="209"/>
        <v>0</v>
      </c>
      <c r="DX117" s="60">
        <f t="shared" si="210"/>
        <v>0</v>
      </c>
      <c r="DY117" s="60">
        <f t="shared" si="211"/>
        <v>0</v>
      </c>
      <c r="DZ117" s="60">
        <f t="shared" si="212"/>
        <v>0</v>
      </c>
      <c r="EA117" s="60">
        <f t="shared" si="213"/>
        <v>0</v>
      </c>
      <c r="EB117" s="60">
        <f t="shared" si="214"/>
        <v>0</v>
      </c>
      <c r="EC117" s="60">
        <f t="shared" si="215"/>
        <v>0</v>
      </c>
      <c r="ED117" s="60">
        <f t="shared" si="216"/>
        <v>0</v>
      </c>
      <c r="EE117" s="60">
        <f t="shared" si="217"/>
        <v>0</v>
      </c>
      <c r="EF117" s="60">
        <f t="shared" si="218"/>
        <v>0</v>
      </c>
      <c r="EG117" s="60">
        <f t="shared" si="219"/>
        <v>0</v>
      </c>
      <c r="EH117" s="60">
        <f t="shared" si="220"/>
        <v>0</v>
      </c>
      <c r="EI117" s="60">
        <f t="shared" si="221"/>
        <v>0</v>
      </c>
      <c r="EJ117" s="60">
        <f t="shared" si="222"/>
        <v>0</v>
      </c>
      <c r="EK117" s="60">
        <f t="shared" si="223"/>
        <v>0</v>
      </c>
      <c r="EL117" s="60">
        <f t="shared" si="224"/>
        <v>0</v>
      </c>
      <c r="EM117" s="60">
        <f t="shared" si="225"/>
        <v>0</v>
      </c>
      <c r="EN117" s="60">
        <f t="shared" si="226"/>
        <v>0</v>
      </c>
      <c r="EO117" s="60">
        <f t="shared" si="227"/>
        <v>0</v>
      </c>
      <c r="EP117" s="60">
        <f t="shared" si="228"/>
        <v>0</v>
      </c>
      <c r="EQ117" s="60">
        <f t="shared" si="229"/>
        <v>0</v>
      </c>
      <c r="ER117" s="85">
        <f t="shared" si="187"/>
        <v>0</v>
      </c>
      <c r="ES117" s="50"/>
      <c r="ET117" s="59">
        <f t="shared" si="188"/>
        <v>3660.2999999999997</v>
      </c>
      <c r="EU117" s="60">
        <f ca="1">IFERROR((NORMSDIST(-(((LN($ET117/$AE$3)+(#REF!+($O$50^2)/2)*$O$54)/($O$50*SQRT($O$54)))-$O$50*SQRT($O$54)))*$AE$3*EXP(-#REF!*$O$54)-NORMSDIST(-((LN($ET117/$AE$3)+(#REF!+($O$50^2)/2)*$O$54)/($O$50*SQRT($O$54))))*$ET117)*100*$AD$3,0)</f>
        <v>0</v>
      </c>
      <c r="EV117" s="60">
        <f ca="1">IFERROR((NORMSDIST(-(((LN($ET117/$AE$4)+(#REF!+($O$50^2)/2)*$O$54)/($O$50*SQRT($O$54)))-$O$50*SQRT($O$54)))*$AE$4*EXP(-#REF!*$O$54)-NORMSDIST(-((LN($ET117/$AE$4)+(#REF!+($O$50^2)/2)*$O$54)/($O$50*SQRT($O$54))))*$ET117)*100*$AD$4,0)</f>
        <v>0</v>
      </c>
      <c r="EW117" s="60">
        <f ca="1">IFERROR((NORMSDIST(-(((LN($ET117/$AE$5)+(#REF!+($O$50^2)/2)*$O$54)/($O$50*SQRT($O$54)))-$O$50*SQRT($O$54)))*$AE$5*EXP(-#REF!*$O$54)-NORMSDIST(-((LN($ET117/$AE$5)+(#REF!+($O$50^2)/2)*$O$54)/($O$50*SQRT($O$54))))*$ET117)*100*$AD$5,0)</f>
        <v>0</v>
      </c>
      <c r="EX117" s="60">
        <f ca="1">IFERROR((NORMSDIST(-(((LN($ET117/$AE$6)+(#REF!+($O$50^2)/2)*$O$54)/($O$50*SQRT($O$54)))-$O$50*SQRT($O$54)))*$AE$6*EXP(-#REF!*$O$54)-NORMSDIST(-((LN($ET117/$AE$6)+(#REF!+($O$50^2)/2)*$O$54)/($O$50*SQRT($O$54))))*$ET117)*100*$AD$6,0)</f>
        <v>0</v>
      </c>
      <c r="EY117" s="60">
        <f ca="1">IFERROR((NORMSDIST(-(((LN($ET117/$AE$7)+(#REF!+($O$50^2)/2)*$O$54)/($O$50*SQRT($O$54)))-$O$50*SQRT($O$54)))*$AE$7*EXP(-#REF!*$O$54)-NORMSDIST(-((LN($ET117/$AE$7)+(#REF!+($O$50^2)/2)*$O$54)/($O$50*SQRT($O$54))))*$ET117)*100*$AD$7,0)</f>
        <v>0</v>
      </c>
      <c r="EZ117" s="60">
        <f ca="1">IFERROR((NORMSDIST(-(((LN($ET117/$AE$8)+(#REF!+($O$50^2)/2)*$O$54)/($O$50*SQRT($O$54)))-$O$50*SQRT($O$54)))*$AE$8*EXP(-#REF!*$O$54)-NORMSDIST(-((LN($ET117/$AE$8)+(#REF!+($O$50^2)/2)*$O$54)/($O$50*SQRT($O$54))))*$ET117)*100*$AD$8,0)</f>
        <v>0</v>
      </c>
      <c r="FA117" s="60">
        <f ca="1">IFERROR((NORMSDIST(-(((LN($ET117/$AE$9)+(#REF!+($O$50^2)/2)*$O$54)/($O$50*SQRT($O$54)))-$O$50*SQRT($O$54)))*$AE$9*EXP(-#REF!*$O$54)-NORMSDIST(-((LN($ET117/$AE$9)+(#REF!+($O$50^2)/2)*$O$54)/($O$50*SQRT($O$54))))*$ET117)*100*$AD$9,0)</f>
        <v>0</v>
      </c>
      <c r="FB117" s="60">
        <f ca="1">IFERROR((NORMSDIST(-(((LN($ET117/$AE$10)+(#REF!+($O$50^2)/2)*$O$54)/($O$50*SQRT($O$54)))-$O$50*SQRT($O$54)))*$AE$10*EXP(-#REF!*$O$54)-NORMSDIST(-((LN($ET117/$AE$10)+(#REF!+($O$50^2)/2)*$O$54)/($O$50*SQRT($O$54))))*$ET117)*100*$AD$10,0)</f>
        <v>0</v>
      </c>
      <c r="FC117" s="60">
        <f ca="1">IFERROR((NORMSDIST(-(((LN($ET117/$AE$11)+(#REF!+($O$50^2)/2)*$O$54)/($O$50*SQRT($O$54)))-$O$50*SQRT($O$54)))*$AE$11*EXP(-#REF!*$O$54)-NORMSDIST(-((LN($ET117/$AE$11)+(#REF!+($O$50^2)/2)*$O$54)/($O$50*SQRT($O$54))))*$ET117)*100*$AD$11,0)</f>
        <v>0</v>
      </c>
      <c r="FD117" s="60">
        <f ca="1">IFERROR((NORMSDIST(-(((LN($ET117/$AE$12)+(#REF!+($O$50^2)/2)*$O$54)/($O$50*SQRT($O$54)))-$O$50*SQRT($O$54)))*$AE$12*EXP(-#REF!*$O$54)-NORMSDIST(-((LN($ET117/$AE$12)+(#REF!+($O$50^2)/2)*$O$54)/($O$50*SQRT($O$54))))*$ET117)*100*$AD$12,0)</f>
        <v>0</v>
      </c>
      <c r="FE117" s="60">
        <f ca="1">IFERROR((NORMSDIST(-(((LN($ET117/$AE$13)+(#REF!+($O$50^2)/2)*$O$54)/($O$50*SQRT($O$54)))-$O$50*SQRT($O$54)))*$AE$13*EXP(-#REF!*$O$54)-NORMSDIST(-((LN($ET117/$AE$13)+(#REF!+($O$50^2)/2)*$O$54)/($O$50*SQRT($O$54))))*$ET117)*100*$AD$13,0)</f>
        <v>0</v>
      </c>
      <c r="FF117" s="60">
        <f ca="1">IFERROR((NORMSDIST(-(((LN($ET117/$AE$14)+(#REF!+($O$50^2)/2)*$O$54)/($O$50*SQRT($O$54)))-$O$50*SQRT($O$54)))*$AE$14*EXP(-#REF!*$O$54)-NORMSDIST(-((LN($ET117/$AE$14)+(#REF!+($O$50^2)/2)*$O$54)/($O$50*SQRT($O$54))))*$ET117)*100*$AD$14,0)</f>
        <v>0</v>
      </c>
      <c r="FG117" s="60">
        <f ca="1">IFERROR((NORMSDIST(-(((LN($ET117/$AE$15)+(#REF!+($O$50^2)/2)*$O$54)/($O$50*SQRT($O$54)))-$O$50*SQRT($O$54)))*$AE$15*EXP(-#REF!*$O$54)-NORMSDIST(-((LN($ET117/$AE$15)+(#REF!+($O$50^2)/2)*$O$54)/($O$50*SQRT($O$54))))*$ET117)*100*$AD$15,0)</f>
        <v>0</v>
      </c>
      <c r="FH117" s="60">
        <f ca="1">IFERROR((NORMSDIST(-(((LN($ET117/$AE$16)+(#REF!+($O$50^2)/2)*$O$54)/($O$50*SQRT($O$54)))-$O$50*SQRT($O$54)))*$AE$16*EXP(-#REF!*$O$54)-NORMSDIST(-((LN($ET117/$AE$16)+(#REF!+($O$50^2)/2)*$O$54)/($O$50*SQRT($O$54))))*$ET117)*100*$AD$16,0)</f>
        <v>0</v>
      </c>
      <c r="FI117" s="60">
        <f ca="1">IFERROR((NORMSDIST(-(((LN($ET117/$AE$17)+(#REF!+($O$50^2)/2)*$O$54)/($O$50*SQRT($O$54)))-$O$50*SQRT($O$54)))*$AE$17*EXP(-#REF!*$O$54)-NORMSDIST(-((LN($ET117/$AE$17)+(#REF!+($O$50^2)/2)*$O$54)/($O$50*SQRT($O$54))))*$ET117)*100*$AD$17,0)</f>
        <v>0</v>
      </c>
      <c r="FJ117" s="60">
        <f ca="1">IFERROR((NORMSDIST(-(((LN($ET117/$AE$18)+(#REF!+($O$50^2)/2)*$O$54)/($O$50*SQRT($O$54)))-$O$50*SQRT($O$54)))*$AE$18*EXP(-#REF!*$O$54)-NORMSDIST(-((LN($ET117/$AE$18)+(#REF!+($O$50^2)/2)*$O$54)/($O$50*SQRT($O$54))))*$ET117)*100*$AD$18,0)</f>
        <v>0</v>
      </c>
      <c r="FK117" s="60">
        <f ca="1">IFERROR((NORMSDIST(-(((LN($ET117/$AE$19)+(#REF!+($O$50^2)/2)*$O$54)/($O$50*SQRT($O$54)))-$O$50*SQRT($O$54)))*$AE$19*EXP(-#REF!*$O$54)-NORMSDIST(-((LN($ET117/$AE$19)+(#REF!+($O$50^2)/2)*$O$54)/($O$50*SQRT($O$54))))*$ET117)*100*$AD$19,0)</f>
        <v>0</v>
      </c>
      <c r="FL117" s="60">
        <f ca="1">IFERROR((NORMSDIST(-(((LN($ET117/$AE$20)+(#REF!+($O$50^2)/2)*$O$54)/($O$50*SQRT($O$54)))-$O$50*SQRT($O$54)))*$AE$20*EXP(-#REF!*$O$54)-NORMSDIST(-((LN($ET117/$AE$20)+(#REF!+($O$50^2)/2)*$O$54)/($O$50*SQRT($O$54))))*$ET117)*100*$AD$20,0)</f>
        <v>0</v>
      </c>
      <c r="FM117" s="60">
        <f ca="1">IFERROR((NORMSDIST(-(((LN($ET117/$AE$21)+(#REF!+($O$50^2)/2)*$O$54)/($O$50*SQRT($O$54)))-$O$50*SQRT($O$54)))*$AE$21*EXP(-#REF!*$O$54)-NORMSDIST(-((LN($ET117/$AE$21)+(#REF!+($O$50^2)/2)*$O$54)/($O$50*SQRT($O$54))))*$ET117)*100*$AD$21,0)</f>
        <v>0</v>
      </c>
      <c r="FN117" s="60">
        <f ca="1">IFERROR((NORMSDIST(-(((LN($ET117/$AE$22)+(#REF!+($O$50^2)/2)*$O$54)/($O$50*SQRT($O$54)))-$O$50*SQRT($O$54)))*$AE$22*EXP(-#REF!*$O$54)-NORMSDIST(-((LN($ET117/$AE$22)+(#REF!+($O$50^2)/2)*$O$54)/($O$50*SQRT($O$54))))*$ET117)*100*$AD$22,0)</f>
        <v>0</v>
      </c>
      <c r="FO117" s="60">
        <f ca="1">IFERROR((NORMSDIST(-(((LN($ET117/$AE$23)+(#REF!+($O$50^2)/2)*$O$54)/($O$50*SQRT($O$54)))-$O$50*SQRT($O$54)))*$AE$23*EXP(-#REF!*$O$54)-NORMSDIST(-((LN($ET117/$AE$23)+(#REF!+($O$50^2)/2)*$O$54)/($O$50*SQRT($O$54))))*$ET117)*100*$AD$23,0)</f>
        <v>0</v>
      </c>
      <c r="FP117" s="60">
        <f ca="1">IFERROR((NORMSDIST(-(((LN($ET117/$AE$24)+(#REF!+($O$50^2)/2)*$O$54)/($O$50*SQRT($O$54)))-$O$50*SQRT($O$54)))*$AE$24*EXP(-#REF!*$O$54)-NORMSDIST(-((LN($ET117/$AE$24)+(#REF!+($O$50^2)/2)*$O$54)/($O$50*SQRT($O$54))))*$ET117)*100*$AD$24,0)</f>
        <v>0</v>
      </c>
      <c r="FQ117" s="60">
        <f ca="1">IFERROR((NORMSDIST(-(((LN($ET117/$AE$25)+(#REF!+($O$50^2)/2)*$O$54)/($O$50*SQRT($O$54)))-$O$50*SQRT($O$54)))*$AE$25*EXP(-#REF!*$O$54)-NORMSDIST(-((LN($ET117/$AE$25)+(#REF!+($O$50^2)/2)*$O$54)/($O$50*SQRT($O$54))))*$ET117)*100*$AD$25,0)</f>
        <v>0</v>
      </c>
      <c r="FR117" s="60">
        <f ca="1">IFERROR((NORMSDIST(-(((LN($ET117/$AE$26)+(#REF!+($O$50^2)/2)*$O$54)/($O$50*SQRT($O$54)))-$O$50*SQRT($O$54)))*$AE$26*EXP(-#REF!*$O$54)-NORMSDIST(-((LN($ET117/$AE$26)+(#REF!+($O$50^2)/2)*$O$54)/($O$50*SQRT($O$54))))*$ET117)*100*$AD$26,0)</f>
        <v>0</v>
      </c>
      <c r="FS117" s="60">
        <f ca="1">IFERROR((NORMSDIST(-(((LN($ET117/$AE$27)+(#REF!+($O$50^2)/2)*$O$54)/($O$50*SQRT($O$54)))-$O$50*SQRT($O$54)))*$AE$27*EXP(-#REF!*$O$54)-NORMSDIST(-((LN($ET117/$AE$27)+(#REF!+($O$50^2)/2)*$O$54)/($O$50*SQRT($O$54))))*$ET117)*100*$AD$27,0)</f>
        <v>0</v>
      </c>
      <c r="FT117" s="60">
        <f ca="1">IFERROR((NORMSDIST(-(((LN($ET117/$AE$28)+(#REF!+($O$50^2)/2)*$O$54)/($O$50*SQRT($O$54)))-$O$50*SQRT($O$54)))*$AE$28*EXP(-#REF!*$O$54)-NORMSDIST(-((LN($ET117/$AE$28)+(#REF!+($O$50^2)/2)*$O$54)/($O$50*SQRT($O$54))))*$ET117)*100*$AD$28,0)</f>
        <v>0</v>
      </c>
      <c r="FU117" s="60">
        <f ca="1">IFERROR((NORMSDIST(-(((LN($ET117/$AE$29)+(#REF!+($O$50^2)/2)*$O$54)/($O$50*SQRT($O$54)))-$O$50*SQRT($O$54)))*$AE$29*EXP(-#REF!*$O$54)-NORMSDIST(-((LN($ET117/$AE$29)+(#REF!+($O$50^2)/2)*$O$54)/($O$50*SQRT($O$54))))*$ET117)*100*$AD$29,0)</f>
        <v>0</v>
      </c>
      <c r="FV117" s="60">
        <f ca="1">IFERROR((NORMSDIST(-(((LN($ET117/$AE$30)+(#REF!+($O$50^2)/2)*$O$54)/($O$50*SQRT($O$54)))-$O$50*SQRT($O$54)))*$AE$30*EXP(-#REF!*$O$54)-NORMSDIST(-((LN($ET117/$AE$30)+(#REF!+($O$50^2)/2)*$O$54)/($O$50*SQRT($O$54))))*$ET117)*100*$AD$30,0)</f>
        <v>0</v>
      </c>
      <c r="FW117" s="60">
        <f ca="1">IFERROR((NORMSDIST(-(((LN($ET117/$AE$31)+(#REF!+($O$50^2)/2)*$O$54)/($O$50*SQRT($O$54)))-$O$50*SQRT($O$54)))*$AE$31*EXP(-#REF!*$O$54)-NORMSDIST(-((LN($ET117/$AE$31)+(#REF!+($O$50^2)/2)*$O$54)/($O$50*SQRT($O$54))))*$ET117)*100*$AD$31,0)</f>
        <v>0</v>
      </c>
      <c r="FX117" s="60">
        <f ca="1">IFERROR((NORMSDIST(-(((LN($ET117/$AE$32)+(#REF!+($O$50^2)/2)*$O$54)/($O$50*SQRT($O$54)))-$O$50*SQRT($O$54)))*$AE$32*EXP(-#REF!*$O$54)-NORMSDIST(-((LN($ET117/$AE$32)+(#REF!+($O$50^2)/2)*$O$54)/($O$50*SQRT($O$54))))*$ET117)*100*$AD$32,0)</f>
        <v>0</v>
      </c>
      <c r="FY117" s="60">
        <f ca="1">IFERROR((NORMSDIST(-(((LN($ET117/$AE$33)+(#REF!+($O$50^2)/2)*$O$54)/($O$50*SQRT($O$54)))-$O$50*SQRT($O$54)))*$AE$33*EXP(-#REF!*$O$54)-NORMSDIST(-((LN($ET117/$AE$33)+(#REF!+($O$50^2)/2)*$O$54)/($O$50*SQRT($O$54))))*$ET117)*100*$AD$33,0)</f>
        <v>0</v>
      </c>
      <c r="FZ117" s="60">
        <f ca="1">IFERROR((NORMSDIST(-(((LN($ET117/$AE$34)+(#REF!+($O$50^2)/2)*$O$54)/($O$50*SQRT($O$54)))-$O$50*SQRT($O$54)))*$AE$34*EXP(-#REF!*$O$54)-NORMSDIST(-((LN($ET117/$AE$34)+(#REF!+($O$50^2)/2)*$O$54)/($O$50*SQRT($O$54))))*$ET117)*100*$AD$34,0)</f>
        <v>0</v>
      </c>
      <c r="GA117" s="60">
        <f ca="1">IFERROR((NORMSDIST(-(((LN($ET117/$AE$35)+(#REF!+($O$50^2)/2)*$O$54)/($O$50*SQRT($O$54)))-$O$50*SQRT($O$54)))*$AE$35*EXP(-#REF!*$O$54)-NORMSDIST(-((LN($ET117/$AE$35)+(#REF!+($O$50^2)/2)*$O$54)/($O$50*SQRT($O$54))))*$ET117)*100*$AD$35,0)</f>
        <v>0</v>
      </c>
      <c r="GB117" s="60">
        <f ca="1">IFERROR((NORMSDIST(-(((LN($ET117/$AE$36)+(#REF!+($O$50^2)/2)*$O$54)/($O$50*SQRT($O$54)))-$O$50*SQRT($O$54)))*$AE$36*EXP(-#REF!*$O$54)-NORMSDIST(-((LN($ET117/$AE$36)+(#REF!+($O$50^2)/2)*$O$54)/($O$50*SQRT($O$54))))*$ET117)*100*$AD$36,0)</f>
        <v>0</v>
      </c>
      <c r="GC117" s="60">
        <f ca="1">IFERROR((NORMSDIST(-(((LN($ET117/$AE$37)+(#REF!+($O$50^2)/2)*$O$54)/($O$50*SQRT($O$54)))-$O$50*SQRT($O$54)))*$AE$37*EXP(-#REF!*$O$54)-NORMSDIST(-((LN($ET117/$AE$37)+(#REF!+($O$50^2)/2)*$O$54)/($O$50*SQRT($O$54))))*$ET117)*100*$AD$37,0)</f>
        <v>0</v>
      </c>
      <c r="GD117" s="60">
        <f ca="1">IFERROR((NORMSDIST(-(((LN($ET117/$AE$38)+(#REF!+($O$50^2)/2)*$O$54)/($O$50*SQRT($O$54)))-$O$50*SQRT($O$54)))*$AE$38*EXP(-#REF!*$O$54)-NORMSDIST(-((LN($ET117/$AE$38)+(#REF!+($O$50^2)/2)*$O$54)/($O$50*SQRT($O$54))))*$ET117)*100*$AD$38,0)</f>
        <v>0</v>
      </c>
      <c r="GE117" s="60">
        <f ca="1">IFERROR((NORMSDIST(-(((LN($ET117/$AE$39)+(#REF!+($O$50^2)/2)*$O$54)/($O$50*SQRT($O$54)))-$O$50*SQRT($O$54)))*$AE$39*EXP(-#REF!*$O$54)-NORMSDIST(-((LN($ET117/$AE$39)+(#REF!+($O$50^2)/2)*$O$54)/($O$50*SQRT($O$54))))*$ET117)*100*$AD$39,0)</f>
        <v>0</v>
      </c>
      <c r="GF117" s="60">
        <f ca="1">IFERROR((NORMSDIST(-(((LN($ET117/$AE$40)+(#REF!+($O$50^2)/2)*$O$54)/($O$50*SQRT($O$54)))-$O$50*SQRT($O$54)))*$AE$40*EXP(-#REF!*$O$54)-NORMSDIST(-((LN($ET117/$AE$40)+(#REF!+($O$50^2)/2)*$O$54)/($O$50*SQRT($O$54))))*$ET117)*100*$AD$40,0)</f>
        <v>0</v>
      </c>
      <c r="GG117" s="60">
        <f ca="1">IFERROR((NORMSDIST(-(((LN($ET117/$AE$41)+(#REF!+($O$50^2)/2)*$O$54)/($O$50*SQRT($O$54)))-$O$50*SQRT($O$54)))*$AE$41*EXP(-#REF!*$O$54)-NORMSDIST(-((LN($ET117/$AE$41)+(#REF!+($O$50^2)/2)*$O$54)/($O$50*SQRT($O$54))))*$ET117)*100*$AD$41,0)</f>
        <v>0</v>
      </c>
      <c r="GH117" s="60">
        <f ca="1">IFERROR((NORMSDIST(-(((LN($ET117/$AE$42)+(#REF!+($O$50^2)/2)*$O$54)/($O$50*SQRT($O$54)))-$O$50*SQRT($O$54)))*$AE$42*EXP(-#REF!*$O$54)-NORMSDIST(-((LN($ET117/$AE$42)+(#REF!+($O$50^2)/2)*$O$54)/($O$50*SQRT($O$54))))*$ET117)*100*$AD$42,0)</f>
        <v>0</v>
      </c>
      <c r="GI117" s="85">
        <f t="shared" ca="1" si="189"/>
        <v>0</v>
      </c>
    </row>
    <row r="118" spans="107:191">
      <c r="DC118" s="59">
        <f t="shared" si="186"/>
        <v>3735</v>
      </c>
      <c r="DD118" s="60">
        <f t="shared" si="190"/>
        <v>0</v>
      </c>
      <c r="DE118" s="60">
        <f t="shared" si="191"/>
        <v>0</v>
      </c>
      <c r="DF118" s="60">
        <f t="shared" si="192"/>
        <v>0</v>
      </c>
      <c r="DG118" s="60">
        <f t="shared" si="193"/>
        <v>0</v>
      </c>
      <c r="DH118" s="60">
        <f t="shared" si="194"/>
        <v>0</v>
      </c>
      <c r="DI118" s="60">
        <f t="shared" si="195"/>
        <v>0</v>
      </c>
      <c r="DJ118" s="60">
        <f t="shared" si="196"/>
        <v>0</v>
      </c>
      <c r="DK118" s="60">
        <f t="shared" si="197"/>
        <v>0</v>
      </c>
      <c r="DL118" s="60">
        <f t="shared" si="198"/>
        <v>0</v>
      </c>
      <c r="DM118" s="60">
        <f t="shared" si="199"/>
        <v>0</v>
      </c>
      <c r="DN118" s="60">
        <f t="shared" si="200"/>
        <v>0</v>
      </c>
      <c r="DO118" s="60">
        <f t="shared" si="201"/>
        <v>0</v>
      </c>
      <c r="DP118" s="60">
        <f t="shared" si="202"/>
        <v>0</v>
      </c>
      <c r="DQ118" s="60">
        <f t="shared" si="203"/>
        <v>0</v>
      </c>
      <c r="DR118" s="60">
        <f t="shared" si="204"/>
        <v>0</v>
      </c>
      <c r="DS118" s="60">
        <f t="shared" si="205"/>
        <v>0</v>
      </c>
      <c r="DT118" s="60">
        <f t="shared" si="206"/>
        <v>0</v>
      </c>
      <c r="DU118" s="60">
        <f t="shared" si="207"/>
        <v>0</v>
      </c>
      <c r="DV118" s="60">
        <f t="shared" si="208"/>
        <v>0</v>
      </c>
      <c r="DW118" s="60">
        <f t="shared" si="209"/>
        <v>0</v>
      </c>
      <c r="DX118" s="60">
        <f t="shared" si="210"/>
        <v>0</v>
      </c>
      <c r="DY118" s="60">
        <f t="shared" si="211"/>
        <v>0</v>
      </c>
      <c r="DZ118" s="60">
        <f t="shared" si="212"/>
        <v>0</v>
      </c>
      <c r="EA118" s="60">
        <f t="shared" si="213"/>
        <v>0</v>
      </c>
      <c r="EB118" s="60">
        <f t="shared" si="214"/>
        <v>0</v>
      </c>
      <c r="EC118" s="60">
        <f t="shared" si="215"/>
        <v>0</v>
      </c>
      <c r="ED118" s="60">
        <f t="shared" si="216"/>
        <v>0</v>
      </c>
      <c r="EE118" s="60">
        <f t="shared" si="217"/>
        <v>0</v>
      </c>
      <c r="EF118" s="60">
        <f t="shared" si="218"/>
        <v>0</v>
      </c>
      <c r="EG118" s="60">
        <f t="shared" si="219"/>
        <v>0</v>
      </c>
      <c r="EH118" s="60">
        <f t="shared" si="220"/>
        <v>0</v>
      </c>
      <c r="EI118" s="60">
        <f t="shared" si="221"/>
        <v>0</v>
      </c>
      <c r="EJ118" s="60">
        <f t="shared" si="222"/>
        <v>0</v>
      </c>
      <c r="EK118" s="60">
        <f t="shared" si="223"/>
        <v>0</v>
      </c>
      <c r="EL118" s="60">
        <f t="shared" si="224"/>
        <v>0</v>
      </c>
      <c r="EM118" s="60">
        <f t="shared" si="225"/>
        <v>0</v>
      </c>
      <c r="EN118" s="60">
        <f t="shared" si="226"/>
        <v>0</v>
      </c>
      <c r="EO118" s="60">
        <f t="shared" si="227"/>
        <v>0</v>
      </c>
      <c r="EP118" s="60">
        <f t="shared" si="228"/>
        <v>0</v>
      </c>
      <c r="EQ118" s="60">
        <f t="shared" si="229"/>
        <v>0</v>
      </c>
      <c r="ER118" s="85">
        <f t="shared" si="187"/>
        <v>0</v>
      </c>
      <c r="ES118" s="50"/>
      <c r="ET118" s="59">
        <f t="shared" si="188"/>
        <v>3735</v>
      </c>
      <c r="EU118" s="60">
        <f ca="1">IFERROR((NORMSDIST(-(((LN($ET118/$AE$3)+(#REF!+($O$50^2)/2)*$O$54)/($O$50*SQRT($O$54)))-$O$50*SQRT($O$54)))*$AE$3*EXP(-#REF!*$O$54)-NORMSDIST(-((LN($ET118/$AE$3)+(#REF!+($O$50^2)/2)*$O$54)/($O$50*SQRT($O$54))))*$ET118)*100*$AD$3,0)</f>
        <v>0</v>
      </c>
      <c r="EV118" s="60">
        <f ca="1">IFERROR((NORMSDIST(-(((LN($ET118/$AE$4)+(#REF!+($O$50^2)/2)*$O$54)/($O$50*SQRT($O$54)))-$O$50*SQRT($O$54)))*$AE$4*EXP(-#REF!*$O$54)-NORMSDIST(-((LN($ET118/$AE$4)+(#REF!+($O$50^2)/2)*$O$54)/($O$50*SQRT($O$54))))*$ET118)*100*$AD$4,0)</f>
        <v>0</v>
      </c>
      <c r="EW118" s="60">
        <f ca="1">IFERROR((NORMSDIST(-(((LN($ET118/$AE$5)+(#REF!+($O$50^2)/2)*$O$54)/($O$50*SQRT($O$54)))-$O$50*SQRT($O$54)))*$AE$5*EXP(-#REF!*$O$54)-NORMSDIST(-((LN($ET118/$AE$5)+(#REF!+($O$50^2)/2)*$O$54)/($O$50*SQRT($O$54))))*$ET118)*100*$AD$5,0)</f>
        <v>0</v>
      </c>
      <c r="EX118" s="60">
        <f ca="1">IFERROR((NORMSDIST(-(((LN($ET118/$AE$6)+(#REF!+($O$50^2)/2)*$O$54)/($O$50*SQRT($O$54)))-$O$50*SQRT($O$54)))*$AE$6*EXP(-#REF!*$O$54)-NORMSDIST(-((LN($ET118/$AE$6)+(#REF!+($O$50^2)/2)*$O$54)/($O$50*SQRT($O$54))))*$ET118)*100*$AD$6,0)</f>
        <v>0</v>
      </c>
      <c r="EY118" s="60">
        <f ca="1">IFERROR((NORMSDIST(-(((LN($ET118/$AE$7)+(#REF!+($O$50^2)/2)*$O$54)/($O$50*SQRT($O$54)))-$O$50*SQRT($O$54)))*$AE$7*EXP(-#REF!*$O$54)-NORMSDIST(-((LN($ET118/$AE$7)+(#REF!+($O$50^2)/2)*$O$54)/($O$50*SQRT($O$54))))*$ET118)*100*$AD$7,0)</f>
        <v>0</v>
      </c>
      <c r="EZ118" s="60">
        <f ca="1">IFERROR((NORMSDIST(-(((LN($ET118/$AE$8)+(#REF!+($O$50^2)/2)*$O$54)/($O$50*SQRT($O$54)))-$O$50*SQRT($O$54)))*$AE$8*EXP(-#REF!*$O$54)-NORMSDIST(-((LN($ET118/$AE$8)+(#REF!+($O$50^2)/2)*$O$54)/($O$50*SQRT($O$54))))*$ET118)*100*$AD$8,0)</f>
        <v>0</v>
      </c>
      <c r="FA118" s="60">
        <f ca="1">IFERROR((NORMSDIST(-(((LN($ET118/$AE$9)+(#REF!+($O$50^2)/2)*$O$54)/($O$50*SQRT($O$54)))-$O$50*SQRT($O$54)))*$AE$9*EXP(-#REF!*$O$54)-NORMSDIST(-((LN($ET118/$AE$9)+(#REF!+($O$50^2)/2)*$O$54)/($O$50*SQRT($O$54))))*$ET118)*100*$AD$9,0)</f>
        <v>0</v>
      </c>
      <c r="FB118" s="60">
        <f ca="1">IFERROR((NORMSDIST(-(((LN($ET118/$AE$10)+(#REF!+($O$50^2)/2)*$O$54)/($O$50*SQRT($O$54)))-$O$50*SQRT($O$54)))*$AE$10*EXP(-#REF!*$O$54)-NORMSDIST(-((LN($ET118/$AE$10)+(#REF!+($O$50^2)/2)*$O$54)/($O$50*SQRT($O$54))))*$ET118)*100*$AD$10,0)</f>
        <v>0</v>
      </c>
      <c r="FC118" s="60">
        <f ca="1">IFERROR((NORMSDIST(-(((LN($ET118/$AE$11)+(#REF!+($O$50^2)/2)*$O$54)/($O$50*SQRT($O$54)))-$O$50*SQRT($O$54)))*$AE$11*EXP(-#REF!*$O$54)-NORMSDIST(-((LN($ET118/$AE$11)+(#REF!+($O$50^2)/2)*$O$54)/($O$50*SQRT($O$54))))*$ET118)*100*$AD$11,0)</f>
        <v>0</v>
      </c>
      <c r="FD118" s="60">
        <f ca="1">IFERROR((NORMSDIST(-(((LN($ET118/$AE$12)+(#REF!+($O$50^2)/2)*$O$54)/($O$50*SQRT($O$54)))-$O$50*SQRT($O$54)))*$AE$12*EXP(-#REF!*$O$54)-NORMSDIST(-((LN($ET118/$AE$12)+(#REF!+($O$50^2)/2)*$O$54)/($O$50*SQRT($O$54))))*$ET118)*100*$AD$12,0)</f>
        <v>0</v>
      </c>
      <c r="FE118" s="60">
        <f ca="1">IFERROR((NORMSDIST(-(((LN($ET118/$AE$13)+(#REF!+($O$50^2)/2)*$O$54)/($O$50*SQRT($O$54)))-$O$50*SQRT($O$54)))*$AE$13*EXP(-#REF!*$O$54)-NORMSDIST(-((LN($ET118/$AE$13)+(#REF!+($O$50^2)/2)*$O$54)/($O$50*SQRT($O$54))))*$ET118)*100*$AD$13,0)</f>
        <v>0</v>
      </c>
      <c r="FF118" s="60">
        <f ca="1">IFERROR((NORMSDIST(-(((LN($ET118/$AE$14)+(#REF!+($O$50^2)/2)*$O$54)/($O$50*SQRT($O$54)))-$O$50*SQRT($O$54)))*$AE$14*EXP(-#REF!*$O$54)-NORMSDIST(-((LN($ET118/$AE$14)+(#REF!+($O$50^2)/2)*$O$54)/($O$50*SQRT($O$54))))*$ET118)*100*$AD$14,0)</f>
        <v>0</v>
      </c>
      <c r="FG118" s="60">
        <f ca="1">IFERROR((NORMSDIST(-(((LN($ET118/$AE$15)+(#REF!+($O$50^2)/2)*$O$54)/($O$50*SQRT($O$54)))-$O$50*SQRT($O$54)))*$AE$15*EXP(-#REF!*$O$54)-NORMSDIST(-((LN($ET118/$AE$15)+(#REF!+($O$50^2)/2)*$O$54)/($O$50*SQRT($O$54))))*$ET118)*100*$AD$15,0)</f>
        <v>0</v>
      </c>
      <c r="FH118" s="60">
        <f ca="1">IFERROR((NORMSDIST(-(((LN($ET118/$AE$16)+(#REF!+($O$50^2)/2)*$O$54)/($O$50*SQRT($O$54)))-$O$50*SQRT($O$54)))*$AE$16*EXP(-#REF!*$O$54)-NORMSDIST(-((LN($ET118/$AE$16)+(#REF!+($O$50^2)/2)*$O$54)/($O$50*SQRT($O$54))))*$ET118)*100*$AD$16,0)</f>
        <v>0</v>
      </c>
      <c r="FI118" s="60">
        <f ca="1">IFERROR((NORMSDIST(-(((LN($ET118/$AE$17)+(#REF!+($O$50^2)/2)*$O$54)/($O$50*SQRT($O$54)))-$O$50*SQRT($O$54)))*$AE$17*EXP(-#REF!*$O$54)-NORMSDIST(-((LN($ET118/$AE$17)+(#REF!+($O$50^2)/2)*$O$54)/($O$50*SQRT($O$54))))*$ET118)*100*$AD$17,0)</f>
        <v>0</v>
      </c>
      <c r="FJ118" s="60">
        <f ca="1">IFERROR((NORMSDIST(-(((LN($ET118/$AE$18)+(#REF!+($O$50^2)/2)*$O$54)/($O$50*SQRT($O$54)))-$O$50*SQRT($O$54)))*$AE$18*EXP(-#REF!*$O$54)-NORMSDIST(-((LN($ET118/$AE$18)+(#REF!+($O$50^2)/2)*$O$54)/($O$50*SQRT($O$54))))*$ET118)*100*$AD$18,0)</f>
        <v>0</v>
      </c>
      <c r="FK118" s="60">
        <f ca="1">IFERROR((NORMSDIST(-(((LN($ET118/$AE$19)+(#REF!+($O$50^2)/2)*$O$54)/($O$50*SQRT($O$54)))-$O$50*SQRT($O$54)))*$AE$19*EXP(-#REF!*$O$54)-NORMSDIST(-((LN($ET118/$AE$19)+(#REF!+($O$50^2)/2)*$O$54)/($O$50*SQRT($O$54))))*$ET118)*100*$AD$19,0)</f>
        <v>0</v>
      </c>
      <c r="FL118" s="60">
        <f ca="1">IFERROR((NORMSDIST(-(((LN($ET118/$AE$20)+(#REF!+($O$50^2)/2)*$O$54)/($O$50*SQRT($O$54)))-$O$50*SQRT($O$54)))*$AE$20*EXP(-#REF!*$O$54)-NORMSDIST(-((LN($ET118/$AE$20)+(#REF!+($O$50^2)/2)*$O$54)/($O$50*SQRT($O$54))))*$ET118)*100*$AD$20,0)</f>
        <v>0</v>
      </c>
      <c r="FM118" s="60">
        <f ca="1">IFERROR((NORMSDIST(-(((LN($ET118/$AE$21)+(#REF!+($O$50^2)/2)*$O$54)/($O$50*SQRT($O$54)))-$O$50*SQRT($O$54)))*$AE$21*EXP(-#REF!*$O$54)-NORMSDIST(-((LN($ET118/$AE$21)+(#REF!+($O$50^2)/2)*$O$54)/($O$50*SQRT($O$54))))*$ET118)*100*$AD$21,0)</f>
        <v>0</v>
      </c>
      <c r="FN118" s="60">
        <f ca="1">IFERROR((NORMSDIST(-(((LN($ET118/$AE$22)+(#REF!+($O$50^2)/2)*$O$54)/($O$50*SQRT($O$54)))-$O$50*SQRT($O$54)))*$AE$22*EXP(-#REF!*$O$54)-NORMSDIST(-((LN($ET118/$AE$22)+(#REF!+($O$50^2)/2)*$O$54)/($O$50*SQRT($O$54))))*$ET118)*100*$AD$22,0)</f>
        <v>0</v>
      </c>
      <c r="FO118" s="60">
        <f ca="1">IFERROR((NORMSDIST(-(((LN($ET118/$AE$23)+(#REF!+($O$50^2)/2)*$O$54)/($O$50*SQRT($O$54)))-$O$50*SQRT($O$54)))*$AE$23*EXP(-#REF!*$O$54)-NORMSDIST(-((LN($ET118/$AE$23)+(#REF!+($O$50^2)/2)*$O$54)/($O$50*SQRT($O$54))))*$ET118)*100*$AD$23,0)</f>
        <v>0</v>
      </c>
      <c r="FP118" s="60">
        <f ca="1">IFERROR((NORMSDIST(-(((LN($ET118/$AE$24)+(#REF!+($O$50^2)/2)*$O$54)/($O$50*SQRT($O$54)))-$O$50*SQRT($O$54)))*$AE$24*EXP(-#REF!*$O$54)-NORMSDIST(-((LN($ET118/$AE$24)+(#REF!+($O$50^2)/2)*$O$54)/($O$50*SQRT($O$54))))*$ET118)*100*$AD$24,0)</f>
        <v>0</v>
      </c>
      <c r="FQ118" s="60">
        <f ca="1">IFERROR((NORMSDIST(-(((LN($ET118/$AE$25)+(#REF!+($O$50^2)/2)*$O$54)/($O$50*SQRT($O$54)))-$O$50*SQRT($O$54)))*$AE$25*EXP(-#REF!*$O$54)-NORMSDIST(-((LN($ET118/$AE$25)+(#REF!+($O$50^2)/2)*$O$54)/($O$50*SQRT($O$54))))*$ET118)*100*$AD$25,0)</f>
        <v>0</v>
      </c>
      <c r="FR118" s="60">
        <f ca="1">IFERROR((NORMSDIST(-(((LN($ET118/$AE$26)+(#REF!+($O$50^2)/2)*$O$54)/($O$50*SQRT($O$54)))-$O$50*SQRT($O$54)))*$AE$26*EXP(-#REF!*$O$54)-NORMSDIST(-((LN($ET118/$AE$26)+(#REF!+($O$50^2)/2)*$O$54)/($O$50*SQRT($O$54))))*$ET118)*100*$AD$26,0)</f>
        <v>0</v>
      </c>
      <c r="FS118" s="60">
        <f ca="1">IFERROR((NORMSDIST(-(((LN($ET118/$AE$27)+(#REF!+($O$50^2)/2)*$O$54)/($O$50*SQRT($O$54)))-$O$50*SQRT($O$54)))*$AE$27*EXP(-#REF!*$O$54)-NORMSDIST(-((LN($ET118/$AE$27)+(#REF!+($O$50^2)/2)*$O$54)/($O$50*SQRT($O$54))))*$ET118)*100*$AD$27,0)</f>
        <v>0</v>
      </c>
      <c r="FT118" s="60">
        <f ca="1">IFERROR((NORMSDIST(-(((LN($ET118/$AE$28)+(#REF!+($O$50^2)/2)*$O$54)/($O$50*SQRT($O$54)))-$O$50*SQRT($O$54)))*$AE$28*EXP(-#REF!*$O$54)-NORMSDIST(-((LN($ET118/$AE$28)+(#REF!+($O$50^2)/2)*$O$54)/($O$50*SQRT($O$54))))*$ET118)*100*$AD$28,0)</f>
        <v>0</v>
      </c>
      <c r="FU118" s="60">
        <f ca="1">IFERROR((NORMSDIST(-(((LN($ET118/$AE$29)+(#REF!+($O$50^2)/2)*$O$54)/($O$50*SQRT($O$54)))-$O$50*SQRT($O$54)))*$AE$29*EXP(-#REF!*$O$54)-NORMSDIST(-((LN($ET118/$AE$29)+(#REF!+($O$50^2)/2)*$O$54)/($O$50*SQRT($O$54))))*$ET118)*100*$AD$29,0)</f>
        <v>0</v>
      </c>
      <c r="FV118" s="60">
        <f ca="1">IFERROR((NORMSDIST(-(((LN($ET118/$AE$30)+(#REF!+($O$50^2)/2)*$O$54)/($O$50*SQRT($O$54)))-$O$50*SQRT($O$54)))*$AE$30*EXP(-#REF!*$O$54)-NORMSDIST(-((LN($ET118/$AE$30)+(#REF!+($O$50^2)/2)*$O$54)/($O$50*SQRT($O$54))))*$ET118)*100*$AD$30,0)</f>
        <v>0</v>
      </c>
      <c r="FW118" s="60">
        <f ca="1">IFERROR((NORMSDIST(-(((LN($ET118/$AE$31)+(#REF!+($O$50^2)/2)*$O$54)/($O$50*SQRT($O$54)))-$O$50*SQRT($O$54)))*$AE$31*EXP(-#REF!*$O$54)-NORMSDIST(-((LN($ET118/$AE$31)+(#REF!+($O$50^2)/2)*$O$54)/($O$50*SQRT($O$54))))*$ET118)*100*$AD$31,0)</f>
        <v>0</v>
      </c>
      <c r="FX118" s="60">
        <f ca="1">IFERROR((NORMSDIST(-(((LN($ET118/$AE$32)+(#REF!+($O$50^2)/2)*$O$54)/($O$50*SQRT($O$54)))-$O$50*SQRT($O$54)))*$AE$32*EXP(-#REF!*$O$54)-NORMSDIST(-((LN($ET118/$AE$32)+(#REF!+($O$50^2)/2)*$O$54)/($O$50*SQRT($O$54))))*$ET118)*100*$AD$32,0)</f>
        <v>0</v>
      </c>
      <c r="FY118" s="60">
        <f ca="1">IFERROR((NORMSDIST(-(((LN($ET118/$AE$33)+(#REF!+($O$50^2)/2)*$O$54)/($O$50*SQRT($O$54)))-$O$50*SQRT($O$54)))*$AE$33*EXP(-#REF!*$O$54)-NORMSDIST(-((LN($ET118/$AE$33)+(#REF!+($O$50^2)/2)*$O$54)/($O$50*SQRT($O$54))))*$ET118)*100*$AD$33,0)</f>
        <v>0</v>
      </c>
      <c r="FZ118" s="60">
        <f ca="1">IFERROR((NORMSDIST(-(((LN($ET118/$AE$34)+(#REF!+($O$50^2)/2)*$O$54)/($O$50*SQRT($O$54)))-$O$50*SQRT($O$54)))*$AE$34*EXP(-#REF!*$O$54)-NORMSDIST(-((LN($ET118/$AE$34)+(#REF!+($O$50^2)/2)*$O$54)/($O$50*SQRT($O$54))))*$ET118)*100*$AD$34,0)</f>
        <v>0</v>
      </c>
      <c r="GA118" s="60">
        <f ca="1">IFERROR((NORMSDIST(-(((LN($ET118/$AE$35)+(#REF!+($O$50^2)/2)*$O$54)/($O$50*SQRT($O$54)))-$O$50*SQRT($O$54)))*$AE$35*EXP(-#REF!*$O$54)-NORMSDIST(-((LN($ET118/$AE$35)+(#REF!+($O$50^2)/2)*$O$54)/($O$50*SQRT($O$54))))*$ET118)*100*$AD$35,0)</f>
        <v>0</v>
      </c>
      <c r="GB118" s="60">
        <f ca="1">IFERROR((NORMSDIST(-(((LN($ET118/$AE$36)+(#REF!+($O$50^2)/2)*$O$54)/($O$50*SQRT($O$54)))-$O$50*SQRT($O$54)))*$AE$36*EXP(-#REF!*$O$54)-NORMSDIST(-((LN($ET118/$AE$36)+(#REF!+($O$50^2)/2)*$O$54)/($O$50*SQRT($O$54))))*$ET118)*100*$AD$36,0)</f>
        <v>0</v>
      </c>
      <c r="GC118" s="60">
        <f ca="1">IFERROR((NORMSDIST(-(((LN($ET118/$AE$37)+(#REF!+($O$50^2)/2)*$O$54)/($O$50*SQRT($O$54)))-$O$50*SQRT($O$54)))*$AE$37*EXP(-#REF!*$O$54)-NORMSDIST(-((LN($ET118/$AE$37)+(#REF!+($O$50^2)/2)*$O$54)/($O$50*SQRT($O$54))))*$ET118)*100*$AD$37,0)</f>
        <v>0</v>
      </c>
      <c r="GD118" s="60">
        <f ca="1">IFERROR((NORMSDIST(-(((LN($ET118/$AE$38)+(#REF!+($O$50^2)/2)*$O$54)/($O$50*SQRT($O$54)))-$O$50*SQRT($O$54)))*$AE$38*EXP(-#REF!*$O$54)-NORMSDIST(-((LN($ET118/$AE$38)+(#REF!+($O$50^2)/2)*$O$54)/($O$50*SQRT($O$54))))*$ET118)*100*$AD$38,0)</f>
        <v>0</v>
      </c>
      <c r="GE118" s="60">
        <f ca="1">IFERROR((NORMSDIST(-(((LN($ET118/$AE$39)+(#REF!+($O$50^2)/2)*$O$54)/($O$50*SQRT($O$54)))-$O$50*SQRT($O$54)))*$AE$39*EXP(-#REF!*$O$54)-NORMSDIST(-((LN($ET118/$AE$39)+(#REF!+($O$50^2)/2)*$O$54)/($O$50*SQRT($O$54))))*$ET118)*100*$AD$39,0)</f>
        <v>0</v>
      </c>
      <c r="GF118" s="60">
        <f ca="1">IFERROR((NORMSDIST(-(((LN($ET118/$AE$40)+(#REF!+($O$50^2)/2)*$O$54)/($O$50*SQRT($O$54)))-$O$50*SQRT($O$54)))*$AE$40*EXP(-#REF!*$O$54)-NORMSDIST(-((LN($ET118/$AE$40)+(#REF!+($O$50^2)/2)*$O$54)/($O$50*SQRT($O$54))))*$ET118)*100*$AD$40,0)</f>
        <v>0</v>
      </c>
      <c r="GG118" s="60">
        <f ca="1">IFERROR((NORMSDIST(-(((LN($ET118/$AE$41)+(#REF!+($O$50^2)/2)*$O$54)/($O$50*SQRT($O$54)))-$O$50*SQRT($O$54)))*$AE$41*EXP(-#REF!*$O$54)-NORMSDIST(-((LN($ET118/$AE$41)+(#REF!+($O$50^2)/2)*$O$54)/($O$50*SQRT($O$54))))*$ET118)*100*$AD$41,0)</f>
        <v>0</v>
      </c>
      <c r="GH118" s="60">
        <f ca="1">IFERROR((NORMSDIST(-(((LN($ET118/$AE$42)+(#REF!+($O$50^2)/2)*$O$54)/($O$50*SQRT($O$54)))-$O$50*SQRT($O$54)))*$AE$42*EXP(-#REF!*$O$54)-NORMSDIST(-((LN($ET118/$AE$42)+(#REF!+($O$50^2)/2)*$O$54)/($O$50*SQRT($O$54))))*$ET118)*100*$AD$42,0)</f>
        <v>0</v>
      </c>
      <c r="GI118" s="85">
        <f t="shared" ca="1" si="189"/>
        <v>0</v>
      </c>
    </row>
    <row r="119" spans="107:191">
      <c r="DC119" s="59">
        <f t="shared" si="186"/>
        <v>3809.7000000000003</v>
      </c>
      <c r="DD119" s="60">
        <f t="shared" si="190"/>
        <v>0</v>
      </c>
      <c r="DE119" s="60">
        <f t="shared" si="191"/>
        <v>0</v>
      </c>
      <c r="DF119" s="60">
        <f t="shared" si="192"/>
        <v>0</v>
      </c>
      <c r="DG119" s="60">
        <f t="shared" si="193"/>
        <v>0</v>
      </c>
      <c r="DH119" s="60">
        <f t="shared" si="194"/>
        <v>0</v>
      </c>
      <c r="DI119" s="60">
        <f t="shared" si="195"/>
        <v>0</v>
      </c>
      <c r="DJ119" s="60">
        <f t="shared" si="196"/>
        <v>0</v>
      </c>
      <c r="DK119" s="60">
        <f t="shared" si="197"/>
        <v>0</v>
      </c>
      <c r="DL119" s="60">
        <f t="shared" si="198"/>
        <v>0</v>
      </c>
      <c r="DM119" s="60">
        <f t="shared" si="199"/>
        <v>0</v>
      </c>
      <c r="DN119" s="60">
        <f t="shared" si="200"/>
        <v>0</v>
      </c>
      <c r="DO119" s="60">
        <f t="shared" si="201"/>
        <v>0</v>
      </c>
      <c r="DP119" s="60">
        <f t="shared" si="202"/>
        <v>0</v>
      </c>
      <c r="DQ119" s="60">
        <f t="shared" si="203"/>
        <v>0</v>
      </c>
      <c r="DR119" s="60">
        <f t="shared" si="204"/>
        <v>0</v>
      </c>
      <c r="DS119" s="60">
        <f t="shared" si="205"/>
        <v>0</v>
      </c>
      <c r="DT119" s="60">
        <f t="shared" si="206"/>
        <v>0</v>
      </c>
      <c r="DU119" s="60">
        <f t="shared" si="207"/>
        <v>0</v>
      </c>
      <c r="DV119" s="60">
        <f t="shared" si="208"/>
        <v>0</v>
      </c>
      <c r="DW119" s="60">
        <f t="shared" si="209"/>
        <v>0</v>
      </c>
      <c r="DX119" s="60">
        <f t="shared" si="210"/>
        <v>0</v>
      </c>
      <c r="DY119" s="60">
        <f t="shared" si="211"/>
        <v>0</v>
      </c>
      <c r="DZ119" s="60">
        <f t="shared" si="212"/>
        <v>0</v>
      </c>
      <c r="EA119" s="60">
        <f t="shared" si="213"/>
        <v>0</v>
      </c>
      <c r="EB119" s="60">
        <f t="shared" si="214"/>
        <v>0</v>
      </c>
      <c r="EC119" s="60">
        <f t="shared" si="215"/>
        <v>0</v>
      </c>
      <c r="ED119" s="60">
        <f t="shared" si="216"/>
        <v>0</v>
      </c>
      <c r="EE119" s="60">
        <f t="shared" si="217"/>
        <v>0</v>
      </c>
      <c r="EF119" s="60">
        <f t="shared" si="218"/>
        <v>0</v>
      </c>
      <c r="EG119" s="60">
        <f t="shared" si="219"/>
        <v>0</v>
      </c>
      <c r="EH119" s="60">
        <f t="shared" si="220"/>
        <v>0</v>
      </c>
      <c r="EI119" s="60">
        <f t="shared" si="221"/>
        <v>0</v>
      </c>
      <c r="EJ119" s="60">
        <f t="shared" si="222"/>
        <v>0</v>
      </c>
      <c r="EK119" s="60">
        <f t="shared" si="223"/>
        <v>0</v>
      </c>
      <c r="EL119" s="60">
        <f t="shared" si="224"/>
        <v>0</v>
      </c>
      <c r="EM119" s="60">
        <f t="shared" si="225"/>
        <v>0</v>
      </c>
      <c r="EN119" s="60">
        <f t="shared" si="226"/>
        <v>0</v>
      </c>
      <c r="EO119" s="60">
        <f t="shared" si="227"/>
        <v>0</v>
      </c>
      <c r="EP119" s="60">
        <f t="shared" si="228"/>
        <v>0</v>
      </c>
      <c r="EQ119" s="60">
        <f t="shared" si="229"/>
        <v>0</v>
      </c>
      <c r="ER119" s="85">
        <f t="shared" si="187"/>
        <v>0</v>
      </c>
      <c r="ES119" s="50"/>
      <c r="ET119" s="59">
        <f t="shared" si="188"/>
        <v>3809.7000000000003</v>
      </c>
      <c r="EU119" s="60">
        <f ca="1">IFERROR((NORMSDIST(-(((LN($ET119/$AE$3)+(#REF!+($O$50^2)/2)*$O$54)/($O$50*SQRT($O$54)))-$O$50*SQRT($O$54)))*$AE$3*EXP(-#REF!*$O$54)-NORMSDIST(-((LN($ET119/$AE$3)+(#REF!+($O$50^2)/2)*$O$54)/($O$50*SQRT($O$54))))*$ET119)*100*$AD$3,0)</f>
        <v>0</v>
      </c>
      <c r="EV119" s="60">
        <f ca="1">IFERROR((NORMSDIST(-(((LN($ET119/$AE$4)+(#REF!+($O$50^2)/2)*$O$54)/($O$50*SQRT($O$54)))-$O$50*SQRT($O$54)))*$AE$4*EXP(-#REF!*$O$54)-NORMSDIST(-((LN($ET119/$AE$4)+(#REF!+($O$50^2)/2)*$O$54)/($O$50*SQRT($O$54))))*$ET119)*100*$AD$4,0)</f>
        <v>0</v>
      </c>
      <c r="EW119" s="60">
        <f ca="1">IFERROR((NORMSDIST(-(((LN($ET119/$AE$5)+(#REF!+($O$50^2)/2)*$O$54)/($O$50*SQRT($O$54)))-$O$50*SQRT($O$54)))*$AE$5*EXP(-#REF!*$O$54)-NORMSDIST(-((LN($ET119/$AE$5)+(#REF!+($O$50^2)/2)*$O$54)/($O$50*SQRT($O$54))))*$ET119)*100*$AD$5,0)</f>
        <v>0</v>
      </c>
      <c r="EX119" s="60">
        <f ca="1">IFERROR((NORMSDIST(-(((LN($ET119/$AE$6)+(#REF!+($O$50^2)/2)*$O$54)/($O$50*SQRT($O$54)))-$O$50*SQRT($O$54)))*$AE$6*EXP(-#REF!*$O$54)-NORMSDIST(-((LN($ET119/$AE$6)+(#REF!+($O$50^2)/2)*$O$54)/($O$50*SQRT($O$54))))*$ET119)*100*$AD$6,0)</f>
        <v>0</v>
      </c>
      <c r="EY119" s="60">
        <f ca="1">IFERROR((NORMSDIST(-(((LN($ET119/$AE$7)+(#REF!+($O$50^2)/2)*$O$54)/($O$50*SQRT($O$54)))-$O$50*SQRT($O$54)))*$AE$7*EXP(-#REF!*$O$54)-NORMSDIST(-((LN($ET119/$AE$7)+(#REF!+($O$50^2)/2)*$O$54)/($O$50*SQRT($O$54))))*$ET119)*100*$AD$7,0)</f>
        <v>0</v>
      </c>
      <c r="EZ119" s="60">
        <f ca="1">IFERROR((NORMSDIST(-(((LN($ET119/$AE$8)+(#REF!+($O$50^2)/2)*$O$54)/($O$50*SQRT($O$54)))-$O$50*SQRT($O$54)))*$AE$8*EXP(-#REF!*$O$54)-NORMSDIST(-((LN($ET119/$AE$8)+(#REF!+($O$50^2)/2)*$O$54)/($O$50*SQRT($O$54))))*$ET119)*100*$AD$8,0)</f>
        <v>0</v>
      </c>
      <c r="FA119" s="60">
        <f ca="1">IFERROR((NORMSDIST(-(((LN($ET119/$AE$9)+(#REF!+($O$50^2)/2)*$O$54)/($O$50*SQRT($O$54)))-$O$50*SQRT($O$54)))*$AE$9*EXP(-#REF!*$O$54)-NORMSDIST(-((LN($ET119/$AE$9)+(#REF!+($O$50^2)/2)*$O$54)/($O$50*SQRT($O$54))))*$ET119)*100*$AD$9,0)</f>
        <v>0</v>
      </c>
      <c r="FB119" s="60">
        <f ca="1">IFERROR((NORMSDIST(-(((LN($ET119/$AE$10)+(#REF!+($O$50^2)/2)*$O$54)/($O$50*SQRT($O$54)))-$O$50*SQRT($O$54)))*$AE$10*EXP(-#REF!*$O$54)-NORMSDIST(-((LN($ET119/$AE$10)+(#REF!+($O$50^2)/2)*$O$54)/($O$50*SQRT($O$54))))*$ET119)*100*$AD$10,0)</f>
        <v>0</v>
      </c>
      <c r="FC119" s="60">
        <f ca="1">IFERROR((NORMSDIST(-(((LN($ET119/$AE$11)+(#REF!+($O$50^2)/2)*$O$54)/($O$50*SQRT($O$54)))-$O$50*SQRT($O$54)))*$AE$11*EXP(-#REF!*$O$54)-NORMSDIST(-((LN($ET119/$AE$11)+(#REF!+($O$50^2)/2)*$O$54)/($O$50*SQRT($O$54))))*$ET119)*100*$AD$11,0)</f>
        <v>0</v>
      </c>
      <c r="FD119" s="60">
        <f ca="1">IFERROR((NORMSDIST(-(((LN($ET119/$AE$12)+(#REF!+($O$50^2)/2)*$O$54)/($O$50*SQRT($O$54)))-$O$50*SQRT($O$54)))*$AE$12*EXP(-#REF!*$O$54)-NORMSDIST(-((LN($ET119/$AE$12)+(#REF!+($O$50^2)/2)*$O$54)/($O$50*SQRT($O$54))))*$ET119)*100*$AD$12,0)</f>
        <v>0</v>
      </c>
      <c r="FE119" s="60">
        <f ca="1">IFERROR((NORMSDIST(-(((LN($ET119/$AE$13)+(#REF!+($O$50^2)/2)*$O$54)/($O$50*SQRT($O$54)))-$O$50*SQRT($O$54)))*$AE$13*EXP(-#REF!*$O$54)-NORMSDIST(-((LN($ET119/$AE$13)+(#REF!+($O$50^2)/2)*$O$54)/($O$50*SQRT($O$54))))*$ET119)*100*$AD$13,0)</f>
        <v>0</v>
      </c>
      <c r="FF119" s="60">
        <f ca="1">IFERROR((NORMSDIST(-(((LN($ET119/$AE$14)+(#REF!+($O$50^2)/2)*$O$54)/($O$50*SQRT($O$54)))-$O$50*SQRT($O$54)))*$AE$14*EXP(-#REF!*$O$54)-NORMSDIST(-((LN($ET119/$AE$14)+(#REF!+($O$50^2)/2)*$O$54)/($O$50*SQRT($O$54))))*$ET119)*100*$AD$14,0)</f>
        <v>0</v>
      </c>
      <c r="FG119" s="60">
        <f ca="1">IFERROR((NORMSDIST(-(((LN($ET119/$AE$15)+(#REF!+($O$50^2)/2)*$O$54)/($O$50*SQRT($O$54)))-$O$50*SQRT($O$54)))*$AE$15*EXP(-#REF!*$O$54)-NORMSDIST(-((LN($ET119/$AE$15)+(#REF!+($O$50^2)/2)*$O$54)/($O$50*SQRT($O$54))))*$ET119)*100*$AD$15,0)</f>
        <v>0</v>
      </c>
      <c r="FH119" s="60">
        <f ca="1">IFERROR((NORMSDIST(-(((LN($ET119/$AE$16)+(#REF!+($O$50^2)/2)*$O$54)/($O$50*SQRT($O$54)))-$O$50*SQRT($O$54)))*$AE$16*EXP(-#REF!*$O$54)-NORMSDIST(-((LN($ET119/$AE$16)+(#REF!+($O$50^2)/2)*$O$54)/($O$50*SQRT($O$54))))*$ET119)*100*$AD$16,0)</f>
        <v>0</v>
      </c>
      <c r="FI119" s="60">
        <f ca="1">IFERROR((NORMSDIST(-(((LN($ET119/$AE$17)+(#REF!+($O$50^2)/2)*$O$54)/($O$50*SQRT($O$54)))-$O$50*SQRT($O$54)))*$AE$17*EXP(-#REF!*$O$54)-NORMSDIST(-((LN($ET119/$AE$17)+(#REF!+($O$50^2)/2)*$O$54)/($O$50*SQRT($O$54))))*$ET119)*100*$AD$17,0)</f>
        <v>0</v>
      </c>
      <c r="FJ119" s="60">
        <f ca="1">IFERROR((NORMSDIST(-(((LN($ET119/$AE$18)+(#REF!+($O$50^2)/2)*$O$54)/($O$50*SQRT($O$54)))-$O$50*SQRT($O$54)))*$AE$18*EXP(-#REF!*$O$54)-NORMSDIST(-((LN($ET119/$AE$18)+(#REF!+($O$50^2)/2)*$O$54)/($O$50*SQRT($O$54))))*$ET119)*100*$AD$18,0)</f>
        <v>0</v>
      </c>
      <c r="FK119" s="60">
        <f ca="1">IFERROR((NORMSDIST(-(((LN($ET119/$AE$19)+(#REF!+($O$50^2)/2)*$O$54)/($O$50*SQRT($O$54)))-$O$50*SQRT($O$54)))*$AE$19*EXP(-#REF!*$O$54)-NORMSDIST(-((LN($ET119/$AE$19)+(#REF!+($O$50^2)/2)*$O$54)/($O$50*SQRT($O$54))))*$ET119)*100*$AD$19,0)</f>
        <v>0</v>
      </c>
      <c r="FL119" s="60">
        <f ca="1">IFERROR((NORMSDIST(-(((LN($ET119/$AE$20)+(#REF!+($O$50^2)/2)*$O$54)/($O$50*SQRT($O$54)))-$O$50*SQRT($O$54)))*$AE$20*EXP(-#REF!*$O$54)-NORMSDIST(-((LN($ET119/$AE$20)+(#REF!+($O$50^2)/2)*$O$54)/($O$50*SQRT($O$54))))*$ET119)*100*$AD$20,0)</f>
        <v>0</v>
      </c>
      <c r="FM119" s="60">
        <f ca="1">IFERROR((NORMSDIST(-(((LN($ET119/$AE$21)+(#REF!+($O$50^2)/2)*$O$54)/($O$50*SQRT($O$54)))-$O$50*SQRT($O$54)))*$AE$21*EXP(-#REF!*$O$54)-NORMSDIST(-((LN($ET119/$AE$21)+(#REF!+($O$50^2)/2)*$O$54)/($O$50*SQRT($O$54))))*$ET119)*100*$AD$21,0)</f>
        <v>0</v>
      </c>
      <c r="FN119" s="60">
        <f ca="1">IFERROR((NORMSDIST(-(((LN($ET119/$AE$22)+(#REF!+($O$50^2)/2)*$O$54)/($O$50*SQRT($O$54)))-$O$50*SQRT($O$54)))*$AE$22*EXP(-#REF!*$O$54)-NORMSDIST(-((LN($ET119/$AE$22)+(#REF!+($O$50^2)/2)*$O$54)/($O$50*SQRT($O$54))))*$ET119)*100*$AD$22,0)</f>
        <v>0</v>
      </c>
      <c r="FO119" s="60">
        <f ca="1">IFERROR((NORMSDIST(-(((LN($ET119/$AE$23)+(#REF!+($O$50^2)/2)*$O$54)/($O$50*SQRT($O$54)))-$O$50*SQRT($O$54)))*$AE$23*EXP(-#REF!*$O$54)-NORMSDIST(-((LN($ET119/$AE$23)+(#REF!+($O$50^2)/2)*$O$54)/($O$50*SQRT($O$54))))*$ET119)*100*$AD$23,0)</f>
        <v>0</v>
      </c>
      <c r="FP119" s="60">
        <f ca="1">IFERROR((NORMSDIST(-(((LN($ET119/$AE$24)+(#REF!+($O$50^2)/2)*$O$54)/($O$50*SQRT($O$54)))-$O$50*SQRT($O$54)))*$AE$24*EXP(-#REF!*$O$54)-NORMSDIST(-((LN($ET119/$AE$24)+(#REF!+($O$50^2)/2)*$O$54)/($O$50*SQRT($O$54))))*$ET119)*100*$AD$24,0)</f>
        <v>0</v>
      </c>
      <c r="FQ119" s="60">
        <f ca="1">IFERROR((NORMSDIST(-(((LN($ET119/$AE$25)+(#REF!+($O$50^2)/2)*$O$54)/($O$50*SQRT($O$54)))-$O$50*SQRT($O$54)))*$AE$25*EXP(-#REF!*$O$54)-NORMSDIST(-((LN($ET119/$AE$25)+(#REF!+($O$50^2)/2)*$O$54)/($O$50*SQRT($O$54))))*$ET119)*100*$AD$25,0)</f>
        <v>0</v>
      </c>
      <c r="FR119" s="60">
        <f ca="1">IFERROR((NORMSDIST(-(((LN($ET119/$AE$26)+(#REF!+($O$50^2)/2)*$O$54)/($O$50*SQRT($O$54)))-$O$50*SQRT($O$54)))*$AE$26*EXP(-#REF!*$O$54)-NORMSDIST(-((LN($ET119/$AE$26)+(#REF!+($O$50^2)/2)*$O$54)/($O$50*SQRT($O$54))))*$ET119)*100*$AD$26,0)</f>
        <v>0</v>
      </c>
      <c r="FS119" s="60">
        <f ca="1">IFERROR((NORMSDIST(-(((LN($ET119/$AE$27)+(#REF!+($O$50^2)/2)*$O$54)/($O$50*SQRT($O$54)))-$O$50*SQRT($O$54)))*$AE$27*EXP(-#REF!*$O$54)-NORMSDIST(-((LN($ET119/$AE$27)+(#REF!+($O$50^2)/2)*$O$54)/($O$50*SQRT($O$54))))*$ET119)*100*$AD$27,0)</f>
        <v>0</v>
      </c>
      <c r="FT119" s="60">
        <f ca="1">IFERROR((NORMSDIST(-(((LN($ET119/$AE$28)+(#REF!+($O$50^2)/2)*$O$54)/($O$50*SQRT($O$54)))-$O$50*SQRT($O$54)))*$AE$28*EXP(-#REF!*$O$54)-NORMSDIST(-((LN($ET119/$AE$28)+(#REF!+($O$50^2)/2)*$O$54)/($O$50*SQRT($O$54))))*$ET119)*100*$AD$28,0)</f>
        <v>0</v>
      </c>
      <c r="FU119" s="60">
        <f ca="1">IFERROR((NORMSDIST(-(((LN($ET119/$AE$29)+(#REF!+($O$50^2)/2)*$O$54)/($O$50*SQRT($O$54)))-$O$50*SQRT($O$54)))*$AE$29*EXP(-#REF!*$O$54)-NORMSDIST(-((LN($ET119/$AE$29)+(#REF!+($O$50^2)/2)*$O$54)/($O$50*SQRT($O$54))))*$ET119)*100*$AD$29,0)</f>
        <v>0</v>
      </c>
      <c r="FV119" s="60">
        <f ca="1">IFERROR((NORMSDIST(-(((LN($ET119/$AE$30)+(#REF!+($O$50^2)/2)*$O$54)/($O$50*SQRT($O$54)))-$O$50*SQRT($O$54)))*$AE$30*EXP(-#REF!*$O$54)-NORMSDIST(-((LN($ET119/$AE$30)+(#REF!+($O$50^2)/2)*$O$54)/($O$50*SQRT($O$54))))*$ET119)*100*$AD$30,0)</f>
        <v>0</v>
      </c>
      <c r="FW119" s="60">
        <f ca="1">IFERROR((NORMSDIST(-(((LN($ET119/$AE$31)+(#REF!+($O$50^2)/2)*$O$54)/($O$50*SQRT($O$54)))-$O$50*SQRT($O$54)))*$AE$31*EXP(-#REF!*$O$54)-NORMSDIST(-((LN($ET119/$AE$31)+(#REF!+($O$50^2)/2)*$O$54)/($O$50*SQRT($O$54))))*$ET119)*100*$AD$31,0)</f>
        <v>0</v>
      </c>
      <c r="FX119" s="60">
        <f ca="1">IFERROR((NORMSDIST(-(((LN($ET119/$AE$32)+(#REF!+($O$50^2)/2)*$O$54)/($O$50*SQRT($O$54)))-$O$50*SQRT($O$54)))*$AE$32*EXP(-#REF!*$O$54)-NORMSDIST(-((LN($ET119/$AE$32)+(#REF!+($O$50^2)/2)*$O$54)/($O$50*SQRT($O$54))))*$ET119)*100*$AD$32,0)</f>
        <v>0</v>
      </c>
      <c r="FY119" s="60">
        <f ca="1">IFERROR((NORMSDIST(-(((LN($ET119/$AE$33)+(#REF!+($O$50^2)/2)*$O$54)/($O$50*SQRT($O$54)))-$O$50*SQRT($O$54)))*$AE$33*EXP(-#REF!*$O$54)-NORMSDIST(-((LN($ET119/$AE$33)+(#REF!+($O$50^2)/2)*$O$54)/($O$50*SQRT($O$54))))*$ET119)*100*$AD$33,0)</f>
        <v>0</v>
      </c>
      <c r="FZ119" s="60">
        <f ca="1">IFERROR((NORMSDIST(-(((LN($ET119/$AE$34)+(#REF!+($O$50^2)/2)*$O$54)/($O$50*SQRT($O$54)))-$O$50*SQRT($O$54)))*$AE$34*EXP(-#REF!*$O$54)-NORMSDIST(-((LN($ET119/$AE$34)+(#REF!+($O$50^2)/2)*$O$54)/($O$50*SQRT($O$54))))*$ET119)*100*$AD$34,0)</f>
        <v>0</v>
      </c>
      <c r="GA119" s="60">
        <f ca="1">IFERROR((NORMSDIST(-(((LN($ET119/$AE$35)+(#REF!+($O$50^2)/2)*$O$54)/($O$50*SQRT($O$54)))-$O$50*SQRT($O$54)))*$AE$35*EXP(-#REF!*$O$54)-NORMSDIST(-((LN($ET119/$AE$35)+(#REF!+($O$50^2)/2)*$O$54)/($O$50*SQRT($O$54))))*$ET119)*100*$AD$35,0)</f>
        <v>0</v>
      </c>
      <c r="GB119" s="60">
        <f ca="1">IFERROR((NORMSDIST(-(((LN($ET119/$AE$36)+(#REF!+($O$50^2)/2)*$O$54)/($O$50*SQRT($O$54)))-$O$50*SQRT($O$54)))*$AE$36*EXP(-#REF!*$O$54)-NORMSDIST(-((LN($ET119/$AE$36)+(#REF!+($O$50^2)/2)*$O$54)/($O$50*SQRT($O$54))))*$ET119)*100*$AD$36,0)</f>
        <v>0</v>
      </c>
      <c r="GC119" s="60">
        <f ca="1">IFERROR((NORMSDIST(-(((LN($ET119/$AE$37)+(#REF!+($O$50^2)/2)*$O$54)/($O$50*SQRT($O$54)))-$O$50*SQRT($O$54)))*$AE$37*EXP(-#REF!*$O$54)-NORMSDIST(-((LN($ET119/$AE$37)+(#REF!+($O$50^2)/2)*$O$54)/($O$50*SQRT($O$54))))*$ET119)*100*$AD$37,0)</f>
        <v>0</v>
      </c>
      <c r="GD119" s="60">
        <f ca="1">IFERROR((NORMSDIST(-(((LN($ET119/$AE$38)+(#REF!+($O$50^2)/2)*$O$54)/($O$50*SQRT($O$54)))-$O$50*SQRT($O$54)))*$AE$38*EXP(-#REF!*$O$54)-NORMSDIST(-((LN($ET119/$AE$38)+(#REF!+($O$50^2)/2)*$O$54)/($O$50*SQRT($O$54))))*$ET119)*100*$AD$38,0)</f>
        <v>0</v>
      </c>
      <c r="GE119" s="60">
        <f ca="1">IFERROR((NORMSDIST(-(((LN($ET119/$AE$39)+(#REF!+($O$50^2)/2)*$O$54)/($O$50*SQRT($O$54)))-$O$50*SQRT($O$54)))*$AE$39*EXP(-#REF!*$O$54)-NORMSDIST(-((LN($ET119/$AE$39)+(#REF!+($O$50^2)/2)*$O$54)/($O$50*SQRT($O$54))))*$ET119)*100*$AD$39,0)</f>
        <v>0</v>
      </c>
      <c r="GF119" s="60">
        <f ca="1">IFERROR((NORMSDIST(-(((LN($ET119/$AE$40)+(#REF!+($O$50^2)/2)*$O$54)/($O$50*SQRT($O$54)))-$O$50*SQRT($O$54)))*$AE$40*EXP(-#REF!*$O$54)-NORMSDIST(-((LN($ET119/$AE$40)+(#REF!+($O$50^2)/2)*$O$54)/($O$50*SQRT($O$54))))*$ET119)*100*$AD$40,0)</f>
        <v>0</v>
      </c>
      <c r="GG119" s="60">
        <f ca="1">IFERROR((NORMSDIST(-(((LN($ET119/$AE$41)+(#REF!+($O$50^2)/2)*$O$54)/($O$50*SQRT($O$54)))-$O$50*SQRT($O$54)))*$AE$41*EXP(-#REF!*$O$54)-NORMSDIST(-((LN($ET119/$AE$41)+(#REF!+($O$50^2)/2)*$O$54)/($O$50*SQRT($O$54))))*$ET119)*100*$AD$41,0)</f>
        <v>0</v>
      </c>
      <c r="GH119" s="60">
        <f ca="1">IFERROR((NORMSDIST(-(((LN($ET119/$AE$42)+(#REF!+($O$50^2)/2)*$O$54)/($O$50*SQRT($O$54)))-$O$50*SQRT($O$54)))*$AE$42*EXP(-#REF!*$O$54)-NORMSDIST(-((LN($ET119/$AE$42)+(#REF!+($O$50^2)/2)*$O$54)/($O$50*SQRT($O$54))))*$ET119)*100*$AD$42,0)</f>
        <v>0</v>
      </c>
      <c r="GI119" s="85">
        <f t="shared" ca="1" si="189"/>
        <v>0</v>
      </c>
    </row>
    <row r="120" spans="107:191">
      <c r="DC120" s="59">
        <f t="shared" si="186"/>
        <v>3885.8940000000002</v>
      </c>
      <c r="DD120" s="60">
        <f t="shared" si="190"/>
        <v>0</v>
      </c>
      <c r="DE120" s="60">
        <f t="shared" si="191"/>
        <v>0</v>
      </c>
      <c r="DF120" s="60">
        <f t="shared" si="192"/>
        <v>0</v>
      </c>
      <c r="DG120" s="60">
        <f t="shared" si="193"/>
        <v>0</v>
      </c>
      <c r="DH120" s="60">
        <f t="shared" si="194"/>
        <v>0</v>
      </c>
      <c r="DI120" s="60">
        <f t="shared" si="195"/>
        <v>0</v>
      </c>
      <c r="DJ120" s="60">
        <f t="shared" si="196"/>
        <v>0</v>
      </c>
      <c r="DK120" s="60">
        <f t="shared" si="197"/>
        <v>0</v>
      </c>
      <c r="DL120" s="60">
        <f t="shared" si="198"/>
        <v>0</v>
      </c>
      <c r="DM120" s="60">
        <f t="shared" si="199"/>
        <v>0</v>
      </c>
      <c r="DN120" s="60">
        <f t="shared" si="200"/>
        <v>0</v>
      </c>
      <c r="DO120" s="60">
        <f t="shared" si="201"/>
        <v>0</v>
      </c>
      <c r="DP120" s="60">
        <f t="shared" si="202"/>
        <v>0</v>
      </c>
      <c r="DQ120" s="60">
        <f t="shared" si="203"/>
        <v>0</v>
      </c>
      <c r="DR120" s="60">
        <f t="shared" si="204"/>
        <v>0</v>
      </c>
      <c r="DS120" s="60">
        <f t="shared" si="205"/>
        <v>0</v>
      </c>
      <c r="DT120" s="60">
        <f t="shared" si="206"/>
        <v>0</v>
      </c>
      <c r="DU120" s="60">
        <f t="shared" si="207"/>
        <v>0</v>
      </c>
      <c r="DV120" s="60">
        <f t="shared" si="208"/>
        <v>0</v>
      </c>
      <c r="DW120" s="60">
        <f t="shared" si="209"/>
        <v>0</v>
      </c>
      <c r="DX120" s="60">
        <f t="shared" si="210"/>
        <v>0</v>
      </c>
      <c r="DY120" s="60">
        <f t="shared" si="211"/>
        <v>0</v>
      </c>
      <c r="DZ120" s="60">
        <f t="shared" si="212"/>
        <v>0</v>
      </c>
      <c r="EA120" s="60">
        <f t="shared" si="213"/>
        <v>0</v>
      </c>
      <c r="EB120" s="60">
        <f t="shared" si="214"/>
        <v>0</v>
      </c>
      <c r="EC120" s="60">
        <f t="shared" si="215"/>
        <v>0</v>
      </c>
      <c r="ED120" s="60">
        <f t="shared" si="216"/>
        <v>0</v>
      </c>
      <c r="EE120" s="60">
        <f t="shared" si="217"/>
        <v>0</v>
      </c>
      <c r="EF120" s="60">
        <f t="shared" si="218"/>
        <v>0</v>
      </c>
      <c r="EG120" s="60">
        <f t="shared" si="219"/>
        <v>0</v>
      </c>
      <c r="EH120" s="60">
        <f t="shared" si="220"/>
        <v>0</v>
      </c>
      <c r="EI120" s="60">
        <f t="shared" si="221"/>
        <v>0</v>
      </c>
      <c r="EJ120" s="60">
        <f t="shared" si="222"/>
        <v>0</v>
      </c>
      <c r="EK120" s="60">
        <f t="shared" si="223"/>
        <v>0</v>
      </c>
      <c r="EL120" s="60">
        <f t="shared" si="224"/>
        <v>0</v>
      </c>
      <c r="EM120" s="60">
        <f t="shared" si="225"/>
        <v>0</v>
      </c>
      <c r="EN120" s="60">
        <f t="shared" si="226"/>
        <v>0</v>
      </c>
      <c r="EO120" s="60">
        <f t="shared" si="227"/>
        <v>0</v>
      </c>
      <c r="EP120" s="60">
        <f t="shared" si="228"/>
        <v>0</v>
      </c>
      <c r="EQ120" s="60">
        <f t="shared" si="229"/>
        <v>0</v>
      </c>
      <c r="ER120" s="85">
        <f t="shared" si="187"/>
        <v>0</v>
      </c>
      <c r="ES120" s="50"/>
      <c r="ET120" s="59">
        <f t="shared" si="188"/>
        <v>3885.8940000000002</v>
      </c>
      <c r="EU120" s="60">
        <f ca="1">IFERROR((NORMSDIST(-(((LN($ET120/$AE$3)+(#REF!+($O$50^2)/2)*$O$54)/($O$50*SQRT($O$54)))-$O$50*SQRT($O$54)))*$AE$3*EXP(-#REF!*$O$54)-NORMSDIST(-((LN($ET120/$AE$3)+(#REF!+($O$50^2)/2)*$O$54)/($O$50*SQRT($O$54))))*$ET120)*100*$AD$3,0)</f>
        <v>0</v>
      </c>
      <c r="EV120" s="60">
        <f ca="1">IFERROR((NORMSDIST(-(((LN($ET120/$AE$4)+(#REF!+($O$50^2)/2)*$O$54)/($O$50*SQRT($O$54)))-$O$50*SQRT($O$54)))*$AE$4*EXP(-#REF!*$O$54)-NORMSDIST(-((LN($ET120/$AE$4)+(#REF!+($O$50^2)/2)*$O$54)/($O$50*SQRT($O$54))))*$ET120)*100*$AD$4,0)</f>
        <v>0</v>
      </c>
      <c r="EW120" s="60">
        <f ca="1">IFERROR((NORMSDIST(-(((LN($ET120/$AE$5)+(#REF!+($O$50^2)/2)*$O$54)/($O$50*SQRT($O$54)))-$O$50*SQRT($O$54)))*$AE$5*EXP(-#REF!*$O$54)-NORMSDIST(-((LN($ET120/$AE$5)+(#REF!+($O$50^2)/2)*$O$54)/($O$50*SQRT($O$54))))*$ET120)*100*$AD$5,0)</f>
        <v>0</v>
      </c>
      <c r="EX120" s="60">
        <f ca="1">IFERROR((NORMSDIST(-(((LN($ET120/$AE$6)+(#REF!+($O$50^2)/2)*$O$54)/($O$50*SQRT($O$54)))-$O$50*SQRT($O$54)))*$AE$6*EXP(-#REF!*$O$54)-NORMSDIST(-((LN($ET120/$AE$6)+(#REF!+($O$50^2)/2)*$O$54)/($O$50*SQRT($O$54))))*$ET120)*100*$AD$6,0)</f>
        <v>0</v>
      </c>
      <c r="EY120" s="60">
        <f ca="1">IFERROR((NORMSDIST(-(((LN($ET120/$AE$7)+(#REF!+($O$50^2)/2)*$O$54)/($O$50*SQRT($O$54)))-$O$50*SQRT($O$54)))*$AE$7*EXP(-#REF!*$O$54)-NORMSDIST(-((LN($ET120/$AE$7)+(#REF!+($O$50^2)/2)*$O$54)/($O$50*SQRT($O$54))))*$ET120)*100*$AD$7,0)</f>
        <v>0</v>
      </c>
      <c r="EZ120" s="60">
        <f ca="1">IFERROR((NORMSDIST(-(((LN($ET120/$AE$8)+(#REF!+($O$50^2)/2)*$O$54)/($O$50*SQRT($O$54)))-$O$50*SQRT($O$54)))*$AE$8*EXP(-#REF!*$O$54)-NORMSDIST(-((LN($ET120/$AE$8)+(#REF!+($O$50^2)/2)*$O$54)/($O$50*SQRT($O$54))))*$ET120)*100*$AD$8,0)</f>
        <v>0</v>
      </c>
      <c r="FA120" s="60">
        <f ca="1">IFERROR((NORMSDIST(-(((LN($ET120/$AE$9)+(#REF!+($O$50^2)/2)*$O$54)/($O$50*SQRT($O$54)))-$O$50*SQRT($O$54)))*$AE$9*EXP(-#REF!*$O$54)-NORMSDIST(-((LN($ET120/$AE$9)+(#REF!+($O$50^2)/2)*$O$54)/($O$50*SQRT($O$54))))*$ET120)*100*$AD$9,0)</f>
        <v>0</v>
      </c>
      <c r="FB120" s="60">
        <f ca="1">IFERROR((NORMSDIST(-(((LN($ET120/$AE$10)+(#REF!+($O$50^2)/2)*$O$54)/($O$50*SQRT($O$54)))-$O$50*SQRT($O$54)))*$AE$10*EXP(-#REF!*$O$54)-NORMSDIST(-((LN($ET120/$AE$10)+(#REF!+($O$50^2)/2)*$O$54)/($O$50*SQRT($O$54))))*$ET120)*100*$AD$10,0)</f>
        <v>0</v>
      </c>
      <c r="FC120" s="60">
        <f ca="1">IFERROR((NORMSDIST(-(((LN($ET120/$AE$11)+(#REF!+($O$50^2)/2)*$O$54)/($O$50*SQRT($O$54)))-$O$50*SQRT($O$54)))*$AE$11*EXP(-#REF!*$O$54)-NORMSDIST(-((LN($ET120/$AE$11)+(#REF!+($O$50^2)/2)*$O$54)/($O$50*SQRT($O$54))))*$ET120)*100*$AD$11,0)</f>
        <v>0</v>
      </c>
      <c r="FD120" s="60">
        <f ca="1">IFERROR((NORMSDIST(-(((LN($ET120/$AE$12)+(#REF!+($O$50^2)/2)*$O$54)/($O$50*SQRT($O$54)))-$O$50*SQRT($O$54)))*$AE$12*EXP(-#REF!*$O$54)-NORMSDIST(-((LN($ET120/$AE$12)+(#REF!+($O$50^2)/2)*$O$54)/($O$50*SQRT($O$54))))*$ET120)*100*$AD$12,0)</f>
        <v>0</v>
      </c>
      <c r="FE120" s="60">
        <f ca="1">IFERROR((NORMSDIST(-(((LN($ET120/$AE$13)+(#REF!+($O$50^2)/2)*$O$54)/($O$50*SQRT($O$54)))-$O$50*SQRT($O$54)))*$AE$13*EXP(-#REF!*$O$54)-NORMSDIST(-((LN($ET120/$AE$13)+(#REF!+($O$50^2)/2)*$O$54)/($O$50*SQRT($O$54))))*$ET120)*100*$AD$13,0)</f>
        <v>0</v>
      </c>
      <c r="FF120" s="60">
        <f ca="1">IFERROR((NORMSDIST(-(((LN($ET120/$AE$14)+(#REF!+($O$50^2)/2)*$O$54)/($O$50*SQRT($O$54)))-$O$50*SQRT($O$54)))*$AE$14*EXP(-#REF!*$O$54)-NORMSDIST(-((LN($ET120/$AE$14)+(#REF!+($O$50^2)/2)*$O$54)/($O$50*SQRT($O$54))))*$ET120)*100*$AD$14,0)</f>
        <v>0</v>
      </c>
      <c r="FG120" s="60">
        <f ca="1">IFERROR((NORMSDIST(-(((LN($ET120/$AE$15)+(#REF!+($O$50^2)/2)*$O$54)/($O$50*SQRT($O$54)))-$O$50*SQRT($O$54)))*$AE$15*EXP(-#REF!*$O$54)-NORMSDIST(-((LN($ET120/$AE$15)+(#REF!+($O$50^2)/2)*$O$54)/($O$50*SQRT($O$54))))*$ET120)*100*$AD$15,0)</f>
        <v>0</v>
      </c>
      <c r="FH120" s="60">
        <f ca="1">IFERROR((NORMSDIST(-(((LN($ET120/$AE$16)+(#REF!+($O$50^2)/2)*$O$54)/($O$50*SQRT($O$54)))-$O$50*SQRT($O$54)))*$AE$16*EXP(-#REF!*$O$54)-NORMSDIST(-((LN($ET120/$AE$16)+(#REF!+($O$50^2)/2)*$O$54)/($O$50*SQRT($O$54))))*$ET120)*100*$AD$16,0)</f>
        <v>0</v>
      </c>
      <c r="FI120" s="60">
        <f ca="1">IFERROR((NORMSDIST(-(((LN($ET120/$AE$17)+(#REF!+($O$50^2)/2)*$O$54)/($O$50*SQRT($O$54)))-$O$50*SQRT($O$54)))*$AE$17*EXP(-#REF!*$O$54)-NORMSDIST(-((LN($ET120/$AE$17)+(#REF!+($O$50^2)/2)*$O$54)/($O$50*SQRT($O$54))))*$ET120)*100*$AD$17,0)</f>
        <v>0</v>
      </c>
      <c r="FJ120" s="60">
        <f ca="1">IFERROR((NORMSDIST(-(((LN($ET120/$AE$18)+(#REF!+($O$50^2)/2)*$O$54)/($O$50*SQRT($O$54)))-$O$50*SQRT($O$54)))*$AE$18*EXP(-#REF!*$O$54)-NORMSDIST(-((LN($ET120/$AE$18)+(#REF!+($O$50^2)/2)*$O$54)/($O$50*SQRT($O$54))))*$ET120)*100*$AD$18,0)</f>
        <v>0</v>
      </c>
      <c r="FK120" s="60">
        <f ca="1">IFERROR((NORMSDIST(-(((LN($ET120/$AE$19)+(#REF!+($O$50^2)/2)*$O$54)/($O$50*SQRT($O$54)))-$O$50*SQRT($O$54)))*$AE$19*EXP(-#REF!*$O$54)-NORMSDIST(-((LN($ET120/$AE$19)+(#REF!+($O$50^2)/2)*$O$54)/($O$50*SQRT($O$54))))*$ET120)*100*$AD$19,0)</f>
        <v>0</v>
      </c>
      <c r="FL120" s="60">
        <f ca="1">IFERROR((NORMSDIST(-(((LN($ET120/$AE$20)+(#REF!+($O$50^2)/2)*$O$54)/($O$50*SQRT($O$54)))-$O$50*SQRT($O$54)))*$AE$20*EXP(-#REF!*$O$54)-NORMSDIST(-((LN($ET120/$AE$20)+(#REF!+($O$50^2)/2)*$O$54)/($O$50*SQRT($O$54))))*$ET120)*100*$AD$20,0)</f>
        <v>0</v>
      </c>
      <c r="FM120" s="60">
        <f ca="1">IFERROR((NORMSDIST(-(((LN($ET120/$AE$21)+(#REF!+($O$50^2)/2)*$O$54)/($O$50*SQRT($O$54)))-$O$50*SQRT($O$54)))*$AE$21*EXP(-#REF!*$O$54)-NORMSDIST(-((LN($ET120/$AE$21)+(#REF!+($O$50^2)/2)*$O$54)/($O$50*SQRT($O$54))))*$ET120)*100*$AD$21,0)</f>
        <v>0</v>
      </c>
      <c r="FN120" s="60">
        <f ca="1">IFERROR((NORMSDIST(-(((LN($ET120/$AE$22)+(#REF!+($O$50^2)/2)*$O$54)/($O$50*SQRT($O$54)))-$O$50*SQRT($O$54)))*$AE$22*EXP(-#REF!*$O$54)-NORMSDIST(-((LN($ET120/$AE$22)+(#REF!+($O$50^2)/2)*$O$54)/($O$50*SQRT($O$54))))*$ET120)*100*$AD$22,0)</f>
        <v>0</v>
      </c>
      <c r="FO120" s="60">
        <f ca="1">IFERROR((NORMSDIST(-(((LN($ET120/$AE$23)+(#REF!+($O$50^2)/2)*$O$54)/($O$50*SQRT($O$54)))-$O$50*SQRT($O$54)))*$AE$23*EXP(-#REF!*$O$54)-NORMSDIST(-((LN($ET120/$AE$23)+(#REF!+($O$50^2)/2)*$O$54)/($O$50*SQRT($O$54))))*$ET120)*100*$AD$23,0)</f>
        <v>0</v>
      </c>
      <c r="FP120" s="60">
        <f ca="1">IFERROR((NORMSDIST(-(((LN($ET120/$AE$24)+(#REF!+($O$50^2)/2)*$O$54)/($O$50*SQRT($O$54)))-$O$50*SQRT($O$54)))*$AE$24*EXP(-#REF!*$O$54)-NORMSDIST(-((LN($ET120/$AE$24)+(#REF!+($O$50^2)/2)*$O$54)/($O$50*SQRT($O$54))))*$ET120)*100*$AD$24,0)</f>
        <v>0</v>
      </c>
      <c r="FQ120" s="60">
        <f ca="1">IFERROR((NORMSDIST(-(((LN($ET120/$AE$25)+(#REF!+($O$50^2)/2)*$O$54)/($O$50*SQRT($O$54)))-$O$50*SQRT($O$54)))*$AE$25*EXP(-#REF!*$O$54)-NORMSDIST(-((LN($ET120/$AE$25)+(#REF!+($O$50^2)/2)*$O$54)/($O$50*SQRT($O$54))))*$ET120)*100*$AD$25,0)</f>
        <v>0</v>
      </c>
      <c r="FR120" s="60">
        <f ca="1">IFERROR((NORMSDIST(-(((LN($ET120/$AE$26)+(#REF!+($O$50^2)/2)*$O$54)/($O$50*SQRT($O$54)))-$O$50*SQRT($O$54)))*$AE$26*EXP(-#REF!*$O$54)-NORMSDIST(-((LN($ET120/$AE$26)+(#REF!+($O$50^2)/2)*$O$54)/($O$50*SQRT($O$54))))*$ET120)*100*$AD$26,0)</f>
        <v>0</v>
      </c>
      <c r="FS120" s="60">
        <f ca="1">IFERROR((NORMSDIST(-(((LN($ET120/$AE$27)+(#REF!+($O$50^2)/2)*$O$54)/($O$50*SQRT($O$54)))-$O$50*SQRT($O$54)))*$AE$27*EXP(-#REF!*$O$54)-NORMSDIST(-((LN($ET120/$AE$27)+(#REF!+($O$50^2)/2)*$O$54)/($O$50*SQRT($O$54))))*$ET120)*100*$AD$27,0)</f>
        <v>0</v>
      </c>
      <c r="FT120" s="60">
        <f ca="1">IFERROR((NORMSDIST(-(((LN($ET120/$AE$28)+(#REF!+($O$50^2)/2)*$O$54)/($O$50*SQRT($O$54)))-$O$50*SQRT($O$54)))*$AE$28*EXP(-#REF!*$O$54)-NORMSDIST(-((LN($ET120/$AE$28)+(#REF!+($O$50^2)/2)*$O$54)/($O$50*SQRT($O$54))))*$ET120)*100*$AD$28,0)</f>
        <v>0</v>
      </c>
      <c r="FU120" s="60">
        <f ca="1">IFERROR((NORMSDIST(-(((LN($ET120/$AE$29)+(#REF!+($O$50^2)/2)*$O$54)/($O$50*SQRT($O$54)))-$O$50*SQRT($O$54)))*$AE$29*EXP(-#REF!*$O$54)-NORMSDIST(-((LN($ET120/$AE$29)+(#REF!+($O$50^2)/2)*$O$54)/($O$50*SQRT($O$54))))*$ET120)*100*$AD$29,0)</f>
        <v>0</v>
      </c>
      <c r="FV120" s="60">
        <f ca="1">IFERROR((NORMSDIST(-(((LN($ET120/$AE$30)+(#REF!+($O$50^2)/2)*$O$54)/($O$50*SQRT($O$54)))-$O$50*SQRT($O$54)))*$AE$30*EXP(-#REF!*$O$54)-NORMSDIST(-((LN($ET120/$AE$30)+(#REF!+($O$50^2)/2)*$O$54)/($O$50*SQRT($O$54))))*$ET120)*100*$AD$30,0)</f>
        <v>0</v>
      </c>
      <c r="FW120" s="60">
        <f ca="1">IFERROR((NORMSDIST(-(((LN($ET120/$AE$31)+(#REF!+($O$50^2)/2)*$O$54)/($O$50*SQRT($O$54)))-$O$50*SQRT($O$54)))*$AE$31*EXP(-#REF!*$O$54)-NORMSDIST(-((LN($ET120/$AE$31)+(#REF!+($O$50^2)/2)*$O$54)/($O$50*SQRT($O$54))))*$ET120)*100*$AD$31,0)</f>
        <v>0</v>
      </c>
      <c r="FX120" s="60">
        <f ca="1">IFERROR((NORMSDIST(-(((LN($ET120/$AE$32)+(#REF!+($O$50^2)/2)*$O$54)/($O$50*SQRT($O$54)))-$O$50*SQRT($O$54)))*$AE$32*EXP(-#REF!*$O$54)-NORMSDIST(-((LN($ET120/$AE$32)+(#REF!+($O$50^2)/2)*$O$54)/($O$50*SQRT($O$54))))*$ET120)*100*$AD$32,0)</f>
        <v>0</v>
      </c>
      <c r="FY120" s="60">
        <f ca="1">IFERROR((NORMSDIST(-(((LN($ET120/$AE$33)+(#REF!+($O$50^2)/2)*$O$54)/($O$50*SQRT($O$54)))-$O$50*SQRT($O$54)))*$AE$33*EXP(-#REF!*$O$54)-NORMSDIST(-((LN($ET120/$AE$33)+(#REF!+($O$50^2)/2)*$O$54)/($O$50*SQRT($O$54))))*$ET120)*100*$AD$33,0)</f>
        <v>0</v>
      </c>
      <c r="FZ120" s="60">
        <f ca="1">IFERROR((NORMSDIST(-(((LN($ET120/$AE$34)+(#REF!+($O$50^2)/2)*$O$54)/($O$50*SQRT($O$54)))-$O$50*SQRT($O$54)))*$AE$34*EXP(-#REF!*$O$54)-NORMSDIST(-((LN($ET120/$AE$34)+(#REF!+($O$50^2)/2)*$O$54)/($O$50*SQRT($O$54))))*$ET120)*100*$AD$34,0)</f>
        <v>0</v>
      </c>
      <c r="GA120" s="60">
        <f ca="1">IFERROR((NORMSDIST(-(((LN($ET120/$AE$35)+(#REF!+($O$50^2)/2)*$O$54)/($O$50*SQRT($O$54)))-$O$50*SQRT($O$54)))*$AE$35*EXP(-#REF!*$O$54)-NORMSDIST(-((LN($ET120/$AE$35)+(#REF!+($O$50^2)/2)*$O$54)/($O$50*SQRT($O$54))))*$ET120)*100*$AD$35,0)</f>
        <v>0</v>
      </c>
      <c r="GB120" s="60">
        <f ca="1">IFERROR((NORMSDIST(-(((LN($ET120/$AE$36)+(#REF!+($O$50^2)/2)*$O$54)/($O$50*SQRT($O$54)))-$O$50*SQRT($O$54)))*$AE$36*EXP(-#REF!*$O$54)-NORMSDIST(-((LN($ET120/$AE$36)+(#REF!+($O$50^2)/2)*$O$54)/($O$50*SQRT($O$54))))*$ET120)*100*$AD$36,0)</f>
        <v>0</v>
      </c>
      <c r="GC120" s="60">
        <f ca="1">IFERROR((NORMSDIST(-(((LN($ET120/$AE$37)+(#REF!+($O$50^2)/2)*$O$54)/($O$50*SQRT($O$54)))-$O$50*SQRT($O$54)))*$AE$37*EXP(-#REF!*$O$54)-NORMSDIST(-((LN($ET120/$AE$37)+(#REF!+($O$50^2)/2)*$O$54)/($O$50*SQRT($O$54))))*$ET120)*100*$AD$37,0)</f>
        <v>0</v>
      </c>
      <c r="GD120" s="60">
        <f ca="1">IFERROR((NORMSDIST(-(((LN($ET120/$AE$38)+(#REF!+($O$50^2)/2)*$O$54)/($O$50*SQRT($O$54)))-$O$50*SQRT($O$54)))*$AE$38*EXP(-#REF!*$O$54)-NORMSDIST(-((LN($ET120/$AE$38)+(#REF!+($O$50^2)/2)*$O$54)/($O$50*SQRT($O$54))))*$ET120)*100*$AD$38,0)</f>
        <v>0</v>
      </c>
      <c r="GE120" s="60">
        <f ca="1">IFERROR((NORMSDIST(-(((LN($ET120/$AE$39)+(#REF!+($O$50^2)/2)*$O$54)/($O$50*SQRT($O$54)))-$O$50*SQRT($O$54)))*$AE$39*EXP(-#REF!*$O$54)-NORMSDIST(-((LN($ET120/$AE$39)+(#REF!+($O$50^2)/2)*$O$54)/($O$50*SQRT($O$54))))*$ET120)*100*$AD$39,0)</f>
        <v>0</v>
      </c>
      <c r="GF120" s="60">
        <f ca="1">IFERROR((NORMSDIST(-(((LN($ET120/$AE$40)+(#REF!+($O$50^2)/2)*$O$54)/($O$50*SQRT($O$54)))-$O$50*SQRT($O$54)))*$AE$40*EXP(-#REF!*$O$54)-NORMSDIST(-((LN($ET120/$AE$40)+(#REF!+($O$50^2)/2)*$O$54)/($O$50*SQRT($O$54))))*$ET120)*100*$AD$40,0)</f>
        <v>0</v>
      </c>
      <c r="GG120" s="60">
        <f ca="1">IFERROR((NORMSDIST(-(((LN($ET120/$AE$41)+(#REF!+($O$50^2)/2)*$O$54)/($O$50*SQRT($O$54)))-$O$50*SQRT($O$54)))*$AE$41*EXP(-#REF!*$O$54)-NORMSDIST(-((LN($ET120/$AE$41)+(#REF!+($O$50^2)/2)*$O$54)/($O$50*SQRT($O$54))))*$ET120)*100*$AD$41,0)</f>
        <v>0</v>
      </c>
      <c r="GH120" s="60">
        <f ca="1">IFERROR((NORMSDIST(-(((LN($ET120/$AE$42)+(#REF!+($O$50^2)/2)*$O$54)/($O$50*SQRT($O$54)))-$O$50*SQRT($O$54)))*$AE$42*EXP(-#REF!*$O$54)-NORMSDIST(-((LN($ET120/$AE$42)+(#REF!+($O$50^2)/2)*$O$54)/($O$50*SQRT($O$54))))*$ET120)*100*$AD$42,0)</f>
        <v>0</v>
      </c>
      <c r="GI120" s="85">
        <f t="shared" ca="1" si="189"/>
        <v>0</v>
      </c>
    </row>
    <row r="121" spans="107:191">
      <c r="DC121" s="59">
        <f t="shared" si="186"/>
        <v>3963.6118800000004</v>
      </c>
      <c r="DD121" s="60">
        <f t="shared" si="190"/>
        <v>0</v>
      </c>
      <c r="DE121" s="60">
        <f t="shared" si="191"/>
        <v>0</v>
      </c>
      <c r="DF121" s="60">
        <f t="shared" si="192"/>
        <v>0</v>
      </c>
      <c r="DG121" s="60">
        <f t="shared" si="193"/>
        <v>0</v>
      </c>
      <c r="DH121" s="60">
        <f t="shared" si="194"/>
        <v>0</v>
      </c>
      <c r="DI121" s="60">
        <f t="shared" si="195"/>
        <v>0</v>
      </c>
      <c r="DJ121" s="60">
        <f t="shared" si="196"/>
        <v>0</v>
      </c>
      <c r="DK121" s="60">
        <f t="shared" si="197"/>
        <v>0</v>
      </c>
      <c r="DL121" s="60">
        <f t="shared" si="198"/>
        <v>0</v>
      </c>
      <c r="DM121" s="60">
        <f t="shared" si="199"/>
        <v>0</v>
      </c>
      <c r="DN121" s="60">
        <f t="shared" si="200"/>
        <v>0</v>
      </c>
      <c r="DO121" s="60">
        <f t="shared" si="201"/>
        <v>0</v>
      </c>
      <c r="DP121" s="60">
        <f t="shared" si="202"/>
        <v>0</v>
      </c>
      <c r="DQ121" s="60">
        <f t="shared" si="203"/>
        <v>0</v>
      </c>
      <c r="DR121" s="60">
        <f t="shared" si="204"/>
        <v>0</v>
      </c>
      <c r="DS121" s="60">
        <f t="shared" si="205"/>
        <v>0</v>
      </c>
      <c r="DT121" s="60">
        <f t="shared" si="206"/>
        <v>0</v>
      </c>
      <c r="DU121" s="60">
        <f t="shared" si="207"/>
        <v>0</v>
      </c>
      <c r="DV121" s="60">
        <f t="shared" si="208"/>
        <v>0</v>
      </c>
      <c r="DW121" s="60">
        <f t="shared" si="209"/>
        <v>0</v>
      </c>
      <c r="DX121" s="60">
        <f t="shared" si="210"/>
        <v>0</v>
      </c>
      <c r="DY121" s="60">
        <f t="shared" si="211"/>
        <v>0</v>
      </c>
      <c r="DZ121" s="60">
        <f t="shared" si="212"/>
        <v>0</v>
      </c>
      <c r="EA121" s="60">
        <f t="shared" si="213"/>
        <v>0</v>
      </c>
      <c r="EB121" s="60">
        <f t="shared" si="214"/>
        <v>0</v>
      </c>
      <c r="EC121" s="60">
        <f t="shared" si="215"/>
        <v>0</v>
      </c>
      <c r="ED121" s="60">
        <f t="shared" si="216"/>
        <v>0</v>
      </c>
      <c r="EE121" s="60">
        <f t="shared" si="217"/>
        <v>0</v>
      </c>
      <c r="EF121" s="60">
        <f t="shared" si="218"/>
        <v>0</v>
      </c>
      <c r="EG121" s="60">
        <f t="shared" si="219"/>
        <v>0</v>
      </c>
      <c r="EH121" s="60">
        <f t="shared" si="220"/>
        <v>0</v>
      </c>
      <c r="EI121" s="60">
        <f t="shared" si="221"/>
        <v>0</v>
      </c>
      <c r="EJ121" s="60">
        <f t="shared" si="222"/>
        <v>0</v>
      </c>
      <c r="EK121" s="60">
        <f t="shared" si="223"/>
        <v>0</v>
      </c>
      <c r="EL121" s="60">
        <f t="shared" si="224"/>
        <v>0</v>
      </c>
      <c r="EM121" s="60">
        <f t="shared" si="225"/>
        <v>0</v>
      </c>
      <c r="EN121" s="60">
        <f t="shared" si="226"/>
        <v>0</v>
      </c>
      <c r="EO121" s="60">
        <f t="shared" si="227"/>
        <v>0</v>
      </c>
      <c r="EP121" s="60">
        <f t="shared" si="228"/>
        <v>0</v>
      </c>
      <c r="EQ121" s="60">
        <f t="shared" si="229"/>
        <v>0</v>
      </c>
      <c r="ER121" s="85">
        <f t="shared" si="187"/>
        <v>0</v>
      </c>
      <c r="ES121" s="50"/>
      <c r="ET121" s="59">
        <f t="shared" si="188"/>
        <v>3963.6118800000004</v>
      </c>
      <c r="EU121" s="60">
        <f ca="1">IFERROR((NORMSDIST(-(((LN($ET121/$AE$3)+(#REF!+($O$50^2)/2)*$O$54)/($O$50*SQRT($O$54)))-$O$50*SQRT($O$54)))*$AE$3*EXP(-#REF!*$O$54)-NORMSDIST(-((LN($ET121/$AE$3)+(#REF!+($O$50^2)/2)*$O$54)/($O$50*SQRT($O$54))))*$ET121)*100*$AD$3,0)</f>
        <v>0</v>
      </c>
      <c r="EV121" s="60">
        <f ca="1">IFERROR((NORMSDIST(-(((LN($ET121/$AE$4)+(#REF!+($O$50^2)/2)*$O$54)/($O$50*SQRT($O$54)))-$O$50*SQRT($O$54)))*$AE$4*EXP(-#REF!*$O$54)-NORMSDIST(-((LN($ET121/$AE$4)+(#REF!+($O$50^2)/2)*$O$54)/($O$50*SQRT($O$54))))*$ET121)*100*$AD$4,0)</f>
        <v>0</v>
      </c>
      <c r="EW121" s="60">
        <f ca="1">IFERROR((NORMSDIST(-(((LN($ET121/$AE$5)+(#REF!+($O$50^2)/2)*$O$54)/($O$50*SQRT($O$54)))-$O$50*SQRT($O$54)))*$AE$5*EXP(-#REF!*$O$54)-NORMSDIST(-((LN($ET121/$AE$5)+(#REF!+($O$50^2)/2)*$O$54)/($O$50*SQRT($O$54))))*$ET121)*100*$AD$5,0)</f>
        <v>0</v>
      </c>
      <c r="EX121" s="60">
        <f ca="1">IFERROR((NORMSDIST(-(((LN($ET121/$AE$6)+(#REF!+($O$50^2)/2)*$O$54)/($O$50*SQRT($O$54)))-$O$50*SQRT($O$54)))*$AE$6*EXP(-#REF!*$O$54)-NORMSDIST(-((LN($ET121/$AE$6)+(#REF!+($O$50^2)/2)*$O$54)/($O$50*SQRT($O$54))))*$ET121)*100*$AD$6,0)</f>
        <v>0</v>
      </c>
      <c r="EY121" s="60">
        <f ca="1">IFERROR((NORMSDIST(-(((LN($ET121/$AE$7)+(#REF!+($O$50^2)/2)*$O$54)/($O$50*SQRT($O$54)))-$O$50*SQRT($O$54)))*$AE$7*EXP(-#REF!*$O$54)-NORMSDIST(-((LN($ET121/$AE$7)+(#REF!+($O$50^2)/2)*$O$54)/($O$50*SQRT($O$54))))*$ET121)*100*$AD$7,0)</f>
        <v>0</v>
      </c>
      <c r="EZ121" s="60">
        <f ca="1">IFERROR((NORMSDIST(-(((LN($ET121/$AE$8)+(#REF!+($O$50^2)/2)*$O$54)/($O$50*SQRT($O$54)))-$O$50*SQRT($O$54)))*$AE$8*EXP(-#REF!*$O$54)-NORMSDIST(-((LN($ET121/$AE$8)+(#REF!+($O$50^2)/2)*$O$54)/($O$50*SQRT($O$54))))*$ET121)*100*$AD$8,0)</f>
        <v>0</v>
      </c>
      <c r="FA121" s="60">
        <f ca="1">IFERROR((NORMSDIST(-(((LN($ET121/$AE$9)+(#REF!+($O$50^2)/2)*$O$54)/($O$50*SQRT($O$54)))-$O$50*SQRT($O$54)))*$AE$9*EXP(-#REF!*$O$54)-NORMSDIST(-((LN($ET121/$AE$9)+(#REF!+($O$50^2)/2)*$O$54)/($O$50*SQRT($O$54))))*$ET121)*100*$AD$9,0)</f>
        <v>0</v>
      </c>
      <c r="FB121" s="60">
        <f ca="1">IFERROR((NORMSDIST(-(((LN($ET121/$AE$10)+(#REF!+($O$50^2)/2)*$O$54)/($O$50*SQRT($O$54)))-$O$50*SQRT($O$54)))*$AE$10*EXP(-#REF!*$O$54)-NORMSDIST(-((LN($ET121/$AE$10)+(#REF!+($O$50^2)/2)*$O$54)/($O$50*SQRT($O$54))))*$ET121)*100*$AD$10,0)</f>
        <v>0</v>
      </c>
      <c r="FC121" s="60">
        <f ca="1">IFERROR((NORMSDIST(-(((LN($ET121/$AE$11)+(#REF!+($O$50^2)/2)*$O$54)/($O$50*SQRT($O$54)))-$O$50*SQRT($O$54)))*$AE$11*EXP(-#REF!*$O$54)-NORMSDIST(-((LN($ET121/$AE$11)+(#REF!+($O$50^2)/2)*$O$54)/($O$50*SQRT($O$54))))*$ET121)*100*$AD$11,0)</f>
        <v>0</v>
      </c>
      <c r="FD121" s="60">
        <f ca="1">IFERROR((NORMSDIST(-(((LN($ET121/$AE$12)+(#REF!+($O$50^2)/2)*$O$54)/($O$50*SQRT($O$54)))-$O$50*SQRT($O$54)))*$AE$12*EXP(-#REF!*$O$54)-NORMSDIST(-((LN($ET121/$AE$12)+(#REF!+($O$50^2)/2)*$O$54)/($O$50*SQRT($O$54))))*$ET121)*100*$AD$12,0)</f>
        <v>0</v>
      </c>
      <c r="FE121" s="60">
        <f ca="1">IFERROR((NORMSDIST(-(((LN($ET121/$AE$13)+(#REF!+($O$50^2)/2)*$O$54)/($O$50*SQRT($O$54)))-$O$50*SQRT($O$54)))*$AE$13*EXP(-#REF!*$O$54)-NORMSDIST(-((LN($ET121/$AE$13)+(#REF!+($O$50^2)/2)*$O$54)/($O$50*SQRT($O$54))))*$ET121)*100*$AD$13,0)</f>
        <v>0</v>
      </c>
      <c r="FF121" s="60">
        <f ca="1">IFERROR((NORMSDIST(-(((LN($ET121/$AE$14)+(#REF!+($O$50^2)/2)*$O$54)/($O$50*SQRT($O$54)))-$O$50*SQRT($O$54)))*$AE$14*EXP(-#REF!*$O$54)-NORMSDIST(-((LN($ET121/$AE$14)+(#REF!+($O$50^2)/2)*$O$54)/($O$50*SQRT($O$54))))*$ET121)*100*$AD$14,0)</f>
        <v>0</v>
      </c>
      <c r="FG121" s="60">
        <f ca="1">IFERROR((NORMSDIST(-(((LN($ET121/$AE$15)+(#REF!+($O$50^2)/2)*$O$54)/($O$50*SQRT($O$54)))-$O$50*SQRT($O$54)))*$AE$15*EXP(-#REF!*$O$54)-NORMSDIST(-((LN($ET121/$AE$15)+(#REF!+($O$50^2)/2)*$O$54)/($O$50*SQRT($O$54))))*$ET121)*100*$AD$15,0)</f>
        <v>0</v>
      </c>
      <c r="FH121" s="60">
        <f ca="1">IFERROR((NORMSDIST(-(((LN($ET121/$AE$16)+(#REF!+($O$50^2)/2)*$O$54)/($O$50*SQRT($O$54)))-$O$50*SQRT($O$54)))*$AE$16*EXP(-#REF!*$O$54)-NORMSDIST(-((LN($ET121/$AE$16)+(#REF!+($O$50^2)/2)*$O$54)/($O$50*SQRT($O$54))))*$ET121)*100*$AD$16,0)</f>
        <v>0</v>
      </c>
      <c r="FI121" s="60">
        <f ca="1">IFERROR((NORMSDIST(-(((LN($ET121/$AE$17)+(#REF!+($O$50^2)/2)*$O$54)/($O$50*SQRT($O$54)))-$O$50*SQRT($O$54)))*$AE$17*EXP(-#REF!*$O$54)-NORMSDIST(-((LN($ET121/$AE$17)+(#REF!+($O$50^2)/2)*$O$54)/($O$50*SQRT($O$54))))*$ET121)*100*$AD$17,0)</f>
        <v>0</v>
      </c>
      <c r="FJ121" s="60">
        <f ca="1">IFERROR((NORMSDIST(-(((LN($ET121/$AE$18)+(#REF!+($O$50^2)/2)*$O$54)/($O$50*SQRT($O$54)))-$O$50*SQRT($O$54)))*$AE$18*EXP(-#REF!*$O$54)-NORMSDIST(-((LN($ET121/$AE$18)+(#REF!+($O$50^2)/2)*$O$54)/($O$50*SQRT($O$54))))*$ET121)*100*$AD$18,0)</f>
        <v>0</v>
      </c>
      <c r="FK121" s="60">
        <f ca="1">IFERROR((NORMSDIST(-(((LN($ET121/$AE$19)+(#REF!+($O$50^2)/2)*$O$54)/($O$50*SQRT($O$54)))-$O$50*SQRT($O$54)))*$AE$19*EXP(-#REF!*$O$54)-NORMSDIST(-((LN($ET121/$AE$19)+(#REF!+($O$50^2)/2)*$O$54)/($O$50*SQRT($O$54))))*$ET121)*100*$AD$19,0)</f>
        <v>0</v>
      </c>
      <c r="FL121" s="60">
        <f ca="1">IFERROR((NORMSDIST(-(((LN($ET121/$AE$20)+(#REF!+($O$50^2)/2)*$O$54)/($O$50*SQRT($O$54)))-$O$50*SQRT($O$54)))*$AE$20*EXP(-#REF!*$O$54)-NORMSDIST(-((LN($ET121/$AE$20)+(#REF!+($O$50^2)/2)*$O$54)/($O$50*SQRT($O$54))))*$ET121)*100*$AD$20,0)</f>
        <v>0</v>
      </c>
      <c r="FM121" s="60">
        <f ca="1">IFERROR((NORMSDIST(-(((LN($ET121/$AE$21)+(#REF!+($O$50^2)/2)*$O$54)/($O$50*SQRT($O$54)))-$O$50*SQRT($O$54)))*$AE$21*EXP(-#REF!*$O$54)-NORMSDIST(-((LN($ET121/$AE$21)+(#REF!+($O$50^2)/2)*$O$54)/($O$50*SQRT($O$54))))*$ET121)*100*$AD$21,0)</f>
        <v>0</v>
      </c>
      <c r="FN121" s="60">
        <f ca="1">IFERROR((NORMSDIST(-(((LN($ET121/$AE$22)+(#REF!+($O$50^2)/2)*$O$54)/($O$50*SQRT($O$54)))-$O$50*SQRT($O$54)))*$AE$22*EXP(-#REF!*$O$54)-NORMSDIST(-((LN($ET121/$AE$22)+(#REF!+($O$50^2)/2)*$O$54)/($O$50*SQRT($O$54))))*$ET121)*100*$AD$22,0)</f>
        <v>0</v>
      </c>
      <c r="FO121" s="60">
        <f ca="1">IFERROR((NORMSDIST(-(((LN($ET121/$AE$23)+(#REF!+($O$50^2)/2)*$O$54)/($O$50*SQRT($O$54)))-$O$50*SQRT($O$54)))*$AE$23*EXP(-#REF!*$O$54)-NORMSDIST(-((LN($ET121/$AE$23)+(#REF!+($O$50^2)/2)*$O$54)/($O$50*SQRT($O$54))))*$ET121)*100*$AD$23,0)</f>
        <v>0</v>
      </c>
      <c r="FP121" s="60">
        <f ca="1">IFERROR((NORMSDIST(-(((LN($ET121/$AE$24)+(#REF!+($O$50^2)/2)*$O$54)/($O$50*SQRT($O$54)))-$O$50*SQRT($O$54)))*$AE$24*EXP(-#REF!*$O$54)-NORMSDIST(-((LN($ET121/$AE$24)+(#REF!+($O$50^2)/2)*$O$54)/($O$50*SQRT($O$54))))*$ET121)*100*$AD$24,0)</f>
        <v>0</v>
      </c>
      <c r="FQ121" s="60">
        <f ca="1">IFERROR((NORMSDIST(-(((LN($ET121/$AE$25)+(#REF!+($O$50^2)/2)*$O$54)/($O$50*SQRT($O$54)))-$O$50*SQRT($O$54)))*$AE$25*EXP(-#REF!*$O$54)-NORMSDIST(-((LN($ET121/$AE$25)+(#REF!+($O$50^2)/2)*$O$54)/($O$50*SQRT($O$54))))*$ET121)*100*$AD$25,0)</f>
        <v>0</v>
      </c>
      <c r="FR121" s="60">
        <f ca="1">IFERROR((NORMSDIST(-(((LN($ET121/$AE$26)+(#REF!+($O$50^2)/2)*$O$54)/($O$50*SQRT($O$54)))-$O$50*SQRT($O$54)))*$AE$26*EXP(-#REF!*$O$54)-NORMSDIST(-((LN($ET121/$AE$26)+(#REF!+($O$50^2)/2)*$O$54)/($O$50*SQRT($O$54))))*$ET121)*100*$AD$26,0)</f>
        <v>0</v>
      </c>
      <c r="FS121" s="60">
        <f ca="1">IFERROR((NORMSDIST(-(((LN($ET121/$AE$27)+(#REF!+($O$50^2)/2)*$O$54)/($O$50*SQRT($O$54)))-$O$50*SQRT($O$54)))*$AE$27*EXP(-#REF!*$O$54)-NORMSDIST(-((LN($ET121/$AE$27)+(#REF!+($O$50^2)/2)*$O$54)/($O$50*SQRT($O$54))))*$ET121)*100*$AD$27,0)</f>
        <v>0</v>
      </c>
      <c r="FT121" s="60">
        <f ca="1">IFERROR((NORMSDIST(-(((LN($ET121/$AE$28)+(#REF!+($O$50^2)/2)*$O$54)/($O$50*SQRT($O$54)))-$O$50*SQRT($O$54)))*$AE$28*EXP(-#REF!*$O$54)-NORMSDIST(-((LN($ET121/$AE$28)+(#REF!+($O$50^2)/2)*$O$54)/($O$50*SQRT($O$54))))*$ET121)*100*$AD$28,0)</f>
        <v>0</v>
      </c>
      <c r="FU121" s="60">
        <f ca="1">IFERROR((NORMSDIST(-(((LN($ET121/$AE$29)+(#REF!+($O$50^2)/2)*$O$54)/($O$50*SQRT($O$54)))-$O$50*SQRT($O$54)))*$AE$29*EXP(-#REF!*$O$54)-NORMSDIST(-((LN($ET121/$AE$29)+(#REF!+($O$50^2)/2)*$O$54)/($O$50*SQRT($O$54))))*$ET121)*100*$AD$29,0)</f>
        <v>0</v>
      </c>
      <c r="FV121" s="60">
        <f ca="1">IFERROR((NORMSDIST(-(((LN($ET121/$AE$30)+(#REF!+($O$50^2)/2)*$O$54)/($O$50*SQRT($O$54)))-$O$50*SQRT($O$54)))*$AE$30*EXP(-#REF!*$O$54)-NORMSDIST(-((LN($ET121/$AE$30)+(#REF!+($O$50^2)/2)*$O$54)/($O$50*SQRT($O$54))))*$ET121)*100*$AD$30,0)</f>
        <v>0</v>
      </c>
      <c r="FW121" s="60">
        <f ca="1">IFERROR((NORMSDIST(-(((LN($ET121/$AE$31)+(#REF!+($O$50^2)/2)*$O$54)/($O$50*SQRT($O$54)))-$O$50*SQRT($O$54)))*$AE$31*EXP(-#REF!*$O$54)-NORMSDIST(-((LN($ET121/$AE$31)+(#REF!+($O$50^2)/2)*$O$54)/($O$50*SQRT($O$54))))*$ET121)*100*$AD$31,0)</f>
        <v>0</v>
      </c>
      <c r="FX121" s="60">
        <f ca="1">IFERROR((NORMSDIST(-(((LN($ET121/$AE$32)+(#REF!+($O$50^2)/2)*$O$54)/($O$50*SQRT($O$54)))-$O$50*SQRT($O$54)))*$AE$32*EXP(-#REF!*$O$54)-NORMSDIST(-((LN($ET121/$AE$32)+(#REF!+($O$50^2)/2)*$O$54)/($O$50*SQRT($O$54))))*$ET121)*100*$AD$32,0)</f>
        <v>0</v>
      </c>
      <c r="FY121" s="60">
        <f ca="1">IFERROR((NORMSDIST(-(((LN($ET121/$AE$33)+(#REF!+($O$50^2)/2)*$O$54)/($O$50*SQRT($O$54)))-$O$50*SQRT($O$54)))*$AE$33*EXP(-#REF!*$O$54)-NORMSDIST(-((LN($ET121/$AE$33)+(#REF!+($O$50^2)/2)*$O$54)/($O$50*SQRT($O$54))))*$ET121)*100*$AD$33,0)</f>
        <v>0</v>
      </c>
      <c r="FZ121" s="60">
        <f ca="1">IFERROR((NORMSDIST(-(((LN($ET121/$AE$34)+(#REF!+($O$50^2)/2)*$O$54)/($O$50*SQRT($O$54)))-$O$50*SQRT($O$54)))*$AE$34*EXP(-#REF!*$O$54)-NORMSDIST(-((LN($ET121/$AE$34)+(#REF!+($O$50^2)/2)*$O$54)/($O$50*SQRT($O$54))))*$ET121)*100*$AD$34,0)</f>
        <v>0</v>
      </c>
      <c r="GA121" s="60">
        <f ca="1">IFERROR((NORMSDIST(-(((LN($ET121/$AE$35)+(#REF!+($O$50^2)/2)*$O$54)/($O$50*SQRT($O$54)))-$O$50*SQRT($O$54)))*$AE$35*EXP(-#REF!*$O$54)-NORMSDIST(-((LN($ET121/$AE$35)+(#REF!+($O$50^2)/2)*$O$54)/($O$50*SQRT($O$54))))*$ET121)*100*$AD$35,0)</f>
        <v>0</v>
      </c>
      <c r="GB121" s="60">
        <f ca="1">IFERROR((NORMSDIST(-(((LN($ET121/$AE$36)+(#REF!+($O$50^2)/2)*$O$54)/($O$50*SQRT($O$54)))-$O$50*SQRT($O$54)))*$AE$36*EXP(-#REF!*$O$54)-NORMSDIST(-((LN($ET121/$AE$36)+(#REF!+($O$50^2)/2)*$O$54)/($O$50*SQRT($O$54))))*$ET121)*100*$AD$36,0)</f>
        <v>0</v>
      </c>
      <c r="GC121" s="60">
        <f ca="1">IFERROR((NORMSDIST(-(((LN($ET121/$AE$37)+(#REF!+($O$50^2)/2)*$O$54)/($O$50*SQRT($O$54)))-$O$50*SQRT($O$54)))*$AE$37*EXP(-#REF!*$O$54)-NORMSDIST(-((LN($ET121/$AE$37)+(#REF!+($O$50^2)/2)*$O$54)/($O$50*SQRT($O$54))))*$ET121)*100*$AD$37,0)</f>
        <v>0</v>
      </c>
      <c r="GD121" s="60">
        <f ca="1">IFERROR((NORMSDIST(-(((LN($ET121/$AE$38)+(#REF!+($O$50^2)/2)*$O$54)/($O$50*SQRT($O$54)))-$O$50*SQRT($O$54)))*$AE$38*EXP(-#REF!*$O$54)-NORMSDIST(-((LN($ET121/$AE$38)+(#REF!+($O$50^2)/2)*$O$54)/($O$50*SQRT($O$54))))*$ET121)*100*$AD$38,0)</f>
        <v>0</v>
      </c>
      <c r="GE121" s="60">
        <f ca="1">IFERROR((NORMSDIST(-(((LN($ET121/$AE$39)+(#REF!+($O$50^2)/2)*$O$54)/($O$50*SQRT($O$54)))-$O$50*SQRT($O$54)))*$AE$39*EXP(-#REF!*$O$54)-NORMSDIST(-((LN($ET121/$AE$39)+(#REF!+($O$50^2)/2)*$O$54)/($O$50*SQRT($O$54))))*$ET121)*100*$AD$39,0)</f>
        <v>0</v>
      </c>
      <c r="GF121" s="60">
        <f ca="1">IFERROR((NORMSDIST(-(((LN($ET121/$AE$40)+(#REF!+($O$50^2)/2)*$O$54)/($O$50*SQRT($O$54)))-$O$50*SQRT($O$54)))*$AE$40*EXP(-#REF!*$O$54)-NORMSDIST(-((LN($ET121/$AE$40)+(#REF!+($O$50^2)/2)*$O$54)/($O$50*SQRT($O$54))))*$ET121)*100*$AD$40,0)</f>
        <v>0</v>
      </c>
      <c r="GG121" s="60">
        <f ca="1">IFERROR((NORMSDIST(-(((LN($ET121/$AE$41)+(#REF!+($O$50^2)/2)*$O$54)/($O$50*SQRT($O$54)))-$O$50*SQRT($O$54)))*$AE$41*EXP(-#REF!*$O$54)-NORMSDIST(-((LN($ET121/$AE$41)+(#REF!+($O$50^2)/2)*$O$54)/($O$50*SQRT($O$54))))*$ET121)*100*$AD$41,0)</f>
        <v>0</v>
      </c>
      <c r="GH121" s="60">
        <f ca="1">IFERROR((NORMSDIST(-(((LN($ET121/$AE$42)+(#REF!+($O$50^2)/2)*$O$54)/($O$50*SQRT($O$54)))-$O$50*SQRT($O$54)))*$AE$42*EXP(-#REF!*$O$54)-NORMSDIST(-((LN($ET121/$AE$42)+(#REF!+($O$50^2)/2)*$O$54)/($O$50*SQRT($O$54))))*$ET121)*100*$AD$42,0)</f>
        <v>0</v>
      </c>
      <c r="GI121" s="85">
        <f t="shared" ca="1" si="189"/>
        <v>0</v>
      </c>
    </row>
    <row r="122" spans="107:191">
      <c r="DC122" s="59">
        <f t="shared" si="186"/>
        <v>4042.8841176000005</v>
      </c>
      <c r="DD122" s="60">
        <f t="shared" si="190"/>
        <v>0</v>
      </c>
      <c r="DE122" s="60">
        <f t="shared" si="191"/>
        <v>0</v>
      </c>
      <c r="DF122" s="60">
        <f t="shared" si="192"/>
        <v>0</v>
      </c>
      <c r="DG122" s="60">
        <f t="shared" si="193"/>
        <v>0</v>
      </c>
      <c r="DH122" s="60">
        <f t="shared" si="194"/>
        <v>0</v>
      </c>
      <c r="DI122" s="60">
        <f t="shared" si="195"/>
        <v>0</v>
      </c>
      <c r="DJ122" s="60">
        <f t="shared" si="196"/>
        <v>0</v>
      </c>
      <c r="DK122" s="60">
        <f t="shared" si="197"/>
        <v>0</v>
      </c>
      <c r="DL122" s="60">
        <f t="shared" si="198"/>
        <v>0</v>
      </c>
      <c r="DM122" s="60">
        <f t="shared" si="199"/>
        <v>0</v>
      </c>
      <c r="DN122" s="60">
        <f t="shared" si="200"/>
        <v>0</v>
      </c>
      <c r="DO122" s="60">
        <f t="shared" si="201"/>
        <v>0</v>
      </c>
      <c r="DP122" s="60">
        <f t="shared" si="202"/>
        <v>0</v>
      </c>
      <c r="DQ122" s="60">
        <f t="shared" si="203"/>
        <v>0</v>
      </c>
      <c r="DR122" s="60">
        <f t="shared" si="204"/>
        <v>0</v>
      </c>
      <c r="DS122" s="60">
        <f t="shared" si="205"/>
        <v>0</v>
      </c>
      <c r="DT122" s="60">
        <f t="shared" si="206"/>
        <v>0</v>
      </c>
      <c r="DU122" s="60">
        <f t="shared" si="207"/>
        <v>0</v>
      </c>
      <c r="DV122" s="60">
        <f t="shared" si="208"/>
        <v>0</v>
      </c>
      <c r="DW122" s="60">
        <f t="shared" si="209"/>
        <v>0</v>
      </c>
      <c r="DX122" s="60">
        <f t="shared" si="210"/>
        <v>0</v>
      </c>
      <c r="DY122" s="60">
        <f t="shared" si="211"/>
        <v>0</v>
      </c>
      <c r="DZ122" s="60">
        <f t="shared" si="212"/>
        <v>0</v>
      </c>
      <c r="EA122" s="60">
        <f t="shared" si="213"/>
        <v>0</v>
      </c>
      <c r="EB122" s="60">
        <f t="shared" si="214"/>
        <v>0</v>
      </c>
      <c r="EC122" s="60">
        <f t="shared" si="215"/>
        <v>0</v>
      </c>
      <c r="ED122" s="60">
        <f t="shared" si="216"/>
        <v>0</v>
      </c>
      <c r="EE122" s="60">
        <f t="shared" si="217"/>
        <v>0</v>
      </c>
      <c r="EF122" s="60">
        <f t="shared" si="218"/>
        <v>0</v>
      </c>
      <c r="EG122" s="60">
        <f t="shared" si="219"/>
        <v>0</v>
      </c>
      <c r="EH122" s="60">
        <f t="shared" si="220"/>
        <v>0</v>
      </c>
      <c r="EI122" s="60">
        <f t="shared" si="221"/>
        <v>0</v>
      </c>
      <c r="EJ122" s="60">
        <f t="shared" si="222"/>
        <v>0</v>
      </c>
      <c r="EK122" s="60">
        <f t="shared" si="223"/>
        <v>0</v>
      </c>
      <c r="EL122" s="60">
        <f t="shared" si="224"/>
        <v>0</v>
      </c>
      <c r="EM122" s="60">
        <f t="shared" si="225"/>
        <v>0</v>
      </c>
      <c r="EN122" s="60">
        <f t="shared" si="226"/>
        <v>0</v>
      </c>
      <c r="EO122" s="60">
        <f t="shared" si="227"/>
        <v>0</v>
      </c>
      <c r="EP122" s="60">
        <f t="shared" si="228"/>
        <v>0</v>
      </c>
      <c r="EQ122" s="60">
        <f t="shared" si="229"/>
        <v>0</v>
      </c>
      <c r="ER122" s="85">
        <f t="shared" si="187"/>
        <v>0</v>
      </c>
      <c r="ES122" s="50"/>
      <c r="ET122" s="59">
        <f t="shared" si="188"/>
        <v>4042.8841176000005</v>
      </c>
      <c r="EU122" s="60">
        <f ca="1">IFERROR((NORMSDIST(-(((LN($ET122/$AE$3)+(#REF!+($O$50^2)/2)*$O$54)/($O$50*SQRT($O$54)))-$O$50*SQRT($O$54)))*$AE$3*EXP(-#REF!*$O$54)-NORMSDIST(-((LN($ET122/$AE$3)+(#REF!+($O$50^2)/2)*$O$54)/($O$50*SQRT($O$54))))*$ET122)*100*$AD$3,0)</f>
        <v>0</v>
      </c>
      <c r="EV122" s="60">
        <f ca="1">IFERROR((NORMSDIST(-(((LN($ET122/$AE$4)+(#REF!+($O$50^2)/2)*$O$54)/($O$50*SQRT($O$54)))-$O$50*SQRT($O$54)))*$AE$4*EXP(-#REF!*$O$54)-NORMSDIST(-((LN($ET122/$AE$4)+(#REF!+($O$50^2)/2)*$O$54)/($O$50*SQRT($O$54))))*$ET122)*100*$AD$4,0)</f>
        <v>0</v>
      </c>
      <c r="EW122" s="60">
        <f ca="1">IFERROR((NORMSDIST(-(((LN($ET122/$AE$5)+(#REF!+($O$50^2)/2)*$O$54)/($O$50*SQRT($O$54)))-$O$50*SQRT($O$54)))*$AE$5*EXP(-#REF!*$O$54)-NORMSDIST(-((LN($ET122/$AE$5)+(#REF!+($O$50^2)/2)*$O$54)/($O$50*SQRT($O$54))))*$ET122)*100*$AD$5,0)</f>
        <v>0</v>
      </c>
      <c r="EX122" s="60">
        <f ca="1">IFERROR((NORMSDIST(-(((LN($ET122/$AE$6)+(#REF!+($O$50^2)/2)*$O$54)/($O$50*SQRT($O$54)))-$O$50*SQRT($O$54)))*$AE$6*EXP(-#REF!*$O$54)-NORMSDIST(-((LN($ET122/$AE$6)+(#REF!+($O$50^2)/2)*$O$54)/($O$50*SQRT($O$54))))*$ET122)*100*$AD$6,0)</f>
        <v>0</v>
      </c>
      <c r="EY122" s="60">
        <f ca="1">IFERROR((NORMSDIST(-(((LN($ET122/$AE$7)+(#REF!+($O$50^2)/2)*$O$54)/($O$50*SQRT($O$54)))-$O$50*SQRT($O$54)))*$AE$7*EXP(-#REF!*$O$54)-NORMSDIST(-((LN($ET122/$AE$7)+(#REF!+($O$50^2)/2)*$O$54)/($O$50*SQRT($O$54))))*$ET122)*100*$AD$7,0)</f>
        <v>0</v>
      </c>
      <c r="EZ122" s="60">
        <f ca="1">IFERROR((NORMSDIST(-(((LN($ET122/$AE$8)+(#REF!+($O$50^2)/2)*$O$54)/($O$50*SQRT($O$54)))-$O$50*SQRT($O$54)))*$AE$8*EXP(-#REF!*$O$54)-NORMSDIST(-((LN($ET122/$AE$8)+(#REF!+($O$50^2)/2)*$O$54)/($O$50*SQRT($O$54))))*$ET122)*100*$AD$8,0)</f>
        <v>0</v>
      </c>
      <c r="FA122" s="60">
        <f ca="1">IFERROR((NORMSDIST(-(((LN($ET122/$AE$9)+(#REF!+($O$50^2)/2)*$O$54)/($O$50*SQRT($O$54)))-$O$50*SQRT($O$54)))*$AE$9*EXP(-#REF!*$O$54)-NORMSDIST(-((LN($ET122/$AE$9)+(#REF!+($O$50^2)/2)*$O$54)/($O$50*SQRT($O$54))))*$ET122)*100*$AD$9,0)</f>
        <v>0</v>
      </c>
      <c r="FB122" s="60">
        <f ca="1">IFERROR((NORMSDIST(-(((LN($ET122/$AE$10)+(#REF!+($O$50^2)/2)*$O$54)/($O$50*SQRT($O$54)))-$O$50*SQRT($O$54)))*$AE$10*EXP(-#REF!*$O$54)-NORMSDIST(-((LN($ET122/$AE$10)+(#REF!+($O$50^2)/2)*$O$54)/($O$50*SQRT($O$54))))*$ET122)*100*$AD$10,0)</f>
        <v>0</v>
      </c>
      <c r="FC122" s="60">
        <f ca="1">IFERROR((NORMSDIST(-(((LN($ET122/$AE$11)+(#REF!+($O$50^2)/2)*$O$54)/($O$50*SQRT($O$54)))-$O$50*SQRT($O$54)))*$AE$11*EXP(-#REF!*$O$54)-NORMSDIST(-((LN($ET122/$AE$11)+(#REF!+($O$50^2)/2)*$O$54)/($O$50*SQRT($O$54))))*$ET122)*100*$AD$11,0)</f>
        <v>0</v>
      </c>
      <c r="FD122" s="60">
        <f ca="1">IFERROR((NORMSDIST(-(((LN($ET122/$AE$12)+(#REF!+($O$50^2)/2)*$O$54)/($O$50*SQRT($O$54)))-$O$50*SQRT($O$54)))*$AE$12*EXP(-#REF!*$O$54)-NORMSDIST(-((LN($ET122/$AE$12)+(#REF!+($O$50^2)/2)*$O$54)/($O$50*SQRT($O$54))))*$ET122)*100*$AD$12,0)</f>
        <v>0</v>
      </c>
      <c r="FE122" s="60">
        <f ca="1">IFERROR((NORMSDIST(-(((LN($ET122/$AE$13)+(#REF!+($O$50^2)/2)*$O$54)/($O$50*SQRT($O$54)))-$O$50*SQRT($O$54)))*$AE$13*EXP(-#REF!*$O$54)-NORMSDIST(-((LN($ET122/$AE$13)+(#REF!+($O$50^2)/2)*$O$54)/($O$50*SQRT($O$54))))*$ET122)*100*$AD$13,0)</f>
        <v>0</v>
      </c>
      <c r="FF122" s="60">
        <f ca="1">IFERROR((NORMSDIST(-(((LN($ET122/$AE$14)+(#REF!+($O$50^2)/2)*$O$54)/($O$50*SQRT($O$54)))-$O$50*SQRT($O$54)))*$AE$14*EXP(-#REF!*$O$54)-NORMSDIST(-((LN($ET122/$AE$14)+(#REF!+($O$50^2)/2)*$O$54)/($O$50*SQRT($O$54))))*$ET122)*100*$AD$14,0)</f>
        <v>0</v>
      </c>
      <c r="FG122" s="60">
        <f ca="1">IFERROR((NORMSDIST(-(((LN($ET122/$AE$15)+(#REF!+($O$50^2)/2)*$O$54)/($O$50*SQRT($O$54)))-$O$50*SQRT($O$54)))*$AE$15*EXP(-#REF!*$O$54)-NORMSDIST(-((LN($ET122/$AE$15)+(#REF!+($O$50^2)/2)*$O$54)/($O$50*SQRT($O$54))))*$ET122)*100*$AD$15,0)</f>
        <v>0</v>
      </c>
      <c r="FH122" s="60">
        <f ca="1">IFERROR((NORMSDIST(-(((LN($ET122/$AE$16)+(#REF!+($O$50^2)/2)*$O$54)/($O$50*SQRT($O$54)))-$O$50*SQRT($O$54)))*$AE$16*EXP(-#REF!*$O$54)-NORMSDIST(-((LN($ET122/$AE$16)+(#REF!+($O$50^2)/2)*$O$54)/($O$50*SQRT($O$54))))*$ET122)*100*$AD$16,0)</f>
        <v>0</v>
      </c>
      <c r="FI122" s="60">
        <f ca="1">IFERROR((NORMSDIST(-(((LN($ET122/$AE$17)+(#REF!+($O$50^2)/2)*$O$54)/($O$50*SQRT($O$54)))-$O$50*SQRT($O$54)))*$AE$17*EXP(-#REF!*$O$54)-NORMSDIST(-((LN($ET122/$AE$17)+(#REF!+($O$50^2)/2)*$O$54)/($O$50*SQRT($O$54))))*$ET122)*100*$AD$17,0)</f>
        <v>0</v>
      </c>
      <c r="FJ122" s="60">
        <f ca="1">IFERROR((NORMSDIST(-(((LN($ET122/$AE$18)+(#REF!+($O$50^2)/2)*$O$54)/($O$50*SQRT($O$54)))-$O$50*SQRT($O$54)))*$AE$18*EXP(-#REF!*$O$54)-NORMSDIST(-((LN($ET122/$AE$18)+(#REF!+($O$50^2)/2)*$O$54)/($O$50*SQRT($O$54))))*$ET122)*100*$AD$18,0)</f>
        <v>0</v>
      </c>
      <c r="FK122" s="60">
        <f ca="1">IFERROR((NORMSDIST(-(((LN($ET122/$AE$19)+(#REF!+($O$50^2)/2)*$O$54)/($O$50*SQRT($O$54)))-$O$50*SQRT($O$54)))*$AE$19*EXP(-#REF!*$O$54)-NORMSDIST(-((LN($ET122/$AE$19)+(#REF!+($O$50^2)/2)*$O$54)/($O$50*SQRT($O$54))))*$ET122)*100*$AD$19,0)</f>
        <v>0</v>
      </c>
      <c r="FL122" s="60">
        <f ca="1">IFERROR((NORMSDIST(-(((LN($ET122/$AE$20)+(#REF!+($O$50^2)/2)*$O$54)/($O$50*SQRT($O$54)))-$O$50*SQRT($O$54)))*$AE$20*EXP(-#REF!*$O$54)-NORMSDIST(-((LN($ET122/$AE$20)+(#REF!+($O$50^2)/2)*$O$54)/($O$50*SQRT($O$54))))*$ET122)*100*$AD$20,0)</f>
        <v>0</v>
      </c>
      <c r="FM122" s="60">
        <f ca="1">IFERROR((NORMSDIST(-(((LN($ET122/$AE$21)+(#REF!+($O$50^2)/2)*$O$54)/($O$50*SQRT($O$54)))-$O$50*SQRT($O$54)))*$AE$21*EXP(-#REF!*$O$54)-NORMSDIST(-((LN($ET122/$AE$21)+(#REF!+($O$50^2)/2)*$O$54)/($O$50*SQRT($O$54))))*$ET122)*100*$AD$21,0)</f>
        <v>0</v>
      </c>
      <c r="FN122" s="60">
        <f ca="1">IFERROR((NORMSDIST(-(((LN($ET122/$AE$22)+(#REF!+($O$50^2)/2)*$O$54)/($O$50*SQRT($O$54)))-$O$50*SQRT($O$54)))*$AE$22*EXP(-#REF!*$O$54)-NORMSDIST(-((LN($ET122/$AE$22)+(#REF!+($O$50^2)/2)*$O$54)/($O$50*SQRT($O$54))))*$ET122)*100*$AD$22,0)</f>
        <v>0</v>
      </c>
      <c r="FO122" s="60">
        <f ca="1">IFERROR((NORMSDIST(-(((LN($ET122/$AE$23)+(#REF!+($O$50^2)/2)*$O$54)/($O$50*SQRT($O$54)))-$O$50*SQRT($O$54)))*$AE$23*EXP(-#REF!*$O$54)-NORMSDIST(-((LN($ET122/$AE$23)+(#REF!+($O$50^2)/2)*$O$54)/($O$50*SQRT($O$54))))*$ET122)*100*$AD$23,0)</f>
        <v>0</v>
      </c>
      <c r="FP122" s="60">
        <f ca="1">IFERROR((NORMSDIST(-(((LN($ET122/$AE$24)+(#REF!+($O$50^2)/2)*$O$54)/($O$50*SQRT($O$54)))-$O$50*SQRT($O$54)))*$AE$24*EXP(-#REF!*$O$54)-NORMSDIST(-((LN($ET122/$AE$24)+(#REF!+($O$50^2)/2)*$O$54)/($O$50*SQRT($O$54))))*$ET122)*100*$AD$24,0)</f>
        <v>0</v>
      </c>
      <c r="FQ122" s="60">
        <f ca="1">IFERROR((NORMSDIST(-(((LN($ET122/$AE$25)+(#REF!+($O$50^2)/2)*$O$54)/($O$50*SQRT($O$54)))-$O$50*SQRT($O$54)))*$AE$25*EXP(-#REF!*$O$54)-NORMSDIST(-((LN($ET122/$AE$25)+(#REF!+($O$50^2)/2)*$O$54)/($O$50*SQRT($O$54))))*$ET122)*100*$AD$25,0)</f>
        <v>0</v>
      </c>
      <c r="FR122" s="60">
        <f ca="1">IFERROR((NORMSDIST(-(((LN($ET122/$AE$26)+(#REF!+($O$50^2)/2)*$O$54)/($O$50*SQRT($O$54)))-$O$50*SQRT($O$54)))*$AE$26*EXP(-#REF!*$O$54)-NORMSDIST(-((LN($ET122/$AE$26)+(#REF!+($O$50^2)/2)*$O$54)/($O$50*SQRT($O$54))))*$ET122)*100*$AD$26,0)</f>
        <v>0</v>
      </c>
      <c r="FS122" s="60">
        <f ca="1">IFERROR((NORMSDIST(-(((LN($ET122/$AE$27)+(#REF!+($O$50^2)/2)*$O$54)/($O$50*SQRT($O$54)))-$O$50*SQRT($O$54)))*$AE$27*EXP(-#REF!*$O$54)-NORMSDIST(-((LN($ET122/$AE$27)+(#REF!+($O$50^2)/2)*$O$54)/($O$50*SQRT($O$54))))*$ET122)*100*$AD$27,0)</f>
        <v>0</v>
      </c>
      <c r="FT122" s="60">
        <f ca="1">IFERROR((NORMSDIST(-(((LN($ET122/$AE$28)+(#REF!+($O$50^2)/2)*$O$54)/($O$50*SQRT($O$54)))-$O$50*SQRT($O$54)))*$AE$28*EXP(-#REF!*$O$54)-NORMSDIST(-((LN($ET122/$AE$28)+(#REF!+($O$50^2)/2)*$O$54)/($O$50*SQRT($O$54))))*$ET122)*100*$AD$28,0)</f>
        <v>0</v>
      </c>
      <c r="FU122" s="60">
        <f ca="1">IFERROR((NORMSDIST(-(((LN($ET122/$AE$29)+(#REF!+($O$50^2)/2)*$O$54)/($O$50*SQRT($O$54)))-$O$50*SQRT($O$54)))*$AE$29*EXP(-#REF!*$O$54)-NORMSDIST(-((LN($ET122/$AE$29)+(#REF!+($O$50^2)/2)*$O$54)/($O$50*SQRT($O$54))))*$ET122)*100*$AD$29,0)</f>
        <v>0</v>
      </c>
      <c r="FV122" s="60">
        <f ca="1">IFERROR((NORMSDIST(-(((LN($ET122/$AE$30)+(#REF!+($O$50^2)/2)*$O$54)/($O$50*SQRT($O$54)))-$O$50*SQRT($O$54)))*$AE$30*EXP(-#REF!*$O$54)-NORMSDIST(-((LN($ET122/$AE$30)+(#REF!+($O$50^2)/2)*$O$54)/($O$50*SQRT($O$54))))*$ET122)*100*$AD$30,0)</f>
        <v>0</v>
      </c>
      <c r="FW122" s="60">
        <f ca="1">IFERROR((NORMSDIST(-(((LN($ET122/$AE$31)+(#REF!+($O$50^2)/2)*$O$54)/($O$50*SQRT($O$54)))-$O$50*SQRT($O$54)))*$AE$31*EXP(-#REF!*$O$54)-NORMSDIST(-((LN($ET122/$AE$31)+(#REF!+($O$50^2)/2)*$O$54)/($O$50*SQRT($O$54))))*$ET122)*100*$AD$31,0)</f>
        <v>0</v>
      </c>
      <c r="FX122" s="60">
        <f ca="1">IFERROR((NORMSDIST(-(((LN($ET122/$AE$32)+(#REF!+($O$50^2)/2)*$O$54)/($O$50*SQRT($O$54)))-$O$50*SQRT($O$54)))*$AE$32*EXP(-#REF!*$O$54)-NORMSDIST(-((LN($ET122/$AE$32)+(#REF!+($O$50^2)/2)*$O$54)/($O$50*SQRT($O$54))))*$ET122)*100*$AD$32,0)</f>
        <v>0</v>
      </c>
      <c r="FY122" s="60">
        <f ca="1">IFERROR((NORMSDIST(-(((LN($ET122/$AE$33)+(#REF!+($O$50^2)/2)*$O$54)/($O$50*SQRT($O$54)))-$O$50*SQRT($O$54)))*$AE$33*EXP(-#REF!*$O$54)-NORMSDIST(-((LN($ET122/$AE$33)+(#REF!+($O$50^2)/2)*$O$54)/($O$50*SQRT($O$54))))*$ET122)*100*$AD$33,0)</f>
        <v>0</v>
      </c>
      <c r="FZ122" s="60">
        <f ca="1">IFERROR((NORMSDIST(-(((LN($ET122/$AE$34)+(#REF!+($O$50^2)/2)*$O$54)/($O$50*SQRT($O$54)))-$O$50*SQRT($O$54)))*$AE$34*EXP(-#REF!*$O$54)-NORMSDIST(-((LN($ET122/$AE$34)+(#REF!+($O$50^2)/2)*$O$54)/($O$50*SQRT($O$54))))*$ET122)*100*$AD$34,0)</f>
        <v>0</v>
      </c>
      <c r="GA122" s="60">
        <f ca="1">IFERROR((NORMSDIST(-(((LN($ET122/$AE$35)+(#REF!+($O$50^2)/2)*$O$54)/($O$50*SQRT($O$54)))-$O$50*SQRT($O$54)))*$AE$35*EXP(-#REF!*$O$54)-NORMSDIST(-((LN($ET122/$AE$35)+(#REF!+($O$50^2)/2)*$O$54)/($O$50*SQRT($O$54))))*$ET122)*100*$AD$35,0)</f>
        <v>0</v>
      </c>
      <c r="GB122" s="60">
        <f ca="1">IFERROR((NORMSDIST(-(((LN($ET122/$AE$36)+(#REF!+($O$50^2)/2)*$O$54)/($O$50*SQRT($O$54)))-$O$50*SQRT($O$54)))*$AE$36*EXP(-#REF!*$O$54)-NORMSDIST(-((LN($ET122/$AE$36)+(#REF!+($O$50^2)/2)*$O$54)/($O$50*SQRT($O$54))))*$ET122)*100*$AD$36,0)</f>
        <v>0</v>
      </c>
      <c r="GC122" s="60">
        <f ca="1">IFERROR((NORMSDIST(-(((LN($ET122/$AE$37)+(#REF!+($O$50^2)/2)*$O$54)/($O$50*SQRT($O$54)))-$O$50*SQRT($O$54)))*$AE$37*EXP(-#REF!*$O$54)-NORMSDIST(-((LN($ET122/$AE$37)+(#REF!+($O$50^2)/2)*$O$54)/($O$50*SQRT($O$54))))*$ET122)*100*$AD$37,0)</f>
        <v>0</v>
      </c>
      <c r="GD122" s="60">
        <f ca="1">IFERROR((NORMSDIST(-(((LN($ET122/$AE$38)+(#REF!+($O$50^2)/2)*$O$54)/($O$50*SQRT($O$54)))-$O$50*SQRT($O$54)))*$AE$38*EXP(-#REF!*$O$54)-NORMSDIST(-((LN($ET122/$AE$38)+(#REF!+($O$50^2)/2)*$O$54)/($O$50*SQRT($O$54))))*$ET122)*100*$AD$38,0)</f>
        <v>0</v>
      </c>
      <c r="GE122" s="60">
        <f ca="1">IFERROR((NORMSDIST(-(((LN($ET122/$AE$39)+(#REF!+($O$50^2)/2)*$O$54)/($O$50*SQRT($O$54)))-$O$50*SQRT($O$54)))*$AE$39*EXP(-#REF!*$O$54)-NORMSDIST(-((LN($ET122/$AE$39)+(#REF!+($O$50^2)/2)*$O$54)/($O$50*SQRT($O$54))))*$ET122)*100*$AD$39,0)</f>
        <v>0</v>
      </c>
      <c r="GF122" s="60">
        <f ca="1">IFERROR((NORMSDIST(-(((LN($ET122/$AE$40)+(#REF!+($O$50^2)/2)*$O$54)/($O$50*SQRT($O$54)))-$O$50*SQRT($O$54)))*$AE$40*EXP(-#REF!*$O$54)-NORMSDIST(-((LN($ET122/$AE$40)+(#REF!+($O$50^2)/2)*$O$54)/($O$50*SQRT($O$54))))*$ET122)*100*$AD$40,0)</f>
        <v>0</v>
      </c>
      <c r="GG122" s="60">
        <f ca="1">IFERROR((NORMSDIST(-(((LN($ET122/$AE$41)+(#REF!+($O$50^2)/2)*$O$54)/($O$50*SQRT($O$54)))-$O$50*SQRT($O$54)))*$AE$41*EXP(-#REF!*$O$54)-NORMSDIST(-((LN($ET122/$AE$41)+(#REF!+($O$50^2)/2)*$O$54)/($O$50*SQRT($O$54))))*$ET122)*100*$AD$41,0)</f>
        <v>0</v>
      </c>
      <c r="GH122" s="60">
        <f ca="1">IFERROR((NORMSDIST(-(((LN($ET122/$AE$42)+(#REF!+($O$50^2)/2)*$O$54)/($O$50*SQRT($O$54)))-$O$50*SQRT($O$54)))*$AE$42*EXP(-#REF!*$O$54)-NORMSDIST(-((LN($ET122/$AE$42)+(#REF!+($O$50^2)/2)*$O$54)/($O$50*SQRT($O$54))))*$ET122)*100*$AD$42,0)</f>
        <v>0</v>
      </c>
      <c r="GI122" s="85">
        <f t="shared" ca="1" si="189"/>
        <v>0</v>
      </c>
    </row>
    <row r="123" spans="107:191">
      <c r="DC123" s="59">
        <f t="shared" si="186"/>
        <v>4123.7417999520003</v>
      </c>
      <c r="DD123" s="60">
        <f t="shared" si="190"/>
        <v>0</v>
      </c>
      <c r="DE123" s="60">
        <f t="shared" si="191"/>
        <v>0</v>
      </c>
      <c r="DF123" s="60">
        <f t="shared" si="192"/>
        <v>0</v>
      </c>
      <c r="DG123" s="60">
        <f t="shared" si="193"/>
        <v>0</v>
      </c>
      <c r="DH123" s="60">
        <f t="shared" si="194"/>
        <v>0</v>
      </c>
      <c r="DI123" s="60">
        <f t="shared" si="195"/>
        <v>0</v>
      </c>
      <c r="DJ123" s="60">
        <f t="shared" si="196"/>
        <v>0</v>
      </c>
      <c r="DK123" s="60">
        <f t="shared" si="197"/>
        <v>0</v>
      </c>
      <c r="DL123" s="60">
        <f t="shared" si="198"/>
        <v>0</v>
      </c>
      <c r="DM123" s="60">
        <f t="shared" si="199"/>
        <v>0</v>
      </c>
      <c r="DN123" s="60">
        <f t="shared" si="200"/>
        <v>0</v>
      </c>
      <c r="DO123" s="60">
        <f t="shared" si="201"/>
        <v>0</v>
      </c>
      <c r="DP123" s="60">
        <f t="shared" si="202"/>
        <v>0</v>
      </c>
      <c r="DQ123" s="60">
        <f t="shared" si="203"/>
        <v>0</v>
      </c>
      <c r="DR123" s="60">
        <f t="shared" si="204"/>
        <v>0</v>
      </c>
      <c r="DS123" s="60">
        <f t="shared" si="205"/>
        <v>0</v>
      </c>
      <c r="DT123" s="60">
        <f t="shared" si="206"/>
        <v>0</v>
      </c>
      <c r="DU123" s="60">
        <f t="shared" si="207"/>
        <v>0</v>
      </c>
      <c r="DV123" s="60">
        <f t="shared" si="208"/>
        <v>0</v>
      </c>
      <c r="DW123" s="60">
        <f t="shared" si="209"/>
        <v>0</v>
      </c>
      <c r="DX123" s="60">
        <f t="shared" si="210"/>
        <v>0</v>
      </c>
      <c r="DY123" s="60">
        <f t="shared" si="211"/>
        <v>0</v>
      </c>
      <c r="DZ123" s="60">
        <f t="shared" si="212"/>
        <v>0</v>
      </c>
      <c r="EA123" s="60">
        <f t="shared" si="213"/>
        <v>0</v>
      </c>
      <c r="EB123" s="60">
        <f t="shared" si="214"/>
        <v>0</v>
      </c>
      <c r="EC123" s="60">
        <f t="shared" si="215"/>
        <v>0</v>
      </c>
      <c r="ED123" s="60">
        <f t="shared" si="216"/>
        <v>0</v>
      </c>
      <c r="EE123" s="60">
        <f t="shared" si="217"/>
        <v>0</v>
      </c>
      <c r="EF123" s="60">
        <f t="shared" si="218"/>
        <v>0</v>
      </c>
      <c r="EG123" s="60">
        <f t="shared" si="219"/>
        <v>0</v>
      </c>
      <c r="EH123" s="60">
        <f t="shared" si="220"/>
        <v>0</v>
      </c>
      <c r="EI123" s="60">
        <f t="shared" si="221"/>
        <v>0</v>
      </c>
      <c r="EJ123" s="60">
        <f t="shared" si="222"/>
        <v>0</v>
      </c>
      <c r="EK123" s="60">
        <f t="shared" si="223"/>
        <v>0</v>
      </c>
      <c r="EL123" s="60">
        <f t="shared" si="224"/>
        <v>0</v>
      </c>
      <c r="EM123" s="60">
        <f t="shared" si="225"/>
        <v>0</v>
      </c>
      <c r="EN123" s="60">
        <f t="shared" si="226"/>
        <v>0</v>
      </c>
      <c r="EO123" s="60">
        <f t="shared" si="227"/>
        <v>0</v>
      </c>
      <c r="EP123" s="60">
        <f t="shared" si="228"/>
        <v>0</v>
      </c>
      <c r="EQ123" s="60">
        <f t="shared" si="229"/>
        <v>0</v>
      </c>
      <c r="ER123" s="85">
        <f t="shared" si="187"/>
        <v>0</v>
      </c>
      <c r="ES123" s="50"/>
      <c r="ET123" s="59">
        <f t="shared" si="188"/>
        <v>4123.7417999520003</v>
      </c>
      <c r="EU123" s="60">
        <f ca="1">IFERROR((NORMSDIST(-(((LN($ET123/$AE$3)+(#REF!+($O$50^2)/2)*$O$54)/($O$50*SQRT($O$54)))-$O$50*SQRT($O$54)))*$AE$3*EXP(-#REF!*$O$54)-NORMSDIST(-((LN($ET123/$AE$3)+(#REF!+($O$50^2)/2)*$O$54)/($O$50*SQRT($O$54))))*$ET123)*100*$AD$3,0)</f>
        <v>0</v>
      </c>
      <c r="EV123" s="60">
        <f ca="1">IFERROR((NORMSDIST(-(((LN($ET123/$AE$4)+(#REF!+($O$50^2)/2)*$O$54)/($O$50*SQRT($O$54)))-$O$50*SQRT($O$54)))*$AE$4*EXP(-#REF!*$O$54)-NORMSDIST(-((LN($ET123/$AE$4)+(#REF!+($O$50^2)/2)*$O$54)/($O$50*SQRT($O$54))))*$ET123)*100*$AD$4,0)</f>
        <v>0</v>
      </c>
      <c r="EW123" s="60">
        <f ca="1">IFERROR((NORMSDIST(-(((LN($ET123/$AE$5)+(#REF!+($O$50^2)/2)*$O$54)/($O$50*SQRT($O$54)))-$O$50*SQRT($O$54)))*$AE$5*EXP(-#REF!*$O$54)-NORMSDIST(-((LN($ET123/$AE$5)+(#REF!+($O$50^2)/2)*$O$54)/($O$50*SQRT($O$54))))*$ET123)*100*$AD$5,0)</f>
        <v>0</v>
      </c>
      <c r="EX123" s="60">
        <f ca="1">IFERROR((NORMSDIST(-(((LN($ET123/$AE$6)+(#REF!+($O$50^2)/2)*$O$54)/($O$50*SQRT($O$54)))-$O$50*SQRT($O$54)))*$AE$6*EXP(-#REF!*$O$54)-NORMSDIST(-((LN($ET123/$AE$6)+(#REF!+($O$50^2)/2)*$O$54)/($O$50*SQRT($O$54))))*$ET123)*100*$AD$6,0)</f>
        <v>0</v>
      </c>
      <c r="EY123" s="60">
        <f ca="1">IFERROR((NORMSDIST(-(((LN($ET123/$AE$7)+(#REF!+($O$50^2)/2)*$O$54)/($O$50*SQRT($O$54)))-$O$50*SQRT($O$54)))*$AE$7*EXP(-#REF!*$O$54)-NORMSDIST(-((LN($ET123/$AE$7)+(#REF!+($O$50^2)/2)*$O$54)/($O$50*SQRT($O$54))))*$ET123)*100*$AD$7,0)</f>
        <v>0</v>
      </c>
      <c r="EZ123" s="60">
        <f ca="1">IFERROR((NORMSDIST(-(((LN($ET123/$AE$8)+(#REF!+($O$50^2)/2)*$O$54)/($O$50*SQRT($O$54)))-$O$50*SQRT($O$54)))*$AE$8*EXP(-#REF!*$O$54)-NORMSDIST(-((LN($ET123/$AE$8)+(#REF!+($O$50^2)/2)*$O$54)/($O$50*SQRT($O$54))))*$ET123)*100*$AD$8,0)</f>
        <v>0</v>
      </c>
      <c r="FA123" s="60">
        <f ca="1">IFERROR((NORMSDIST(-(((LN($ET123/$AE$9)+(#REF!+($O$50^2)/2)*$O$54)/($O$50*SQRT($O$54)))-$O$50*SQRT($O$54)))*$AE$9*EXP(-#REF!*$O$54)-NORMSDIST(-((LN($ET123/$AE$9)+(#REF!+($O$50^2)/2)*$O$54)/($O$50*SQRT($O$54))))*$ET123)*100*$AD$9,0)</f>
        <v>0</v>
      </c>
      <c r="FB123" s="60">
        <f ca="1">IFERROR((NORMSDIST(-(((LN($ET123/$AE$10)+(#REF!+($O$50^2)/2)*$O$54)/($O$50*SQRT($O$54)))-$O$50*SQRT($O$54)))*$AE$10*EXP(-#REF!*$O$54)-NORMSDIST(-((LN($ET123/$AE$10)+(#REF!+($O$50^2)/2)*$O$54)/($O$50*SQRT($O$54))))*$ET123)*100*$AD$10,0)</f>
        <v>0</v>
      </c>
      <c r="FC123" s="60">
        <f ca="1">IFERROR((NORMSDIST(-(((LN($ET123/$AE$11)+(#REF!+($O$50^2)/2)*$O$54)/($O$50*SQRT($O$54)))-$O$50*SQRT($O$54)))*$AE$11*EXP(-#REF!*$O$54)-NORMSDIST(-((LN($ET123/$AE$11)+(#REF!+($O$50^2)/2)*$O$54)/($O$50*SQRT($O$54))))*$ET123)*100*$AD$11,0)</f>
        <v>0</v>
      </c>
      <c r="FD123" s="60">
        <f ca="1">IFERROR((NORMSDIST(-(((LN($ET123/$AE$12)+(#REF!+($O$50^2)/2)*$O$54)/($O$50*SQRT($O$54)))-$O$50*SQRT($O$54)))*$AE$12*EXP(-#REF!*$O$54)-NORMSDIST(-((LN($ET123/$AE$12)+(#REF!+($O$50^2)/2)*$O$54)/($O$50*SQRT($O$54))))*$ET123)*100*$AD$12,0)</f>
        <v>0</v>
      </c>
      <c r="FE123" s="60">
        <f ca="1">IFERROR((NORMSDIST(-(((LN($ET123/$AE$13)+(#REF!+($O$50^2)/2)*$O$54)/($O$50*SQRT($O$54)))-$O$50*SQRT($O$54)))*$AE$13*EXP(-#REF!*$O$54)-NORMSDIST(-((LN($ET123/$AE$13)+(#REF!+($O$50^2)/2)*$O$54)/($O$50*SQRT($O$54))))*$ET123)*100*$AD$13,0)</f>
        <v>0</v>
      </c>
      <c r="FF123" s="60">
        <f ca="1">IFERROR((NORMSDIST(-(((LN($ET123/$AE$14)+(#REF!+($O$50^2)/2)*$O$54)/($O$50*SQRT($O$54)))-$O$50*SQRT($O$54)))*$AE$14*EXP(-#REF!*$O$54)-NORMSDIST(-((LN($ET123/$AE$14)+(#REF!+($O$50^2)/2)*$O$54)/($O$50*SQRT($O$54))))*$ET123)*100*$AD$14,0)</f>
        <v>0</v>
      </c>
      <c r="FG123" s="60">
        <f ca="1">IFERROR((NORMSDIST(-(((LN($ET123/$AE$15)+(#REF!+($O$50^2)/2)*$O$54)/($O$50*SQRT($O$54)))-$O$50*SQRT($O$54)))*$AE$15*EXP(-#REF!*$O$54)-NORMSDIST(-((LN($ET123/$AE$15)+(#REF!+($O$50^2)/2)*$O$54)/($O$50*SQRT($O$54))))*$ET123)*100*$AD$15,0)</f>
        <v>0</v>
      </c>
      <c r="FH123" s="60">
        <f ca="1">IFERROR((NORMSDIST(-(((LN($ET123/$AE$16)+(#REF!+($O$50^2)/2)*$O$54)/($O$50*SQRT($O$54)))-$O$50*SQRT($O$54)))*$AE$16*EXP(-#REF!*$O$54)-NORMSDIST(-((LN($ET123/$AE$16)+(#REF!+($O$50^2)/2)*$O$54)/($O$50*SQRT($O$54))))*$ET123)*100*$AD$16,0)</f>
        <v>0</v>
      </c>
      <c r="FI123" s="60">
        <f ca="1">IFERROR((NORMSDIST(-(((LN($ET123/$AE$17)+(#REF!+($O$50^2)/2)*$O$54)/($O$50*SQRT($O$54)))-$O$50*SQRT($O$54)))*$AE$17*EXP(-#REF!*$O$54)-NORMSDIST(-((LN($ET123/$AE$17)+(#REF!+($O$50^2)/2)*$O$54)/($O$50*SQRT($O$54))))*$ET123)*100*$AD$17,0)</f>
        <v>0</v>
      </c>
      <c r="FJ123" s="60">
        <f ca="1">IFERROR((NORMSDIST(-(((LN($ET123/$AE$18)+(#REF!+($O$50^2)/2)*$O$54)/($O$50*SQRT($O$54)))-$O$50*SQRT($O$54)))*$AE$18*EXP(-#REF!*$O$54)-NORMSDIST(-((LN($ET123/$AE$18)+(#REF!+($O$50^2)/2)*$O$54)/($O$50*SQRT($O$54))))*$ET123)*100*$AD$18,0)</f>
        <v>0</v>
      </c>
      <c r="FK123" s="60">
        <f ca="1">IFERROR((NORMSDIST(-(((LN($ET123/$AE$19)+(#REF!+($O$50^2)/2)*$O$54)/($O$50*SQRT($O$54)))-$O$50*SQRT($O$54)))*$AE$19*EXP(-#REF!*$O$54)-NORMSDIST(-((LN($ET123/$AE$19)+(#REF!+($O$50^2)/2)*$O$54)/($O$50*SQRT($O$54))))*$ET123)*100*$AD$19,0)</f>
        <v>0</v>
      </c>
      <c r="FL123" s="60">
        <f ca="1">IFERROR((NORMSDIST(-(((LN($ET123/$AE$20)+(#REF!+($O$50^2)/2)*$O$54)/($O$50*SQRT($O$54)))-$O$50*SQRT($O$54)))*$AE$20*EXP(-#REF!*$O$54)-NORMSDIST(-((LN($ET123/$AE$20)+(#REF!+($O$50^2)/2)*$O$54)/($O$50*SQRT($O$54))))*$ET123)*100*$AD$20,0)</f>
        <v>0</v>
      </c>
      <c r="FM123" s="60">
        <f ca="1">IFERROR((NORMSDIST(-(((LN($ET123/$AE$21)+(#REF!+($O$50^2)/2)*$O$54)/($O$50*SQRT($O$54)))-$O$50*SQRT($O$54)))*$AE$21*EXP(-#REF!*$O$54)-NORMSDIST(-((LN($ET123/$AE$21)+(#REF!+($O$50^2)/2)*$O$54)/($O$50*SQRT($O$54))))*$ET123)*100*$AD$21,0)</f>
        <v>0</v>
      </c>
      <c r="FN123" s="60">
        <f ca="1">IFERROR((NORMSDIST(-(((LN($ET123/$AE$22)+(#REF!+($O$50^2)/2)*$O$54)/($O$50*SQRT($O$54)))-$O$50*SQRT($O$54)))*$AE$22*EXP(-#REF!*$O$54)-NORMSDIST(-((LN($ET123/$AE$22)+(#REF!+($O$50^2)/2)*$O$54)/($O$50*SQRT($O$54))))*$ET123)*100*$AD$22,0)</f>
        <v>0</v>
      </c>
      <c r="FO123" s="60">
        <f ca="1">IFERROR((NORMSDIST(-(((LN($ET123/$AE$23)+(#REF!+($O$50^2)/2)*$O$54)/($O$50*SQRT($O$54)))-$O$50*SQRT($O$54)))*$AE$23*EXP(-#REF!*$O$54)-NORMSDIST(-((LN($ET123/$AE$23)+(#REF!+($O$50^2)/2)*$O$54)/($O$50*SQRT($O$54))))*$ET123)*100*$AD$23,0)</f>
        <v>0</v>
      </c>
      <c r="FP123" s="60">
        <f ca="1">IFERROR((NORMSDIST(-(((LN($ET123/$AE$24)+(#REF!+($O$50^2)/2)*$O$54)/($O$50*SQRT($O$54)))-$O$50*SQRT($O$54)))*$AE$24*EXP(-#REF!*$O$54)-NORMSDIST(-((LN($ET123/$AE$24)+(#REF!+($O$50^2)/2)*$O$54)/($O$50*SQRT($O$54))))*$ET123)*100*$AD$24,0)</f>
        <v>0</v>
      </c>
      <c r="FQ123" s="60">
        <f ca="1">IFERROR((NORMSDIST(-(((LN($ET123/$AE$25)+(#REF!+($O$50^2)/2)*$O$54)/($O$50*SQRT($O$54)))-$O$50*SQRT($O$54)))*$AE$25*EXP(-#REF!*$O$54)-NORMSDIST(-((LN($ET123/$AE$25)+(#REF!+($O$50^2)/2)*$O$54)/($O$50*SQRT($O$54))))*$ET123)*100*$AD$25,0)</f>
        <v>0</v>
      </c>
      <c r="FR123" s="60">
        <f ca="1">IFERROR((NORMSDIST(-(((LN($ET123/$AE$26)+(#REF!+($O$50^2)/2)*$O$54)/($O$50*SQRT($O$54)))-$O$50*SQRT($O$54)))*$AE$26*EXP(-#REF!*$O$54)-NORMSDIST(-((LN($ET123/$AE$26)+(#REF!+($O$50^2)/2)*$O$54)/($O$50*SQRT($O$54))))*$ET123)*100*$AD$26,0)</f>
        <v>0</v>
      </c>
      <c r="FS123" s="60">
        <f ca="1">IFERROR((NORMSDIST(-(((LN($ET123/$AE$27)+(#REF!+($O$50^2)/2)*$O$54)/($O$50*SQRT($O$54)))-$O$50*SQRT($O$54)))*$AE$27*EXP(-#REF!*$O$54)-NORMSDIST(-((LN($ET123/$AE$27)+(#REF!+($O$50^2)/2)*$O$54)/($O$50*SQRT($O$54))))*$ET123)*100*$AD$27,0)</f>
        <v>0</v>
      </c>
      <c r="FT123" s="60">
        <f ca="1">IFERROR((NORMSDIST(-(((LN($ET123/$AE$28)+(#REF!+($O$50^2)/2)*$O$54)/($O$50*SQRT($O$54)))-$O$50*SQRT($O$54)))*$AE$28*EXP(-#REF!*$O$54)-NORMSDIST(-((LN($ET123/$AE$28)+(#REF!+($O$50^2)/2)*$O$54)/($O$50*SQRT($O$54))))*$ET123)*100*$AD$28,0)</f>
        <v>0</v>
      </c>
      <c r="FU123" s="60">
        <f ca="1">IFERROR((NORMSDIST(-(((LN($ET123/$AE$29)+(#REF!+($O$50^2)/2)*$O$54)/($O$50*SQRT($O$54)))-$O$50*SQRT($O$54)))*$AE$29*EXP(-#REF!*$O$54)-NORMSDIST(-((LN($ET123/$AE$29)+(#REF!+($O$50^2)/2)*$O$54)/($O$50*SQRT($O$54))))*$ET123)*100*$AD$29,0)</f>
        <v>0</v>
      </c>
      <c r="FV123" s="60">
        <f ca="1">IFERROR((NORMSDIST(-(((LN($ET123/$AE$30)+(#REF!+($O$50^2)/2)*$O$54)/($O$50*SQRT($O$54)))-$O$50*SQRT($O$54)))*$AE$30*EXP(-#REF!*$O$54)-NORMSDIST(-((LN($ET123/$AE$30)+(#REF!+($O$50^2)/2)*$O$54)/($O$50*SQRT($O$54))))*$ET123)*100*$AD$30,0)</f>
        <v>0</v>
      </c>
      <c r="FW123" s="60">
        <f ca="1">IFERROR((NORMSDIST(-(((LN($ET123/$AE$31)+(#REF!+($O$50^2)/2)*$O$54)/($O$50*SQRT($O$54)))-$O$50*SQRT($O$54)))*$AE$31*EXP(-#REF!*$O$54)-NORMSDIST(-((LN($ET123/$AE$31)+(#REF!+($O$50^2)/2)*$O$54)/($O$50*SQRT($O$54))))*$ET123)*100*$AD$31,0)</f>
        <v>0</v>
      </c>
      <c r="FX123" s="60">
        <f ca="1">IFERROR((NORMSDIST(-(((LN($ET123/$AE$32)+(#REF!+($O$50^2)/2)*$O$54)/($O$50*SQRT($O$54)))-$O$50*SQRT($O$54)))*$AE$32*EXP(-#REF!*$O$54)-NORMSDIST(-((LN($ET123/$AE$32)+(#REF!+($O$50^2)/2)*$O$54)/($O$50*SQRT($O$54))))*$ET123)*100*$AD$32,0)</f>
        <v>0</v>
      </c>
      <c r="FY123" s="60">
        <f ca="1">IFERROR((NORMSDIST(-(((LN($ET123/$AE$33)+(#REF!+($O$50^2)/2)*$O$54)/($O$50*SQRT($O$54)))-$O$50*SQRT($O$54)))*$AE$33*EXP(-#REF!*$O$54)-NORMSDIST(-((LN($ET123/$AE$33)+(#REF!+($O$50^2)/2)*$O$54)/($O$50*SQRT($O$54))))*$ET123)*100*$AD$33,0)</f>
        <v>0</v>
      </c>
      <c r="FZ123" s="60">
        <f ca="1">IFERROR((NORMSDIST(-(((LN($ET123/$AE$34)+(#REF!+($O$50^2)/2)*$O$54)/($O$50*SQRT($O$54)))-$O$50*SQRT($O$54)))*$AE$34*EXP(-#REF!*$O$54)-NORMSDIST(-((LN($ET123/$AE$34)+(#REF!+($O$50^2)/2)*$O$54)/($O$50*SQRT($O$54))))*$ET123)*100*$AD$34,0)</f>
        <v>0</v>
      </c>
      <c r="GA123" s="60">
        <f ca="1">IFERROR((NORMSDIST(-(((LN($ET123/$AE$35)+(#REF!+($O$50^2)/2)*$O$54)/($O$50*SQRT($O$54)))-$O$50*SQRT($O$54)))*$AE$35*EXP(-#REF!*$O$54)-NORMSDIST(-((LN($ET123/$AE$35)+(#REF!+($O$50^2)/2)*$O$54)/($O$50*SQRT($O$54))))*$ET123)*100*$AD$35,0)</f>
        <v>0</v>
      </c>
      <c r="GB123" s="60">
        <f ca="1">IFERROR((NORMSDIST(-(((LN($ET123/$AE$36)+(#REF!+($O$50^2)/2)*$O$54)/($O$50*SQRT($O$54)))-$O$50*SQRT($O$54)))*$AE$36*EXP(-#REF!*$O$54)-NORMSDIST(-((LN($ET123/$AE$36)+(#REF!+($O$50^2)/2)*$O$54)/($O$50*SQRT($O$54))))*$ET123)*100*$AD$36,0)</f>
        <v>0</v>
      </c>
      <c r="GC123" s="60">
        <f ca="1">IFERROR((NORMSDIST(-(((LN($ET123/$AE$37)+(#REF!+($O$50^2)/2)*$O$54)/($O$50*SQRT($O$54)))-$O$50*SQRT($O$54)))*$AE$37*EXP(-#REF!*$O$54)-NORMSDIST(-((LN($ET123/$AE$37)+(#REF!+($O$50^2)/2)*$O$54)/($O$50*SQRT($O$54))))*$ET123)*100*$AD$37,0)</f>
        <v>0</v>
      </c>
      <c r="GD123" s="60">
        <f ca="1">IFERROR((NORMSDIST(-(((LN($ET123/$AE$38)+(#REF!+($O$50^2)/2)*$O$54)/($O$50*SQRT($O$54)))-$O$50*SQRT($O$54)))*$AE$38*EXP(-#REF!*$O$54)-NORMSDIST(-((LN($ET123/$AE$38)+(#REF!+($O$50^2)/2)*$O$54)/($O$50*SQRT($O$54))))*$ET123)*100*$AD$38,0)</f>
        <v>0</v>
      </c>
      <c r="GE123" s="60">
        <f ca="1">IFERROR((NORMSDIST(-(((LN($ET123/$AE$39)+(#REF!+($O$50^2)/2)*$O$54)/($O$50*SQRT($O$54)))-$O$50*SQRT($O$54)))*$AE$39*EXP(-#REF!*$O$54)-NORMSDIST(-((LN($ET123/$AE$39)+(#REF!+($O$50^2)/2)*$O$54)/($O$50*SQRT($O$54))))*$ET123)*100*$AD$39,0)</f>
        <v>0</v>
      </c>
      <c r="GF123" s="60">
        <f ca="1">IFERROR((NORMSDIST(-(((LN($ET123/$AE$40)+(#REF!+($O$50^2)/2)*$O$54)/($O$50*SQRT($O$54)))-$O$50*SQRT($O$54)))*$AE$40*EXP(-#REF!*$O$54)-NORMSDIST(-((LN($ET123/$AE$40)+(#REF!+($O$50^2)/2)*$O$54)/($O$50*SQRT($O$54))))*$ET123)*100*$AD$40,0)</f>
        <v>0</v>
      </c>
      <c r="GG123" s="60">
        <f ca="1">IFERROR((NORMSDIST(-(((LN($ET123/$AE$41)+(#REF!+($O$50^2)/2)*$O$54)/($O$50*SQRT($O$54)))-$O$50*SQRT($O$54)))*$AE$41*EXP(-#REF!*$O$54)-NORMSDIST(-((LN($ET123/$AE$41)+(#REF!+($O$50^2)/2)*$O$54)/($O$50*SQRT($O$54))))*$ET123)*100*$AD$41,0)</f>
        <v>0</v>
      </c>
      <c r="GH123" s="60">
        <f ca="1">IFERROR((NORMSDIST(-(((LN($ET123/$AE$42)+(#REF!+($O$50^2)/2)*$O$54)/($O$50*SQRT($O$54)))-$O$50*SQRT($O$54)))*$AE$42*EXP(-#REF!*$O$54)-NORMSDIST(-((LN($ET123/$AE$42)+(#REF!+($O$50^2)/2)*$O$54)/($O$50*SQRT($O$54))))*$ET123)*100*$AD$42,0)</f>
        <v>0</v>
      </c>
      <c r="GI123" s="85">
        <f t="shared" ca="1" si="189"/>
        <v>0</v>
      </c>
    </row>
    <row r="124" spans="107:191">
      <c r="DC124" s="59">
        <f t="shared" si="186"/>
        <v>4206.2166359510402</v>
      </c>
      <c r="DD124" s="60">
        <f t="shared" si="190"/>
        <v>0</v>
      </c>
      <c r="DE124" s="60">
        <f t="shared" si="191"/>
        <v>0</v>
      </c>
      <c r="DF124" s="60">
        <f t="shared" si="192"/>
        <v>0</v>
      </c>
      <c r="DG124" s="60">
        <f t="shared" si="193"/>
        <v>0</v>
      </c>
      <c r="DH124" s="60">
        <f t="shared" si="194"/>
        <v>0</v>
      </c>
      <c r="DI124" s="60">
        <f t="shared" si="195"/>
        <v>0</v>
      </c>
      <c r="DJ124" s="60">
        <f t="shared" si="196"/>
        <v>0</v>
      </c>
      <c r="DK124" s="60">
        <f t="shared" si="197"/>
        <v>0</v>
      </c>
      <c r="DL124" s="60">
        <f t="shared" si="198"/>
        <v>0</v>
      </c>
      <c r="DM124" s="60">
        <f t="shared" si="199"/>
        <v>0</v>
      </c>
      <c r="DN124" s="60">
        <f t="shared" si="200"/>
        <v>0</v>
      </c>
      <c r="DO124" s="60">
        <f t="shared" si="201"/>
        <v>0</v>
      </c>
      <c r="DP124" s="60">
        <f t="shared" si="202"/>
        <v>0</v>
      </c>
      <c r="DQ124" s="60">
        <f t="shared" si="203"/>
        <v>0</v>
      </c>
      <c r="DR124" s="60">
        <f t="shared" si="204"/>
        <v>0</v>
      </c>
      <c r="DS124" s="60">
        <f t="shared" si="205"/>
        <v>0</v>
      </c>
      <c r="DT124" s="60">
        <f t="shared" si="206"/>
        <v>0</v>
      </c>
      <c r="DU124" s="60">
        <f t="shared" si="207"/>
        <v>0</v>
      </c>
      <c r="DV124" s="60">
        <f t="shared" si="208"/>
        <v>0</v>
      </c>
      <c r="DW124" s="60">
        <f t="shared" si="209"/>
        <v>0</v>
      </c>
      <c r="DX124" s="60">
        <f t="shared" si="210"/>
        <v>0</v>
      </c>
      <c r="DY124" s="60">
        <f t="shared" si="211"/>
        <v>0</v>
      </c>
      <c r="DZ124" s="60">
        <f t="shared" si="212"/>
        <v>0</v>
      </c>
      <c r="EA124" s="60">
        <f t="shared" si="213"/>
        <v>0</v>
      </c>
      <c r="EB124" s="60">
        <f t="shared" si="214"/>
        <v>0</v>
      </c>
      <c r="EC124" s="60">
        <f t="shared" si="215"/>
        <v>0</v>
      </c>
      <c r="ED124" s="60">
        <f t="shared" si="216"/>
        <v>0</v>
      </c>
      <c r="EE124" s="60">
        <f t="shared" si="217"/>
        <v>0</v>
      </c>
      <c r="EF124" s="60">
        <f t="shared" si="218"/>
        <v>0</v>
      </c>
      <c r="EG124" s="60">
        <f t="shared" si="219"/>
        <v>0</v>
      </c>
      <c r="EH124" s="60">
        <f t="shared" si="220"/>
        <v>0</v>
      </c>
      <c r="EI124" s="60">
        <f t="shared" si="221"/>
        <v>0</v>
      </c>
      <c r="EJ124" s="60">
        <f t="shared" si="222"/>
        <v>0</v>
      </c>
      <c r="EK124" s="60">
        <f t="shared" si="223"/>
        <v>0</v>
      </c>
      <c r="EL124" s="60">
        <f t="shared" si="224"/>
        <v>0</v>
      </c>
      <c r="EM124" s="60">
        <f t="shared" si="225"/>
        <v>0</v>
      </c>
      <c r="EN124" s="60">
        <f t="shared" si="226"/>
        <v>0</v>
      </c>
      <c r="EO124" s="60">
        <f t="shared" si="227"/>
        <v>0</v>
      </c>
      <c r="EP124" s="60">
        <f t="shared" si="228"/>
        <v>0</v>
      </c>
      <c r="EQ124" s="60">
        <f t="shared" si="229"/>
        <v>0</v>
      </c>
      <c r="ER124" s="85">
        <f t="shared" si="187"/>
        <v>0</v>
      </c>
      <c r="ES124" s="50"/>
      <c r="ET124" s="59">
        <f t="shared" si="188"/>
        <v>4206.2166359510402</v>
      </c>
      <c r="EU124" s="60">
        <f ca="1">IFERROR((NORMSDIST(-(((LN($ET124/$AE$3)+(#REF!+($O$50^2)/2)*$O$54)/($O$50*SQRT($O$54)))-$O$50*SQRT($O$54)))*$AE$3*EXP(-#REF!*$O$54)-NORMSDIST(-((LN($ET124/$AE$3)+(#REF!+($O$50^2)/2)*$O$54)/($O$50*SQRT($O$54))))*$ET124)*100*$AD$3,0)</f>
        <v>0</v>
      </c>
      <c r="EV124" s="60">
        <f ca="1">IFERROR((NORMSDIST(-(((LN($ET124/$AE$4)+(#REF!+($O$50^2)/2)*$O$54)/($O$50*SQRT($O$54)))-$O$50*SQRT($O$54)))*$AE$4*EXP(-#REF!*$O$54)-NORMSDIST(-((LN($ET124/$AE$4)+(#REF!+($O$50^2)/2)*$O$54)/($O$50*SQRT($O$54))))*$ET124)*100*$AD$4,0)</f>
        <v>0</v>
      </c>
      <c r="EW124" s="60">
        <f ca="1">IFERROR((NORMSDIST(-(((LN($ET124/$AE$5)+(#REF!+($O$50^2)/2)*$O$54)/($O$50*SQRT($O$54)))-$O$50*SQRT($O$54)))*$AE$5*EXP(-#REF!*$O$54)-NORMSDIST(-((LN($ET124/$AE$5)+(#REF!+($O$50^2)/2)*$O$54)/($O$50*SQRT($O$54))))*$ET124)*100*$AD$5,0)</f>
        <v>0</v>
      </c>
      <c r="EX124" s="60">
        <f ca="1">IFERROR((NORMSDIST(-(((LN($ET124/$AE$6)+(#REF!+($O$50^2)/2)*$O$54)/($O$50*SQRT($O$54)))-$O$50*SQRT($O$54)))*$AE$6*EXP(-#REF!*$O$54)-NORMSDIST(-((LN($ET124/$AE$6)+(#REF!+($O$50^2)/2)*$O$54)/($O$50*SQRT($O$54))))*$ET124)*100*$AD$6,0)</f>
        <v>0</v>
      </c>
      <c r="EY124" s="60">
        <f ca="1">IFERROR((NORMSDIST(-(((LN($ET124/$AE$7)+(#REF!+($O$50^2)/2)*$O$54)/($O$50*SQRT($O$54)))-$O$50*SQRT($O$54)))*$AE$7*EXP(-#REF!*$O$54)-NORMSDIST(-((LN($ET124/$AE$7)+(#REF!+($O$50^2)/2)*$O$54)/($O$50*SQRT($O$54))))*$ET124)*100*$AD$7,0)</f>
        <v>0</v>
      </c>
      <c r="EZ124" s="60">
        <f ca="1">IFERROR((NORMSDIST(-(((LN($ET124/$AE$8)+(#REF!+($O$50^2)/2)*$O$54)/($O$50*SQRT($O$54)))-$O$50*SQRT($O$54)))*$AE$8*EXP(-#REF!*$O$54)-NORMSDIST(-((LN($ET124/$AE$8)+(#REF!+($O$50^2)/2)*$O$54)/($O$50*SQRT($O$54))))*$ET124)*100*$AD$8,0)</f>
        <v>0</v>
      </c>
      <c r="FA124" s="60">
        <f ca="1">IFERROR((NORMSDIST(-(((LN($ET124/$AE$9)+(#REF!+($O$50^2)/2)*$O$54)/($O$50*SQRT($O$54)))-$O$50*SQRT($O$54)))*$AE$9*EXP(-#REF!*$O$54)-NORMSDIST(-((LN($ET124/$AE$9)+(#REF!+($O$50^2)/2)*$O$54)/($O$50*SQRT($O$54))))*$ET124)*100*$AD$9,0)</f>
        <v>0</v>
      </c>
      <c r="FB124" s="60">
        <f ca="1">IFERROR((NORMSDIST(-(((LN($ET124/$AE$10)+(#REF!+($O$50^2)/2)*$O$54)/($O$50*SQRT($O$54)))-$O$50*SQRT($O$54)))*$AE$10*EXP(-#REF!*$O$54)-NORMSDIST(-((LN($ET124/$AE$10)+(#REF!+($O$50^2)/2)*$O$54)/($O$50*SQRT($O$54))))*$ET124)*100*$AD$10,0)</f>
        <v>0</v>
      </c>
      <c r="FC124" s="60">
        <f ca="1">IFERROR((NORMSDIST(-(((LN($ET124/$AE$11)+(#REF!+($O$50^2)/2)*$O$54)/($O$50*SQRT($O$54)))-$O$50*SQRT($O$54)))*$AE$11*EXP(-#REF!*$O$54)-NORMSDIST(-((LN($ET124/$AE$11)+(#REF!+($O$50^2)/2)*$O$54)/($O$50*SQRT($O$54))))*$ET124)*100*$AD$11,0)</f>
        <v>0</v>
      </c>
      <c r="FD124" s="60">
        <f ca="1">IFERROR((NORMSDIST(-(((LN($ET124/$AE$12)+(#REF!+($O$50^2)/2)*$O$54)/($O$50*SQRT($O$54)))-$O$50*SQRT($O$54)))*$AE$12*EXP(-#REF!*$O$54)-NORMSDIST(-((LN($ET124/$AE$12)+(#REF!+($O$50^2)/2)*$O$54)/($O$50*SQRT($O$54))))*$ET124)*100*$AD$12,0)</f>
        <v>0</v>
      </c>
      <c r="FE124" s="60">
        <f ca="1">IFERROR((NORMSDIST(-(((LN($ET124/$AE$13)+(#REF!+($O$50^2)/2)*$O$54)/($O$50*SQRT($O$54)))-$O$50*SQRT($O$54)))*$AE$13*EXP(-#REF!*$O$54)-NORMSDIST(-((LN($ET124/$AE$13)+(#REF!+($O$50^2)/2)*$O$54)/($O$50*SQRT($O$54))))*$ET124)*100*$AD$13,0)</f>
        <v>0</v>
      </c>
      <c r="FF124" s="60">
        <f ca="1">IFERROR((NORMSDIST(-(((LN($ET124/$AE$14)+(#REF!+($O$50^2)/2)*$O$54)/($O$50*SQRT($O$54)))-$O$50*SQRT($O$54)))*$AE$14*EXP(-#REF!*$O$54)-NORMSDIST(-((LN($ET124/$AE$14)+(#REF!+($O$50^2)/2)*$O$54)/($O$50*SQRT($O$54))))*$ET124)*100*$AD$14,0)</f>
        <v>0</v>
      </c>
      <c r="FG124" s="60">
        <f ca="1">IFERROR((NORMSDIST(-(((LN($ET124/$AE$15)+(#REF!+($O$50^2)/2)*$O$54)/($O$50*SQRT($O$54)))-$O$50*SQRT($O$54)))*$AE$15*EXP(-#REF!*$O$54)-NORMSDIST(-((LN($ET124/$AE$15)+(#REF!+($O$50^2)/2)*$O$54)/($O$50*SQRT($O$54))))*$ET124)*100*$AD$15,0)</f>
        <v>0</v>
      </c>
      <c r="FH124" s="60">
        <f ca="1">IFERROR((NORMSDIST(-(((LN($ET124/$AE$16)+(#REF!+($O$50^2)/2)*$O$54)/($O$50*SQRT($O$54)))-$O$50*SQRT($O$54)))*$AE$16*EXP(-#REF!*$O$54)-NORMSDIST(-((LN($ET124/$AE$16)+(#REF!+($O$50^2)/2)*$O$54)/($O$50*SQRT($O$54))))*$ET124)*100*$AD$16,0)</f>
        <v>0</v>
      </c>
      <c r="FI124" s="60">
        <f ca="1">IFERROR((NORMSDIST(-(((LN($ET124/$AE$17)+(#REF!+($O$50^2)/2)*$O$54)/($O$50*SQRT($O$54)))-$O$50*SQRT($O$54)))*$AE$17*EXP(-#REF!*$O$54)-NORMSDIST(-((LN($ET124/$AE$17)+(#REF!+($O$50^2)/2)*$O$54)/($O$50*SQRT($O$54))))*$ET124)*100*$AD$17,0)</f>
        <v>0</v>
      </c>
      <c r="FJ124" s="60">
        <f ca="1">IFERROR((NORMSDIST(-(((LN($ET124/$AE$18)+(#REF!+($O$50^2)/2)*$O$54)/($O$50*SQRT($O$54)))-$O$50*SQRT($O$54)))*$AE$18*EXP(-#REF!*$O$54)-NORMSDIST(-((LN($ET124/$AE$18)+(#REF!+($O$50^2)/2)*$O$54)/($O$50*SQRT($O$54))))*$ET124)*100*$AD$18,0)</f>
        <v>0</v>
      </c>
      <c r="FK124" s="60">
        <f ca="1">IFERROR((NORMSDIST(-(((LN($ET124/$AE$19)+(#REF!+($O$50^2)/2)*$O$54)/($O$50*SQRT($O$54)))-$O$50*SQRT($O$54)))*$AE$19*EXP(-#REF!*$O$54)-NORMSDIST(-((LN($ET124/$AE$19)+(#REF!+($O$50^2)/2)*$O$54)/($O$50*SQRT($O$54))))*$ET124)*100*$AD$19,0)</f>
        <v>0</v>
      </c>
      <c r="FL124" s="60">
        <f ca="1">IFERROR((NORMSDIST(-(((LN($ET124/$AE$20)+(#REF!+($O$50^2)/2)*$O$54)/($O$50*SQRT($O$54)))-$O$50*SQRT($O$54)))*$AE$20*EXP(-#REF!*$O$54)-NORMSDIST(-((LN($ET124/$AE$20)+(#REF!+($O$50^2)/2)*$O$54)/($O$50*SQRT($O$54))))*$ET124)*100*$AD$20,0)</f>
        <v>0</v>
      </c>
      <c r="FM124" s="60">
        <f ca="1">IFERROR((NORMSDIST(-(((LN($ET124/$AE$21)+(#REF!+($O$50^2)/2)*$O$54)/($O$50*SQRT($O$54)))-$O$50*SQRT($O$54)))*$AE$21*EXP(-#REF!*$O$54)-NORMSDIST(-((LN($ET124/$AE$21)+(#REF!+($O$50^2)/2)*$O$54)/($O$50*SQRT($O$54))))*$ET124)*100*$AD$21,0)</f>
        <v>0</v>
      </c>
      <c r="FN124" s="60">
        <f ca="1">IFERROR((NORMSDIST(-(((LN($ET124/$AE$22)+(#REF!+($O$50^2)/2)*$O$54)/($O$50*SQRT($O$54)))-$O$50*SQRT($O$54)))*$AE$22*EXP(-#REF!*$O$54)-NORMSDIST(-((LN($ET124/$AE$22)+(#REF!+($O$50^2)/2)*$O$54)/($O$50*SQRT($O$54))))*$ET124)*100*$AD$22,0)</f>
        <v>0</v>
      </c>
      <c r="FO124" s="60">
        <f ca="1">IFERROR((NORMSDIST(-(((LN($ET124/$AE$23)+(#REF!+($O$50^2)/2)*$O$54)/($O$50*SQRT($O$54)))-$O$50*SQRT($O$54)))*$AE$23*EXP(-#REF!*$O$54)-NORMSDIST(-((LN($ET124/$AE$23)+(#REF!+($O$50^2)/2)*$O$54)/($O$50*SQRT($O$54))))*$ET124)*100*$AD$23,0)</f>
        <v>0</v>
      </c>
      <c r="FP124" s="60">
        <f ca="1">IFERROR((NORMSDIST(-(((LN($ET124/$AE$24)+(#REF!+($O$50^2)/2)*$O$54)/($O$50*SQRT($O$54)))-$O$50*SQRT($O$54)))*$AE$24*EXP(-#REF!*$O$54)-NORMSDIST(-((LN($ET124/$AE$24)+(#REF!+($O$50^2)/2)*$O$54)/($O$50*SQRT($O$54))))*$ET124)*100*$AD$24,0)</f>
        <v>0</v>
      </c>
      <c r="FQ124" s="60">
        <f ca="1">IFERROR((NORMSDIST(-(((LN($ET124/$AE$25)+(#REF!+($O$50^2)/2)*$O$54)/($O$50*SQRT($O$54)))-$O$50*SQRT($O$54)))*$AE$25*EXP(-#REF!*$O$54)-NORMSDIST(-((LN($ET124/$AE$25)+(#REF!+($O$50^2)/2)*$O$54)/($O$50*SQRT($O$54))))*$ET124)*100*$AD$25,0)</f>
        <v>0</v>
      </c>
      <c r="FR124" s="60">
        <f ca="1">IFERROR((NORMSDIST(-(((LN($ET124/$AE$26)+(#REF!+($O$50^2)/2)*$O$54)/($O$50*SQRT($O$54)))-$O$50*SQRT($O$54)))*$AE$26*EXP(-#REF!*$O$54)-NORMSDIST(-((LN($ET124/$AE$26)+(#REF!+($O$50^2)/2)*$O$54)/($O$50*SQRT($O$54))))*$ET124)*100*$AD$26,0)</f>
        <v>0</v>
      </c>
      <c r="FS124" s="60">
        <f ca="1">IFERROR((NORMSDIST(-(((LN($ET124/$AE$27)+(#REF!+($O$50^2)/2)*$O$54)/($O$50*SQRT($O$54)))-$O$50*SQRT($O$54)))*$AE$27*EXP(-#REF!*$O$54)-NORMSDIST(-((LN($ET124/$AE$27)+(#REF!+($O$50^2)/2)*$O$54)/($O$50*SQRT($O$54))))*$ET124)*100*$AD$27,0)</f>
        <v>0</v>
      </c>
      <c r="FT124" s="60">
        <f ca="1">IFERROR((NORMSDIST(-(((LN($ET124/$AE$28)+(#REF!+($O$50^2)/2)*$O$54)/($O$50*SQRT($O$54)))-$O$50*SQRT($O$54)))*$AE$28*EXP(-#REF!*$O$54)-NORMSDIST(-((LN($ET124/$AE$28)+(#REF!+($O$50^2)/2)*$O$54)/($O$50*SQRT($O$54))))*$ET124)*100*$AD$28,0)</f>
        <v>0</v>
      </c>
      <c r="FU124" s="60">
        <f ca="1">IFERROR((NORMSDIST(-(((LN($ET124/$AE$29)+(#REF!+($O$50^2)/2)*$O$54)/($O$50*SQRT($O$54)))-$O$50*SQRT($O$54)))*$AE$29*EXP(-#REF!*$O$54)-NORMSDIST(-((LN($ET124/$AE$29)+(#REF!+($O$50^2)/2)*$O$54)/($O$50*SQRT($O$54))))*$ET124)*100*$AD$29,0)</f>
        <v>0</v>
      </c>
      <c r="FV124" s="60">
        <f ca="1">IFERROR((NORMSDIST(-(((LN($ET124/$AE$30)+(#REF!+($O$50^2)/2)*$O$54)/($O$50*SQRT($O$54)))-$O$50*SQRT($O$54)))*$AE$30*EXP(-#REF!*$O$54)-NORMSDIST(-((LN($ET124/$AE$30)+(#REF!+($O$50^2)/2)*$O$54)/($O$50*SQRT($O$54))))*$ET124)*100*$AD$30,0)</f>
        <v>0</v>
      </c>
      <c r="FW124" s="60">
        <f ca="1">IFERROR((NORMSDIST(-(((LN($ET124/$AE$31)+(#REF!+($O$50^2)/2)*$O$54)/($O$50*SQRT($O$54)))-$O$50*SQRT($O$54)))*$AE$31*EXP(-#REF!*$O$54)-NORMSDIST(-((LN($ET124/$AE$31)+(#REF!+($O$50^2)/2)*$O$54)/($O$50*SQRT($O$54))))*$ET124)*100*$AD$31,0)</f>
        <v>0</v>
      </c>
      <c r="FX124" s="60">
        <f ca="1">IFERROR((NORMSDIST(-(((LN($ET124/$AE$32)+(#REF!+($O$50^2)/2)*$O$54)/($O$50*SQRT($O$54)))-$O$50*SQRT($O$54)))*$AE$32*EXP(-#REF!*$O$54)-NORMSDIST(-((LN($ET124/$AE$32)+(#REF!+($O$50^2)/2)*$O$54)/($O$50*SQRT($O$54))))*$ET124)*100*$AD$32,0)</f>
        <v>0</v>
      </c>
      <c r="FY124" s="60">
        <f ca="1">IFERROR((NORMSDIST(-(((LN($ET124/$AE$33)+(#REF!+($O$50^2)/2)*$O$54)/($O$50*SQRT($O$54)))-$O$50*SQRT($O$54)))*$AE$33*EXP(-#REF!*$O$54)-NORMSDIST(-((LN($ET124/$AE$33)+(#REF!+($O$50^2)/2)*$O$54)/($O$50*SQRT($O$54))))*$ET124)*100*$AD$33,0)</f>
        <v>0</v>
      </c>
      <c r="FZ124" s="60">
        <f ca="1">IFERROR((NORMSDIST(-(((LN($ET124/$AE$34)+(#REF!+($O$50^2)/2)*$O$54)/($O$50*SQRT($O$54)))-$O$50*SQRT($O$54)))*$AE$34*EXP(-#REF!*$O$54)-NORMSDIST(-((LN($ET124/$AE$34)+(#REF!+($O$50^2)/2)*$O$54)/($O$50*SQRT($O$54))))*$ET124)*100*$AD$34,0)</f>
        <v>0</v>
      </c>
      <c r="GA124" s="60">
        <f ca="1">IFERROR((NORMSDIST(-(((LN($ET124/$AE$35)+(#REF!+($O$50^2)/2)*$O$54)/($O$50*SQRT($O$54)))-$O$50*SQRT($O$54)))*$AE$35*EXP(-#REF!*$O$54)-NORMSDIST(-((LN($ET124/$AE$35)+(#REF!+($O$50^2)/2)*$O$54)/($O$50*SQRT($O$54))))*$ET124)*100*$AD$35,0)</f>
        <v>0</v>
      </c>
      <c r="GB124" s="60">
        <f ca="1">IFERROR((NORMSDIST(-(((LN($ET124/$AE$36)+(#REF!+($O$50^2)/2)*$O$54)/($O$50*SQRT($O$54)))-$O$50*SQRT($O$54)))*$AE$36*EXP(-#REF!*$O$54)-NORMSDIST(-((LN($ET124/$AE$36)+(#REF!+($O$50^2)/2)*$O$54)/($O$50*SQRT($O$54))))*$ET124)*100*$AD$36,0)</f>
        <v>0</v>
      </c>
      <c r="GC124" s="60">
        <f ca="1">IFERROR((NORMSDIST(-(((LN($ET124/$AE$37)+(#REF!+($O$50^2)/2)*$O$54)/($O$50*SQRT($O$54)))-$O$50*SQRT($O$54)))*$AE$37*EXP(-#REF!*$O$54)-NORMSDIST(-((LN($ET124/$AE$37)+(#REF!+($O$50^2)/2)*$O$54)/($O$50*SQRT($O$54))))*$ET124)*100*$AD$37,0)</f>
        <v>0</v>
      </c>
      <c r="GD124" s="60">
        <f ca="1">IFERROR((NORMSDIST(-(((LN($ET124/$AE$38)+(#REF!+($O$50^2)/2)*$O$54)/($O$50*SQRT($O$54)))-$O$50*SQRT($O$54)))*$AE$38*EXP(-#REF!*$O$54)-NORMSDIST(-((LN($ET124/$AE$38)+(#REF!+($O$50^2)/2)*$O$54)/($O$50*SQRT($O$54))))*$ET124)*100*$AD$38,0)</f>
        <v>0</v>
      </c>
      <c r="GE124" s="60">
        <f ca="1">IFERROR((NORMSDIST(-(((LN($ET124/$AE$39)+(#REF!+($O$50^2)/2)*$O$54)/($O$50*SQRT($O$54)))-$O$50*SQRT($O$54)))*$AE$39*EXP(-#REF!*$O$54)-NORMSDIST(-((LN($ET124/$AE$39)+(#REF!+($O$50^2)/2)*$O$54)/($O$50*SQRT($O$54))))*$ET124)*100*$AD$39,0)</f>
        <v>0</v>
      </c>
      <c r="GF124" s="60">
        <f ca="1">IFERROR((NORMSDIST(-(((LN($ET124/$AE$40)+(#REF!+($O$50^2)/2)*$O$54)/($O$50*SQRT($O$54)))-$O$50*SQRT($O$54)))*$AE$40*EXP(-#REF!*$O$54)-NORMSDIST(-((LN($ET124/$AE$40)+(#REF!+($O$50^2)/2)*$O$54)/($O$50*SQRT($O$54))))*$ET124)*100*$AD$40,0)</f>
        <v>0</v>
      </c>
      <c r="GG124" s="60">
        <f ca="1">IFERROR((NORMSDIST(-(((LN($ET124/$AE$41)+(#REF!+($O$50^2)/2)*$O$54)/($O$50*SQRT($O$54)))-$O$50*SQRT($O$54)))*$AE$41*EXP(-#REF!*$O$54)-NORMSDIST(-((LN($ET124/$AE$41)+(#REF!+($O$50^2)/2)*$O$54)/($O$50*SQRT($O$54))))*$ET124)*100*$AD$41,0)</f>
        <v>0</v>
      </c>
      <c r="GH124" s="60">
        <f ca="1">IFERROR((NORMSDIST(-(((LN($ET124/$AE$42)+(#REF!+($O$50^2)/2)*$O$54)/($O$50*SQRT($O$54)))-$O$50*SQRT($O$54)))*$AE$42*EXP(-#REF!*$O$54)-NORMSDIST(-((LN($ET124/$AE$42)+(#REF!+($O$50^2)/2)*$O$54)/($O$50*SQRT($O$54))))*$ET124)*100*$AD$42,0)</f>
        <v>0</v>
      </c>
      <c r="GI124" s="85">
        <f t="shared" ca="1" si="189"/>
        <v>0</v>
      </c>
    </row>
    <row r="125" spans="107:191">
      <c r="DC125" s="59">
        <f t="shared" si="186"/>
        <v>4290.3409686700606</v>
      </c>
      <c r="DD125" s="60">
        <f t="shared" si="190"/>
        <v>0</v>
      </c>
      <c r="DE125" s="60">
        <f t="shared" si="191"/>
        <v>0</v>
      </c>
      <c r="DF125" s="60">
        <f t="shared" si="192"/>
        <v>0</v>
      </c>
      <c r="DG125" s="60">
        <f t="shared" si="193"/>
        <v>0</v>
      </c>
      <c r="DH125" s="60">
        <f t="shared" si="194"/>
        <v>0</v>
      </c>
      <c r="DI125" s="60">
        <f t="shared" si="195"/>
        <v>0</v>
      </c>
      <c r="DJ125" s="60">
        <f t="shared" si="196"/>
        <v>0</v>
      </c>
      <c r="DK125" s="60">
        <f t="shared" si="197"/>
        <v>0</v>
      </c>
      <c r="DL125" s="60">
        <f t="shared" si="198"/>
        <v>0</v>
      </c>
      <c r="DM125" s="60">
        <f t="shared" si="199"/>
        <v>0</v>
      </c>
      <c r="DN125" s="60">
        <f t="shared" si="200"/>
        <v>0</v>
      </c>
      <c r="DO125" s="60">
        <f t="shared" si="201"/>
        <v>0</v>
      </c>
      <c r="DP125" s="60">
        <f t="shared" si="202"/>
        <v>0</v>
      </c>
      <c r="DQ125" s="60">
        <f t="shared" si="203"/>
        <v>0</v>
      </c>
      <c r="DR125" s="60">
        <f t="shared" si="204"/>
        <v>0</v>
      </c>
      <c r="DS125" s="60">
        <f t="shared" si="205"/>
        <v>0</v>
      </c>
      <c r="DT125" s="60">
        <f t="shared" si="206"/>
        <v>0</v>
      </c>
      <c r="DU125" s="60">
        <f t="shared" si="207"/>
        <v>0</v>
      </c>
      <c r="DV125" s="60">
        <f t="shared" si="208"/>
        <v>0</v>
      </c>
      <c r="DW125" s="60">
        <f t="shared" si="209"/>
        <v>0</v>
      </c>
      <c r="DX125" s="60">
        <f t="shared" si="210"/>
        <v>0</v>
      </c>
      <c r="DY125" s="60">
        <f t="shared" si="211"/>
        <v>0</v>
      </c>
      <c r="DZ125" s="60">
        <f t="shared" si="212"/>
        <v>0</v>
      </c>
      <c r="EA125" s="60">
        <f t="shared" si="213"/>
        <v>0</v>
      </c>
      <c r="EB125" s="60">
        <f t="shared" si="214"/>
        <v>0</v>
      </c>
      <c r="EC125" s="60">
        <f t="shared" si="215"/>
        <v>0</v>
      </c>
      <c r="ED125" s="60">
        <f t="shared" si="216"/>
        <v>0</v>
      </c>
      <c r="EE125" s="60">
        <f t="shared" si="217"/>
        <v>0</v>
      </c>
      <c r="EF125" s="60">
        <f t="shared" si="218"/>
        <v>0</v>
      </c>
      <c r="EG125" s="60">
        <f t="shared" si="219"/>
        <v>0</v>
      </c>
      <c r="EH125" s="60">
        <f t="shared" si="220"/>
        <v>0</v>
      </c>
      <c r="EI125" s="60">
        <f t="shared" si="221"/>
        <v>0</v>
      </c>
      <c r="EJ125" s="60">
        <f t="shared" si="222"/>
        <v>0</v>
      </c>
      <c r="EK125" s="60">
        <f t="shared" si="223"/>
        <v>0</v>
      </c>
      <c r="EL125" s="60">
        <f t="shared" si="224"/>
        <v>0</v>
      </c>
      <c r="EM125" s="60">
        <f t="shared" si="225"/>
        <v>0</v>
      </c>
      <c r="EN125" s="60">
        <f t="shared" si="226"/>
        <v>0</v>
      </c>
      <c r="EO125" s="60">
        <f t="shared" si="227"/>
        <v>0</v>
      </c>
      <c r="EP125" s="60">
        <f t="shared" si="228"/>
        <v>0</v>
      </c>
      <c r="EQ125" s="60">
        <f t="shared" si="229"/>
        <v>0</v>
      </c>
      <c r="ER125" s="85">
        <f t="shared" si="187"/>
        <v>0</v>
      </c>
      <c r="ES125" s="50"/>
      <c r="ET125" s="59">
        <f t="shared" si="188"/>
        <v>4290.3409686700606</v>
      </c>
      <c r="EU125" s="60">
        <f ca="1">IFERROR((NORMSDIST(-(((LN($ET125/$AE$3)+(#REF!+($O$50^2)/2)*$O$54)/($O$50*SQRT($O$54)))-$O$50*SQRT($O$54)))*$AE$3*EXP(-#REF!*$O$54)-NORMSDIST(-((LN($ET125/$AE$3)+(#REF!+($O$50^2)/2)*$O$54)/($O$50*SQRT($O$54))))*$ET125)*100*$AD$3,0)</f>
        <v>0</v>
      </c>
      <c r="EV125" s="60">
        <f ca="1">IFERROR((NORMSDIST(-(((LN($ET125/$AE$4)+(#REF!+($O$50^2)/2)*$O$54)/($O$50*SQRT($O$54)))-$O$50*SQRT($O$54)))*$AE$4*EXP(-#REF!*$O$54)-NORMSDIST(-((LN($ET125/$AE$4)+(#REF!+($O$50^2)/2)*$O$54)/($O$50*SQRT($O$54))))*$ET125)*100*$AD$4,0)</f>
        <v>0</v>
      </c>
      <c r="EW125" s="60">
        <f ca="1">IFERROR((NORMSDIST(-(((LN($ET125/$AE$5)+(#REF!+($O$50^2)/2)*$O$54)/($O$50*SQRT($O$54)))-$O$50*SQRT($O$54)))*$AE$5*EXP(-#REF!*$O$54)-NORMSDIST(-((LN($ET125/$AE$5)+(#REF!+($O$50^2)/2)*$O$54)/($O$50*SQRT($O$54))))*$ET125)*100*$AD$5,0)</f>
        <v>0</v>
      </c>
      <c r="EX125" s="60">
        <f ca="1">IFERROR((NORMSDIST(-(((LN($ET125/$AE$6)+(#REF!+($O$50^2)/2)*$O$54)/($O$50*SQRT($O$54)))-$O$50*SQRT($O$54)))*$AE$6*EXP(-#REF!*$O$54)-NORMSDIST(-((LN($ET125/$AE$6)+(#REF!+($O$50^2)/2)*$O$54)/($O$50*SQRT($O$54))))*$ET125)*100*$AD$6,0)</f>
        <v>0</v>
      </c>
      <c r="EY125" s="60">
        <f ca="1">IFERROR((NORMSDIST(-(((LN($ET125/$AE$7)+(#REF!+($O$50^2)/2)*$O$54)/($O$50*SQRT($O$54)))-$O$50*SQRT($O$54)))*$AE$7*EXP(-#REF!*$O$54)-NORMSDIST(-((LN($ET125/$AE$7)+(#REF!+($O$50^2)/2)*$O$54)/($O$50*SQRT($O$54))))*$ET125)*100*$AD$7,0)</f>
        <v>0</v>
      </c>
      <c r="EZ125" s="60">
        <f ca="1">IFERROR((NORMSDIST(-(((LN($ET125/$AE$8)+(#REF!+($O$50^2)/2)*$O$54)/($O$50*SQRT($O$54)))-$O$50*SQRT($O$54)))*$AE$8*EXP(-#REF!*$O$54)-NORMSDIST(-((LN($ET125/$AE$8)+(#REF!+($O$50^2)/2)*$O$54)/($O$50*SQRT($O$54))))*$ET125)*100*$AD$8,0)</f>
        <v>0</v>
      </c>
      <c r="FA125" s="60">
        <f ca="1">IFERROR((NORMSDIST(-(((LN($ET125/$AE$9)+(#REF!+($O$50^2)/2)*$O$54)/($O$50*SQRT($O$54)))-$O$50*SQRT($O$54)))*$AE$9*EXP(-#REF!*$O$54)-NORMSDIST(-((LN($ET125/$AE$9)+(#REF!+($O$50^2)/2)*$O$54)/($O$50*SQRT($O$54))))*$ET125)*100*$AD$9,0)</f>
        <v>0</v>
      </c>
      <c r="FB125" s="60">
        <f ca="1">IFERROR((NORMSDIST(-(((LN($ET125/$AE$10)+(#REF!+($O$50^2)/2)*$O$54)/($O$50*SQRT($O$54)))-$O$50*SQRT($O$54)))*$AE$10*EXP(-#REF!*$O$54)-NORMSDIST(-((LN($ET125/$AE$10)+(#REF!+($O$50^2)/2)*$O$54)/($O$50*SQRT($O$54))))*$ET125)*100*$AD$10,0)</f>
        <v>0</v>
      </c>
      <c r="FC125" s="60">
        <f ca="1">IFERROR((NORMSDIST(-(((LN($ET125/$AE$11)+(#REF!+($O$50^2)/2)*$O$54)/($O$50*SQRT($O$54)))-$O$50*SQRT($O$54)))*$AE$11*EXP(-#REF!*$O$54)-NORMSDIST(-((LN($ET125/$AE$11)+(#REF!+($O$50^2)/2)*$O$54)/($O$50*SQRT($O$54))))*$ET125)*100*$AD$11,0)</f>
        <v>0</v>
      </c>
      <c r="FD125" s="60">
        <f ca="1">IFERROR((NORMSDIST(-(((LN($ET125/$AE$12)+(#REF!+($O$50^2)/2)*$O$54)/($O$50*SQRT($O$54)))-$O$50*SQRT($O$54)))*$AE$12*EXP(-#REF!*$O$54)-NORMSDIST(-((LN($ET125/$AE$12)+(#REF!+($O$50^2)/2)*$O$54)/($O$50*SQRT($O$54))))*$ET125)*100*$AD$12,0)</f>
        <v>0</v>
      </c>
      <c r="FE125" s="60">
        <f ca="1">IFERROR((NORMSDIST(-(((LN($ET125/$AE$13)+(#REF!+($O$50^2)/2)*$O$54)/($O$50*SQRT($O$54)))-$O$50*SQRT($O$54)))*$AE$13*EXP(-#REF!*$O$54)-NORMSDIST(-((LN($ET125/$AE$13)+(#REF!+($O$50^2)/2)*$O$54)/($O$50*SQRT($O$54))))*$ET125)*100*$AD$13,0)</f>
        <v>0</v>
      </c>
      <c r="FF125" s="60">
        <f ca="1">IFERROR((NORMSDIST(-(((LN($ET125/$AE$14)+(#REF!+($O$50^2)/2)*$O$54)/($O$50*SQRT($O$54)))-$O$50*SQRT($O$54)))*$AE$14*EXP(-#REF!*$O$54)-NORMSDIST(-((LN($ET125/$AE$14)+(#REF!+($O$50^2)/2)*$O$54)/($O$50*SQRT($O$54))))*$ET125)*100*$AD$14,0)</f>
        <v>0</v>
      </c>
      <c r="FG125" s="60">
        <f ca="1">IFERROR((NORMSDIST(-(((LN($ET125/$AE$15)+(#REF!+($O$50^2)/2)*$O$54)/($O$50*SQRT($O$54)))-$O$50*SQRT($O$54)))*$AE$15*EXP(-#REF!*$O$54)-NORMSDIST(-((LN($ET125/$AE$15)+(#REF!+($O$50^2)/2)*$O$54)/($O$50*SQRT($O$54))))*$ET125)*100*$AD$15,0)</f>
        <v>0</v>
      </c>
      <c r="FH125" s="60">
        <f ca="1">IFERROR((NORMSDIST(-(((LN($ET125/$AE$16)+(#REF!+($O$50^2)/2)*$O$54)/($O$50*SQRT($O$54)))-$O$50*SQRT($O$54)))*$AE$16*EXP(-#REF!*$O$54)-NORMSDIST(-((LN($ET125/$AE$16)+(#REF!+($O$50^2)/2)*$O$54)/($O$50*SQRT($O$54))))*$ET125)*100*$AD$16,0)</f>
        <v>0</v>
      </c>
      <c r="FI125" s="60">
        <f ca="1">IFERROR((NORMSDIST(-(((LN($ET125/$AE$17)+(#REF!+($O$50^2)/2)*$O$54)/($O$50*SQRT($O$54)))-$O$50*SQRT($O$54)))*$AE$17*EXP(-#REF!*$O$54)-NORMSDIST(-((LN($ET125/$AE$17)+(#REF!+($O$50^2)/2)*$O$54)/($O$50*SQRT($O$54))))*$ET125)*100*$AD$17,0)</f>
        <v>0</v>
      </c>
      <c r="FJ125" s="60">
        <f ca="1">IFERROR((NORMSDIST(-(((LN($ET125/$AE$18)+(#REF!+($O$50^2)/2)*$O$54)/($O$50*SQRT($O$54)))-$O$50*SQRT($O$54)))*$AE$18*EXP(-#REF!*$O$54)-NORMSDIST(-((LN($ET125/$AE$18)+(#REF!+($O$50^2)/2)*$O$54)/($O$50*SQRT($O$54))))*$ET125)*100*$AD$18,0)</f>
        <v>0</v>
      </c>
      <c r="FK125" s="60">
        <f ca="1">IFERROR((NORMSDIST(-(((LN($ET125/$AE$19)+(#REF!+($O$50^2)/2)*$O$54)/($O$50*SQRT($O$54)))-$O$50*SQRT($O$54)))*$AE$19*EXP(-#REF!*$O$54)-NORMSDIST(-((LN($ET125/$AE$19)+(#REF!+($O$50^2)/2)*$O$54)/($O$50*SQRT($O$54))))*$ET125)*100*$AD$19,0)</f>
        <v>0</v>
      </c>
      <c r="FL125" s="60">
        <f ca="1">IFERROR((NORMSDIST(-(((LN($ET125/$AE$20)+(#REF!+($O$50^2)/2)*$O$54)/($O$50*SQRT($O$54)))-$O$50*SQRT($O$54)))*$AE$20*EXP(-#REF!*$O$54)-NORMSDIST(-((LN($ET125/$AE$20)+(#REF!+($O$50^2)/2)*$O$54)/($O$50*SQRT($O$54))))*$ET125)*100*$AD$20,0)</f>
        <v>0</v>
      </c>
      <c r="FM125" s="60">
        <f ca="1">IFERROR((NORMSDIST(-(((LN($ET125/$AE$21)+(#REF!+($O$50^2)/2)*$O$54)/($O$50*SQRT($O$54)))-$O$50*SQRT($O$54)))*$AE$21*EXP(-#REF!*$O$54)-NORMSDIST(-((LN($ET125/$AE$21)+(#REF!+($O$50^2)/2)*$O$54)/($O$50*SQRT($O$54))))*$ET125)*100*$AD$21,0)</f>
        <v>0</v>
      </c>
      <c r="FN125" s="60">
        <f ca="1">IFERROR((NORMSDIST(-(((LN($ET125/$AE$22)+(#REF!+($O$50^2)/2)*$O$54)/($O$50*SQRT($O$54)))-$O$50*SQRT($O$54)))*$AE$22*EXP(-#REF!*$O$54)-NORMSDIST(-((LN($ET125/$AE$22)+(#REF!+($O$50^2)/2)*$O$54)/($O$50*SQRT($O$54))))*$ET125)*100*$AD$22,0)</f>
        <v>0</v>
      </c>
      <c r="FO125" s="60">
        <f ca="1">IFERROR((NORMSDIST(-(((LN($ET125/$AE$23)+(#REF!+($O$50^2)/2)*$O$54)/($O$50*SQRT($O$54)))-$O$50*SQRT($O$54)))*$AE$23*EXP(-#REF!*$O$54)-NORMSDIST(-((LN($ET125/$AE$23)+(#REF!+($O$50^2)/2)*$O$54)/($O$50*SQRT($O$54))))*$ET125)*100*$AD$23,0)</f>
        <v>0</v>
      </c>
      <c r="FP125" s="60">
        <f ca="1">IFERROR((NORMSDIST(-(((LN($ET125/$AE$24)+(#REF!+($O$50^2)/2)*$O$54)/($O$50*SQRT($O$54)))-$O$50*SQRT($O$54)))*$AE$24*EXP(-#REF!*$O$54)-NORMSDIST(-((LN($ET125/$AE$24)+(#REF!+($O$50^2)/2)*$O$54)/($O$50*SQRT($O$54))))*$ET125)*100*$AD$24,0)</f>
        <v>0</v>
      </c>
      <c r="FQ125" s="60">
        <f ca="1">IFERROR((NORMSDIST(-(((LN($ET125/$AE$25)+(#REF!+($O$50^2)/2)*$O$54)/($O$50*SQRT($O$54)))-$O$50*SQRT($O$54)))*$AE$25*EXP(-#REF!*$O$54)-NORMSDIST(-((LN($ET125/$AE$25)+(#REF!+($O$50^2)/2)*$O$54)/($O$50*SQRT($O$54))))*$ET125)*100*$AD$25,0)</f>
        <v>0</v>
      </c>
      <c r="FR125" s="60">
        <f ca="1">IFERROR((NORMSDIST(-(((LN($ET125/$AE$26)+(#REF!+($O$50^2)/2)*$O$54)/($O$50*SQRT($O$54)))-$O$50*SQRT($O$54)))*$AE$26*EXP(-#REF!*$O$54)-NORMSDIST(-((LN($ET125/$AE$26)+(#REF!+($O$50^2)/2)*$O$54)/($O$50*SQRT($O$54))))*$ET125)*100*$AD$26,0)</f>
        <v>0</v>
      </c>
      <c r="FS125" s="60">
        <f ca="1">IFERROR((NORMSDIST(-(((LN($ET125/$AE$27)+(#REF!+($O$50^2)/2)*$O$54)/($O$50*SQRT($O$54)))-$O$50*SQRT($O$54)))*$AE$27*EXP(-#REF!*$O$54)-NORMSDIST(-((LN($ET125/$AE$27)+(#REF!+($O$50^2)/2)*$O$54)/($O$50*SQRT($O$54))))*$ET125)*100*$AD$27,0)</f>
        <v>0</v>
      </c>
      <c r="FT125" s="60">
        <f ca="1">IFERROR((NORMSDIST(-(((LN($ET125/$AE$28)+(#REF!+($O$50^2)/2)*$O$54)/($O$50*SQRT($O$54)))-$O$50*SQRT($O$54)))*$AE$28*EXP(-#REF!*$O$54)-NORMSDIST(-((LN($ET125/$AE$28)+(#REF!+($O$50^2)/2)*$O$54)/($O$50*SQRT($O$54))))*$ET125)*100*$AD$28,0)</f>
        <v>0</v>
      </c>
      <c r="FU125" s="60">
        <f ca="1">IFERROR((NORMSDIST(-(((LN($ET125/$AE$29)+(#REF!+($O$50^2)/2)*$O$54)/($O$50*SQRT($O$54)))-$O$50*SQRT($O$54)))*$AE$29*EXP(-#REF!*$O$54)-NORMSDIST(-((LN($ET125/$AE$29)+(#REF!+($O$50^2)/2)*$O$54)/($O$50*SQRT($O$54))))*$ET125)*100*$AD$29,0)</f>
        <v>0</v>
      </c>
      <c r="FV125" s="60">
        <f ca="1">IFERROR((NORMSDIST(-(((LN($ET125/$AE$30)+(#REF!+($O$50^2)/2)*$O$54)/($O$50*SQRT($O$54)))-$O$50*SQRT($O$54)))*$AE$30*EXP(-#REF!*$O$54)-NORMSDIST(-((LN($ET125/$AE$30)+(#REF!+($O$50^2)/2)*$O$54)/($O$50*SQRT($O$54))))*$ET125)*100*$AD$30,0)</f>
        <v>0</v>
      </c>
      <c r="FW125" s="60">
        <f ca="1">IFERROR((NORMSDIST(-(((LN($ET125/$AE$31)+(#REF!+($O$50^2)/2)*$O$54)/($O$50*SQRT($O$54)))-$O$50*SQRT($O$54)))*$AE$31*EXP(-#REF!*$O$54)-NORMSDIST(-((LN($ET125/$AE$31)+(#REF!+($O$50^2)/2)*$O$54)/($O$50*SQRT($O$54))))*$ET125)*100*$AD$31,0)</f>
        <v>0</v>
      </c>
      <c r="FX125" s="60">
        <f ca="1">IFERROR((NORMSDIST(-(((LN($ET125/$AE$32)+(#REF!+($O$50^2)/2)*$O$54)/($O$50*SQRT($O$54)))-$O$50*SQRT($O$54)))*$AE$32*EXP(-#REF!*$O$54)-NORMSDIST(-((LN($ET125/$AE$32)+(#REF!+($O$50^2)/2)*$O$54)/($O$50*SQRT($O$54))))*$ET125)*100*$AD$32,0)</f>
        <v>0</v>
      </c>
      <c r="FY125" s="60">
        <f ca="1">IFERROR((NORMSDIST(-(((LN($ET125/$AE$33)+(#REF!+($O$50^2)/2)*$O$54)/($O$50*SQRT($O$54)))-$O$50*SQRT($O$54)))*$AE$33*EXP(-#REF!*$O$54)-NORMSDIST(-((LN($ET125/$AE$33)+(#REF!+($O$50^2)/2)*$O$54)/($O$50*SQRT($O$54))))*$ET125)*100*$AD$33,0)</f>
        <v>0</v>
      </c>
      <c r="FZ125" s="60">
        <f ca="1">IFERROR((NORMSDIST(-(((LN($ET125/$AE$34)+(#REF!+($O$50^2)/2)*$O$54)/($O$50*SQRT($O$54)))-$O$50*SQRT($O$54)))*$AE$34*EXP(-#REF!*$O$54)-NORMSDIST(-((LN($ET125/$AE$34)+(#REF!+($O$50^2)/2)*$O$54)/($O$50*SQRT($O$54))))*$ET125)*100*$AD$34,0)</f>
        <v>0</v>
      </c>
      <c r="GA125" s="60">
        <f ca="1">IFERROR((NORMSDIST(-(((LN($ET125/$AE$35)+(#REF!+($O$50^2)/2)*$O$54)/($O$50*SQRT($O$54)))-$O$50*SQRT($O$54)))*$AE$35*EXP(-#REF!*$O$54)-NORMSDIST(-((LN($ET125/$AE$35)+(#REF!+($O$50^2)/2)*$O$54)/($O$50*SQRT($O$54))))*$ET125)*100*$AD$35,0)</f>
        <v>0</v>
      </c>
      <c r="GB125" s="60">
        <f ca="1">IFERROR((NORMSDIST(-(((LN($ET125/$AE$36)+(#REF!+($O$50^2)/2)*$O$54)/($O$50*SQRT($O$54)))-$O$50*SQRT($O$54)))*$AE$36*EXP(-#REF!*$O$54)-NORMSDIST(-((LN($ET125/$AE$36)+(#REF!+($O$50^2)/2)*$O$54)/($O$50*SQRT($O$54))))*$ET125)*100*$AD$36,0)</f>
        <v>0</v>
      </c>
      <c r="GC125" s="60">
        <f ca="1">IFERROR((NORMSDIST(-(((LN($ET125/$AE$37)+(#REF!+($O$50^2)/2)*$O$54)/($O$50*SQRT($O$54)))-$O$50*SQRT($O$54)))*$AE$37*EXP(-#REF!*$O$54)-NORMSDIST(-((LN($ET125/$AE$37)+(#REF!+($O$50^2)/2)*$O$54)/($O$50*SQRT($O$54))))*$ET125)*100*$AD$37,0)</f>
        <v>0</v>
      </c>
      <c r="GD125" s="60">
        <f ca="1">IFERROR((NORMSDIST(-(((LN($ET125/$AE$38)+(#REF!+($O$50^2)/2)*$O$54)/($O$50*SQRT($O$54)))-$O$50*SQRT($O$54)))*$AE$38*EXP(-#REF!*$O$54)-NORMSDIST(-((LN($ET125/$AE$38)+(#REF!+($O$50^2)/2)*$O$54)/($O$50*SQRT($O$54))))*$ET125)*100*$AD$38,0)</f>
        <v>0</v>
      </c>
      <c r="GE125" s="60">
        <f ca="1">IFERROR((NORMSDIST(-(((LN($ET125/$AE$39)+(#REF!+($O$50^2)/2)*$O$54)/($O$50*SQRT($O$54)))-$O$50*SQRT($O$54)))*$AE$39*EXP(-#REF!*$O$54)-NORMSDIST(-((LN($ET125/$AE$39)+(#REF!+($O$50^2)/2)*$O$54)/($O$50*SQRT($O$54))))*$ET125)*100*$AD$39,0)</f>
        <v>0</v>
      </c>
      <c r="GF125" s="60">
        <f ca="1">IFERROR((NORMSDIST(-(((LN($ET125/$AE$40)+(#REF!+($O$50^2)/2)*$O$54)/($O$50*SQRT($O$54)))-$O$50*SQRT($O$54)))*$AE$40*EXP(-#REF!*$O$54)-NORMSDIST(-((LN($ET125/$AE$40)+(#REF!+($O$50^2)/2)*$O$54)/($O$50*SQRT($O$54))))*$ET125)*100*$AD$40,0)</f>
        <v>0</v>
      </c>
      <c r="GG125" s="60">
        <f ca="1">IFERROR((NORMSDIST(-(((LN($ET125/$AE$41)+(#REF!+($O$50^2)/2)*$O$54)/($O$50*SQRT($O$54)))-$O$50*SQRT($O$54)))*$AE$41*EXP(-#REF!*$O$54)-NORMSDIST(-((LN($ET125/$AE$41)+(#REF!+($O$50^2)/2)*$O$54)/($O$50*SQRT($O$54))))*$ET125)*100*$AD$41,0)</f>
        <v>0</v>
      </c>
      <c r="GH125" s="60">
        <f ca="1">IFERROR((NORMSDIST(-(((LN($ET125/$AE$42)+(#REF!+($O$50^2)/2)*$O$54)/($O$50*SQRT($O$54)))-$O$50*SQRT($O$54)))*$AE$42*EXP(-#REF!*$O$54)-NORMSDIST(-((LN($ET125/$AE$42)+(#REF!+($O$50^2)/2)*$O$54)/($O$50*SQRT($O$54))))*$ET125)*100*$AD$42,0)</f>
        <v>0</v>
      </c>
      <c r="GI125" s="85">
        <f t="shared" ca="1" si="189"/>
        <v>0</v>
      </c>
    </row>
    <row r="126" spans="107:191">
      <c r="DC126" s="59">
        <f t="shared" si="186"/>
        <v>4376.1477880434622</v>
      </c>
      <c r="DD126" s="60">
        <f t="shared" si="190"/>
        <v>0</v>
      </c>
      <c r="DE126" s="60">
        <f t="shared" si="191"/>
        <v>0</v>
      </c>
      <c r="DF126" s="60">
        <f t="shared" si="192"/>
        <v>0</v>
      </c>
      <c r="DG126" s="60">
        <f t="shared" si="193"/>
        <v>0</v>
      </c>
      <c r="DH126" s="60">
        <f t="shared" si="194"/>
        <v>0</v>
      </c>
      <c r="DI126" s="60">
        <f t="shared" si="195"/>
        <v>0</v>
      </c>
      <c r="DJ126" s="60">
        <f t="shared" si="196"/>
        <v>0</v>
      </c>
      <c r="DK126" s="60">
        <f t="shared" si="197"/>
        <v>0</v>
      </c>
      <c r="DL126" s="60">
        <f t="shared" si="198"/>
        <v>0</v>
      </c>
      <c r="DM126" s="60">
        <f t="shared" si="199"/>
        <v>0</v>
      </c>
      <c r="DN126" s="60">
        <f t="shared" si="200"/>
        <v>0</v>
      </c>
      <c r="DO126" s="60">
        <f t="shared" si="201"/>
        <v>0</v>
      </c>
      <c r="DP126" s="60">
        <f t="shared" si="202"/>
        <v>0</v>
      </c>
      <c r="DQ126" s="60">
        <f t="shared" si="203"/>
        <v>0</v>
      </c>
      <c r="DR126" s="60">
        <f t="shared" si="204"/>
        <v>0</v>
      </c>
      <c r="DS126" s="60">
        <f t="shared" si="205"/>
        <v>0</v>
      </c>
      <c r="DT126" s="60">
        <f t="shared" si="206"/>
        <v>0</v>
      </c>
      <c r="DU126" s="60">
        <f t="shared" si="207"/>
        <v>0</v>
      </c>
      <c r="DV126" s="60">
        <f t="shared" si="208"/>
        <v>0</v>
      </c>
      <c r="DW126" s="60">
        <f t="shared" si="209"/>
        <v>0</v>
      </c>
      <c r="DX126" s="60">
        <f t="shared" si="210"/>
        <v>0</v>
      </c>
      <c r="DY126" s="60">
        <f t="shared" si="211"/>
        <v>0</v>
      </c>
      <c r="DZ126" s="60">
        <f t="shared" si="212"/>
        <v>0</v>
      </c>
      <c r="EA126" s="60">
        <f t="shared" si="213"/>
        <v>0</v>
      </c>
      <c r="EB126" s="60">
        <f t="shared" si="214"/>
        <v>0</v>
      </c>
      <c r="EC126" s="60">
        <f t="shared" si="215"/>
        <v>0</v>
      </c>
      <c r="ED126" s="60">
        <f t="shared" si="216"/>
        <v>0</v>
      </c>
      <c r="EE126" s="60">
        <f t="shared" si="217"/>
        <v>0</v>
      </c>
      <c r="EF126" s="60">
        <f t="shared" si="218"/>
        <v>0</v>
      </c>
      <c r="EG126" s="60">
        <f t="shared" si="219"/>
        <v>0</v>
      </c>
      <c r="EH126" s="60">
        <f t="shared" si="220"/>
        <v>0</v>
      </c>
      <c r="EI126" s="60">
        <f t="shared" si="221"/>
        <v>0</v>
      </c>
      <c r="EJ126" s="60">
        <f t="shared" si="222"/>
        <v>0</v>
      </c>
      <c r="EK126" s="60">
        <f t="shared" si="223"/>
        <v>0</v>
      </c>
      <c r="EL126" s="60">
        <f t="shared" si="224"/>
        <v>0</v>
      </c>
      <c r="EM126" s="60">
        <f t="shared" si="225"/>
        <v>0</v>
      </c>
      <c r="EN126" s="60">
        <f t="shared" si="226"/>
        <v>0</v>
      </c>
      <c r="EO126" s="60">
        <f t="shared" si="227"/>
        <v>0</v>
      </c>
      <c r="EP126" s="60">
        <f t="shared" si="228"/>
        <v>0</v>
      </c>
      <c r="EQ126" s="60">
        <f t="shared" si="229"/>
        <v>0</v>
      </c>
      <c r="ER126" s="85">
        <f t="shared" si="187"/>
        <v>0</v>
      </c>
      <c r="ES126" s="50"/>
      <c r="ET126" s="59">
        <f t="shared" si="188"/>
        <v>4376.1477880434622</v>
      </c>
      <c r="EU126" s="60">
        <f ca="1">IFERROR((NORMSDIST(-(((LN($ET126/$AE$3)+(#REF!+($O$50^2)/2)*$O$54)/($O$50*SQRT($O$54)))-$O$50*SQRT($O$54)))*$AE$3*EXP(-#REF!*$O$54)-NORMSDIST(-((LN($ET126/$AE$3)+(#REF!+($O$50^2)/2)*$O$54)/($O$50*SQRT($O$54))))*$ET126)*100*$AD$3,0)</f>
        <v>0</v>
      </c>
      <c r="EV126" s="60">
        <f ca="1">IFERROR((NORMSDIST(-(((LN($ET126/$AE$4)+(#REF!+($O$50^2)/2)*$O$54)/($O$50*SQRT($O$54)))-$O$50*SQRT($O$54)))*$AE$4*EXP(-#REF!*$O$54)-NORMSDIST(-((LN($ET126/$AE$4)+(#REF!+($O$50^2)/2)*$O$54)/($O$50*SQRT($O$54))))*$ET126)*100*$AD$4,0)</f>
        <v>0</v>
      </c>
      <c r="EW126" s="60">
        <f ca="1">IFERROR((NORMSDIST(-(((LN($ET126/$AE$5)+(#REF!+($O$50^2)/2)*$O$54)/($O$50*SQRT($O$54)))-$O$50*SQRT($O$54)))*$AE$5*EXP(-#REF!*$O$54)-NORMSDIST(-((LN($ET126/$AE$5)+(#REF!+($O$50^2)/2)*$O$54)/($O$50*SQRT($O$54))))*$ET126)*100*$AD$5,0)</f>
        <v>0</v>
      </c>
      <c r="EX126" s="60">
        <f ca="1">IFERROR((NORMSDIST(-(((LN($ET126/$AE$6)+(#REF!+($O$50^2)/2)*$O$54)/($O$50*SQRT($O$54)))-$O$50*SQRT($O$54)))*$AE$6*EXP(-#REF!*$O$54)-NORMSDIST(-((LN($ET126/$AE$6)+(#REF!+($O$50^2)/2)*$O$54)/($O$50*SQRT($O$54))))*$ET126)*100*$AD$6,0)</f>
        <v>0</v>
      </c>
      <c r="EY126" s="60">
        <f ca="1">IFERROR((NORMSDIST(-(((LN($ET126/$AE$7)+(#REF!+($O$50^2)/2)*$O$54)/($O$50*SQRT($O$54)))-$O$50*SQRT($O$54)))*$AE$7*EXP(-#REF!*$O$54)-NORMSDIST(-((LN($ET126/$AE$7)+(#REF!+($O$50^2)/2)*$O$54)/($O$50*SQRT($O$54))))*$ET126)*100*$AD$7,0)</f>
        <v>0</v>
      </c>
      <c r="EZ126" s="60">
        <f ca="1">IFERROR((NORMSDIST(-(((LN($ET126/$AE$8)+(#REF!+($O$50^2)/2)*$O$54)/($O$50*SQRT($O$54)))-$O$50*SQRT($O$54)))*$AE$8*EXP(-#REF!*$O$54)-NORMSDIST(-((LN($ET126/$AE$8)+(#REF!+($O$50^2)/2)*$O$54)/($O$50*SQRT($O$54))))*$ET126)*100*$AD$8,0)</f>
        <v>0</v>
      </c>
      <c r="FA126" s="60">
        <f ca="1">IFERROR((NORMSDIST(-(((LN($ET126/$AE$9)+(#REF!+($O$50^2)/2)*$O$54)/($O$50*SQRT($O$54)))-$O$50*SQRT($O$54)))*$AE$9*EXP(-#REF!*$O$54)-NORMSDIST(-((LN($ET126/$AE$9)+(#REF!+($O$50^2)/2)*$O$54)/($O$50*SQRT($O$54))))*$ET126)*100*$AD$9,0)</f>
        <v>0</v>
      </c>
      <c r="FB126" s="60">
        <f ca="1">IFERROR((NORMSDIST(-(((LN($ET126/$AE$10)+(#REF!+($O$50^2)/2)*$O$54)/($O$50*SQRT($O$54)))-$O$50*SQRT($O$54)))*$AE$10*EXP(-#REF!*$O$54)-NORMSDIST(-((LN($ET126/$AE$10)+(#REF!+($O$50^2)/2)*$O$54)/($O$50*SQRT($O$54))))*$ET126)*100*$AD$10,0)</f>
        <v>0</v>
      </c>
      <c r="FC126" s="60">
        <f ca="1">IFERROR((NORMSDIST(-(((LN($ET126/$AE$11)+(#REF!+($O$50^2)/2)*$O$54)/($O$50*SQRT($O$54)))-$O$50*SQRT($O$54)))*$AE$11*EXP(-#REF!*$O$54)-NORMSDIST(-((LN($ET126/$AE$11)+(#REF!+($O$50^2)/2)*$O$54)/($O$50*SQRT($O$54))))*$ET126)*100*$AD$11,0)</f>
        <v>0</v>
      </c>
      <c r="FD126" s="60">
        <f ca="1">IFERROR((NORMSDIST(-(((LN($ET126/$AE$12)+(#REF!+($O$50^2)/2)*$O$54)/($O$50*SQRT($O$54)))-$O$50*SQRT($O$54)))*$AE$12*EXP(-#REF!*$O$54)-NORMSDIST(-((LN($ET126/$AE$12)+(#REF!+($O$50^2)/2)*$O$54)/($O$50*SQRT($O$54))))*$ET126)*100*$AD$12,0)</f>
        <v>0</v>
      </c>
      <c r="FE126" s="60">
        <f ca="1">IFERROR((NORMSDIST(-(((LN($ET126/$AE$13)+(#REF!+($O$50^2)/2)*$O$54)/($O$50*SQRT($O$54)))-$O$50*SQRT($O$54)))*$AE$13*EXP(-#REF!*$O$54)-NORMSDIST(-((LN($ET126/$AE$13)+(#REF!+($O$50^2)/2)*$O$54)/($O$50*SQRT($O$54))))*$ET126)*100*$AD$13,0)</f>
        <v>0</v>
      </c>
      <c r="FF126" s="60">
        <f ca="1">IFERROR((NORMSDIST(-(((LN($ET126/$AE$14)+(#REF!+($O$50^2)/2)*$O$54)/($O$50*SQRT($O$54)))-$O$50*SQRT($O$54)))*$AE$14*EXP(-#REF!*$O$54)-NORMSDIST(-((LN($ET126/$AE$14)+(#REF!+($O$50^2)/2)*$O$54)/($O$50*SQRT($O$54))))*$ET126)*100*$AD$14,0)</f>
        <v>0</v>
      </c>
      <c r="FG126" s="60">
        <f ca="1">IFERROR((NORMSDIST(-(((LN($ET126/$AE$15)+(#REF!+($O$50^2)/2)*$O$54)/($O$50*SQRT($O$54)))-$O$50*SQRT($O$54)))*$AE$15*EXP(-#REF!*$O$54)-NORMSDIST(-((LN($ET126/$AE$15)+(#REF!+($O$50^2)/2)*$O$54)/($O$50*SQRT($O$54))))*$ET126)*100*$AD$15,0)</f>
        <v>0</v>
      </c>
      <c r="FH126" s="60">
        <f ca="1">IFERROR((NORMSDIST(-(((LN($ET126/$AE$16)+(#REF!+($O$50^2)/2)*$O$54)/($O$50*SQRT($O$54)))-$O$50*SQRT($O$54)))*$AE$16*EXP(-#REF!*$O$54)-NORMSDIST(-((LN($ET126/$AE$16)+(#REF!+($O$50^2)/2)*$O$54)/($O$50*SQRT($O$54))))*$ET126)*100*$AD$16,0)</f>
        <v>0</v>
      </c>
      <c r="FI126" s="60">
        <f ca="1">IFERROR((NORMSDIST(-(((LN($ET126/$AE$17)+(#REF!+($O$50^2)/2)*$O$54)/($O$50*SQRT($O$54)))-$O$50*SQRT($O$54)))*$AE$17*EXP(-#REF!*$O$54)-NORMSDIST(-((LN($ET126/$AE$17)+(#REF!+($O$50^2)/2)*$O$54)/($O$50*SQRT($O$54))))*$ET126)*100*$AD$17,0)</f>
        <v>0</v>
      </c>
      <c r="FJ126" s="60">
        <f ca="1">IFERROR((NORMSDIST(-(((LN($ET126/$AE$18)+(#REF!+($O$50^2)/2)*$O$54)/($O$50*SQRT($O$54)))-$O$50*SQRT($O$54)))*$AE$18*EXP(-#REF!*$O$54)-NORMSDIST(-((LN($ET126/$AE$18)+(#REF!+($O$50^2)/2)*$O$54)/($O$50*SQRT($O$54))))*$ET126)*100*$AD$18,0)</f>
        <v>0</v>
      </c>
      <c r="FK126" s="60">
        <f ca="1">IFERROR((NORMSDIST(-(((LN($ET126/$AE$19)+(#REF!+($O$50^2)/2)*$O$54)/($O$50*SQRT($O$54)))-$O$50*SQRT($O$54)))*$AE$19*EXP(-#REF!*$O$54)-NORMSDIST(-((LN($ET126/$AE$19)+(#REF!+($O$50^2)/2)*$O$54)/($O$50*SQRT($O$54))))*$ET126)*100*$AD$19,0)</f>
        <v>0</v>
      </c>
      <c r="FL126" s="60">
        <f ca="1">IFERROR((NORMSDIST(-(((LN($ET126/$AE$20)+(#REF!+($O$50^2)/2)*$O$54)/($O$50*SQRT($O$54)))-$O$50*SQRT($O$54)))*$AE$20*EXP(-#REF!*$O$54)-NORMSDIST(-((LN($ET126/$AE$20)+(#REF!+($O$50^2)/2)*$O$54)/($O$50*SQRT($O$54))))*$ET126)*100*$AD$20,0)</f>
        <v>0</v>
      </c>
      <c r="FM126" s="60">
        <f ca="1">IFERROR((NORMSDIST(-(((LN($ET126/$AE$21)+(#REF!+($O$50^2)/2)*$O$54)/($O$50*SQRT($O$54)))-$O$50*SQRT($O$54)))*$AE$21*EXP(-#REF!*$O$54)-NORMSDIST(-((LN($ET126/$AE$21)+(#REF!+($O$50^2)/2)*$O$54)/($O$50*SQRT($O$54))))*$ET126)*100*$AD$21,0)</f>
        <v>0</v>
      </c>
      <c r="FN126" s="60">
        <f ca="1">IFERROR((NORMSDIST(-(((LN($ET126/$AE$22)+(#REF!+($O$50^2)/2)*$O$54)/($O$50*SQRT($O$54)))-$O$50*SQRT($O$54)))*$AE$22*EXP(-#REF!*$O$54)-NORMSDIST(-((LN($ET126/$AE$22)+(#REF!+($O$50^2)/2)*$O$54)/($O$50*SQRT($O$54))))*$ET126)*100*$AD$22,0)</f>
        <v>0</v>
      </c>
      <c r="FO126" s="60">
        <f ca="1">IFERROR((NORMSDIST(-(((LN($ET126/$AE$23)+(#REF!+($O$50^2)/2)*$O$54)/($O$50*SQRT($O$54)))-$O$50*SQRT($O$54)))*$AE$23*EXP(-#REF!*$O$54)-NORMSDIST(-((LN($ET126/$AE$23)+(#REF!+($O$50^2)/2)*$O$54)/($O$50*SQRT($O$54))))*$ET126)*100*$AD$23,0)</f>
        <v>0</v>
      </c>
      <c r="FP126" s="60">
        <f ca="1">IFERROR((NORMSDIST(-(((LN($ET126/$AE$24)+(#REF!+($O$50^2)/2)*$O$54)/($O$50*SQRT($O$54)))-$O$50*SQRT($O$54)))*$AE$24*EXP(-#REF!*$O$54)-NORMSDIST(-((LN($ET126/$AE$24)+(#REF!+($O$50^2)/2)*$O$54)/($O$50*SQRT($O$54))))*$ET126)*100*$AD$24,0)</f>
        <v>0</v>
      </c>
      <c r="FQ126" s="60">
        <f ca="1">IFERROR((NORMSDIST(-(((LN($ET126/$AE$25)+(#REF!+($O$50^2)/2)*$O$54)/($O$50*SQRT($O$54)))-$O$50*SQRT($O$54)))*$AE$25*EXP(-#REF!*$O$54)-NORMSDIST(-((LN($ET126/$AE$25)+(#REF!+($O$50^2)/2)*$O$54)/($O$50*SQRT($O$54))))*$ET126)*100*$AD$25,0)</f>
        <v>0</v>
      </c>
      <c r="FR126" s="60">
        <f ca="1">IFERROR((NORMSDIST(-(((LN($ET126/$AE$26)+(#REF!+($O$50^2)/2)*$O$54)/($O$50*SQRT($O$54)))-$O$50*SQRT($O$54)))*$AE$26*EXP(-#REF!*$O$54)-NORMSDIST(-((LN($ET126/$AE$26)+(#REF!+($O$50^2)/2)*$O$54)/($O$50*SQRT($O$54))))*$ET126)*100*$AD$26,0)</f>
        <v>0</v>
      </c>
      <c r="FS126" s="60">
        <f ca="1">IFERROR((NORMSDIST(-(((LN($ET126/$AE$27)+(#REF!+($O$50^2)/2)*$O$54)/($O$50*SQRT($O$54)))-$O$50*SQRT($O$54)))*$AE$27*EXP(-#REF!*$O$54)-NORMSDIST(-((LN($ET126/$AE$27)+(#REF!+($O$50^2)/2)*$O$54)/($O$50*SQRT($O$54))))*$ET126)*100*$AD$27,0)</f>
        <v>0</v>
      </c>
      <c r="FT126" s="60">
        <f ca="1">IFERROR((NORMSDIST(-(((LN($ET126/$AE$28)+(#REF!+($O$50^2)/2)*$O$54)/($O$50*SQRT($O$54)))-$O$50*SQRT($O$54)))*$AE$28*EXP(-#REF!*$O$54)-NORMSDIST(-((LN($ET126/$AE$28)+(#REF!+($O$50^2)/2)*$O$54)/($O$50*SQRT($O$54))))*$ET126)*100*$AD$28,0)</f>
        <v>0</v>
      </c>
      <c r="FU126" s="60">
        <f ca="1">IFERROR((NORMSDIST(-(((LN($ET126/$AE$29)+(#REF!+($O$50^2)/2)*$O$54)/($O$50*SQRT($O$54)))-$O$50*SQRT($O$54)))*$AE$29*EXP(-#REF!*$O$54)-NORMSDIST(-((LN($ET126/$AE$29)+(#REF!+($O$50^2)/2)*$O$54)/($O$50*SQRT($O$54))))*$ET126)*100*$AD$29,0)</f>
        <v>0</v>
      </c>
      <c r="FV126" s="60">
        <f ca="1">IFERROR((NORMSDIST(-(((LN($ET126/$AE$30)+(#REF!+($O$50^2)/2)*$O$54)/($O$50*SQRT($O$54)))-$O$50*SQRT($O$54)))*$AE$30*EXP(-#REF!*$O$54)-NORMSDIST(-((LN($ET126/$AE$30)+(#REF!+($O$50^2)/2)*$O$54)/($O$50*SQRT($O$54))))*$ET126)*100*$AD$30,0)</f>
        <v>0</v>
      </c>
      <c r="FW126" s="60">
        <f ca="1">IFERROR((NORMSDIST(-(((LN($ET126/$AE$31)+(#REF!+($O$50^2)/2)*$O$54)/($O$50*SQRT($O$54)))-$O$50*SQRT($O$54)))*$AE$31*EXP(-#REF!*$O$54)-NORMSDIST(-((LN($ET126/$AE$31)+(#REF!+($O$50^2)/2)*$O$54)/($O$50*SQRT($O$54))))*$ET126)*100*$AD$31,0)</f>
        <v>0</v>
      </c>
      <c r="FX126" s="60">
        <f ca="1">IFERROR((NORMSDIST(-(((LN($ET126/$AE$32)+(#REF!+($O$50^2)/2)*$O$54)/($O$50*SQRT($O$54)))-$O$50*SQRT($O$54)))*$AE$32*EXP(-#REF!*$O$54)-NORMSDIST(-((LN($ET126/$AE$32)+(#REF!+($O$50^2)/2)*$O$54)/($O$50*SQRT($O$54))))*$ET126)*100*$AD$32,0)</f>
        <v>0</v>
      </c>
      <c r="FY126" s="60">
        <f ca="1">IFERROR((NORMSDIST(-(((LN($ET126/$AE$33)+(#REF!+($O$50^2)/2)*$O$54)/($O$50*SQRT($O$54)))-$O$50*SQRT($O$54)))*$AE$33*EXP(-#REF!*$O$54)-NORMSDIST(-((LN($ET126/$AE$33)+(#REF!+($O$50^2)/2)*$O$54)/($O$50*SQRT($O$54))))*$ET126)*100*$AD$33,0)</f>
        <v>0</v>
      </c>
      <c r="FZ126" s="60">
        <f ca="1">IFERROR((NORMSDIST(-(((LN($ET126/$AE$34)+(#REF!+($O$50^2)/2)*$O$54)/($O$50*SQRT($O$54)))-$O$50*SQRT($O$54)))*$AE$34*EXP(-#REF!*$O$54)-NORMSDIST(-((LN($ET126/$AE$34)+(#REF!+($O$50^2)/2)*$O$54)/($O$50*SQRT($O$54))))*$ET126)*100*$AD$34,0)</f>
        <v>0</v>
      </c>
      <c r="GA126" s="60">
        <f ca="1">IFERROR((NORMSDIST(-(((LN($ET126/$AE$35)+(#REF!+($O$50^2)/2)*$O$54)/($O$50*SQRT($O$54)))-$O$50*SQRT($O$54)))*$AE$35*EXP(-#REF!*$O$54)-NORMSDIST(-((LN($ET126/$AE$35)+(#REF!+($O$50^2)/2)*$O$54)/($O$50*SQRT($O$54))))*$ET126)*100*$AD$35,0)</f>
        <v>0</v>
      </c>
      <c r="GB126" s="60">
        <f ca="1">IFERROR((NORMSDIST(-(((LN($ET126/$AE$36)+(#REF!+($O$50^2)/2)*$O$54)/($O$50*SQRT($O$54)))-$O$50*SQRT($O$54)))*$AE$36*EXP(-#REF!*$O$54)-NORMSDIST(-((LN($ET126/$AE$36)+(#REF!+($O$50^2)/2)*$O$54)/($O$50*SQRT($O$54))))*$ET126)*100*$AD$36,0)</f>
        <v>0</v>
      </c>
      <c r="GC126" s="60">
        <f ca="1">IFERROR((NORMSDIST(-(((LN($ET126/$AE$37)+(#REF!+($O$50^2)/2)*$O$54)/($O$50*SQRT($O$54)))-$O$50*SQRT($O$54)))*$AE$37*EXP(-#REF!*$O$54)-NORMSDIST(-((LN($ET126/$AE$37)+(#REF!+($O$50^2)/2)*$O$54)/($O$50*SQRT($O$54))))*$ET126)*100*$AD$37,0)</f>
        <v>0</v>
      </c>
      <c r="GD126" s="60">
        <f ca="1">IFERROR((NORMSDIST(-(((LN($ET126/$AE$38)+(#REF!+($O$50^2)/2)*$O$54)/($O$50*SQRT($O$54)))-$O$50*SQRT($O$54)))*$AE$38*EXP(-#REF!*$O$54)-NORMSDIST(-((LN($ET126/$AE$38)+(#REF!+($O$50^2)/2)*$O$54)/($O$50*SQRT($O$54))))*$ET126)*100*$AD$38,0)</f>
        <v>0</v>
      </c>
      <c r="GE126" s="60">
        <f ca="1">IFERROR((NORMSDIST(-(((LN($ET126/$AE$39)+(#REF!+($O$50^2)/2)*$O$54)/($O$50*SQRT($O$54)))-$O$50*SQRT($O$54)))*$AE$39*EXP(-#REF!*$O$54)-NORMSDIST(-((LN($ET126/$AE$39)+(#REF!+($O$50^2)/2)*$O$54)/($O$50*SQRT($O$54))))*$ET126)*100*$AD$39,0)</f>
        <v>0</v>
      </c>
      <c r="GF126" s="60">
        <f ca="1">IFERROR((NORMSDIST(-(((LN($ET126/$AE$40)+(#REF!+($O$50^2)/2)*$O$54)/($O$50*SQRT($O$54)))-$O$50*SQRT($O$54)))*$AE$40*EXP(-#REF!*$O$54)-NORMSDIST(-((LN($ET126/$AE$40)+(#REF!+($O$50^2)/2)*$O$54)/($O$50*SQRT($O$54))))*$ET126)*100*$AD$40,0)</f>
        <v>0</v>
      </c>
      <c r="GG126" s="60">
        <f ca="1">IFERROR((NORMSDIST(-(((LN($ET126/$AE$41)+(#REF!+($O$50^2)/2)*$O$54)/($O$50*SQRT($O$54)))-$O$50*SQRT($O$54)))*$AE$41*EXP(-#REF!*$O$54)-NORMSDIST(-((LN($ET126/$AE$41)+(#REF!+($O$50^2)/2)*$O$54)/($O$50*SQRT($O$54))))*$ET126)*100*$AD$41,0)</f>
        <v>0</v>
      </c>
      <c r="GH126" s="60">
        <f ca="1">IFERROR((NORMSDIST(-(((LN($ET126/$AE$42)+(#REF!+($O$50^2)/2)*$O$54)/($O$50*SQRT($O$54)))-$O$50*SQRT($O$54)))*$AE$42*EXP(-#REF!*$O$54)-NORMSDIST(-((LN($ET126/$AE$42)+(#REF!+($O$50^2)/2)*$O$54)/($O$50*SQRT($O$54))))*$ET126)*100*$AD$42,0)</f>
        <v>0</v>
      </c>
      <c r="GI126" s="85">
        <f t="shared" ca="1" si="189"/>
        <v>0</v>
      </c>
    </row>
    <row r="127" spans="107:191">
      <c r="DC127" s="59">
        <f t="shared" si="186"/>
        <v>4463.6707438043313</v>
      </c>
      <c r="DD127" s="60">
        <f t="shared" si="190"/>
        <v>0</v>
      </c>
      <c r="DE127" s="60">
        <f t="shared" si="191"/>
        <v>0</v>
      </c>
      <c r="DF127" s="60">
        <f t="shared" si="192"/>
        <v>0</v>
      </c>
      <c r="DG127" s="60">
        <f t="shared" si="193"/>
        <v>0</v>
      </c>
      <c r="DH127" s="60">
        <f t="shared" si="194"/>
        <v>0</v>
      </c>
      <c r="DI127" s="60">
        <f t="shared" si="195"/>
        <v>0</v>
      </c>
      <c r="DJ127" s="60">
        <f t="shared" si="196"/>
        <v>0</v>
      </c>
      <c r="DK127" s="60">
        <f t="shared" si="197"/>
        <v>0</v>
      </c>
      <c r="DL127" s="60">
        <f t="shared" si="198"/>
        <v>0</v>
      </c>
      <c r="DM127" s="60">
        <f t="shared" si="199"/>
        <v>0</v>
      </c>
      <c r="DN127" s="60">
        <f t="shared" si="200"/>
        <v>0</v>
      </c>
      <c r="DO127" s="60">
        <f t="shared" si="201"/>
        <v>0</v>
      </c>
      <c r="DP127" s="60">
        <f t="shared" si="202"/>
        <v>0</v>
      </c>
      <c r="DQ127" s="60">
        <f t="shared" si="203"/>
        <v>0</v>
      </c>
      <c r="DR127" s="60">
        <f t="shared" si="204"/>
        <v>0</v>
      </c>
      <c r="DS127" s="60">
        <f t="shared" si="205"/>
        <v>0</v>
      </c>
      <c r="DT127" s="60">
        <f t="shared" si="206"/>
        <v>0</v>
      </c>
      <c r="DU127" s="60">
        <f t="shared" si="207"/>
        <v>0</v>
      </c>
      <c r="DV127" s="60">
        <f t="shared" si="208"/>
        <v>0</v>
      </c>
      <c r="DW127" s="60">
        <f t="shared" si="209"/>
        <v>0</v>
      </c>
      <c r="DX127" s="60">
        <f t="shared" si="210"/>
        <v>0</v>
      </c>
      <c r="DY127" s="60">
        <f t="shared" si="211"/>
        <v>0</v>
      </c>
      <c r="DZ127" s="60">
        <f t="shared" si="212"/>
        <v>0</v>
      </c>
      <c r="EA127" s="60">
        <f t="shared" si="213"/>
        <v>0</v>
      </c>
      <c r="EB127" s="60">
        <f t="shared" si="214"/>
        <v>0</v>
      </c>
      <c r="EC127" s="60">
        <f t="shared" si="215"/>
        <v>0</v>
      </c>
      <c r="ED127" s="60">
        <f t="shared" si="216"/>
        <v>0</v>
      </c>
      <c r="EE127" s="60">
        <f t="shared" si="217"/>
        <v>0</v>
      </c>
      <c r="EF127" s="60">
        <f t="shared" si="218"/>
        <v>0</v>
      </c>
      <c r="EG127" s="60">
        <f t="shared" si="219"/>
        <v>0</v>
      </c>
      <c r="EH127" s="60">
        <f t="shared" si="220"/>
        <v>0</v>
      </c>
      <c r="EI127" s="60">
        <f t="shared" si="221"/>
        <v>0</v>
      </c>
      <c r="EJ127" s="60">
        <f t="shared" si="222"/>
        <v>0</v>
      </c>
      <c r="EK127" s="60">
        <f t="shared" si="223"/>
        <v>0</v>
      </c>
      <c r="EL127" s="60">
        <f t="shared" si="224"/>
        <v>0</v>
      </c>
      <c r="EM127" s="60">
        <f t="shared" si="225"/>
        <v>0</v>
      </c>
      <c r="EN127" s="60">
        <f t="shared" si="226"/>
        <v>0</v>
      </c>
      <c r="EO127" s="60">
        <f t="shared" si="227"/>
        <v>0</v>
      </c>
      <c r="EP127" s="60">
        <f t="shared" si="228"/>
        <v>0</v>
      </c>
      <c r="EQ127" s="60">
        <f t="shared" si="229"/>
        <v>0</v>
      </c>
      <c r="ER127" s="85">
        <f t="shared" si="187"/>
        <v>0</v>
      </c>
      <c r="ES127" s="50"/>
      <c r="ET127" s="59">
        <f t="shared" si="188"/>
        <v>4463.6707438043313</v>
      </c>
      <c r="EU127" s="60">
        <f ca="1">IFERROR((NORMSDIST(-(((LN($ET127/$AE$3)+(#REF!+($O$50^2)/2)*$O$54)/($O$50*SQRT($O$54)))-$O$50*SQRT($O$54)))*$AE$3*EXP(-#REF!*$O$54)-NORMSDIST(-((LN($ET127/$AE$3)+(#REF!+($O$50^2)/2)*$O$54)/($O$50*SQRT($O$54))))*$ET127)*100*$AD$3,0)</f>
        <v>0</v>
      </c>
      <c r="EV127" s="60">
        <f ca="1">IFERROR((NORMSDIST(-(((LN($ET127/$AE$4)+(#REF!+($O$50^2)/2)*$O$54)/($O$50*SQRT($O$54)))-$O$50*SQRT($O$54)))*$AE$4*EXP(-#REF!*$O$54)-NORMSDIST(-((LN($ET127/$AE$4)+(#REF!+($O$50^2)/2)*$O$54)/($O$50*SQRT($O$54))))*$ET127)*100*$AD$4,0)</f>
        <v>0</v>
      </c>
      <c r="EW127" s="60">
        <f ca="1">IFERROR((NORMSDIST(-(((LN($ET127/$AE$5)+(#REF!+($O$50^2)/2)*$O$54)/($O$50*SQRT($O$54)))-$O$50*SQRT($O$54)))*$AE$5*EXP(-#REF!*$O$54)-NORMSDIST(-((LN($ET127/$AE$5)+(#REF!+($O$50^2)/2)*$O$54)/($O$50*SQRT($O$54))))*$ET127)*100*$AD$5,0)</f>
        <v>0</v>
      </c>
      <c r="EX127" s="60">
        <f ca="1">IFERROR((NORMSDIST(-(((LN($ET127/$AE$6)+(#REF!+($O$50^2)/2)*$O$54)/($O$50*SQRT($O$54)))-$O$50*SQRT($O$54)))*$AE$6*EXP(-#REF!*$O$54)-NORMSDIST(-((LN($ET127/$AE$6)+(#REF!+($O$50^2)/2)*$O$54)/($O$50*SQRT($O$54))))*$ET127)*100*$AD$6,0)</f>
        <v>0</v>
      </c>
      <c r="EY127" s="60">
        <f ca="1">IFERROR((NORMSDIST(-(((LN($ET127/$AE$7)+(#REF!+($O$50^2)/2)*$O$54)/($O$50*SQRT($O$54)))-$O$50*SQRT($O$54)))*$AE$7*EXP(-#REF!*$O$54)-NORMSDIST(-((LN($ET127/$AE$7)+(#REF!+($O$50^2)/2)*$O$54)/($O$50*SQRT($O$54))))*$ET127)*100*$AD$7,0)</f>
        <v>0</v>
      </c>
      <c r="EZ127" s="60">
        <f ca="1">IFERROR((NORMSDIST(-(((LN($ET127/$AE$8)+(#REF!+($O$50^2)/2)*$O$54)/($O$50*SQRT($O$54)))-$O$50*SQRT($O$54)))*$AE$8*EXP(-#REF!*$O$54)-NORMSDIST(-((LN($ET127/$AE$8)+(#REF!+($O$50^2)/2)*$O$54)/($O$50*SQRT($O$54))))*$ET127)*100*$AD$8,0)</f>
        <v>0</v>
      </c>
      <c r="FA127" s="60">
        <f ca="1">IFERROR((NORMSDIST(-(((LN($ET127/$AE$9)+(#REF!+($O$50^2)/2)*$O$54)/($O$50*SQRT($O$54)))-$O$50*SQRT($O$54)))*$AE$9*EXP(-#REF!*$O$54)-NORMSDIST(-((LN($ET127/$AE$9)+(#REF!+($O$50^2)/2)*$O$54)/($O$50*SQRT($O$54))))*$ET127)*100*$AD$9,0)</f>
        <v>0</v>
      </c>
      <c r="FB127" s="60">
        <f ca="1">IFERROR((NORMSDIST(-(((LN($ET127/$AE$10)+(#REF!+($O$50^2)/2)*$O$54)/($O$50*SQRT($O$54)))-$O$50*SQRT($O$54)))*$AE$10*EXP(-#REF!*$O$54)-NORMSDIST(-((LN($ET127/$AE$10)+(#REF!+($O$50^2)/2)*$O$54)/($O$50*SQRT($O$54))))*$ET127)*100*$AD$10,0)</f>
        <v>0</v>
      </c>
      <c r="FC127" s="60">
        <f ca="1">IFERROR((NORMSDIST(-(((LN($ET127/$AE$11)+(#REF!+($O$50^2)/2)*$O$54)/($O$50*SQRT($O$54)))-$O$50*SQRT($O$54)))*$AE$11*EXP(-#REF!*$O$54)-NORMSDIST(-((LN($ET127/$AE$11)+(#REF!+($O$50^2)/2)*$O$54)/($O$50*SQRT($O$54))))*$ET127)*100*$AD$11,0)</f>
        <v>0</v>
      </c>
      <c r="FD127" s="60">
        <f ca="1">IFERROR((NORMSDIST(-(((LN($ET127/$AE$12)+(#REF!+($O$50^2)/2)*$O$54)/($O$50*SQRT($O$54)))-$O$50*SQRT($O$54)))*$AE$12*EXP(-#REF!*$O$54)-NORMSDIST(-((LN($ET127/$AE$12)+(#REF!+($O$50^2)/2)*$O$54)/($O$50*SQRT($O$54))))*$ET127)*100*$AD$12,0)</f>
        <v>0</v>
      </c>
      <c r="FE127" s="60">
        <f ca="1">IFERROR((NORMSDIST(-(((LN($ET127/$AE$13)+(#REF!+($O$50^2)/2)*$O$54)/($O$50*SQRT($O$54)))-$O$50*SQRT($O$54)))*$AE$13*EXP(-#REF!*$O$54)-NORMSDIST(-((LN($ET127/$AE$13)+(#REF!+($O$50^2)/2)*$O$54)/($O$50*SQRT($O$54))))*$ET127)*100*$AD$13,0)</f>
        <v>0</v>
      </c>
      <c r="FF127" s="60">
        <f ca="1">IFERROR((NORMSDIST(-(((LN($ET127/$AE$14)+(#REF!+($O$50^2)/2)*$O$54)/($O$50*SQRT($O$54)))-$O$50*SQRT($O$54)))*$AE$14*EXP(-#REF!*$O$54)-NORMSDIST(-((LN($ET127/$AE$14)+(#REF!+($O$50^2)/2)*$O$54)/($O$50*SQRT($O$54))))*$ET127)*100*$AD$14,0)</f>
        <v>0</v>
      </c>
      <c r="FG127" s="60">
        <f ca="1">IFERROR((NORMSDIST(-(((LN($ET127/$AE$15)+(#REF!+($O$50^2)/2)*$O$54)/($O$50*SQRT($O$54)))-$O$50*SQRT($O$54)))*$AE$15*EXP(-#REF!*$O$54)-NORMSDIST(-((LN($ET127/$AE$15)+(#REF!+($O$50^2)/2)*$O$54)/($O$50*SQRT($O$54))))*$ET127)*100*$AD$15,0)</f>
        <v>0</v>
      </c>
      <c r="FH127" s="60">
        <f ca="1">IFERROR((NORMSDIST(-(((LN($ET127/$AE$16)+(#REF!+($O$50^2)/2)*$O$54)/($O$50*SQRT($O$54)))-$O$50*SQRT($O$54)))*$AE$16*EXP(-#REF!*$O$54)-NORMSDIST(-((LN($ET127/$AE$16)+(#REF!+($O$50^2)/2)*$O$54)/($O$50*SQRT($O$54))))*$ET127)*100*$AD$16,0)</f>
        <v>0</v>
      </c>
      <c r="FI127" s="60">
        <f ca="1">IFERROR((NORMSDIST(-(((LN($ET127/$AE$17)+(#REF!+($O$50^2)/2)*$O$54)/($O$50*SQRT($O$54)))-$O$50*SQRT($O$54)))*$AE$17*EXP(-#REF!*$O$54)-NORMSDIST(-((LN($ET127/$AE$17)+(#REF!+($O$50^2)/2)*$O$54)/($O$50*SQRT($O$54))))*$ET127)*100*$AD$17,0)</f>
        <v>0</v>
      </c>
      <c r="FJ127" s="60">
        <f ca="1">IFERROR((NORMSDIST(-(((LN($ET127/$AE$18)+(#REF!+($O$50^2)/2)*$O$54)/($O$50*SQRT($O$54)))-$O$50*SQRT($O$54)))*$AE$18*EXP(-#REF!*$O$54)-NORMSDIST(-((LN($ET127/$AE$18)+(#REF!+($O$50^2)/2)*$O$54)/($O$50*SQRT($O$54))))*$ET127)*100*$AD$18,0)</f>
        <v>0</v>
      </c>
      <c r="FK127" s="60">
        <f ca="1">IFERROR((NORMSDIST(-(((LN($ET127/$AE$19)+(#REF!+($O$50^2)/2)*$O$54)/($O$50*SQRT($O$54)))-$O$50*SQRT($O$54)))*$AE$19*EXP(-#REF!*$O$54)-NORMSDIST(-((LN($ET127/$AE$19)+(#REF!+($O$50^2)/2)*$O$54)/($O$50*SQRT($O$54))))*$ET127)*100*$AD$19,0)</f>
        <v>0</v>
      </c>
      <c r="FL127" s="60">
        <f ca="1">IFERROR((NORMSDIST(-(((LN($ET127/$AE$20)+(#REF!+($O$50^2)/2)*$O$54)/($O$50*SQRT($O$54)))-$O$50*SQRT($O$54)))*$AE$20*EXP(-#REF!*$O$54)-NORMSDIST(-((LN($ET127/$AE$20)+(#REF!+($O$50^2)/2)*$O$54)/($O$50*SQRT($O$54))))*$ET127)*100*$AD$20,0)</f>
        <v>0</v>
      </c>
      <c r="FM127" s="60">
        <f ca="1">IFERROR((NORMSDIST(-(((LN($ET127/$AE$21)+(#REF!+($O$50^2)/2)*$O$54)/($O$50*SQRT($O$54)))-$O$50*SQRT($O$54)))*$AE$21*EXP(-#REF!*$O$54)-NORMSDIST(-((LN($ET127/$AE$21)+(#REF!+($O$50^2)/2)*$O$54)/($O$50*SQRT($O$54))))*$ET127)*100*$AD$21,0)</f>
        <v>0</v>
      </c>
      <c r="FN127" s="60">
        <f ca="1">IFERROR((NORMSDIST(-(((LN($ET127/$AE$22)+(#REF!+($O$50^2)/2)*$O$54)/($O$50*SQRT($O$54)))-$O$50*SQRT($O$54)))*$AE$22*EXP(-#REF!*$O$54)-NORMSDIST(-((LN($ET127/$AE$22)+(#REF!+($O$50^2)/2)*$O$54)/($O$50*SQRT($O$54))))*$ET127)*100*$AD$22,0)</f>
        <v>0</v>
      </c>
      <c r="FO127" s="60">
        <f ca="1">IFERROR((NORMSDIST(-(((LN($ET127/$AE$23)+(#REF!+($O$50^2)/2)*$O$54)/($O$50*SQRT($O$54)))-$O$50*SQRT($O$54)))*$AE$23*EXP(-#REF!*$O$54)-NORMSDIST(-((LN($ET127/$AE$23)+(#REF!+($O$50^2)/2)*$O$54)/($O$50*SQRT($O$54))))*$ET127)*100*$AD$23,0)</f>
        <v>0</v>
      </c>
      <c r="FP127" s="60">
        <f ca="1">IFERROR((NORMSDIST(-(((LN($ET127/$AE$24)+(#REF!+($O$50^2)/2)*$O$54)/($O$50*SQRT($O$54)))-$O$50*SQRT($O$54)))*$AE$24*EXP(-#REF!*$O$54)-NORMSDIST(-((LN($ET127/$AE$24)+(#REF!+($O$50^2)/2)*$O$54)/($O$50*SQRT($O$54))))*$ET127)*100*$AD$24,0)</f>
        <v>0</v>
      </c>
      <c r="FQ127" s="60">
        <f ca="1">IFERROR((NORMSDIST(-(((LN($ET127/$AE$25)+(#REF!+($O$50^2)/2)*$O$54)/($O$50*SQRT($O$54)))-$O$50*SQRT($O$54)))*$AE$25*EXP(-#REF!*$O$54)-NORMSDIST(-((LN($ET127/$AE$25)+(#REF!+($O$50^2)/2)*$O$54)/($O$50*SQRT($O$54))))*$ET127)*100*$AD$25,0)</f>
        <v>0</v>
      </c>
      <c r="FR127" s="60">
        <f ca="1">IFERROR((NORMSDIST(-(((LN($ET127/$AE$26)+(#REF!+($O$50^2)/2)*$O$54)/($O$50*SQRT($O$54)))-$O$50*SQRT($O$54)))*$AE$26*EXP(-#REF!*$O$54)-NORMSDIST(-((LN($ET127/$AE$26)+(#REF!+($O$50^2)/2)*$O$54)/($O$50*SQRT($O$54))))*$ET127)*100*$AD$26,0)</f>
        <v>0</v>
      </c>
      <c r="FS127" s="60">
        <f ca="1">IFERROR((NORMSDIST(-(((LN($ET127/$AE$27)+(#REF!+($O$50^2)/2)*$O$54)/($O$50*SQRT($O$54)))-$O$50*SQRT($O$54)))*$AE$27*EXP(-#REF!*$O$54)-NORMSDIST(-((LN($ET127/$AE$27)+(#REF!+($O$50^2)/2)*$O$54)/($O$50*SQRT($O$54))))*$ET127)*100*$AD$27,0)</f>
        <v>0</v>
      </c>
      <c r="FT127" s="60">
        <f ca="1">IFERROR((NORMSDIST(-(((LN($ET127/$AE$28)+(#REF!+($O$50^2)/2)*$O$54)/($O$50*SQRT($O$54)))-$O$50*SQRT($O$54)))*$AE$28*EXP(-#REF!*$O$54)-NORMSDIST(-((LN($ET127/$AE$28)+(#REF!+($O$50^2)/2)*$O$54)/($O$50*SQRT($O$54))))*$ET127)*100*$AD$28,0)</f>
        <v>0</v>
      </c>
      <c r="FU127" s="60">
        <f ca="1">IFERROR((NORMSDIST(-(((LN($ET127/$AE$29)+(#REF!+($O$50^2)/2)*$O$54)/($O$50*SQRT($O$54)))-$O$50*SQRT($O$54)))*$AE$29*EXP(-#REF!*$O$54)-NORMSDIST(-((LN($ET127/$AE$29)+(#REF!+($O$50^2)/2)*$O$54)/($O$50*SQRT($O$54))))*$ET127)*100*$AD$29,0)</f>
        <v>0</v>
      </c>
      <c r="FV127" s="60">
        <f ca="1">IFERROR((NORMSDIST(-(((LN($ET127/$AE$30)+(#REF!+($O$50^2)/2)*$O$54)/($O$50*SQRT($O$54)))-$O$50*SQRT($O$54)))*$AE$30*EXP(-#REF!*$O$54)-NORMSDIST(-((LN($ET127/$AE$30)+(#REF!+($O$50^2)/2)*$O$54)/($O$50*SQRT($O$54))))*$ET127)*100*$AD$30,0)</f>
        <v>0</v>
      </c>
      <c r="FW127" s="60">
        <f ca="1">IFERROR((NORMSDIST(-(((LN($ET127/$AE$31)+(#REF!+($O$50^2)/2)*$O$54)/($O$50*SQRT($O$54)))-$O$50*SQRT($O$54)))*$AE$31*EXP(-#REF!*$O$54)-NORMSDIST(-((LN($ET127/$AE$31)+(#REF!+($O$50^2)/2)*$O$54)/($O$50*SQRT($O$54))))*$ET127)*100*$AD$31,0)</f>
        <v>0</v>
      </c>
      <c r="FX127" s="60">
        <f ca="1">IFERROR((NORMSDIST(-(((LN($ET127/$AE$32)+(#REF!+($O$50^2)/2)*$O$54)/($O$50*SQRT($O$54)))-$O$50*SQRT($O$54)))*$AE$32*EXP(-#REF!*$O$54)-NORMSDIST(-((LN($ET127/$AE$32)+(#REF!+($O$50^2)/2)*$O$54)/($O$50*SQRT($O$54))))*$ET127)*100*$AD$32,0)</f>
        <v>0</v>
      </c>
      <c r="FY127" s="60">
        <f ca="1">IFERROR((NORMSDIST(-(((LN($ET127/$AE$33)+(#REF!+($O$50^2)/2)*$O$54)/($O$50*SQRT($O$54)))-$O$50*SQRT($O$54)))*$AE$33*EXP(-#REF!*$O$54)-NORMSDIST(-((LN($ET127/$AE$33)+(#REF!+($O$50^2)/2)*$O$54)/($O$50*SQRT($O$54))))*$ET127)*100*$AD$33,0)</f>
        <v>0</v>
      </c>
      <c r="FZ127" s="60">
        <f ca="1">IFERROR((NORMSDIST(-(((LN($ET127/$AE$34)+(#REF!+($O$50^2)/2)*$O$54)/($O$50*SQRT($O$54)))-$O$50*SQRT($O$54)))*$AE$34*EXP(-#REF!*$O$54)-NORMSDIST(-((LN($ET127/$AE$34)+(#REF!+($O$50^2)/2)*$O$54)/($O$50*SQRT($O$54))))*$ET127)*100*$AD$34,0)</f>
        <v>0</v>
      </c>
      <c r="GA127" s="60">
        <f ca="1">IFERROR((NORMSDIST(-(((LN($ET127/$AE$35)+(#REF!+($O$50^2)/2)*$O$54)/($O$50*SQRT($O$54)))-$O$50*SQRT($O$54)))*$AE$35*EXP(-#REF!*$O$54)-NORMSDIST(-((LN($ET127/$AE$35)+(#REF!+($O$50^2)/2)*$O$54)/($O$50*SQRT($O$54))))*$ET127)*100*$AD$35,0)</f>
        <v>0</v>
      </c>
      <c r="GB127" s="60">
        <f ca="1">IFERROR((NORMSDIST(-(((LN($ET127/$AE$36)+(#REF!+($O$50^2)/2)*$O$54)/($O$50*SQRT($O$54)))-$O$50*SQRT($O$54)))*$AE$36*EXP(-#REF!*$O$54)-NORMSDIST(-((LN($ET127/$AE$36)+(#REF!+($O$50^2)/2)*$O$54)/($O$50*SQRT($O$54))))*$ET127)*100*$AD$36,0)</f>
        <v>0</v>
      </c>
      <c r="GC127" s="60">
        <f ca="1">IFERROR((NORMSDIST(-(((LN($ET127/$AE$37)+(#REF!+($O$50^2)/2)*$O$54)/($O$50*SQRT($O$54)))-$O$50*SQRT($O$54)))*$AE$37*EXP(-#REF!*$O$54)-NORMSDIST(-((LN($ET127/$AE$37)+(#REF!+($O$50^2)/2)*$O$54)/($O$50*SQRT($O$54))))*$ET127)*100*$AD$37,0)</f>
        <v>0</v>
      </c>
      <c r="GD127" s="60">
        <f ca="1">IFERROR((NORMSDIST(-(((LN($ET127/$AE$38)+(#REF!+($O$50^2)/2)*$O$54)/($O$50*SQRT($O$54)))-$O$50*SQRT($O$54)))*$AE$38*EXP(-#REF!*$O$54)-NORMSDIST(-((LN($ET127/$AE$38)+(#REF!+($O$50^2)/2)*$O$54)/($O$50*SQRT($O$54))))*$ET127)*100*$AD$38,0)</f>
        <v>0</v>
      </c>
      <c r="GE127" s="60">
        <f ca="1">IFERROR((NORMSDIST(-(((LN($ET127/$AE$39)+(#REF!+($O$50^2)/2)*$O$54)/($O$50*SQRT($O$54)))-$O$50*SQRT($O$54)))*$AE$39*EXP(-#REF!*$O$54)-NORMSDIST(-((LN($ET127/$AE$39)+(#REF!+($O$50^2)/2)*$O$54)/($O$50*SQRT($O$54))))*$ET127)*100*$AD$39,0)</f>
        <v>0</v>
      </c>
      <c r="GF127" s="60">
        <f ca="1">IFERROR((NORMSDIST(-(((LN($ET127/$AE$40)+(#REF!+($O$50^2)/2)*$O$54)/($O$50*SQRT($O$54)))-$O$50*SQRT($O$54)))*$AE$40*EXP(-#REF!*$O$54)-NORMSDIST(-((LN($ET127/$AE$40)+(#REF!+($O$50^2)/2)*$O$54)/($O$50*SQRT($O$54))))*$ET127)*100*$AD$40,0)</f>
        <v>0</v>
      </c>
      <c r="GG127" s="60">
        <f ca="1">IFERROR((NORMSDIST(-(((LN($ET127/$AE$41)+(#REF!+($O$50^2)/2)*$O$54)/($O$50*SQRT($O$54)))-$O$50*SQRT($O$54)))*$AE$41*EXP(-#REF!*$O$54)-NORMSDIST(-((LN($ET127/$AE$41)+(#REF!+($O$50^2)/2)*$O$54)/($O$50*SQRT($O$54))))*$ET127)*100*$AD$41,0)</f>
        <v>0</v>
      </c>
      <c r="GH127" s="60">
        <f ca="1">IFERROR((NORMSDIST(-(((LN($ET127/$AE$42)+(#REF!+($O$50^2)/2)*$O$54)/($O$50*SQRT($O$54)))-$O$50*SQRT($O$54)))*$AE$42*EXP(-#REF!*$O$54)-NORMSDIST(-((LN($ET127/$AE$42)+(#REF!+($O$50^2)/2)*$O$54)/($O$50*SQRT($O$54))))*$ET127)*100*$AD$42,0)</f>
        <v>0</v>
      </c>
      <c r="GI127" s="85">
        <f t="shared" ca="1" si="189"/>
        <v>0</v>
      </c>
    </row>
    <row r="128" spans="107:191">
      <c r="DC128" s="59">
        <f t="shared" si="186"/>
        <v>4552.9441586804178</v>
      </c>
      <c r="DD128" s="60">
        <f t="shared" si="190"/>
        <v>0</v>
      </c>
      <c r="DE128" s="60">
        <f t="shared" si="191"/>
        <v>0</v>
      </c>
      <c r="DF128" s="60">
        <f t="shared" si="192"/>
        <v>0</v>
      </c>
      <c r="DG128" s="60">
        <f t="shared" si="193"/>
        <v>0</v>
      </c>
      <c r="DH128" s="60">
        <f t="shared" si="194"/>
        <v>0</v>
      </c>
      <c r="DI128" s="60">
        <f t="shared" si="195"/>
        <v>0</v>
      </c>
      <c r="DJ128" s="60">
        <f t="shared" si="196"/>
        <v>0</v>
      </c>
      <c r="DK128" s="60">
        <f t="shared" si="197"/>
        <v>0</v>
      </c>
      <c r="DL128" s="60">
        <f t="shared" si="198"/>
        <v>0</v>
      </c>
      <c r="DM128" s="60">
        <f t="shared" si="199"/>
        <v>0</v>
      </c>
      <c r="DN128" s="60">
        <f t="shared" si="200"/>
        <v>0</v>
      </c>
      <c r="DO128" s="60">
        <f t="shared" si="201"/>
        <v>0</v>
      </c>
      <c r="DP128" s="60">
        <f t="shared" si="202"/>
        <v>0</v>
      </c>
      <c r="DQ128" s="60">
        <f t="shared" si="203"/>
        <v>0</v>
      </c>
      <c r="DR128" s="60">
        <f t="shared" si="204"/>
        <v>0</v>
      </c>
      <c r="DS128" s="60">
        <f t="shared" si="205"/>
        <v>0</v>
      </c>
      <c r="DT128" s="60">
        <f t="shared" si="206"/>
        <v>0</v>
      </c>
      <c r="DU128" s="60">
        <f t="shared" si="207"/>
        <v>0</v>
      </c>
      <c r="DV128" s="60">
        <f t="shared" si="208"/>
        <v>0</v>
      </c>
      <c r="DW128" s="60">
        <f t="shared" si="209"/>
        <v>0</v>
      </c>
      <c r="DX128" s="60">
        <f t="shared" si="210"/>
        <v>0</v>
      </c>
      <c r="DY128" s="60">
        <f t="shared" si="211"/>
        <v>0</v>
      </c>
      <c r="DZ128" s="60">
        <f t="shared" si="212"/>
        <v>0</v>
      </c>
      <c r="EA128" s="60">
        <f t="shared" si="213"/>
        <v>0</v>
      </c>
      <c r="EB128" s="60">
        <f t="shared" si="214"/>
        <v>0</v>
      </c>
      <c r="EC128" s="60">
        <f t="shared" si="215"/>
        <v>0</v>
      </c>
      <c r="ED128" s="60">
        <f t="shared" si="216"/>
        <v>0</v>
      </c>
      <c r="EE128" s="60">
        <f t="shared" si="217"/>
        <v>0</v>
      </c>
      <c r="EF128" s="60">
        <f t="shared" si="218"/>
        <v>0</v>
      </c>
      <c r="EG128" s="60">
        <f t="shared" si="219"/>
        <v>0</v>
      </c>
      <c r="EH128" s="60">
        <f t="shared" si="220"/>
        <v>0</v>
      </c>
      <c r="EI128" s="60">
        <f t="shared" si="221"/>
        <v>0</v>
      </c>
      <c r="EJ128" s="60">
        <f t="shared" si="222"/>
        <v>0</v>
      </c>
      <c r="EK128" s="60">
        <f t="shared" si="223"/>
        <v>0</v>
      </c>
      <c r="EL128" s="60">
        <f t="shared" si="224"/>
        <v>0</v>
      </c>
      <c r="EM128" s="60">
        <f t="shared" si="225"/>
        <v>0</v>
      </c>
      <c r="EN128" s="60">
        <f t="shared" si="226"/>
        <v>0</v>
      </c>
      <c r="EO128" s="60">
        <f t="shared" si="227"/>
        <v>0</v>
      </c>
      <c r="EP128" s="60">
        <f t="shared" si="228"/>
        <v>0</v>
      </c>
      <c r="EQ128" s="60">
        <f t="shared" si="229"/>
        <v>0</v>
      </c>
      <c r="ER128" s="85">
        <f t="shared" si="187"/>
        <v>0</v>
      </c>
      <c r="ES128" s="50"/>
      <c r="ET128" s="59">
        <f t="shared" si="188"/>
        <v>4552.9441586804178</v>
      </c>
      <c r="EU128" s="60">
        <f ca="1">IFERROR((NORMSDIST(-(((LN($ET128/$AE$3)+(#REF!+($O$50^2)/2)*$O$54)/($O$50*SQRT($O$54)))-$O$50*SQRT($O$54)))*$AE$3*EXP(-#REF!*$O$54)-NORMSDIST(-((LN($ET128/$AE$3)+(#REF!+($O$50^2)/2)*$O$54)/($O$50*SQRT($O$54))))*$ET128)*100*$AD$3,0)</f>
        <v>0</v>
      </c>
      <c r="EV128" s="60">
        <f ca="1">IFERROR((NORMSDIST(-(((LN($ET128/$AE$4)+(#REF!+($O$50^2)/2)*$O$54)/($O$50*SQRT($O$54)))-$O$50*SQRT($O$54)))*$AE$4*EXP(-#REF!*$O$54)-NORMSDIST(-((LN($ET128/$AE$4)+(#REF!+($O$50^2)/2)*$O$54)/($O$50*SQRT($O$54))))*$ET128)*100*$AD$4,0)</f>
        <v>0</v>
      </c>
      <c r="EW128" s="60">
        <f ca="1">IFERROR((NORMSDIST(-(((LN($ET128/$AE$5)+(#REF!+($O$50^2)/2)*$O$54)/($O$50*SQRT($O$54)))-$O$50*SQRT($O$54)))*$AE$5*EXP(-#REF!*$O$54)-NORMSDIST(-((LN($ET128/$AE$5)+(#REF!+($O$50^2)/2)*$O$54)/($O$50*SQRT($O$54))))*$ET128)*100*$AD$5,0)</f>
        <v>0</v>
      </c>
      <c r="EX128" s="60">
        <f ca="1">IFERROR((NORMSDIST(-(((LN($ET128/$AE$6)+(#REF!+($O$50^2)/2)*$O$54)/($O$50*SQRT($O$54)))-$O$50*SQRT($O$54)))*$AE$6*EXP(-#REF!*$O$54)-NORMSDIST(-((LN($ET128/$AE$6)+(#REF!+($O$50^2)/2)*$O$54)/($O$50*SQRT($O$54))))*$ET128)*100*$AD$6,0)</f>
        <v>0</v>
      </c>
      <c r="EY128" s="60">
        <f ca="1">IFERROR((NORMSDIST(-(((LN($ET128/$AE$7)+(#REF!+($O$50^2)/2)*$O$54)/($O$50*SQRT($O$54)))-$O$50*SQRT($O$54)))*$AE$7*EXP(-#REF!*$O$54)-NORMSDIST(-((LN($ET128/$AE$7)+(#REF!+($O$50^2)/2)*$O$54)/($O$50*SQRT($O$54))))*$ET128)*100*$AD$7,0)</f>
        <v>0</v>
      </c>
      <c r="EZ128" s="60">
        <f ca="1">IFERROR((NORMSDIST(-(((LN($ET128/$AE$8)+(#REF!+($O$50^2)/2)*$O$54)/($O$50*SQRT($O$54)))-$O$50*SQRT($O$54)))*$AE$8*EXP(-#REF!*$O$54)-NORMSDIST(-((LN($ET128/$AE$8)+(#REF!+($O$50^2)/2)*$O$54)/($O$50*SQRT($O$54))))*$ET128)*100*$AD$8,0)</f>
        <v>0</v>
      </c>
      <c r="FA128" s="60">
        <f ca="1">IFERROR((NORMSDIST(-(((LN($ET128/$AE$9)+(#REF!+($O$50^2)/2)*$O$54)/($O$50*SQRT($O$54)))-$O$50*SQRT($O$54)))*$AE$9*EXP(-#REF!*$O$54)-NORMSDIST(-((LN($ET128/$AE$9)+(#REF!+($O$50^2)/2)*$O$54)/($O$50*SQRT($O$54))))*$ET128)*100*$AD$9,0)</f>
        <v>0</v>
      </c>
      <c r="FB128" s="60">
        <f ca="1">IFERROR((NORMSDIST(-(((LN($ET128/$AE$10)+(#REF!+($O$50^2)/2)*$O$54)/($O$50*SQRT($O$54)))-$O$50*SQRT($O$54)))*$AE$10*EXP(-#REF!*$O$54)-NORMSDIST(-((LN($ET128/$AE$10)+(#REF!+($O$50^2)/2)*$O$54)/($O$50*SQRT($O$54))))*$ET128)*100*$AD$10,0)</f>
        <v>0</v>
      </c>
      <c r="FC128" s="60">
        <f ca="1">IFERROR((NORMSDIST(-(((LN($ET128/$AE$11)+(#REF!+($O$50^2)/2)*$O$54)/($O$50*SQRT($O$54)))-$O$50*SQRT($O$54)))*$AE$11*EXP(-#REF!*$O$54)-NORMSDIST(-((LN($ET128/$AE$11)+(#REF!+($O$50^2)/2)*$O$54)/($O$50*SQRT($O$54))))*$ET128)*100*$AD$11,0)</f>
        <v>0</v>
      </c>
      <c r="FD128" s="60">
        <f ca="1">IFERROR((NORMSDIST(-(((LN($ET128/$AE$12)+(#REF!+($O$50^2)/2)*$O$54)/($O$50*SQRT($O$54)))-$O$50*SQRT($O$54)))*$AE$12*EXP(-#REF!*$O$54)-NORMSDIST(-((LN($ET128/$AE$12)+(#REF!+($O$50^2)/2)*$O$54)/($O$50*SQRT($O$54))))*$ET128)*100*$AD$12,0)</f>
        <v>0</v>
      </c>
      <c r="FE128" s="60">
        <f ca="1">IFERROR((NORMSDIST(-(((LN($ET128/$AE$13)+(#REF!+($O$50^2)/2)*$O$54)/($O$50*SQRT($O$54)))-$O$50*SQRT($O$54)))*$AE$13*EXP(-#REF!*$O$54)-NORMSDIST(-((LN($ET128/$AE$13)+(#REF!+($O$50^2)/2)*$O$54)/($O$50*SQRT($O$54))))*$ET128)*100*$AD$13,0)</f>
        <v>0</v>
      </c>
      <c r="FF128" s="60">
        <f ca="1">IFERROR((NORMSDIST(-(((LN($ET128/$AE$14)+(#REF!+($O$50^2)/2)*$O$54)/($O$50*SQRT($O$54)))-$O$50*SQRT($O$54)))*$AE$14*EXP(-#REF!*$O$54)-NORMSDIST(-((LN($ET128/$AE$14)+(#REF!+($O$50^2)/2)*$O$54)/($O$50*SQRT($O$54))))*$ET128)*100*$AD$14,0)</f>
        <v>0</v>
      </c>
      <c r="FG128" s="60">
        <f ca="1">IFERROR((NORMSDIST(-(((LN($ET128/$AE$15)+(#REF!+($O$50^2)/2)*$O$54)/($O$50*SQRT($O$54)))-$O$50*SQRT($O$54)))*$AE$15*EXP(-#REF!*$O$54)-NORMSDIST(-((LN($ET128/$AE$15)+(#REF!+($O$50^2)/2)*$O$54)/($O$50*SQRT($O$54))))*$ET128)*100*$AD$15,0)</f>
        <v>0</v>
      </c>
      <c r="FH128" s="60">
        <f ca="1">IFERROR((NORMSDIST(-(((LN($ET128/$AE$16)+(#REF!+($O$50^2)/2)*$O$54)/($O$50*SQRT($O$54)))-$O$50*SQRT($O$54)))*$AE$16*EXP(-#REF!*$O$54)-NORMSDIST(-((LN($ET128/$AE$16)+(#REF!+($O$50^2)/2)*$O$54)/($O$50*SQRT($O$54))))*$ET128)*100*$AD$16,0)</f>
        <v>0</v>
      </c>
      <c r="FI128" s="60">
        <f ca="1">IFERROR((NORMSDIST(-(((LN($ET128/$AE$17)+(#REF!+($O$50^2)/2)*$O$54)/($O$50*SQRT($O$54)))-$O$50*SQRT($O$54)))*$AE$17*EXP(-#REF!*$O$54)-NORMSDIST(-((LN($ET128/$AE$17)+(#REF!+($O$50^2)/2)*$O$54)/($O$50*SQRT($O$54))))*$ET128)*100*$AD$17,0)</f>
        <v>0</v>
      </c>
      <c r="FJ128" s="60">
        <f ca="1">IFERROR((NORMSDIST(-(((LN($ET128/$AE$18)+(#REF!+($O$50^2)/2)*$O$54)/($O$50*SQRT($O$54)))-$O$50*SQRT($O$54)))*$AE$18*EXP(-#REF!*$O$54)-NORMSDIST(-((LN($ET128/$AE$18)+(#REF!+($O$50^2)/2)*$O$54)/($O$50*SQRT($O$54))))*$ET128)*100*$AD$18,0)</f>
        <v>0</v>
      </c>
      <c r="FK128" s="60">
        <f ca="1">IFERROR((NORMSDIST(-(((LN($ET128/$AE$19)+(#REF!+($O$50^2)/2)*$O$54)/($O$50*SQRT($O$54)))-$O$50*SQRT($O$54)))*$AE$19*EXP(-#REF!*$O$54)-NORMSDIST(-((LN($ET128/$AE$19)+(#REF!+($O$50^2)/2)*$O$54)/($O$50*SQRT($O$54))))*$ET128)*100*$AD$19,0)</f>
        <v>0</v>
      </c>
      <c r="FL128" s="60">
        <f ca="1">IFERROR((NORMSDIST(-(((LN($ET128/$AE$20)+(#REF!+($O$50^2)/2)*$O$54)/($O$50*SQRT($O$54)))-$O$50*SQRT($O$54)))*$AE$20*EXP(-#REF!*$O$54)-NORMSDIST(-((LN($ET128/$AE$20)+(#REF!+($O$50^2)/2)*$O$54)/($O$50*SQRT($O$54))))*$ET128)*100*$AD$20,0)</f>
        <v>0</v>
      </c>
      <c r="FM128" s="60">
        <f ca="1">IFERROR((NORMSDIST(-(((LN($ET128/$AE$21)+(#REF!+($O$50^2)/2)*$O$54)/($O$50*SQRT($O$54)))-$O$50*SQRT($O$54)))*$AE$21*EXP(-#REF!*$O$54)-NORMSDIST(-((LN($ET128/$AE$21)+(#REF!+($O$50^2)/2)*$O$54)/($O$50*SQRT($O$54))))*$ET128)*100*$AD$21,0)</f>
        <v>0</v>
      </c>
      <c r="FN128" s="60">
        <f ca="1">IFERROR((NORMSDIST(-(((LN($ET128/$AE$22)+(#REF!+($O$50^2)/2)*$O$54)/($O$50*SQRT($O$54)))-$O$50*SQRT($O$54)))*$AE$22*EXP(-#REF!*$O$54)-NORMSDIST(-((LN($ET128/$AE$22)+(#REF!+($O$50^2)/2)*$O$54)/($O$50*SQRT($O$54))))*$ET128)*100*$AD$22,0)</f>
        <v>0</v>
      </c>
      <c r="FO128" s="60">
        <f ca="1">IFERROR((NORMSDIST(-(((LN($ET128/$AE$23)+(#REF!+($O$50^2)/2)*$O$54)/($O$50*SQRT($O$54)))-$O$50*SQRT($O$54)))*$AE$23*EXP(-#REF!*$O$54)-NORMSDIST(-((LN($ET128/$AE$23)+(#REF!+($O$50^2)/2)*$O$54)/($O$50*SQRT($O$54))))*$ET128)*100*$AD$23,0)</f>
        <v>0</v>
      </c>
      <c r="FP128" s="60">
        <f ca="1">IFERROR((NORMSDIST(-(((LN($ET128/$AE$24)+(#REF!+($O$50^2)/2)*$O$54)/($O$50*SQRT($O$54)))-$O$50*SQRT($O$54)))*$AE$24*EXP(-#REF!*$O$54)-NORMSDIST(-((LN($ET128/$AE$24)+(#REF!+($O$50^2)/2)*$O$54)/($O$50*SQRT($O$54))))*$ET128)*100*$AD$24,0)</f>
        <v>0</v>
      </c>
      <c r="FQ128" s="60">
        <f ca="1">IFERROR((NORMSDIST(-(((LN($ET128/$AE$25)+(#REF!+($O$50^2)/2)*$O$54)/($O$50*SQRT($O$54)))-$O$50*SQRT($O$54)))*$AE$25*EXP(-#REF!*$O$54)-NORMSDIST(-((LN($ET128/$AE$25)+(#REF!+($O$50^2)/2)*$O$54)/($O$50*SQRT($O$54))))*$ET128)*100*$AD$25,0)</f>
        <v>0</v>
      </c>
      <c r="FR128" s="60">
        <f ca="1">IFERROR((NORMSDIST(-(((LN($ET128/$AE$26)+(#REF!+($O$50^2)/2)*$O$54)/($O$50*SQRT($O$54)))-$O$50*SQRT($O$54)))*$AE$26*EXP(-#REF!*$O$54)-NORMSDIST(-((LN($ET128/$AE$26)+(#REF!+($O$50^2)/2)*$O$54)/($O$50*SQRT($O$54))))*$ET128)*100*$AD$26,0)</f>
        <v>0</v>
      </c>
      <c r="FS128" s="60">
        <f ca="1">IFERROR((NORMSDIST(-(((LN($ET128/$AE$27)+(#REF!+($O$50^2)/2)*$O$54)/($O$50*SQRT($O$54)))-$O$50*SQRT($O$54)))*$AE$27*EXP(-#REF!*$O$54)-NORMSDIST(-((LN($ET128/$AE$27)+(#REF!+($O$50^2)/2)*$O$54)/($O$50*SQRT($O$54))))*$ET128)*100*$AD$27,0)</f>
        <v>0</v>
      </c>
      <c r="FT128" s="60">
        <f ca="1">IFERROR((NORMSDIST(-(((LN($ET128/$AE$28)+(#REF!+($O$50^2)/2)*$O$54)/($O$50*SQRT($O$54)))-$O$50*SQRT($O$54)))*$AE$28*EXP(-#REF!*$O$54)-NORMSDIST(-((LN($ET128/$AE$28)+(#REF!+($O$50^2)/2)*$O$54)/($O$50*SQRT($O$54))))*$ET128)*100*$AD$28,0)</f>
        <v>0</v>
      </c>
      <c r="FU128" s="60">
        <f ca="1">IFERROR((NORMSDIST(-(((LN($ET128/$AE$29)+(#REF!+($O$50^2)/2)*$O$54)/($O$50*SQRT($O$54)))-$O$50*SQRT($O$54)))*$AE$29*EXP(-#REF!*$O$54)-NORMSDIST(-((LN($ET128/$AE$29)+(#REF!+($O$50^2)/2)*$O$54)/($O$50*SQRT($O$54))))*$ET128)*100*$AD$29,0)</f>
        <v>0</v>
      </c>
      <c r="FV128" s="60">
        <f ca="1">IFERROR((NORMSDIST(-(((LN($ET128/$AE$30)+(#REF!+($O$50^2)/2)*$O$54)/($O$50*SQRT($O$54)))-$O$50*SQRT($O$54)))*$AE$30*EXP(-#REF!*$O$54)-NORMSDIST(-((LN($ET128/$AE$30)+(#REF!+($O$50^2)/2)*$O$54)/($O$50*SQRT($O$54))))*$ET128)*100*$AD$30,0)</f>
        <v>0</v>
      </c>
      <c r="FW128" s="60">
        <f ca="1">IFERROR((NORMSDIST(-(((LN($ET128/$AE$31)+(#REF!+($O$50^2)/2)*$O$54)/($O$50*SQRT($O$54)))-$O$50*SQRT($O$54)))*$AE$31*EXP(-#REF!*$O$54)-NORMSDIST(-((LN($ET128/$AE$31)+(#REF!+($O$50^2)/2)*$O$54)/($O$50*SQRT($O$54))))*$ET128)*100*$AD$31,0)</f>
        <v>0</v>
      </c>
      <c r="FX128" s="60">
        <f ca="1">IFERROR((NORMSDIST(-(((LN($ET128/$AE$32)+(#REF!+($O$50^2)/2)*$O$54)/($O$50*SQRT($O$54)))-$O$50*SQRT($O$54)))*$AE$32*EXP(-#REF!*$O$54)-NORMSDIST(-((LN($ET128/$AE$32)+(#REF!+($O$50^2)/2)*$O$54)/($O$50*SQRT($O$54))))*$ET128)*100*$AD$32,0)</f>
        <v>0</v>
      </c>
      <c r="FY128" s="60">
        <f ca="1">IFERROR((NORMSDIST(-(((LN($ET128/$AE$33)+(#REF!+($O$50^2)/2)*$O$54)/($O$50*SQRT($O$54)))-$O$50*SQRT($O$54)))*$AE$33*EXP(-#REF!*$O$54)-NORMSDIST(-((LN($ET128/$AE$33)+(#REF!+($O$50^2)/2)*$O$54)/($O$50*SQRT($O$54))))*$ET128)*100*$AD$33,0)</f>
        <v>0</v>
      </c>
      <c r="FZ128" s="60">
        <f ca="1">IFERROR((NORMSDIST(-(((LN($ET128/$AE$34)+(#REF!+($O$50^2)/2)*$O$54)/($O$50*SQRT($O$54)))-$O$50*SQRT($O$54)))*$AE$34*EXP(-#REF!*$O$54)-NORMSDIST(-((LN($ET128/$AE$34)+(#REF!+($O$50^2)/2)*$O$54)/($O$50*SQRT($O$54))))*$ET128)*100*$AD$34,0)</f>
        <v>0</v>
      </c>
      <c r="GA128" s="60">
        <f ca="1">IFERROR((NORMSDIST(-(((LN($ET128/$AE$35)+(#REF!+($O$50^2)/2)*$O$54)/($O$50*SQRT($O$54)))-$O$50*SQRT($O$54)))*$AE$35*EXP(-#REF!*$O$54)-NORMSDIST(-((LN($ET128/$AE$35)+(#REF!+($O$50^2)/2)*$O$54)/($O$50*SQRT($O$54))))*$ET128)*100*$AD$35,0)</f>
        <v>0</v>
      </c>
      <c r="GB128" s="60">
        <f ca="1">IFERROR((NORMSDIST(-(((LN($ET128/$AE$36)+(#REF!+($O$50^2)/2)*$O$54)/($O$50*SQRT($O$54)))-$O$50*SQRT($O$54)))*$AE$36*EXP(-#REF!*$O$54)-NORMSDIST(-((LN($ET128/$AE$36)+(#REF!+($O$50^2)/2)*$O$54)/($O$50*SQRT($O$54))))*$ET128)*100*$AD$36,0)</f>
        <v>0</v>
      </c>
      <c r="GC128" s="60">
        <f ca="1">IFERROR((NORMSDIST(-(((LN($ET128/$AE$37)+(#REF!+($O$50^2)/2)*$O$54)/($O$50*SQRT($O$54)))-$O$50*SQRT($O$54)))*$AE$37*EXP(-#REF!*$O$54)-NORMSDIST(-((LN($ET128/$AE$37)+(#REF!+($O$50^2)/2)*$O$54)/($O$50*SQRT($O$54))))*$ET128)*100*$AD$37,0)</f>
        <v>0</v>
      </c>
      <c r="GD128" s="60">
        <f ca="1">IFERROR((NORMSDIST(-(((LN($ET128/$AE$38)+(#REF!+($O$50^2)/2)*$O$54)/($O$50*SQRT($O$54)))-$O$50*SQRT($O$54)))*$AE$38*EXP(-#REF!*$O$54)-NORMSDIST(-((LN($ET128/$AE$38)+(#REF!+($O$50^2)/2)*$O$54)/($O$50*SQRT($O$54))))*$ET128)*100*$AD$38,0)</f>
        <v>0</v>
      </c>
      <c r="GE128" s="60">
        <f ca="1">IFERROR((NORMSDIST(-(((LN($ET128/$AE$39)+(#REF!+($O$50^2)/2)*$O$54)/($O$50*SQRT($O$54)))-$O$50*SQRT($O$54)))*$AE$39*EXP(-#REF!*$O$54)-NORMSDIST(-((LN($ET128/$AE$39)+(#REF!+($O$50^2)/2)*$O$54)/($O$50*SQRT($O$54))))*$ET128)*100*$AD$39,0)</f>
        <v>0</v>
      </c>
      <c r="GF128" s="60">
        <f ca="1">IFERROR((NORMSDIST(-(((LN($ET128/$AE$40)+(#REF!+($O$50^2)/2)*$O$54)/($O$50*SQRT($O$54)))-$O$50*SQRT($O$54)))*$AE$40*EXP(-#REF!*$O$54)-NORMSDIST(-((LN($ET128/$AE$40)+(#REF!+($O$50^2)/2)*$O$54)/($O$50*SQRT($O$54))))*$ET128)*100*$AD$40,0)</f>
        <v>0</v>
      </c>
      <c r="GG128" s="60">
        <f ca="1">IFERROR((NORMSDIST(-(((LN($ET128/$AE$41)+(#REF!+($O$50^2)/2)*$O$54)/($O$50*SQRT($O$54)))-$O$50*SQRT($O$54)))*$AE$41*EXP(-#REF!*$O$54)-NORMSDIST(-((LN($ET128/$AE$41)+(#REF!+($O$50^2)/2)*$O$54)/($O$50*SQRT($O$54))))*$ET128)*100*$AD$41,0)</f>
        <v>0</v>
      </c>
      <c r="GH128" s="60">
        <f ca="1">IFERROR((NORMSDIST(-(((LN($ET128/$AE$42)+(#REF!+($O$50^2)/2)*$O$54)/($O$50*SQRT($O$54)))-$O$50*SQRT($O$54)))*$AE$42*EXP(-#REF!*$O$54)-NORMSDIST(-((LN($ET128/$AE$42)+(#REF!+($O$50^2)/2)*$O$54)/($O$50*SQRT($O$54))))*$ET128)*100*$AD$42,0)</f>
        <v>0</v>
      </c>
      <c r="GI128" s="85">
        <f t="shared" ca="1" si="189"/>
        <v>0</v>
      </c>
    </row>
    <row r="129" spans="107:191">
      <c r="DC129" s="59">
        <f t="shared" si="186"/>
        <v>4644.0030418540264</v>
      </c>
      <c r="DD129" s="60">
        <f t="shared" si="190"/>
        <v>0</v>
      </c>
      <c r="DE129" s="60">
        <f t="shared" si="191"/>
        <v>0</v>
      </c>
      <c r="DF129" s="60">
        <f t="shared" si="192"/>
        <v>0</v>
      </c>
      <c r="DG129" s="60">
        <f t="shared" si="193"/>
        <v>0</v>
      </c>
      <c r="DH129" s="60">
        <f t="shared" si="194"/>
        <v>0</v>
      </c>
      <c r="DI129" s="60">
        <f t="shared" si="195"/>
        <v>0</v>
      </c>
      <c r="DJ129" s="60">
        <f t="shared" si="196"/>
        <v>0</v>
      </c>
      <c r="DK129" s="60">
        <f t="shared" si="197"/>
        <v>0</v>
      </c>
      <c r="DL129" s="60">
        <f t="shared" si="198"/>
        <v>0</v>
      </c>
      <c r="DM129" s="60">
        <f t="shared" si="199"/>
        <v>0</v>
      </c>
      <c r="DN129" s="60">
        <f t="shared" si="200"/>
        <v>0</v>
      </c>
      <c r="DO129" s="60">
        <f t="shared" si="201"/>
        <v>0</v>
      </c>
      <c r="DP129" s="60">
        <f t="shared" si="202"/>
        <v>0</v>
      </c>
      <c r="DQ129" s="60">
        <f t="shared" si="203"/>
        <v>0</v>
      </c>
      <c r="DR129" s="60">
        <f t="shared" si="204"/>
        <v>0</v>
      </c>
      <c r="DS129" s="60">
        <f t="shared" si="205"/>
        <v>0</v>
      </c>
      <c r="DT129" s="60">
        <f t="shared" si="206"/>
        <v>0</v>
      </c>
      <c r="DU129" s="60">
        <f t="shared" si="207"/>
        <v>0</v>
      </c>
      <c r="DV129" s="60">
        <f t="shared" si="208"/>
        <v>0</v>
      </c>
      <c r="DW129" s="60">
        <f t="shared" si="209"/>
        <v>0</v>
      </c>
      <c r="DX129" s="60">
        <f t="shared" si="210"/>
        <v>0</v>
      </c>
      <c r="DY129" s="60">
        <f t="shared" si="211"/>
        <v>0</v>
      </c>
      <c r="DZ129" s="60">
        <f t="shared" si="212"/>
        <v>0</v>
      </c>
      <c r="EA129" s="60">
        <f t="shared" si="213"/>
        <v>0</v>
      </c>
      <c r="EB129" s="60">
        <f t="shared" si="214"/>
        <v>0</v>
      </c>
      <c r="EC129" s="60">
        <f t="shared" si="215"/>
        <v>0</v>
      </c>
      <c r="ED129" s="60">
        <f t="shared" si="216"/>
        <v>0</v>
      </c>
      <c r="EE129" s="60">
        <f t="shared" si="217"/>
        <v>0</v>
      </c>
      <c r="EF129" s="60">
        <f t="shared" si="218"/>
        <v>0</v>
      </c>
      <c r="EG129" s="60">
        <f t="shared" si="219"/>
        <v>0</v>
      </c>
      <c r="EH129" s="60">
        <f t="shared" si="220"/>
        <v>0</v>
      </c>
      <c r="EI129" s="60">
        <f t="shared" si="221"/>
        <v>0</v>
      </c>
      <c r="EJ129" s="60">
        <f t="shared" si="222"/>
        <v>0</v>
      </c>
      <c r="EK129" s="60">
        <f t="shared" si="223"/>
        <v>0</v>
      </c>
      <c r="EL129" s="60">
        <f t="shared" si="224"/>
        <v>0</v>
      </c>
      <c r="EM129" s="60">
        <f t="shared" si="225"/>
        <v>0</v>
      </c>
      <c r="EN129" s="60">
        <f t="shared" si="226"/>
        <v>0</v>
      </c>
      <c r="EO129" s="60">
        <f t="shared" si="227"/>
        <v>0</v>
      </c>
      <c r="EP129" s="60">
        <f t="shared" si="228"/>
        <v>0</v>
      </c>
      <c r="EQ129" s="60">
        <f t="shared" si="229"/>
        <v>0</v>
      </c>
      <c r="ER129" s="85">
        <f t="shared" si="187"/>
        <v>0</v>
      </c>
      <c r="ES129" s="50"/>
      <c r="ET129" s="59">
        <f t="shared" si="188"/>
        <v>4644.0030418540264</v>
      </c>
      <c r="EU129" s="60">
        <f ca="1">IFERROR((NORMSDIST(-(((LN($ET129/$AE$3)+(#REF!+($O$50^2)/2)*$O$54)/($O$50*SQRT($O$54)))-$O$50*SQRT($O$54)))*$AE$3*EXP(-#REF!*$O$54)-NORMSDIST(-((LN($ET129/$AE$3)+(#REF!+($O$50^2)/2)*$O$54)/($O$50*SQRT($O$54))))*$ET129)*100*$AD$3,0)</f>
        <v>0</v>
      </c>
      <c r="EV129" s="60">
        <f ca="1">IFERROR((NORMSDIST(-(((LN($ET129/$AE$4)+(#REF!+($O$50^2)/2)*$O$54)/($O$50*SQRT($O$54)))-$O$50*SQRT($O$54)))*$AE$4*EXP(-#REF!*$O$54)-NORMSDIST(-((LN($ET129/$AE$4)+(#REF!+($O$50^2)/2)*$O$54)/($O$50*SQRT($O$54))))*$ET129)*100*$AD$4,0)</f>
        <v>0</v>
      </c>
      <c r="EW129" s="60">
        <f ca="1">IFERROR((NORMSDIST(-(((LN($ET129/$AE$5)+(#REF!+($O$50^2)/2)*$O$54)/($O$50*SQRT($O$54)))-$O$50*SQRT($O$54)))*$AE$5*EXP(-#REF!*$O$54)-NORMSDIST(-((LN($ET129/$AE$5)+(#REF!+($O$50^2)/2)*$O$54)/($O$50*SQRT($O$54))))*$ET129)*100*$AD$5,0)</f>
        <v>0</v>
      </c>
      <c r="EX129" s="60">
        <f ca="1">IFERROR((NORMSDIST(-(((LN($ET129/$AE$6)+(#REF!+($O$50^2)/2)*$O$54)/($O$50*SQRT($O$54)))-$O$50*SQRT($O$54)))*$AE$6*EXP(-#REF!*$O$54)-NORMSDIST(-((LN($ET129/$AE$6)+(#REF!+($O$50^2)/2)*$O$54)/($O$50*SQRT($O$54))))*$ET129)*100*$AD$6,0)</f>
        <v>0</v>
      </c>
      <c r="EY129" s="60">
        <f ca="1">IFERROR((NORMSDIST(-(((LN($ET129/$AE$7)+(#REF!+($O$50^2)/2)*$O$54)/($O$50*SQRT($O$54)))-$O$50*SQRT($O$54)))*$AE$7*EXP(-#REF!*$O$54)-NORMSDIST(-((LN($ET129/$AE$7)+(#REF!+($O$50^2)/2)*$O$54)/($O$50*SQRT($O$54))))*$ET129)*100*$AD$7,0)</f>
        <v>0</v>
      </c>
      <c r="EZ129" s="60">
        <f ca="1">IFERROR((NORMSDIST(-(((LN($ET129/$AE$8)+(#REF!+($O$50^2)/2)*$O$54)/($O$50*SQRT($O$54)))-$O$50*SQRT($O$54)))*$AE$8*EXP(-#REF!*$O$54)-NORMSDIST(-((LN($ET129/$AE$8)+(#REF!+($O$50^2)/2)*$O$54)/($O$50*SQRT($O$54))))*$ET129)*100*$AD$8,0)</f>
        <v>0</v>
      </c>
      <c r="FA129" s="60">
        <f ca="1">IFERROR((NORMSDIST(-(((LN($ET129/$AE$9)+(#REF!+($O$50^2)/2)*$O$54)/($O$50*SQRT($O$54)))-$O$50*SQRT($O$54)))*$AE$9*EXP(-#REF!*$O$54)-NORMSDIST(-((LN($ET129/$AE$9)+(#REF!+($O$50^2)/2)*$O$54)/($O$50*SQRT($O$54))))*$ET129)*100*$AD$9,0)</f>
        <v>0</v>
      </c>
      <c r="FB129" s="60">
        <f ca="1">IFERROR((NORMSDIST(-(((LN($ET129/$AE$10)+(#REF!+($O$50^2)/2)*$O$54)/($O$50*SQRT($O$54)))-$O$50*SQRT($O$54)))*$AE$10*EXP(-#REF!*$O$54)-NORMSDIST(-((LN($ET129/$AE$10)+(#REF!+($O$50^2)/2)*$O$54)/($O$50*SQRT($O$54))))*$ET129)*100*$AD$10,0)</f>
        <v>0</v>
      </c>
      <c r="FC129" s="60">
        <f ca="1">IFERROR((NORMSDIST(-(((LN($ET129/$AE$11)+(#REF!+($O$50^2)/2)*$O$54)/($O$50*SQRT($O$54)))-$O$50*SQRT($O$54)))*$AE$11*EXP(-#REF!*$O$54)-NORMSDIST(-((LN($ET129/$AE$11)+(#REF!+($O$50^2)/2)*$O$54)/($O$50*SQRT($O$54))))*$ET129)*100*$AD$11,0)</f>
        <v>0</v>
      </c>
      <c r="FD129" s="60">
        <f ca="1">IFERROR((NORMSDIST(-(((LN($ET129/$AE$12)+(#REF!+($O$50^2)/2)*$O$54)/($O$50*SQRT($O$54)))-$O$50*SQRT($O$54)))*$AE$12*EXP(-#REF!*$O$54)-NORMSDIST(-((LN($ET129/$AE$12)+(#REF!+($O$50^2)/2)*$O$54)/($O$50*SQRT($O$54))))*$ET129)*100*$AD$12,0)</f>
        <v>0</v>
      </c>
      <c r="FE129" s="60">
        <f ca="1">IFERROR((NORMSDIST(-(((LN($ET129/$AE$13)+(#REF!+($O$50^2)/2)*$O$54)/($O$50*SQRT($O$54)))-$O$50*SQRT($O$54)))*$AE$13*EXP(-#REF!*$O$54)-NORMSDIST(-((LN($ET129/$AE$13)+(#REF!+($O$50^2)/2)*$O$54)/($O$50*SQRT($O$54))))*$ET129)*100*$AD$13,0)</f>
        <v>0</v>
      </c>
      <c r="FF129" s="60">
        <f ca="1">IFERROR((NORMSDIST(-(((LN($ET129/$AE$14)+(#REF!+($O$50^2)/2)*$O$54)/($O$50*SQRT($O$54)))-$O$50*SQRT($O$54)))*$AE$14*EXP(-#REF!*$O$54)-NORMSDIST(-((LN($ET129/$AE$14)+(#REF!+($O$50^2)/2)*$O$54)/($O$50*SQRT($O$54))))*$ET129)*100*$AD$14,0)</f>
        <v>0</v>
      </c>
      <c r="FG129" s="60">
        <f ca="1">IFERROR((NORMSDIST(-(((LN($ET129/$AE$15)+(#REF!+($O$50^2)/2)*$O$54)/($O$50*SQRT($O$54)))-$O$50*SQRT($O$54)))*$AE$15*EXP(-#REF!*$O$54)-NORMSDIST(-((LN($ET129/$AE$15)+(#REF!+($O$50^2)/2)*$O$54)/($O$50*SQRT($O$54))))*$ET129)*100*$AD$15,0)</f>
        <v>0</v>
      </c>
      <c r="FH129" s="60">
        <f ca="1">IFERROR((NORMSDIST(-(((LN($ET129/$AE$16)+(#REF!+($O$50^2)/2)*$O$54)/($O$50*SQRT($O$54)))-$O$50*SQRT($O$54)))*$AE$16*EXP(-#REF!*$O$54)-NORMSDIST(-((LN($ET129/$AE$16)+(#REF!+($O$50^2)/2)*$O$54)/($O$50*SQRT($O$54))))*$ET129)*100*$AD$16,0)</f>
        <v>0</v>
      </c>
      <c r="FI129" s="60">
        <f ca="1">IFERROR((NORMSDIST(-(((LN($ET129/$AE$17)+(#REF!+($O$50^2)/2)*$O$54)/($O$50*SQRT($O$54)))-$O$50*SQRT($O$54)))*$AE$17*EXP(-#REF!*$O$54)-NORMSDIST(-((LN($ET129/$AE$17)+(#REF!+($O$50^2)/2)*$O$54)/($O$50*SQRT($O$54))))*$ET129)*100*$AD$17,0)</f>
        <v>0</v>
      </c>
      <c r="FJ129" s="60">
        <f ca="1">IFERROR((NORMSDIST(-(((LN($ET129/$AE$18)+(#REF!+($O$50^2)/2)*$O$54)/($O$50*SQRT($O$54)))-$O$50*SQRT($O$54)))*$AE$18*EXP(-#REF!*$O$54)-NORMSDIST(-((LN($ET129/$AE$18)+(#REF!+($O$50^2)/2)*$O$54)/($O$50*SQRT($O$54))))*$ET129)*100*$AD$18,0)</f>
        <v>0</v>
      </c>
      <c r="FK129" s="60">
        <f ca="1">IFERROR((NORMSDIST(-(((LN($ET129/$AE$19)+(#REF!+($O$50^2)/2)*$O$54)/($O$50*SQRT($O$54)))-$O$50*SQRT($O$54)))*$AE$19*EXP(-#REF!*$O$54)-NORMSDIST(-((LN($ET129/$AE$19)+(#REF!+($O$50^2)/2)*$O$54)/($O$50*SQRT($O$54))))*$ET129)*100*$AD$19,0)</f>
        <v>0</v>
      </c>
      <c r="FL129" s="60">
        <f ca="1">IFERROR((NORMSDIST(-(((LN($ET129/$AE$20)+(#REF!+($O$50^2)/2)*$O$54)/($O$50*SQRT($O$54)))-$O$50*SQRT($O$54)))*$AE$20*EXP(-#REF!*$O$54)-NORMSDIST(-((LN($ET129/$AE$20)+(#REF!+($O$50^2)/2)*$O$54)/($O$50*SQRT($O$54))))*$ET129)*100*$AD$20,0)</f>
        <v>0</v>
      </c>
      <c r="FM129" s="60">
        <f ca="1">IFERROR((NORMSDIST(-(((LN($ET129/$AE$21)+(#REF!+($O$50^2)/2)*$O$54)/($O$50*SQRT($O$54)))-$O$50*SQRT($O$54)))*$AE$21*EXP(-#REF!*$O$54)-NORMSDIST(-((LN($ET129/$AE$21)+(#REF!+($O$50^2)/2)*$O$54)/($O$50*SQRT($O$54))))*$ET129)*100*$AD$21,0)</f>
        <v>0</v>
      </c>
      <c r="FN129" s="60">
        <f ca="1">IFERROR((NORMSDIST(-(((LN($ET129/$AE$22)+(#REF!+($O$50^2)/2)*$O$54)/($O$50*SQRT($O$54)))-$O$50*SQRT($O$54)))*$AE$22*EXP(-#REF!*$O$54)-NORMSDIST(-((LN($ET129/$AE$22)+(#REF!+($O$50^2)/2)*$O$54)/($O$50*SQRT($O$54))))*$ET129)*100*$AD$22,0)</f>
        <v>0</v>
      </c>
      <c r="FO129" s="60">
        <f ca="1">IFERROR((NORMSDIST(-(((LN($ET129/$AE$23)+(#REF!+($O$50^2)/2)*$O$54)/($O$50*SQRT($O$54)))-$O$50*SQRT($O$54)))*$AE$23*EXP(-#REF!*$O$54)-NORMSDIST(-((LN($ET129/$AE$23)+(#REF!+($O$50^2)/2)*$O$54)/($O$50*SQRT($O$54))))*$ET129)*100*$AD$23,0)</f>
        <v>0</v>
      </c>
      <c r="FP129" s="60">
        <f ca="1">IFERROR((NORMSDIST(-(((LN($ET129/$AE$24)+(#REF!+($O$50^2)/2)*$O$54)/($O$50*SQRT($O$54)))-$O$50*SQRT($O$54)))*$AE$24*EXP(-#REF!*$O$54)-NORMSDIST(-((LN($ET129/$AE$24)+(#REF!+($O$50^2)/2)*$O$54)/($O$50*SQRT($O$54))))*$ET129)*100*$AD$24,0)</f>
        <v>0</v>
      </c>
      <c r="FQ129" s="60">
        <f ca="1">IFERROR((NORMSDIST(-(((LN($ET129/$AE$25)+(#REF!+($O$50^2)/2)*$O$54)/($O$50*SQRT($O$54)))-$O$50*SQRT($O$54)))*$AE$25*EXP(-#REF!*$O$54)-NORMSDIST(-((LN($ET129/$AE$25)+(#REF!+($O$50^2)/2)*$O$54)/($O$50*SQRT($O$54))))*$ET129)*100*$AD$25,0)</f>
        <v>0</v>
      </c>
      <c r="FR129" s="60">
        <f ca="1">IFERROR((NORMSDIST(-(((LN($ET129/$AE$26)+(#REF!+($O$50^2)/2)*$O$54)/($O$50*SQRT($O$54)))-$O$50*SQRT($O$54)))*$AE$26*EXP(-#REF!*$O$54)-NORMSDIST(-((LN($ET129/$AE$26)+(#REF!+($O$50^2)/2)*$O$54)/($O$50*SQRT($O$54))))*$ET129)*100*$AD$26,0)</f>
        <v>0</v>
      </c>
      <c r="FS129" s="60">
        <f ca="1">IFERROR((NORMSDIST(-(((LN($ET129/$AE$27)+(#REF!+($O$50^2)/2)*$O$54)/($O$50*SQRT($O$54)))-$O$50*SQRT($O$54)))*$AE$27*EXP(-#REF!*$O$54)-NORMSDIST(-((LN($ET129/$AE$27)+(#REF!+($O$50^2)/2)*$O$54)/($O$50*SQRT($O$54))))*$ET129)*100*$AD$27,0)</f>
        <v>0</v>
      </c>
      <c r="FT129" s="60">
        <f ca="1">IFERROR((NORMSDIST(-(((LN($ET129/$AE$28)+(#REF!+($O$50^2)/2)*$O$54)/($O$50*SQRT($O$54)))-$O$50*SQRT($O$54)))*$AE$28*EXP(-#REF!*$O$54)-NORMSDIST(-((LN($ET129/$AE$28)+(#REF!+($O$50^2)/2)*$O$54)/($O$50*SQRT($O$54))))*$ET129)*100*$AD$28,0)</f>
        <v>0</v>
      </c>
      <c r="FU129" s="60">
        <f ca="1">IFERROR((NORMSDIST(-(((LN($ET129/$AE$29)+(#REF!+($O$50^2)/2)*$O$54)/($O$50*SQRT($O$54)))-$O$50*SQRT($O$54)))*$AE$29*EXP(-#REF!*$O$54)-NORMSDIST(-((LN($ET129/$AE$29)+(#REF!+($O$50^2)/2)*$O$54)/($O$50*SQRT($O$54))))*$ET129)*100*$AD$29,0)</f>
        <v>0</v>
      </c>
      <c r="FV129" s="60">
        <f ca="1">IFERROR((NORMSDIST(-(((LN($ET129/$AE$30)+(#REF!+($O$50^2)/2)*$O$54)/($O$50*SQRT($O$54)))-$O$50*SQRT($O$54)))*$AE$30*EXP(-#REF!*$O$54)-NORMSDIST(-((LN($ET129/$AE$30)+(#REF!+($O$50^2)/2)*$O$54)/($O$50*SQRT($O$54))))*$ET129)*100*$AD$30,0)</f>
        <v>0</v>
      </c>
      <c r="FW129" s="60">
        <f ca="1">IFERROR((NORMSDIST(-(((LN($ET129/$AE$31)+(#REF!+($O$50^2)/2)*$O$54)/($O$50*SQRT($O$54)))-$O$50*SQRT($O$54)))*$AE$31*EXP(-#REF!*$O$54)-NORMSDIST(-((LN($ET129/$AE$31)+(#REF!+($O$50^2)/2)*$O$54)/($O$50*SQRT($O$54))))*$ET129)*100*$AD$31,0)</f>
        <v>0</v>
      </c>
      <c r="FX129" s="60">
        <f ca="1">IFERROR((NORMSDIST(-(((LN($ET129/$AE$32)+(#REF!+($O$50^2)/2)*$O$54)/($O$50*SQRT($O$54)))-$O$50*SQRT($O$54)))*$AE$32*EXP(-#REF!*$O$54)-NORMSDIST(-((LN($ET129/$AE$32)+(#REF!+($O$50^2)/2)*$O$54)/($O$50*SQRT($O$54))))*$ET129)*100*$AD$32,0)</f>
        <v>0</v>
      </c>
      <c r="FY129" s="60">
        <f ca="1">IFERROR((NORMSDIST(-(((LN($ET129/$AE$33)+(#REF!+($O$50^2)/2)*$O$54)/($O$50*SQRT($O$54)))-$O$50*SQRT($O$54)))*$AE$33*EXP(-#REF!*$O$54)-NORMSDIST(-((LN($ET129/$AE$33)+(#REF!+($O$50^2)/2)*$O$54)/($O$50*SQRT($O$54))))*$ET129)*100*$AD$33,0)</f>
        <v>0</v>
      </c>
      <c r="FZ129" s="60">
        <f ca="1">IFERROR((NORMSDIST(-(((LN($ET129/$AE$34)+(#REF!+($O$50^2)/2)*$O$54)/($O$50*SQRT($O$54)))-$O$50*SQRT($O$54)))*$AE$34*EXP(-#REF!*$O$54)-NORMSDIST(-((LN($ET129/$AE$34)+(#REF!+($O$50^2)/2)*$O$54)/($O$50*SQRT($O$54))))*$ET129)*100*$AD$34,0)</f>
        <v>0</v>
      </c>
      <c r="GA129" s="60">
        <f ca="1">IFERROR((NORMSDIST(-(((LN($ET129/$AE$35)+(#REF!+($O$50^2)/2)*$O$54)/($O$50*SQRT($O$54)))-$O$50*SQRT($O$54)))*$AE$35*EXP(-#REF!*$O$54)-NORMSDIST(-((LN($ET129/$AE$35)+(#REF!+($O$50^2)/2)*$O$54)/($O$50*SQRT($O$54))))*$ET129)*100*$AD$35,0)</f>
        <v>0</v>
      </c>
      <c r="GB129" s="60">
        <f ca="1">IFERROR((NORMSDIST(-(((LN($ET129/$AE$36)+(#REF!+($O$50^2)/2)*$O$54)/($O$50*SQRT($O$54)))-$O$50*SQRT($O$54)))*$AE$36*EXP(-#REF!*$O$54)-NORMSDIST(-((LN($ET129/$AE$36)+(#REF!+($O$50^2)/2)*$O$54)/($O$50*SQRT($O$54))))*$ET129)*100*$AD$36,0)</f>
        <v>0</v>
      </c>
      <c r="GC129" s="60">
        <f ca="1">IFERROR((NORMSDIST(-(((LN($ET129/$AE$37)+(#REF!+($O$50^2)/2)*$O$54)/($O$50*SQRT($O$54)))-$O$50*SQRT($O$54)))*$AE$37*EXP(-#REF!*$O$54)-NORMSDIST(-((LN($ET129/$AE$37)+(#REF!+($O$50^2)/2)*$O$54)/($O$50*SQRT($O$54))))*$ET129)*100*$AD$37,0)</f>
        <v>0</v>
      </c>
      <c r="GD129" s="60">
        <f ca="1">IFERROR((NORMSDIST(-(((LN($ET129/$AE$38)+(#REF!+($O$50^2)/2)*$O$54)/($O$50*SQRT($O$54)))-$O$50*SQRT($O$54)))*$AE$38*EXP(-#REF!*$O$54)-NORMSDIST(-((LN($ET129/$AE$38)+(#REF!+($O$50^2)/2)*$O$54)/($O$50*SQRT($O$54))))*$ET129)*100*$AD$38,0)</f>
        <v>0</v>
      </c>
      <c r="GE129" s="60">
        <f ca="1">IFERROR((NORMSDIST(-(((LN($ET129/$AE$39)+(#REF!+($O$50^2)/2)*$O$54)/($O$50*SQRT($O$54)))-$O$50*SQRT($O$54)))*$AE$39*EXP(-#REF!*$O$54)-NORMSDIST(-((LN($ET129/$AE$39)+(#REF!+($O$50^2)/2)*$O$54)/($O$50*SQRT($O$54))))*$ET129)*100*$AD$39,0)</f>
        <v>0</v>
      </c>
      <c r="GF129" s="60">
        <f ca="1">IFERROR((NORMSDIST(-(((LN($ET129/$AE$40)+(#REF!+($O$50^2)/2)*$O$54)/($O$50*SQRT($O$54)))-$O$50*SQRT($O$54)))*$AE$40*EXP(-#REF!*$O$54)-NORMSDIST(-((LN($ET129/$AE$40)+(#REF!+($O$50^2)/2)*$O$54)/($O$50*SQRT($O$54))))*$ET129)*100*$AD$40,0)</f>
        <v>0</v>
      </c>
      <c r="GG129" s="60">
        <f ca="1">IFERROR((NORMSDIST(-(((LN($ET129/$AE$41)+(#REF!+($O$50^2)/2)*$O$54)/($O$50*SQRT($O$54)))-$O$50*SQRT($O$54)))*$AE$41*EXP(-#REF!*$O$54)-NORMSDIST(-((LN($ET129/$AE$41)+(#REF!+($O$50^2)/2)*$O$54)/($O$50*SQRT($O$54))))*$ET129)*100*$AD$41,0)</f>
        <v>0</v>
      </c>
      <c r="GH129" s="60">
        <f ca="1">IFERROR((NORMSDIST(-(((LN($ET129/$AE$42)+(#REF!+($O$50^2)/2)*$O$54)/($O$50*SQRT($O$54)))-$O$50*SQRT($O$54)))*$AE$42*EXP(-#REF!*$O$54)-NORMSDIST(-((LN($ET129/$AE$42)+(#REF!+($O$50^2)/2)*$O$54)/($O$50*SQRT($O$54))))*$ET129)*100*$AD$42,0)</f>
        <v>0</v>
      </c>
      <c r="GI129" s="85">
        <f t="shared" ca="1" si="189"/>
        <v>0</v>
      </c>
    </row>
    <row r="130" spans="107:191">
      <c r="DC130" s="59">
        <f t="shared" si="186"/>
        <v>4736.8831026911066</v>
      </c>
      <c r="DD130" s="60">
        <f t="shared" si="190"/>
        <v>0</v>
      </c>
      <c r="DE130" s="60">
        <f t="shared" si="191"/>
        <v>0</v>
      </c>
      <c r="DF130" s="60">
        <f t="shared" si="192"/>
        <v>0</v>
      </c>
      <c r="DG130" s="60">
        <f t="shared" si="193"/>
        <v>0</v>
      </c>
      <c r="DH130" s="60">
        <f t="shared" si="194"/>
        <v>0</v>
      </c>
      <c r="DI130" s="60">
        <f t="shared" si="195"/>
        <v>0</v>
      </c>
      <c r="DJ130" s="60">
        <f t="shared" si="196"/>
        <v>0</v>
      </c>
      <c r="DK130" s="60">
        <f t="shared" si="197"/>
        <v>0</v>
      </c>
      <c r="DL130" s="60">
        <f t="shared" si="198"/>
        <v>0</v>
      </c>
      <c r="DM130" s="60">
        <f t="shared" si="199"/>
        <v>0</v>
      </c>
      <c r="DN130" s="60">
        <f t="shared" si="200"/>
        <v>0</v>
      </c>
      <c r="DO130" s="60">
        <f t="shared" si="201"/>
        <v>0</v>
      </c>
      <c r="DP130" s="60">
        <f t="shared" si="202"/>
        <v>0</v>
      </c>
      <c r="DQ130" s="60">
        <f t="shared" si="203"/>
        <v>0</v>
      </c>
      <c r="DR130" s="60">
        <f t="shared" si="204"/>
        <v>0</v>
      </c>
      <c r="DS130" s="60">
        <f t="shared" si="205"/>
        <v>0</v>
      </c>
      <c r="DT130" s="60">
        <f t="shared" si="206"/>
        <v>0</v>
      </c>
      <c r="DU130" s="60">
        <f t="shared" si="207"/>
        <v>0</v>
      </c>
      <c r="DV130" s="60">
        <f t="shared" si="208"/>
        <v>0</v>
      </c>
      <c r="DW130" s="60">
        <f t="shared" si="209"/>
        <v>0</v>
      </c>
      <c r="DX130" s="60">
        <f t="shared" si="210"/>
        <v>0</v>
      </c>
      <c r="DY130" s="60">
        <f t="shared" si="211"/>
        <v>0</v>
      </c>
      <c r="DZ130" s="60">
        <f t="shared" si="212"/>
        <v>0</v>
      </c>
      <c r="EA130" s="60">
        <f t="shared" si="213"/>
        <v>0</v>
      </c>
      <c r="EB130" s="60">
        <f t="shared" si="214"/>
        <v>0</v>
      </c>
      <c r="EC130" s="60">
        <f t="shared" si="215"/>
        <v>0</v>
      </c>
      <c r="ED130" s="60">
        <f t="shared" si="216"/>
        <v>0</v>
      </c>
      <c r="EE130" s="60">
        <f t="shared" si="217"/>
        <v>0</v>
      </c>
      <c r="EF130" s="60">
        <f t="shared" si="218"/>
        <v>0</v>
      </c>
      <c r="EG130" s="60">
        <f t="shared" si="219"/>
        <v>0</v>
      </c>
      <c r="EH130" s="60">
        <f t="shared" si="220"/>
        <v>0</v>
      </c>
      <c r="EI130" s="60">
        <f t="shared" si="221"/>
        <v>0</v>
      </c>
      <c r="EJ130" s="60">
        <f t="shared" si="222"/>
        <v>0</v>
      </c>
      <c r="EK130" s="60">
        <f t="shared" si="223"/>
        <v>0</v>
      </c>
      <c r="EL130" s="60">
        <f t="shared" si="224"/>
        <v>0</v>
      </c>
      <c r="EM130" s="60">
        <f t="shared" si="225"/>
        <v>0</v>
      </c>
      <c r="EN130" s="60">
        <f t="shared" si="226"/>
        <v>0</v>
      </c>
      <c r="EO130" s="60">
        <f t="shared" si="227"/>
        <v>0</v>
      </c>
      <c r="EP130" s="60">
        <f t="shared" si="228"/>
        <v>0</v>
      </c>
      <c r="EQ130" s="60">
        <f t="shared" si="229"/>
        <v>0</v>
      </c>
      <c r="ER130" s="85">
        <f t="shared" si="187"/>
        <v>0</v>
      </c>
      <c r="ES130" s="50"/>
      <c r="ET130" s="59">
        <f t="shared" si="188"/>
        <v>4736.8831026911066</v>
      </c>
      <c r="EU130" s="60">
        <f ca="1">IFERROR((NORMSDIST(-(((LN($ET130/$AE$3)+(#REF!+($O$50^2)/2)*$O$54)/($O$50*SQRT($O$54)))-$O$50*SQRT($O$54)))*$AE$3*EXP(-#REF!*$O$54)-NORMSDIST(-((LN($ET130/$AE$3)+(#REF!+($O$50^2)/2)*$O$54)/($O$50*SQRT($O$54))))*$ET130)*100*$AD$3,0)</f>
        <v>0</v>
      </c>
      <c r="EV130" s="60">
        <f ca="1">IFERROR((NORMSDIST(-(((LN($ET130/$AE$4)+(#REF!+($O$50^2)/2)*$O$54)/($O$50*SQRT($O$54)))-$O$50*SQRT($O$54)))*$AE$4*EXP(-#REF!*$O$54)-NORMSDIST(-((LN($ET130/$AE$4)+(#REF!+($O$50^2)/2)*$O$54)/($O$50*SQRT($O$54))))*$ET130)*100*$AD$4,0)</f>
        <v>0</v>
      </c>
      <c r="EW130" s="60">
        <f ca="1">IFERROR((NORMSDIST(-(((LN($ET130/$AE$5)+(#REF!+($O$50^2)/2)*$O$54)/($O$50*SQRT($O$54)))-$O$50*SQRT($O$54)))*$AE$5*EXP(-#REF!*$O$54)-NORMSDIST(-((LN($ET130/$AE$5)+(#REF!+($O$50^2)/2)*$O$54)/($O$50*SQRT($O$54))))*$ET130)*100*$AD$5,0)</f>
        <v>0</v>
      </c>
      <c r="EX130" s="60">
        <f ca="1">IFERROR((NORMSDIST(-(((LN($ET130/$AE$6)+(#REF!+($O$50^2)/2)*$O$54)/($O$50*SQRT($O$54)))-$O$50*SQRT($O$54)))*$AE$6*EXP(-#REF!*$O$54)-NORMSDIST(-((LN($ET130/$AE$6)+(#REF!+($O$50^2)/2)*$O$54)/($O$50*SQRT($O$54))))*$ET130)*100*$AD$6,0)</f>
        <v>0</v>
      </c>
      <c r="EY130" s="60">
        <f ca="1">IFERROR((NORMSDIST(-(((LN($ET130/$AE$7)+(#REF!+($O$50^2)/2)*$O$54)/($O$50*SQRT($O$54)))-$O$50*SQRT($O$54)))*$AE$7*EXP(-#REF!*$O$54)-NORMSDIST(-((LN($ET130/$AE$7)+(#REF!+($O$50^2)/2)*$O$54)/($O$50*SQRT($O$54))))*$ET130)*100*$AD$7,0)</f>
        <v>0</v>
      </c>
      <c r="EZ130" s="60">
        <f ca="1">IFERROR((NORMSDIST(-(((LN($ET130/$AE$8)+(#REF!+($O$50^2)/2)*$O$54)/($O$50*SQRT($O$54)))-$O$50*SQRT($O$54)))*$AE$8*EXP(-#REF!*$O$54)-NORMSDIST(-((LN($ET130/$AE$8)+(#REF!+($O$50^2)/2)*$O$54)/($O$50*SQRT($O$54))))*$ET130)*100*$AD$8,0)</f>
        <v>0</v>
      </c>
      <c r="FA130" s="60">
        <f ca="1">IFERROR((NORMSDIST(-(((LN($ET130/$AE$9)+(#REF!+($O$50^2)/2)*$O$54)/($O$50*SQRT($O$54)))-$O$50*SQRT($O$54)))*$AE$9*EXP(-#REF!*$O$54)-NORMSDIST(-((LN($ET130/$AE$9)+(#REF!+($O$50^2)/2)*$O$54)/($O$50*SQRT($O$54))))*$ET130)*100*$AD$9,0)</f>
        <v>0</v>
      </c>
      <c r="FB130" s="60">
        <f ca="1">IFERROR((NORMSDIST(-(((LN($ET130/$AE$10)+(#REF!+($O$50^2)/2)*$O$54)/($O$50*SQRT($O$54)))-$O$50*SQRT($O$54)))*$AE$10*EXP(-#REF!*$O$54)-NORMSDIST(-((LN($ET130/$AE$10)+(#REF!+($O$50^2)/2)*$O$54)/($O$50*SQRT($O$54))))*$ET130)*100*$AD$10,0)</f>
        <v>0</v>
      </c>
      <c r="FC130" s="60">
        <f ca="1">IFERROR((NORMSDIST(-(((LN($ET130/$AE$11)+(#REF!+($O$50^2)/2)*$O$54)/($O$50*SQRT($O$54)))-$O$50*SQRT($O$54)))*$AE$11*EXP(-#REF!*$O$54)-NORMSDIST(-((LN($ET130/$AE$11)+(#REF!+($O$50^2)/2)*$O$54)/($O$50*SQRT($O$54))))*$ET130)*100*$AD$11,0)</f>
        <v>0</v>
      </c>
      <c r="FD130" s="60">
        <f ca="1">IFERROR((NORMSDIST(-(((LN($ET130/$AE$12)+(#REF!+($O$50^2)/2)*$O$54)/($O$50*SQRT($O$54)))-$O$50*SQRT($O$54)))*$AE$12*EXP(-#REF!*$O$54)-NORMSDIST(-((LN($ET130/$AE$12)+(#REF!+($O$50^2)/2)*$O$54)/($O$50*SQRT($O$54))))*$ET130)*100*$AD$12,0)</f>
        <v>0</v>
      </c>
      <c r="FE130" s="60">
        <f ca="1">IFERROR((NORMSDIST(-(((LN($ET130/$AE$13)+(#REF!+($O$50^2)/2)*$O$54)/($O$50*SQRT($O$54)))-$O$50*SQRT($O$54)))*$AE$13*EXP(-#REF!*$O$54)-NORMSDIST(-((LN($ET130/$AE$13)+(#REF!+($O$50^2)/2)*$O$54)/($O$50*SQRT($O$54))))*$ET130)*100*$AD$13,0)</f>
        <v>0</v>
      </c>
      <c r="FF130" s="60">
        <f ca="1">IFERROR((NORMSDIST(-(((LN($ET130/$AE$14)+(#REF!+($O$50^2)/2)*$O$54)/($O$50*SQRT($O$54)))-$O$50*SQRT($O$54)))*$AE$14*EXP(-#REF!*$O$54)-NORMSDIST(-((LN($ET130/$AE$14)+(#REF!+($O$50^2)/2)*$O$54)/($O$50*SQRT($O$54))))*$ET130)*100*$AD$14,0)</f>
        <v>0</v>
      </c>
      <c r="FG130" s="60">
        <f ca="1">IFERROR((NORMSDIST(-(((LN($ET130/$AE$15)+(#REF!+($O$50^2)/2)*$O$54)/($O$50*SQRT($O$54)))-$O$50*SQRT($O$54)))*$AE$15*EXP(-#REF!*$O$54)-NORMSDIST(-((LN($ET130/$AE$15)+(#REF!+($O$50^2)/2)*$O$54)/($O$50*SQRT($O$54))))*$ET130)*100*$AD$15,0)</f>
        <v>0</v>
      </c>
      <c r="FH130" s="60">
        <f ca="1">IFERROR((NORMSDIST(-(((LN($ET130/$AE$16)+(#REF!+($O$50^2)/2)*$O$54)/($O$50*SQRT($O$54)))-$O$50*SQRT($O$54)))*$AE$16*EXP(-#REF!*$O$54)-NORMSDIST(-((LN($ET130/$AE$16)+(#REF!+($O$50^2)/2)*$O$54)/($O$50*SQRT($O$54))))*$ET130)*100*$AD$16,0)</f>
        <v>0</v>
      </c>
      <c r="FI130" s="60">
        <f ca="1">IFERROR((NORMSDIST(-(((LN($ET130/$AE$17)+(#REF!+($O$50^2)/2)*$O$54)/($O$50*SQRT($O$54)))-$O$50*SQRT($O$54)))*$AE$17*EXP(-#REF!*$O$54)-NORMSDIST(-((LN($ET130/$AE$17)+(#REF!+($O$50^2)/2)*$O$54)/($O$50*SQRT($O$54))))*$ET130)*100*$AD$17,0)</f>
        <v>0</v>
      </c>
      <c r="FJ130" s="60">
        <f ca="1">IFERROR((NORMSDIST(-(((LN($ET130/$AE$18)+(#REF!+($O$50^2)/2)*$O$54)/($O$50*SQRT($O$54)))-$O$50*SQRT($O$54)))*$AE$18*EXP(-#REF!*$O$54)-NORMSDIST(-((LN($ET130/$AE$18)+(#REF!+($O$50^2)/2)*$O$54)/($O$50*SQRT($O$54))))*$ET130)*100*$AD$18,0)</f>
        <v>0</v>
      </c>
      <c r="FK130" s="60">
        <f ca="1">IFERROR((NORMSDIST(-(((LN($ET130/$AE$19)+(#REF!+($O$50^2)/2)*$O$54)/($O$50*SQRT($O$54)))-$O$50*SQRT($O$54)))*$AE$19*EXP(-#REF!*$O$54)-NORMSDIST(-((LN($ET130/$AE$19)+(#REF!+($O$50^2)/2)*$O$54)/($O$50*SQRT($O$54))))*$ET130)*100*$AD$19,0)</f>
        <v>0</v>
      </c>
      <c r="FL130" s="60">
        <f ca="1">IFERROR((NORMSDIST(-(((LN($ET130/$AE$20)+(#REF!+($O$50^2)/2)*$O$54)/($O$50*SQRT($O$54)))-$O$50*SQRT($O$54)))*$AE$20*EXP(-#REF!*$O$54)-NORMSDIST(-((LN($ET130/$AE$20)+(#REF!+($O$50^2)/2)*$O$54)/($O$50*SQRT($O$54))))*$ET130)*100*$AD$20,0)</f>
        <v>0</v>
      </c>
      <c r="FM130" s="60">
        <f ca="1">IFERROR((NORMSDIST(-(((LN($ET130/$AE$21)+(#REF!+($O$50^2)/2)*$O$54)/($O$50*SQRT($O$54)))-$O$50*SQRT($O$54)))*$AE$21*EXP(-#REF!*$O$54)-NORMSDIST(-((LN($ET130/$AE$21)+(#REF!+($O$50^2)/2)*$O$54)/($O$50*SQRT($O$54))))*$ET130)*100*$AD$21,0)</f>
        <v>0</v>
      </c>
      <c r="FN130" s="60">
        <f ca="1">IFERROR((NORMSDIST(-(((LN($ET130/$AE$22)+(#REF!+($O$50^2)/2)*$O$54)/($O$50*SQRT($O$54)))-$O$50*SQRT($O$54)))*$AE$22*EXP(-#REF!*$O$54)-NORMSDIST(-((LN($ET130/$AE$22)+(#REF!+($O$50^2)/2)*$O$54)/($O$50*SQRT($O$54))))*$ET130)*100*$AD$22,0)</f>
        <v>0</v>
      </c>
      <c r="FO130" s="60">
        <f ca="1">IFERROR((NORMSDIST(-(((LN($ET130/$AE$23)+(#REF!+($O$50^2)/2)*$O$54)/($O$50*SQRT($O$54)))-$O$50*SQRT($O$54)))*$AE$23*EXP(-#REF!*$O$54)-NORMSDIST(-((LN($ET130/$AE$23)+(#REF!+($O$50^2)/2)*$O$54)/($O$50*SQRT($O$54))))*$ET130)*100*$AD$23,0)</f>
        <v>0</v>
      </c>
      <c r="FP130" s="60">
        <f ca="1">IFERROR((NORMSDIST(-(((LN($ET130/$AE$24)+(#REF!+($O$50^2)/2)*$O$54)/($O$50*SQRT($O$54)))-$O$50*SQRT($O$54)))*$AE$24*EXP(-#REF!*$O$54)-NORMSDIST(-((LN($ET130/$AE$24)+(#REF!+($O$50^2)/2)*$O$54)/($O$50*SQRT($O$54))))*$ET130)*100*$AD$24,0)</f>
        <v>0</v>
      </c>
      <c r="FQ130" s="60">
        <f ca="1">IFERROR((NORMSDIST(-(((LN($ET130/$AE$25)+(#REF!+($O$50^2)/2)*$O$54)/($O$50*SQRT($O$54)))-$O$50*SQRT($O$54)))*$AE$25*EXP(-#REF!*$O$54)-NORMSDIST(-((LN($ET130/$AE$25)+(#REF!+($O$50^2)/2)*$O$54)/($O$50*SQRT($O$54))))*$ET130)*100*$AD$25,0)</f>
        <v>0</v>
      </c>
      <c r="FR130" s="60">
        <f ca="1">IFERROR((NORMSDIST(-(((LN($ET130/$AE$26)+(#REF!+($O$50^2)/2)*$O$54)/($O$50*SQRT($O$54)))-$O$50*SQRT($O$54)))*$AE$26*EXP(-#REF!*$O$54)-NORMSDIST(-((LN($ET130/$AE$26)+(#REF!+($O$50^2)/2)*$O$54)/($O$50*SQRT($O$54))))*$ET130)*100*$AD$26,0)</f>
        <v>0</v>
      </c>
      <c r="FS130" s="60">
        <f ca="1">IFERROR((NORMSDIST(-(((LN($ET130/$AE$27)+(#REF!+($O$50^2)/2)*$O$54)/($O$50*SQRT($O$54)))-$O$50*SQRT($O$54)))*$AE$27*EXP(-#REF!*$O$54)-NORMSDIST(-((LN($ET130/$AE$27)+(#REF!+($O$50^2)/2)*$O$54)/($O$50*SQRT($O$54))))*$ET130)*100*$AD$27,0)</f>
        <v>0</v>
      </c>
      <c r="FT130" s="60">
        <f ca="1">IFERROR((NORMSDIST(-(((LN($ET130/$AE$28)+(#REF!+($O$50^2)/2)*$O$54)/($O$50*SQRT($O$54)))-$O$50*SQRT($O$54)))*$AE$28*EXP(-#REF!*$O$54)-NORMSDIST(-((LN($ET130/$AE$28)+(#REF!+($O$50^2)/2)*$O$54)/($O$50*SQRT($O$54))))*$ET130)*100*$AD$28,0)</f>
        <v>0</v>
      </c>
      <c r="FU130" s="60">
        <f ca="1">IFERROR((NORMSDIST(-(((LN($ET130/$AE$29)+(#REF!+($O$50^2)/2)*$O$54)/($O$50*SQRT($O$54)))-$O$50*SQRT($O$54)))*$AE$29*EXP(-#REF!*$O$54)-NORMSDIST(-((LN($ET130/$AE$29)+(#REF!+($O$50^2)/2)*$O$54)/($O$50*SQRT($O$54))))*$ET130)*100*$AD$29,0)</f>
        <v>0</v>
      </c>
      <c r="FV130" s="60">
        <f ca="1">IFERROR((NORMSDIST(-(((LN($ET130/$AE$30)+(#REF!+($O$50^2)/2)*$O$54)/($O$50*SQRT($O$54)))-$O$50*SQRT($O$54)))*$AE$30*EXP(-#REF!*$O$54)-NORMSDIST(-((LN($ET130/$AE$30)+(#REF!+($O$50^2)/2)*$O$54)/($O$50*SQRT($O$54))))*$ET130)*100*$AD$30,0)</f>
        <v>0</v>
      </c>
      <c r="FW130" s="60">
        <f ca="1">IFERROR((NORMSDIST(-(((LN($ET130/$AE$31)+(#REF!+($O$50^2)/2)*$O$54)/($O$50*SQRT($O$54)))-$O$50*SQRT($O$54)))*$AE$31*EXP(-#REF!*$O$54)-NORMSDIST(-((LN($ET130/$AE$31)+(#REF!+($O$50^2)/2)*$O$54)/($O$50*SQRT($O$54))))*$ET130)*100*$AD$31,0)</f>
        <v>0</v>
      </c>
      <c r="FX130" s="60">
        <f ca="1">IFERROR((NORMSDIST(-(((LN($ET130/$AE$32)+(#REF!+($O$50^2)/2)*$O$54)/($O$50*SQRT($O$54)))-$O$50*SQRT($O$54)))*$AE$32*EXP(-#REF!*$O$54)-NORMSDIST(-((LN($ET130/$AE$32)+(#REF!+($O$50^2)/2)*$O$54)/($O$50*SQRT($O$54))))*$ET130)*100*$AD$32,0)</f>
        <v>0</v>
      </c>
      <c r="FY130" s="60">
        <f ca="1">IFERROR((NORMSDIST(-(((LN($ET130/$AE$33)+(#REF!+($O$50^2)/2)*$O$54)/($O$50*SQRT($O$54)))-$O$50*SQRT($O$54)))*$AE$33*EXP(-#REF!*$O$54)-NORMSDIST(-((LN($ET130/$AE$33)+(#REF!+($O$50^2)/2)*$O$54)/($O$50*SQRT($O$54))))*$ET130)*100*$AD$33,0)</f>
        <v>0</v>
      </c>
      <c r="FZ130" s="60">
        <f ca="1">IFERROR((NORMSDIST(-(((LN($ET130/$AE$34)+(#REF!+($O$50^2)/2)*$O$54)/($O$50*SQRT($O$54)))-$O$50*SQRT($O$54)))*$AE$34*EXP(-#REF!*$O$54)-NORMSDIST(-((LN($ET130/$AE$34)+(#REF!+($O$50^2)/2)*$O$54)/($O$50*SQRT($O$54))))*$ET130)*100*$AD$34,0)</f>
        <v>0</v>
      </c>
      <c r="GA130" s="60">
        <f ca="1">IFERROR((NORMSDIST(-(((LN($ET130/$AE$35)+(#REF!+($O$50^2)/2)*$O$54)/($O$50*SQRT($O$54)))-$O$50*SQRT($O$54)))*$AE$35*EXP(-#REF!*$O$54)-NORMSDIST(-((LN($ET130/$AE$35)+(#REF!+($O$50^2)/2)*$O$54)/($O$50*SQRT($O$54))))*$ET130)*100*$AD$35,0)</f>
        <v>0</v>
      </c>
      <c r="GB130" s="60">
        <f ca="1">IFERROR((NORMSDIST(-(((LN($ET130/$AE$36)+(#REF!+($O$50^2)/2)*$O$54)/($O$50*SQRT($O$54)))-$O$50*SQRT($O$54)))*$AE$36*EXP(-#REF!*$O$54)-NORMSDIST(-((LN($ET130/$AE$36)+(#REF!+($O$50^2)/2)*$O$54)/($O$50*SQRT($O$54))))*$ET130)*100*$AD$36,0)</f>
        <v>0</v>
      </c>
      <c r="GC130" s="60">
        <f ca="1">IFERROR((NORMSDIST(-(((LN($ET130/$AE$37)+(#REF!+($O$50^2)/2)*$O$54)/($O$50*SQRT($O$54)))-$O$50*SQRT($O$54)))*$AE$37*EXP(-#REF!*$O$54)-NORMSDIST(-((LN($ET130/$AE$37)+(#REF!+($O$50^2)/2)*$O$54)/($O$50*SQRT($O$54))))*$ET130)*100*$AD$37,0)</f>
        <v>0</v>
      </c>
      <c r="GD130" s="60">
        <f ca="1">IFERROR((NORMSDIST(-(((LN($ET130/$AE$38)+(#REF!+($O$50^2)/2)*$O$54)/($O$50*SQRT($O$54)))-$O$50*SQRT($O$54)))*$AE$38*EXP(-#REF!*$O$54)-NORMSDIST(-((LN($ET130/$AE$38)+(#REF!+($O$50^2)/2)*$O$54)/($O$50*SQRT($O$54))))*$ET130)*100*$AD$38,0)</f>
        <v>0</v>
      </c>
      <c r="GE130" s="60">
        <f ca="1">IFERROR((NORMSDIST(-(((LN($ET130/$AE$39)+(#REF!+($O$50^2)/2)*$O$54)/($O$50*SQRT($O$54)))-$O$50*SQRT($O$54)))*$AE$39*EXP(-#REF!*$O$54)-NORMSDIST(-((LN($ET130/$AE$39)+(#REF!+($O$50^2)/2)*$O$54)/($O$50*SQRT($O$54))))*$ET130)*100*$AD$39,0)</f>
        <v>0</v>
      </c>
      <c r="GF130" s="60">
        <f ca="1">IFERROR((NORMSDIST(-(((LN($ET130/$AE$40)+(#REF!+($O$50^2)/2)*$O$54)/($O$50*SQRT($O$54)))-$O$50*SQRT($O$54)))*$AE$40*EXP(-#REF!*$O$54)-NORMSDIST(-((LN($ET130/$AE$40)+(#REF!+($O$50^2)/2)*$O$54)/($O$50*SQRT($O$54))))*$ET130)*100*$AD$40,0)</f>
        <v>0</v>
      </c>
      <c r="GG130" s="60">
        <f ca="1">IFERROR((NORMSDIST(-(((LN($ET130/$AE$41)+(#REF!+($O$50^2)/2)*$O$54)/($O$50*SQRT($O$54)))-$O$50*SQRT($O$54)))*$AE$41*EXP(-#REF!*$O$54)-NORMSDIST(-((LN($ET130/$AE$41)+(#REF!+($O$50^2)/2)*$O$54)/($O$50*SQRT($O$54))))*$ET130)*100*$AD$41,0)</f>
        <v>0</v>
      </c>
      <c r="GH130" s="60">
        <f ca="1">IFERROR((NORMSDIST(-(((LN($ET130/$AE$42)+(#REF!+($O$50^2)/2)*$O$54)/($O$50*SQRT($O$54)))-$O$50*SQRT($O$54)))*$AE$42*EXP(-#REF!*$O$54)-NORMSDIST(-((LN($ET130/$AE$42)+(#REF!+($O$50^2)/2)*$O$54)/($O$50*SQRT($O$54))))*$ET130)*100*$AD$42,0)</f>
        <v>0</v>
      </c>
      <c r="GI130" s="85">
        <f t="shared" ca="1" si="189"/>
        <v>0</v>
      </c>
    </row>
    <row r="131" spans="107:191">
      <c r="DC131" s="59">
        <f t="shared" si="186"/>
        <v>4831.6207647449291</v>
      </c>
      <c r="DD131" s="60">
        <f t="shared" si="190"/>
        <v>0</v>
      </c>
      <c r="DE131" s="60">
        <f t="shared" si="191"/>
        <v>0</v>
      </c>
      <c r="DF131" s="60">
        <f t="shared" si="192"/>
        <v>0</v>
      </c>
      <c r="DG131" s="60">
        <f t="shared" si="193"/>
        <v>0</v>
      </c>
      <c r="DH131" s="60">
        <f t="shared" si="194"/>
        <v>0</v>
      </c>
      <c r="DI131" s="60">
        <f t="shared" si="195"/>
        <v>0</v>
      </c>
      <c r="DJ131" s="60">
        <f t="shared" si="196"/>
        <v>0</v>
      </c>
      <c r="DK131" s="60">
        <f t="shared" si="197"/>
        <v>0</v>
      </c>
      <c r="DL131" s="60">
        <f t="shared" si="198"/>
        <v>0</v>
      </c>
      <c r="DM131" s="60">
        <f t="shared" si="199"/>
        <v>0</v>
      </c>
      <c r="DN131" s="60">
        <f t="shared" si="200"/>
        <v>0</v>
      </c>
      <c r="DO131" s="60">
        <f t="shared" si="201"/>
        <v>0</v>
      </c>
      <c r="DP131" s="60">
        <f t="shared" si="202"/>
        <v>0</v>
      </c>
      <c r="DQ131" s="60">
        <f t="shared" si="203"/>
        <v>0</v>
      </c>
      <c r="DR131" s="60">
        <f t="shared" si="204"/>
        <v>0</v>
      </c>
      <c r="DS131" s="60">
        <f t="shared" si="205"/>
        <v>0</v>
      </c>
      <c r="DT131" s="60">
        <f t="shared" si="206"/>
        <v>0</v>
      </c>
      <c r="DU131" s="60">
        <f t="shared" si="207"/>
        <v>0</v>
      </c>
      <c r="DV131" s="60">
        <f t="shared" si="208"/>
        <v>0</v>
      </c>
      <c r="DW131" s="60">
        <f t="shared" si="209"/>
        <v>0</v>
      </c>
      <c r="DX131" s="60">
        <f t="shared" si="210"/>
        <v>0</v>
      </c>
      <c r="DY131" s="60">
        <f t="shared" si="211"/>
        <v>0</v>
      </c>
      <c r="DZ131" s="60">
        <f t="shared" si="212"/>
        <v>0</v>
      </c>
      <c r="EA131" s="60">
        <f t="shared" si="213"/>
        <v>0</v>
      </c>
      <c r="EB131" s="60">
        <f t="shared" si="214"/>
        <v>0</v>
      </c>
      <c r="EC131" s="60">
        <f t="shared" si="215"/>
        <v>0</v>
      </c>
      <c r="ED131" s="60">
        <f t="shared" si="216"/>
        <v>0</v>
      </c>
      <c r="EE131" s="60">
        <f t="shared" si="217"/>
        <v>0</v>
      </c>
      <c r="EF131" s="60">
        <f t="shared" si="218"/>
        <v>0</v>
      </c>
      <c r="EG131" s="60">
        <f t="shared" si="219"/>
        <v>0</v>
      </c>
      <c r="EH131" s="60">
        <f t="shared" si="220"/>
        <v>0</v>
      </c>
      <c r="EI131" s="60">
        <f t="shared" si="221"/>
        <v>0</v>
      </c>
      <c r="EJ131" s="60">
        <f t="shared" si="222"/>
        <v>0</v>
      </c>
      <c r="EK131" s="60">
        <f t="shared" si="223"/>
        <v>0</v>
      </c>
      <c r="EL131" s="60">
        <f t="shared" si="224"/>
        <v>0</v>
      </c>
      <c r="EM131" s="60">
        <f t="shared" si="225"/>
        <v>0</v>
      </c>
      <c r="EN131" s="60">
        <f t="shared" si="226"/>
        <v>0</v>
      </c>
      <c r="EO131" s="60">
        <f t="shared" si="227"/>
        <v>0</v>
      </c>
      <c r="EP131" s="60">
        <f t="shared" si="228"/>
        <v>0</v>
      </c>
      <c r="EQ131" s="60">
        <f t="shared" si="229"/>
        <v>0</v>
      </c>
      <c r="ER131" s="85">
        <f t="shared" si="187"/>
        <v>0</v>
      </c>
      <c r="ES131" s="50"/>
      <c r="ET131" s="59">
        <f t="shared" si="188"/>
        <v>4831.6207647449291</v>
      </c>
      <c r="EU131" s="60">
        <f ca="1">IFERROR((NORMSDIST(-(((LN($ET131/$AE$3)+(#REF!+($O$50^2)/2)*$O$54)/($O$50*SQRT($O$54)))-$O$50*SQRT($O$54)))*$AE$3*EXP(-#REF!*$O$54)-NORMSDIST(-((LN($ET131/$AE$3)+(#REF!+($O$50^2)/2)*$O$54)/($O$50*SQRT($O$54))))*$ET131)*100*$AD$3,0)</f>
        <v>0</v>
      </c>
      <c r="EV131" s="60">
        <f ca="1">IFERROR((NORMSDIST(-(((LN($ET131/$AE$4)+(#REF!+($O$50^2)/2)*$O$54)/($O$50*SQRT($O$54)))-$O$50*SQRT($O$54)))*$AE$4*EXP(-#REF!*$O$54)-NORMSDIST(-((LN($ET131/$AE$4)+(#REF!+($O$50^2)/2)*$O$54)/($O$50*SQRT($O$54))))*$ET131)*100*$AD$4,0)</f>
        <v>0</v>
      </c>
      <c r="EW131" s="60">
        <f ca="1">IFERROR((NORMSDIST(-(((LN($ET131/$AE$5)+(#REF!+($O$50^2)/2)*$O$54)/($O$50*SQRT($O$54)))-$O$50*SQRT($O$54)))*$AE$5*EXP(-#REF!*$O$54)-NORMSDIST(-((LN($ET131/$AE$5)+(#REF!+($O$50^2)/2)*$O$54)/($O$50*SQRT($O$54))))*$ET131)*100*$AD$5,0)</f>
        <v>0</v>
      </c>
      <c r="EX131" s="60">
        <f ca="1">IFERROR((NORMSDIST(-(((LN($ET131/$AE$6)+(#REF!+($O$50^2)/2)*$O$54)/($O$50*SQRT($O$54)))-$O$50*SQRT($O$54)))*$AE$6*EXP(-#REF!*$O$54)-NORMSDIST(-((LN($ET131/$AE$6)+(#REF!+($O$50^2)/2)*$O$54)/($O$50*SQRT($O$54))))*$ET131)*100*$AD$6,0)</f>
        <v>0</v>
      </c>
      <c r="EY131" s="60">
        <f ca="1">IFERROR((NORMSDIST(-(((LN($ET131/$AE$7)+(#REF!+($O$50^2)/2)*$O$54)/($O$50*SQRT($O$54)))-$O$50*SQRT($O$54)))*$AE$7*EXP(-#REF!*$O$54)-NORMSDIST(-((LN($ET131/$AE$7)+(#REF!+($O$50^2)/2)*$O$54)/($O$50*SQRT($O$54))))*$ET131)*100*$AD$7,0)</f>
        <v>0</v>
      </c>
      <c r="EZ131" s="60">
        <f ca="1">IFERROR((NORMSDIST(-(((LN($ET131/$AE$8)+(#REF!+($O$50^2)/2)*$O$54)/($O$50*SQRT($O$54)))-$O$50*SQRT($O$54)))*$AE$8*EXP(-#REF!*$O$54)-NORMSDIST(-((LN($ET131/$AE$8)+(#REF!+($O$50^2)/2)*$O$54)/($O$50*SQRT($O$54))))*$ET131)*100*$AD$8,0)</f>
        <v>0</v>
      </c>
      <c r="FA131" s="60">
        <f ca="1">IFERROR((NORMSDIST(-(((LN($ET131/$AE$9)+(#REF!+($O$50^2)/2)*$O$54)/($O$50*SQRT($O$54)))-$O$50*SQRT($O$54)))*$AE$9*EXP(-#REF!*$O$54)-NORMSDIST(-((LN($ET131/$AE$9)+(#REF!+($O$50^2)/2)*$O$54)/($O$50*SQRT($O$54))))*$ET131)*100*$AD$9,0)</f>
        <v>0</v>
      </c>
      <c r="FB131" s="60">
        <f ca="1">IFERROR((NORMSDIST(-(((LN($ET131/$AE$10)+(#REF!+($O$50^2)/2)*$O$54)/($O$50*SQRT($O$54)))-$O$50*SQRT($O$54)))*$AE$10*EXP(-#REF!*$O$54)-NORMSDIST(-((LN($ET131/$AE$10)+(#REF!+($O$50^2)/2)*$O$54)/($O$50*SQRT($O$54))))*$ET131)*100*$AD$10,0)</f>
        <v>0</v>
      </c>
      <c r="FC131" s="60">
        <f ca="1">IFERROR((NORMSDIST(-(((LN($ET131/$AE$11)+(#REF!+($O$50^2)/2)*$O$54)/($O$50*SQRT($O$54)))-$O$50*SQRT($O$54)))*$AE$11*EXP(-#REF!*$O$54)-NORMSDIST(-((LN($ET131/$AE$11)+(#REF!+($O$50^2)/2)*$O$54)/($O$50*SQRT($O$54))))*$ET131)*100*$AD$11,0)</f>
        <v>0</v>
      </c>
      <c r="FD131" s="60">
        <f ca="1">IFERROR((NORMSDIST(-(((LN($ET131/$AE$12)+(#REF!+($O$50^2)/2)*$O$54)/($O$50*SQRT($O$54)))-$O$50*SQRT($O$54)))*$AE$12*EXP(-#REF!*$O$54)-NORMSDIST(-((LN($ET131/$AE$12)+(#REF!+($O$50^2)/2)*$O$54)/($O$50*SQRT($O$54))))*$ET131)*100*$AD$12,0)</f>
        <v>0</v>
      </c>
      <c r="FE131" s="60">
        <f ca="1">IFERROR((NORMSDIST(-(((LN($ET131/$AE$13)+(#REF!+($O$50^2)/2)*$O$54)/($O$50*SQRT($O$54)))-$O$50*SQRT($O$54)))*$AE$13*EXP(-#REF!*$O$54)-NORMSDIST(-((LN($ET131/$AE$13)+(#REF!+($O$50^2)/2)*$O$54)/($O$50*SQRT($O$54))))*$ET131)*100*$AD$13,0)</f>
        <v>0</v>
      </c>
      <c r="FF131" s="60">
        <f ca="1">IFERROR((NORMSDIST(-(((LN($ET131/$AE$14)+(#REF!+($O$50^2)/2)*$O$54)/($O$50*SQRT($O$54)))-$O$50*SQRT($O$54)))*$AE$14*EXP(-#REF!*$O$54)-NORMSDIST(-((LN($ET131/$AE$14)+(#REF!+($O$50^2)/2)*$O$54)/($O$50*SQRT($O$54))))*$ET131)*100*$AD$14,0)</f>
        <v>0</v>
      </c>
      <c r="FG131" s="60">
        <f ca="1">IFERROR((NORMSDIST(-(((LN($ET131/$AE$15)+(#REF!+($O$50^2)/2)*$O$54)/($O$50*SQRT($O$54)))-$O$50*SQRT($O$54)))*$AE$15*EXP(-#REF!*$O$54)-NORMSDIST(-((LN($ET131/$AE$15)+(#REF!+($O$50^2)/2)*$O$54)/($O$50*SQRT($O$54))))*$ET131)*100*$AD$15,0)</f>
        <v>0</v>
      </c>
      <c r="FH131" s="60">
        <f ca="1">IFERROR((NORMSDIST(-(((LN($ET131/$AE$16)+(#REF!+($O$50^2)/2)*$O$54)/($O$50*SQRT($O$54)))-$O$50*SQRT($O$54)))*$AE$16*EXP(-#REF!*$O$54)-NORMSDIST(-((LN($ET131/$AE$16)+(#REF!+($O$50^2)/2)*$O$54)/($O$50*SQRT($O$54))))*$ET131)*100*$AD$16,0)</f>
        <v>0</v>
      </c>
      <c r="FI131" s="60">
        <f ca="1">IFERROR((NORMSDIST(-(((LN($ET131/$AE$17)+(#REF!+($O$50^2)/2)*$O$54)/($O$50*SQRT($O$54)))-$O$50*SQRT($O$54)))*$AE$17*EXP(-#REF!*$O$54)-NORMSDIST(-((LN($ET131/$AE$17)+(#REF!+($O$50^2)/2)*$O$54)/($O$50*SQRT($O$54))))*$ET131)*100*$AD$17,0)</f>
        <v>0</v>
      </c>
      <c r="FJ131" s="60">
        <f ca="1">IFERROR((NORMSDIST(-(((LN($ET131/$AE$18)+(#REF!+($O$50^2)/2)*$O$54)/($O$50*SQRT($O$54)))-$O$50*SQRT($O$54)))*$AE$18*EXP(-#REF!*$O$54)-NORMSDIST(-((LN($ET131/$AE$18)+(#REF!+($O$50^2)/2)*$O$54)/($O$50*SQRT($O$54))))*$ET131)*100*$AD$18,0)</f>
        <v>0</v>
      </c>
      <c r="FK131" s="60">
        <f ca="1">IFERROR((NORMSDIST(-(((LN($ET131/$AE$19)+(#REF!+($O$50^2)/2)*$O$54)/($O$50*SQRT($O$54)))-$O$50*SQRT($O$54)))*$AE$19*EXP(-#REF!*$O$54)-NORMSDIST(-((LN($ET131/$AE$19)+(#REF!+($O$50^2)/2)*$O$54)/($O$50*SQRT($O$54))))*$ET131)*100*$AD$19,0)</f>
        <v>0</v>
      </c>
      <c r="FL131" s="60">
        <f ca="1">IFERROR((NORMSDIST(-(((LN($ET131/$AE$20)+(#REF!+($O$50^2)/2)*$O$54)/($O$50*SQRT($O$54)))-$O$50*SQRT($O$54)))*$AE$20*EXP(-#REF!*$O$54)-NORMSDIST(-((LN($ET131/$AE$20)+(#REF!+($O$50^2)/2)*$O$54)/($O$50*SQRT($O$54))))*$ET131)*100*$AD$20,0)</f>
        <v>0</v>
      </c>
      <c r="FM131" s="60">
        <f ca="1">IFERROR((NORMSDIST(-(((LN($ET131/$AE$21)+(#REF!+($O$50^2)/2)*$O$54)/($O$50*SQRT($O$54)))-$O$50*SQRT($O$54)))*$AE$21*EXP(-#REF!*$O$54)-NORMSDIST(-((LN($ET131/$AE$21)+(#REF!+($O$50^2)/2)*$O$54)/($O$50*SQRT($O$54))))*$ET131)*100*$AD$21,0)</f>
        <v>0</v>
      </c>
      <c r="FN131" s="60">
        <f ca="1">IFERROR((NORMSDIST(-(((LN($ET131/$AE$22)+(#REF!+($O$50^2)/2)*$O$54)/($O$50*SQRT($O$54)))-$O$50*SQRT($O$54)))*$AE$22*EXP(-#REF!*$O$54)-NORMSDIST(-((LN($ET131/$AE$22)+(#REF!+($O$50^2)/2)*$O$54)/($O$50*SQRT($O$54))))*$ET131)*100*$AD$22,0)</f>
        <v>0</v>
      </c>
      <c r="FO131" s="60">
        <f ca="1">IFERROR((NORMSDIST(-(((LN($ET131/$AE$23)+(#REF!+($O$50^2)/2)*$O$54)/($O$50*SQRT($O$54)))-$O$50*SQRT($O$54)))*$AE$23*EXP(-#REF!*$O$54)-NORMSDIST(-((LN($ET131/$AE$23)+(#REF!+($O$50^2)/2)*$O$54)/($O$50*SQRT($O$54))))*$ET131)*100*$AD$23,0)</f>
        <v>0</v>
      </c>
      <c r="FP131" s="60">
        <f ca="1">IFERROR((NORMSDIST(-(((LN($ET131/$AE$24)+(#REF!+($O$50^2)/2)*$O$54)/($O$50*SQRT($O$54)))-$O$50*SQRT($O$54)))*$AE$24*EXP(-#REF!*$O$54)-NORMSDIST(-((LN($ET131/$AE$24)+(#REF!+($O$50^2)/2)*$O$54)/($O$50*SQRT($O$54))))*$ET131)*100*$AD$24,0)</f>
        <v>0</v>
      </c>
      <c r="FQ131" s="60">
        <f ca="1">IFERROR((NORMSDIST(-(((LN($ET131/$AE$25)+(#REF!+($O$50^2)/2)*$O$54)/($O$50*SQRT($O$54)))-$O$50*SQRT($O$54)))*$AE$25*EXP(-#REF!*$O$54)-NORMSDIST(-((LN($ET131/$AE$25)+(#REF!+($O$50^2)/2)*$O$54)/($O$50*SQRT($O$54))))*$ET131)*100*$AD$25,0)</f>
        <v>0</v>
      </c>
      <c r="FR131" s="60">
        <f ca="1">IFERROR((NORMSDIST(-(((LN($ET131/$AE$26)+(#REF!+($O$50^2)/2)*$O$54)/($O$50*SQRT($O$54)))-$O$50*SQRT($O$54)))*$AE$26*EXP(-#REF!*$O$54)-NORMSDIST(-((LN($ET131/$AE$26)+(#REF!+($O$50^2)/2)*$O$54)/($O$50*SQRT($O$54))))*$ET131)*100*$AD$26,0)</f>
        <v>0</v>
      </c>
      <c r="FS131" s="60">
        <f ca="1">IFERROR((NORMSDIST(-(((LN($ET131/$AE$27)+(#REF!+($O$50^2)/2)*$O$54)/($O$50*SQRT($O$54)))-$O$50*SQRT($O$54)))*$AE$27*EXP(-#REF!*$O$54)-NORMSDIST(-((LN($ET131/$AE$27)+(#REF!+($O$50^2)/2)*$O$54)/($O$50*SQRT($O$54))))*$ET131)*100*$AD$27,0)</f>
        <v>0</v>
      </c>
      <c r="FT131" s="60">
        <f ca="1">IFERROR((NORMSDIST(-(((LN($ET131/$AE$28)+(#REF!+($O$50^2)/2)*$O$54)/($O$50*SQRT($O$54)))-$O$50*SQRT($O$54)))*$AE$28*EXP(-#REF!*$O$54)-NORMSDIST(-((LN($ET131/$AE$28)+(#REF!+($O$50^2)/2)*$O$54)/($O$50*SQRT($O$54))))*$ET131)*100*$AD$28,0)</f>
        <v>0</v>
      </c>
      <c r="FU131" s="60">
        <f ca="1">IFERROR((NORMSDIST(-(((LN($ET131/$AE$29)+(#REF!+($O$50^2)/2)*$O$54)/($O$50*SQRT($O$54)))-$O$50*SQRT($O$54)))*$AE$29*EXP(-#REF!*$O$54)-NORMSDIST(-((LN($ET131/$AE$29)+(#REF!+($O$50^2)/2)*$O$54)/($O$50*SQRT($O$54))))*$ET131)*100*$AD$29,0)</f>
        <v>0</v>
      </c>
      <c r="FV131" s="60">
        <f ca="1">IFERROR((NORMSDIST(-(((LN($ET131/$AE$30)+(#REF!+($O$50^2)/2)*$O$54)/($O$50*SQRT($O$54)))-$O$50*SQRT($O$54)))*$AE$30*EXP(-#REF!*$O$54)-NORMSDIST(-((LN($ET131/$AE$30)+(#REF!+($O$50^2)/2)*$O$54)/($O$50*SQRT($O$54))))*$ET131)*100*$AD$30,0)</f>
        <v>0</v>
      </c>
      <c r="FW131" s="60">
        <f ca="1">IFERROR((NORMSDIST(-(((LN($ET131/$AE$31)+(#REF!+($O$50^2)/2)*$O$54)/($O$50*SQRT($O$54)))-$O$50*SQRT($O$54)))*$AE$31*EXP(-#REF!*$O$54)-NORMSDIST(-((LN($ET131/$AE$31)+(#REF!+($O$50^2)/2)*$O$54)/($O$50*SQRT($O$54))))*$ET131)*100*$AD$31,0)</f>
        <v>0</v>
      </c>
      <c r="FX131" s="60">
        <f ca="1">IFERROR((NORMSDIST(-(((LN($ET131/$AE$32)+(#REF!+($O$50^2)/2)*$O$54)/($O$50*SQRT($O$54)))-$O$50*SQRT($O$54)))*$AE$32*EXP(-#REF!*$O$54)-NORMSDIST(-((LN($ET131/$AE$32)+(#REF!+($O$50^2)/2)*$O$54)/($O$50*SQRT($O$54))))*$ET131)*100*$AD$32,0)</f>
        <v>0</v>
      </c>
      <c r="FY131" s="60">
        <f ca="1">IFERROR((NORMSDIST(-(((LN($ET131/$AE$33)+(#REF!+($O$50^2)/2)*$O$54)/($O$50*SQRT($O$54)))-$O$50*SQRT($O$54)))*$AE$33*EXP(-#REF!*$O$54)-NORMSDIST(-((LN($ET131/$AE$33)+(#REF!+($O$50^2)/2)*$O$54)/($O$50*SQRT($O$54))))*$ET131)*100*$AD$33,0)</f>
        <v>0</v>
      </c>
      <c r="FZ131" s="60">
        <f ca="1">IFERROR((NORMSDIST(-(((LN($ET131/$AE$34)+(#REF!+($O$50^2)/2)*$O$54)/($O$50*SQRT($O$54)))-$O$50*SQRT($O$54)))*$AE$34*EXP(-#REF!*$O$54)-NORMSDIST(-((LN($ET131/$AE$34)+(#REF!+($O$50^2)/2)*$O$54)/($O$50*SQRT($O$54))))*$ET131)*100*$AD$34,0)</f>
        <v>0</v>
      </c>
      <c r="GA131" s="60">
        <f ca="1">IFERROR((NORMSDIST(-(((LN($ET131/$AE$35)+(#REF!+($O$50^2)/2)*$O$54)/($O$50*SQRT($O$54)))-$O$50*SQRT($O$54)))*$AE$35*EXP(-#REF!*$O$54)-NORMSDIST(-((LN($ET131/$AE$35)+(#REF!+($O$50^2)/2)*$O$54)/($O$50*SQRT($O$54))))*$ET131)*100*$AD$35,0)</f>
        <v>0</v>
      </c>
      <c r="GB131" s="60">
        <f ca="1">IFERROR((NORMSDIST(-(((LN($ET131/$AE$36)+(#REF!+($O$50^2)/2)*$O$54)/($O$50*SQRT($O$54)))-$O$50*SQRT($O$54)))*$AE$36*EXP(-#REF!*$O$54)-NORMSDIST(-((LN($ET131/$AE$36)+(#REF!+($O$50^2)/2)*$O$54)/($O$50*SQRT($O$54))))*$ET131)*100*$AD$36,0)</f>
        <v>0</v>
      </c>
      <c r="GC131" s="60">
        <f ca="1">IFERROR((NORMSDIST(-(((LN($ET131/$AE$37)+(#REF!+($O$50^2)/2)*$O$54)/($O$50*SQRT($O$54)))-$O$50*SQRT($O$54)))*$AE$37*EXP(-#REF!*$O$54)-NORMSDIST(-((LN($ET131/$AE$37)+(#REF!+($O$50^2)/2)*$O$54)/($O$50*SQRT($O$54))))*$ET131)*100*$AD$37,0)</f>
        <v>0</v>
      </c>
      <c r="GD131" s="60">
        <f ca="1">IFERROR((NORMSDIST(-(((LN($ET131/$AE$38)+(#REF!+($O$50^2)/2)*$O$54)/($O$50*SQRT($O$54)))-$O$50*SQRT($O$54)))*$AE$38*EXP(-#REF!*$O$54)-NORMSDIST(-((LN($ET131/$AE$38)+(#REF!+($O$50^2)/2)*$O$54)/($O$50*SQRT($O$54))))*$ET131)*100*$AD$38,0)</f>
        <v>0</v>
      </c>
      <c r="GE131" s="60">
        <f ca="1">IFERROR((NORMSDIST(-(((LN($ET131/$AE$39)+(#REF!+($O$50^2)/2)*$O$54)/($O$50*SQRT($O$54)))-$O$50*SQRT($O$54)))*$AE$39*EXP(-#REF!*$O$54)-NORMSDIST(-((LN($ET131/$AE$39)+(#REF!+($O$50^2)/2)*$O$54)/($O$50*SQRT($O$54))))*$ET131)*100*$AD$39,0)</f>
        <v>0</v>
      </c>
      <c r="GF131" s="60">
        <f ca="1">IFERROR((NORMSDIST(-(((LN($ET131/$AE$40)+(#REF!+($O$50^2)/2)*$O$54)/($O$50*SQRT($O$54)))-$O$50*SQRT($O$54)))*$AE$40*EXP(-#REF!*$O$54)-NORMSDIST(-((LN($ET131/$AE$40)+(#REF!+($O$50^2)/2)*$O$54)/($O$50*SQRT($O$54))))*$ET131)*100*$AD$40,0)</f>
        <v>0</v>
      </c>
      <c r="GG131" s="60">
        <f ca="1">IFERROR((NORMSDIST(-(((LN($ET131/$AE$41)+(#REF!+($O$50^2)/2)*$O$54)/($O$50*SQRT($O$54)))-$O$50*SQRT($O$54)))*$AE$41*EXP(-#REF!*$O$54)-NORMSDIST(-((LN($ET131/$AE$41)+(#REF!+($O$50^2)/2)*$O$54)/($O$50*SQRT($O$54))))*$ET131)*100*$AD$41,0)</f>
        <v>0</v>
      </c>
      <c r="GH131" s="60">
        <f ca="1">IFERROR((NORMSDIST(-(((LN($ET131/$AE$42)+(#REF!+($O$50^2)/2)*$O$54)/($O$50*SQRT($O$54)))-$O$50*SQRT($O$54)))*$AE$42*EXP(-#REF!*$O$54)-NORMSDIST(-((LN($ET131/$AE$42)+(#REF!+($O$50^2)/2)*$O$54)/($O$50*SQRT($O$54))))*$ET131)*100*$AD$42,0)</f>
        <v>0</v>
      </c>
      <c r="GI131" s="85">
        <f t="shared" ca="1" si="189"/>
        <v>0</v>
      </c>
    </row>
    <row r="132" spans="107:191">
      <c r="DC132" s="59">
        <f t="shared" si="186"/>
        <v>4928.2531800398274</v>
      </c>
      <c r="DD132" s="60">
        <f t="shared" si="190"/>
        <v>0</v>
      </c>
      <c r="DE132" s="60">
        <f t="shared" si="191"/>
        <v>0</v>
      </c>
      <c r="DF132" s="60">
        <f t="shared" si="192"/>
        <v>0</v>
      </c>
      <c r="DG132" s="60">
        <f t="shared" si="193"/>
        <v>0</v>
      </c>
      <c r="DH132" s="60">
        <f t="shared" si="194"/>
        <v>0</v>
      </c>
      <c r="DI132" s="60">
        <f t="shared" si="195"/>
        <v>0</v>
      </c>
      <c r="DJ132" s="60">
        <f t="shared" si="196"/>
        <v>0</v>
      </c>
      <c r="DK132" s="60">
        <f t="shared" si="197"/>
        <v>0</v>
      </c>
      <c r="DL132" s="60">
        <f t="shared" si="198"/>
        <v>0</v>
      </c>
      <c r="DM132" s="60">
        <f t="shared" si="199"/>
        <v>0</v>
      </c>
      <c r="DN132" s="60">
        <f t="shared" si="200"/>
        <v>0</v>
      </c>
      <c r="DO132" s="60">
        <f t="shared" si="201"/>
        <v>0</v>
      </c>
      <c r="DP132" s="60">
        <f t="shared" si="202"/>
        <v>0</v>
      </c>
      <c r="DQ132" s="60">
        <f t="shared" si="203"/>
        <v>0</v>
      </c>
      <c r="DR132" s="60">
        <f t="shared" si="204"/>
        <v>0</v>
      </c>
      <c r="DS132" s="60">
        <f t="shared" si="205"/>
        <v>0</v>
      </c>
      <c r="DT132" s="60">
        <f t="shared" si="206"/>
        <v>0</v>
      </c>
      <c r="DU132" s="60">
        <f t="shared" si="207"/>
        <v>0</v>
      </c>
      <c r="DV132" s="60">
        <f t="shared" si="208"/>
        <v>0</v>
      </c>
      <c r="DW132" s="60">
        <f t="shared" si="209"/>
        <v>0</v>
      </c>
      <c r="DX132" s="60">
        <f t="shared" si="210"/>
        <v>0</v>
      </c>
      <c r="DY132" s="60">
        <f t="shared" si="211"/>
        <v>0</v>
      </c>
      <c r="DZ132" s="60">
        <f t="shared" si="212"/>
        <v>0</v>
      </c>
      <c r="EA132" s="60">
        <f t="shared" si="213"/>
        <v>0</v>
      </c>
      <c r="EB132" s="60">
        <f t="shared" si="214"/>
        <v>0</v>
      </c>
      <c r="EC132" s="60">
        <f t="shared" si="215"/>
        <v>0</v>
      </c>
      <c r="ED132" s="60">
        <f t="shared" si="216"/>
        <v>0</v>
      </c>
      <c r="EE132" s="60">
        <f t="shared" si="217"/>
        <v>0</v>
      </c>
      <c r="EF132" s="60">
        <f t="shared" si="218"/>
        <v>0</v>
      </c>
      <c r="EG132" s="60">
        <f t="shared" si="219"/>
        <v>0</v>
      </c>
      <c r="EH132" s="60">
        <f t="shared" si="220"/>
        <v>0</v>
      </c>
      <c r="EI132" s="60">
        <f t="shared" si="221"/>
        <v>0</v>
      </c>
      <c r="EJ132" s="60">
        <f t="shared" si="222"/>
        <v>0</v>
      </c>
      <c r="EK132" s="60">
        <f t="shared" si="223"/>
        <v>0</v>
      </c>
      <c r="EL132" s="60">
        <f t="shared" si="224"/>
        <v>0</v>
      </c>
      <c r="EM132" s="60">
        <f t="shared" si="225"/>
        <v>0</v>
      </c>
      <c r="EN132" s="60">
        <f t="shared" si="226"/>
        <v>0</v>
      </c>
      <c r="EO132" s="60">
        <f t="shared" si="227"/>
        <v>0</v>
      </c>
      <c r="EP132" s="60">
        <f t="shared" si="228"/>
        <v>0</v>
      </c>
      <c r="EQ132" s="60">
        <f t="shared" si="229"/>
        <v>0</v>
      </c>
      <c r="ER132" s="85">
        <f t="shared" si="187"/>
        <v>0</v>
      </c>
      <c r="ES132" s="50"/>
      <c r="ET132" s="59">
        <f t="shared" si="188"/>
        <v>4928.2531800398274</v>
      </c>
      <c r="EU132" s="60">
        <f ca="1">IFERROR((NORMSDIST(-(((LN($ET132/$AE$3)+(#REF!+($O$50^2)/2)*$O$54)/($O$50*SQRT($O$54)))-$O$50*SQRT($O$54)))*$AE$3*EXP(-#REF!*$O$54)-NORMSDIST(-((LN($ET132/$AE$3)+(#REF!+($O$50^2)/2)*$O$54)/($O$50*SQRT($O$54))))*$ET132)*100*$AD$3,0)</f>
        <v>0</v>
      </c>
      <c r="EV132" s="60">
        <f ca="1">IFERROR((NORMSDIST(-(((LN($ET132/$AE$4)+(#REF!+($O$50^2)/2)*$O$54)/($O$50*SQRT($O$54)))-$O$50*SQRT($O$54)))*$AE$4*EXP(-#REF!*$O$54)-NORMSDIST(-((LN($ET132/$AE$4)+(#REF!+($O$50^2)/2)*$O$54)/($O$50*SQRT($O$54))))*$ET132)*100*$AD$4,0)</f>
        <v>0</v>
      </c>
      <c r="EW132" s="60">
        <f ca="1">IFERROR((NORMSDIST(-(((LN($ET132/$AE$5)+(#REF!+($O$50^2)/2)*$O$54)/($O$50*SQRT($O$54)))-$O$50*SQRT($O$54)))*$AE$5*EXP(-#REF!*$O$54)-NORMSDIST(-((LN($ET132/$AE$5)+(#REF!+($O$50^2)/2)*$O$54)/($O$50*SQRT($O$54))))*$ET132)*100*$AD$5,0)</f>
        <v>0</v>
      </c>
      <c r="EX132" s="60">
        <f ca="1">IFERROR((NORMSDIST(-(((LN($ET132/$AE$6)+(#REF!+($O$50^2)/2)*$O$54)/($O$50*SQRT($O$54)))-$O$50*SQRT($O$54)))*$AE$6*EXP(-#REF!*$O$54)-NORMSDIST(-((LN($ET132/$AE$6)+(#REF!+($O$50^2)/2)*$O$54)/($O$50*SQRT($O$54))))*$ET132)*100*$AD$6,0)</f>
        <v>0</v>
      </c>
      <c r="EY132" s="60">
        <f ca="1">IFERROR((NORMSDIST(-(((LN($ET132/$AE$7)+(#REF!+($O$50^2)/2)*$O$54)/($O$50*SQRT($O$54)))-$O$50*SQRT($O$54)))*$AE$7*EXP(-#REF!*$O$54)-NORMSDIST(-((LN($ET132/$AE$7)+(#REF!+($O$50^2)/2)*$O$54)/($O$50*SQRT($O$54))))*$ET132)*100*$AD$7,0)</f>
        <v>0</v>
      </c>
      <c r="EZ132" s="60">
        <f ca="1">IFERROR((NORMSDIST(-(((LN($ET132/$AE$8)+(#REF!+($O$50^2)/2)*$O$54)/($O$50*SQRT($O$54)))-$O$50*SQRT($O$54)))*$AE$8*EXP(-#REF!*$O$54)-NORMSDIST(-((LN($ET132/$AE$8)+(#REF!+($O$50^2)/2)*$O$54)/($O$50*SQRT($O$54))))*$ET132)*100*$AD$8,0)</f>
        <v>0</v>
      </c>
      <c r="FA132" s="60">
        <f ca="1">IFERROR((NORMSDIST(-(((LN($ET132/$AE$9)+(#REF!+($O$50^2)/2)*$O$54)/($O$50*SQRT($O$54)))-$O$50*SQRT($O$54)))*$AE$9*EXP(-#REF!*$O$54)-NORMSDIST(-((LN($ET132/$AE$9)+(#REF!+($O$50^2)/2)*$O$54)/($O$50*SQRT($O$54))))*$ET132)*100*$AD$9,0)</f>
        <v>0</v>
      </c>
      <c r="FB132" s="60">
        <f ca="1">IFERROR((NORMSDIST(-(((LN($ET132/$AE$10)+(#REF!+($O$50^2)/2)*$O$54)/($O$50*SQRT($O$54)))-$O$50*SQRT($O$54)))*$AE$10*EXP(-#REF!*$O$54)-NORMSDIST(-((LN($ET132/$AE$10)+(#REF!+($O$50^2)/2)*$O$54)/($O$50*SQRT($O$54))))*$ET132)*100*$AD$10,0)</f>
        <v>0</v>
      </c>
      <c r="FC132" s="60">
        <f ca="1">IFERROR((NORMSDIST(-(((LN($ET132/$AE$11)+(#REF!+($O$50^2)/2)*$O$54)/($O$50*SQRT($O$54)))-$O$50*SQRT($O$54)))*$AE$11*EXP(-#REF!*$O$54)-NORMSDIST(-((LN($ET132/$AE$11)+(#REF!+($O$50^2)/2)*$O$54)/($O$50*SQRT($O$54))))*$ET132)*100*$AD$11,0)</f>
        <v>0</v>
      </c>
      <c r="FD132" s="60">
        <f ca="1">IFERROR((NORMSDIST(-(((LN($ET132/$AE$12)+(#REF!+($O$50^2)/2)*$O$54)/($O$50*SQRT($O$54)))-$O$50*SQRT($O$54)))*$AE$12*EXP(-#REF!*$O$54)-NORMSDIST(-((LN($ET132/$AE$12)+(#REF!+($O$50^2)/2)*$O$54)/($O$50*SQRT($O$54))))*$ET132)*100*$AD$12,0)</f>
        <v>0</v>
      </c>
      <c r="FE132" s="60">
        <f ca="1">IFERROR((NORMSDIST(-(((LN($ET132/$AE$13)+(#REF!+($O$50^2)/2)*$O$54)/($O$50*SQRT($O$54)))-$O$50*SQRT($O$54)))*$AE$13*EXP(-#REF!*$O$54)-NORMSDIST(-((LN($ET132/$AE$13)+(#REF!+($O$50^2)/2)*$O$54)/($O$50*SQRT($O$54))))*$ET132)*100*$AD$13,0)</f>
        <v>0</v>
      </c>
      <c r="FF132" s="60">
        <f ca="1">IFERROR((NORMSDIST(-(((LN($ET132/$AE$14)+(#REF!+($O$50^2)/2)*$O$54)/($O$50*SQRT($O$54)))-$O$50*SQRT($O$54)))*$AE$14*EXP(-#REF!*$O$54)-NORMSDIST(-((LN($ET132/$AE$14)+(#REF!+($O$50^2)/2)*$O$54)/($O$50*SQRT($O$54))))*$ET132)*100*$AD$14,0)</f>
        <v>0</v>
      </c>
      <c r="FG132" s="60">
        <f ca="1">IFERROR((NORMSDIST(-(((LN($ET132/$AE$15)+(#REF!+($O$50^2)/2)*$O$54)/($O$50*SQRT($O$54)))-$O$50*SQRT($O$54)))*$AE$15*EXP(-#REF!*$O$54)-NORMSDIST(-((LN($ET132/$AE$15)+(#REF!+($O$50^2)/2)*$O$54)/($O$50*SQRT($O$54))))*$ET132)*100*$AD$15,0)</f>
        <v>0</v>
      </c>
      <c r="FH132" s="60">
        <f ca="1">IFERROR((NORMSDIST(-(((LN($ET132/$AE$16)+(#REF!+($O$50^2)/2)*$O$54)/($O$50*SQRT($O$54)))-$O$50*SQRT($O$54)))*$AE$16*EXP(-#REF!*$O$54)-NORMSDIST(-((LN($ET132/$AE$16)+(#REF!+($O$50^2)/2)*$O$54)/($O$50*SQRT($O$54))))*$ET132)*100*$AD$16,0)</f>
        <v>0</v>
      </c>
      <c r="FI132" s="60">
        <f ca="1">IFERROR((NORMSDIST(-(((LN($ET132/$AE$17)+(#REF!+($O$50^2)/2)*$O$54)/($O$50*SQRT($O$54)))-$O$50*SQRT($O$54)))*$AE$17*EXP(-#REF!*$O$54)-NORMSDIST(-((LN($ET132/$AE$17)+(#REF!+($O$50^2)/2)*$O$54)/($O$50*SQRT($O$54))))*$ET132)*100*$AD$17,0)</f>
        <v>0</v>
      </c>
      <c r="FJ132" s="60">
        <f ca="1">IFERROR((NORMSDIST(-(((LN($ET132/$AE$18)+(#REF!+($O$50^2)/2)*$O$54)/($O$50*SQRT($O$54)))-$O$50*SQRT($O$54)))*$AE$18*EXP(-#REF!*$O$54)-NORMSDIST(-((LN($ET132/$AE$18)+(#REF!+($O$50^2)/2)*$O$54)/($O$50*SQRT($O$54))))*$ET132)*100*$AD$18,0)</f>
        <v>0</v>
      </c>
      <c r="FK132" s="60">
        <f ca="1">IFERROR((NORMSDIST(-(((LN($ET132/$AE$19)+(#REF!+($O$50^2)/2)*$O$54)/($O$50*SQRT($O$54)))-$O$50*SQRT($O$54)))*$AE$19*EXP(-#REF!*$O$54)-NORMSDIST(-((LN($ET132/$AE$19)+(#REF!+($O$50^2)/2)*$O$54)/($O$50*SQRT($O$54))))*$ET132)*100*$AD$19,0)</f>
        <v>0</v>
      </c>
      <c r="FL132" s="60">
        <f ca="1">IFERROR((NORMSDIST(-(((LN($ET132/$AE$20)+(#REF!+($O$50^2)/2)*$O$54)/($O$50*SQRT($O$54)))-$O$50*SQRT($O$54)))*$AE$20*EXP(-#REF!*$O$54)-NORMSDIST(-((LN($ET132/$AE$20)+(#REF!+($O$50^2)/2)*$O$54)/($O$50*SQRT($O$54))))*$ET132)*100*$AD$20,0)</f>
        <v>0</v>
      </c>
      <c r="FM132" s="60">
        <f ca="1">IFERROR((NORMSDIST(-(((LN($ET132/$AE$21)+(#REF!+($O$50^2)/2)*$O$54)/($O$50*SQRT($O$54)))-$O$50*SQRT($O$54)))*$AE$21*EXP(-#REF!*$O$54)-NORMSDIST(-((LN($ET132/$AE$21)+(#REF!+($O$50^2)/2)*$O$54)/($O$50*SQRT($O$54))))*$ET132)*100*$AD$21,0)</f>
        <v>0</v>
      </c>
      <c r="FN132" s="60">
        <f ca="1">IFERROR((NORMSDIST(-(((LN($ET132/$AE$22)+(#REF!+($O$50^2)/2)*$O$54)/($O$50*SQRT($O$54)))-$O$50*SQRT($O$54)))*$AE$22*EXP(-#REF!*$O$54)-NORMSDIST(-((LN($ET132/$AE$22)+(#REF!+($O$50^2)/2)*$O$54)/($O$50*SQRT($O$54))))*$ET132)*100*$AD$22,0)</f>
        <v>0</v>
      </c>
      <c r="FO132" s="60">
        <f ca="1">IFERROR((NORMSDIST(-(((LN($ET132/$AE$23)+(#REF!+($O$50^2)/2)*$O$54)/($O$50*SQRT($O$54)))-$O$50*SQRT($O$54)))*$AE$23*EXP(-#REF!*$O$54)-NORMSDIST(-((LN($ET132/$AE$23)+(#REF!+($O$50^2)/2)*$O$54)/($O$50*SQRT($O$54))))*$ET132)*100*$AD$23,0)</f>
        <v>0</v>
      </c>
      <c r="FP132" s="60">
        <f ca="1">IFERROR((NORMSDIST(-(((LN($ET132/$AE$24)+(#REF!+($O$50^2)/2)*$O$54)/($O$50*SQRT($O$54)))-$O$50*SQRT($O$54)))*$AE$24*EXP(-#REF!*$O$54)-NORMSDIST(-((LN($ET132/$AE$24)+(#REF!+($O$50^2)/2)*$O$54)/($O$50*SQRT($O$54))))*$ET132)*100*$AD$24,0)</f>
        <v>0</v>
      </c>
      <c r="FQ132" s="60">
        <f ca="1">IFERROR((NORMSDIST(-(((LN($ET132/$AE$25)+(#REF!+($O$50^2)/2)*$O$54)/($O$50*SQRT($O$54)))-$O$50*SQRT($O$54)))*$AE$25*EXP(-#REF!*$O$54)-NORMSDIST(-((LN($ET132/$AE$25)+(#REF!+($O$50^2)/2)*$O$54)/($O$50*SQRT($O$54))))*$ET132)*100*$AD$25,0)</f>
        <v>0</v>
      </c>
      <c r="FR132" s="60">
        <f ca="1">IFERROR((NORMSDIST(-(((LN($ET132/$AE$26)+(#REF!+($O$50^2)/2)*$O$54)/($O$50*SQRT($O$54)))-$O$50*SQRT($O$54)))*$AE$26*EXP(-#REF!*$O$54)-NORMSDIST(-((LN($ET132/$AE$26)+(#REF!+($O$50^2)/2)*$O$54)/($O$50*SQRT($O$54))))*$ET132)*100*$AD$26,0)</f>
        <v>0</v>
      </c>
      <c r="FS132" s="60">
        <f ca="1">IFERROR((NORMSDIST(-(((LN($ET132/$AE$27)+(#REF!+($O$50^2)/2)*$O$54)/($O$50*SQRT($O$54)))-$O$50*SQRT($O$54)))*$AE$27*EXP(-#REF!*$O$54)-NORMSDIST(-((LN($ET132/$AE$27)+(#REF!+($O$50^2)/2)*$O$54)/($O$50*SQRT($O$54))))*$ET132)*100*$AD$27,0)</f>
        <v>0</v>
      </c>
      <c r="FT132" s="60">
        <f ca="1">IFERROR((NORMSDIST(-(((LN($ET132/$AE$28)+(#REF!+($O$50^2)/2)*$O$54)/($O$50*SQRT($O$54)))-$O$50*SQRT($O$54)))*$AE$28*EXP(-#REF!*$O$54)-NORMSDIST(-((LN($ET132/$AE$28)+(#REF!+($O$50^2)/2)*$O$54)/($O$50*SQRT($O$54))))*$ET132)*100*$AD$28,0)</f>
        <v>0</v>
      </c>
      <c r="FU132" s="60">
        <f ca="1">IFERROR((NORMSDIST(-(((LN($ET132/$AE$29)+(#REF!+($O$50^2)/2)*$O$54)/($O$50*SQRT($O$54)))-$O$50*SQRT($O$54)))*$AE$29*EXP(-#REF!*$O$54)-NORMSDIST(-((LN($ET132/$AE$29)+(#REF!+($O$50^2)/2)*$O$54)/($O$50*SQRT($O$54))))*$ET132)*100*$AD$29,0)</f>
        <v>0</v>
      </c>
      <c r="FV132" s="60">
        <f ca="1">IFERROR((NORMSDIST(-(((LN($ET132/$AE$30)+(#REF!+($O$50^2)/2)*$O$54)/($O$50*SQRT($O$54)))-$O$50*SQRT($O$54)))*$AE$30*EXP(-#REF!*$O$54)-NORMSDIST(-((LN($ET132/$AE$30)+(#REF!+($O$50^2)/2)*$O$54)/($O$50*SQRT($O$54))))*$ET132)*100*$AD$30,0)</f>
        <v>0</v>
      </c>
      <c r="FW132" s="60">
        <f ca="1">IFERROR((NORMSDIST(-(((LN($ET132/$AE$31)+(#REF!+($O$50^2)/2)*$O$54)/($O$50*SQRT($O$54)))-$O$50*SQRT($O$54)))*$AE$31*EXP(-#REF!*$O$54)-NORMSDIST(-((LN($ET132/$AE$31)+(#REF!+($O$50^2)/2)*$O$54)/($O$50*SQRT($O$54))))*$ET132)*100*$AD$31,0)</f>
        <v>0</v>
      </c>
      <c r="FX132" s="60">
        <f ca="1">IFERROR((NORMSDIST(-(((LN($ET132/$AE$32)+(#REF!+($O$50^2)/2)*$O$54)/($O$50*SQRT($O$54)))-$O$50*SQRT($O$54)))*$AE$32*EXP(-#REF!*$O$54)-NORMSDIST(-((LN($ET132/$AE$32)+(#REF!+($O$50^2)/2)*$O$54)/($O$50*SQRT($O$54))))*$ET132)*100*$AD$32,0)</f>
        <v>0</v>
      </c>
      <c r="FY132" s="60">
        <f ca="1">IFERROR((NORMSDIST(-(((LN($ET132/$AE$33)+(#REF!+($O$50^2)/2)*$O$54)/($O$50*SQRT($O$54)))-$O$50*SQRT($O$54)))*$AE$33*EXP(-#REF!*$O$54)-NORMSDIST(-((LN($ET132/$AE$33)+(#REF!+($O$50^2)/2)*$O$54)/($O$50*SQRT($O$54))))*$ET132)*100*$AD$33,0)</f>
        <v>0</v>
      </c>
      <c r="FZ132" s="60">
        <f ca="1">IFERROR((NORMSDIST(-(((LN($ET132/$AE$34)+(#REF!+($O$50^2)/2)*$O$54)/($O$50*SQRT($O$54)))-$O$50*SQRT($O$54)))*$AE$34*EXP(-#REF!*$O$54)-NORMSDIST(-((LN($ET132/$AE$34)+(#REF!+($O$50^2)/2)*$O$54)/($O$50*SQRT($O$54))))*$ET132)*100*$AD$34,0)</f>
        <v>0</v>
      </c>
      <c r="GA132" s="60">
        <f ca="1">IFERROR((NORMSDIST(-(((LN($ET132/$AE$35)+(#REF!+($O$50^2)/2)*$O$54)/($O$50*SQRT($O$54)))-$O$50*SQRT($O$54)))*$AE$35*EXP(-#REF!*$O$54)-NORMSDIST(-((LN($ET132/$AE$35)+(#REF!+($O$50^2)/2)*$O$54)/($O$50*SQRT($O$54))))*$ET132)*100*$AD$35,0)</f>
        <v>0</v>
      </c>
      <c r="GB132" s="60">
        <f ca="1">IFERROR((NORMSDIST(-(((LN($ET132/$AE$36)+(#REF!+($O$50^2)/2)*$O$54)/($O$50*SQRT($O$54)))-$O$50*SQRT($O$54)))*$AE$36*EXP(-#REF!*$O$54)-NORMSDIST(-((LN($ET132/$AE$36)+(#REF!+($O$50^2)/2)*$O$54)/($O$50*SQRT($O$54))))*$ET132)*100*$AD$36,0)</f>
        <v>0</v>
      </c>
      <c r="GC132" s="60">
        <f ca="1">IFERROR((NORMSDIST(-(((LN($ET132/$AE$37)+(#REF!+($O$50^2)/2)*$O$54)/($O$50*SQRT($O$54)))-$O$50*SQRT($O$54)))*$AE$37*EXP(-#REF!*$O$54)-NORMSDIST(-((LN($ET132/$AE$37)+(#REF!+($O$50^2)/2)*$O$54)/($O$50*SQRT($O$54))))*$ET132)*100*$AD$37,0)</f>
        <v>0</v>
      </c>
      <c r="GD132" s="60">
        <f ca="1">IFERROR((NORMSDIST(-(((LN($ET132/$AE$38)+(#REF!+($O$50^2)/2)*$O$54)/($O$50*SQRT($O$54)))-$O$50*SQRT($O$54)))*$AE$38*EXP(-#REF!*$O$54)-NORMSDIST(-((LN($ET132/$AE$38)+(#REF!+($O$50^2)/2)*$O$54)/($O$50*SQRT($O$54))))*$ET132)*100*$AD$38,0)</f>
        <v>0</v>
      </c>
      <c r="GE132" s="60">
        <f ca="1">IFERROR((NORMSDIST(-(((LN($ET132/$AE$39)+(#REF!+($O$50^2)/2)*$O$54)/($O$50*SQRT($O$54)))-$O$50*SQRT($O$54)))*$AE$39*EXP(-#REF!*$O$54)-NORMSDIST(-((LN($ET132/$AE$39)+(#REF!+($O$50^2)/2)*$O$54)/($O$50*SQRT($O$54))))*$ET132)*100*$AD$39,0)</f>
        <v>0</v>
      </c>
      <c r="GF132" s="60">
        <f ca="1">IFERROR((NORMSDIST(-(((LN($ET132/$AE$40)+(#REF!+($O$50^2)/2)*$O$54)/($O$50*SQRT($O$54)))-$O$50*SQRT($O$54)))*$AE$40*EXP(-#REF!*$O$54)-NORMSDIST(-((LN($ET132/$AE$40)+(#REF!+($O$50^2)/2)*$O$54)/($O$50*SQRT($O$54))))*$ET132)*100*$AD$40,0)</f>
        <v>0</v>
      </c>
      <c r="GG132" s="60">
        <f ca="1">IFERROR((NORMSDIST(-(((LN($ET132/$AE$41)+(#REF!+($O$50^2)/2)*$O$54)/($O$50*SQRT($O$54)))-$O$50*SQRT($O$54)))*$AE$41*EXP(-#REF!*$O$54)-NORMSDIST(-((LN($ET132/$AE$41)+(#REF!+($O$50^2)/2)*$O$54)/($O$50*SQRT($O$54))))*$ET132)*100*$AD$41,0)</f>
        <v>0</v>
      </c>
      <c r="GH132" s="60">
        <f ca="1">IFERROR((NORMSDIST(-(((LN($ET132/$AE$42)+(#REF!+($O$50^2)/2)*$O$54)/($O$50*SQRT($O$54)))-$O$50*SQRT($O$54)))*$AE$42*EXP(-#REF!*$O$54)-NORMSDIST(-((LN($ET132/$AE$42)+(#REF!+($O$50^2)/2)*$O$54)/($O$50*SQRT($O$54))))*$ET132)*100*$AD$42,0)</f>
        <v>0</v>
      </c>
      <c r="GI132" s="85">
        <f t="shared" ca="1" si="189"/>
        <v>0</v>
      </c>
    </row>
    <row r="133" spans="107:191">
      <c r="DC133" s="59">
        <f t="shared" si="186"/>
        <v>5026.8182436406241</v>
      </c>
      <c r="DD133" s="60">
        <f t="shared" si="190"/>
        <v>0</v>
      </c>
      <c r="DE133" s="60">
        <f t="shared" si="191"/>
        <v>0</v>
      </c>
      <c r="DF133" s="60">
        <f t="shared" si="192"/>
        <v>0</v>
      </c>
      <c r="DG133" s="60">
        <f t="shared" si="193"/>
        <v>0</v>
      </c>
      <c r="DH133" s="60">
        <f t="shared" si="194"/>
        <v>0</v>
      </c>
      <c r="DI133" s="60">
        <f t="shared" si="195"/>
        <v>0</v>
      </c>
      <c r="DJ133" s="60">
        <f t="shared" si="196"/>
        <v>0</v>
      </c>
      <c r="DK133" s="60">
        <f t="shared" si="197"/>
        <v>0</v>
      </c>
      <c r="DL133" s="60">
        <f t="shared" si="198"/>
        <v>0</v>
      </c>
      <c r="DM133" s="60">
        <f t="shared" si="199"/>
        <v>0</v>
      </c>
      <c r="DN133" s="60">
        <f t="shared" si="200"/>
        <v>0</v>
      </c>
      <c r="DO133" s="60">
        <f t="shared" si="201"/>
        <v>0</v>
      </c>
      <c r="DP133" s="60">
        <f t="shared" si="202"/>
        <v>0</v>
      </c>
      <c r="DQ133" s="60">
        <f t="shared" si="203"/>
        <v>0</v>
      </c>
      <c r="DR133" s="60">
        <f t="shared" si="204"/>
        <v>0</v>
      </c>
      <c r="DS133" s="60">
        <f t="shared" si="205"/>
        <v>0</v>
      </c>
      <c r="DT133" s="60">
        <f t="shared" si="206"/>
        <v>0</v>
      </c>
      <c r="DU133" s="60">
        <f t="shared" si="207"/>
        <v>0</v>
      </c>
      <c r="DV133" s="60">
        <f t="shared" si="208"/>
        <v>0</v>
      </c>
      <c r="DW133" s="60">
        <f t="shared" si="209"/>
        <v>0</v>
      </c>
      <c r="DX133" s="60">
        <f t="shared" si="210"/>
        <v>0</v>
      </c>
      <c r="DY133" s="60">
        <f t="shared" si="211"/>
        <v>0</v>
      </c>
      <c r="DZ133" s="60">
        <f t="shared" si="212"/>
        <v>0</v>
      </c>
      <c r="EA133" s="60">
        <f t="shared" si="213"/>
        <v>0</v>
      </c>
      <c r="EB133" s="60">
        <f t="shared" si="214"/>
        <v>0</v>
      </c>
      <c r="EC133" s="60">
        <f t="shared" si="215"/>
        <v>0</v>
      </c>
      <c r="ED133" s="60">
        <f t="shared" si="216"/>
        <v>0</v>
      </c>
      <c r="EE133" s="60">
        <f t="shared" si="217"/>
        <v>0</v>
      </c>
      <c r="EF133" s="60">
        <f t="shared" si="218"/>
        <v>0</v>
      </c>
      <c r="EG133" s="60">
        <f t="shared" si="219"/>
        <v>0</v>
      </c>
      <c r="EH133" s="60">
        <f t="shared" si="220"/>
        <v>0</v>
      </c>
      <c r="EI133" s="60">
        <f t="shared" si="221"/>
        <v>0</v>
      </c>
      <c r="EJ133" s="60">
        <f t="shared" si="222"/>
        <v>0</v>
      </c>
      <c r="EK133" s="60">
        <f t="shared" si="223"/>
        <v>0</v>
      </c>
      <c r="EL133" s="60">
        <f t="shared" si="224"/>
        <v>0</v>
      </c>
      <c r="EM133" s="60">
        <f t="shared" si="225"/>
        <v>0</v>
      </c>
      <c r="EN133" s="60">
        <f t="shared" si="226"/>
        <v>0</v>
      </c>
      <c r="EO133" s="60">
        <f t="shared" si="227"/>
        <v>0</v>
      </c>
      <c r="EP133" s="60">
        <f t="shared" si="228"/>
        <v>0</v>
      </c>
      <c r="EQ133" s="60">
        <f t="shared" si="229"/>
        <v>0</v>
      </c>
      <c r="ER133" s="85">
        <f t="shared" si="187"/>
        <v>0</v>
      </c>
      <c r="ES133" s="50"/>
      <c r="ET133" s="59">
        <f t="shared" si="188"/>
        <v>5026.8182436406241</v>
      </c>
      <c r="EU133" s="60">
        <f ca="1">IFERROR((NORMSDIST(-(((LN($ET133/$AE$3)+(#REF!+($O$50^2)/2)*$O$54)/($O$50*SQRT($O$54)))-$O$50*SQRT($O$54)))*$AE$3*EXP(-#REF!*$O$54)-NORMSDIST(-((LN($ET133/$AE$3)+(#REF!+($O$50^2)/2)*$O$54)/($O$50*SQRT($O$54))))*$ET133)*100*$AD$3,0)</f>
        <v>0</v>
      </c>
      <c r="EV133" s="60">
        <f ca="1">IFERROR((NORMSDIST(-(((LN($ET133/$AE$4)+(#REF!+($O$50^2)/2)*$O$54)/($O$50*SQRT($O$54)))-$O$50*SQRT($O$54)))*$AE$4*EXP(-#REF!*$O$54)-NORMSDIST(-((LN($ET133/$AE$4)+(#REF!+($O$50^2)/2)*$O$54)/($O$50*SQRT($O$54))))*$ET133)*100*$AD$4,0)</f>
        <v>0</v>
      </c>
      <c r="EW133" s="60">
        <f ca="1">IFERROR((NORMSDIST(-(((LN($ET133/$AE$5)+(#REF!+($O$50^2)/2)*$O$54)/($O$50*SQRT($O$54)))-$O$50*SQRT($O$54)))*$AE$5*EXP(-#REF!*$O$54)-NORMSDIST(-((LN($ET133/$AE$5)+(#REF!+($O$50^2)/2)*$O$54)/($O$50*SQRT($O$54))))*$ET133)*100*$AD$5,0)</f>
        <v>0</v>
      </c>
      <c r="EX133" s="60">
        <f ca="1">IFERROR((NORMSDIST(-(((LN($ET133/$AE$6)+(#REF!+($O$50^2)/2)*$O$54)/($O$50*SQRT($O$54)))-$O$50*SQRT($O$54)))*$AE$6*EXP(-#REF!*$O$54)-NORMSDIST(-((LN($ET133/$AE$6)+(#REF!+($O$50^2)/2)*$O$54)/($O$50*SQRT($O$54))))*$ET133)*100*$AD$6,0)</f>
        <v>0</v>
      </c>
      <c r="EY133" s="60">
        <f ca="1">IFERROR((NORMSDIST(-(((LN($ET133/$AE$7)+(#REF!+($O$50^2)/2)*$O$54)/($O$50*SQRT($O$54)))-$O$50*SQRT($O$54)))*$AE$7*EXP(-#REF!*$O$54)-NORMSDIST(-((LN($ET133/$AE$7)+(#REF!+($O$50^2)/2)*$O$54)/($O$50*SQRT($O$54))))*$ET133)*100*$AD$7,0)</f>
        <v>0</v>
      </c>
      <c r="EZ133" s="60">
        <f ca="1">IFERROR((NORMSDIST(-(((LN($ET133/$AE$8)+(#REF!+($O$50^2)/2)*$O$54)/($O$50*SQRT($O$54)))-$O$50*SQRT($O$54)))*$AE$8*EXP(-#REF!*$O$54)-NORMSDIST(-((LN($ET133/$AE$8)+(#REF!+($O$50^2)/2)*$O$54)/($O$50*SQRT($O$54))))*$ET133)*100*$AD$8,0)</f>
        <v>0</v>
      </c>
      <c r="FA133" s="60">
        <f ca="1">IFERROR((NORMSDIST(-(((LN($ET133/$AE$9)+(#REF!+($O$50^2)/2)*$O$54)/($O$50*SQRT($O$54)))-$O$50*SQRT($O$54)))*$AE$9*EXP(-#REF!*$O$54)-NORMSDIST(-((LN($ET133/$AE$9)+(#REF!+($O$50^2)/2)*$O$54)/($O$50*SQRT($O$54))))*$ET133)*100*$AD$9,0)</f>
        <v>0</v>
      </c>
      <c r="FB133" s="60">
        <f ca="1">IFERROR((NORMSDIST(-(((LN($ET133/$AE$10)+(#REF!+($O$50^2)/2)*$O$54)/($O$50*SQRT($O$54)))-$O$50*SQRT($O$54)))*$AE$10*EXP(-#REF!*$O$54)-NORMSDIST(-((LN($ET133/$AE$10)+(#REF!+($O$50^2)/2)*$O$54)/($O$50*SQRT($O$54))))*$ET133)*100*$AD$10,0)</f>
        <v>0</v>
      </c>
      <c r="FC133" s="60">
        <f ca="1">IFERROR((NORMSDIST(-(((LN($ET133/$AE$11)+(#REF!+($O$50^2)/2)*$O$54)/($O$50*SQRT($O$54)))-$O$50*SQRT($O$54)))*$AE$11*EXP(-#REF!*$O$54)-NORMSDIST(-((LN($ET133/$AE$11)+(#REF!+($O$50^2)/2)*$O$54)/($O$50*SQRT($O$54))))*$ET133)*100*$AD$11,0)</f>
        <v>0</v>
      </c>
      <c r="FD133" s="60">
        <f ca="1">IFERROR((NORMSDIST(-(((LN($ET133/$AE$12)+(#REF!+($O$50^2)/2)*$O$54)/($O$50*SQRT($O$54)))-$O$50*SQRT($O$54)))*$AE$12*EXP(-#REF!*$O$54)-NORMSDIST(-((LN($ET133/$AE$12)+(#REF!+($O$50^2)/2)*$O$54)/($O$50*SQRT($O$54))))*$ET133)*100*$AD$12,0)</f>
        <v>0</v>
      </c>
      <c r="FE133" s="60">
        <f ca="1">IFERROR((NORMSDIST(-(((LN($ET133/$AE$13)+(#REF!+($O$50^2)/2)*$O$54)/($O$50*SQRT($O$54)))-$O$50*SQRT($O$54)))*$AE$13*EXP(-#REF!*$O$54)-NORMSDIST(-((LN($ET133/$AE$13)+(#REF!+($O$50^2)/2)*$O$54)/($O$50*SQRT($O$54))))*$ET133)*100*$AD$13,0)</f>
        <v>0</v>
      </c>
      <c r="FF133" s="60">
        <f ca="1">IFERROR((NORMSDIST(-(((LN($ET133/$AE$14)+(#REF!+($O$50^2)/2)*$O$54)/($O$50*SQRT($O$54)))-$O$50*SQRT($O$54)))*$AE$14*EXP(-#REF!*$O$54)-NORMSDIST(-((LN($ET133/$AE$14)+(#REF!+($O$50^2)/2)*$O$54)/($O$50*SQRT($O$54))))*$ET133)*100*$AD$14,0)</f>
        <v>0</v>
      </c>
      <c r="FG133" s="60">
        <f ca="1">IFERROR((NORMSDIST(-(((LN($ET133/$AE$15)+(#REF!+($O$50^2)/2)*$O$54)/($O$50*SQRT($O$54)))-$O$50*SQRT($O$54)))*$AE$15*EXP(-#REF!*$O$54)-NORMSDIST(-((LN($ET133/$AE$15)+(#REF!+($O$50^2)/2)*$O$54)/($O$50*SQRT($O$54))))*$ET133)*100*$AD$15,0)</f>
        <v>0</v>
      </c>
      <c r="FH133" s="60">
        <f ca="1">IFERROR((NORMSDIST(-(((LN($ET133/$AE$16)+(#REF!+($O$50^2)/2)*$O$54)/($O$50*SQRT($O$54)))-$O$50*SQRT($O$54)))*$AE$16*EXP(-#REF!*$O$54)-NORMSDIST(-((LN($ET133/$AE$16)+(#REF!+($O$50^2)/2)*$O$54)/($O$50*SQRT($O$54))))*$ET133)*100*$AD$16,0)</f>
        <v>0</v>
      </c>
      <c r="FI133" s="60">
        <f ca="1">IFERROR((NORMSDIST(-(((LN($ET133/$AE$17)+(#REF!+($O$50^2)/2)*$O$54)/($O$50*SQRT($O$54)))-$O$50*SQRT($O$54)))*$AE$17*EXP(-#REF!*$O$54)-NORMSDIST(-((LN($ET133/$AE$17)+(#REF!+($O$50^2)/2)*$O$54)/($O$50*SQRT($O$54))))*$ET133)*100*$AD$17,0)</f>
        <v>0</v>
      </c>
      <c r="FJ133" s="60">
        <f ca="1">IFERROR((NORMSDIST(-(((LN($ET133/$AE$18)+(#REF!+($O$50^2)/2)*$O$54)/($O$50*SQRT($O$54)))-$O$50*SQRT($O$54)))*$AE$18*EXP(-#REF!*$O$54)-NORMSDIST(-((LN($ET133/$AE$18)+(#REF!+($O$50^2)/2)*$O$54)/($O$50*SQRT($O$54))))*$ET133)*100*$AD$18,0)</f>
        <v>0</v>
      </c>
      <c r="FK133" s="60">
        <f ca="1">IFERROR((NORMSDIST(-(((LN($ET133/$AE$19)+(#REF!+($O$50^2)/2)*$O$54)/($O$50*SQRT($O$54)))-$O$50*SQRT($O$54)))*$AE$19*EXP(-#REF!*$O$54)-NORMSDIST(-((LN($ET133/$AE$19)+(#REF!+($O$50^2)/2)*$O$54)/($O$50*SQRT($O$54))))*$ET133)*100*$AD$19,0)</f>
        <v>0</v>
      </c>
      <c r="FL133" s="60">
        <f ca="1">IFERROR((NORMSDIST(-(((LN($ET133/$AE$20)+(#REF!+($O$50^2)/2)*$O$54)/($O$50*SQRT($O$54)))-$O$50*SQRT($O$54)))*$AE$20*EXP(-#REF!*$O$54)-NORMSDIST(-((LN($ET133/$AE$20)+(#REF!+($O$50^2)/2)*$O$54)/($O$50*SQRT($O$54))))*$ET133)*100*$AD$20,0)</f>
        <v>0</v>
      </c>
      <c r="FM133" s="60">
        <f ca="1">IFERROR((NORMSDIST(-(((LN($ET133/$AE$21)+(#REF!+($O$50^2)/2)*$O$54)/($O$50*SQRT($O$54)))-$O$50*SQRT($O$54)))*$AE$21*EXP(-#REF!*$O$54)-NORMSDIST(-((LN($ET133/$AE$21)+(#REF!+($O$50^2)/2)*$O$54)/($O$50*SQRT($O$54))))*$ET133)*100*$AD$21,0)</f>
        <v>0</v>
      </c>
      <c r="FN133" s="60">
        <f ca="1">IFERROR((NORMSDIST(-(((LN($ET133/$AE$22)+(#REF!+($O$50^2)/2)*$O$54)/($O$50*SQRT($O$54)))-$O$50*SQRT($O$54)))*$AE$22*EXP(-#REF!*$O$54)-NORMSDIST(-((LN($ET133/$AE$22)+(#REF!+($O$50^2)/2)*$O$54)/($O$50*SQRT($O$54))))*$ET133)*100*$AD$22,0)</f>
        <v>0</v>
      </c>
      <c r="FO133" s="60">
        <f ca="1">IFERROR((NORMSDIST(-(((LN($ET133/$AE$23)+(#REF!+($O$50^2)/2)*$O$54)/($O$50*SQRT($O$54)))-$O$50*SQRT($O$54)))*$AE$23*EXP(-#REF!*$O$54)-NORMSDIST(-((LN($ET133/$AE$23)+(#REF!+($O$50^2)/2)*$O$54)/($O$50*SQRT($O$54))))*$ET133)*100*$AD$23,0)</f>
        <v>0</v>
      </c>
      <c r="FP133" s="60">
        <f ca="1">IFERROR((NORMSDIST(-(((LN($ET133/$AE$24)+(#REF!+($O$50^2)/2)*$O$54)/($O$50*SQRT($O$54)))-$O$50*SQRT($O$54)))*$AE$24*EXP(-#REF!*$O$54)-NORMSDIST(-((LN($ET133/$AE$24)+(#REF!+($O$50^2)/2)*$O$54)/($O$50*SQRT($O$54))))*$ET133)*100*$AD$24,0)</f>
        <v>0</v>
      </c>
      <c r="FQ133" s="60">
        <f ca="1">IFERROR((NORMSDIST(-(((LN($ET133/$AE$25)+(#REF!+($O$50^2)/2)*$O$54)/($O$50*SQRT($O$54)))-$O$50*SQRT($O$54)))*$AE$25*EXP(-#REF!*$O$54)-NORMSDIST(-((LN($ET133/$AE$25)+(#REF!+($O$50^2)/2)*$O$54)/($O$50*SQRT($O$54))))*$ET133)*100*$AD$25,0)</f>
        <v>0</v>
      </c>
      <c r="FR133" s="60">
        <f ca="1">IFERROR((NORMSDIST(-(((LN($ET133/$AE$26)+(#REF!+($O$50^2)/2)*$O$54)/($O$50*SQRT($O$54)))-$O$50*SQRT($O$54)))*$AE$26*EXP(-#REF!*$O$54)-NORMSDIST(-((LN($ET133/$AE$26)+(#REF!+($O$50^2)/2)*$O$54)/($O$50*SQRT($O$54))))*$ET133)*100*$AD$26,0)</f>
        <v>0</v>
      </c>
      <c r="FS133" s="60">
        <f ca="1">IFERROR((NORMSDIST(-(((LN($ET133/$AE$27)+(#REF!+($O$50^2)/2)*$O$54)/($O$50*SQRT($O$54)))-$O$50*SQRT($O$54)))*$AE$27*EXP(-#REF!*$O$54)-NORMSDIST(-((LN($ET133/$AE$27)+(#REF!+($O$50^2)/2)*$O$54)/($O$50*SQRT($O$54))))*$ET133)*100*$AD$27,0)</f>
        <v>0</v>
      </c>
      <c r="FT133" s="60">
        <f ca="1">IFERROR((NORMSDIST(-(((LN($ET133/$AE$28)+(#REF!+($O$50^2)/2)*$O$54)/($O$50*SQRT($O$54)))-$O$50*SQRT($O$54)))*$AE$28*EXP(-#REF!*$O$54)-NORMSDIST(-((LN($ET133/$AE$28)+(#REF!+($O$50^2)/2)*$O$54)/($O$50*SQRT($O$54))))*$ET133)*100*$AD$28,0)</f>
        <v>0</v>
      </c>
      <c r="FU133" s="60">
        <f ca="1">IFERROR((NORMSDIST(-(((LN($ET133/$AE$29)+(#REF!+($O$50^2)/2)*$O$54)/($O$50*SQRT($O$54)))-$O$50*SQRT($O$54)))*$AE$29*EXP(-#REF!*$O$54)-NORMSDIST(-((LN($ET133/$AE$29)+(#REF!+($O$50^2)/2)*$O$54)/($O$50*SQRT($O$54))))*$ET133)*100*$AD$29,0)</f>
        <v>0</v>
      </c>
      <c r="FV133" s="60">
        <f ca="1">IFERROR((NORMSDIST(-(((LN($ET133/$AE$30)+(#REF!+($O$50^2)/2)*$O$54)/($O$50*SQRT($O$54)))-$O$50*SQRT($O$54)))*$AE$30*EXP(-#REF!*$O$54)-NORMSDIST(-((LN($ET133/$AE$30)+(#REF!+($O$50^2)/2)*$O$54)/($O$50*SQRT($O$54))))*$ET133)*100*$AD$30,0)</f>
        <v>0</v>
      </c>
      <c r="FW133" s="60">
        <f ca="1">IFERROR((NORMSDIST(-(((LN($ET133/$AE$31)+(#REF!+($O$50^2)/2)*$O$54)/($O$50*SQRT($O$54)))-$O$50*SQRT($O$54)))*$AE$31*EXP(-#REF!*$O$54)-NORMSDIST(-((LN($ET133/$AE$31)+(#REF!+($O$50^2)/2)*$O$54)/($O$50*SQRT($O$54))))*$ET133)*100*$AD$31,0)</f>
        <v>0</v>
      </c>
      <c r="FX133" s="60">
        <f ca="1">IFERROR((NORMSDIST(-(((LN($ET133/$AE$32)+(#REF!+($O$50^2)/2)*$O$54)/($O$50*SQRT($O$54)))-$O$50*SQRT($O$54)))*$AE$32*EXP(-#REF!*$O$54)-NORMSDIST(-((LN($ET133/$AE$32)+(#REF!+($O$50^2)/2)*$O$54)/($O$50*SQRT($O$54))))*$ET133)*100*$AD$32,0)</f>
        <v>0</v>
      </c>
      <c r="FY133" s="60">
        <f ca="1">IFERROR((NORMSDIST(-(((LN($ET133/$AE$33)+(#REF!+($O$50^2)/2)*$O$54)/($O$50*SQRT($O$54)))-$O$50*SQRT($O$54)))*$AE$33*EXP(-#REF!*$O$54)-NORMSDIST(-((LN($ET133/$AE$33)+(#REF!+($O$50^2)/2)*$O$54)/($O$50*SQRT($O$54))))*$ET133)*100*$AD$33,0)</f>
        <v>0</v>
      </c>
      <c r="FZ133" s="60">
        <f ca="1">IFERROR((NORMSDIST(-(((LN($ET133/$AE$34)+(#REF!+($O$50^2)/2)*$O$54)/($O$50*SQRT($O$54)))-$O$50*SQRT($O$54)))*$AE$34*EXP(-#REF!*$O$54)-NORMSDIST(-((LN($ET133/$AE$34)+(#REF!+($O$50^2)/2)*$O$54)/($O$50*SQRT($O$54))))*$ET133)*100*$AD$34,0)</f>
        <v>0</v>
      </c>
      <c r="GA133" s="60">
        <f ca="1">IFERROR((NORMSDIST(-(((LN($ET133/$AE$35)+(#REF!+($O$50^2)/2)*$O$54)/($O$50*SQRT($O$54)))-$O$50*SQRT($O$54)))*$AE$35*EXP(-#REF!*$O$54)-NORMSDIST(-((LN($ET133/$AE$35)+(#REF!+($O$50^2)/2)*$O$54)/($O$50*SQRT($O$54))))*$ET133)*100*$AD$35,0)</f>
        <v>0</v>
      </c>
      <c r="GB133" s="60">
        <f ca="1">IFERROR((NORMSDIST(-(((LN($ET133/$AE$36)+(#REF!+($O$50^2)/2)*$O$54)/($O$50*SQRT($O$54)))-$O$50*SQRT($O$54)))*$AE$36*EXP(-#REF!*$O$54)-NORMSDIST(-((LN($ET133/$AE$36)+(#REF!+($O$50^2)/2)*$O$54)/($O$50*SQRT($O$54))))*$ET133)*100*$AD$36,0)</f>
        <v>0</v>
      </c>
      <c r="GC133" s="60">
        <f ca="1">IFERROR((NORMSDIST(-(((LN($ET133/$AE$37)+(#REF!+($O$50^2)/2)*$O$54)/($O$50*SQRT($O$54)))-$O$50*SQRT($O$54)))*$AE$37*EXP(-#REF!*$O$54)-NORMSDIST(-((LN($ET133/$AE$37)+(#REF!+($O$50^2)/2)*$O$54)/($O$50*SQRT($O$54))))*$ET133)*100*$AD$37,0)</f>
        <v>0</v>
      </c>
      <c r="GD133" s="60">
        <f ca="1">IFERROR((NORMSDIST(-(((LN($ET133/$AE$38)+(#REF!+($O$50^2)/2)*$O$54)/($O$50*SQRT($O$54)))-$O$50*SQRT($O$54)))*$AE$38*EXP(-#REF!*$O$54)-NORMSDIST(-((LN($ET133/$AE$38)+(#REF!+($O$50^2)/2)*$O$54)/($O$50*SQRT($O$54))))*$ET133)*100*$AD$38,0)</f>
        <v>0</v>
      </c>
      <c r="GE133" s="60">
        <f ca="1">IFERROR((NORMSDIST(-(((LN($ET133/$AE$39)+(#REF!+($O$50^2)/2)*$O$54)/($O$50*SQRT($O$54)))-$O$50*SQRT($O$54)))*$AE$39*EXP(-#REF!*$O$54)-NORMSDIST(-((LN($ET133/$AE$39)+(#REF!+($O$50^2)/2)*$O$54)/($O$50*SQRT($O$54))))*$ET133)*100*$AD$39,0)</f>
        <v>0</v>
      </c>
      <c r="GF133" s="60">
        <f ca="1">IFERROR((NORMSDIST(-(((LN($ET133/$AE$40)+(#REF!+($O$50^2)/2)*$O$54)/($O$50*SQRT($O$54)))-$O$50*SQRT($O$54)))*$AE$40*EXP(-#REF!*$O$54)-NORMSDIST(-((LN($ET133/$AE$40)+(#REF!+($O$50^2)/2)*$O$54)/($O$50*SQRT($O$54))))*$ET133)*100*$AD$40,0)</f>
        <v>0</v>
      </c>
      <c r="GG133" s="60">
        <f ca="1">IFERROR((NORMSDIST(-(((LN($ET133/$AE$41)+(#REF!+($O$50^2)/2)*$O$54)/($O$50*SQRT($O$54)))-$O$50*SQRT($O$54)))*$AE$41*EXP(-#REF!*$O$54)-NORMSDIST(-((LN($ET133/$AE$41)+(#REF!+($O$50^2)/2)*$O$54)/($O$50*SQRT($O$54))))*$ET133)*100*$AD$41,0)</f>
        <v>0</v>
      </c>
      <c r="GH133" s="60">
        <f ca="1">IFERROR((NORMSDIST(-(((LN($ET133/$AE$42)+(#REF!+($O$50^2)/2)*$O$54)/($O$50*SQRT($O$54)))-$O$50*SQRT($O$54)))*$AE$42*EXP(-#REF!*$O$54)-NORMSDIST(-((LN($ET133/$AE$42)+(#REF!+($O$50^2)/2)*$O$54)/($O$50*SQRT($O$54))))*$ET133)*100*$AD$42,0)</f>
        <v>0</v>
      </c>
      <c r="GI133" s="85">
        <f t="shared" ca="1" si="189"/>
        <v>0</v>
      </c>
    </row>
    <row r="134" spans="107:191">
      <c r="DC134" s="76">
        <f t="shared" si="186"/>
        <v>5127.3546085134367</v>
      </c>
      <c r="DD134" s="77">
        <f t="shared" si="190"/>
        <v>0</v>
      </c>
      <c r="DE134" s="77">
        <f t="shared" si="191"/>
        <v>0</v>
      </c>
      <c r="DF134" s="77">
        <f t="shared" si="192"/>
        <v>0</v>
      </c>
      <c r="DG134" s="77">
        <f t="shared" si="193"/>
        <v>0</v>
      </c>
      <c r="DH134" s="77">
        <f t="shared" si="194"/>
        <v>0</v>
      </c>
      <c r="DI134" s="77">
        <f t="shared" si="195"/>
        <v>0</v>
      </c>
      <c r="DJ134" s="77">
        <f t="shared" si="196"/>
        <v>0</v>
      </c>
      <c r="DK134" s="77">
        <f t="shared" si="197"/>
        <v>0</v>
      </c>
      <c r="DL134" s="77">
        <f t="shared" si="198"/>
        <v>0</v>
      </c>
      <c r="DM134" s="77">
        <f t="shared" si="199"/>
        <v>0</v>
      </c>
      <c r="DN134" s="77">
        <f t="shared" si="200"/>
        <v>0</v>
      </c>
      <c r="DO134" s="77">
        <f t="shared" si="201"/>
        <v>0</v>
      </c>
      <c r="DP134" s="77">
        <f t="shared" si="202"/>
        <v>0</v>
      </c>
      <c r="DQ134" s="77">
        <f t="shared" si="203"/>
        <v>0</v>
      </c>
      <c r="DR134" s="77">
        <f t="shared" si="204"/>
        <v>0</v>
      </c>
      <c r="DS134" s="77">
        <f t="shared" si="205"/>
        <v>0</v>
      </c>
      <c r="DT134" s="77">
        <f t="shared" si="206"/>
        <v>0</v>
      </c>
      <c r="DU134" s="77">
        <f t="shared" si="207"/>
        <v>0</v>
      </c>
      <c r="DV134" s="77">
        <f t="shared" si="208"/>
        <v>0</v>
      </c>
      <c r="DW134" s="77">
        <f t="shared" si="209"/>
        <v>0</v>
      </c>
      <c r="DX134" s="77">
        <f t="shared" si="210"/>
        <v>0</v>
      </c>
      <c r="DY134" s="77">
        <f t="shared" si="211"/>
        <v>0</v>
      </c>
      <c r="DZ134" s="77">
        <f t="shared" si="212"/>
        <v>0</v>
      </c>
      <c r="EA134" s="77">
        <f t="shared" si="213"/>
        <v>0</v>
      </c>
      <c r="EB134" s="77">
        <f t="shared" si="214"/>
        <v>0</v>
      </c>
      <c r="EC134" s="77">
        <f t="shared" si="215"/>
        <v>0</v>
      </c>
      <c r="ED134" s="77">
        <f t="shared" si="216"/>
        <v>0</v>
      </c>
      <c r="EE134" s="77">
        <f t="shared" si="217"/>
        <v>0</v>
      </c>
      <c r="EF134" s="77">
        <f t="shared" si="218"/>
        <v>0</v>
      </c>
      <c r="EG134" s="77">
        <f t="shared" si="219"/>
        <v>0</v>
      </c>
      <c r="EH134" s="77">
        <f t="shared" si="220"/>
        <v>0</v>
      </c>
      <c r="EI134" s="77">
        <f t="shared" si="221"/>
        <v>0</v>
      </c>
      <c r="EJ134" s="77">
        <f t="shared" si="222"/>
        <v>0</v>
      </c>
      <c r="EK134" s="77">
        <f t="shared" si="223"/>
        <v>0</v>
      </c>
      <c r="EL134" s="77">
        <f t="shared" si="224"/>
        <v>0</v>
      </c>
      <c r="EM134" s="77">
        <f t="shared" si="225"/>
        <v>0</v>
      </c>
      <c r="EN134" s="77">
        <f t="shared" si="226"/>
        <v>0</v>
      </c>
      <c r="EO134" s="77">
        <f t="shared" si="227"/>
        <v>0</v>
      </c>
      <c r="EP134" s="77">
        <f t="shared" si="228"/>
        <v>0</v>
      </c>
      <c r="EQ134" s="77">
        <f t="shared" si="229"/>
        <v>0</v>
      </c>
      <c r="ER134" s="87">
        <f t="shared" si="187"/>
        <v>0</v>
      </c>
      <c r="ES134" s="50"/>
      <c r="ET134" s="76">
        <f t="shared" si="188"/>
        <v>5127.3546085134367</v>
      </c>
      <c r="EU134" s="77">
        <f ca="1">IFERROR((NORMSDIST(-(((LN($ET134/$AE$3)+(#REF!+($O$50^2)/2)*$O$54)/($O$50*SQRT($O$54)))-$O$50*SQRT($O$54)))*$AE$3*EXP(-#REF!*$O$54)-NORMSDIST(-((LN($ET134/$AE$3)+(#REF!+($O$50^2)/2)*$O$54)/($O$50*SQRT($O$54))))*$ET134)*100*$AD$3,0)</f>
        <v>0</v>
      </c>
      <c r="EV134" s="77">
        <f ca="1">IFERROR((NORMSDIST(-(((LN($ET134/$AE$4)+(#REF!+($O$50^2)/2)*$O$54)/($O$50*SQRT($O$54)))-$O$50*SQRT($O$54)))*$AE$4*EXP(-#REF!*$O$54)-NORMSDIST(-((LN($ET134/$AE$4)+(#REF!+($O$50^2)/2)*$O$54)/($O$50*SQRT($O$54))))*$ET134)*100*$AD$4,0)</f>
        <v>0</v>
      </c>
      <c r="EW134" s="77">
        <f ca="1">IFERROR((NORMSDIST(-(((LN($ET134/$AE$5)+(#REF!+($O$50^2)/2)*$O$54)/($O$50*SQRT($O$54)))-$O$50*SQRT($O$54)))*$AE$5*EXP(-#REF!*$O$54)-NORMSDIST(-((LN($ET134/$AE$5)+(#REF!+($O$50^2)/2)*$O$54)/($O$50*SQRT($O$54))))*$ET134)*100*$AD$5,0)</f>
        <v>0</v>
      </c>
      <c r="EX134" s="77">
        <f ca="1">IFERROR((NORMSDIST(-(((LN($ET134/$AE$6)+(#REF!+($O$50^2)/2)*$O$54)/($O$50*SQRT($O$54)))-$O$50*SQRT($O$54)))*$AE$6*EXP(-#REF!*$O$54)-NORMSDIST(-((LN($ET134/$AE$6)+(#REF!+($O$50^2)/2)*$O$54)/($O$50*SQRT($O$54))))*$ET134)*100*$AD$6,0)</f>
        <v>0</v>
      </c>
      <c r="EY134" s="77">
        <f ca="1">IFERROR((NORMSDIST(-(((LN($ET134/$AE$7)+(#REF!+($O$50^2)/2)*$O$54)/($O$50*SQRT($O$54)))-$O$50*SQRT($O$54)))*$AE$7*EXP(-#REF!*$O$54)-NORMSDIST(-((LN($ET134/$AE$7)+(#REF!+($O$50^2)/2)*$O$54)/($O$50*SQRT($O$54))))*$ET134)*100*$AD$7,0)</f>
        <v>0</v>
      </c>
      <c r="EZ134" s="77">
        <f ca="1">IFERROR((NORMSDIST(-(((LN($ET134/$AE$8)+(#REF!+($O$50^2)/2)*$O$54)/($O$50*SQRT($O$54)))-$O$50*SQRT($O$54)))*$AE$8*EXP(-#REF!*$O$54)-NORMSDIST(-((LN($ET134/$AE$8)+(#REF!+($O$50^2)/2)*$O$54)/($O$50*SQRT($O$54))))*$ET134)*100*$AD$8,0)</f>
        <v>0</v>
      </c>
      <c r="FA134" s="77">
        <f ca="1">IFERROR((NORMSDIST(-(((LN($ET134/$AE$9)+(#REF!+($O$50^2)/2)*$O$54)/($O$50*SQRT($O$54)))-$O$50*SQRT($O$54)))*$AE$9*EXP(-#REF!*$O$54)-NORMSDIST(-((LN($ET134/$AE$9)+(#REF!+($O$50^2)/2)*$O$54)/($O$50*SQRT($O$54))))*$ET134)*100*$AD$9,0)</f>
        <v>0</v>
      </c>
      <c r="FB134" s="77">
        <f ca="1">IFERROR((NORMSDIST(-(((LN($ET134/$AE$10)+(#REF!+($O$50^2)/2)*$O$54)/($O$50*SQRT($O$54)))-$O$50*SQRT($O$54)))*$AE$10*EXP(-#REF!*$O$54)-NORMSDIST(-((LN($ET134/$AE$10)+(#REF!+($O$50^2)/2)*$O$54)/($O$50*SQRT($O$54))))*$ET134)*100*$AD$10,0)</f>
        <v>0</v>
      </c>
      <c r="FC134" s="77">
        <f ca="1">IFERROR((NORMSDIST(-(((LN($ET134/$AE$11)+(#REF!+($O$50^2)/2)*$O$54)/($O$50*SQRT($O$54)))-$O$50*SQRT($O$54)))*$AE$11*EXP(-#REF!*$O$54)-NORMSDIST(-((LN($ET134/$AE$11)+(#REF!+($O$50^2)/2)*$O$54)/($O$50*SQRT($O$54))))*$ET134)*100*$AD$11,0)</f>
        <v>0</v>
      </c>
      <c r="FD134" s="77">
        <f ca="1">IFERROR((NORMSDIST(-(((LN($ET134/$AE$12)+(#REF!+($O$50^2)/2)*$O$54)/($O$50*SQRT($O$54)))-$O$50*SQRT($O$54)))*$AE$12*EXP(-#REF!*$O$54)-NORMSDIST(-((LN($ET134/$AE$12)+(#REF!+($O$50^2)/2)*$O$54)/($O$50*SQRT($O$54))))*$ET134)*100*$AD$12,0)</f>
        <v>0</v>
      </c>
      <c r="FE134" s="77">
        <f ca="1">IFERROR((NORMSDIST(-(((LN($ET134/$AE$13)+(#REF!+($O$50^2)/2)*$O$54)/($O$50*SQRT($O$54)))-$O$50*SQRT($O$54)))*$AE$13*EXP(-#REF!*$O$54)-NORMSDIST(-((LN($ET134/$AE$13)+(#REF!+($O$50^2)/2)*$O$54)/($O$50*SQRT($O$54))))*$ET134)*100*$AD$13,0)</f>
        <v>0</v>
      </c>
      <c r="FF134" s="77">
        <f ca="1">IFERROR((NORMSDIST(-(((LN($ET134/$AE$14)+(#REF!+($O$50^2)/2)*$O$54)/($O$50*SQRT($O$54)))-$O$50*SQRT($O$54)))*$AE$14*EXP(-#REF!*$O$54)-NORMSDIST(-((LN($ET134/$AE$14)+(#REF!+($O$50^2)/2)*$O$54)/($O$50*SQRT($O$54))))*$ET134)*100*$AD$14,0)</f>
        <v>0</v>
      </c>
      <c r="FG134" s="77">
        <f ca="1">IFERROR((NORMSDIST(-(((LN($ET134/$AE$15)+(#REF!+($O$50^2)/2)*$O$54)/($O$50*SQRT($O$54)))-$O$50*SQRT($O$54)))*$AE$15*EXP(-#REF!*$O$54)-NORMSDIST(-((LN($ET134/$AE$15)+(#REF!+($O$50^2)/2)*$O$54)/($O$50*SQRT($O$54))))*$ET134)*100*$AD$15,0)</f>
        <v>0</v>
      </c>
      <c r="FH134" s="77">
        <f ca="1">IFERROR((NORMSDIST(-(((LN($ET134/$AE$16)+(#REF!+($O$50^2)/2)*$O$54)/($O$50*SQRT($O$54)))-$O$50*SQRT($O$54)))*$AE$16*EXP(-#REF!*$O$54)-NORMSDIST(-((LN($ET134/$AE$16)+(#REF!+($O$50^2)/2)*$O$54)/($O$50*SQRT($O$54))))*$ET134)*100*$AD$16,0)</f>
        <v>0</v>
      </c>
      <c r="FI134" s="77">
        <f ca="1">IFERROR((NORMSDIST(-(((LN($ET134/$AE$17)+(#REF!+($O$50^2)/2)*$O$54)/($O$50*SQRT($O$54)))-$O$50*SQRT($O$54)))*$AE$17*EXP(-#REF!*$O$54)-NORMSDIST(-((LN($ET134/$AE$17)+(#REF!+($O$50^2)/2)*$O$54)/($O$50*SQRT($O$54))))*$ET134)*100*$AD$17,0)</f>
        <v>0</v>
      </c>
      <c r="FJ134" s="77">
        <f ca="1">IFERROR((NORMSDIST(-(((LN($ET134/$AE$18)+(#REF!+($O$50^2)/2)*$O$54)/($O$50*SQRT($O$54)))-$O$50*SQRT($O$54)))*$AE$18*EXP(-#REF!*$O$54)-NORMSDIST(-((LN($ET134/$AE$18)+(#REF!+($O$50^2)/2)*$O$54)/($O$50*SQRT($O$54))))*$ET134)*100*$AD$18,0)</f>
        <v>0</v>
      </c>
      <c r="FK134" s="77">
        <f ca="1">IFERROR((NORMSDIST(-(((LN($ET134/$AE$19)+(#REF!+($O$50^2)/2)*$O$54)/($O$50*SQRT($O$54)))-$O$50*SQRT($O$54)))*$AE$19*EXP(-#REF!*$O$54)-NORMSDIST(-((LN($ET134/$AE$19)+(#REF!+($O$50^2)/2)*$O$54)/($O$50*SQRT($O$54))))*$ET134)*100*$AD$19,0)</f>
        <v>0</v>
      </c>
      <c r="FL134" s="77">
        <f ca="1">IFERROR((NORMSDIST(-(((LN($ET134/$AE$20)+(#REF!+($O$50^2)/2)*$O$54)/($O$50*SQRT($O$54)))-$O$50*SQRT($O$54)))*$AE$20*EXP(-#REF!*$O$54)-NORMSDIST(-((LN($ET134/$AE$20)+(#REF!+($O$50^2)/2)*$O$54)/($O$50*SQRT($O$54))))*$ET134)*100*$AD$20,0)</f>
        <v>0</v>
      </c>
      <c r="FM134" s="77">
        <f ca="1">IFERROR((NORMSDIST(-(((LN($ET134/$AE$21)+(#REF!+($O$50^2)/2)*$O$54)/($O$50*SQRT($O$54)))-$O$50*SQRT($O$54)))*$AE$21*EXP(-#REF!*$O$54)-NORMSDIST(-((LN($ET134/$AE$21)+(#REF!+($O$50^2)/2)*$O$54)/($O$50*SQRT($O$54))))*$ET134)*100*$AD$21,0)</f>
        <v>0</v>
      </c>
      <c r="FN134" s="77">
        <f ca="1">IFERROR((NORMSDIST(-(((LN($ET134/$AE$22)+(#REF!+($O$50^2)/2)*$O$54)/($O$50*SQRT($O$54)))-$O$50*SQRT($O$54)))*$AE$22*EXP(-#REF!*$O$54)-NORMSDIST(-((LN($ET134/$AE$22)+(#REF!+($O$50^2)/2)*$O$54)/($O$50*SQRT($O$54))))*$ET134)*100*$AD$22,0)</f>
        <v>0</v>
      </c>
      <c r="FO134" s="77">
        <f ca="1">IFERROR((NORMSDIST(-(((LN($ET134/$AE$23)+(#REF!+($O$50^2)/2)*$O$54)/($O$50*SQRT($O$54)))-$O$50*SQRT($O$54)))*$AE$23*EXP(-#REF!*$O$54)-NORMSDIST(-((LN($ET134/$AE$23)+(#REF!+($O$50^2)/2)*$O$54)/($O$50*SQRT($O$54))))*$ET134)*100*$AD$23,0)</f>
        <v>0</v>
      </c>
      <c r="FP134" s="77">
        <f ca="1">IFERROR((NORMSDIST(-(((LN($ET134/$AE$24)+(#REF!+($O$50^2)/2)*$O$54)/($O$50*SQRT($O$54)))-$O$50*SQRT($O$54)))*$AE$24*EXP(-#REF!*$O$54)-NORMSDIST(-((LN($ET134/$AE$24)+(#REF!+($O$50^2)/2)*$O$54)/($O$50*SQRT($O$54))))*$ET134)*100*$AD$24,0)</f>
        <v>0</v>
      </c>
      <c r="FQ134" s="77">
        <f ca="1">IFERROR((NORMSDIST(-(((LN($ET134/$AE$25)+(#REF!+($O$50^2)/2)*$O$54)/($O$50*SQRT($O$54)))-$O$50*SQRT($O$54)))*$AE$25*EXP(-#REF!*$O$54)-NORMSDIST(-((LN($ET134/$AE$25)+(#REF!+($O$50^2)/2)*$O$54)/($O$50*SQRT($O$54))))*$ET134)*100*$AD$25,0)</f>
        <v>0</v>
      </c>
      <c r="FR134" s="77">
        <f ca="1">IFERROR((NORMSDIST(-(((LN($ET134/$AE$26)+(#REF!+($O$50^2)/2)*$O$54)/($O$50*SQRT($O$54)))-$O$50*SQRT($O$54)))*$AE$26*EXP(-#REF!*$O$54)-NORMSDIST(-((LN($ET134/$AE$26)+(#REF!+($O$50^2)/2)*$O$54)/($O$50*SQRT($O$54))))*$ET134)*100*$AD$26,0)</f>
        <v>0</v>
      </c>
      <c r="FS134" s="77">
        <f ca="1">IFERROR((NORMSDIST(-(((LN($ET134/$AE$27)+(#REF!+($O$50^2)/2)*$O$54)/($O$50*SQRT($O$54)))-$O$50*SQRT($O$54)))*$AE$27*EXP(-#REF!*$O$54)-NORMSDIST(-((LN($ET134/$AE$27)+(#REF!+($O$50^2)/2)*$O$54)/($O$50*SQRT($O$54))))*$ET134)*100*$AD$27,0)</f>
        <v>0</v>
      </c>
      <c r="FT134" s="77">
        <f ca="1">IFERROR((NORMSDIST(-(((LN($ET134/$AE$28)+(#REF!+($O$50^2)/2)*$O$54)/($O$50*SQRT($O$54)))-$O$50*SQRT($O$54)))*$AE$28*EXP(-#REF!*$O$54)-NORMSDIST(-((LN($ET134/$AE$28)+(#REF!+($O$50^2)/2)*$O$54)/($O$50*SQRT($O$54))))*$ET134)*100*$AD$28,0)</f>
        <v>0</v>
      </c>
      <c r="FU134" s="77">
        <f ca="1">IFERROR((NORMSDIST(-(((LN($ET134/$AE$29)+(#REF!+($O$50^2)/2)*$O$54)/($O$50*SQRT($O$54)))-$O$50*SQRT($O$54)))*$AE$29*EXP(-#REF!*$O$54)-NORMSDIST(-((LN($ET134/$AE$29)+(#REF!+($O$50^2)/2)*$O$54)/($O$50*SQRT($O$54))))*$ET134)*100*$AD$29,0)</f>
        <v>0</v>
      </c>
      <c r="FV134" s="77">
        <f ca="1">IFERROR((NORMSDIST(-(((LN($ET134/$AE$30)+(#REF!+($O$50^2)/2)*$O$54)/($O$50*SQRT($O$54)))-$O$50*SQRT($O$54)))*$AE$30*EXP(-#REF!*$O$54)-NORMSDIST(-((LN($ET134/$AE$30)+(#REF!+($O$50^2)/2)*$O$54)/($O$50*SQRT($O$54))))*$ET134)*100*$AD$30,0)</f>
        <v>0</v>
      </c>
      <c r="FW134" s="77">
        <f ca="1">IFERROR((NORMSDIST(-(((LN($ET134/$AE$31)+(#REF!+($O$50^2)/2)*$O$54)/($O$50*SQRT($O$54)))-$O$50*SQRT($O$54)))*$AE$31*EXP(-#REF!*$O$54)-NORMSDIST(-((LN($ET134/$AE$31)+(#REF!+($O$50^2)/2)*$O$54)/($O$50*SQRT($O$54))))*$ET134)*100*$AD$31,0)</f>
        <v>0</v>
      </c>
      <c r="FX134" s="77">
        <f ca="1">IFERROR((NORMSDIST(-(((LN($ET134/$AE$32)+(#REF!+($O$50^2)/2)*$O$54)/($O$50*SQRT($O$54)))-$O$50*SQRT($O$54)))*$AE$32*EXP(-#REF!*$O$54)-NORMSDIST(-((LN($ET134/$AE$32)+(#REF!+($O$50^2)/2)*$O$54)/($O$50*SQRT($O$54))))*$ET134)*100*$AD$32,0)</f>
        <v>0</v>
      </c>
      <c r="FY134" s="77">
        <f ca="1">IFERROR((NORMSDIST(-(((LN($ET134/$AE$33)+(#REF!+($O$50^2)/2)*$O$54)/($O$50*SQRT($O$54)))-$O$50*SQRT($O$54)))*$AE$33*EXP(-#REF!*$O$54)-NORMSDIST(-((LN($ET134/$AE$33)+(#REF!+($O$50^2)/2)*$O$54)/($O$50*SQRT($O$54))))*$ET134)*100*$AD$33,0)</f>
        <v>0</v>
      </c>
      <c r="FZ134" s="77">
        <f ca="1">IFERROR((NORMSDIST(-(((LN($ET134/$AE$34)+(#REF!+($O$50^2)/2)*$O$54)/($O$50*SQRT($O$54)))-$O$50*SQRT($O$54)))*$AE$34*EXP(-#REF!*$O$54)-NORMSDIST(-((LN($ET134/$AE$34)+(#REF!+($O$50^2)/2)*$O$54)/($O$50*SQRT($O$54))))*$ET134)*100*$AD$34,0)</f>
        <v>0</v>
      </c>
      <c r="GA134" s="77">
        <f ca="1">IFERROR((NORMSDIST(-(((LN($ET134/$AE$35)+(#REF!+($O$50^2)/2)*$O$54)/($O$50*SQRT($O$54)))-$O$50*SQRT($O$54)))*$AE$35*EXP(-#REF!*$O$54)-NORMSDIST(-((LN($ET134/$AE$35)+(#REF!+($O$50^2)/2)*$O$54)/($O$50*SQRT($O$54))))*$ET134)*100*$AD$35,0)</f>
        <v>0</v>
      </c>
      <c r="GB134" s="77">
        <f ca="1">IFERROR((NORMSDIST(-(((LN($ET134/$AE$36)+(#REF!+($O$50^2)/2)*$O$54)/($O$50*SQRT($O$54)))-$O$50*SQRT($O$54)))*$AE$36*EXP(-#REF!*$O$54)-NORMSDIST(-((LN($ET134/$AE$36)+(#REF!+($O$50^2)/2)*$O$54)/($O$50*SQRT($O$54))))*$ET134)*100*$AD$36,0)</f>
        <v>0</v>
      </c>
      <c r="GC134" s="77">
        <f ca="1">IFERROR((NORMSDIST(-(((LN($ET134/$AE$37)+(#REF!+($O$50^2)/2)*$O$54)/($O$50*SQRT($O$54)))-$O$50*SQRT($O$54)))*$AE$37*EXP(-#REF!*$O$54)-NORMSDIST(-((LN($ET134/$AE$37)+(#REF!+($O$50^2)/2)*$O$54)/($O$50*SQRT($O$54))))*$ET134)*100*$AD$37,0)</f>
        <v>0</v>
      </c>
      <c r="GD134" s="77">
        <f ca="1">IFERROR((NORMSDIST(-(((LN($ET134/$AE$38)+(#REF!+($O$50^2)/2)*$O$54)/($O$50*SQRT($O$54)))-$O$50*SQRT($O$54)))*$AE$38*EXP(-#REF!*$O$54)-NORMSDIST(-((LN($ET134/$AE$38)+(#REF!+($O$50^2)/2)*$O$54)/($O$50*SQRT($O$54))))*$ET134)*100*$AD$38,0)</f>
        <v>0</v>
      </c>
      <c r="GE134" s="77">
        <f ca="1">IFERROR((NORMSDIST(-(((LN($ET134/$AE$39)+(#REF!+($O$50^2)/2)*$O$54)/($O$50*SQRT($O$54)))-$O$50*SQRT($O$54)))*$AE$39*EXP(-#REF!*$O$54)-NORMSDIST(-((LN($ET134/$AE$39)+(#REF!+($O$50^2)/2)*$O$54)/($O$50*SQRT($O$54))))*$ET134)*100*$AD$39,0)</f>
        <v>0</v>
      </c>
      <c r="GF134" s="77">
        <f ca="1">IFERROR((NORMSDIST(-(((LN($ET134/$AE$40)+(#REF!+($O$50^2)/2)*$O$54)/($O$50*SQRT($O$54)))-$O$50*SQRT($O$54)))*$AE$40*EXP(-#REF!*$O$54)-NORMSDIST(-((LN($ET134/$AE$40)+(#REF!+($O$50^2)/2)*$O$54)/($O$50*SQRT($O$54))))*$ET134)*100*$AD$40,0)</f>
        <v>0</v>
      </c>
      <c r="GG134" s="77">
        <f ca="1">IFERROR((NORMSDIST(-(((LN($ET134/$AE$41)+(#REF!+($O$50^2)/2)*$O$54)/($O$50*SQRT($O$54)))-$O$50*SQRT($O$54)))*$AE$41*EXP(-#REF!*$O$54)-NORMSDIST(-((LN($ET134/$AE$41)+(#REF!+($O$50^2)/2)*$O$54)/($O$50*SQRT($O$54))))*$ET134)*100*$AD$41,0)</f>
        <v>0</v>
      </c>
      <c r="GH134" s="77">
        <f ca="1">IFERROR((NORMSDIST(-(((LN($ET134/$AE$42)+(#REF!+($O$50^2)/2)*$O$54)/($O$50*SQRT($O$54)))-$O$50*SQRT($O$54)))*$AE$42*EXP(-#REF!*$O$54)-NORMSDIST(-((LN($ET134/$AE$42)+(#REF!+($O$50^2)/2)*$O$54)/($O$50*SQRT($O$54))))*$ET134)*100*$AD$42,0)</f>
        <v>0</v>
      </c>
      <c r="GI134" s="87">
        <f t="shared" ca="1" si="189"/>
        <v>0</v>
      </c>
    </row>
  </sheetData>
  <sortState xmlns:xlrd2="http://schemas.microsoft.com/office/spreadsheetml/2017/richdata2" ref="AC22:AC35">
    <sortCondition descending="1" ref="AC21:AC35"/>
  </sortState>
  <mergeCells count="24">
    <mergeCell ref="A75:A77"/>
    <mergeCell ref="L50:N50"/>
    <mergeCell ref="L51:N51"/>
    <mergeCell ref="L52:N52"/>
    <mergeCell ref="L53:N53"/>
    <mergeCell ref="L54:N54"/>
    <mergeCell ref="L55:N55"/>
    <mergeCell ref="L57:N57"/>
    <mergeCell ref="L60:N60"/>
    <mergeCell ref="L61:N61"/>
    <mergeCell ref="L62:N62"/>
    <mergeCell ref="L58:N58"/>
    <mergeCell ref="L59:N59"/>
    <mergeCell ref="L46:N46"/>
    <mergeCell ref="L56:N56"/>
    <mergeCell ref="L49:N49"/>
    <mergeCell ref="L40:N40"/>
    <mergeCell ref="L42:N42"/>
    <mergeCell ref="L47:M48"/>
    <mergeCell ref="L36:N36"/>
    <mergeCell ref="L37:N37"/>
    <mergeCell ref="L38:N38"/>
    <mergeCell ref="L39:N39"/>
    <mergeCell ref="L45:N45"/>
  </mergeCells>
  <conditionalFormatting sqref="N3:O34">
    <cfRule type="cellIs" dxfId="112" priority="975" operator="greaterThan">
      <formula>0</formula>
    </cfRule>
  </conditionalFormatting>
  <conditionalFormatting sqref="N3:O34">
    <cfRule type="cellIs" dxfId="111" priority="976" operator="lessThan">
      <formula>0</formula>
    </cfRule>
  </conditionalFormatting>
  <conditionalFormatting sqref="B75:B76">
    <cfRule type="cellIs" dxfId="110" priority="977" operator="greaterThan">
      <formula>0</formula>
    </cfRule>
  </conditionalFormatting>
  <conditionalFormatting sqref="B75:B76">
    <cfRule type="cellIs" dxfId="109" priority="978" operator="lessThan">
      <formula>0</formula>
    </cfRule>
  </conditionalFormatting>
  <conditionalFormatting sqref="B77">
    <cfRule type="cellIs" dxfId="108" priority="987" operator="greaterThan">
      <formula>0</formula>
    </cfRule>
  </conditionalFormatting>
  <conditionalFormatting sqref="B77">
    <cfRule type="cellIs" dxfId="107" priority="988" operator="lessThan">
      <formula>0</formula>
    </cfRule>
  </conditionalFormatting>
  <conditionalFormatting sqref="O37">
    <cfRule type="cellIs" dxfId="106" priority="1103" operator="lessThan">
      <formula>0</formula>
    </cfRule>
  </conditionalFormatting>
  <conditionalFormatting sqref="O37">
    <cfRule type="cellIs" dxfId="105" priority="1104" operator="greaterThan">
      <formula>0</formula>
    </cfRule>
  </conditionalFormatting>
  <conditionalFormatting sqref="J78">
    <cfRule type="cellIs" dxfId="104" priority="967" operator="lessThan">
      <formula>0</formula>
    </cfRule>
    <cfRule type="cellIs" dxfId="103" priority="968" operator="greaterThan">
      <formula>0</formula>
    </cfRule>
  </conditionalFormatting>
  <conditionalFormatting sqref="AC43">
    <cfRule type="cellIs" dxfId="102" priority="958" operator="greaterThan">
      <formula>0</formula>
    </cfRule>
  </conditionalFormatting>
  <conditionalFormatting sqref="AC43">
    <cfRule type="cellIs" dxfId="101" priority="959" operator="lessThan">
      <formula>0</formula>
    </cfRule>
  </conditionalFormatting>
  <conditionalFormatting sqref="O38">
    <cfRule type="cellIs" dxfId="100" priority="957" operator="lessThan">
      <formula>0</formula>
    </cfRule>
  </conditionalFormatting>
  <conditionalFormatting sqref="O39">
    <cfRule type="cellIs" dxfId="99" priority="956" operator="lessThan">
      <formula>0</formula>
    </cfRule>
  </conditionalFormatting>
  <conditionalFormatting sqref="Q3:Q42">
    <cfRule type="expression" dxfId="98" priority="945">
      <formula>$M$18-$S3&lt;0</formula>
    </cfRule>
  </conditionalFormatting>
  <conditionalFormatting sqref="Q3:Q42">
    <cfRule type="expression" dxfId="97" priority="943">
      <formula>$M$18-$S3&gt;0</formula>
    </cfRule>
  </conditionalFormatting>
  <conditionalFormatting sqref="N3:N34">
    <cfRule type="dataBar" priority="9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{7FC38B9F-C46A-4F01-9441-5DF2D4656966}</x14:id>
        </ext>
      </extLst>
    </cfRule>
  </conditionalFormatting>
  <conditionalFormatting sqref="R3:R42">
    <cfRule type="cellIs" dxfId="96" priority="631" operator="equal">
      <formula>0</formula>
    </cfRule>
    <cfRule type="cellIs" dxfId="95" priority="983" operator="greaterThan">
      <formula>0</formula>
    </cfRule>
    <cfRule type="cellIs" dxfId="94" priority="984" operator="lessThan">
      <formula>0</formula>
    </cfRule>
  </conditionalFormatting>
  <conditionalFormatting sqref="AE3:AE42 S3:S42">
    <cfRule type="expression" dxfId="93" priority="580">
      <formula>R3&gt;0</formula>
    </cfRule>
  </conditionalFormatting>
  <conditionalFormatting sqref="AE3:AE42 S3:S42">
    <cfRule type="expression" dxfId="92" priority="581">
      <formula>R3&lt;0</formula>
    </cfRule>
  </conditionalFormatting>
  <conditionalFormatting sqref="O36">
    <cfRule type="cellIs" dxfId="91" priority="579" operator="lessThan">
      <formula>0</formula>
    </cfRule>
  </conditionalFormatting>
  <conditionalFormatting sqref="T4:U4">
    <cfRule type="cellIs" dxfId="90" priority="429" operator="equal">
      <formula>0</formula>
    </cfRule>
  </conditionalFormatting>
  <conditionalFormatting sqref="T5:U5">
    <cfRule type="cellIs" dxfId="89" priority="428" operator="equal">
      <formula>0</formula>
    </cfRule>
  </conditionalFormatting>
  <conditionalFormatting sqref="T6:U6 T8:U8 T10:U10 T12:U12 T14:U14 T16:U16 T18:U18 T20:U20 T22:U22 T24:U24 T26:U26 T28:U28 T30:U30 T32:U32 T34:U34 T36:U36 T38:U38 T40:U40 T42:U42">
    <cfRule type="cellIs" dxfId="88" priority="404" operator="equal">
      <formula>0</formula>
    </cfRule>
  </conditionalFormatting>
  <conditionalFormatting sqref="T7:U7 T9:U9 T11:U11 T13:U13 T15:U15 T17:U17 T19:U19 T21:U21 T23:U23 T25:U25 T27:U27 T29:U29 T31:U31 T33:U33 T35:U35 T37:U37 T39:U39 T41:U41">
    <cfRule type="cellIs" dxfId="87" priority="403" operator="equal">
      <formula>0</formula>
    </cfRule>
  </conditionalFormatting>
  <conditionalFormatting sqref="C3:D74">
    <cfRule type="cellIs" dxfId="86" priority="345" operator="equal">
      <formula>0</formula>
    </cfRule>
  </conditionalFormatting>
  <conditionalFormatting sqref="G3:G74">
    <cfRule type="cellIs" dxfId="85" priority="342" operator="equal">
      <formula>0</formula>
    </cfRule>
  </conditionalFormatting>
  <conditionalFormatting sqref="AR3:AS78 AR85:AS100">
    <cfRule type="cellIs" dxfId="84" priority="300" operator="equal">
      <formula>0</formula>
    </cfRule>
  </conditionalFormatting>
  <conditionalFormatting sqref="AX3:AY78 AX85:AY100">
    <cfRule type="cellIs" dxfId="83" priority="292" operator="equal">
      <formula>0</formula>
    </cfRule>
  </conditionalFormatting>
  <conditionalFormatting sqref="BE6:BF78">
    <cfRule type="cellIs" dxfId="82" priority="258" operator="lessThan">
      <formula>0</formula>
    </cfRule>
    <cfRule type="cellIs" dxfId="81" priority="259" operator="greaterThan">
      <formula>0</formula>
    </cfRule>
    <cfRule type="cellIs" dxfId="80" priority="260" operator="equal">
      <formula>0</formula>
    </cfRule>
  </conditionalFormatting>
  <conditionalFormatting sqref="BC3:BD3">
    <cfRule type="cellIs" dxfId="79" priority="284" operator="equal">
      <formula>0</formula>
    </cfRule>
  </conditionalFormatting>
  <conditionalFormatting sqref="BC4:BD4">
    <cfRule type="cellIs" dxfId="78" priority="283" operator="equal">
      <formula>0</formula>
    </cfRule>
  </conditionalFormatting>
  <conditionalFormatting sqref="BC5:BD5">
    <cfRule type="cellIs" dxfId="77" priority="282" operator="equal">
      <formula>0</formula>
    </cfRule>
  </conditionalFormatting>
  <conditionalFormatting sqref="BE3:BF5">
    <cfRule type="cellIs" dxfId="76" priority="279" operator="lessThan">
      <formula>0</formula>
    </cfRule>
    <cfRule type="cellIs" dxfId="75" priority="280" operator="greaterThan">
      <formula>0</formula>
    </cfRule>
    <cfRule type="cellIs" dxfId="74" priority="281" operator="equal">
      <formula>0</formula>
    </cfRule>
  </conditionalFormatting>
  <conditionalFormatting sqref="AO50:AO78">
    <cfRule type="cellIs" dxfId="73" priority="277" operator="lessThan">
      <formula>0</formula>
    </cfRule>
    <cfRule type="cellIs" dxfId="72" priority="278" operator="greaterThan">
      <formula>0</formula>
    </cfRule>
  </conditionalFormatting>
  <conditionalFormatting sqref="BC6:BD6 BC8:BD8 BC10:BD10 BC12:BD12 BC14:BD14 BC16:BD16 BC18:BD18 BC20:BD20 BC22:BD22 BC24:BD24 BC26:BD26 BC28:BD28 BC30:BD30 BC32:BD32 BC34:BD34 BC36:BD36 BC38:BD38 BC40:BD40 BC42:BD42 BC44:BD44 BC46:BD46 BC48:BD48 BC50:BD50 BC52:BD52 BC54:BD54 BC56:BD56 BC58:BD58 BC60:BD60 BC62:BD62 BC64:BD64 BC66:BD66 BC68:BD68 BC70:BD70 BC72:BD72 BC74:BD74 BC76:BD76 BC78:BD78">
    <cfRule type="cellIs" dxfId="71" priority="262" operator="equal">
      <formula>0</formula>
    </cfRule>
  </conditionalFormatting>
  <conditionalFormatting sqref="BC7:BD7 BC9:BD9 BC11:BD11 BC13:BD13 BC15:BD15 BC17:BD17 BC19:BD19 BC21:BD21 BC23:BD23 BC25:BD25 BC27:BD27 BC29:BD29 BC31:BD31 BC33:BD33 BC35:BD35 BC37:BD37 BC39:BD39 BC41:BD41 BC43:BD43 BC45:BD45 BC47:BD47 BC49:BD49 BC51:BD51 BC53:BD53 BC55:BD55 BC57:BD57 BC59:BD59 BC61:BD61 BC63:BD63 BC65:BD65 BC67:BD67 BC69:BD69 BC71:BD71 BC73:BD73 BC75:BD75 BC77:BD77">
    <cfRule type="cellIs" dxfId="70" priority="261" operator="equal">
      <formula>0</formula>
    </cfRule>
  </conditionalFormatting>
  <conditionalFormatting sqref="W3:W42">
    <cfRule type="cellIs" dxfId="69" priority="254" operator="equal">
      <formula>0</formula>
    </cfRule>
  </conditionalFormatting>
  <conditionalFormatting sqref="I21:I38">
    <cfRule type="cellIs" dxfId="68" priority="252" operator="equal">
      <formula>0</formula>
    </cfRule>
  </conditionalFormatting>
  <conditionalFormatting sqref="AD3:AD42">
    <cfRule type="cellIs" dxfId="67" priority="247" operator="equal">
      <formula>0</formula>
    </cfRule>
    <cfRule type="cellIs" dxfId="66" priority="248" operator="greaterThan">
      <formula>0</formula>
    </cfRule>
    <cfRule type="cellIs" dxfId="65" priority="249" operator="lessThan">
      <formula>0</formula>
    </cfRule>
  </conditionalFormatting>
  <conditionalFormatting sqref="AF3:AG3">
    <cfRule type="cellIs" dxfId="64" priority="236" operator="equal">
      <formula>0</formula>
    </cfRule>
  </conditionalFormatting>
  <conditionalFormatting sqref="AF4:AG4">
    <cfRule type="cellIs" dxfId="63" priority="235" operator="equal">
      <formula>0</formula>
    </cfRule>
  </conditionalFormatting>
  <conditionalFormatting sqref="AF5:AG5">
    <cfRule type="cellIs" dxfId="62" priority="234" operator="equal">
      <formula>0</formula>
    </cfRule>
  </conditionalFormatting>
  <conditionalFormatting sqref="AF6:AG6 AF8:AG8 AF10:AG10 AF12:AG12 AF14:AG14 AF16:AG16 AF18:AG18 AF20:AG20 AF22:AG22 AF24:AG24 AF26:AG26 AF28:AG28 AF30:AG30 AF32:AG32 AF34:AG34 AF36:AG36 AF38:AG38 AF40:AG40 AF42:AG42">
    <cfRule type="cellIs" dxfId="61" priority="225" operator="equal">
      <formula>0</formula>
    </cfRule>
  </conditionalFormatting>
  <conditionalFormatting sqref="AF7:AG7 AF9:AG9 AF11:AG11 AF13:AG13 AF15:AG15 AF17:AG17 AF19:AG19 AF21:AG21 AF23:AG23 AF25:AG25 AF27:AG27 AF29:AG29 AF31:AG31 AF33:AG33 AF35:AG35 AF37:AG37 AF39:AG39 AF41:AG41">
    <cfRule type="cellIs" dxfId="60" priority="224" operator="equal">
      <formula>0</formula>
    </cfRule>
  </conditionalFormatting>
  <conditionalFormatting sqref="AI3:AI42">
    <cfRule type="cellIs" dxfId="59" priority="221" operator="equal">
      <formula>0</formula>
    </cfRule>
  </conditionalFormatting>
  <conditionalFormatting sqref="V3:V42">
    <cfRule type="cellIs" dxfId="58" priority="219" operator="greaterThan">
      <formula>W3</formula>
    </cfRule>
    <cfRule type="cellIs" dxfId="57" priority="495" operator="equal">
      <formula>0</formula>
    </cfRule>
  </conditionalFormatting>
  <conditionalFormatting sqref="AR11:AS11">
    <cfRule type="cellIs" dxfId="56" priority="214" operator="equal">
      <formula>0</formula>
    </cfRule>
  </conditionalFormatting>
  <conditionalFormatting sqref="AH3:AH42">
    <cfRule type="cellIs" dxfId="55" priority="205" operator="equal">
      <formula>0</formula>
    </cfRule>
    <cfRule type="cellIs" dxfId="54" priority="206" operator="greaterThan">
      <formula>AI3</formula>
    </cfRule>
    <cfRule type="cellIs" dxfId="53" priority="207" operator="greaterThan">
      <formula>AI3</formula>
    </cfRule>
  </conditionalFormatting>
  <conditionalFormatting sqref="AC3:AC42">
    <cfRule type="expression" dxfId="52" priority="23209">
      <formula>$M$18-$AE3&gt;0</formula>
    </cfRule>
  </conditionalFormatting>
  <conditionalFormatting sqref="AC3:AC42">
    <cfRule type="expression" dxfId="51" priority="23210">
      <formula>$M$18-$AE3&lt;0</formula>
    </cfRule>
  </conditionalFormatting>
  <conditionalFormatting sqref="H3:H38">
    <cfRule type="cellIs" dxfId="50" priority="169" operator="equal">
      <formula>0</formula>
    </cfRule>
  </conditionalFormatting>
  <conditionalFormatting sqref="H21:H36">
    <cfRule type="cellIs" dxfId="49" priority="160" operator="equal">
      <formula>0</formula>
    </cfRule>
  </conditionalFormatting>
  <conditionalFormatting sqref="C38:D38">
    <cfRule type="cellIs" dxfId="48" priority="159" operator="equal">
      <formula>0</formula>
    </cfRule>
  </conditionalFormatting>
  <conditionalFormatting sqref="C37:D37">
    <cfRule type="cellIs" dxfId="47" priority="158" operator="equal">
      <formula>0</formula>
    </cfRule>
  </conditionalFormatting>
  <conditionalFormatting sqref="G38">
    <cfRule type="cellIs" dxfId="46" priority="157" operator="equal">
      <formula>0</formula>
    </cfRule>
  </conditionalFormatting>
  <conditionalFormatting sqref="G37">
    <cfRule type="cellIs" dxfId="45" priority="156" operator="equal">
      <formula>0</formula>
    </cfRule>
  </conditionalFormatting>
  <conditionalFormatting sqref="C8:D8 C10:D10 C12:D12 C14:D14 C16:D16 C18:D18 C20:D20">
    <cfRule type="cellIs" dxfId="44" priority="143" operator="equal">
      <formula>0</formula>
    </cfRule>
  </conditionalFormatting>
  <conditionalFormatting sqref="I3:I20">
    <cfRule type="cellIs" dxfId="43" priority="133" operator="equal">
      <formula>0</formula>
    </cfRule>
  </conditionalFormatting>
  <conditionalFormatting sqref="AJ3:AJ42">
    <cfRule type="cellIs" dxfId="42" priority="130" operator="equal">
      <formula>0</formula>
    </cfRule>
  </conditionalFormatting>
  <conditionalFormatting sqref="X3:X42">
    <cfRule type="cellIs" dxfId="0" priority="124" operator="lessThanOrEqual">
      <formula>0</formula>
    </cfRule>
  </conditionalFormatting>
  <conditionalFormatting sqref="AQ3:AQ78 AQ85:AQ100">
    <cfRule type="cellIs" dxfId="41" priority="296" operator="lessThan">
      <formula>0</formula>
    </cfRule>
    <cfRule type="cellIs" dxfId="40" priority="297" operator="greaterThan">
      <formula>0</formula>
    </cfRule>
  </conditionalFormatting>
  <conditionalFormatting sqref="AW3:AW78 AW85:AW100">
    <cfRule type="cellIs" dxfId="39" priority="288" operator="lessThan">
      <formula>0</formula>
    </cfRule>
    <cfRule type="cellIs" dxfId="38" priority="289" operator="greaterThan">
      <formula>0</formula>
    </cfRule>
  </conditionalFormatting>
  <conditionalFormatting sqref="AZ3:BA78">
    <cfRule type="cellIs" dxfId="37" priority="265" operator="equal">
      <formula>0</formula>
    </cfRule>
    <cfRule type="cellIs" dxfId="36" priority="285" operator="lessThan">
      <formula>0</formula>
    </cfRule>
    <cfRule type="cellIs" dxfId="35" priority="286" operator="greaterThan">
      <formula>0</formula>
    </cfRule>
  </conditionalFormatting>
  <conditionalFormatting sqref="G39:G56 C39:D56">
    <cfRule type="cellIs" dxfId="34" priority="32" operator="equal">
      <formula>0</formula>
    </cfRule>
  </conditionalFormatting>
  <conditionalFormatting sqref="B39:B56">
    <cfRule type="cellIs" dxfId="33" priority="30" operator="lessThan">
      <formula>0</formula>
    </cfRule>
    <cfRule type="cellIs" dxfId="32" priority="31" operator="greaterThan">
      <formula>0</formula>
    </cfRule>
  </conditionalFormatting>
  <conditionalFormatting sqref="H39:H56">
    <cfRule type="cellIs" dxfId="31" priority="26" operator="equal">
      <formula>0</formula>
    </cfRule>
  </conditionalFormatting>
  <conditionalFormatting sqref="J39:J56">
    <cfRule type="cellIs" dxfId="30" priority="24" operator="lessThan">
      <formula>0</formula>
    </cfRule>
    <cfRule type="cellIs" dxfId="29" priority="25" operator="greaterThan">
      <formula>0</formula>
    </cfRule>
  </conditionalFormatting>
  <conditionalFormatting sqref="C44:D44 C46:D46 C48:D48 C50:D50 C52:D52 C54:D54 C56:D56">
    <cfRule type="cellIs" dxfId="28" priority="23" operator="equal">
      <formula>0</formula>
    </cfRule>
  </conditionalFormatting>
  <conditionalFormatting sqref="I39:I56">
    <cfRule type="cellIs" dxfId="27" priority="22" operator="equal">
      <formula>0</formula>
    </cfRule>
  </conditionalFormatting>
  <conditionalFormatting sqref="E39:F56">
    <cfRule type="cellIs" dxfId="26" priority="27" operator="equal">
      <formula>0</formula>
    </cfRule>
    <cfRule type="cellIs" dxfId="25" priority="28" operator="lessThan">
      <formula>0</formula>
    </cfRule>
    <cfRule type="cellIs" dxfId="24" priority="29" operator="greaterThan">
      <formula>0</formula>
    </cfRule>
  </conditionalFormatting>
  <conditionalFormatting sqref="J21:J38">
    <cfRule type="cellIs" dxfId="23" priority="149" operator="lessThan">
      <formula>0</formula>
    </cfRule>
    <cfRule type="cellIs" dxfId="22" priority="150" operator="greaterThan">
      <formula>0</formula>
    </cfRule>
  </conditionalFormatting>
  <conditionalFormatting sqref="C57:D74">
    <cfRule type="cellIs" dxfId="21" priority="21" operator="equal">
      <formula>0</formula>
    </cfRule>
  </conditionalFormatting>
  <conditionalFormatting sqref="G57:G74">
    <cfRule type="cellIs" dxfId="20" priority="20" operator="equal">
      <formula>0</formula>
    </cfRule>
  </conditionalFormatting>
  <conditionalFormatting sqref="I57:I74">
    <cfRule type="cellIs" dxfId="19" priority="14" operator="equal">
      <formula>0</formula>
    </cfRule>
  </conditionalFormatting>
  <conditionalFormatting sqref="H57:H74">
    <cfRule type="cellIs" dxfId="18" priority="13" operator="equal">
      <formula>0</formula>
    </cfRule>
  </conditionalFormatting>
  <conditionalFormatting sqref="H57:H72">
    <cfRule type="cellIs" dxfId="17" priority="12" operator="equal">
      <formula>0</formula>
    </cfRule>
  </conditionalFormatting>
  <conditionalFormatting sqref="C74:D74">
    <cfRule type="cellIs" dxfId="16" priority="11" operator="equal">
      <formula>0</formula>
    </cfRule>
  </conditionalFormatting>
  <conditionalFormatting sqref="C73:D73">
    <cfRule type="cellIs" dxfId="15" priority="10" operator="equal">
      <formula>0</formula>
    </cfRule>
  </conditionalFormatting>
  <conditionalFormatting sqref="G74">
    <cfRule type="cellIs" dxfId="14" priority="9" operator="equal">
      <formula>0</formula>
    </cfRule>
  </conditionalFormatting>
  <conditionalFormatting sqref="G73">
    <cfRule type="cellIs" dxfId="13" priority="8" operator="equal">
      <formula>0</formula>
    </cfRule>
  </conditionalFormatting>
  <conditionalFormatting sqref="B57:B74">
    <cfRule type="cellIs" dxfId="12" priority="16" operator="lessThan">
      <formula>0</formula>
    </cfRule>
    <cfRule type="cellIs" dxfId="11" priority="17" operator="greaterThan">
      <formula>0</formula>
    </cfRule>
  </conditionalFormatting>
  <conditionalFormatting sqref="E57:F74">
    <cfRule type="cellIs" dxfId="10" priority="15" operator="equal">
      <formula>0</formula>
    </cfRule>
    <cfRule type="cellIs" dxfId="9" priority="18" operator="lessThan">
      <formula>0</formula>
    </cfRule>
    <cfRule type="cellIs" dxfId="8" priority="19" operator="greaterThan">
      <formula>0</formula>
    </cfRule>
  </conditionalFormatting>
  <conditionalFormatting sqref="J57:J74">
    <cfRule type="cellIs" dxfId="7" priority="6" operator="lessThan">
      <formula>0</formula>
    </cfRule>
    <cfRule type="cellIs" dxfId="6" priority="7" operator="greaterThan">
      <formula>0</formula>
    </cfRule>
  </conditionalFormatting>
  <conditionalFormatting sqref="B3:B74">
    <cfRule type="cellIs" dxfId="5" priority="329" operator="lessThan">
      <formula>0</formula>
    </cfRule>
    <cfRule type="cellIs" dxfId="4" priority="330" operator="greaterThan">
      <formula>0</formula>
    </cfRule>
  </conditionalFormatting>
  <conditionalFormatting sqref="E3:F74">
    <cfRule type="cellIs" dxfId="3" priority="328" operator="equal">
      <formula>0</formula>
    </cfRule>
    <cfRule type="cellIs" dxfId="2" priority="335" operator="lessThan">
      <formula>0</formula>
    </cfRule>
    <cfRule type="cellIs" dxfId="1" priority="336" operator="greaterThan">
      <formula>0</formula>
    </cfRule>
  </conditionalFormatting>
  <conditionalFormatting sqref="X3:X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1:X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3:AJ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1:AJ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O49:O50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C38B9F-C46A-4F01-9441-5DF2D46569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N3:N34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theme="0" tint="-0.499984740745262"/>
    <outlinePr summaryBelow="0" summaryRight="0"/>
  </sheetPr>
  <dimension ref="A1:R992"/>
  <sheetViews>
    <sheetView topLeftCell="A22" zoomScale="80" zoomScaleNormal="80" workbookViewId="0">
      <selection activeCell="A35" sqref="A35"/>
    </sheetView>
  </sheetViews>
  <sheetFormatPr baseColWidth="10" defaultColWidth="11.5703125" defaultRowHeight="15" customHeight="1"/>
  <cols>
    <col min="1" max="1" width="22.42578125" style="8" customWidth="1"/>
    <col min="2" max="2" width="13.140625" style="8" bestFit="1" customWidth="1"/>
    <col min="3" max="3" width="22.7109375" style="8" customWidth="1"/>
    <col min="4" max="4" width="4.7109375" style="8" customWidth="1"/>
    <col min="5" max="5" width="23" style="8" customWidth="1"/>
    <col min="6" max="6" width="4.5703125" style="8" customWidth="1"/>
    <col min="7" max="7" width="21.28515625" style="8" customWidth="1"/>
    <col min="8" max="8" width="4.5703125" style="8" customWidth="1"/>
    <col min="9" max="9" width="21.28515625" style="8" customWidth="1"/>
    <col min="10" max="10" width="4.5703125" style="8" customWidth="1"/>
    <col min="11" max="11" width="21.28515625" style="8" customWidth="1"/>
    <col min="12" max="12" width="4.5703125" style="8" customWidth="1"/>
    <col min="13" max="13" width="21.28515625" style="8" customWidth="1"/>
    <col min="14" max="14" width="2.7109375" style="9" customWidth="1"/>
    <col min="15" max="16384" width="11.5703125" style="9"/>
  </cols>
  <sheetData>
    <row r="1" spans="1:18" s="3" customFormat="1" ht="19.149999999999999" customHeight="1">
      <c r="A1" s="2" t="s">
        <v>1</v>
      </c>
      <c r="B1" s="15"/>
      <c r="C1" s="14" t="s">
        <v>0</v>
      </c>
      <c r="D1" s="15"/>
      <c r="E1" s="14" t="s">
        <v>2</v>
      </c>
      <c r="F1" s="15"/>
      <c r="G1" s="14" t="s">
        <v>4</v>
      </c>
      <c r="H1" s="15"/>
      <c r="I1" s="14" t="s">
        <v>3</v>
      </c>
      <c r="J1" s="15"/>
      <c r="K1" s="14" t="s">
        <v>5</v>
      </c>
      <c r="L1" s="15"/>
      <c r="M1" s="14" t="s">
        <v>6</v>
      </c>
      <c r="N1" s="16"/>
      <c r="O1"/>
      <c r="P1" s="4"/>
      <c r="Q1" s="4"/>
      <c r="R1" s="4"/>
    </row>
    <row r="2" spans="1:18" s="4" customFormat="1">
      <c r="A2" s="505" t="s">
        <v>535</v>
      </c>
      <c r="B2" s="19"/>
      <c r="C2" s="18"/>
      <c r="D2" s="19"/>
      <c r="E2" s="18" t="s">
        <v>145</v>
      </c>
      <c r="F2" s="19"/>
      <c r="H2" s="19"/>
      <c r="I2" s="18"/>
      <c r="J2" s="19"/>
      <c r="K2" s="20"/>
      <c r="L2" s="19"/>
      <c r="M2" s="20"/>
      <c r="N2" s="17"/>
      <c r="O2"/>
      <c r="Q2" s="47"/>
    </row>
    <row r="3" spans="1:18" s="4" customFormat="1">
      <c r="A3" s="505" t="s">
        <v>534</v>
      </c>
      <c r="B3" s="19"/>
      <c r="C3" s="18"/>
      <c r="D3" s="19"/>
      <c r="E3" s="18" t="s">
        <v>322</v>
      </c>
      <c r="F3" s="19"/>
      <c r="H3" s="19"/>
      <c r="I3" s="18"/>
      <c r="J3" s="19"/>
      <c r="K3" s="20"/>
      <c r="L3" s="19"/>
      <c r="M3" s="20"/>
      <c r="N3" s="17"/>
      <c r="O3"/>
      <c r="Q3" s="47"/>
    </row>
    <row r="4" spans="1:18" s="4" customFormat="1">
      <c r="A4" s="505" t="s">
        <v>533</v>
      </c>
      <c r="B4" s="19"/>
      <c r="C4" s="18"/>
      <c r="D4" s="19"/>
      <c r="E4" s="18" t="s">
        <v>7</v>
      </c>
      <c r="F4" s="19"/>
      <c r="H4" s="19"/>
      <c r="I4" s="18"/>
      <c r="J4" s="19"/>
      <c r="K4" s="20"/>
      <c r="L4" s="19"/>
      <c r="M4" s="20"/>
      <c r="N4" s="17"/>
      <c r="O4"/>
      <c r="Q4" s="47"/>
    </row>
    <row r="5" spans="1:18" s="4" customFormat="1">
      <c r="A5" s="505" t="s">
        <v>532</v>
      </c>
      <c r="B5" s="19"/>
      <c r="C5" s="18"/>
      <c r="D5" s="19"/>
      <c r="E5" s="18" t="s">
        <v>323</v>
      </c>
      <c r="F5" s="19"/>
      <c r="H5" s="19"/>
      <c r="I5" s="18"/>
      <c r="J5" s="19"/>
      <c r="K5" s="20"/>
      <c r="L5" s="19"/>
      <c r="M5" s="20"/>
      <c r="N5" s="17"/>
      <c r="O5"/>
      <c r="Q5" s="47"/>
    </row>
    <row r="6" spans="1:18" s="4" customFormat="1">
      <c r="A6" s="505" t="s">
        <v>531</v>
      </c>
      <c r="B6" s="19"/>
      <c r="C6" s="18"/>
      <c r="D6" s="19"/>
      <c r="E6" s="18" t="s">
        <v>9</v>
      </c>
      <c r="F6" s="19"/>
      <c r="H6" s="19"/>
      <c r="I6" s="39"/>
      <c r="J6" s="19"/>
      <c r="K6" s="20"/>
      <c r="L6" s="19"/>
      <c r="M6" s="20"/>
      <c r="N6" s="17"/>
      <c r="O6"/>
      <c r="Q6" s="47"/>
    </row>
    <row r="7" spans="1:18" s="4" customFormat="1">
      <c r="A7" s="505" t="s">
        <v>530</v>
      </c>
      <c r="B7" s="19"/>
      <c r="C7" s="18"/>
      <c r="D7" s="19"/>
      <c r="E7" s="18" t="s">
        <v>324</v>
      </c>
      <c r="F7" s="19"/>
      <c r="H7" s="19"/>
      <c r="I7" s="39"/>
      <c r="J7" s="19"/>
      <c r="K7" s="20"/>
      <c r="L7" s="19"/>
      <c r="M7" s="20"/>
      <c r="N7" s="17"/>
      <c r="O7"/>
      <c r="Q7" s="47"/>
    </row>
    <row r="8" spans="1:18" s="4" customFormat="1">
      <c r="A8" s="505" t="s">
        <v>529</v>
      </c>
      <c r="B8" s="19"/>
      <c r="C8" s="18"/>
      <c r="D8" s="19"/>
      <c r="E8" s="18" t="s">
        <v>8</v>
      </c>
      <c r="F8" s="19"/>
      <c r="H8" s="19"/>
      <c r="I8" s="39"/>
      <c r="J8" s="19"/>
      <c r="K8" s="20"/>
      <c r="L8" s="19"/>
      <c r="M8" s="20"/>
      <c r="N8" s="17"/>
      <c r="O8"/>
      <c r="Q8" s="47"/>
    </row>
    <row r="9" spans="1:18" s="4" customFormat="1">
      <c r="A9" s="505" t="s">
        <v>528</v>
      </c>
      <c r="B9" s="19"/>
      <c r="C9" s="18"/>
      <c r="D9" s="19"/>
      <c r="E9" s="18" t="s">
        <v>325</v>
      </c>
      <c r="F9" s="19"/>
      <c r="H9" s="19"/>
      <c r="I9" s="39"/>
      <c r="J9" s="19"/>
      <c r="K9" s="20"/>
      <c r="L9" s="19"/>
      <c r="M9" s="20"/>
      <c r="N9" s="17"/>
      <c r="Q9" s="47"/>
    </row>
    <row r="10" spans="1:18" s="4" customFormat="1">
      <c r="A10" s="505" t="s">
        <v>527</v>
      </c>
      <c r="B10" s="19"/>
      <c r="C10" s="18"/>
      <c r="D10" s="19"/>
      <c r="E10" s="18" t="s">
        <v>10</v>
      </c>
      <c r="F10" s="19"/>
      <c r="H10" s="19"/>
      <c r="I10" s="39"/>
      <c r="J10" s="19"/>
      <c r="K10" s="20"/>
      <c r="L10" s="19"/>
      <c r="M10" s="20"/>
      <c r="N10" s="17"/>
      <c r="Q10" s="47"/>
    </row>
    <row r="11" spans="1:18" s="4" customFormat="1">
      <c r="A11" s="505" t="s">
        <v>526</v>
      </c>
      <c r="B11" s="19"/>
      <c r="C11" s="18"/>
      <c r="D11" s="19"/>
      <c r="E11" s="18" t="s">
        <v>326</v>
      </c>
      <c r="F11" s="19"/>
      <c r="H11" s="19"/>
      <c r="I11" s="39"/>
      <c r="J11" s="19"/>
      <c r="K11" s="20"/>
      <c r="L11" s="19"/>
      <c r="M11" s="20"/>
      <c r="N11" s="17"/>
      <c r="Q11" s="47"/>
    </row>
    <row r="12" spans="1:18" s="4" customFormat="1">
      <c r="A12" s="505" t="s">
        <v>525</v>
      </c>
      <c r="B12" s="19"/>
      <c r="C12" s="18"/>
      <c r="D12" s="19"/>
      <c r="E12" s="18" t="s">
        <v>11</v>
      </c>
      <c r="F12" s="19"/>
      <c r="H12" s="19"/>
      <c r="I12" s="39"/>
      <c r="J12" s="19"/>
      <c r="K12" s="20"/>
      <c r="L12" s="19"/>
      <c r="M12" s="20"/>
      <c r="N12" s="17"/>
      <c r="Q12" s="47"/>
    </row>
    <row r="13" spans="1:18" s="4" customFormat="1">
      <c r="A13" s="505" t="s">
        <v>524</v>
      </c>
      <c r="B13" s="19"/>
      <c r="C13" s="18"/>
      <c r="D13" s="19"/>
      <c r="E13" s="18" t="s">
        <v>327</v>
      </c>
      <c r="F13" s="19"/>
      <c r="H13" s="19"/>
      <c r="I13" s="42"/>
      <c r="J13" s="19"/>
      <c r="K13" s="20"/>
      <c r="L13" s="19"/>
      <c r="M13" s="20"/>
      <c r="N13" s="17"/>
      <c r="Q13" s="47"/>
    </row>
    <row r="14" spans="1:18" s="4" customFormat="1">
      <c r="A14" s="505" t="s">
        <v>523</v>
      </c>
      <c r="B14" s="19"/>
      <c r="C14" s="18"/>
      <c r="D14" s="19"/>
      <c r="E14" s="18" t="s">
        <v>12</v>
      </c>
      <c r="F14" s="19"/>
      <c r="H14" s="19"/>
      <c r="I14" s="20"/>
      <c r="J14" s="19"/>
      <c r="K14" s="20"/>
      <c r="L14" s="19"/>
      <c r="M14" s="20"/>
      <c r="N14" s="17"/>
      <c r="Q14" s="47"/>
    </row>
    <row r="15" spans="1:18" s="4" customFormat="1">
      <c r="A15" s="505" t="s">
        <v>522</v>
      </c>
      <c r="B15" s="19"/>
      <c r="C15" s="18"/>
      <c r="D15" s="19"/>
      <c r="E15" s="18" t="s">
        <v>328</v>
      </c>
      <c r="F15" s="19"/>
      <c r="H15" s="19"/>
      <c r="I15" s="20"/>
      <c r="J15" s="19"/>
      <c r="K15" s="20"/>
      <c r="L15" s="19"/>
      <c r="M15" s="20"/>
      <c r="N15" s="17"/>
      <c r="Q15" s="47"/>
    </row>
    <row r="16" spans="1:18" s="4" customFormat="1">
      <c r="A16" s="505" t="s">
        <v>521</v>
      </c>
      <c r="B16" s="19"/>
      <c r="C16" s="18"/>
      <c r="D16" s="19"/>
      <c r="E16" s="18" t="s">
        <v>388</v>
      </c>
      <c r="F16" s="19"/>
      <c r="H16" s="19"/>
      <c r="I16" s="20"/>
      <c r="J16" s="19"/>
      <c r="K16" s="20"/>
      <c r="L16" s="19"/>
      <c r="M16" s="20"/>
      <c r="N16" s="17"/>
      <c r="Q16" s="47"/>
    </row>
    <row r="17" spans="1:17" s="4" customFormat="1">
      <c r="A17" s="505" t="s">
        <v>506</v>
      </c>
      <c r="B17" s="19"/>
      <c r="C17" s="18"/>
      <c r="D17" s="19"/>
      <c r="E17" s="18" t="s">
        <v>389</v>
      </c>
      <c r="F17" s="19"/>
      <c r="H17" s="19"/>
      <c r="I17" s="20"/>
      <c r="J17" s="19"/>
      <c r="K17" s="20"/>
      <c r="L17" s="19"/>
      <c r="M17" s="20"/>
      <c r="Q17" s="47"/>
    </row>
    <row r="18" spans="1:17" s="4" customFormat="1">
      <c r="A18" s="505" t="s">
        <v>507</v>
      </c>
      <c r="B18" s="19"/>
      <c r="C18" s="18"/>
      <c r="D18" s="19"/>
      <c r="E18" s="18" t="s">
        <v>390</v>
      </c>
      <c r="F18" s="19"/>
      <c r="H18" s="19"/>
      <c r="I18" s="20"/>
      <c r="J18" s="19"/>
      <c r="K18" s="20"/>
      <c r="L18" s="19"/>
      <c r="M18" s="20"/>
      <c r="Q18" s="47"/>
    </row>
    <row r="19" spans="1:17" s="4" customFormat="1">
      <c r="A19" s="505" t="s">
        <v>508</v>
      </c>
      <c r="B19" s="19"/>
      <c r="C19" s="18"/>
      <c r="D19" s="19"/>
      <c r="E19" s="18" t="s">
        <v>391</v>
      </c>
      <c r="F19" s="19"/>
      <c r="H19" s="19"/>
      <c r="I19" s="20"/>
      <c r="J19" s="19"/>
      <c r="K19" s="20"/>
      <c r="L19" s="19"/>
      <c r="M19" s="20"/>
      <c r="Q19" s="47"/>
    </row>
    <row r="20" spans="1:17" s="4" customFormat="1">
      <c r="A20" s="505" t="s">
        <v>509</v>
      </c>
      <c r="B20" s="19"/>
      <c r="C20" s="18"/>
      <c r="D20" s="19"/>
      <c r="E20" s="18" t="s">
        <v>392</v>
      </c>
      <c r="F20" s="19"/>
      <c r="H20" s="19"/>
      <c r="I20" s="20"/>
      <c r="J20" s="19"/>
      <c r="K20" s="20"/>
      <c r="L20" s="19"/>
      <c r="M20" s="20"/>
      <c r="Q20" s="47"/>
    </row>
    <row r="21" spans="1:17" s="4" customFormat="1">
      <c r="A21" s="505" t="s">
        <v>510</v>
      </c>
      <c r="B21" s="19"/>
      <c r="C21" s="18"/>
      <c r="D21" s="19"/>
      <c r="E21" s="18" t="s">
        <v>393</v>
      </c>
      <c r="F21" s="19"/>
      <c r="H21" s="19"/>
      <c r="I21" s="20"/>
      <c r="J21" s="19"/>
      <c r="K21" s="20"/>
      <c r="L21" s="19"/>
      <c r="M21" s="20"/>
      <c r="Q21" s="47"/>
    </row>
    <row r="22" spans="1:17" s="4" customFormat="1">
      <c r="A22" s="505" t="s">
        <v>511</v>
      </c>
      <c r="B22" s="19"/>
      <c r="C22" s="18"/>
      <c r="D22" s="19"/>
      <c r="E22" s="18" t="s">
        <v>414</v>
      </c>
      <c r="F22" s="19"/>
      <c r="H22" s="19"/>
      <c r="I22" s="20"/>
      <c r="J22" s="19"/>
      <c r="K22" s="20"/>
      <c r="L22" s="19"/>
      <c r="M22" s="20"/>
      <c r="Q22" s="47"/>
    </row>
    <row r="23" spans="1:17" s="4" customFormat="1">
      <c r="A23" s="505" t="s">
        <v>512</v>
      </c>
      <c r="B23" s="19"/>
      <c r="C23" s="18"/>
      <c r="D23" s="19"/>
      <c r="E23" s="18" t="s">
        <v>415</v>
      </c>
      <c r="F23" s="19"/>
      <c r="H23" s="19"/>
      <c r="I23" s="20"/>
      <c r="J23" s="19"/>
      <c r="K23" s="20"/>
      <c r="L23" s="19"/>
      <c r="M23" s="20"/>
      <c r="Q23" s="47"/>
    </row>
    <row r="24" spans="1:17" s="4" customFormat="1">
      <c r="A24" s="505" t="s">
        <v>513</v>
      </c>
      <c r="B24" s="19"/>
      <c r="C24" s="18"/>
      <c r="D24" s="19"/>
      <c r="E24" s="18" t="s">
        <v>416</v>
      </c>
      <c r="F24" s="19"/>
      <c r="H24" s="19"/>
      <c r="I24" s="20"/>
      <c r="J24" s="19"/>
      <c r="K24" s="20"/>
      <c r="L24" s="19"/>
      <c r="M24" s="20"/>
      <c r="Q24" s="47"/>
    </row>
    <row r="25" spans="1:17" s="4" customFormat="1">
      <c r="A25" s="505" t="s">
        <v>514</v>
      </c>
      <c r="B25" s="19"/>
      <c r="C25" s="18"/>
      <c r="D25" s="19"/>
      <c r="E25" s="18" t="s">
        <v>417</v>
      </c>
      <c r="F25" s="19"/>
      <c r="H25" s="19"/>
      <c r="I25" s="20"/>
      <c r="J25" s="19"/>
      <c r="K25" s="20"/>
      <c r="L25" s="19"/>
      <c r="M25" s="20"/>
      <c r="Q25" s="46"/>
    </row>
    <row r="26" spans="1:17" s="4" customFormat="1">
      <c r="A26" s="505" t="s">
        <v>515</v>
      </c>
      <c r="B26" s="19"/>
      <c r="C26" s="18"/>
      <c r="D26" s="19"/>
      <c r="E26" s="18" t="s">
        <v>418</v>
      </c>
      <c r="F26" s="19"/>
      <c r="H26" s="19"/>
      <c r="I26" s="20"/>
      <c r="J26" s="19"/>
      <c r="K26" s="20"/>
      <c r="L26" s="19"/>
      <c r="M26" s="20"/>
      <c r="Q26" s="46"/>
    </row>
    <row r="27" spans="1:17" s="4" customFormat="1">
      <c r="A27" s="505" t="s">
        <v>516</v>
      </c>
      <c r="B27" s="19"/>
      <c r="C27" s="18"/>
      <c r="D27" s="19"/>
      <c r="E27" s="18" t="s">
        <v>419</v>
      </c>
      <c r="F27" s="19"/>
      <c r="H27" s="19"/>
      <c r="I27" s="20"/>
      <c r="J27" s="19"/>
      <c r="K27" s="20"/>
      <c r="L27" s="19"/>
      <c r="M27" s="20"/>
      <c r="Q27" s="46"/>
    </row>
    <row r="28" spans="1:17" s="4" customFormat="1">
      <c r="A28" s="505" t="s">
        <v>517</v>
      </c>
      <c r="B28" s="19"/>
      <c r="C28" s="18"/>
      <c r="D28" s="19"/>
      <c r="E28" s="18" t="s">
        <v>271</v>
      </c>
      <c r="F28" s="19"/>
      <c r="H28" s="19"/>
      <c r="I28" s="20"/>
      <c r="J28" s="19"/>
      <c r="K28" s="20"/>
      <c r="L28" s="19"/>
      <c r="M28" s="20"/>
      <c r="Q28" s="46"/>
    </row>
    <row r="29" spans="1:17" s="4" customFormat="1">
      <c r="A29" s="505" t="s">
        <v>518</v>
      </c>
      <c r="B29" s="19"/>
      <c r="C29" s="18"/>
      <c r="D29" s="19"/>
      <c r="E29" s="18" t="s">
        <v>329</v>
      </c>
      <c r="F29" s="19"/>
      <c r="H29" s="19"/>
      <c r="I29" s="20"/>
      <c r="J29" s="19"/>
      <c r="K29" s="20"/>
      <c r="L29" s="19"/>
      <c r="M29" s="20"/>
      <c r="Q29" s="46"/>
    </row>
    <row r="30" spans="1:17" s="4" customFormat="1">
      <c r="A30" s="505" t="s">
        <v>519</v>
      </c>
      <c r="B30" s="19"/>
      <c r="C30" s="18"/>
      <c r="D30" s="19"/>
      <c r="E30" s="18" t="s">
        <v>272</v>
      </c>
      <c r="F30" s="19"/>
      <c r="H30" s="19"/>
      <c r="I30" s="20"/>
      <c r="J30" s="19"/>
      <c r="K30" s="20"/>
      <c r="L30" s="19"/>
      <c r="M30" s="20"/>
      <c r="Q30" s="46"/>
    </row>
    <row r="31" spans="1:17" s="4" customFormat="1">
      <c r="A31" s="506" t="s">
        <v>520</v>
      </c>
      <c r="B31" s="19"/>
      <c r="C31" s="18"/>
      <c r="D31" s="19"/>
      <c r="E31" s="18" t="s">
        <v>330</v>
      </c>
      <c r="F31" s="19"/>
      <c r="H31" s="19"/>
      <c r="I31" s="20"/>
      <c r="J31" s="19"/>
      <c r="K31" s="20"/>
      <c r="L31" s="19"/>
      <c r="M31" s="20"/>
      <c r="Q31" s="46"/>
    </row>
    <row r="32" spans="1:17" s="4" customFormat="1">
      <c r="A32" s="18" t="s">
        <v>487</v>
      </c>
      <c r="B32" s="19"/>
      <c r="C32" s="18"/>
      <c r="D32" s="19"/>
      <c r="E32" s="18" t="s">
        <v>273</v>
      </c>
      <c r="F32" s="19"/>
      <c r="H32" s="19"/>
      <c r="I32" s="20"/>
      <c r="J32" s="19"/>
      <c r="K32" s="20"/>
      <c r="L32" s="19"/>
      <c r="M32" s="20"/>
      <c r="Q32" s="46"/>
    </row>
    <row r="33" spans="1:17" s="4" customFormat="1">
      <c r="A33" s="18" t="s">
        <v>486</v>
      </c>
      <c r="B33" s="19"/>
      <c r="C33" s="18"/>
      <c r="D33" s="19"/>
      <c r="E33" s="18" t="s">
        <v>331</v>
      </c>
      <c r="F33" s="19"/>
      <c r="H33" s="19"/>
      <c r="I33" s="20"/>
      <c r="J33" s="19"/>
      <c r="K33" s="20"/>
      <c r="L33" s="19"/>
      <c r="M33" s="20"/>
      <c r="Q33" s="46"/>
    </row>
    <row r="34" spans="1:17" s="4" customFormat="1">
      <c r="A34" s="18" t="s">
        <v>485</v>
      </c>
      <c r="B34" s="19"/>
      <c r="C34" s="18"/>
      <c r="D34" s="19"/>
      <c r="E34" s="18" t="s">
        <v>265</v>
      </c>
      <c r="F34" s="19"/>
      <c r="H34" s="19"/>
      <c r="I34" s="20"/>
      <c r="J34" s="19"/>
      <c r="K34" s="20"/>
      <c r="L34" s="19"/>
      <c r="M34" s="20"/>
      <c r="Q34" s="46"/>
    </row>
    <row r="35" spans="1:17" s="4" customFormat="1">
      <c r="A35" s="18" t="s">
        <v>484</v>
      </c>
      <c r="B35" s="19"/>
      <c r="C35" s="18"/>
      <c r="D35" s="19"/>
      <c r="E35" s="18" t="s">
        <v>332</v>
      </c>
      <c r="F35" s="19"/>
      <c r="H35" s="19"/>
      <c r="I35" s="20"/>
      <c r="J35" s="19"/>
      <c r="K35" s="20"/>
      <c r="L35" s="19"/>
      <c r="M35" s="20"/>
      <c r="Q35" s="46"/>
    </row>
    <row r="36" spans="1:17" s="4" customFormat="1">
      <c r="A36" s="18" t="s">
        <v>483</v>
      </c>
      <c r="B36" s="19"/>
      <c r="C36" s="18"/>
      <c r="D36" s="19"/>
      <c r="E36" s="18" t="s">
        <v>266</v>
      </c>
      <c r="F36" s="19"/>
      <c r="H36" s="19"/>
      <c r="I36" s="20"/>
      <c r="J36" s="19"/>
      <c r="K36" s="20"/>
      <c r="L36" s="19"/>
      <c r="M36" s="20"/>
      <c r="Q36" s="46"/>
    </row>
    <row r="37" spans="1:17" s="4" customFormat="1">
      <c r="A37" s="18" t="s">
        <v>482</v>
      </c>
      <c r="B37" s="19"/>
      <c r="C37" s="18"/>
      <c r="D37" s="19"/>
      <c r="E37" s="18" t="s">
        <v>333</v>
      </c>
      <c r="F37" s="19"/>
      <c r="H37" s="19"/>
      <c r="I37" s="20"/>
      <c r="J37" s="19"/>
      <c r="K37" s="20"/>
      <c r="L37" s="19"/>
      <c r="M37" s="20"/>
      <c r="Q37" s="46"/>
    </row>
    <row r="38" spans="1:17" s="4" customFormat="1">
      <c r="A38" s="18" t="s">
        <v>481</v>
      </c>
      <c r="B38" s="19"/>
      <c r="C38" s="18"/>
      <c r="D38" s="19"/>
      <c r="E38" s="18" t="s">
        <v>267</v>
      </c>
      <c r="F38" s="19"/>
      <c r="H38" s="19"/>
      <c r="I38" s="20"/>
      <c r="J38" s="19"/>
      <c r="K38" s="20"/>
      <c r="L38" s="19"/>
      <c r="M38" s="20"/>
      <c r="Q38" s="46"/>
    </row>
    <row r="39" spans="1:17" s="4" customFormat="1">
      <c r="A39" s="18" t="s">
        <v>480</v>
      </c>
      <c r="B39" s="19"/>
      <c r="C39" s="18"/>
      <c r="D39" s="19"/>
      <c r="E39" s="18" t="s">
        <v>334</v>
      </c>
      <c r="F39" s="19"/>
      <c r="H39" s="19"/>
      <c r="I39" s="20"/>
      <c r="J39" s="19"/>
      <c r="K39" s="20"/>
      <c r="L39" s="19"/>
      <c r="M39" s="20"/>
      <c r="Q39" s="46"/>
    </row>
    <row r="40" spans="1:17" s="4" customFormat="1">
      <c r="A40" s="18" t="s">
        <v>479</v>
      </c>
      <c r="B40" s="19"/>
      <c r="C40" s="18"/>
      <c r="D40" s="19"/>
      <c r="E40" s="18" t="s">
        <v>268</v>
      </c>
      <c r="F40" s="19"/>
      <c r="H40" s="19"/>
      <c r="I40" s="20"/>
      <c r="J40" s="19"/>
      <c r="K40" s="20"/>
      <c r="L40" s="19"/>
      <c r="M40" s="20"/>
      <c r="Q40" s="46"/>
    </row>
    <row r="41" spans="1:17" s="4" customFormat="1">
      <c r="A41" s="18" t="s">
        <v>478</v>
      </c>
      <c r="B41" s="19"/>
      <c r="C41" s="18"/>
      <c r="D41" s="19"/>
      <c r="E41" s="18" t="s">
        <v>335</v>
      </c>
      <c r="F41" s="19"/>
      <c r="H41" s="19"/>
      <c r="I41" s="20"/>
      <c r="J41" s="19"/>
      <c r="K41" s="20"/>
      <c r="L41" s="19"/>
      <c r="M41" s="20"/>
      <c r="Q41" s="46"/>
    </row>
    <row r="42" spans="1:17" s="4" customFormat="1">
      <c r="A42" s="18" t="s">
        <v>477</v>
      </c>
      <c r="B42" s="19"/>
      <c r="C42" s="18"/>
      <c r="D42" s="19"/>
      <c r="E42" s="18" t="s">
        <v>269</v>
      </c>
      <c r="F42" s="19"/>
      <c r="H42" s="19"/>
      <c r="I42" s="20"/>
      <c r="J42" s="19"/>
      <c r="K42" s="20"/>
      <c r="L42" s="19"/>
      <c r="M42" s="20"/>
      <c r="Q42" s="46"/>
    </row>
    <row r="43" spans="1:17" s="4" customFormat="1">
      <c r="A43" s="18" t="s">
        <v>476</v>
      </c>
      <c r="B43" s="19"/>
      <c r="C43" s="18"/>
      <c r="D43" s="19"/>
      <c r="E43" s="18" t="s">
        <v>336</v>
      </c>
      <c r="F43" s="19"/>
      <c r="H43" s="19"/>
      <c r="I43" s="20"/>
      <c r="J43" s="19"/>
      <c r="K43" s="20"/>
      <c r="L43" s="19"/>
      <c r="M43" s="20"/>
      <c r="Q43" s="46"/>
    </row>
    <row r="44" spans="1:17" s="4" customFormat="1">
      <c r="A44" s="18" t="s">
        <v>475</v>
      </c>
      <c r="B44" s="19"/>
      <c r="C44" s="18"/>
      <c r="D44" s="19"/>
      <c r="E44" s="18" t="s">
        <v>270</v>
      </c>
      <c r="F44" s="19"/>
      <c r="H44" s="19"/>
      <c r="I44" s="20"/>
      <c r="J44" s="19"/>
      <c r="K44" s="20"/>
      <c r="L44" s="19"/>
      <c r="M44" s="20"/>
      <c r="Q44" s="46"/>
    </row>
    <row r="45" spans="1:17" s="4" customFormat="1">
      <c r="A45" s="18" t="s">
        <v>474</v>
      </c>
      <c r="B45" s="19"/>
      <c r="C45" s="18"/>
      <c r="D45" s="19"/>
      <c r="E45" s="18" t="s">
        <v>337</v>
      </c>
      <c r="F45" s="19"/>
      <c r="H45" s="19"/>
      <c r="I45" s="20"/>
      <c r="J45" s="19"/>
      <c r="K45" s="20"/>
      <c r="L45" s="19"/>
      <c r="M45" s="20"/>
      <c r="Q45" s="46"/>
    </row>
    <row r="46" spans="1:17" s="4" customFormat="1">
      <c r="A46" s="18" t="s">
        <v>473</v>
      </c>
      <c r="B46" s="19"/>
      <c r="C46" s="18"/>
      <c r="D46" s="19"/>
      <c r="E46" s="18" t="s">
        <v>274</v>
      </c>
      <c r="F46" s="19"/>
      <c r="H46" s="19"/>
      <c r="I46" s="20"/>
      <c r="J46" s="19"/>
      <c r="K46" s="20"/>
      <c r="L46" s="19"/>
      <c r="M46" s="20"/>
      <c r="Q46" s="46"/>
    </row>
    <row r="47" spans="1:17" s="4" customFormat="1">
      <c r="A47" s="18" t="s">
        <v>488</v>
      </c>
      <c r="B47" s="19"/>
      <c r="C47" s="18"/>
      <c r="D47" s="19"/>
      <c r="E47" s="18" t="s">
        <v>338</v>
      </c>
      <c r="F47" s="19"/>
      <c r="H47" s="19"/>
      <c r="I47" s="20"/>
      <c r="J47" s="19"/>
      <c r="K47" s="20"/>
      <c r="L47" s="19"/>
      <c r="M47" s="20"/>
      <c r="Q47" s="46"/>
    </row>
    <row r="48" spans="1:17" s="4" customFormat="1">
      <c r="A48" s="18" t="s">
        <v>489</v>
      </c>
      <c r="B48" s="19"/>
      <c r="C48" s="18"/>
      <c r="D48" s="19"/>
      <c r="E48" s="18" t="s">
        <v>275</v>
      </c>
      <c r="F48" s="19"/>
      <c r="H48" s="19"/>
      <c r="I48" s="20"/>
      <c r="J48" s="19"/>
      <c r="K48" s="20"/>
      <c r="L48" s="19"/>
      <c r="M48" s="20"/>
      <c r="Q48" s="46"/>
    </row>
    <row r="49" spans="1:17" s="4" customFormat="1">
      <c r="A49" s="18" t="s">
        <v>490</v>
      </c>
      <c r="B49" s="19"/>
      <c r="C49" s="18"/>
      <c r="D49" s="19"/>
      <c r="E49" s="18" t="s">
        <v>339</v>
      </c>
      <c r="F49" s="19"/>
      <c r="H49" s="19"/>
      <c r="I49" s="20"/>
      <c r="J49" s="19"/>
      <c r="K49" s="20"/>
      <c r="L49" s="19"/>
      <c r="M49" s="20"/>
      <c r="N49" s="17"/>
      <c r="Q49" s="46"/>
    </row>
    <row r="50" spans="1:17" s="4" customFormat="1">
      <c r="A50" s="18" t="s">
        <v>491</v>
      </c>
      <c r="B50" s="19"/>
      <c r="C50" s="18"/>
      <c r="D50" s="19"/>
      <c r="E50" s="18" t="s">
        <v>276</v>
      </c>
      <c r="F50" s="19"/>
      <c r="H50" s="19"/>
      <c r="I50" s="20"/>
      <c r="J50" s="19"/>
      <c r="K50" s="20"/>
      <c r="L50" s="19"/>
      <c r="M50" s="20"/>
      <c r="N50" s="17"/>
      <c r="Q50" s="46"/>
    </row>
    <row r="51" spans="1:17" s="4" customFormat="1">
      <c r="A51" s="18" t="s">
        <v>492</v>
      </c>
      <c r="B51" s="19"/>
      <c r="C51" s="18"/>
      <c r="D51" s="19"/>
      <c r="E51" s="18" t="s">
        <v>340</v>
      </c>
      <c r="F51" s="19"/>
      <c r="H51" s="19"/>
      <c r="I51" s="20"/>
      <c r="J51" s="19"/>
      <c r="K51" s="20"/>
      <c r="L51" s="19"/>
      <c r="M51" s="20"/>
      <c r="N51" s="17"/>
      <c r="Q51" s="46"/>
    </row>
    <row r="52" spans="1:17" s="4" customFormat="1">
      <c r="A52" s="18" t="s">
        <v>493</v>
      </c>
      <c r="B52" s="19"/>
      <c r="C52" s="18"/>
      <c r="D52" s="19"/>
      <c r="E52" s="18" t="s">
        <v>277</v>
      </c>
      <c r="F52" s="19"/>
      <c r="H52" s="19"/>
      <c r="I52" s="20"/>
      <c r="J52" s="19"/>
      <c r="K52" s="20"/>
      <c r="L52" s="19"/>
      <c r="M52" s="20"/>
      <c r="N52" s="17"/>
      <c r="Q52" s="46"/>
    </row>
    <row r="53" spans="1:17" s="4" customFormat="1">
      <c r="A53" s="18" t="s">
        <v>494</v>
      </c>
      <c r="B53" s="19"/>
      <c r="C53" s="18"/>
      <c r="D53" s="19"/>
      <c r="E53" s="18" t="s">
        <v>341</v>
      </c>
      <c r="F53" s="19"/>
      <c r="H53" s="19"/>
      <c r="I53" s="20"/>
      <c r="J53" s="19"/>
      <c r="K53" s="20"/>
      <c r="L53" s="19"/>
      <c r="M53" s="20"/>
      <c r="N53" s="17"/>
      <c r="Q53" s="46"/>
    </row>
    <row r="54" spans="1:17" s="4" customFormat="1">
      <c r="A54" s="18" t="s">
        <v>495</v>
      </c>
      <c r="B54" s="19"/>
      <c r="C54" s="18"/>
      <c r="D54" s="19"/>
      <c r="E54" s="18" t="s">
        <v>278</v>
      </c>
      <c r="F54" s="19"/>
      <c r="H54" s="19"/>
      <c r="I54" s="20"/>
      <c r="J54" s="19"/>
      <c r="K54" s="20"/>
      <c r="L54" s="19"/>
      <c r="M54" s="20"/>
      <c r="N54" s="17"/>
      <c r="Q54" s="46"/>
    </row>
    <row r="55" spans="1:17" s="4" customFormat="1">
      <c r="A55" s="18" t="s">
        <v>496</v>
      </c>
      <c r="B55" s="19"/>
      <c r="C55" s="18"/>
      <c r="D55" s="19"/>
      <c r="E55" s="18" t="s">
        <v>342</v>
      </c>
      <c r="F55" s="19"/>
      <c r="H55" s="19"/>
      <c r="I55" s="20"/>
      <c r="J55" s="19"/>
      <c r="K55" s="20"/>
      <c r="L55" s="19"/>
      <c r="M55" s="20"/>
      <c r="N55" s="17"/>
      <c r="Q55" s="46"/>
    </row>
    <row r="56" spans="1:17" s="4" customFormat="1">
      <c r="A56" s="18" t="s">
        <v>497</v>
      </c>
      <c r="B56" s="19"/>
      <c r="C56" s="18"/>
      <c r="D56" s="19"/>
      <c r="E56" s="18" t="s">
        <v>279</v>
      </c>
      <c r="F56" s="19"/>
      <c r="H56" s="19"/>
      <c r="I56" s="20"/>
      <c r="J56" s="19"/>
      <c r="K56" s="20"/>
      <c r="L56" s="19"/>
      <c r="M56" s="20"/>
      <c r="N56" s="17"/>
      <c r="Q56" s="46"/>
    </row>
    <row r="57" spans="1:17" s="4" customFormat="1">
      <c r="A57" s="18" t="s">
        <v>498</v>
      </c>
      <c r="B57" s="19"/>
      <c r="C57" s="18"/>
      <c r="D57" s="19"/>
      <c r="E57" s="18" t="s">
        <v>343</v>
      </c>
      <c r="F57" s="19"/>
      <c r="H57" s="19"/>
      <c r="I57" s="20"/>
      <c r="J57" s="19"/>
      <c r="K57" s="20"/>
      <c r="L57" s="19"/>
      <c r="M57" s="20"/>
      <c r="N57" s="17"/>
      <c r="Q57" s="46"/>
    </row>
    <row r="58" spans="1:17" s="4" customFormat="1">
      <c r="A58" s="18" t="s">
        <v>499</v>
      </c>
      <c r="B58" s="19"/>
      <c r="C58" s="18"/>
      <c r="D58" s="19"/>
      <c r="E58" s="18" t="s">
        <v>280</v>
      </c>
      <c r="F58" s="19"/>
      <c r="H58" s="19"/>
      <c r="I58" s="20"/>
      <c r="J58" s="19"/>
      <c r="K58" s="20"/>
      <c r="L58" s="19"/>
      <c r="M58" s="20"/>
      <c r="N58" s="17"/>
      <c r="Q58" s="46"/>
    </row>
    <row r="59" spans="1:17" s="4" customFormat="1">
      <c r="A59" s="18" t="s">
        <v>500</v>
      </c>
      <c r="B59" s="19"/>
      <c r="C59" s="18"/>
      <c r="D59" s="19"/>
      <c r="E59" s="18" t="s">
        <v>344</v>
      </c>
      <c r="F59" s="19"/>
      <c r="H59" s="19"/>
      <c r="I59" s="20"/>
      <c r="J59" s="19"/>
      <c r="K59" s="20"/>
      <c r="L59" s="19"/>
      <c r="M59" s="20"/>
      <c r="N59" s="17"/>
      <c r="Q59" s="46"/>
    </row>
    <row r="60" spans="1:17" s="4" customFormat="1">
      <c r="A60" s="18" t="s">
        <v>501</v>
      </c>
      <c r="B60" s="19"/>
      <c r="C60" s="18"/>
      <c r="D60" s="19"/>
      <c r="E60" s="18" t="s">
        <v>281</v>
      </c>
      <c r="F60" s="19"/>
      <c r="H60" s="19"/>
      <c r="I60" s="20"/>
      <c r="J60" s="19"/>
      <c r="K60" s="20"/>
      <c r="L60" s="19"/>
      <c r="M60" s="20"/>
      <c r="N60" s="17"/>
      <c r="Q60" s="46"/>
    </row>
    <row r="61" spans="1:17" s="4" customFormat="1">
      <c r="A61" s="506" t="s">
        <v>502</v>
      </c>
      <c r="B61" s="19"/>
      <c r="C61" s="18"/>
      <c r="D61" s="19"/>
      <c r="E61" s="18" t="s">
        <v>345</v>
      </c>
      <c r="F61" s="19"/>
      <c r="H61" s="19"/>
      <c r="I61" s="20"/>
      <c r="J61" s="19"/>
      <c r="K61" s="20"/>
      <c r="L61" s="19"/>
      <c r="M61" s="20"/>
      <c r="N61" s="17"/>
      <c r="Q61" s="46"/>
    </row>
    <row r="62" spans="1:17" s="4" customFormat="1">
      <c r="A62" s="594"/>
      <c r="B62" s="19"/>
      <c r="C62" s="18"/>
      <c r="D62" s="19"/>
      <c r="E62" s="18" t="s">
        <v>282</v>
      </c>
      <c r="F62" s="19"/>
      <c r="H62" s="19"/>
      <c r="I62" s="20"/>
      <c r="J62" s="19"/>
      <c r="K62" s="20"/>
      <c r="L62" s="19"/>
      <c r="M62" s="20"/>
      <c r="N62" s="17"/>
      <c r="Q62" s="46"/>
    </row>
    <row r="63" spans="1:17" s="4" customFormat="1">
      <c r="A63" s="18"/>
      <c r="B63" s="19"/>
      <c r="C63" s="18"/>
      <c r="D63" s="19"/>
      <c r="E63" s="18" t="s">
        <v>346</v>
      </c>
      <c r="F63" s="19"/>
      <c r="H63" s="19"/>
      <c r="I63" s="20"/>
      <c r="J63" s="19"/>
      <c r="K63" s="20"/>
      <c r="L63" s="19"/>
      <c r="M63" s="20"/>
      <c r="N63" s="17"/>
      <c r="Q63" s="46"/>
    </row>
    <row r="64" spans="1:17" s="4" customFormat="1">
      <c r="A64" s="18"/>
      <c r="B64" s="19"/>
      <c r="C64" s="18"/>
      <c r="D64" s="19"/>
      <c r="E64" s="18" t="s">
        <v>286</v>
      </c>
      <c r="F64" s="19"/>
      <c r="H64" s="19"/>
      <c r="I64" s="20"/>
      <c r="J64" s="19"/>
      <c r="K64" s="20"/>
      <c r="L64" s="19"/>
      <c r="M64" s="20"/>
      <c r="N64" s="17"/>
      <c r="Q64" s="46"/>
    </row>
    <row r="65" spans="1:17" s="4" customFormat="1">
      <c r="A65" s="18"/>
      <c r="B65" s="19"/>
      <c r="C65" s="18"/>
      <c r="D65" s="19"/>
      <c r="E65" s="18" t="s">
        <v>347</v>
      </c>
      <c r="F65" s="19"/>
      <c r="H65" s="19"/>
      <c r="I65" s="20"/>
      <c r="J65" s="19"/>
      <c r="K65" s="20"/>
      <c r="L65" s="19"/>
      <c r="M65" s="20"/>
      <c r="Q65" s="46"/>
    </row>
    <row r="66" spans="1:17" s="4" customFormat="1">
      <c r="A66" s="18"/>
      <c r="B66" s="19"/>
      <c r="C66" s="18"/>
      <c r="D66" s="19"/>
      <c r="E66" s="18" t="s">
        <v>287</v>
      </c>
      <c r="F66" s="19"/>
      <c r="H66" s="19"/>
      <c r="I66" s="20"/>
      <c r="J66" s="19"/>
      <c r="K66" s="20"/>
      <c r="L66" s="19"/>
      <c r="M66" s="20"/>
      <c r="Q66" s="46"/>
    </row>
    <row r="67" spans="1:17" s="4" customFormat="1">
      <c r="A67" s="18"/>
      <c r="B67" s="19"/>
      <c r="C67" s="18"/>
      <c r="D67" s="19"/>
      <c r="E67" s="18" t="s">
        <v>348</v>
      </c>
      <c r="F67" s="19"/>
      <c r="H67" s="19"/>
      <c r="I67" s="20"/>
      <c r="J67" s="19"/>
      <c r="K67" s="20"/>
      <c r="L67" s="19"/>
      <c r="M67" s="20"/>
      <c r="Q67" s="46"/>
    </row>
    <row r="68" spans="1:17" s="4" customFormat="1">
      <c r="A68" s="18"/>
      <c r="B68" s="19"/>
      <c r="C68" s="18"/>
      <c r="D68" s="19"/>
      <c r="E68" s="18" t="s">
        <v>288</v>
      </c>
      <c r="F68" s="19"/>
      <c r="H68" s="19"/>
      <c r="I68" s="20"/>
      <c r="J68" s="19"/>
      <c r="K68" s="20"/>
      <c r="L68" s="19"/>
      <c r="M68" s="20"/>
      <c r="Q68" s="46"/>
    </row>
    <row r="69" spans="1:17" s="4" customFormat="1">
      <c r="A69" s="18"/>
      <c r="B69" s="19"/>
      <c r="C69" s="18"/>
      <c r="D69" s="19"/>
      <c r="E69" s="18" t="s">
        <v>349</v>
      </c>
      <c r="F69" s="19"/>
      <c r="H69" s="19"/>
      <c r="I69" s="20"/>
      <c r="J69" s="19"/>
      <c r="K69" s="20"/>
      <c r="L69" s="19"/>
      <c r="M69" s="20"/>
      <c r="Q69" s="46"/>
    </row>
    <row r="70" spans="1:17" s="4" customFormat="1">
      <c r="A70" s="18"/>
      <c r="B70" s="19"/>
      <c r="C70" s="18"/>
      <c r="D70" s="19"/>
      <c r="E70" s="18" t="s">
        <v>283</v>
      </c>
      <c r="F70" s="19"/>
      <c r="H70" s="19"/>
      <c r="I70" s="20"/>
      <c r="J70" s="19"/>
      <c r="K70" s="20"/>
      <c r="L70" s="19"/>
      <c r="M70" s="20"/>
      <c r="Q70" s="46"/>
    </row>
    <row r="71" spans="1:17" s="4" customFormat="1">
      <c r="A71" s="18"/>
      <c r="B71" s="19"/>
      <c r="C71" s="18"/>
      <c r="D71" s="19"/>
      <c r="E71" s="18" t="s">
        <v>350</v>
      </c>
      <c r="F71" s="19"/>
      <c r="H71" s="19"/>
      <c r="I71" s="20"/>
      <c r="J71" s="19"/>
      <c r="K71" s="20"/>
      <c r="L71" s="19"/>
      <c r="M71" s="20"/>
      <c r="Q71" s="46"/>
    </row>
    <row r="72" spans="1:17" s="4" customFormat="1">
      <c r="A72" s="18"/>
      <c r="B72" s="19"/>
      <c r="C72" s="18"/>
      <c r="D72" s="19"/>
      <c r="E72" s="18" t="s">
        <v>284</v>
      </c>
      <c r="F72" s="19"/>
      <c r="H72" s="19"/>
      <c r="I72" s="20"/>
      <c r="J72" s="19"/>
      <c r="K72" s="20"/>
      <c r="L72" s="19"/>
      <c r="M72" s="20"/>
      <c r="Q72" s="46"/>
    </row>
    <row r="73" spans="1:17" s="4" customFormat="1">
      <c r="A73" s="18"/>
      <c r="B73" s="19"/>
      <c r="C73" s="18"/>
      <c r="D73" s="19"/>
      <c r="E73" s="18" t="s">
        <v>351</v>
      </c>
      <c r="F73" s="19"/>
      <c r="H73" s="19"/>
      <c r="I73" s="20"/>
      <c r="J73" s="19"/>
      <c r="K73" s="20"/>
      <c r="L73" s="19"/>
      <c r="M73" s="20"/>
      <c r="Q73" s="46"/>
    </row>
    <row r="74" spans="1:17" s="4" customFormat="1">
      <c r="A74" s="18"/>
      <c r="B74" s="19"/>
      <c r="C74" s="18"/>
      <c r="D74" s="19"/>
      <c r="E74" s="18" t="s">
        <v>285</v>
      </c>
      <c r="F74" s="19"/>
      <c r="H74" s="19"/>
      <c r="I74" s="20"/>
      <c r="J74" s="19"/>
      <c r="K74" s="20"/>
      <c r="L74" s="19"/>
      <c r="M74" s="20"/>
      <c r="Q74" s="46"/>
    </row>
    <row r="75" spans="1:17" s="4" customFormat="1">
      <c r="A75" s="18"/>
      <c r="B75" s="19"/>
      <c r="C75" s="18"/>
      <c r="D75" s="19"/>
      <c r="E75" s="18" t="s">
        <v>352</v>
      </c>
      <c r="F75" s="19"/>
      <c r="H75" s="19"/>
      <c r="I75" s="20"/>
      <c r="J75" s="19"/>
      <c r="K75" s="20"/>
      <c r="L75" s="19"/>
      <c r="M75" s="20"/>
      <c r="Q75" s="46"/>
    </row>
    <row r="76" spans="1:17" s="4" customFormat="1">
      <c r="A76" s="18"/>
      <c r="B76" s="19"/>
      <c r="C76" s="18"/>
      <c r="D76" s="19"/>
      <c r="E76" s="18" t="s">
        <v>289</v>
      </c>
      <c r="F76" s="19"/>
      <c r="H76" s="19"/>
      <c r="I76" s="20"/>
      <c r="J76" s="19"/>
      <c r="K76" s="20"/>
      <c r="L76" s="19"/>
      <c r="M76" s="20"/>
      <c r="Q76" s="46"/>
    </row>
    <row r="77" spans="1:17" s="4" customFormat="1">
      <c r="A77" s="18"/>
      <c r="B77" s="19"/>
      <c r="C77" s="18"/>
      <c r="D77" s="19"/>
      <c r="E77" s="18" t="s">
        <v>353</v>
      </c>
      <c r="F77" s="19"/>
      <c r="H77" s="19"/>
      <c r="I77" s="20"/>
      <c r="J77" s="19"/>
      <c r="K77" s="20"/>
      <c r="L77" s="19"/>
      <c r="M77" s="20"/>
      <c r="Q77" s="46"/>
    </row>
    <row r="78" spans="1:17" s="4" customFormat="1">
      <c r="A78" s="18"/>
      <c r="B78" s="19"/>
      <c r="C78" s="18"/>
      <c r="D78" s="19"/>
      <c r="E78" s="18" t="s">
        <v>290</v>
      </c>
      <c r="F78" s="19"/>
      <c r="H78" s="19"/>
      <c r="I78" s="20"/>
      <c r="J78" s="19"/>
      <c r="K78" s="20"/>
      <c r="L78" s="19"/>
      <c r="M78" s="20"/>
      <c r="Q78" s="46"/>
    </row>
    <row r="79" spans="1:17" s="4" customFormat="1">
      <c r="A79" s="18"/>
      <c r="B79" s="19"/>
      <c r="C79" s="18"/>
      <c r="D79" s="19"/>
      <c r="E79" s="18" t="s">
        <v>354</v>
      </c>
      <c r="F79" s="19"/>
      <c r="H79" s="19"/>
      <c r="I79" s="20"/>
      <c r="J79" s="19"/>
      <c r="K79" s="20"/>
      <c r="L79" s="19"/>
      <c r="M79" s="20"/>
      <c r="Q79" s="46"/>
    </row>
    <row r="80" spans="1:17" s="4" customFormat="1">
      <c r="A80" s="18"/>
      <c r="B80" s="19"/>
      <c r="C80" s="18"/>
      <c r="D80" s="19"/>
      <c r="E80" s="18" t="s">
        <v>291</v>
      </c>
      <c r="F80" s="19"/>
      <c r="H80" s="19"/>
      <c r="I80" s="20"/>
      <c r="J80" s="19"/>
      <c r="K80" s="20"/>
      <c r="L80" s="19"/>
      <c r="M80" s="20"/>
      <c r="Q80" s="46"/>
    </row>
    <row r="81" spans="1:17" s="4" customFormat="1">
      <c r="A81" s="18"/>
      <c r="B81" s="19"/>
      <c r="C81" s="18"/>
      <c r="D81" s="19"/>
      <c r="E81" s="18" t="s">
        <v>355</v>
      </c>
      <c r="F81" s="19"/>
      <c r="H81" s="19"/>
      <c r="I81" s="20"/>
      <c r="J81" s="19"/>
      <c r="K81" s="20"/>
      <c r="L81" s="19"/>
      <c r="M81" s="20"/>
      <c r="Q81" s="46"/>
    </row>
    <row r="82" spans="1:17" s="4" customFormat="1">
      <c r="A82" s="18"/>
      <c r="B82" s="19"/>
      <c r="C82" s="18"/>
      <c r="D82" s="19"/>
      <c r="E82" s="18" t="s">
        <v>292</v>
      </c>
      <c r="F82" s="19"/>
      <c r="H82" s="19"/>
      <c r="I82" s="20"/>
      <c r="J82" s="19"/>
      <c r="K82" s="20"/>
      <c r="L82" s="19"/>
      <c r="M82" s="20"/>
    </row>
    <row r="83" spans="1:17" s="4" customFormat="1">
      <c r="A83" s="18"/>
      <c r="B83" s="19"/>
      <c r="C83" s="18"/>
      <c r="D83" s="19"/>
      <c r="E83" s="18" t="s">
        <v>356</v>
      </c>
      <c r="F83" s="19"/>
      <c r="H83" s="19"/>
      <c r="I83" s="20"/>
      <c r="J83" s="19"/>
      <c r="K83" s="20"/>
      <c r="L83" s="19"/>
      <c r="M83" s="20"/>
    </row>
    <row r="84" spans="1:17" s="4" customFormat="1">
      <c r="A84" s="18"/>
      <c r="B84" s="19"/>
      <c r="C84" s="18"/>
      <c r="D84" s="19"/>
      <c r="E84" s="18" t="s">
        <v>293</v>
      </c>
      <c r="F84" s="19"/>
      <c r="H84" s="19"/>
      <c r="I84" s="20"/>
      <c r="J84" s="19"/>
      <c r="K84" s="20"/>
      <c r="L84" s="19"/>
      <c r="M84" s="20"/>
    </row>
    <row r="85" spans="1:17" s="4" customFormat="1">
      <c r="A85" s="18"/>
      <c r="B85" s="19"/>
      <c r="C85" s="18"/>
      <c r="D85" s="19"/>
      <c r="E85" s="18" t="s">
        <v>357</v>
      </c>
      <c r="F85" s="19"/>
      <c r="H85" s="19"/>
      <c r="I85" s="20"/>
      <c r="J85" s="19"/>
      <c r="K85" s="20"/>
      <c r="L85" s="19"/>
      <c r="M85" s="20"/>
    </row>
    <row r="86" spans="1:17" s="4" customFormat="1">
      <c r="A86" s="18"/>
      <c r="B86" s="19"/>
      <c r="C86" s="18"/>
      <c r="D86" s="19"/>
      <c r="E86" s="18" t="s">
        <v>294</v>
      </c>
      <c r="F86" s="19"/>
      <c r="H86" s="19"/>
      <c r="I86" s="20"/>
      <c r="J86" s="19"/>
      <c r="K86" s="20"/>
      <c r="L86" s="19"/>
      <c r="M86" s="20"/>
    </row>
    <row r="87" spans="1:17" s="4" customFormat="1">
      <c r="A87" s="18"/>
      <c r="B87" s="19"/>
      <c r="C87" s="18"/>
      <c r="D87" s="19"/>
      <c r="E87" s="18" t="s">
        <v>358</v>
      </c>
      <c r="F87" s="19"/>
      <c r="H87" s="19"/>
      <c r="I87" s="20"/>
      <c r="J87" s="19"/>
      <c r="K87" s="20"/>
      <c r="L87" s="19"/>
      <c r="M87" s="20"/>
    </row>
    <row r="88" spans="1:17" s="4" customFormat="1">
      <c r="A88" s="18"/>
      <c r="B88" s="6"/>
      <c r="C88" s="18"/>
      <c r="D88" s="19"/>
      <c r="E88" s="18" t="s">
        <v>262</v>
      </c>
      <c r="F88" s="19"/>
      <c r="H88" s="19"/>
      <c r="I88" s="20"/>
      <c r="J88" s="19"/>
      <c r="K88" s="20"/>
      <c r="L88" s="19"/>
      <c r="M88" s="20"/>
    </row>
    <row r="89" spans="1:17" s="4" customFormat="1">
      <c r="A89" s="18"/>
      <c r="B89" s="6"/>
      <c r="C89" s="18"/>
      <c r="D89" s="19"/>
      <c r="E89" s="18" t="s">
        <v>359</v>
      </c>
      <c r="F89" s="19"/>
      <c r="H89" s="19"/>
      <c r="I89" s="20"/>
      <c r="J89" s="19"/>
      <c r="K89" s="20"/>
      <c r="L89" s="19"/>
      <c r="M89" s="20"/>
    </row>
    <row r="90" spans="1:17" s="4" customFormat="1">
      <c r="A90" s="18"/>
      <c r="B90" s="6"/>
      <c r="C90" s="18"/>
      <c r="D90" s="19"/>
      <c r="E90" s="18" t="s">
        <v>263</v>
      </c>
      <c r="F90" s="19"/>
      <c r="H90" s="19"/>
      <c r="I90" s="20"/>
      <c r="J90" s="19"/>
      <c r="K90" s="20"/>
      <c r="L90" s="19"/>
      <c r="M90" s="20"/>
    </row>
    <row r="91" spans="1:17" s="4" customFormat="1">
      <c r="A91" s="18"/>
      <c r="B91" s="6"/>
      <c r="C91" s="18"/>
      <c r="D91" s="19"/>
      <c r="E91" s="18" t="s">
        <v>360</v>
      </c>
      <c r="F91" s="19"/>
      <c r="H91" s="19"/>
      <c r="I91" s="20"/>
      <c r="J91" s="19"/>
      <c r="K91" s="20"/>
      <c r="L91" s="19"/>
      <c r="M91" s="20"/>
    </row>
    <row r="92" spans="1:17" s="4" customFormat="1">
      <c r="A92" s="18"/>
      <c r="B92" s="6"/>
      <c r="C92" s="18"/>
      <c r="D92" s="19"/>
      <c r="E92" s="18" t="s">
        <v>264</v>
      </c>
      <c r="F92" s="19"/>
      <c r="H92" s="19"/>
      <c r="I92" s="20"/>
      <c r="J92" s="19"/>
      <c r="K92" s="20"/>
      <c r="L92" s="19"/>
      <c r="M92" s="20"/>
    </row>
    <row r="93" spans="1:17" s="4" customFormat="1">
      <c r="A93" s="18"/>
      <c r="B93" s="6"/>
      <c r="C93" s="18"/>
      <c r="D93" s="19"/>
      <c r="E93" s="18" t="s">
        <v>361</v>
      </c>
      <c r="F93" s="19"/>
      <c r="H93" s="19"/>
      <c r="I93" s="20"/>
      <c r="J93" s="19"/>
      <c r="K93" s="20"/>
      <c r="L93" s="19"/>
      <c r="M93" s="20"/>
    </row>
    <row r="94" spans="1:17" s="4" customFormat="1">
      <c r="A94" s="18"/>
      <c r="B94" s="6"/>
      <c r="C94" s="18"/>
      <c r="D94" s="19"/>
      <c r="E94" s="18" t="s">
        <v>295</v>
      </c>
      <c r="F94" s="19"/>
      <c r="H94" s="19"/>
      <c r="I94" s="20"/>
      <c r="J94" s="19"/>
      <c r="K94" s="20"/>
      <c r="L94" s="19"/>
      <c r="M94" s="20"/>
    </row>
    <row r="95" spans="1:17" s="4" customFormat="1">
      <c r="A95" s="18"/>
      <c r="B95" s="6"/>
      <c r="C95" s="18"/>
      <c r="D95" s="19"/>
      <c r="E95" s="18" t="s">
        <v>362</v>
      </c>
      <c r="F95" s="19"/>
      <c r="H95" s="19"/>
      <c r="I95" s="20"/>
      <c r="J95" s="19"/>
      <c r="K95" s="20"/>
      <c r="L95" s="19"/>
      <c r="M95" s="20"/>
    </row>
    <row r="96" spans="1:17" s="4" customFormat="1">
      <c r="A96" s="18"/>
      <c r="B96" s="6"/>
      <c r="C96" s="18"/>
      <c r="D96" s="19"/>
      <c r="E96" s="18" t="s">
        <v>296</v>
      </c>
      <c r="F96" s="19"/>
      <c r="H96" s="19"/>
      <c r="I96" s="20"/>
      <c r="J96" s="19"/>
      <c r="K96" s="20"/>
      <c r="L96" s="19"/>
      <c r="M96" s="20"/>
    </row>
    <row r="97" spans="1:13" s="4" customFormat="1">
      <c r="A97" s="18"/>
      <c r="B97" s="6"/>
      <c r="C97" s="18"/>
      <c r="D97" s="19"/>
      <c r="E97" s="18" t="s">
        <v>363</v>
      </c>
      <c r="F97" s="19"/>
      <c r="H97" s="19"/>
      <c r="I97" s="20"/>
      <c r="J97" s="19"/>
      <c r="K97" s="20"/>
      <c r="L97" s="19"/>
      <c r="M97" s="20"/>
    </row>
    <row r="98" spans="1:13" s="4" customFormat="1">
      <c r="A98" s="18"/>
      <c r="B98" s="6"/>
      <c r="C98" s="18"/>
      <c r="D98" s="19"/>
      <c r="E98" s="18" t="s">
        <v>297</v>
      </c>
      <c r="F98" s="19"/>
      <c r="H98" s="19"/>
      <c r="I98" s="20"/>
      <c r="J98" s="19"/>
      <c r="K98" s="20"/>
      <c r="L98" s="19"/>
      <c r="M98" s="20"/>
    </row>
    <row r="99" spans="1:13" s="4" customFormat="1">
      <c r="A99" s="5"/>
      <c r="B99" s="6"/>
      <c r="C99" s="18"/>
      <c r="D99" s="19"/>
      <c r="E99" s="18" t="s">
        <v>364</v>
      </c>
      <c r="F99" s="19"/>
      <c r="H99" s="19"/>
      <c r="I99" s="20"/>
      <c r="J99" s="19"/>
      <c r="K99" s="20"/>
      <c r="L99" s="19"/>
      <c r="M99" s="20"/>
    </row>
    <row r="100" spans="1:13" s="4" customFormat="1">
      <c r="A100" s="5"/>
      <c r="B100" s="6"/>
      <c r="C100" s="18"/>
      <c r="D100" s="19"/>
      <c r="E100" s="18" t="s">
        <v>298</v>
      </c>
      <c r="F100" s="19"/>
      <c r="H100" s="19"/>
      <c r="I100" s="20"/>
      <c r="J100" s="19"/>
      <c r="K100" s="20"/>
      <c r="L100" s="19"/>
      <c r="M100" s="20"/>
    </row>
    <row r="101" spans="1:13" s="4" customFormat="1">
      <c r="A101" s="5"/>
      <c r="B101" s="6"/>
      <c r="C101" s="18"/>
      <c r="D101" s="19"/>
      <c r="E101" s="18" t="s">
        <v>365</v>
      </c>
      <c r="F101" s="19"/>
      <c r="H101" s="19"/>
      <c r="I101" s="20"/>
      <c r="J101" s="19"/>
      <c r="K101" s="20"/>
      <c r="L101" s="19"/>
      <c r="M101" s="20"/>
    </row>
    <row r="102" spans="1:13" s="4" customFormat="1">
      <c r="A102" s="5"/>
      <c r="B102" s="6"/>
      <c r="C102" s="18"/>
      <c r="D102" s="19"/>
      <c r="E102" s="18" t="s">
        <v>299</v>
      </c>
      <c r="F102" s="19"/>
      <c r="H102" s="19"/>
      <c r="I102" s="20"/>
      <c r="J102" s="19"/>
      <c r="K102" s="20"/>
      <c r="L102" s="19"/>
      <c r="M102" s="20"/>
    </row>
    <row r="103" spans="1:13" s="4" customFormat="1">
      <c r="A103" s="5"/>
      <c r="B103" s="6"/>
      <c r="C103" s="18"/>
      <c r="D103" s="19"/>
      <c r="E103" s="18" t="s">
        <v>366</v>
      </c>
      <c r="F103" s="19"/>
      <c r="H103" s="19"/>
      <c r="I103" s="20"/>
      <c r="J103" s="19"/>
      <c r="K103" s="20"/>
      <c r="L103" s="19"/>
      <c r="M103" s="20"/>
    </row>
    <row r="104" spans="1:13" s="4" customFormat="1">
      <c r="A104" s="5"/>
      <c r="B104" s="6"/>
      <c r="C104" s="18"/>
      <c r="D104" s="19"/>
      <c r="E104" s="18" t="s">
        <v>300</v>
      </c>
      <c r="F104" s="19"/>
      <c r="H104" s="19"/>
      <c r="I104" s="20"/>
      <c r="J104" s="19"/>
      <c r="K104" s="20"/>
      <c r="L104" s="19"/>
      <c r="M104" s="20"/>
    </row>
    <row r="105" spans="1:13" s="4" customFormat="1">
      <c r="A105" s="5"/>
      <c r="B105" s="6"/>
      <c r="C105" s="18"/>
      <c r="D105" s="19"/>
      <c r="E105" s="18" t="s">
        <v>367</v>
      </c>
      <c r="F105" s="19"/>
      <c r="H105" s="19"/>
      <c r="I105" s="20"/>
      <c r="J105" s="19"/>
      <c r="K105" s="20"/>
      <c r="L105" s="19"/>
      <c r="M105" s="20"/>
    </row>
    <row r="106" spans="1:13" s="4" customFormat="1">
      <c r="A106" s="5"/>
      <c r="B106" s="6"/>
      <c r="C106" s="18"/>
      <c r="D106" s="19"/>
      <c r="E106" s="18" t="s">
        <v>304</v>
      </c>
      <c r="F106" s="19"/>
      <c r="H106" s="19"/>
      <c r="I106" s="20"/>
      <c r="J106" s="19"/>
      <c r="K106" s="20"/>
      <c r="L106" s="19"/>
      <c r="M106" s="20"/>
    </row>
    <row r="107" spans="1:13" s="4" customFormat="1">
      <c r="A107" s="5"/>
      <c r="B107" s="6"/>
      <c r="C107" s="18"/>
      <c r="D107" s="19"/>
      <c r="E107" s="18" t="s">
        <v>368</v>
      </c>
      <c r="F107" s="19"/>
      <c r="H107" s="19"/>
      <c r="I107" s="20"/>
      <c r="J107" s="19"/>
      <c r="K107" s="20"/>
      <c r="L107" s="19"/>
      <c r="M107" s="20"/>
    </row>
    <row r="108" spans="1:13" s="4" customFormat="1">
      <c r="A108" s="5"/>
      <c r="B108" s="6"/>
      <c r="C108" s="18"/>
      <c r="D108" s="19"/>
      <c r="E108" s="18" t="s">
        <v>305</v>
      </c>
      <c r="F108" s="19"/>
      <c r="H108" s="19"/>
      <c r="I108" s="20"/>
      <c r="J108" s="19"/>
      <c r="K108" s="20"/>
      <c r="L108" s="19"/>
      <c r="M108" s="20"/>
    </row>
    <row r="109" spans="1:13" s="4" customFormat="1">
      <c r="A109" s="5"/>
      <c r="B109" s="6"/>
      <c r="C109" s="18"/>
      <c r="D109" s="19"/>
      <c r="E109" s="18" t="s">
        <v>369</v>
      </c>
      <c r="F109" s="19"/>
      <c r="H109" s="19"/>
      <c r="I109" s="20"/>
      <c r="J109" s="19"/>
      <c r="K109" s="20"/>
      <c r="L109" s="19"/>
      <c r="M109" s="20"/>
    </row>
    <row r="110" spans="1:13" s="4" customFormat="1">
      <c r="A110" s="5"/>
      <c r="B110" s="6"/>
      <c r="C110" s="18"/>
      <c r="D110" s="19"/>
      <c r="E110" s="18" t="s">
        <v>306</v>
      </c>
      <c r="F110" s="19"/>
      <c r="H110" s="19"/>
      <c r="I110" s="20"/>
      <c r="J110" s="19"/>
      <c r="K110" s="20"/>
      <c r="L110" s="19"/>
      <c r="M110" s="20"/>
    </row>
    <row r="111" spans="1:13" s="4" customFormat="1">
      <c r="A111" s="5"/>
      <c r="B111" s="6"/>
      <c r="C111" s="18"/>
      <c r="D111" s="19"/>
      <c r="E111" s="18" t="s">
        <v>370</v>
      </c>
      <c r="F111" s="19"/>
      <c r="H111" s="19"/>
      <c r="I111" s="20"/>
      <c r="J111" s="19"/>
      <c r="K111" s="20"/>
      <c r="L111" s="19"/>
      <c r="M111" s="20"/>
    </row>
    <row r="112" spans="1:13" s="4" customFormat="1">
      <c r="A112" s="5"/>
      <c r="B112" s="6"/>
      <c r="C112" s="18"/>
      <c r="D112" s="19"/>
      <c r="E112" s="18" t="s">
        <v>307</v>
      </c>
      <c r="F112" s="19"/>
      <c r="H112" s="19"/>
      <c r="I112" s="20"/>
      <c r="J112" s="19"/>
      <c r="K112" s="20"/>
      <c r="L112" s="19"/>
      <c r="M112" s="20"/>
    </row>
    <row r="113" spans="1:13" s="4" customFormat="1">
      <c r="A113" s="5"/>
      <c r="B113" s="6"/>
      <c r="C113" s="18"/>
      <c r="D113" s="19"/>
      <c r="E113" s="18" t="s">
        <v>371</v>
      </c>
      <c r="F113" s="19"/>
      <c r="H113" s="19"/>
      <c r="I113" s="20"/>
      <c r="J113" s="19"/>
      <c r="K113" s="20"/>
      <c r="L113" s="19"/>
      <c r="M113" s="20"/>
    </row>
    <row r="114" spans="1:13" s="4" customFormat="1">
      <c r="A114" s="5"/>
      <c r="B114" s="6"/>
      <c r="C114" s="18"/>
      <c r="D114" s="19"/>
      <c r="E114" s="18" t="s">
        <v>308</v>
      </c>
      <c r="F114" s="19"/>
      <c r="H114" s="19"/>
      <c r="I114" s="20"/>
      <c r="J114" s="19"/>
      <c r="K114" s="20"/>
      <c r="L114" s="19"/>
      <c r="M114" s="20"/>
    </row>
    <row r="115" spans="1:13" s="4" customFormat="1">
      <c r="A115" s="5"/>
      <c r="B115" s="6"/>
      <c r="C115" s="18"/>
      <c r="D115" s="19"/>
      <c r="E115" s="18" t="s">
        <v>372</v>
      </c>
      <c r="F115" s="19"/>
      <c r="H115" s="19"/>
      <c r="I115" s="20"/>
      <c r="J115" s="19"/>
      <c r="K115" s="20"/>
      <c r="L115" s="19"/>
      <c r="M115" s="20"/>
    </row>
    <row r="116" spans="1:13" s="4" customFormat="1">
      <c r="A116" s="5"/>
      <c r="B116" s="6"/>
      <c r="C116" s="18"/>
      <c r="D116" s="19"/>
      <c r="E116" s="18" t="s">
        <v>309</v>
      </c>
      <c r="F116" s="19"/>
      <c r="G116" s="20"/>
      <c r="H116" s="19"/>
      <c r="I116" s="20"/>
      <c r="J116" s="19"/>
      <c r="K116" s="20"/>
      <c r="L116" s="19"/>
      <c r="M116" s="20"/>
    </row>
    <row r="117" spans="1:13" s="4" customFormat="1">
      <c r="A117" s="5"/>
      <c r="B117" s="6"/>
      <c r="C117" s="18"/>
      <c r="D117" s="19"/>
      <c r="E117" s="18" t="s">
        <v>373</v>
      </c>
      <c r="F117" s="19"/>
      <c r="G117" s="20"/>
      <c r="H117" s="19"/>
      <c r="I117" s="20"/>
      <c r="J117" s="19"/>
      <c r="K117" s="20"/>
      <c r="L117" s="19"/>
      <c r="M117" s="20"/>
    </row>
    <row r="118" spans="1:13" s="4" customFormat="1">
      <c r="A118" s="5"/>
      <c r="B118" s="6"/>
      <c r="C118" s="18"/>
      <c r="D118" s="19"/>
      <c r="E118" s="18" t="s">
        <v>310</v>
      </c>
      <c r="F118" s="19"/>
      <c r="G118" s="20"/>
      <c r="H118" s="19"/>
      <c r="I118" s="20"/>
      <c r="J118" s="19"/>
      <c r="K118" s="20"/>
      <c r="L118" s="19"/>
      <c r="M118" s="20"/>
    </row>
    <row r="119" spans="1:13" s="4" customFormat="1">
      <c r="A119" s="5"/>
      <c r="B119" s="6"/>
      <c r="C119" s="18"/>
      <c r="D119" s="19"/>
      <c r="E119" s="18" t="s">
        <v>374</v>
      </c>
      <c r="F119" s="19"/>
      <c r="G119" s="20"/>
      <c r="H119" s="19"/>
      <c r="I119" s="20"/>
      <c r="J119" s="19"/>
      <c r="K119" s="20"/>
      <c r="L119" s="19"/>
      <c r="M119" s="20"/>
    </row>
    <row r="120" spans="1:13" s="4" customFormat="1">
      <c r="A120" s="5"/>
      <c r="B120" s="6"/>
      <c r="C120" s="18"/>
      <c r="D120" s="19"/>
      <c r="E120" s="18" t="s">
        <v>311</v>
      </c>
      <c r="F120" s="19"/>
      <c r="G120" s="20"/>
      <c r="H120" s="19"/>
      <c r="I120" s="20"/>
      <c r="J120" s="19"/>
      <c r="K120" s="20"/>
      <c r="L120" s="19"/>
      <c r="M120" s="20"/>
    </row>
    <row r="121" spans="1:13" s="4" customFormat="1">
      <c r="A121" s="5"/>
      <c r="B121" s="6"/>
      <c r="C121" s="18"/>
      <c r="D121" s="19"/>
      <c r="E121" s="18" t="s">
        <v>375</v>
      </c>
      <c r="F121" s="19"/>
      <c r="G121" s="20"/>
      <c r="H121" s="19"/>
      <c r="I121" s="20"/>
      <c r="J121" s="19"/>
      <c r="K121" s="20"/>
      <c r="L121" s="19"/>
      <c r="M121" s="20"/>
    </row>
    <row r="122" spans="1:13" s="4" customFormat="1">
      <c r="A122" s="5"/>
      <c r="B122" s="6"/>
      <c r="C122" s="18"/>
      <c r="D122" s="19"/>
      <c r="E122" s="18" t="s">
        <v>312</v>
      </c>
      <c r="F122" s="19"/>
      <c r="G122" s="20"/>
      <c r="H122" s="19"/>
      <c r="I122" s="20"/>
      <c r="J122" s="19"/>
      <c r="K122" s="20"/>
      <c r="L122" s="19"/>
      <c r="M122" s="20"/>
    </row>
    <row r="123" spans="1:13" s="4" customFormat="1">
      <c r="A123" s="5"/>
      <c r="B123" s="6"/>
      <c r="C123" s="18"/>
      <c r="D123" s="19"/>
      <c r="E123" s="18" t="s">
        <v>376</v>
      </c>
      <c r="F123" s="19"/>
      <c r="G123" s="20"/>
      <c r="H123" s="19"/>
      <c r="I123" s="20"/>
      <c r="J123" s="19"/>
      <c r="K123" s="20"/>
      <c r="L123" s="19"/>
      <c r="M123" s="20"/>
    </row>
    <row r="124" spans="1:13" s="4" customFormat="1">
      <c r="A124" s="5"/>
      <c r="B124" s="6"/>
      <c r="C124" s="18"/>
      <c r="D124" s="19"/>
      <c r="E124" s="18" t="s">
        <v>313</v>
      </c>
      <c r="F124" s="19"/>
      <c r="G124" s="20"/>
      <c r="H124" s="19"/>
      <c r="I124" s="20"/>
      <c r="J124" s="19"/>
      <c r="K124" s="20"/>
      <c r="L124" s="19"/>
      <c r="M124" s="20"/>
    </row>
    <row r="125" spans="1:13" s="4" customFormat="1">
      <c r="A125" s="5"/>
      <c r="B125" s="6"/>
      <c r="C125" s="18"/>
      <c r="D125" s="19"/>
      <c r="E125" s="18" t="s">
        <v>377</v>
      </c>
      <c r="F125" s="19"/>
      <c r="G125" s="20"/>
      <c r="H125" s="19"/>
      <c r="I125" s="20"/>
      <c r="J125" s="19"/>
      <c r="K125" s="20"/>
      <c r="L125" s="19"/>
      <c r="M125" s="20"/>
    </row>
    <row r="126" spans="1:13" s="4" customFormat="1">
      <c r="A126" s="5"/>
      <c r="B126" s="6"/>
      <c r="C126" s="18"/>
      <c r="D126" s="19"/>
      <c r="E126" s="18" t="s">
        <v>314</v>
      </c>
      <c r="F126" s="19"/>
      <c r="G126" s="20"/>
      <c r="H126" s="19"/>
      <c r="I126" s="20"/>
      <c r="J126" s="19"/>
      <c r="K126" s="20"/>
      <c r="L126" s="19"/>
      <c r="M126" s="20"/>
    </row>
    <row r="127" spans="1:13" s="4" customFormat="1">
      <c r="A127" s="5"/>
      <c r="B127" s="6"/>
      <c r="C127" s="18"/>
      <c r="D127" s="19"/>
      <c r="E127" s="18" t="s">
        <v>378</v>
      </c>
      <c r="F127" s="19"/>
      <c r="G127" s="20"/>
      <c r="H127" s="19"/>
      <c r="I127" s="20"/>
      <c r="J127" s="19"/>
      <c r="K127" s="20"/>
      <c r="L127" s="19"/>
      <c r="M127" s="20"/>
    </row>
    <row r="128" spans="1:13" s="4" customFormat="1">
      <c r="A128" s="5"/>
      <c r="B128" s="6"/>
      <c r="C128" s="18"/>
      <c r="D128" s="19"/>
      <c r="E128" s="18" t="s">
        <v>315</v>
      </c>
      <c r="F128" s="19"/>
      <c r="G128" s="20"/>
      <c r="H128" s="19"/>
      <c r="I128" s="20"/>
      <c r="J128" s="19"/>
      <c r="K128" s="20"/>
      <c r="L128" s="19"/>
      <c r="M128" s="20"/>
    </row>
    <row r="129" spans="1:13" s="4" customFormat="1">
      <c r="A129" s="5"/>
      <c r="B129" s="6"/>
      <c r="C129" s="18"/>
      <c r="D129" s="19"/>
      <c r="E129" s="18" t="s">
        <v>379</v>
      </c>
      <c r="F129" s="19"/>
      <c r="G129" s="20"/>
      <c r="H129" s="19"/>
      <c r="I129" s="20"/>
      <c r="J129" s="19"/>
      <c r="K129" s="20"/>
      <c r="L129" s="19"/>
      <c r="M129" s="20"/>
    </row>
    <row r="130" spans="1:13" s="4" customFormat="1">
      <c r="A130" s="5"/>
      <c r="B130" s="6"/>
      <c r="C130" s="18"/>
      <c r="D130" s="19"/>
      <c r="E130" s="18" t="s">
        <v>316</v>
      </c>
      <c r="F130" s="19"/>
      <c r="G130" s="20"/>
      <c r="H130" s="19"/>
      <c r="I130" s="20"/>
      <c r="J130" s="19"/>
      <c r="K130" s="20"/>
      <c r="L130" s="19"/>
      <c r="M130" s="20"/>
    </row>
    <row r="131" spans="1:13" s="4" customFormat="1">
      <c r="A131" s="5"/>
      <c r="B131" s="6"/>
      <c r="C131" s="18"/>
      <c r="D131" s="19"/>
      <c r="E131" s="18" t="s">
        <v>380</v>
      </c>
      <c r="F131" s="19"/>
      <c r="G131" s="20"/>
      <c r="H131" s="19"/>
      <c r="I131" s="20"/>
      <c r="J131" s="19"/>
      <c r="K131" s="20"/>
      <c r="L131" s="19"/>
      <c r="M131" s="20"/>
    </row>
    <row r="132" spans="1:13" s="4" customFormat="1">
      <c r="A132" s="5"/>
      <c r="B132" s="6"/>
      <c r="C132" s="18"/>
      <c r="D132" s="19"/>
      <c r="E132" s="18" t="s">
        <v>317</v>
      </c>
      <c r="F132" s="19"/>
      <c r="G132" s="20"/>
      <c r="H132" s="19"/>
      <c r="I132" s="20"/>
      <c r="J132" s="19"/>
      <c r="K132" s="20"/>
      <c r="L132" s="19"/>
      <c r="M132" s="20"/>
    </row>
    <row r="133" spans="1:13" s="4" customFormat="1">
      <c r="A133" s="5"/>
      <c r="B133" s="6"/>
      <c r="C133" s="18"/>
      <c r="D133" s="19"/>
      <c r="E133" s="18" t="s">
        <v>381</v>
      </c>
      <c r="F133" s="19"/>
      <c r="G133" s="20"/>
      <c r="H133" s="19"/>
      <c r="I133" s="20"/>
      <c r="J133" s="19"/>
      <c r="K133" s="20"/>
      <c r="L133" s="19"/>
      <c r="M133" s="20"/>
    </row>
    <row r="134" spans="1:13" s="4" customFormat="1">
      <c r="A134" s="5"/>
      <c r="B134" s="6"/>
      <c r="C134" s="18"/>
      <c r="D134" s="19"/>
      <c r="E134" s="18" t="s">
        <v>318</v>
      </c>
      <c r="F134" s="19"/>
      <c r="G134" s="20"/>
      <c r="H134" s="19"/>
      <c r="I134" s="20"/>
      <c r="J134" s="19"/>
      <c r="K134" s="20"/>
      <c r="L134" s="19"/>
      <c r="M134" s="20"/>
    </row>
    <row r="135" spans="1:13" s="4" customFormat="1">
      <c r="A135" s="5"/>
      <c r="B135" s="6"/>
      <c r="C135" s="18"/>
      <c r="D135" s="19"/>
      <c r="E135" s="18" t="s">
        <v>382</v>
      </c>
      <c r="F135" s="19"/>
      <c r="G135" s="20"/>
      <c r="H135" s="19"/>
      <c r="I135" s="20"/>
      <c r="J135" s="19"/>
      <c r="K135" s="20"/>
      <c r="L135" s="19"/>
      <c r="M135" s="20"/>
    </row>
    <row r="136" spans="1:13" s="4" customFormat="1">
      <c r="A136" s="5"/>
      <c r="B136" s="6"/>
      <c r="C136" s="18"/>
      <c r="D136" s="19"/>
      <c r="E136" s="18" t="s">
        <v>319</v>
      </c>
      <c r="F136" s="19"/>
      <c r="G136" s="20"/>
      <c r="H136" s="19"/>
      <c r="I136" s="20"/>
      <c r="J136" s="19"/>
      <c r="K136" s="20"/>
      <c r="L136" s="19"/>
      <c r="M136" s="20"/>
    </row>
    <row r="137" spans="1:13" s="4" customFormat="1">
      <c r="A137" s="5"/>
      <c r="B137" s="6"/>
      <c r="C137" s="18"/>
      <c r="D137" s="19"/>
      <c r="E137" s="18" t="s">
        <v>383</v>
      </c>
      <c r="F137" s="19"/>
      <c r="G137" s="20"/>
      <c r="H137" s="19"/>
      <c r="I137" s="20"/>
      <c r="J137" s="19"/>
      <c r="K137" s="20"/>
      <c r="L137" s="19"/>
      <c r="M137" s="20"/>
    </row>
    <row r="138" spans="1:13" s="4" customFormat="1">
      <c r="A138" s="5"/>
      <c r="B138" s="6"/>
      <c r="C138" s="18"/>
      <c r="D138" s="19"/>
      <c r="E138" s="18" t="s">
        <v>321</v>
      </c>
      <c r="F138" s="19"/>
      <c r="G138" s="20"/>
      <c r="H138" s="19"/>
      <c r="I138" s="20"/>
      <c r="J138" s="19"/>
      <c r="K138" s="20"/>
      <c r="L138" s="19"/>
      <c r="M138" s="20"/>
    </row>
    <row r="139" spans="1:13" s="4" customFormat="1">
      <c r="A139" s="5"/>
      <c r="B139" s="6"/>
      <c r="C139" s="18"/>
      <c r="D139" s="19"/>
      <c r="E139" s="18" t="s">
        <v>384</v>
      </c>
      <c r="F139" s="19"/>
      <c r="G139" s="20"/>
      <c r="H139" s="19"/>
      <c r="I139" s="20"/>
      <c r="J139" s="19"/>
      <c r="K139" s="20"/>
      <c r="L139" s="19"/>
      <c r="M139" s="20"/>
    </row>
    <row r="140" spans="1:13" s="4" customFormat="1">
      <c r="A140" s="5"/>
      <c r="B140" s="6"/>
      <c r="C140" s="18"/>
      <c r="D140" s="19"/>
      <c r="E140" s="18" t="s">
        <v>320</v>
      </c>
      <c r="F140" s="19"/>
      <c r="G140" s="20"/>
      <c r="H140" s="19"/>
      <c r="I140" s="20"/>
      <c r="J140" s="19"/>
      <c r="K140" s="20"/>
      <c r="L140" s="19"/>
      <c r="M140" s="20"/>
    </row>
    <row r="141" spans="1:13" s="4" customFormat="1">
      <c r="A141" s="5"/>
      <c r="B141" s="6"/>
      <c r="C141" s="18"/>
      <c r="D141" s="19"/>
      <c r="E141" s="18" t="s">
        <v>385</v>
      </c>
      <c r="F141" s="19"/>
      <c r="G141" s="20"/>
      <c r="H141" s="19"/>
      <c r="I141" s="20"/>
      <c r="J141" s="19"/>
      <c r="K141" s="20"/>
      <c r="L141" s="19"/>
      <c r="M141" s="20"/>
    </row>
    <row r="142" spans="1:13" s="4" customFormat="1">
      <c r="A142" s="5"/>
      <c r="B142" s="6"/>
      <c r="C142" s="18"/>
      <c r="D142" s="19"/>
      <c r="E142" s="18"/>
      <c r="F142" s="19"/>
      <c r="G142" s="20"/>
      <c r="H142" s="19"/>
      <c r="I142" s="20"/>
      <c r="J142" s="19"/>
      <c r="K142" s="20"/>
      <c r="L142" s="19"/>
      <c r="M142" s="20"/>
    </row>
    <row r="143" spans="1:13" s="4" customFormat="1">
      <c r="A143" s="5"/>
      <c r="B143" s="6"/>
      <c r="C143" s="18"/>
      <c r="D143" s="19"/>
      <c r="E143" s="18"/>
      <c r="F143" s="19"/>
      <c r="G143" s="20"/>
      <c r="H143" s="19"/>
      <c r="I143" s="20"/>
      <c r="J143" s="19"/>
      <c r="K143" s="20"/>
      <c r="L143" s="19"/>
      <c r="M143" s="20"/>
    </row>
    <row r="144" spans="1:13" s="4" customFormat="1">
      <c r="A144" s="5"/>
      <c r="B144" s="6"/>
      <c r="C144" s="18"/>
      <c r="D144" s="19"/>
      <c r="E144" s="18"/>
      <c r="F144" s="19"/>
      <c r="G144" s="20"/>
      <c r="H144" s="19"/>
      <c r="I144" s="20"/>
      <c r="J144" s="19"/>
      <c r="K144" s="20"/>
      <c r="L144" s="19"/>
      <c r="M144" s="20"/>
    </row>
    <row r="145" spans="1:13" s="4" customFormat="1">
      <c r="A145" s="5"/>
      <c r="B145" s="6"/>
      <c r="C145" s="18"/>
      <c r="D145" s="19"/>
      <c r="E145" s="18"/>
      <c r="F145" s="19"/>
      <c r="G145" s="20"/>
      <c r="H145" s="19"/>
      <c r="I145" s="20"/>
      <c r="J145" s="19"/>
      <c r="K145" s="20"/>
      <c r="L145" s="19"/>
      <c r="M145" s="20"/>
    </row>
    <row r="146" spans="1:13" s="4" customFormat="1">
      <c r="A146" s="5"/>
      <c r="B146" s="6"/>
      <c r="C146" s="18"/>
      <c r="D146" s="19"/>
      <c r="E146" s="18"/>
      <c r="F146" s="19"/>
      <c r="G146" s="20"/>
      <c r="H146" s="19"/>
      <c r="I146" s="20"/>
      <c r="J146" s="19"/>
      <c r="K146" s="20"/>
      <c r="L146" s="19"/>
      <c r="M146" s="20"/>
    </row>
    <row r="147" spans="1:13" s="4" customFormat="1">
      <c r="A147" s="5"/>
      <c r="B147" s="6"/>
      <c r="C147" s="18"/>
      <c r="D147" s="19"/>
      <c r="E147" s="18"/>
      <c r="F147" s="19"/>
      <c r="G147" s="20"/>
      <c r="H147" s="19"/>
      <c r="I147" s="20"/>
      <c r="J147" s="19"/>
      <c r="K147" s="20"/>
      <c r="L147" s="19"/>
      <c r="M147" s="20"/>
    </row>
    <row r="148" spans="1:13" s="4" customFormat="1">
      <c r="A148" s="5"/>
      <c r="B148" s="6"/>
      <c r="C148" s="18"/>
      <c r="D148" s="19"/>
      <c r="E148" s="18"/>
      <c r="F148" s="19"/>
      <c r="G148" s="20"/>
      <c r="H148" s="19"/>
      <c r="I148" s="20"/>
      <c r="J148" s="19"/>
      <c r="K148" s="20"/>
      <c r="L148" s="19"/>
      <c r="M148" s="20"/>
    </row>
    <row r="149" spans="1:13" s="4" customFormat="1">
      <c r="A149" s="5"/>
      <c r="B149" s="6"/>
      <c r="C149" s="18"/>
      <c r="D149" s="19"/>
      <c r="E149" s="18"/>
      <c r="F149" s="19"/>
      <c r="G149" s="20"/>
      <c r="H149" s="19"/>
      <c r="I149" s="20"/>
      <c r="J149" s="19"/>
      <c r="K149" s="20"/>
      <c r="L149" s="19"/>
      <c r="M149" s="20"/>
    </row>
    <row r="150" spans="1:13" s="4" customFormat="1">
      <c r="A150" s="5"/>
      <c r="B150" s="6"/>
      <c r="C150" s="18"/>
      <c r="D150" s="19"/>
      <c r="E150" s="18"/>
      <c r="F150" s="19"/>
      <c r="G150" s="20"/>
      <c r="H150" s="19"/>
      <c r="I150" s="20"/>
      <c r="J150" s="19"/>
      <c r="K150" s="20"/>
      <c r="L150" s="19"/>
      <c r="M150" s="20"/>
    </row>
    <row r="151" spans="1:13" s="4" customFormat="1">
      <c r="A151" s="5"/>
      <c r="B151" s="6"/>
      <c r="C151" s="18"/>
      <c r="D151" s="19"/>
      <c r="E151" s="18"/>
      <c r="F151" s="19"/>
      <c r="G151" s="20"/>
      <c r="H151" s="19"/>
      <c r="I151" s="20"/>
      <c r="J151" s="19"/>
      <c r="K151" s="20"/>
      <c r="L151" s="19"/>
      <c r="M151" s="20"/>
    </row>
    <row r="152" spans="1:13" s="4" customFormat="1">
      <c r="A152" s="5"/>
      <c r="B152" s="6"/>
      <c r="C152" s="18"/>
      <c r="D152" s="19"/>
      <c r="E152" s="18"/>
      <c r="F152" s="19"/>
      <c r="G152" s="20"/>
      <c r="H152" s="19"/>
      <c r="I152" s="20"/>
      <c r="J152" s="19"/>
      <c r="K152" s="20"/>
      <c r="L152" s="19"/>
      <c r="M152" s="20"/>
    </row>
    <row r="153" spans="1:13" s="4" customFormat="1">
      <c r="A153" s="5"/>
      <c r="B153" s="6"/>
      <c r="C153" s="18"/>
      <c r="D153" s="19"/>
      <c r="E153" s="18"/>
      <c r="F153" s="19"/>
      <c r="G153" s="20"/>
      <c r="H153" s="19"/>
      <c r="I153" s="20"/>
      <c r="J153" s="19"/>
      <c r="K153" s="20"/>
      <c r="L153" s="19"/>
      <c r="M153" s="20"/>
    </row>
    <row r="154" spans="1:13" s="4" customFormat="1">
      <c r="A154" s="5"/>
      <c r="B154" s="6"/>
      <c r="C154" s="18"/>
      <c r="D154" s="19"/>
      <c r="E154" s="18"/>
      <c r="F154" s="19"/>
      <c r="G154" s="20"/>
      <c r="H154" s="19"/>
      <c r="I154" s="20"/>
      <c r="J154" s="19"/>
      <c r="K154" s="20"/>
      <c r="L154" s="19"/>
      <c r="M154" s="20"/>
    </row>
    <row r="155" spans="1:13" s="4" customFormat="1">
      <c r="A155" s="5"/>
      <c r="B155" s="6"/>
      <c r="C155" s="18"/>
      <c r="D155" s="19"/>
      <c r="E155" s="18"/>
      <c r="F155" s="19"/>
      <c r="G155" s="20"/>
      <c r="H155" s="19"/>
      <c r="I155" s="20"/>
      <c r="J155" s="19"/>
      <c r="K155" s="20"/>
      <c r="L155" s="19"/>
      <c r="M155" s="20"/>
    </row>
    <row r="156" spans="1:13" s="4" customFormat="1">
      <c r="A156" s="5"/>
      <c r="B156" s="6"/>
      <c r="C156" s="18"/>
      <c r="D156" s="19"/>
      <c r="E156" s="18"/>
      <c r="F156" s="19"/>
      <c r="G156" s="20"/>
      <c r="H156" s="19"/>
      <c r="I156" s="20"/>
      <c r="J156" s="19"/>
      <c r="K156" s="20"/>
      <c r="L156" s="19"/>
      <c r="M156" s="20"/>
    </row>
    <row r="157" spans="1:13" s="4" customFormat="1">
      <c r="A157" s="5"/>
      <c r="B157" s="6"/>
      <c r="C157" s="18"/>
      <c r="D157" s="19"/>
      <c r="E157" s="18"/>
      <c r="F157" s="19"/>
      <c r="G157" s="20"/>
      <c r="H157" s="19"/>
      <c r="I157" s="20"/>
      <c r="J157" s="19"/>
      <c r="K157" s="20"/>
      <c r="L157" s="19"/>
      <c r="M157" s="20"/>
    </row>
    <row r="158" spans="1:13" s="4" customFormat="1">
      <c r="A158" s="5"/>
      <c r="B158" s="6"/>
      <c r="C158" s="18"/>
      <c r="D158" s="19"/>
      <c r="E158" s="18"/>
      <c r="F158" s="19"/>
      <c r="G158" s="20"/>
      <c r="H158" s="19"/>
      <c r="I158" s="20"/>
      <c r="J158" s="19"/>
      <c r="K158" s="20"/>
      <c r="L158" s="19"/>
      <c r="M158" s="20"/>
    </row>
    <row r="159" spans="1:13" s="4" customFormat="1">
      <c r="A159" s="5"/>
      <c r="B159" s="6"/>
      <c r="C159" s="18"/>
      <c r="D159" s="19"/>
      <c r="E159" s="18"/>
      <c r="F159" s="19"/>
      <c r="G159" s="20"/>
      <c r="H159" s="19"/>
      <c r="I159" s="20"/>
      <c r="J159" s="19"/>
      <c r="K159" s="20"/>
      <c r="L159" s="19"/>
      <c r="M159" s="20"/>
    </row>
    <row r="160" spans="1:13" s="4" customFormat="1">
      <c r="A160" s="5"/>
      <c r="B160" s="6"/>
      <c r="C160" s="18"/>
      <c r="D160" s="19"/>
      <c r="E160" s="18"/>
      <c r="F160" s="19"/>
      <c r="G160" s="20"/>
      <c r="H160" s="19"/>
      <c r="I160" s="20"/>
      <c r="J160" s="19"/>
      <c r="K160" s="20"/>
      <c r="L160" s="19"/>
      <c r="M160" s="20"/>
    </row>
    <row r="161" spans="1:13" s="4" customFormat="1">
      <c r="A161" s="5"/>
      <c r="B161" s="6"/>
      <c r="C161" s="18"/>
      <c r="D161" s="19"/>
      <c r="E161" s="18"/>
      <c r="F161" s="19"/>
      <c r="G161" s="20"/>
      <c r="H161" s="19"/>
      <c r="I161" s="20"/>
      <c r="J161" s="19"/>
      <c r="K161" s="20"/>
      <c r="L161" s="19"/>
      <c r="M161" s="20"/>
    </row>
    <row r="162" spans="1:13" s="4" customFormat="1">
      <c r="A162" s="5"/>
      <c r="B162" s="6"/>
      <c r="C162" s="18"/>
      <c r="D162" s="19"/>
      <c r="E162" s="18"/>
      <c r="F162" s="19"/>
      <c r="G162" s="20"/>
      <c r="H162" s="19"/>
      <c r="I162" s="20"/>
      <c r="J162" s="19"/>
      <c r="K162" s="20"/>
      <c r="L162" s="19"/>
      <c r="M162" s="20"/>
    </row>
    <row r="163" spans="1:13" s="4" customFormat="1">
      <c r="A163" s="5"/>
      <c r="B163" s="6"/>
      <c r="C163" s="18"/>
      <c r="D163" s="19"/>
      <c r="E163" s="18"/>
      <c r="F163" s="19"/>
      <c r="G163" s="20"/>
      <c r="H163" s="19"/>
      <c r="I163" s="20"/>
      <c r="J163" s="19"/>
      <c r="K163" s="20"/>
      <c r="L163" s="19"/>
      <c r="M163" s="20"/>
    </row>
    <row r="164" spans="1:13" s="4" customFormat="1">
      <c r="A164" s="5"/>
      <c r="B164" s="6"/>
      <c r="C164" s="18"/>
      <c r="D164" s="19"/>
      <c r="E164" s="18"/>
      <c r="F164" s="19"/>
      <c r="G164" s="20"/>
      <c r="H164" s="19"/>
      <c r="I164" s="20"/>
      <c r="J164" s="19"/>
      <c r="K164" s="20"/>
      <c r="L164" s="19"/>
      <c r="M164" s="20"/>
    </row>
    <row r="165" spans="1:13" s="4" customFormat="1">
      <c r="A165" s="5"/>
      <c r="B165" s="6"/>
      <c r="C165" s="18"/>
      <c r="D165" s="19"/>
      <c r="E165" s="18"/>
      <c r="F165" s="19"/>
      <c r="G165" s="20"/>
      <c r="H165" s="19"/>
      <c r="I165" s="20"/>
      <c r="J165" s="19"/>
      <c r="K165" s="20"/>
      <c r="L165" s="19"/>
      <c r="M165" s="20"/>
    </row>
    <row r="166" spans="1:13" s="4" customFormat="1">
      <c r="A166" s="5"/>
      <c r="B166" s="6"/>
      <c r="C166" s="18"/>
      <c r="D166" s="19"/>
      <c r="E166" s="18"/>
      <c r="F166" s="19"/>
      <c r="G166" s="20"/>
      <c r="H166" s="19"/>
      <c r="I166" s="20"/>
      <c r="J166" s="19"/>
      <c r="K166" s="20"/>
      <c r="L166" s="19"/>
      <c r="M166" s="20"/>
    </row>
    <row r="167" spans="1:13" s="4" customFormat="1">
      <c r="A167" s="5"/>
      <c r="B167" s="6"/>
      <c r="C167" s="18"/>
      <c r="D167" s="19"/>
      <c r="E167" s="18"/>
      <c r="F167" s="19"/>
      <c r="G167" s="20"/>
      <c r="H167" s="19"/>
      <c r="I167" s="20"/>
      <c r="J167" s="19"/>
      <c r="K167" s="20"/>
      <c r="L167" s="19"/>
      <c r="M167" s="20"/>
    </row>
    <row r="168" spans="1:13" s="4" customFormat="1">
      <c r="A168" s="5"/>
      <c r="B168" s="6"/>
      <c r="C168" s="18"/>
      <c r="D168" s="19"/>
      <c r="E168" s="18"/>
      <c r="F168" s="19"/>
      <c r="G168" s="20"/>
      <c r="H168" s="19"/>
      <c r="I168" s="20"/>
      <c r="J168" s="19"/>
      <c r="K168" s="20"/>
      <c r="L168" s="19"/>
      <c r="M168" s="20"/>
    </row>
    <row r="169" spans="1:13" s="4" customFormat="1">
      <c r="A169" s="5"/>
      <c r="B169" s="6"/>
      <c r="C169" s="18"/>
      <c r="D169" s="19"/>
      <c r="E169" s="18"/>
      <c r="F169" s="19"/>
      <c r="G169" s="20"/>
      <c r="H169" s="19"/>
      <c r="I169" s="20"/>
      <c r="J169" s="19"/>
      <c r="K169" s="20"/>
      <c r="L169" s="19"/>
      <c r="M169" s="20"/>
    </row>
    <row r="170" spans="1:13" s="4" customFormat="1">
      <c r="A170" s="5"/>
      <c r="B170" s="6"/>
      <c r="C170" s="18"/>
      <c r="D170" s="19"/>
      <c r="E170" s="18"/>
      <c r="F170" s="19"/>
      <c r="G170" s="20"/>
      <c r="H170" s="19"/>
      <c r="I170" s="20"/>
      <c r="J170" s="19"/>
      <c r="K170" s="20"/>
      <c r="L170" s="19"/>
      <c r="M170" s="20"/>
    </row>
    <row r="171" spans="1:13" s="4" customFormat="1">
      <c r="A171" s="5"/>
      <c r="B171" s="6"/>
      <c r="C171" s="18"/>
      <c r="D171" s="19"/>
      <c r="E171" s="18"/>
      <c r="F171" s="19"/>
      <c r="G171" s="20"/>
      <c r="H171" s="19"/>
      <c r="I171" s="20"/>
      <c r="J171" s="19"/>
      <c r="K171" s="20"/>
      <c r="L171" s="19"/>
      <c r="M171" s="20"/>
    </row>
    <row r="172" spans="1:13" s="4" customFormat="1">
      <c r="A172" s="5"/>
      <c r="B172" s="6"/>
      <c r="C172" s="18"/>
      <c r="D172" s="19"/>
      <c r="E172" s="18"/>
      <c r="F172" s="19"/>
      <c r="G172" s="20"/>
      <c r="H172" s="19"/>
      <c r="I172" s="20"/>
      <c r="J172" s="19"/>
      <c r="K172" s="20"/>
      <c r="L172" s="19"/>
      <c r="M172" s="20"/>
    </row>
    <row r="173" spans="1:13" s="4" customFormat="1">
      <c r="A173" s="5"/>
      <c r="B173" s="6"/>
      <c r="C173" s="18"/>
      <c r="D173" s="19"/>
      <c r="E173" s="18"/>
      <c r="F173" s="19"/>
      <c r="G173" s="20"/>
      <c r="H173" s="19"/>
      <c r="I173" s="20"/>
      <c r="J173" s="19"/>
      <c r="K173" s="20"/>
      <c r="L173" s="19"/>
      <c r="M173" s="20"/>
    </row>
    <row r="174" spans="1:13" s="4" customFormat="1">
      <c r="A174" s="5"/>
      <c r="B174" s="6"/>
      <c r="C174" s="18"/>
      <c r="D174" s="19"/>
      <c r="E174" s="18"/>
      <c r="F174" s="19"/>
      <c r="G174" s="20"/>
      <c r="H174" s="19"/>
      <c r="I174" s="20"/>
      <c r="J174" s="19"/>
      <c r="K174" s="20"/>
      <c r="L174" s="19"/>
      <c r="M174" s="20"/>
    </row>
    <row r="175" spans="1:13" s="4" customFormat="1">
      <c r="A175" s="5"/>
      <c r="B175" s="6"/>
      <c r="C175" s="18"/>
      <c r="D175" s="19"/>
      <c r="E175" s="18"/>
      <c r="F175" s="19"/>
      <c r="G175" s="20"/>
      <c r="H175" s="19"/>
      <c r="I175" s="20"/>
      <c r="J175" s="19"/>
      <c r="K175" s="20"/>
      <c r="L175" s="19"/>
      <c r="M175" s="20"/>
    </row>
    <row r="176" spans="1:13" s="4" customFormat="1">
      <c r="A176" s="5"/>
      <c r="B176" s="6"/>
      <c r="C176" s="18"/>
      <c r="D176" s="19"/>
      <c r="E176" s="18"/>
      <c r="F176" s="19"/>
      <c r="G176" s="20"/>
      <c r="H176" s="19"/>
      <c r="I176" s="20"/>
      <c r="J176" s="19"/>
      <c r="K176" s="20"/>
      <c r="L176" s="19"/>
      <c r="M176" s="20"/>
    </row>
    <row r="177" spans="1:13" s="4" customFormat="1">
      <c r="A177" s="5"/>
      <c r="B177" s="6"/>
      <c r="C177" s="18"/>
      <c r="D177" s="19"/>
      <c r="E177" s="18"/>
      <c r="F177" s="19"/>
      <c r="G177" s="20"/>
      <c r="H177" s="19"/>
      <c r="I177" s="20"/>
      <c r="J177" s="19"/>
      <c r="K177" s="20"/>
      <c r="L177" s="19"/>
      <c r="M177" s="20"/>
    </row>
    <row r="178" spans="1:13" s="4" customFormat="1">
      <c r="A178" s="5"/>
      <c r="B178" s="6"/>
      <c r="C178" s="18"/>
      <c r="D178" s="19"/>
      <c r="E178" s="18"/>
      <c r="F178" s="19"/>
      <c r="G178" s="20"/>
      <c r="H178" s="19"/>
      <c r="I178" s="20"/>
      <c r="J178" s="19"/>
      <c r="K178" s="20"/>
      <c r="L178" s="19"/>
      <c r="M178" s="20"/>
    </row>
    <row r="179" spans="1:13" s="4" customFormat="1">
      <c r="A179" s="5"/>
      <c r="B179" s="6"/>
      <c r="C179" s="18"/>
      <c r="D179" s="19"/>
      <c r="E179" s="18"/>
      <c r="F179" s="19"/>
      <c r="G179" s="20"/>
      <c r="H179" s="19"/>
      <c r="I179" s="20"/>
      <c r="J179" s="19"/>
      <c r="K179" s="20"/>
      <c r="L179" s="19"/>
      <c r="M179" s="20"/>
    </row>
    <row r="180" spans="1:13" s="4" customFormat="1">
      <c r="A180" s="5"/>
      <c r="B180" s="6"/>
      <c r="C180" s="18"/>
      <c r="D180" s="19"/>
      <c r="E180" s="18"/>
      <c r="F180" s="19"/>
      <c r="G180" s="20"/>
      <c r="H180" s="19"/>
      <c r="I180" s="20"/>
      <c r="J180" s="19"/>
      <c r="K180" s="20"/>
      <c r="L180" s="19"/>
      <c r="M180" s="20"/>
    </row>
    <row r="181" spans="1:13" s="4" customFormat="1">
      <c r="A181" s="5"/>
      <c r="B181" s="6"/>
      <c r="C181" s="18"/>
      <c r="D181" s="19"/>
      <c r="E181" s="18"/>
      <c r="F181" s="19"/>
      <c r="G181" s="20"/>
      <c r="H181" s="19"/>
      <c r="I181" s="20"/>
      <c r="J181" s="19"/>
      <c r="K181" s="20"/>
      <c r="L181" s="19"/>
      <c r="M181" s="20"/>
    </row>
    <row r="182" spans="1:13" s="4" customFormat="1">
      <c r="A182" s="5"/>
      <c r="B182" s="6"/>
      <c r="C182" s="18"/>
      <c r="D182" s="19"/>
      <c r="E182" s="18"/>
      <c r="F182" s="19"/>
      <c r="G182" s="20"/>
      <c r="H182" s="19"/>
      <c r="I182" s="20"/>
      <c r="J182" s="19"/>
      <c r="K182" s="20"/>
      <c r="L182" s="19"/>
      <c r="M182" s="20"/>
    </row>
    <row r="183" spans="1:13" s="4" customFormat="1">
      <c r="A183" s="5"/>
      <c r="B183" s="6"/>
      <c r="C183" s="18"/>
      <c r="D183" s="19"/>
      <c r="E183" s="18"/>
      <c r="F183" s="19"/>
      <c r="G183" s="20"/>
      <c r="H183" s="19"/>
      <c r="I183" s="20"/>
      <c r="J183" s="19"/>
      <c r="K183" s="20"/>
      <c r="L183" s="19"/>
      <c r="M183" s="20"/>
    </row>
    <row r="184" spans="1:13" s="4" customFormat="1">
      <c r="A184" s="5"/>
      <c r="B184" s="6"/>
      <c r="C184" s="18"/>
      <c r="D184" s="19"/>
      <c r="E184" s="18"/>
      <c r="F184" s="19"/>
      <c r="G184" s="20"/>
      <c r="H184" s="19"/>
      <c r="I184" s="20"/>
      <c r="J184" s="19"/>
      <c r="K184" s="20"/>
      <c r="L184" s="19"/>
      <c r="M184" s="20"/>
    </row>
    <row r="185" spans="1:13" s="4" customFormat="1">
      <c r="A185" s="5"/>
      <c r="B185" s="6"/>
      <c r="C185" s="18"/>
      <c r="D185" s="19"/>
      <c r="E185" s="18"/>
      <c r="F185" s="19"/>
      <c r="G185" s="20"/>
      <c r="H185" s="19"/>
      <c r="I185" s="20"/>
      <c r="J185" s="19"/>
      <c r="K185" s="20"/>
      <c r="L185" s="19"/>
      <c r="M185" s="20"/>
    </row>
    <row r="186" spans="1:13" s="4" customFormat="1">
      <c r="A186" s="5"/>
      <c r="B186" s="6"/>
      <c r="C186" s="18"/>
      <c r="D186" s="19"/>
      <c r="E186" s="18"/>
      <c r="F186" s="19"/>
      <c r="G186" s="20"/>
      <c r="H186" s="19"/>
      <c r="I186" s="20"/>
      <c r="J186" s="19"/>
      <c r="K186" s="20"/>
      <c r="L186" s="19"/>
      <c r="M186" s="20"/>
    </row>
    <row r="187" spans="1:13" s="4" customFormat="1">
      <c r="A187" s="5"/>
      <c r="B187" s="6"/>
      <c r="C187" s="18"/>
      <c r="D187" s="19"/>
      <c r="E187" s="18"/>
      <c r="F187" s="19"/>
      <c r="G187" s="20"/>
      <c r="H187" s="19"/>
      <c r="I187" s="20"/>
      <c r="J187" s="19"/>
      <c r="K187" s="20"/>
      <c r="L187" s="19"/>
      <c r="M187" s="20"/>
    </row>
    <row r="188" spans="1:13" s="4" customFormat="1">
      <c r="A188" s="5"/>
      <c r="B188" s="6"/>
      <c r="C188" s="18"/>
      <c r="D188" s="19"/>
      <c r="E188" s="18"/>
      <c r="F188" s="19"/>
      <c r="G188" s="20"/>
      <c r="H188" s="19"/>
      <c r="I188" s="20"/>
      <c r="J188" s="19"/>
      <c r="K188" s="20"/>
      <c r="L188" s="19"/>
      <c r="M188" s="20"/>
    </row>
    <row r="189" spans="1:13" s="4" customFormat="1">
      <c r="A189" s="5"/>
      <c r="B189" s="6"/>
      <c r="C189" s="18"/>
      <c r="D189" s="19"/>
      <c r="E189" s="18"/>
      <c r="F189" s="19"/>
      <c r="G189" s="20"/>
      <c r="H189" s="19"/>
      <c r="I189" s="20"/>
      <c r="J189" s="19"/>
      <c r="K189" s="20"/>
      <c r="L189" s="19"/>
      <c r="M189" s="20"/>
    </row>
    <row r="190" spans="1:13" s="4" customFormat="1">
      <c r="A190" s="5"/>
      <c r="B190" s="6"/>
      <c r="C190" s="18"/>
      <c r="D190" s="19"/>
      <c r="E190" s="18"/>
      <c r="F190" s="19"/>
      <c r="G190" s="20"/>
      <c r="H190" s="19"/>
      <c r="I190" s="20"/>
      <c r="J190" s="19"/>
      <c r="K190" s="20"/>
      <c r="L190" s="19"/>
      <c r="M190" s="20"/>
    </row>
    <row r="191" spans="1:13" s="4" customFormat="1">
      <c r="A191" s="5"/>
      <c r="B191" s="6"/>
      <c r="C191" s="18"/>
      <c r="D191" s="19"/>
      <c r="E191" s="18"/>
      <c r="F191" s="19"/>
      <c r="G191" s="20"/>
      <c r="H191" s="19"/>
      <c r="I191" s="20"/>
      <c r="J191" s="19"/>
      <c r="K191" s="20"/>
      <c r="L191" s="19"/>
      <c r="M191" s="20"/>
    </row>
    <row r="192" spans="1:13" s="4" customFormat="1">
      <c r="A192" s="5"/>
      <c r="B192" s="6"/>
      <c r="C192" s="18"/>
      <c r="D192" s="19"/>
      <c r="E192" s="18"/>
      <c r="F192" s="19"/>
      <c r="G192" s="20"/>
      <c r="H192" s="19"/>
      <c r="I192" s="20"/>
      <c r="J192" s="19"/>
      <c r="K192" s="20"/>
      <c r="L192" s="19"/>
      <c r="M192" s="20"/>
    </row>
    <row r="193" spans="1:13" s="4" customFormat="1">
      <c r="A193" s="5"/>
      <c r="B193" s="6"/>
      <c r="C193" s="18"/>
      <c r="D193" s="19"/>
      <c r="E193" s="18"/>
      <c r="F193" s="19"/>
      <c r="G193" s="20"/>
      <c r="H193" s="19"/>
      <c r="I193" s="20"/>
      <c r="J193" s="19"/>
      <c r="K193" s="20"/>
      <c r="L193" s="19"/>
      <c r="M193" s="20"/>
    </row>
    <row r="194" spans="1:13" s="4" customFormat="1">
      <c r="A194" s="5"/>
      <c r="B194" s="6"/>
      <c r="C194" s="18"/>
      <c r="D194" s="19"/>
      <c r="E194" s="18"/>
      <c r="F194" s="19"/>
      <c r="G194" s="20"/>
      <c r="H194" s="19"/>
      <c r="I194" s="20"/>
      <c r="J194" s="19"/>
      <c r="K194" s="20"/>
      <c r="L194" s="19"/>
      <c r="M194" s="20"/>
    </row>
    <row r="195" spans="1:13" s="4" customFormat="1">
      <c r="A195" s="5"/>
      <c r="B195" s="6"/>
      <c r="C195" s="18"/>
      <c r="D195" s="19"/>
      <c r="E195" s="18"/>
      <c r="F195" s="19"/>
      <c r="G195" s="20"/>
      <c r="H195" s="19"/>
      <c r="I195" s="20"/>
      <c r="J195" s="19"/>
      <c r="K195" s="20"/>
      <c r="L195" s="19"/>
      <c r="M195" s="20"/>
    </row>
    <row r="196" spans="1:13" s="4" customFormat="1">
      <c r="A196" s="5"/>
      <c r="B196" s="6"/>
      <c r="C196" s="18"/>
      <c r="D196" s="19"/>
      <c r="E196" s="18"/>
      <c r="F196" s="19"/>
      <c r="G196" s="20"/>
      <c r="H196" s="19"/>
      <c r="I196" s="20"/>
      <c r="J196" s="19"/>
      <c r="K196" s="20"/>
      <c r="L196" s="19"/>
      <c r="M196" s="20"/>
    </row>
    <row r="197" spans="1:13" s="4" customFormat="1">
      <c r="A197" s="5"/>
      <c r="B197" s="6"/>
      <c r="C197" s="18"/>
      <c r="D197" s="19"/>
      <c r="E197" s="18"/>
      <c r="F197" s="19"/>
      <c r="G197" s="20"/>
      <c r="H197" s="19"/>
      <c r="I197" s="20"/>
      <c r="J197" s="19"/>
      <c r="K197" s="20"/>
      <c r="L197" s="19"/>
      <c r="M197" s="20"/>
    </row>
    <row r="198" spans="1:13" s="4" customFormat="1">
      <c r="A198" s="5"/>
      <c r="B198" s="6"/>
      <c r="C198" s="18"/>
      <c r="D198" s="19"/>
      <c r="E198" s="18"/>
      <c r="F198" s="19"/>
      <c r="G198" s="20"/>
      <c r="H198" s="19"/>
      <c r="I198" s="20"/>
      <c r="J198" s="19"/>
      <c r="K198" s="20"/>
      <c r="L198" s="19"/>
      <c r="M198" s="20"/>
    </row>
    <row r="199" spans="1:13" s="4" customFormat="1">
      <c r="A199" s="5"/>
      <c r="B199" s="6"/>
      <c r="C199" s="18"/>
      <c r="D199" s="19"/>
      <c r="E199" s="18"/>
      <c r="F199" s="19"/>
      <c r="G199" s="20"/>
      <c r="H199" s="19"/>
      <c r="I199" s="20"/>
      <c r="J199" s="19"/>
      <c r="K199" s="20"/>
      <c r="L199" s="19"/>
      <c r="M199" s="20"/>
    </row>
    <row r="200" spans="1:13" s="4" customFormat="1">
      <c r="A200" s="5"/>
      <c r="B200" s="6"/>
      <c r="C200" s="18"/>
      <c r="D200" s="19"/>
      <c r="E200" s="18"/>
      <c r="F200" s="19"/>
      <c r="G200" s="20"/>
      <c r="H200" s="19"/>
      <c r="I200" s="20"/>
      <c r="J200" s="19"/>
      <c r="K200" s="20"/>
      <c r="L200" s="19"/>
      <c r="M200" s="20"/>
    </row>
    <row r="201" spans="1:13" s="4" customFormat="1">
      <c r="A201" s="5"/>
      <c r="B201" s="6"/>
      <c r="C201" s="18"/>
      <c r="D201" s="19"/>
      <c r="E201" s="18"/>
      <c r="F201" s="19"/>
      <c r="G201" s="20"/>
      <c r="H201" s="19"/>
      <c r="I201" s="20"/>
      <c r="J201" s="19"/>
      <c r="K201" s="20"/>
      <c r="L201" s="19"/>
      <c r="M201" s="20"/>
    </row>
    <row r="202" spans="1:13" s="4" customFormat="1">
      <c r="A202" s="5"/>
      <c r="B202" s="6"/>
      <c r="C202" s="18"/>
      <c r="D202" s="19"/>
      <c r="E202" s="18"/>
      <c r="F202" s="19"/>
      <c r="G202" s="20"/>
      <c r="H202" s="19"/>
      <c r="I202" s="20"/>
      <c r="J202" s="19"/>
      <c r="K202" s="20"/>
      <c r="L202" s="19"/>
      <c r="M202" s="20"/>
    </row>
    <row r="203" spans="1:13" s="4" customFormat="1">
      <c r="A203" s="5"/>
      <c r="B203" s="6"/>
      <c r="C203" s="18"/>
      <c r="D203" s="19"/>
      <c r="E203" s="18"/>
      <c r="F203" s="19"/>
      <c r="G203" s="20"/>
      <c r="H203" s="19"/>
      <c r="I203" s="20"/>
      <c r="J203" s="19"/>
      <c r="K203" s="20"/>
      <c r="L203" s="19"/>
      <c r="M203" s="20"/>
    </row>
    <row r="204" spans="1:13" s="4" customFormat="1">
      <c r="A204" s="5"/>
      <c r="B204" s="6"/>
      <c r="C204" s="18"/>
      <c r="D204" s="19"/>
      <c r="E204" s="18"/>
      <c r="F204" s="19"/>
      <c r="G204" s="20"/>
      <c r="H204" s="19"/>
      <c r="I204" s="20"/>
      <c r="J204" s="19"/>
      <c r="K204" s="20"/>
      <c r="L204" s="19"/>
      <c r="M204" s="20"/>
    </row>
    <row r="205" spans="1:13" s="4" customFormat="1">
      <c r="A205" s="5"/>
      <c r="B205" s="6"/>
      <c r="C205" s="18"/>
      <c r="D205" s="19"/>
      <c r="E205" s="18"/>
      <c r="F205" s="19"/>
      <c r="G205" s="20"/>
      <c r="H205" s="19"/>
      <c r="I205" s="20"/>
      <c r="J205" s="19"/>
      <c r="K205" s="20"/>
      <c r="L205" s="19"/>
      <c r="M205" s="20"/>
    </row>
    <row r="206" spans="1:13" s="4" customFormat="1">
      <c r="A206" s="5"/>
      <c r="B206" s="6"/>
      <c r="C206" s="18"/>
      <c r="D206" s="19"/>
      <c r="E206" s="18"/>
      <c r="F206" s="19"/>
      <c r="G206" s="20"/>
      <c r="H206" s="19"/>
      <c r="I206" s="20"/>
      <c r="J206" s="19"/>
      <c r="K206" s="20"/>
      <c r="L206" s="19"/>
      <c r="M206" s="20"/>
    </row>
    <row r="207" spans="1:13" s="4" customFormat="1">
      <c r="A207" s="5"/>
      <c r="B207" s="6"/>
      <c r="C207" s="18"/>
      <c r="D207" s="19"/>
      <c r="E207" s="18"/>
      <c r="F207" s="19"/>
      <c r="G207" s="20"/>
      <c r="H207" s="19"/>
      <c r="I207" s="20"/>
      <c r="J207" s="19"/>
      <c r="K207" s="20"/>
      <c r="L207" s="19"/>
      <c r="M207" s="20"/>
    </row>
    <row r="208" spans="1:13" s="4" customFormat="1">
      <c r="A208" s="5"/>
      <c r="B208" s="6"/>
      <c r="C208" s="18"/>
      <c r="D208" s="19"/>
      <c r="E208" s="18"/>
      <c r="F208" s="19"/>
      <c r="G208" s="20"/>
      <c r="H208" s="19"/>
      <c r="I208" s="20"/>
      <c r="J208" s="19"/>
      <c r="K208" s="20"/>
      <c r="L208" s="19"/>
      <c r="M208" s="20"/>
    </row>
    <row r="209" spans="1:13" s="4" customFormat="1">
      <c r="A209" s="5"/>
      <c r="B209" s="6"/>
      <c r="C209" s="18"/>
      <c r="D209" s="19"/>
      <c r="E209" s="18"/>
      <c r="F209" s="19"/>
      <c r="G209" s="20"/>
      <c r="H209" s="19"/>
      <c r="I209" s="20"/>
      <c r="J209" s="19"/>
      <c r="K209" s="20"/>
      <c r="L209" s="19"/>
      <c r="M209" s="20"/>
    </row>
    <row r="210" spans="1:13" s="4" customFormat="1">
      <c r="A210" s="5"/>
      <c r="B210" s="6"/>
      <c r="C210" s="18"/>
      <c r="D210" s="19"/>
      <c r="E210" s="18"/>
      <c r="F210" s="19"/>
      <c r="G210" s="20"/>
      <c r="H210" s="19"/>
      <c r="I210" s="20"/>
      <c r="J210" s="19"/>
      <c r="K210" s="20"/>
      <c r="L210" s="19"/>
      <c r="M210" s="20"/>
    </row>
    <row r="211" spans="1:13" s="4" customFormat="1">
      <c r="A211" s="5"/>
      <c r="B211" s="6"/>
      <c r="C211" s="18"/>
      <c r="D211" s="19"/>
      <c r="E211" s="18"/>
      <c r="F211" s="19"/>
      <c r="G211" s="20"/>
      <c r="H211" s="19"/>
      <c r="I211" s="20"/>
      <c r="J211" s="19"/>
      <c r="K211" s="20"/>
      <c r="L211" s="19"/>
      <c r="M211" s="20"/>
    </row>
    <row r="212" spans="1:13" s="4" customFormat="1">
      <c r="A212" s="5"/>
      <c r="B212" s="6"/>
      <c r="C212" s="18"/>
      <c r="D212" s="19"/>
      <c r="E212" s="18"/>
      <c r="F212" s="19"/>
      <c r="G212" s="20"/>
      <c r="H212" s="19"/>
      <c r="I212" s="20"/>
      <c r="J212" s="19"/>
      <c r="K212" s="20"/>
      <c r="L212" s="19"/>
      <c r="M212" s="20"/>
    </row>
    <row r="213" spans="1:13" s="4" customFormat="1">
      <c r="A213" s="5"/>
      <c r="B213" s="6"/>
      <c r="C213" s="18"/>
      <c r="D213" s="19"/>
      <c r="E213" s="18"/>
      <c r="F213" s="19"/>
      <c r="G213" s="20"/>
      <c r="H213" s="19"/>
      <c r="I213" s="20"/>
      <c r="J213" s="19"/>
      <c r="K213" s="20"/>
      <c r="L213" s="19"/>
      <c r="M213" s="20"/>
    </row>
    <row r="214" spans="1:13" s="4" customFormat="1">
      <c r="A214" s="5"/>
      <c r="B214" s="6"/>
      <c r="C214" s="18"/>
      <c r="D214" s="19"/>
      <c r="E214" s="18"/>
      <c r="F214" s="19"/>
      <c r="G214" s="20"/>
      <c r="H214" s="19"/>
      <c r="I214" s="20"/>
      <c r="J214" s="19"/>
      <c r="K214" s="20"/>
      <c r="L214" s="19"/>
      <c r="M214" s="20"/>
    </row>
    <row r="215" spans="1:13" s="4" customFormat="1">
      <c r="A215" s="5"/>
      <c r="B215" s="6"/>
      <c r="C215" s="18"/>
      <c r="D215" s="19"/>
      <c r="E215" s="18"/>
      <c r="F215" s="19"/>
      <c r="G215" s="20"/>
      <c r="H215" s="19"/>
      <c r="I215" s="20"/>
      <c r="J215" s="19"/>
      <c r="K215" s="20"/>
      <c r="L215" s="19"/>
      <c r="M215" s="20"/>
    </row>
    <row r="216" spans="1:13" s="4" customFormat="1">
      <c r="A216" s="5"/>
      <c r="B216" s="6"/>
      <c r="C216" s="18"/>
      <c r="D216" s="19"/>
      <c r="E216" s="18"/>
      <c r="F216" s="19"/>
      <c r="G216" s="20"/>
      <c r="H216" s="19"/>
      <c r="I216" s="20"/>
      <c r="J216" s="19"/>
      <c r="K216" s="20"/>
      <c r="L216" s="19"/>
      <c r="M216" s="20"/>
    </row>
    <row r="217" spans="1:13" s="4" customFormat="1">
      <c r="A217" s="5"/>
      <c r="B217" s="6"/>
      <c r="C217" s="18"/>
      <c r="D217" s="19"/>
      <c r="E217" s="18"/>
      <c r="F217" s="19"/>
      <c r="G217" s="20"/>
      <c r="H217" s="19"/>
      <c r="I217" s="20"/>
      <c r="J217" s="19"/>
      <c r="K217" s="20"/>
      <c r="L217" s="19"/>
      <c r="M217" s="20"/>
    </row>
    <row r="218" spans="1:13" s="4" customFormat="1">
      <c r="A218" s="5"/>
      <c r="B218" s="6"/>
      <c r="C218" s="18"/>
      <c r="D218" s="19"/>
      <c r="E218" s="18"/>
      <c r="F218" s="19"/>
      <c r="G218" s="20"/>
      <c r="H218" s="19"/>
      <c r="I218" s="20"/>
      <c r="J218" s="19"/>
      <c r="K218" s="20"/>
      <c r="L218" s="19"/>
      <c r="M218" s="20"/>
    </row>
    <row r="219" spans="1:13" s="4" customFormat="1">
      <c r="A219" s="5"/>
      <c r="B219" s="6"/>
      <c r="C219" s="18"/>
      <c r="D219" s="19"/>
      <c r="E219" s="18"/>
      <c r="F219" s="19"/>
      <c r="G219" s="20"/>
      <c r="H219" s="19"/>
      <c r="I219" s="20"/>
      <c r="J219" s="19"/>
      <c r="K219" s="20"/>
      <c r="L219" s="19"/>
      <c r="M219" s="20"/>
    </row>
    <row r="220" spans="1:13" s="4" customFormat="1">
      <c r="A220" s="5"/>
      <c r="B220" s="6"/>
      <c r="C220" s="18"/>
      <c r="D220" s="19"/>
      <c r="E220" s="18"/>
      <c r="F220" s="19"/>
      <c r="G220" s="20"/>
      <c r="H220" s="19"/>
      <c r="I220" s="20"/>
      <c r="J220" s="19"/>
      <c r="K220" s="20"/>
      <c r="L220" s="19"/>
      <c r="M220" s="20"/>
    </row>
    <row r="221" spans="1:13" s="4" customFormat="1">
      <c r="A221" s="5"/>
      <c r="B221" s="6"/>
      <c r="C221" s="18"/>
      <c r="D221" s="19"/>
      <c r="E221" s="18"/>
      <c r="F221" s="19"/>
      <c r="G221" s="20"/>
      <c r="H221" s="19"/>
      <c r="I221" s="20"/>
      <c r="J221" s="19"/>
      <c r="K221" s="20"/>
      <c r="L221" s="19"/>
      <c r="M221" s="20"/>
    </row>
    <row r="222" spans="1:13" s="4" customFormat="1">
      <c r="A222" s="5"/>
      <c r="B222" s="6"/>
      <c r="C222" s="18"/>
      <c r="D222" s="19"/>
      <c r="E222" s="18"/>
      <c r="F222" s="19"/>
      <c r="G222" s="20"/>
      <c r="H222" s="19"/>
      <c r="I222" s="20"/>
      <c r="J222" s="19"/>
      <c r="K222" s="20"/>
      <c r="L222" s="19"/>
      <c r="M222" s="20"/>
    </row>
    <row r="223" spans="1:13" s="4" customFormat="1">
      <c r="A223" s="5"/>
      <c r="B223" s="6"/>
      <c r="C223" s="18"/>
      <c r="D223" s="19"/>
      <c r="E223" s="18"/>
      <c r="F223" s="19"/>
      <c r="G223" s="20"/>
      <c r="H223" s="19"/>
      <c r="I223" s="20"/>
      <c r="J223" s="19"/>
      <c r="K223" s="20"/>
      <c r="L223" s="19"/>
      <c r="M223" s="20"/>
    </row>
    <row r="224" spans="1:13" s="4" customFormat="1">
      <c r="A224" s="5"/>
      <c r="B224" s="6"/>
      <c r="C224" s="18"/>
      <c r="D224" s="19"/>
      <c r="E224" s="18"/>
      <c r="F224" s="19"/>
      <c r="G224" s="20"/>
      <c r="H224" s="19"/>
      <c r="I224" s="20"/>
      <c r="J224" s="19"/>
      <c r="K224" s="20"/>
      <c r="L224" s="19"/>
      <c r="M224" s="20"/>
    </row>
    <row r="225" spans="1:13" s="4" customFormat="1">
      <c r="A225" s="5"/>
      <c r="B225" s="6"/>
      <c r="C225" s="18"/>
      <c r="D225" s="19"/>
      <c r="E225" s="18"/>
      <c r="F225" s="19"/>
      <c r="G225" s="20"/>
      <c r="H225" s="19"/>
      <c r="I225" s="20"/>
      <c r="J225" s="19"/>
      <c r="K225" s="20"/>
      <c r="L225" s="19"/>
      <c r="M225" s="20"/>
    </row>
    <row r="226" spans="1:13" s="4" customFormat="1">
      <c r="A226" s="5"/>
      <c r="B226" s="6"/>
      <c r="C226" s="18"/>
      <c r="D226" s="19"/>
      <c r="E226" s="18"/>
      <c r="F226" s="19"/>
      <c r="G226" s="20"/>
      <c r="H226" s="19"/>
      <c r="I226" s="20"/>
      <c r="J226" s="19"/>
      <c r="K226" s="20"/>
      <c r="L226" s="19"/>
      <c r="M226" s="20"/>
    </row>
    <row r="227" spans="1:13" s="4" customFormat="1">
      <c r="A227" s="5"/>
      <c r="B227" s="6"/>
      <c r="C227" s="18"/>
      <c r="D227" s="19"/>
      <c r="E227" s="18"/>
      <c r="F227" s="19"/>
      <c r="G227" s="20"/>
      <c r="H227" s="19"/>
      <c r="I227" s="20"/>
      <c r="J227" s="19"/>
      <c r="K227" s="20"/>
      <c r="L227" s="19"/>
      <c r="M227" s="20"/>
    </row>
    <row r="228" spans="1:13" s="4" customFormat="1">
      <c r="A228" s="5"/>
      <c r="B228" s="6"/>
      <c r="C228" s="18"/>
      <c r="D228" s="19"/>
      <c r="E228" s="18"/>
      <c r="F228" s="19"/>
      <c r="G228" s="20"/>
      <c r="H228" s="19"/>
      <c r="I228" s="20"/>
      <c r="J228" s="19"/>
      <c r="K228" s="20"/>
      <c r="L228" s="19"/>
      <c r="M228" s="20"/>
    </row>
    <row r="229" spans="1:13" s="4" customFormat="1">
      <c r="A229" s="5"/>
      <c r="B229" s="6"/>
      <c r="C229" s="18"/>
      <c r="D229" s="19"/>
      <c r="E229" s="18"/>
      <c r="F229" s="19"/>
      <c r="G229" s="20"/>
      <c r="H229" s="19"/>
      <c r="I229" s="20"/>
      <c r="J229" s="19"/>
      <c r="K229" s="20"/>
      <c r="L229" s="19"/>
      <c r="M229" s="20"/>
    </row>
    <row r="230" spans="1:13" s="4" customFormat="1">
      <c r="A230" s="5"/>
      <c r="B230" s="6"/>
      <c r="C230" s="18"/>
      <c r="D230" s="19"/>
      <c r="E230" s="18"/>
      <c r="F230" s="19"/>
      <c r="G230" s="20"/>
      <c r="H230" s="19"/>
      <c r="I230" s="20"/>
      <c r="J230" s="19"/>
      <c r="K230" s="20"/>
      <c r="L230" s="19"/>
      <c r="M230" s="20"/>
    </row>
    <row r="231" spans="1:13" s="4" customFormat="1">
      <c r="A231" s="5"/>
      <c r="B231" s="6"/>
      <c r="C231" s="18"/>
      <c r="D231" s="19"/>
      <c r="E231" s="18"/>
      <c r="F231" s="19"/>
      <c r="G231" s="20"/>
      <c r="H231" s="19"/>
      <c r="I231" s="20"/>
      <c r="J231" s="19"/>
      <c r="K231" s="20"/>
      <c r="L231" s="19"/>
      <c r="M231" s="20"/>
    </row>
    <row r="232" spans="1:13" s="4" customFormat="1">
      <c r="A232" s="5"/>
      <c r="B232" s="6"/>
      <c r="C232" s="18"/>
      <c r="D232" s="19"/>
      <c r="E232" s="18"/>
      <c r="F232" s="19"/>
      <c r="G232" s="20"/>
      <c r="H232" s="19"/>
      <c r="I232" s="20"/>
      <c r="J232" s="19"/>
      <c r="K232" s="20"/>
      <c r="L232" s="19"/>
      <c r="M232" s="20"/>
    </row>
    <row r="233" spans="1:13" s="4" customFormat="1">
      <c r="A233" s="5"/>
      <c r="B233" s="6"/>
      <c r="C233" s="18"/>
      <c r="D233" s="19"/>
      <c r="E233" s="18"/>
      <c r="F233" s="19"/>
      <c r="G233" s="20"/>
      <c r="H233" s="19"/>
      <c r="I233" s="20"/>
      <c r="J233" s="19"/>
      <c r="K233" s="20"/>
      <c r="L233" s="19"/>
      <c r="M233" s="20"/>
    </row>
    <row r="234" spans="1:13" s="4" customFormat="1">
      <c r="A234" s="5"/>
      <c r="B234" s="6"/>
      <c r="C234" s="18"/>
      <c r="D234" s="19"/>
      <c r="E234" s="18"/>
      <c r="F234" s="19"/>
      <c r="G234" s="20"/>
      <c r="H234" s="19"/>
      <c r="I234" s="20"/>
      <c r="J234" s="19"/>
      <c r="K234" s="20"/>
      <c r="L234" s="19"/>
      <c r="M234" s="20"/>
    </row>
    <row r="235" spans="1:13" s="4" customFormat="1">
      <c r="A235" s="5"/>
      <c r="B235" s="6"/>
      <c r="C235" s="18"/>
      <c r="D235" s="19"/>
      <c r="E235" s="18"/>
      <c r="F235" s="19"/>
      <c r="G235" s="20"/>
      <c r="H235" s="19"/>
      <c r="I235" s="20"/>
      <c r="J235" s="19"/>
      <c r="K235" s="20"/>
      <c r="L235" s="19"/>
      <c r="M235" s="20"/>
    </row>
    <row r="236" spans="1:13" s="4" customFormat="1">
      <c r="A236" s="5"/>
      <c r="B236" s="6"/>
      <c r="C236" s="18"/>
      <c r="D236" s="19"/>
      <c r="E236" s="18"/>
      <c r="F236" s="19"/>
      <c r="G236" s="20"/>
      <c r="H236" s="19"/>
      <c r="I236" s="20"/>
      <c r="J236" s="19"/>
      <c r="K236" s="20"/>
      <c r="L236" s="19"/>
      <c r="M236" s="20"/>
    </row>
    <row r="237" spans="1:13" s="4" customFormat="1">
      <c r="A237" s="5"/>
      <c r="B237" s="6"/>
      <c r="C237" s="18"/>
      <c r="D237" s="19"/>
      <c r="E237" s="18"/>
      <c r="F237" s="19"/>
      <c r="G237" s="20"/>
      <c r="H237" s="19"/>
      <c r="I237" s="20"/>
      <c r="J237" s="19"/>
      <c r="K237" s="20"/>
      <c r="L237" s="19"/>
      <c r="M237" s="20"/>
    </row>
    <row r="238" spans="1:13" s="4" customFormat="1">
      <c r="A238" s="5"/>
      <c r="B238" s="6"/>
      <c r="C238" s="18"/>
      <c r="D238" s="19"/>
      <c r="E238" s="18"/>
      <c r="F238" s="19"/>
      <c r="G238" s="20"/>
      <c r="H238" s="19"/>
      <c r="I238" s="20"/>
      <c r="J238" s="19"/>
      <c r="K238" s="20"/>
      <c r="L238" s="19"/>
      <c r="M238" s="20"/>
    </row>
    <row r="239" spans="1:13" s="4" customFormat="1">
      <c r="A239" s="5"/>
      <c r="B239" s="6"/>
      <c r="C239" s="18"/>
      <c r="D239" s="19"/>
      <c r="E239" s="18"/>
      <c r="F239" s="19"/>
      <c r="G239" s="20"/>
      <c r="H239" s="19"/>
      <c r="I239" s="20"/>
      <c r="J239" s="19"/>
      <c r="K239" s="20"/>
      <c r="L239" s="19"/>
      <c r="M239" s="20"/>
    </row>
    <row r="240" spans="1:13" s="4" customFormat="1">
      <c r="A240" s="5"/>
      <c r="B240" s="6"/>
      <c r="C240" s="18"/>
      <c r="D240" s="19"/>
      <c r="E240" s="18"/>
      <c r="F240" s="19"/>
      <c r="G240" s="20"/>
      <c r="H240" s="19"/>
      <c r="I240" s="20"/>
      <c r="J240" s="19"/>
      <c r="K240" s="20"/>
      <c r="L240" s="19"/>
      <c r="M240" s="20"/>
    </row>
    <row r="241" spans="1:13" s="4" customFormat="1">
      <c r="A241" s="5"/>
      <c r="B241" s="6"/>
      <c r="C241" s="18"/>
      <c r="D241" s="19"/>
      <c r="E241" s="18"/>
      <c r="F241" s="19"/>
      <c r="G241" s="20"/>
      <c r="H241" s="19"/>
      <c r="I241" s="20"/>
      <c r="J241" s="19"/>
      <c r="K241" s="20"/>
      <c r="L241" s="19"/>
      <c r="M241" s="20"/>
    </row>
    <row r="242" spans="1:13" s="4" customFormat="1">
      <c r="A242" s="5"/>
      <c r="B242" s="6"/>
      <c r="C242" s="18"/>
      <c r="D242" s="19"/>
      <c r="E242" s="18"/>
      <c r="F242" s="19"/>
      <c r="G242" s="20"/>
      <c r="H242" s="19"/>
      <c r="I242" s="20"/>
      <c r="J242" s="19"/>
      <c r="K242" s="20"/>
      <c r="L242" s="19"/>
      <c r="M242" s="20"/>
    </row>
    <row r="243" spans="1:13" s="4" customFormat="1">
      <c r="A243" s="5"/>
      <c r="B243" s="6"/>
      <c r="C243" s="18"/>
      <c r="D243" s="19"/>
      <c r="E243" s="18"/>
      <c r="F243" s="19"/>
      <c r="G243" s="20"/>
      <c r="H243" s="19"/>
      <c r="I243" s="20"/>
      <c r="J243" s="19"/>
      <c r="K243" s="20"/>
      <c r="L243" s="19"/>
      <c r="M243" s="20"/>
    </row>
    <row r="244" spans="1:13" s="4" customFormat="1">
      <c r="A244" s="5"/>
      <c r="B244" s="6"/>
      <c r="C244" s="18"/>
      <c r="D244" s="19"/>
      <c r="E244" s="18"/>
      <c r="F244" s="19"/>
      <c r="G244" s="20"/>
      <c r="H244" s="19"/>
      <c r="I244" s="20"/>
      <c r="J244" s="19"/>
      <c r="K244" s="20"/>
      <c r="L244" s="19"/>
      <c r="M244" s="20"/>
    </row>
    <row r="245" spans="1:13" s="4" customFormat="1">
      <c r="A245" s="5"/>
      <c r="B245" s="6"/>
      <c r="C245" s="18"/>
      <c r="D245" s="19"/>
      <c r="E245" s="18"/>
      <c r="F245" s="19"/>
      <c r="G245" s="20"/>
      <c r="H245" s="19"/>
      <c r="I245" s="20"/>
      <c r="J245" s="19"/>
      <c r="K245" s="20"/>
      <c r="L245" s="19"/>
      <c r="M245" s="20"/>
    </row>
    <row r="246" spans="1:13" s="4" customFormat="1">
      <c r="A246" s="5"/>
      <c r="B246" s="6"/>
      <c r="C246" s="18"/>
      <c r="D246" s="19"/>
      <c r="E246" s="18"/>
      <c r="F246" s="19"/>
      <c r="G246" s="20"/>
      <c r="H246" s="19"/>
      <c r="I246" s="20"/>
      <c r="J246" s="19"/>
      <c r="K246" s="20"/>
      <c r="L246" s="19"/>
      <c r="M246" s="20"/>
    </row>
    <row r="247" spans="1:13" s="4" customFormat="1">
      <c r="A247" s="5"/>
      <c r="B247" s="6"/>
      <c r="C247" s="18"/>
      <c r="D247" s="19"/>
      <c r="E247" s="18"/>
      <c r="F247" s="19"/>
      <c r="G247" s="20"/>
      <c r="H247" s="19"/>
      <c r="I247" s="20"/>
      <c r="J247" s="19"/>
      <c r="K247" s="20"/>
      <c r="L247" s="19"/>
      <c r="M247" s="20"/>
    </row>
    <row r="248" spans="1:13" s="4" customFormat="1">
      <c r="A248" s="5"/>
      <c r="B248" s="6"/>
      <c r="C248" s="18"/>
      <c r="D248" s="19"/>
      <c r="E248" s="18"/>
      <c r="F248" s="19"/>
      <c r="G248" s="20"/>
      <c r="H248" s="19"/>
      <c r="I248" s="20"/>
      <c r="J248" s="19"/>
      <c r="K248" s="20"/>
      <c r="L248" s="19"/>
      <c r="M248" s="20"/>
    </row>
    <row r="249" spans="1:13" s="4" customFormat="1">
      <c r="A249" s="5"/>
      <c r="B249" s="6"/>
      <c r="C249" s="18"/>
      <c r="D249" s="19"/>
      <c r="E249" s="18"/>
      <c r="F249" s="19"/>
      <c r="G249" s="20"/>
      <c r="H249" s="19"/>
      <c r="I249" s="20"/>
      <c r="J249" s="19"/>
      <c r="K249" s="20"/>
      <c r="L249" s="19"/>
      <c r="M249" s="20"/>
    </row>
    <row r="250" spans="1:13" s="4" customFormat="1">
      <c r="A250" s="5"/>
      <c r="B250" s="6"/>
      <c r="C250" s="18"/>
      <c r="D250" s="19"/>
      <c r="E250" s="18"/>
      <c r="F250" s="19"/>
      <c r="G250" s="20"/>
      <c r="H250" s="19"/>
      <c r="I250" s="20"/>
      <c r="J250" s="19"/>
      <c r="K250" s="20"/>
      <c r="L250" s="19"/>
      <c r="M250" s="20"/>
    </row>
    <row r="251" spans="1:13" s="4" customFormat="1">
      <c r="A251" s="5"/>
      <c r="B251" s="6"/>
      <c r="C251" s="18"/>
      <c r="D251" s="19"/>
      <c r="E251" s="18"/>
      <c r="F251" s="19"/>
      <c r="G251" s="20"/>
      <c r="H251" s="19"/>
      <c r="I251" s="20"/>
      <c r="J251" s="19"/>
      <c r="K251" s="20"/>
      <c r="L251" s="19"/>
      <c r="M251" s="20"/>
    </row>
    <row r="252" spans="1:13" s="4" customFormat="1">
      <c r="A252" s="5"/>
      <c r="B252" s="6"/>
      <c r="C252" s="18"/>
      <c r="D252" s="19"/>
      <c r="E252" s="18"/>
      <c r="F252" s="19"/>
      <c r="G252" s="20"/>
      <c r="H252" s="19"/>
      <c r="I252" s="20"/>
      <c r="J252" s="19"/>
      <c r="K252" s="20"/>
      <c r="L252" s="19"/>
      <c r="M252" s="20"/>
    </row>
    <row r="253" spans="1:13" s="4" customFormat="1">
      <c r="A253" s="5"/>
      <c r="B253" s="6"/>
      <c r="C253" s="18"/>
      <c r="D253" s="19"/>
      <c r="E253" s="18"/>
      <c r="F253" s="19"/>
      <c r="G253" s="20"/>
      <c r="H253" s="19"/>
      <c r="I253" s="20"/>
      <c r="J253" s="19"/>
      <c r="K253" s="20"/>
      <c r="L253" s="19"/>
      <c r="M253" s="20"/>
    </row>
    <row r="254" spans="1:13" s="4" customFormat="1">
      <c r="A254" s="5"/>
      <c r="B254" s="6"/>
      <c r="C254" s="18"/>
      <c r="D254" s="19"/>
      <c r="E254" s="18"/>
      <c r="F254" s="19"/>
      <c r="G254" s="20"/>
      <c r="H254" s="19"/>
      <c r="I254" s="20"/>
      <c r="J254" s="19"/>
      <c r="K254" s="20"/>
      <c r="L254" s="19"/>
      <c r="M254" s="20"/>
    </row>
    <row r="255" spans="1:13" s="4" customFormat="1">
      <c r="A255" s="5"/>
      <c r="B255" s="6"/>
      <c r="C255" s="18"/>
      <c r="D255" s="19"/>
      <c r="E255" s="18"/>
      <c r="F255" s="19"/>
      <c r="G255" s="20"/>
      <c r="H255" s="19"/>
      <c r="I255" s="20"/>
      <c r="J255" s="19"/>
      <c r="K255" s="20"/>
      <c r="L255" s="19"/>
      <c r="M255" s="20"/>
    </row>
    <row r="256" spans="1:13" s="4" customFormat="1">
      <c r="A256" s="5"/>
      <c r="B256" s="6"/>
      <c r="C256" s="18"/>
      <c r="D256" s="19"/>
      <c r="E256" s="18"/>
      <c r="F256" s="19"/>
      <c r="G256" s="20"/>
      <c r="H256" s="19"/>
      <c r="I256" s="20"/>
      <c r="J256" s="19"/>
      <c r="K256" s="20"/>
      <c r="L256" s="19"/>
      <c r="M256" s="20"/>
    </row>
    <row r="257" spans="1:13" s="4" customFormat="1">
      <c r="A257" s="5"/>
      <c r="B257" s="6"/>
      <c r="C257" s="18"/>
      <c r="D257" s="19"/>
      <c r="E257" s="18"/>
      <c r="F257" s="19"/>
      <c r="G257" s="20"/>
      <c r="H257" s="19"/>
      <c r="I257" s="20"/>
      <c r="J257" s="19"/>
      <c r="K257" s="20"/>
      <c r="L257" s="19"/>
      <c r="M257" s="20"/>
    </row>
    <row r="258" spans="1:13" s="4" customFormat="1">
      <c r="A258" s="5"/>
      <c r="B258" s="6"/>
      <c r="C258" s="18"/>
      <c r="D258" s="19"/>
      <c r="E258" s="18"/>
      <c r="F258" s="19"/>
      <c r="G258" s="20"/>
      <c r="H258" s="19"/>
      <c r="I258" s="20"/>
      <c r="J258" s="19"/>
      <c r="K258" s="20"/>
      <c r="L258" s="19"/>
      <c r="M258" s="20"/>
    </row>
    <row r="259" spans="1:13" s="4" customFormat="1">
      <c r="A259" s="5"/>
      <c r="B259" s="6"/>
      <c r="C259" s="18"/>
      <c r="D259" s="19"/>
      <c r="E259" s="18"/>
      <c r="F259" s="19"/>
      <c r="G259" s="20"/>
      <c r="H259" s="19"/>
      <c r="I259" s="20"/>
      <c r="J259" s="19"/>
      <c r="K259" s="20"/>
      <c r="L259" s="19"/>
      <c r="M259" s="20"/>
    </row>
    <row r="260" spans="1:13" s="4" customFormat="1">
      <c r="A260" s="5"/>
      <c r="B260" s="6"/>
      <c r="C260" s="18"/>
      <c r="D260" s="19"/>
      <c r="E260" s="18"/>
      <c r="F260" s="19"/>
      <c r="G260" s="20"/>
      <c r="H260" s="19"/>
      <c r="I260" s="20"/>
      <c r="J260" s="19"/>
      <c r="K260" s="20"/>
      <c r="L260" s="19"/>
      <c r="M260" s="20"/>
    </row>
    <row r="261" spans="1:13" s="4" customFormat="1">
      <c r="A261" s="5"/>
      <c r="B261" s="6"/>
      <c r="C261" s="18"/>
      <c r="D261" s="19"/>
      <c r="E261" s="18"/>
      <c r="F261" s="19"/>
      <c r="G261" s="20"/>
      <c r="H261" s="19"/>
      <c r="I261" s="20"/>
      <c r="J261" s="19"/>
      <c r="K261" s="20"/>
      <c r="L261" s="19"/>
      <c r="M261" s="20"/>
    </row>
    <row r="262" spans="1:13" s="4" customFormat="1">
      <c r="A262" s="5"/>
      <c r="B262" s="6"/>
      <c r="C262" s="18"/>
      <c r="D262" s="19"/>
      <c r="E262" s="18"/>
      <c r="F262" s="19"/>
      <c r="G262" s="20"/>
      <c r="H262" s="19"/>
      <c r="I262" s="20"/>
      <c r="J262" s="19"/>
      <c r="K262" s="20"/>
      <c r="L262" s="19"/>
      <c r="M262" s="20"/>
    </row>
    <row r="263" spans="1:13" s="4" customFormat="1">
      <c r="A263" s="5"/>
      <c r="B263" s="6"/>
      <c r="C263" s="18"/>
      <c r="D263" s="19"/>
      <c r="E263" s="18"/>
      <c r="F263" s="19"/>
      <c r="G263" s="20"/>
      <c r="H263" s="19"/>
      <c r="I263" s="20"/>
      <c r="J263" s="19"/>
      <c r="K263" s="20"/>
      <c r="L263" s="19"/>
      <c r="M263" s="20"/>
    </row>
    <row r="264" spans="1:13" s="4" customFormat="1">
      <c r="A264" s="5"/>
      <c r="B264" s="6"/>
      <c r="C264" s="18"/>
      <c r="D264" s="19"/>
      <c r="E264" s="18"/>
      <c r="F264" s="19"/>
      <c r="G264" s="20"/>
      <c r="H264" s="19"/>
      <c r="I264" s="20"/>
      <c r="J264" s="19"/>
      <c r="K264" s="20"/>
      <c r="L264" s="19"/>
      <c r="M264" s="20"/>
    </row>
    <row r="265" spans="1:13" s="4" customFormat="1">
      <c r="A265" s="5"/>
      <c r="B265" s="6"/>
      <c r="C265" s="18"/>
      <c r="D265" s="19"/>
      <c r="E265" s="18"/>
      <c r="F265" s="19"/>
      <c r="G265" s="20"/>
      <c r="H265" s="19"/>
      <c r="I265" s="20"/>
      <c r="J265" s="19"/>
      <c r="K265" s="20"/>
      <c r="L265" s="19"/>
      <c r="M265" s="20"/>
    </row>
    <row r="266" spans="1:13" s="4" customFormat="1">
      <c r="A266" s="5"/>
      <c r="B266" s="6"/>
      <c r="C266" s="18"/>
      <c r="D266" s="19"/>
      <c r="E266" s="18"/>
      <c r="F266" s="19"/>
      <c r="G266" s="20"/>
      <c r="H266" s="19"/>
      <c r="I266" s="20"/>
      <c r="J266" s="19"/>
      <c r="K266" s="20"/>
      <c r="L266" s="19"/>
      <c r="M266" s="20"/>
    </row>
    <row r="267" spans="1:13" s="4" customFormat="1">
      <c r="A267" s="5"/>
      <c r="B267" s="6"/>
      <c r="C267" s="18"/>
      <c r="D267" s="19"/>
      <c r="E267" s="18"/>
      <c r="F267" s="19"/>
      <c r="G267" s="20"/>
      <c r="H267" s="19"/>
      <c r="I267" s="20"/>
      <c r="J267" s="19"/>
      <c r="K267" s="20"/>
      <c r="L267" s="19"/>
      <c r="M267" s="20"/>
    </row>
    <row r="268" spans="1:13" s="4" customFormat="1">
      <c r="A268" s="5"/>
      <c r="B268" s="6"/>
      <c r="C268" s="18"/>
      <c r="D268" s="19"/>
      <c r="E268" s="18"/>
      <c r="F268" s="19"/>
      <c r="G268" s="20"/>
      <c r="H268" s="19"/>
      <c r="I268" s="20"/>
      <c r="J268" s="19"/>
      <c r="K268" s="20"/>
      <c r="L268" s="19"/>
      <c r="M268" s="20"/>
    </row>
    <row r="269" spans="1:13" s="4" customFormat="1">
      <c r="A269" s="5"/>
      <c r="B269" s="6"/>
      <c r="C269" s="18"/>
      <c r="D269" s="19"/>
      <c r="E269" s="18"/>
      <c r="F269" s="19"/>
      <c r="G269" s="20"/>
      <c r="H269" s="19"/>
      <c r="I269" s="20"/>
      <c r="J269" s="19"/>
      <c r="K269" s="20"/>
      <c r="L269" s="19"/>
      <c r="M269" s="20"/>
    </row>
    <row r="270" spans="1:13" s="4" customFormat="1">
      <c r="A270" s="5"/>
      <c r="B270" s="6"/>
      <c r="C270" s="18"/>
      <c r="D270" s="19"/>
      <c r="E270" s="18"/>
      <c r="F270" s="19"/>
      <c r="G270" s="20"/>
      <c r="H270" s="19"/>
      <c r="I270" s="20"/>
      <c r="J270" s="19"/>
      <c r="K270" s="20"/>
      <c r="L270" s="19"/>
      <c r="M270" s="20"/>
    </row>
    <row r="271" spans="1:13" s="4" customFormat="1">
      <c r="A271" s="5"/>
      <c r="B271" s="6"/>
      <c r="C271" s="18"/>
      <c r="D271" s="19"/>
      <c r="E271" s="18"/>
      <c r="F271" s="19"/>
      <c r="G271" s="20"/>
      <c r="H271" s="19"/>
      <c r="I271" s="20"/>
      <c r="J271" s="19"/>
      <c r="K271" s="20"/>
      <c r="L271" s="19"/>
      <c r="M271" s="20"/>
    </row>
    <row r="272" spans="1:13" s="4" customFormat="1">
      <c r="A272" s="5"/>
      <c r="B272" s="6"/>
      <c r="C272" s="18"/>
      <c r="D272" s="19"/>
      <c r="E272" s="18"/>
      <c r="F272" s="19"/>
      <c r="G272" s="20"/>
      <c r="H272" s="19"/>
      <c r="I272" s="20"/>
      <c r="J272" s="19"/>
      <c r="K272" s="20"/>
      <c r="L272" s="19"/>
      <c r="M272" s="20"/>
    </row>
    <row r="273" spans="1:13" s="4" customFormat="1">
      <c r="A273" s="5"/>
      <c r="B273" s="6"/>
      <c r="C273" s="18"/>
      <c r="D273" s="19"/>
      <c r="E273" s="18"/>
      <c r="F273" s="19"/>
      <c r="G273" s="20"/>
      <c r="H273" s="19"/>
      <c r="I273" s="20"/>
      <c r="J273" s="19"/>
      <c r="K273" s="20"/>
      <c r="L273" s="19"/>
      <c r="M273" s="20"/>
    </row>
    <row r="274" spans="1:13" s="4" customFormat="1">
      <c r="A274" s="5"/>
      <c r="B274" s="6"/>
      <c r="C274" s="18"/>
      <c r="D274" s="19"/>
      <c r="E274" s="18"/>
      <c r="F274" s="19"/>
      <c r="G274" s="20"/>
      <c r="H274" s="19"/>
      <c r="I274" s="20"/>
      <c r="J274" s="19"/>
      <c r="K274" s="20"/>
      <c r="L274" s="19"/>
      <c r="M274" s="20"/>
    </row>
    <row r="275" spans="1:13" s="4" customFormat="1">
      <c r="A275" s="5"/>
      <c r="B275" s="6"/>
      <c r="C275" s="18"/>
      <c r="D275" s="19"/>
      <c r="E275" s="18"/>
      <c r="F275" s="19"/>
      <c r="G275" s="20"/>
      <c r="H275" s="19"/>
      <c r="I275" s="20"/>
      <c r="J275" s="19"/>
      <c r="K275" s="20"/>
      <c r="L275" s="19"/>
      <c r="M275" s="20"/>
    </row>
    <row r="276" spans="1:13" s="4" customFormat="1">
      <c r="A276" s="5"/>
      <c r="B276" s="6"/>
      <c r="C276" s="18"/>
      <c r="D276" s="19"/>
      <c r="E276" s="18"/>
      <c r="F276" s="19"/>
      <c r="G276" s="20"/>
      <c r="H276" s="19"/>
      <c r="I276" s="20"/>
      <c r="J276" s="19"/>
      <c r="K276" s="20"/>
      <c r="L276" s="19"/>
      <c r="M276" s="20"/>
    </row>
    <row r="277" spans="1:13" s="4" customFormat="1">
      <c r="A277" s="5"/>
      <c r="B277" s="6"/>
      <c r="C277" s="18"/>
      <c r="D277" s="19"/>
      <c r="E277" s="18"/>
      <c r="F277" s="19"/>
      <c r="G277" s="20"/>
      <c r="H277" s="19"/>
      <c r="I277" s="20"/>
      <c r="J277" s="19"/>
      <c r="K277" s="20"/>
      <c r="L277" s="19"/>
      <c r="M277" s="20"/>
    </row>
    <row r="278" spans="1:13" s="4" customFormat="1">
      <c r="A278" s="5"/>
      <c r="B278" s="6"/>
      <c r="C278" s="18"/>
      <c r="D278" s="19"/>
      <c r="E278" s="18"/>
      <c r="F278" s="19"/>
      <c r="G278" s="20"/>
      <c r="H278" s="19"/>
      <c r="I278" s="20"/>
      <c r="J278" s="19"/>
      <c r="K278" s="20"/>
      <c r="L278" s="19"/>
      <c r="M278" s="20"/>
    </row>
    <row r="279" spans="1:13" s="4" customFormat="1">
      <c r="A279" s="5"/>
      <c r="B279" s="6"/>
      <c r="C279" s="18"/>
      <c r="D279" s="19"/>
      <c r="E279" s="18"/>
      <c r="F279" s="19"/>
      <c r="G279" s="20"/>
      <c r="H279" s="19"/>
      <c r="I279" s="20"/>
      <c r="J279" s="19"/>
      <c r="K279" s="20"/>
      <c r="L279" s="19"/>
      <c r="M279" s="20"/>
    </row>
    <row r="280" spans="1:13" s="4" customFormat="1">
      <c r="A280" s="5"/>
      <c r="B280" s="6"/>
      <c r="C280" s="18"/>
      <c r="D280" s="19"/>
      <c r="E280" s="18"/>
      <c r="F280" s="19"/>
      <c r="G280" s="20"/>
      <c r="H280" s="19"/>
      <c r="I280" s="20"/>
      <c r="J280" s="19"/>
      <c r="K280" s="20"/>
      <c r="L280" s="19"/>
      <c r="M280" s="20"/>
    </row>
    <row r="281" spans="1:13" s="4" customFormat="1">
      <c r="A281" s="5"/>
      <c r="B281" s="6"/>
      <c r="C281" s="18"/>
      <c r="D281" s="19"/>
      <c r="E281" s="18"/>
      <c r="F281" s="19"/>
      <c r="G281" s="20"/>
      <c r="H281" s="19"/>
      <c r="I281" s="20"/>
      <c r="J281" s="19"/>
      <c r="K281" s="20"/>
      <c r="L281" s="19"/>
      <c r="M281" s="20"/>
    </row>
    <row r="282" spans="1:13" s="4" customFormat="1">
      <c r="A282" s="5"/>
      <c r="B282" s="6"/>
      <c r="C282" s="18"/>
      <c r="D282" s="19"/>
      <c r="E282" s="18"/>
      <c r="F282" s="19"/>
      <c r="G282" s="20"/>
      <c r="H282" s="19"/>
      <c r="I282" s="20"/>
      <c r="J282" s="19"/>
      <c r="K282" s="20"/>
      <c r="L282" s="19"/>
      <c r="M282" s="20"/>
    </row>
    <row r="283" spans="1:13" s="4" customFormat="1">
      <c r="A283" s="5"/>
      <c r="B283" s="6"/>
      <c r="C283" s="18"/>
      <c r="D283" s="19"/>
      <c r="E283" s="18"/>
      <c r="F283" s="19"/>
      <c r="G283" s="20"/>
      <c r="H283" s="19"/>
      <c r="I283" s="20"/>
      <c r="J283" s="19"/>
      <c r="K283" s="20"/>
      <c r="L283" s="19"/>
      <c r="M283" s="20"/>
    </row>
    <row r="284" spans="1:13" s="4" customFormat="1">
      <c r="A284" s="5"/>
      <c r="B284" s="6"/>
      <c r="C284" s="18"/>
      <c r="D284" s="19"/>
      <c r="E284" s="18"/>
      <c r="F284" s="19"/>
      <c r="G284" s="20"/>
      <c r="H284" s="19"/>
      <c r="I284" s="20"/>
      <c r="J284" s="19"/>
      <c r="K284" s="20"/>
      <c r="L284" s="19"/>
      <c r="M284" s="20"/>
    </row>
    <row r="285" spans="1:13" s="4" customFormat="1">
      <c r="A285" s="5"/>
      <c r="B285" s="6"/>
      <c r="C285" s="18"/>
      <c r="D285" s="19"/>
      <c r="E285" s="18"/>
      <c r="F285" s="19"/>
      <c r="G285" s="20"/>
      <c r="H285" s="19"/>
      <c r="I285" s="20"/>
      <c r="J285" s="19"/>
      <c r="K285" s="20"/>
      <c r="L285" s="19"/>
      <c r="M285" s="20"/>
    </row>
    <row r="286" spans="1:13" s="4" customFormat="1">
      <c r="A286" s="5"/>
      <c r="B286" s="6"/>
      <c r="C286" s="18"/>
      <c r="D286" s="19"/>
      <c r="E286" s="18"/>
      <c r="F286" s="19"/>
      <c r="G286" s="20"/>
      <c r="H286" s="19"/>
      <c r="I286" s="20"/>
      <c r="J286" s="19"/>
      <c r="K286" s="20"/>
      <c r="L286" s="19"/>
      <c r="M286" s="20"/>
    </row>
    <row r="287" spans="1:13" s="4" customFormat="1">
      <c r="A287" s="5"/>
      <c r="B287" s="6"/>
      <c r="C287" s="18"/>
      <c r="D287" s="19"/>
      <c r="E287" s="18"/>
      <c r="F287" s="19"/>
      <c r="G287" s="20"/>
      <c r="H287" s="19"/>
      <c r="I287" s="20"/>
      <c r="J287" s="19"/>
      <c r="K287" s="20"/>
      <c r="L287" s="19"/>
      <c r="M287" s="20"/>
    </row>
    <row r="288" spans="1:13" s="4" customFormat="1">
      <c r="A288" s="5"/>
      <c r="B288" s="6"/>
      <c r="C288" s="18"/>
      <c r="D288" s="19"/>
      <c r="E288" s="18"/>
      <c r="F288" s="19"/>
      <c r="G288" s="20"/>
      <c r="H288" s="19"/>
      <c r="I288" s="20"/>
      <c r="J288" s="19"/>
      <c r="K288" s="20"/>
      <c r="L288" s="19"/>
      <c r="M288" s="20"/>
    </row>
    <row r="289" spans="1:13" s="4" customFormat="1">
      <c r="A289" s="5"/>
      <c r="B289" s="6"/>
      <c r="C289" s="18"/>
      <c r="D289" s="19"/>
      <c r="E289" s="18"/>
      <c r="F289" s="19"/>
      <c r="G289" s="20"/>
      <c r="H289" s="19"/>
      <c r="I289" s="20"/>
      <c r="J289" s="19"/>
      <c r="K289" s="20"/>
      <c r="L289" s="19"/>
      <c r="M289" s="20"/>
    </row>
    <row r="290" spans="1:13" s="4" customFormat="1">
      <c r="A290" s="5"/>
      <c r="B290" s="6"/>
      <c r="C290" s="18"/>
      <c r="D290" s="19"/>
      <c r="E290" s="18"/>
      <c r="F290" s="19"/>
      <c r="G290" s="20"/>
      <c r="H290" s="19"/>
      <c r="I290" s="20"/>
      <c r="J290" s="19"/>
      <c r="K290" s="20"/>
      <c r="L290" s="19"/>
      <c r="M290" s="20"/>
    </row>
    <row r="291" spans="1:13" s="4" customFormat="1">
      <c r="A291" s="5"/>
      <c r="B291" s="6"/>
      <c r="C291" s="18"/>
      <c r="D291" s="19"/>
      <c r="E291" s="18"/>
      <c r="F291" s="19"/>
      <c r="G291" s="20"/>
      <c r="H291" s="19"/>
      <c r="I291" s="20"/>
      <c r="J291" s="19"/>
      <c r="K291" s="20"/>
      <c r="L291" s="19"/>
      <c r="M291" s="20"/>
    </row>
    <row r="292" spans="1:13" s="4" customFormat="1">
      <c r="A292" s="5"/>
      <c r="B292" s="6"/>
      <c r="C292" s="18"/>
      <c r="D292" s="19"/>
      <c r="E292" s="18"/>
      <c r="F292" s="19"/>
      <c r="G292" s="20"/>
      <c r="H292" s="19"/>
      <c r="I292" s="20"/>
      <c r="J292" s="19"/>
      <c r="K292" s="20"/>
      <c r="L292" s="19"/>
      <c r="M292" s="20"/>
    </row>
    <row r="293" spans="1:13" s="4" customFormat="1">
      <c r="A293" s="5"/>
      <c r="B293" s="6"/>
      <c r="C293" s="18"/>
      <c r="D293" s="19"/>
      <c r="E293" s="18"/>
      <c r="F293" s="19"/>
      <c r="G293" s="20"/>
      <c r="H293" s="19"/>
      <c r="I293" s="20"/>
      <c r="J293" s="19"/>
      <c r="K293" s="20"/>
      <c r="L293" s="19"/>
      <c r="M293" s="20"/>
    </row>
    <row r="294" spans="1:13" s="4" customFormat="1">
      <c r="A294" s="5"/>
      <c r="B294" s="6"/>
      <c r="C294" s="18"/>
      <c r="D294" s="19"/>
      <c r="E294" s="18"/>
      <c r="F294" s="19"/>
      <c r="G294" s="20"/>
      <c r="H294" s="19"/>
      <c r="I294" s="20"/>
      <c r="J294" s="19"/>
      <c r="K294" s="20"/>
      <c r="L294" s="19"/>
      <c r="M294" s="20"/>
    </row>
    <row r="295" spans="1:13" s="4" customFormat="1">
      <c r="A295" s="5"/>
      <c r="B295" s="6"/>
      <c r="C295" s="18"/>
      <c r="D295" s="19"/>
      <c r="E295" s="18"/>
      <c r="F295" s="19"/>
      <c r="G295" s="20"/>
      <c r="H295" s="19"/>
      <c r="I295" s="20"/>
      <c r="J295" s="19"/>
      <c r="K295" s="20"/>
      <c r="L295" s="19"/>
      <c r="M295" s="20"/>
    </row>
    <row r="296" spans="1:13" s="4" customFormat="1">
      <c r="A296" s="5"/>
      <c r="B296" s="6"/>
      <c r="C296" s="18"/>
      <c r="D296" s="19"/>
      <c r="E296" s="18"/>
      <c r="F296" s="19"/>
      <c r="G296" s="20"/>
      <c r="H296" s="19"/>
      <c r="I296" s="20"/>
      <c r="J296" s="19"/>
      <c r="K296" s="20"/>
      <c r="L296" s="19"/>
      <c r="M296" s="20"/>
    </row>
    <row r="297" spans="1:13" s="4" customFormat="1">
      <c r="A297" s="5"/>
      <c r="B297" s="6"/>
      <c r="C297" s="18"/>
      <c r="D297" s="19"/>
      <c r="E297" s="18"/>
      <c r="F297" s="19"/>
      <c r="G297" s="20"/>
      <c r="H297" s="19"/>
      <c r="I297" s="20"/>
      <c r="J297" s="19"/>
      <c r="K297" s="20"/>
      <c r="L297" s="19"/>
      <c r="M297" s="20"/>
    </row>
    <row r="298" spans="1:13" s="4" customFormat="1">
      <c r="A298" s="5"/>
      <c r="B298" s="6"/>
      <c r="C298" s="18"/>
      <c r="D298" s="19"/>
      <c r="E298" s="18"/>
      <c r="F298" s="19"/>
      <c r="G298" s="20"/>
      <c r="H298" s="19"/>
      <c r="I298" s="20"/>
      <c r="J298" s="19"/>
      <c r="K298" s="20"/>
      <c r="L298" s="19"/>
      <c r="M298" s="20"/>
    </row>
    <row r="299" spans="1:13" s="4" customFormat="1">
      <c r="A299" s="5"/>
      <c r="B299" s="6"/>
      <c r="C299" s="18"/>
      <c r="D299" s="19"/>
      <c r="E299" s="18"/>
      <c r="F299" s="19"/>
      <c r="G299" s="20"/>
      <c r="H299" s="19"/>
      <c r="I299" s="20"/>
      <c r="J299" s="19"/>
      <c r="K299" s="20"/>
      <c r="L299" s="19"/>
      <c r="M299" s="20"/>
    </row>
    <row r="300" spans="1:13" s="4" customFormat="1">
      <c r="A300" s="5"/>
      <c r="B300" s="6"/>
      <c r="C300" s="18"/>
      <c r="D300" s="19"/>
      <c r="E300" s="18"/>
      <c r="F300" s="19"/>
      <c r="G300" s="20"/>
      <c r="H300" s="19"/>
      <c r="I300" s="20"/>
      <c r="J300" s="19"/>
      <c r="K300" s="20"/>
      <c r="L300" s="19"/>
      <c r="M300" s="20"/>
    </row>
    <row r="301" spans="1:13" s="4" customFormat="1">
      <c r="A301" s="5"/>
      <c r="B301" s="6"/>
      <c r="C301" s="18"/>
      <c r="D301" s="19"/>
      <c r="E301" s="18"/>
      <c r="F301" s="19"/>
      <c r="G301" s="20"/>
      <c r="H301" s="19"/>
      <c r="I301" s="20"/>
      <c r="J301" s="19"/>
      <c r="K301" s="20"/>
      <c r="L301" s="19"/>
      <c r="M301" s="20"/>
    </row>
    <row r="302" spans="1:13" s="4" customFormat="1">
      <c r="A302" s="5"/>
      <c r="B302" s="6"/>
      <c r="C302" s="18"/>
      <c r="D302" s="19"/>
      <c r="E302" s="18"/>
      <c r="F302" s="19"/>
      <c r="G302" s="20"/>
      <c r="H302" s="19"/>
      <c r="I302" s="20"/>
      <c r="J302" s="19"/>
      <c r="K302" s="20"/>
      <c r="L302" s="19"/>
      <c r="M302" s="20"/>
    </row>
    <row r="303" spans="1:13" s="4" customFormat="1">
      <c r="A303" s="5"/>
      <c r="B303" s="6"/>
      <c r="C303" s="18"/>
      <c r="D303" s="19"/>
      <c r="E303" s="18"/>
      <c r="F303" s="19"/>
      <c r="G303" s="20"/>
      <c r="H303" s="19"/>
      <c r="I303" s="20"/>
      <c r="J303" s="19"/>
      <c r="K303" s="20"/>
      <c r="L303" s="19"/>
      <c r="M303" s="20"/>
    </row>
    <row r="304" spans="1:13" s="4" customFormat="1">
      <c r="A304" s="5"/>
      <c r="B304" s="6"/>
      <c r="C304" s="18"/>
      <c r="D304" s="19"/>
      <c r="E304" s="18"/>
      <c r="F304" s="19"/>
      <c r="G304" s="20"/>
      <c r="H304" s="19"/>
      <c r="I304" s="20"/>
      <c r="J304" s="19"/>
      <c r="K304" s="20"/>
      <c r="L304" s="19"/>
      <c r="M304" s="20"/>
    </row>
    <row r="305" spans="1:13" s="4" customFormat="1">
      <c r="A305" s="5"/>
      <c r="B305" s="6"/>
      <c r="C305" s="18"/>
      <c r="D305" s="19"/>
      <c r="E305" s="18"/>
      <c r="F305" s="19"/>
      <c r="G305" s="20"/>
      <c r="H305" s="19"/>
      <c r="I305" s="20"/>
      <c r="J305" s="19"/>
      <c r="K305" s="20"/>
      <c r="L305" s="19"/>
      <c r="M305" s="20"/>
    </row>
    <row r="306" spans="1:13" s="4" customFormat="1">
      <c r="A306" s="5"/>
      <c r="B306" s="6"/>
      <c r="C306" s="18"/>
      <c r="D306" s="19"/>
      <c r="E306" s="18"/>
      <c r="F306" s="19"/>
      <c r="G306" s="20"/>
      <c r="H306" s="19"/>
      <c r="I306" s="20"/>
      <c r="J306" s="19"/>
      <c r="K306" s="20"/>
      <c r="L306" s="19"/>
      <c r="M306" s="20"/>
    </row>
    <row r="307" spans="1:13" s="4" customFormat="1">
      <c r="A307" s="5"/>
      <c r="B307" s="6"/>
      <c r="C307" s="18"/>
      <c r="D307" s="19"/>
      <c r="E307" s="18"/>
      <c r="F307" s="19"/>
      <c r="G307" s="20"/>
      <c r="H307" s="19"/>
      <c r="I307" s="20"/>
      <c r="J307" s="19"/>
      <c r="K307" s="20"/>
      <c r="L307" s="19"/>
      <c r="M307" s="20"/>
    </row>
    <row r="308" spans="1:13" s="4" customFormat="1">
      <c r="A308" s="5"/>
      <c r="B308" s="6"/>
      <c r="C308" s="18"/>
      <c r="D308" s="19"/>
      <c r="E308" s="18"/>
      <c r="F308" s="19"/>
      <c r="G308" s="20"/>
      <c r="H308" s="19"/>
      <c r="I308" s="20"/>
      <c r="J308" s="19"/>
      <c r="K308" s="20"/>
      <c r="L308" s="19"/>
      <c r="M308" s="20"/>
    </row>
    <row r="309" spans="1:13" s="4" customFormat="1">
      <c r="A309" s="5"/>
      <c r="B309" s="6"/>
      <c r="C309" s="18"/>
      <c r="D309" s="19"/>
      <c r="E309" s="18"/>
      <c r="F309" s="19"/>
      <c r="G309" s="20"/>
      <c r="H309" s="19"/>
      <c r="I309" s="20"/>
      <c r="J309" s="19"/>
      <c r="K309" s="20"/>
      <c r="L309" s="19"/>
      <c r="M309" s="20"/>
    </row>
    <row r="310" spans="1:13" s="4" customFormat="1">
      <c r="A310" s="5"/>
      <c r="B310" s="6"/>
      <c r="C310" s="18"/>
      <c r="D310" s="19"/>
      <c r="E310" s="18"/>
      <c r="F310" s="19"/>
      <c r="G310" s="20"/>
      <c r="H310" s="19"/>
      <c r="I310" s="20"/>
      <c r="J310" s="19"/>
      <c r="K310" s="20"/>
      <c r="L310" s="19"/>
      <c r="M310" s="20"/>
    </row>
    <row r="311" spans="1:13" s="4" customFormat="1">
      <c r="A311" s="5"/>
      <c r="B311" s="6"/>
      <c r="C311" s="18"/>
      <c r="D311" s="19"/>
      <c r="E311" s="18"/>
      <c r="F311" s="19"/>
      <c r="G311" s="20"/>
      <c r="H311" s="19"/>
      <c r="I311" s="20"/>
      <c r="J311" s="19"/>
      <c r="K311" s="20"/>
      <c r="L311" s="19"/>
      <c r="M311" s="20"/>
    </row>
    <row r="312" spans="1:13" s="4" customFormat="1">
      <c r="A312" s="5"/>
      <c r="B312" s="6"/>
      <c r="C312" s="18"/>
      <c r="D312" s="19"/>
      <c r="E312" s="18"/>
      <c r="F312" s="19"/>
      <c r="G312" s="20"/>
      <c r="H312" s="19"/>
      <c r="I312" s="20"/>
      <c r="J312" s="19"/>
      <c r="K312" s="20"/>
      <c r="L312" s="19"/>
      <c r="M312" s="20"/>
    </row>
    <row r="313" spans="1:13" s="4" customFormat="1">
      <c r="A313" s="5"/>
      <c r="B313" s="6"/>
      <c r="C313" s="18"/>
      <c r="D313" s="19"/>
      <c r="E313" s="18"/>
      <c r="F313" s="19"/>
      <c r="G313" s="20"/>
      <c r="H313" s="19"/>
      <c r="I313" s="20"/>
      <c r="J313" s="19"/>
      <c r="K313" s="20"/>
      <c r="L313" s="19"/>
      <c r="M313" s="20"/>
    </row>
    <row r="314" spans="1:13" s="4" customFormat="1">
      <c r="A314" s="5"/>
      <c r="B314" s="6"/>
      <c r="C314" s="18"/>
      <c r="D314" s="19"/>
      <c r="E314" s="18"/>
      <c r="F314" s="19"/>
      <c r="G314" s="20"/>
      <c r="H314" s="19"/>
      <c r="I314" s="20"/>
      <c r="J314" s="19"/>
      <c r="K314" s="20"/>
      <c r="L314" s="19"/>
      <c r="M314" s="20"/>
    </row>
    <row r="315" spans="1:13" s="4" customFormat="1">
      <c r="A315" s="5"/>
      <c r="B315" s="6"/>
      <c r="C315" s="18"/>
      <c r="D315" s="19"/>
      <c r="E315" s="18"/>
      <c r="F315" s="19"/>
      <c r="G315" s="20"/>
      <c r="H315" s="19"/>
      <c r="I315" s="20"/>
      <c r="J315" s="19"/>
      <c r="K315" s="20"/>
      <c r="L315" s="19"/>
      <c r="M315" s="20"/>
    </row>
    <row r="316" spans="1:13" s="4" customFormat="1">
      <c r="A316" s="5"/>
      <c r="B316" s="6"/>
      <c r="C316" s="18"/>
      <c r="D316" s="19"/>
      <c r="E316" s="18"/>
      <c r="F316" s="19"/>
      <c r="G316" s="20"/>
      <c r="H316" s="19"/>
      <c r="I316" s="20"/>
      <c r="J316" s="19"/>
      <c r="K316" s="20"/>
      <c r="L316" s="19"/>
      <c r="M316" s="20"/>
    </row>
    <row r="317" spans="1:13" s="4" customFormat="1">
      <c r="A317" s="5"/>
      <c r="B317" s="6"/>
      <c r="C317" s="18"/>
      <c r="D317" s="19"/>
      <c r="E317" s="18"/>
      <c r="F317" s="19"/>
      <c r="G317" s="20"/>
      <c r="H317" s="19"/>
      <c r="I317" s="20"/>
      <c r="J317" s="19"/>
      <c r="K317" s="20"/>
      <c r="L317" s="19"/>
      <c r="M317" s="20"/>
    </row>
    <row r="318" spans="1:13" s="4" customFormat="1">
      <c r="A318" s="5"/>
      <c r="B318" s="6"/>
      <c r="C318" s="18"/>
      <c r="D318" s="19"/>
      <c r="E318" s="18"/>
      <c r="F318" s="19"/>
      <c r="G318" s="20"/>
      <c r="H318" s="19"/>
      <c r="I318" s="20"/>
      <c r="J318" s="19"/>
      <c r="K318" s="20"/>
      <c r="L318" s="19"/>
      <c r="M318" s="20"/>
    </row>
    <row r="319" spans="1:13" s="4" customFormat="1">
      <c r="A319" s="5"/>
      <c r="B319" s="6"/>
      <c r="C319" s="18"/>
      <c r="D319" s="19"/>
      <c r="E319" s="18"/>
      <c r="F319" s="19"/>
      <c r="G319" s="20"/>
      <c r="H319" s="19"/>
      <c r="I319" s="20"/>
      <c r="J319" s="19"/>
      <c r="K319" s="20"/>
      <c r="L319" s="19"/>
      <c r="M319" s="20"/>
    </row>
    <row r="320" spans="1:13" s="4" customFormat="1">
      <c r="A320" s="5"/>
      <c r="B320" s="6"/>
      <c r="C320" s="18"/>
      <c r="D320" s="19"/>
      <c r="E320" s="18"/>
      <c r="F320" s="19"/>
      <c r="G320" s="20"/>
      <c r="H320" s="19"/>
      <c r="I320" s="20"/>
      <c r="J320" s="19"/>
      <c r="K320" s="20"/>
      <c r="L320" s="19"/>
      <c r="M320" s="20"/>
    </row>
    <row r="321" spans="1:13" s="4" customFormat="1">
      <c r="A321" s="5"/>
      <c r="B321" s="6"/>
      <c r="C321" s="18"/>
      <c r="D321" s="19"/>
      <c r="E321" s="18"/>
      <c r="F321" s="19"/>
      <c r="G321" s="20"/>
      <c r="H321" s="19"/>
      <c r="I321" s="20"/>
      <c r="J321" s="19"/>
      <c r="K321" s="20"/>
      <c r="L321" s="19"/>
      <c r="M321" s="20"/>
    </row>
    <row r="322" spans="1:13" s="4" customFormat="1">
      <c r="A322" s="5"/>
      <c r="B322" s="6"/>
      <c r="C322" s="18"/>
      <c r="D322" s="19"/>
      <c r="E322" s="18"/>
      <c r="F322" s="19"/>
      <c r="G322" s="20"/>
      <c r="H322" s="19"/>
      <c r="I322" s="20"/>
      <c r="J322" s="19"/>
      <c r="K322" s="20"/>
      <c r="L322" s="19"/>
      <c r="M322" s="20"/>
    </row>
    <row r="323" spans="1:13" s="4" customFormat="1">
      <c r="A323" s="5"/>
      <c r="B323" s="6"/>
      <c r="C323" s="18"/>
      <c r="D323" s="19"/>
      <c r="E323" s="18"/>
      <c r="F323" s="19"/>
      <c r="G323" s="20"/>
      <c r="H323" s="19"/>
      <c r="I323" s="20"/>
      <c r="J323" s="19"/>
      <c r="K323" s="20"/>
      <c r="L323" s="19"/>
      <c r="M323" s="20"/>
    </row>
    <row r="324" spans="1:13" s="4" customFormat="1">
      <c r="A324" s="5"/>
      <c r="B324" s="6"/>
      <c r="C324" s="18"/>
      <c r="D324" s="19"/>
      <c r="E324" s="18"/>
      <c r="F324" s="19"/>
      <c r="G324" s="20"/>
      <c r="H324" s="19"/>
      <c r="I324" s="20"/>
      <c r="J324" s="19"/>
      <c r="K324" s="20"/>
      <c r="L324" s="19"/>
      <c r="M324" s="20"/>
    </row>
    <row r="325" spans="1:13" s="4" customFormat="1">
      <c r="A325" s="5"/>
      <c r="B325" s="6"/>
      <c r="C325" s="18"/>
      <c r="D325" s="19"/>
      <c r="E325" s="18"/>
      <c r="F325" s="19"/>
      <c r="G325" s="20"/>
      <c r="H325" s="19"/>
      <c r="I325" s="20"/>
      <c r="J325" s="19"/>
      <c r="K325" s="20"/>
      <c r="L325" s="19"/>
      <c r="M325" s="20"/>
    </row>
    <row r="326" spans="1:13" s="4" customFormat="1">
      <c r="A326" s="5"/>
      <c r="B326" s="6"/>
      <c r="C326" s="18"/>
      <c r="D326" s="19"/>
      <c r="E326" s="18"/>
      <c r="F326" s="19"/>
      <c r="G326" s="20"/>
      <c r="H326" s="19"/>
      <c r="I326" s="20"/>
      <c r="J326" s="19"/>
      <c r="K326" s="20"/>
      <c r="L326" s="19"/>
      <c r="M326" s="20"/>
    </row>
    <row r="327" spans="1:13" s="4" customFormat="1">
      <c r="A327" s="5"/>
      <c r="B327" s="6"/>
      <c r="C327" s="18"/>
      <c r="D327" s="19"/>
      <c r="E327" s="18"/>
      <c r="F327" s="19"/>
      <c r="G327" s="20"/>
      <c r="H327" s="19"/>
      <c r="I327" s="20"/>
      <c r="J327" s="19"/>
      <c r="K327" s="20"/>
      <c r="L327" s="19"/>
      <c r="M327" s="20"/>
    </row>
    <row r="328" spans="1:13" s="4" customFormat="1">
      <c r="A328" s="5"/>
      <c r="B328" s="6"/>
      <c r="C328" s="18"/>
      <c r="D328" s="19"/>
      <c r="E328" s="18"/>
      <c r="F328" s="19"/>
      <c r="G328" s="20"/>
      <c r="H328" s="19"/>
      <c r="I328" s="20"/>
      <c r="J328" s="19"/>
      <c r="K328" s="20"/>
      <c r="L328" s="19"/>
      <c r="M328" s="20"/>
    </row>
    <row r="329" spans="1:13" s="4" customFormat="1">
      <c r="A329" s="5"/>
      <c r="B329" s="6"/>
      <c r="C329" s="18"/>
      <c r="D329" s="19"/>
      <c r="E329" s="18"/>
      <c r="F329" s="19"/>
      <c r="G329" s="20"/>
      <c r="H329" s="19"/>
      <c r="I329" s="20"/>
      <c r="J329" s="19"/>
      <c r="K329" s="20"/>
      <c r="L329" s="19"/>
      <c r="M329" s="20"/>
    </row>
    <row r="330" spans="1:13" s="4" customFormat="1">
      <c r="A330" s="5"/>
      <c r="B330" s="6"/>
      <c r="C330" s="18"/>
      <c r="D330" s="19"/>
      <c r="E330" s="18"/>
      <c r="F330" s="19"/>
      <c r="G330" s="20"/>
      <c r="H330" s="19"/>
      <c r="I330" s="20"/>
      <c r="J330" s="19"/>
      <c r="K330" s="20"/>
      <c r="L330" s="19"/>
      <c r="M330" s="20"/>
    </row>
    <row r="331" spans="1:13" s="4" customFormat="1">
      <c r="A331" s="5"/>
      <c r="B331" s="6"/>
      <c r="C331" s="18"/>
      <c r="D331" s="19"/>
      <c r="E331" s="18"/>
      <c r="F331" s="19"/>
      <c r="G331" s="20"/>
      <c r="H331" s="19"/>
      <c r="I331" s="20"/>
      <c r="J331" s="19"/>
      <c r="K331" s="20"/>
      <c r="L331" s="19"/>
      <c r="M331" s="20"/>
    </row>
    <row r="332" spans="1:13" s="4" customFormat="1">
      <c r="A332" s="5"/>
      <c r="B332" s="6"/>
      <c r="C332" s="18"/>
      <c r="D332" s="19"/>
      <c r="E332" s="18"/>
      <c r="F332" s="19"/>
      <c r="G332" s="20"/>
      <c r="H332" s="19"/>
      <c r="I332" s="20"/>
      <c r="J332" s="19"/>
      <c r="K332" s="20"/>
      <c r="L332" s="19"/>
      <c r="M332" s="20"/>
    </row>
    <row r="333" spans="1:13" s="4" customFormat="1">
      <c r="A333" s="5"/>
      <c r="B333" s="6"/>
      <c r="C333" s="18"/>
      <c r="D333" s="19"/>
      <c r="E333" s="18"/>
      <c r="F333" s="19"/>
      <c r="G333" s="20"/>
      <c r="H333" s="19"/>
      <c r="I333" s="20"/>
      <c r="J333" s="19"/>
      <c r="K333" s="20"/>
      <c r="L333" s="19"/>
      <c r="M333" s="20"/>
    </row>
    <row r="334" spans="1:13" s="4" customFormat="1">
      <c r="A334" s="5"/>
      <c r="B334" s="6"/>
      <c r="C334" s="18"/>
      <c r="D334" s="19"/>
      <c r="E334" s="18"/>
      <c r="F334" s="19"/>
      <c r="G334" s="20"/>
      <c r="H334" s="19"/>
      <c r="I334" s="20"/>
      <c r="J334" s="19"/>
      <c r="K334" s="20"/>
      <c r="L334" s="19"/>
      <c r="M334" s="20"/>
    </row>
    <row r="335" spans="1:13" s="4" customFormat="1">
      <c r="A335" s="5"/>
      <c r="B335" s="6"/>
      <c r="C335" s="18"/>
      <c r="D335" s="19"/>
      <c r="E335" s="18"/>
      <c r="F335" s="19"/>
      <c r="G335" s="20"/>
      <c r="H335" s="19"/>
      <c r="I335" s="20"/>
      <c r="J335" s="19"/>
      <c r="K335" s="20"/>
      <c r="L335" s="19"/>
      <c r="M335" s="20"/>
    </row>
    <row r="336" spans="1:13" s="4" customFormat="1">
      <c r="A336" s="5"/>
      <c r="B336" s="6"/>
      <c r="C336" s="18"/>
      <c r="D336" s="19"/>
      <c r="E336" s="18"/>
      <c r="F336" s="19"/>
      <c r="G336" s="20"/>
      <c r="H336" s="19"/>
      <c r="I336" s="20"/>
      <c r="J336" s="19"/>
      <c r="K336" s="20"/>
      <c r="L336" s="19"/>
      <c r="M336" s="20"/>
    </row>
    <row r="337" spans="1:13" s="4" customFormat="1">
      <c r="A337" s="5"/>
      <c r="B337" s="6"/>
      <c r="C337" s="18"/>
      <c r="D337" s="19"/>
      <c r="E337" s="18"/>
      <c r="F337" s="19"/>
      <c r="G337" s="20"/>
      <c r="H337" s="19"/>
      <c r="I337" s="20"/>
      <c r="J337" s="19"/>
      <c r="K337" s="20"/>
      <c r="L337" s="19"/>
      <c r="M337" s="20"/>
    </row>
    <row r="338" spans="1:13" s="4" customFormat="1">
      <c r="A338" s="5"/>
      <c r="B338" s="6"/>
      <c r="C338" s="18"/>
      <c r="D338" s="19"/>
      <c r="E338" s="18"/>
      <c r="F338" s="19"/>
      <c r="G338" s="20"/>
      <c r="H338" s="19"/>
      <c r="I338" s="20"/>
      <c r="J338" s="19"/>
      <c r="K338" s="20"/>
      <c r="L338" s="19"/>
      <c r="M338" s="20"/>
    </row>
    <row r="339" spans="1:13" s="4" customFormat="1">
      <c r="A339" s="5"/>
      <c r="B339" s="6"/>
      <c r="C339" s="18"/>
      <c r="D339" s="19"/>
      <c r="E339" s="18"/>
      <c r="F339" s="19"/>
      <c r="G339" s="20"/>
      <c r="H339" s="19"/>
      <c r="I339" s="20"/>
      <c r="J339" s="19"/>
      <c r="K339" s="20"/>
      <c r="L339" s="19"/>
      <c r="M339" s="20"/>
    </row>
    <row r="340" spans="1:13" s="4" customFormat="1">
      <c r="A340" s="5"/>
      <c r="B340" s="6"/>
      <c r="C340" s="18"/>
      <c r="D340" s="19"/>
      <c r="E340" s="18"/>
      <c r="F340" s="19"/>
      <c r="G340" s="20"/>
      <c r="H340" s="19"/>
      <c r="I340" s="20"/>
      <c r="J340" s="19"/>
      <c r="K340" s="20"/>
      <c r="L340" s="19"/>
      <c r="M340" s="20"/>
    </row>
    <row r="341" spans="1:13" s="4" customFormat="1">
      <c r="A341" s="5"/>
      <c r="B341" s="6"/>
      <c r="C341" s="18"/>
      <c r="D341" s="19"/>
      <c r="E341" s="18"/>
      <c r="F341" s="19"/>
      <c r="G341" s="20"/>
      <c r="H341" s="19"/>
      <c r="I341" s="20"/>
      <c r="J341" s="19"/>
      <c r="K341" s="20"/>
      <c r="L341" s="19"/>
      <c r="M341" s="20"/>
    </row>
    <row r="342" spans="1:13" s="4" customFormat="1">
      <c r="A342" s="5"/>
      <c r="B342" s="6"/>
      <c r="C342" s="18"/>
      <c r="D342" s="19"/>
      <c r="E342" s="18"/>
      <c r="F342" s="19"/>
      <c r="G342" s="20"/>
      <c r="H342" s="19"/>
      <c r="I342" s="20"/>
      <c r="J342" s="19"/>
      <c r="K342" s="20"/>
      <c r="L342" s="19"/>
      <c r="M342" s="20"/>
    </row>
    <row r="343" spans="1:13" s="4" customFormat="1">
      <c r="A343" s="5"/>
      <c r="B343" s="6"/>
      <c r="C343" s="18"/>
      <c r="D343" s="19"/>
      <c r="E343" s="18"/>
      <c r="F343" s="19"/>
      <c r="G343" s="20"/>
      <c r="H343" s="19"/>
      <c r="I343" s="20"/>
      <c r="J343" s="19"/>
      <c r="K343" s="20"/>
      <c r="L343" s="19"/>
      <c r="M343" s="20"/>
    </row>
    <row r="344" spans="1:13" s="4" customFormat="1">
      <c r="A344" s="5"/>
      <c r="B344" s="6"/>
      <c r="C344" s="18"/>
      <c r="D344" s="19"/>
      <c r="E344" s="18"/>
      <c r="F344" s="19"/>
      <c r="G344" s="20"/>
      <c r="H344" s="19"/>
      <c r="I344" s="20"/>
      <c r="J344" s="19"/>
      <c r="K344" s="20"/>
      <c r="L344" s="19"/>
      <c r="M344" s="20"/>
    </row>
    <row r="345" spans="1:13" s="4" customFormat="1">
      <c r="A345" s="5"/>
      <c r="B345" s="6"/>
      <c r="C345" s="18"/>
      <c r="D345" s="19"/>
      <c r="E345" s="18"/>
      <c r="F345" s="19"/>
      <c r="G345" s="20"/>
      <c r="H345" s="19"/>
      <c r="I345" s="20"/>
      <c r="J345" s="19"/>
      <c r="K345" s="20"/>
      <c r="L345" s="19"/>
      <c r="M345" s="20"/>
    </row>
    <row r="346" spans="1:13" s="4" customFormat="1">
      <c r="A346" s="5"/>
      <c r="B346" s="6"/>
      <c r="C346" s="18"/>
      <c r="D346" s="19"/>
      <c r="E346" s="18"/>
      <c r="F346" s="19"/>
      <c r="G346" s="20"/>
      <c r="H346" s="19"/>
      <c r="I346" s="20"/>
      <c r="J346" s="19"/>
      <c r="K346" s="20"/>
      <c r="L346" s="19"/>
      <c r="M346" s="20"/>
    </row>
    <row r="347" spans="1:13" s="4" customFormat="1">
      <c r="A347" s="5"/>
      <c r="B347" s="6"/>
      <c r="C347" s="18"/>
      <c r="D347" s="19"/>
      <c r="E347" s="18"/>
      <c r="F347" s="19"/>
      <c r="G347" s="20"/>
      <c r="H347" s="19"/>
      <c r="I347" s="20"/>
      <c r="J347" s="19"/>
      <c r="K347" s="20"/>
      <c r="L347" s="19"/>
      <c r="M347" s="20"/>
    </row>
    <row r="348" spans="1:13" s="4" customFormat="1">
      <c r="A348" s="5"/>
      <c r="B348" s="6"/>
      <c r="C348" s="18"/>
      <c r="D348" s="19"/>
      <c r="E348" s="18"/>
      <c r="F348" s="19"/>
      <c r="G348" s="20"/>
      <c r="H348" s="19"/>
      <c r="I348" s="20"/>
      <c r="J348" s="19"/>
      <c r="K348" s="20"/>
      <c r="L348" s="19"/>
      <c r="M348" s="20"/>
    </row>
    <row r="349" spans="1:13" s="4" customFormat="1">
      <c r="A349" s="5"/>
      <c r="B349" s="6"/>
      <c r="C349" s="18"/>
      <c r="D349" s="19"/>
      <c r="E349" s="18"/>
      <c r="F349" s="19"/>
      <c r="G349" s="20"/>
      <c r="H349" s="19"/>
      <c r="I349" s="20"/>
      <c r="J349" s="19"/>
      <c r="K349" s="20"/>
      <c r="L349" s="19"/>
      <c r="M349" s="20"/>
    </row>
    <row r="350" spans="1:13" s="4" customFormat="1">
      <c r="A350" s="5"/>
      <c r="B350" s="6"/>
      <c r="C350" s="18"/>
      <c r="D350" s="19"/>
      <c r="E350" s="18"/>
      <c r="F350" s="19"/>
      <c r="G350" s="20"/>
      <c r="H350" s="19"/>
      <c r="I350" s="20"/>
      <c r="J350" s="19"/>
      <c r="K350" s="20"/>
      <c r="L350" s="19"/>
      <c r="M350" s="20"/>
    </row>
    <row r="351" spans="1:13" s="4" customFormat="1">
      <c r="A351" s="5"/>
      <c r="B351" s="6"/>
      <c r="C351" s="18"/>
      <c r="D351" s="19"/>
      <c r="E351" s="18"/>
      <c r="F351" s="19"/>
      <c r="G351" s="20"/>
      <c r="H351" s="19"/>
      <c r="I351" s="20"/>
      <c r="J351" s="19"/>
      <c r="K351" s="20"/>
      <c r="L351" s="19"/>
      <c r="M351" s="20"/>
    </row>
    <row r="352" spans="1:13" s="4" customFormat="1">
      <c r="A352" s="5"/>
      <c r="B352" s="6"/>
      <c r="C352" s="18"/>
      <c r="D352" s="19"/>
      <c r="E352" s="18"/>
      <c r="F352" s="19"/>
      <c r="G352" s="20"/>
      <c r="H352" s="19"/>
      <c r="I352" s="20"/>
      <c r="J352" s="19"/>
      <c r="K352" s="20"/>
      <c r="L352" s="19"/>
      <c r="M352" s="20"/>
    </row>
    <row r="353" spans="1:13" s="4" customFormat="1">
      <c r="A353" s="5"/>
      <c r="B353" s="6"/>
      <c r="C353" s="18"/>
      <c r="D353" s="19"/>
      <c r="E353" s="18"/>
      <c r="F353" s="19"/>
      <c r="G353" s="20"/>
      <c r="H353" s="19"/>
      <c r="I353" s="20"/>
      <c r="J353" s="19"/>
      <c r="K353" s="20"/>
      <c r="L353" s="19"/>
      <c r="M353" s="20"/>
    </row>
    <row r="354" spans="1:13" s="4" customFormat="1">
      <c r="A354" s="5"/>
      <c r="B354" s="6"/>
      <c r="C354" s="18"/>
      <c r="D354" s="19"/>
      <c r="E354" s="18"/>
      <c r="F354" s="19"/>
      <c r="G354" s="20"/>
      <c r="H354" s="19"/>
      <c r="I354" s="20"/>
      <c r="J354" s="19"/>
      <c r="K354" s="20"/>
      <c r="L354" s="19"/>
      <c r="M354" s="20"/>
    </row>
    <row r="355" spans="1:13" s="4" customFormat="1">
      <c r="A355" s="5"/>
      <c r="B355" s="6"/>
      <c r="C355" s="18"/>
      <c r="D355" s="19"/>
      <c r="E355" s="18"/>
      <c r="F355" s="19"/>
      <c r="G355" s="20"/>
      <c r="H355" s="19"/>
      <c r="I355" s="20"/>
      <c r="J355" s="19"/>
      <c r="K355" s="20"/>
      <c r="L355" s="19"/>
      <c r="M355" s="20"/>
    </row>
    <row r="356" spans="1:13" s="4" customFormat="1">
      <c r="A356" s="5"/>
      <c r="B356" s="6"/>
      <c r="C356" s="18"/>
      <c r="D356" s="19"/>
      <c r="E356" s="18"/>
      <c r="F356" s="19"/>
      <c r="G356" s="20"/>
      <c r="H356" s="19"/>
      <c r="I356" s="20"/>
      <c r="J356" s="19"/>
      <c r="K356" s="20"/>
      <c r="L356" s="19"/>
      <c r="M356" s="20"/>
    </row>
    <row r="357" spans="1:13" s="4" customFormat="1">
      <c r="A357" s="5"/>
      <c r="B357" s="6"/>
      <c r="C357" s="18"/>
      <c r="D357" s="19"/>
      <c r="E357" s="18"/>
      <c r="F357" s="19"/>
      <c r="G357" s="20"/>
      <c r="H357" s="19"/>
      <c r="I357" s="20"/>
      <c r="J357" s="19"/>
      <c r="K357" s="20"/>
      <c r="L357" s="19"/>
      <c r="M357" s="20"/>
    </row>
    <row r="358" spans="1:13" s="4" customFormat="1">
      <c r="A358" s="5"/>
      <c r="B358" s="6"/>
      <c r="C358" s="18"/>
      <c r="D358" s="19"/>
      <c r="E358" s="18"/>
      <c r="F358" s="19"/>
      <c r="G358" s="20"/>
      <c r="H358" s="19"/>
      <c r="I358" s="20"/>
      <c r="J358" s="19"/>
      <c r="K358" s="20"/>
      <c r="L358" s="19"/>
      <c r="M358" s="20"/>
    </row>
    <row r="359" spans="1:13" s="4" customFormat="1">
      <c r="A359" s="5"/>
      <c r="B359" s="6"/>
      <c r="C359" s="18"/>
      <c r="D359" s="19"/>
      <c r="E359" s="18"/>
      <c r="F359" s="19"/>
      <c r="G359" s="20"/>
      <c r="H359" s="19"/>
      <c r="I359" s="20"/>
      <c r="J359" s="19"/>
      <c r="K359" s="20"/>
      <c r="L359" s="19"/>
      <c r="M359" s="20"/>
    </row>
    <row r="360" spans="1:13" s="4" customFormat="1">
      <c r="A360" s="5"/>
      <c r="B360" s="6"/>
      <c r="C360" s="18"/>
      <c r="D360" s="19"/>
      <c r="E360" s="18"/>
      <c r="F360" s="19"/>
      <c r="G360" s="20"/>
      <c r="H360" s="19"/>
      <c r="I360" s="20"/>
      <c r="J360" s="19"/>
      <c r="K360" s="20"/>
      <c r="L360" s="19"/>
      <c r="M360" s="20"/>
    </row>
    <row r="361" spans="1:13" s="4" customFormat="1">
      <c r="A361" s="5"/>
      <c r="B361" s="6"/>
      <c r="C361" s="18"/>
      <c r="D361" s="19"/>
      <c r="E361" s="18"/>
      <c r="F361" s="19"/>
      <c r="G361" s="20"/>
      <c r="H361" s="19"/>
      <c r="I361" s="20"/>
      <c r="J361" s="19"/>
      <c r="K361" s="20"/>
      <c r="L361" s="19"/>
      <c r="M361" s="20"/>
    </row>
    <row r="362" spans="1:13" s="4" customFormat="1">
      <c r="A362" s="5"/>
      <c r="B362" s="6"/>
      <c r="C362" s="18"/>
      <c r="D362" s="19"/>
      <c r="E362" s="18"/>
      <c r="F362" s="19"/>
      <c r="G362" s="20"/>
      <c r="H362" s="19"/>
      <c r="I362" s="20"/>
      <c r="J362" s="19"/>
      <c r="K362" s="20"/>
      <c r="L362" s="19"/>
      <c r="M362" s="20"/>
    </row>
    <row r="363" spans="1:13" s="4" customFormat="1">
      <c r="A363" s="5"/>
      <c r="B363" s="6"/>
      <c r="C363" s="18"/>
      <c r="D363" s="19"/>
      <c r="E363" s="18"/>
      <c r="F363" s="19"/>
      <c r="G363" s="20"/>
      <c r="H363" s="19"/>
      <c r="I363" s="20"/>
      <c r="J363" s="19"/>
      <c r="K363" s="20"/>
      <c r="L363" s="19"/>
      <c r="M363" s="20"/>
    </row>
    <row r="364" spans="1:13" s="4" customFormat="1">
      <c r="A364" s="5"/>
      <c r="B364" s="6"/>
      <c r="C364" s="18"/>
      <c r="D364" s="19"/>
      <c r="E364" s="18"/>
      <c r="F364" s="19"/>
      <c r="G364" s="20"/>
      <c r="H364" s="19"/>
      <c r="I364" s="20"/>
      <c r="J364" s="19"/>
      <c r="K364" s="20"/>
      <c r="L364" s="19"/>
      <c r="M364" s="20"/>
    </row>
    <row r="365" spans="1:13" s="4" customFormat="1">
      <c r="A365" s="5"/>
      <c r="B365" s="6"/>
      <c r="C365" s="18"/>
      <c r="D365" s="19"/>
      <c r="E365" s="18"/>
      <c r="F365" s="19"/>
      <c r="G365" s="20"/>
      <c r="H365" s="19"/>
      <c r="I365" s="20"/>
      <c r="J365" s="19"/>
      <c r="K365" s="20"/>
      <c r="L365" s="19"/>
      <c r="M365" s="20"/>
    </row>
    <row r="366" spans="1:13" s="4" customFormat="1">
      <c r="A366" s="5"/>
      <c r="B366" s="6"/>
      <c r="C366" s="18"/>
      <c r="D366" s="19"/>
      <c r="E366" s="18"/>
      <c r="F366" s="19"/>
      <c r="G366" s="20"/>
      <c r="H366" s="19"/>
      <c r="I366" s="20"/>
      <c r="J366" s="19"/>
      <c r="K366" s="20"/>
      <c r="L366" s="19"/>
      <c r="M366" s="20"/>
    </row>
    <row r="367" spans="1:13" s="4" customFormat="1">
      <c r="A367" s="5"/>
      <c r="B367" s="6"/>
      <c r="C367" s="18"/>
      <c r="D367" s="19"/>
      <c r="E367" s="18"/>
      <c r="F367" s="19"/>
      <c r="G367" s="20"/>
      <c r="H367" s="19"/>
      <c r="I367" s="20"/>
      <c r="J367" s="19"/>
      <c r="K367" s="20"/>
      <c r="L367" s="19"/>
      <c r="M367" s="20"/>
    </row>
    <row r="368" spans="1:13" s="4" customFormat="1">
      <c r="A368" s="5"/>
      <c r="B368" s="6"/>
      <c r="C368" s="18"/>
      <c r="D368" s="19"/>
      <c r="E368" s="18"/>
      <c r="F368" s="19"/>
      <c r="G368" s="20"/>
      <c r="H368" s="19"/>
      <c r="I368" s="20"/>
      <c r="J368" s="19"/>
      <c r="K368" s="20"/>
      <c r="L368" s="19"/>
      <c r="M368" s="20"/>
    </row>
    <row r="369" spans="1:13" s="4" customFormat="1">
      <c r="A369" s="5"/>
      <c r="B369" s="6"/>
      <c r="C369" s="18"/>
      <c r="D369" s="19"/>
      <c r="E369" s="18"/>
      <c r="F369" s="19"/>
      <c r="G369" s="20"/>
      <c r="H369" s="19"/>
      <c r="I369" s="20"/>
      <c r="J369" s="19"/>
      <c r="K369" s="20"/>
      <c r="L369" s="19"/>
      <c r="M369" s="20"/>
    </row>
    <row r="370" spans="1:13" s="4" customFormat="1">
      <c r="A370" s="5"/>
      <c r="B370" s="6"/>
      <c r="C370" s="18"/>
      <c r="D370" s="19"/>
      <c r="E370" s="18"/>
      <c r="F370" s="19"/>
      <c r="G370" s="20"/>
      <c r="H370" s="19"/>
      <c r="I370" s="20"/>
      <c r="J370" s="19"/>
      <c r="K370" s="20"/>
      <c r="L370" s="19"/>
      <c r="M370" s="20"/>
    </row>
    <row r="371" spans="1:13" s="4" customFormat="1">
      <c r="A371" s="5"/>
      <c r="B371" s="6"/>
      <c r="C371" s="18"/>
      <c r="D371" s="19"/>
      <c r="E371" s="18"/>
      <c r="F371" s="19"/>
      <c r="G371" s="20"/>
      <c r="H371" s="19"/>
      <c r="I371" s="20"/>
      <c r="J371" s="19"/>
      <c r="K371" s="20"/>
      <c r="L371" s="19"/>
      <c r="M371" s="20"/>
    </row>
    <row r="372" spans="1:13" s="4" customFormat="1">
      <c r="A372" s="5"/>
      <c r="B372" s="6"/>
      <c r="C372" s="18"/>
      <c r="D372" s="19"/>
      <c r="E372" s="18"/>
      <c r="F372" s="19"/>
      <c r="G372" s="20"/>
      <c r="H372" s="19"/>
      <c r="I372" s="20"/>
      <c r="J372" s="19"/>
      <c r="K372" s="20"/>
      <c r="L372" s="19"/>
      <c r="M372" s="20"/>
    </row>
    <row r="373" spans="1:13" s="4" customFormat="1">
      <c r="A373" s="5"/>
      <c r="B373" s="6"/>
      <c r="C373" s="18"/>
      <c r="D373" s="19"/>
      <c r="E373" s="18"/>
      <c r="F373" s="19"/>
      <c r="G373" s="20"/>
      <c r="H373" s="19"/>
      <c r="I373" s="20"/>
      <c r="J373" s="19"/>
      <c r="K373" s="20"/>
      <c r="L373" s="19"/>
      <c r="M373" s="20"/>
    </row>
    <row r="374" spans="1:13" s="4" customFormat="1">
      <c r="A374" s="5"/>
      <c r="B374" s="6"/>
      <c r="C374" s="18"/>
      <c r="D374" s="19"/>
      <c r="E374" s="18"/>
      <c r="F374" s="19"/>
      <c r="G374" s="20"/>
      <c r="H374" s="19"/>
      <c r="I374" s="20"/>
      <c r="J374" s="19"/>
      <c r="K374" s="20"/>
      <c r="L374" s="19"/>
      <c r="M374" s="20"/>
    </row>
    <row r="375" spans="1:13" s="4" customFormat="1">
      <c r="A375" s="5"/>
      <c r="B375" s="6"/>
      <c r="C375" s="18"/>
      <c r="D375" s="19"/>
      <c r="E375" s="18"/>
      <c r="F375" s="19"/>
      <c r="G375" s="20"/>
      <c r="H375" s="19"/>
      <c r="I375" s="20"/>
      <c r="J375" s="19"/>
      <c r="K375" s="20"/>
      <c r="L375" s="19"/>
      <c r="M375" s="20"/>
    </row>
    <row r="376" spans="1:13" s="4" customFormat="1">
      <c r="A376" s="5"/>
      <c r="B376" s="6"/>
      <c r="C376" s="18"/>
      <c r="D376" s="19"/>
      <c r="E376" s="18"/>
      <c r="F376" s="19"/>
      <c r="G376" s="20"/>
      <c r="H376" s="19"/>
      <c r="I376" s="20"/>
      <c r="J376" s="19"/>
      <c r="K376" s="20"/>
      <c r="L376" s="19"/>
      <c r="M376" s="20"/>
    </row>
    <row r="377" spans="1:13" s="4" customFormat="1">
      <c r="A377" s="5"/>
      <c r="B377" s="6"/>
      <c r="C377" s="18"/>
      <c r="D377" s="19"/>
      <c r="E377" s="18"/>
      <c r="F377" s="19"/>
      <c r="G377" s="20"/>
      <c r="H377" s="19"/>
      <c r="I377" s="20"/>
      <c r="J377" s="19"/>
      <c r="K377" s="20"/>
      <c r="L377" s="19"/>
      <c r="M377" s="20"/>
    </row>
    <row r="378" spans="1:13" s="4" customFormat="1">
      <c r="A378" s="5"/>
      <c r="B378" s="6"/>
      <c r="C378" s="18"/>
      <c r="D378" s="19"/>
      <c r="E378" s="18"/>
      <c r="F378" s="19"/>
      <c r="G378" s="20"/>
      <c r="H378" s="19"/>
      <c r="I378" s="20"/>
      <c r="J378" s="19"/>
      <c r="K378" s="20"/>
      <c r="L378" s="19"/>
      <c r="M378" s="20"/>
    </row>
    <row r="379" spans="1:13" s="4" customFormat="1">
      <c r="A379" s="5"/>
      <c r="B379" s="6"/>
      <c r="C379" s="18"/>
      <c r="D379" s="19"/>
      <c r="E379" s="18"/>
      <c r="F379" s="19"/>
      <c r="G379" s="20"/>
      <c r="H379" s="19"/>
      <c r="I379" s="20"/>
      <c r="J379" s="19"/>
      <c r="K379" s="20"/>
      <c r="L379" s="19"/>
      <c r="M379" s="20"/>
    </row>
    <row r="380" spans="1:13" s="4" customFormat="1">
      <c r="A380" s="5"/>
      <c r="B380" s="6"/>
      <c r="C380" s="18"/>
      <c r="D380" s="19"/>
      <c r="E380" s="18"/>
      <c r="F380" s="19"/>
      <c r="G380" s="20"/>
      <c r="H380" s="19"/>
      <c r="I380" s="20"/>
      <c r="J380" s="19"/>
      <c r="K380" s="20"/>
      <c r="L380" s="19"/>
      <c r="M380" s="20"/>
    </row>
    <row r="381" spans="1:13" s="4" customFormat="1">
      <c r="A381" s="5"/>
      <c r="B381" s="6"/>
      <c r="C381" s="18"/>
      <c r="D381" s="19"/>
      <c r="E381" s="18"/>
      <c r="F381" s="19"/>
      <c r="G381" s="20"/>
      <c r="H381" s="19"/>
      <c r="I381" s="20"/>
      <c r="J381" s="19"/>
      <c r="K381" s="20"/>
      <c r="L381" s="19"/>
      <c r="M381" s="20"/>
    </row>
    <row r="382" spans="1:13" s="4" customFormat="1">
      <c r="A382" s="5"/>
      <c r="B382" s="6"/>
      <c r="C382" s="18"/>
      <c r="D382" s="19"/>
      <c r="E382" s="18"/>
      <c r="F382" s="19"/>
      <c r="G382" s="20"/>
      <c r="H382" s="19"/>
      <c r="I382" s="20"/>
      <c r="J382" s="19"/>
      <c r="K382" s="20"/>
      <c r="L382" s="19"/>
      <c r="M382" s="20"/>
    </row>
    <row r="383" spans="1:13" s="4" customFormat="1">
      <c r="A383" s="5"/>
      <c r="B383" s="6"/>
      <c r="C383" s="18"/>
      <c r="D383" s="19"/>
      <c r="E383" s="18"/>
      <c r="F383" s="19"/>
      <c r="G383" s="20"/>
      <c r="H383" s="19"/>
      <c r="I383" s="20"/>
      <c r="J383" s="19"/>
      <c r="K383" s="20"/>
      <c r="L383" s="19"/>
      <c r="M383" s="20"/>
    </row>
    <row r="384" spans="1:13" s="4" customFormat="1">
      <c r="A384" s="5"/>
      <c r="B384" s="6"/>
      <c r="C384" s="18"/>
      <c r="D384" s="19"/>
      <c r="E384" s="18"/>
      <c r="F384" s="19"/>
      <c r="G384" s="20"/>
      <c r="H384" s="19"/>
      <c r="I384" s="20"/>
      <c r="J384" s="19"/>
      <c r="K384" s="20"/>
      <c r="L384" s="19"/>
      <c r="M384" s="20"/>
    </row>
    <row r="385" spans="1:13" s="4" customFormat="1">
      <c r="A385" s="8"/>
      <c r="B385" s="6"/>
      <c r="C385" s="18"/>
      <c r="D385" s="19"/>
      <c r="E385" s="18"/>
      <c r="F385" s="19"/>
      <c r="G385" s="20"/>
      <c r="H385" s="19"/>
      <c r="I385" s="20"/>
      <c r="J385" s="19"/>
      <c r="K385" s="20"/>
      <c r="L385" s="19"/>
      <c r="M385" s="20"/>
    </row>
    <row r="386" spans="1:13" s="4" customFormat="1">
      <c r="A386" s="8"/>
      <c r="B386" s="6"/>
      <c r="C386" s="18"/>
      <c r="D386" s="19"/>
      <c r="E386" s="18"/>
      <c r="F386" s="19"/>
      <c r="G386" s="20"/>
      <c r="H386" s="19"/>
      <c r="I386" s="20"/>
      <c r="J386" s="19"/>
      <c r="K386" s="20"/>
      <c r="L386" s="19"/>
      <c r="M386" s="20"/>
    </row>
    <row r="387" spans="1:13" s="4" customFormat="1">
      <c r="A387" s="8"/>
      <c r="B387" s="6"/>
      <c r="C387" s="18"/>
      <c r="D387" s="19"/>
      <c r="E387" s="18"/>
      <c r="F387" s="19"/>
      <c r="G387" s="20"/>
      <c r="H387" s="19"/>
      <c r="I387" s="20"/>
      <c r="J387" s="19"/>
      <c r="K387" s="20"/>
      <c r="L387" s="19"/>
      <c r="M387" s="20"/>
    </row>
    <row r="388" spans="1:13" s="4" customFormat="1">
      <c r="A388" s="8"/>
      <c r="B388" s="6"/>
      <c r="C388" s="18"/>
      <c r="D388" s="19"/>
      <c r="E388" s="18"/>
      <c r="F388" s="19"/>
      <c r="G388" s="20"/>
      <c r="H388" s="19"/>
      <c r="I388" s="20"/>
      <c r="J388" s="19"/>
      <c r="K388" s="20"/>
      <c r="L388" s="19"/>
      <c r="M388" s="20"/>
    </row>
    <row r="389" spans="1:13" s="4" customFormat="1">
      <c r="A389" s="8"/>
      <c r="B389" s="6"/>
      <c r="C389" s="18"/>
      <c r="D389" s="19"/>
      <c r="E389" s="18"/>
      <c r="F389" s="19"/>
      <c r="G389" s="20"/>
      <c r="H389" s="19"/>
      <c r="I389" s="20"/>
      <c r="J389" s="19"/>
      <c r="K389" s="20"/>
      <c r="L389" s="19"/>
      <c r="M389" s="20"/>
    </row>
    <row r="390" spans="1:13" s="4" customFormat="1">
      <c r="A390" s="8"/>
      <c r="B390" s="6"/>
      <c r="C390" s="18"/>
      <c r="D390" s="19"/>
      <c r="E390" s="18"/>
      <c r="F390" s="19"/>
      <c r="G390" s="20"/>
      <c r="H390" s="19"/>
      <c r="I390" s="20"/>
      <c r="J390" s="19"/>
      <c r="K390" s="20"/>
      <c r="L390" s="19"/>
      <c r="M390" s="20"/>
    </row>
    <row r="391" spans="1:13" s="4" customFormat="1">
      <c r="A391" s="8"/>
      <c r="B391" s="6"/>
      <c r="C391" s="18"/>
      <c r="D391" s="19"/>
      <c r="E391" s="18"/>
      <c r="F391" s="19"/>
      <c r="G391" s="20"/>
      <c r="H391" s="19"/>
      <c r="I391" s="20"/>
      <c r="J391" s="19"/>
      <c r="K391" s="20"/>
      <c r="L391" s="19"/>
      <c r="M391" s="20"/>
    </row>
    <row r="392" spans="1:13" s="4" customFormat="1">
      <c r="A392" s="8"/>
      <c r="B392" s="6"/>
      <c r="C392" s="18"/>
      <c r="D392" s="19"/>
      <c r="E392" s="18"/>
      <c r="F392" s="19"/>
      <c r="G392" s="20"/>
      <c r="H392" s="19"/>
      <c r="I392" s="20"/>
      <c r="J392" s="19"/>
      <c r="K392" s="20"/>
      <c r="L392" s="19"/>
      <c r="M392" s="20"/>
    </row>
    <row r="393" spans="1:13" s="4" customFormat="1">
      <c r="A393" s="8"/>
      <c r="B393" s="6"/>
      <c r="C393" s="18"/>
      <c r="D393" s="19"/>
      <c r="E393" s="18"/>
      <c r="F393" s="19"/>
      <c r="G393" s="20"/>
      <c r="H393" s="19"/>
      <c r="I393" s="20"/>
      <c r="J393" s="19"/>
      <c r="K393" s="20"/>
      <c r="L393" s="19"/>
      <c r="M393" s="20"/>
    </row>
    <row r="394" spans="1:13" s="4" customFormat="1">
      <c r="A394" s="8"/>
      <c r="B394" s="6"/>
      <c r="C394" s="18"/>
      <c r="D394" s="19"/>
      <c r="E394" s="18"/>
      <c r="F394" s="19"/>
      <c r="G394" s="20"/>
      <c r="H394" s="19"/>
      <c r="I394" s="20"/>
      <c r="J394" s="19"/>
      <c r="K394" s="20"/>
      <c r="L394" s="19"/>
      <c r="M394" s="20"/>
    </row>
    <row r="395" spans="1:13" s="4" customFormat="1">
      <c r="A395" s="8"/>
      <c r="B395" s="6"/>
      <c r="C395" s="18"/>
      <c r="D395" s="19"/>
      <c r="E395" s="18"/>
      <c r="F395" s="19"/>
      <c r="G395" s="20"/>
      <c r="H395" s="19"/>
      <c r="I395" s="20"/>
      <c r="J395" s="19"/>
      <c r="K395" s="20"/>
      <c r="L395" s="19"/>
      <c r="M395" s="20"/>
    </row>
    <row r="396" spans="1:13" s="4" customFormat="1">
      <c r="A396" s="8"/>
      <c r="B396" s="6"/>
      <c r="C396" s="18"/>
      <c r="D396" s="19"/>
      <c r="E396" s="18"/>
      <c r="F396" s="19"/>
      <c r="G396" s="20"/>
      <c r="H396" s="19"/>
      <c r="I396" s="20"/>
      <c r="J396" s="19"/>
      <c r="K396" s="20"/>
      <c r="L396" s="19"/>
      <c r="M396" s="20"/>
    </row>
    <row r="397" spans="1:13" s="4" customFormat="1">
      <c r="A397" s="8"/>
      <c r="B397" s="6"/>
      <c r="C397" s="18"/>
      <c r="D397" s="19"/>
      <c r="E397" s="18"/>
      <c r="F397" s="19"/>
      <c r="G397" s="20"/>
      <c r="H397" s="19"/>
      <c r="I397" s="20"/>
      <c r="J397" s="19"/>
      <c r="K397" s="20"/>
      <c r="L397" s="19"/>
      <c r="M397" s="20"/>
    </row>
    <row r="398" spans="1:13" s="4" customFormat="1">
      <c r="A398" s="8"/>
      <c r="B398" s="6"/>
      <c r="C398" s="18"/>
      <c r="D398" s="19"/>
      <c r="E398" s="18"/>
      <c r="F398" s="19"/>
      <c r="G398" s="20"/>
      <c r="H398" s="19"/>
      <c r="I398" s="20"/>
      <c r="J398" s="19"/>
      <c r="K398" s="20"/>
      <c r="L398" s="19"/>
      <c r="M398" s="20"/>
    </row>
    <row r="399" spans="1:13" s="4" customFormat="1">
      <c r="A399" s="8"/>
      <c r="B399" s="6"/>
      <c r="C399" s="18"/>
      <c r="D399" s="19"/>
      <c r="E399" s="18"/>
      <c r="F399" s="19"/>
      <c r="G399" s="20"/>
      <c r="H399" s="19"/>
      <c r="I399" s="20"/>
      <c r="J399" s="19"/>
      <c r="K399" s="20"/>
      <c r="L399" s="19"/>
      <c r="M399" s="20"/>
    </row>
    <row r="400" spans="1:13" s="4" customFormat="1">
      <c r="A400" s="8"/>
      <c r="B400" s="6"/>
      <c r="C400" s="18"/>
      <c r="D400" s="19"/>
      <c r="E400" s="18"/>
      <c r="F400" s="19"/>
      <c r="G400" s="20"/>
      <c r="H400" s="19"/>
      <c r="I400" s="20"/>
      <c r="J400" s="19"/>
      <c r="K400" s="20"/>
      <c r="L400" s="19"/>
      <c r="M400" s="20"/>
    </row>
    <row r="401" spans="1:13" s="4" customFormat="1">
      <c r="A401" s="8"/>
      <c r="B401" s="6"/>
      <c r="C401" s="18"/>
      <c r="D401" s="19"/>
      <c r="E401" s="18"/>
      <c r="F401" s="19"/>
      <c r="G401" s="20"/>
      <c r="H401" s="19"/>
      <c r="I401" s="20"/>
      <c r="J401" s="19"/>
      <c r="K401" s="20"/>
      <c r="L401" s="19"/>
      <c r="M401" s="20"/>
    </row>
    <row r="402" spans="1:13" s="4" customFormat="1">
      <c r="A402" s="8"/>
      <c r="B402" s="6"/>
      <c r="C402" s="18"/>
      <c r="D402" s="19"/>
      <c r="E402" s="18"/>
      <c r="F402" s="19"/>
      <c r="G402" s="20"/>
      <c r="H402" s="19"/>
      <c r="I402" s="20"/>
      <c r="J402" s="19"/>
      <c r="K402" s="20"/>
      <c r="L402" s="19"/>
      <c r="M402" s="20"/>
    </row>
    <row r="403" spans="1:13" s="4" customFormat="1">
      <c r="A403" s="8"/>
      <c r="B403" s="6"/>
      <c r="C403" s="18"/>
      <c r="D403" s="19"/>
      <c r="E403" s="18"/>
      <c r="F403" s="19"/>
      <c r="G403" s="20"/>
      <c r="H403" s="19"/>
      <c r="I403" s="20"/>
      <c r="J403" s="19"/>
      <c r="K403" s="20"/>
      <c r="L403" s="19"/>
      <c r="M403" s="20"/>
    </row>
    <row r="404" spans="1:13" s="4" customFormat="1">
      <c r="A404" s="8"/>
      <c r="B404" s="6"/>
      <c r="C404" s="18"/>
      <c r="D404" s="19"/>
      <c r="E404" s="18"/>
      <c r="F404" s="19"/>
      <c r="G404" s="20"/>
      <c r="H404" s="19"/>
      <c r="I404" s="20"/>
      <c r="J404" s="19"/>
      <c r="K404" s="20"/>
      <c r="L404" s="19"/>
      <c r="M404" s="20"/>
    </row>
    <row r="405" spans="1:13" s="4" customFormat="1">
      <c r="A405" s="8"/>
      <c r="B405" s="6"/>
      <c r="C405" s="18"/>
      <c r="D405" s="19"/>
      <c r="E405" s="18"/>
      <c r="F405" s="19"/>
      <c r="G405" s="20"/>
      <c r="H405" s="19"/>
      <c r="I405" s="20"/>
      <c r="J405" s="19"/>
      <c r="K405" s="20"/>
      <c r="L405" s="19"/>
      <c r="M405" s="20"/>
    </row>
    <row r="406" spans="1:13" s="4" customFormat="1">
      <c r="A406" s="8"/>
      <c r="B406" s="6"/>
      <c r="C406" s="18"/>
      <c r="D406" s="19"/>
      <c r="E406" s="18"/>
      <c r="F406" s="19"/>
      <c r="G406" s="20"/>
      <c r="H406" s="19"/>
      <c r="I406" s="20"/>
      <c r="J406" s="19"/>
      <c r="K406" s="20"/>
      <c r="L406" s="19"/>
      <c r="M406" s="20"/>
    </row>
    <row r="407" spans="1:13" s="4" customFormat="1">
      <c r="A407" s="8"/>
      <c r="B407" s="6"/>
      <c r="C407" s="18"/>
      <c r="D407" s="19"/>
      <c r="E407" s="18"/>
      <c r="F407" s="19"/>
      <c r="G407" s="20"/>
      <c r="H407" s="19"/>
      <c r="I407" s="20"/>
      <c r="J407" s="19"/>
      <c r="K407" s="20"/>
      <c r="L407" s="19"/>
      <c r="M407" s="20"/>
    </row>
    <row r="408" spans="1:13" s="4" customFormat="1">
      <c r="A408" s="8"/>
      <c r="B408" s="6"/>
      <c r="C408" s="18"/>
      <c r="D408" s="19"/>
      <c r="E408" s="18"/>
      <c r="F408" s="19"/>
      <c r="G408" s="20"/>
      <c r="H408" s="19"/>
      <c r="I408" s="20"/>
      <c r="J408" s="19"/>
      <c r="K408" s="20"/>
      <c r="L408" s="19"/>
      <c r="M408" s="20"/>
    </row>
    <row r="409" spans="1:13" s="4" customFormat="1">
      <c r="A409" s="8"/>
      <c r="B409" s="6"/>
      <c r="C409" s="18"/>
      <c r="D409" s="19"/>
      <c r="E409" s="18"/>
      <c r="F409" s="19"/>
      <c r="G409" s="20"/>
      <c r="H409" s="19"/>
      <c r="I409" s="20"/>
      <c r="J409" s="19"/>
      <c r="K409" s="20"/>
      <c r="L409" s="19"/>
      <c r="M409" s="20"/>
    </row>
    <row r="410" spans="1:13" s="4" customFormat="1">
      <c r="A410" s="8"/>
      <c r="B410" s="6"/>
      <c r="C410" s="18"/>
      <c r="D410" s="19"/>
      <c r="E410" s="18"/>
      <c r="F410" s="19"/>
      <c r="G410" s="20"/>
      <c r="H410" s="19"/>
      <c r="I410" s="20"/>
      <c r="J410" s="19"/>
      <c r="K410" s="20"/>
      <c r="L410" s="19"/>
      <c r="M410" s="20"/>
    </row>
    <row r="411" spans="1:13" s="4" customFormat="1">
      <c r="A411" s="8"/>
      <c r="B411" s="6"/>
      <c r="C411" s="18"/>
      <c r="D411" s="19"/>
      <c r="E411" s="18"/>
      <c r="F411" s="19"/>
      <c r="G411" s="20"/>
      <c r="H411" s="19"/>
      <c r="I411" s="20"/>
      <c r="J411" s="19"/>
      <c r="K411" s="20"/>
      <c r="L411" s="19"/>
      <c r="M411" s="20"/>
    </row>
    <row r="412" spans="1:13" s="4" customFormat="1">
      <c r="A412" s="8"/>
      <c r="B412" s="6"/>
      <c r="C412" s="18"/>
      <c r="D412" s="19"/>
      <c r="E412" s="18"/>
      <c r="F412" s="19"/>
      <c r="G412" s="20"/>
      <c r="H412" s="19"/>
      <c r="I412" s="20"/>
      <c r="J412" s="19"/>
      <c r="K412" s="20"/>
      <c r="L412" s="19"/>
      <c r="M412" s="20"/>
    </row>
    <row r="413" spans="1:13" s="4" customFormat="1">
      <c r="A413" s="8"/>
      <c r="B413" s="6"/>
      <c r="C413" s="18"/>
      <c r="D413" s="19"/>
      <c r="E413" s="18"/>
      <c r="F413" s="19"/>
      <c r="G413" s="20"/>
      <c r="H413" s="19"/>
      <c r="I413" s="20"/>
      <c r="J413" s="19"/>
      <c r="K413" s="20"/>
      <c r="L413" s="19"/>
      <c r="M413" s="20"/>
    </row>
    <row r="414" spans="1:13" s="4" customFormat="1">
      <c r="A414" s="8"/>
      <c r="B414" s="6"/>
      <c r="C414" s="18"/>
      <c r="D414" s="19"/>
      <c r="E414" s="18"/>
      <c r="F414" s="19"/>
      <c r="G414" s="20"/>
      <c r="H414" s="19"/>
      <c r="I414" s="20"/>
      <c r="J414" s="19"/>
      <c r="K414" s="20"/>
      <c r="L414" s="19"/>
      <c r="M414" s="20"/>
    </row>
    <row r="415" spans="1:13" s="4" customFormat="1">
      <c r="A415" s="8"/>
      <c r="B415" s="6"/>
      <c r="C415" s="18"/>
      <c r="D415" s="19"/>
      <c r="E415" s="18"/>
      <c r="F415" s="19"/>
      <c r="G415" s="20"/>
      <c r="H415" s="19"/>
      <c r="I415" s="20"/>
      <c r="J415" s="19"/>
      <c r="K415" s="20"/>
      <c r="L415" s="19"/>
      <c r="M415" s="20"/>
    </row>
    <row r="416" spans="1:13" s="4" customFormat="1">
      <c r="A416" s="8"/>
      <c r="B416" s="6"/>
      <c r="C416" s="18"/>
      <c r="D416" s="19"/>
      <c r="E416" s="18"/>
      <c r="F416" s="19"/>
      <c r="G416" s="20"/>
      <c r="H416" s="19"/>
      <c r="I416" s="20"/>
      <c r="J416" s="19"/>
      <c r="K416" s="20"/>
      <c r="L416" s="19"/>
      <c r="M416" s="20"/>
    </row>
    <row r="417" spans="1:13" s="4" customFormat="1">
      <c r="A417" s="8"/>
      <c r="B417" s="6"/>
      <c r="C417" s="18"/>
      <c r="D417" s="19"/>
      <c r="E417" s="18"/>
      <c r="F417" s="19"/>
      <c r="G417" s="20"/>
      <c r="H417" s="19"/>
      <c r="I417" s="20"/>
      <c r="J417" s="19"/>
      <c r="K417" s="20"/>
      <c r="L417" s="19"/>
      <c r="M417" s="20"/>
    </row>
    <row r="418" spans="1:13" s="4" customFormat="1">
      <c r="A418" s="8"/>
      <c r="B418" s="6"/>
      <c r="C418" s="18"/>
      <c r="D418" s="19"/>
      <c r="E418" s="18"/>
      <c r="F418" s="19"/>
      <c r="G418" s="20"/>
      <c r="H418" s="19"/>
      <c r="I418" s="20"/>
      <c r="J418" s="19"/>
      <c r="K418" s="20"/>
      <c r="L418" s="19"/>
      <c r="M418" s="20"/>
    </row>
    <row r="419" spans="1:13" s="4" customFormat="1">
      <c r="A419" s="8"/>
      <c r="B419" s="6"/>
      <c r="C419" s="18"/>
      <c r="D419" s="19"/>
      <c r="E419" s="18"/>
      <c r="F419" s="19"/>
      <c r="G419" s="20"/>
      <c r="H419" s="19"/>
      <c r="I419" s="20"/>
      <c r="J419" s="19"/>
      <c r="K419" s="20"/>
      <c r="L419" s="19"/>
      <c r="M419" s="20"/>
    </row>
    <row r="420" spans="1:13" s="4" customFormat="1">
      <c r="A420" s="8"/>
      <c r="B420" s="6"/>
      <c r="C420" s="18"/>
      <c r="D420" s="19"/>
      <c r="E420" s="18"/>
      <c r="F420" s="19"/>
      <c r="G420" s="20"/>
      <c r="H420" s="19"/>
      <c r="I420" s="20"/>
      <c r="J420" s="19"/>
      <c r="K420" s="20"/>
      <c r="L420" s="19"/>
      <c r="M420" s="20"/>
    </row>
    <row r="421" spans="1:13" s="4" customFormat="1">
      <c r="A421" s="8"/>
      <c r="B421" s="6"/>
      <c r="C421" s="18"/>
      <c r="D421" s="19"/>
      <c r="E421" s="18"/>
      <c r="F421" s="19"/>
      <c r="G421" s="20"/>
      <c r="H421" s="19"/>
      <c r="I421" s="20"/>
      <c r="J421" s="19"/>
      <c r="K421" s="20"/>
      <c r="L421" s="19"/>
      <c r="M421" s="20"/>
    </row>
    <row r="422" spans="1:13" s="4" customFormat="1">
      <c r="A422" s="8"/>
      <c r="B422" s="6"/>
      <c r="C422" s="18"/>
      <c r="D422" s="19"/>
      <c r="E422" s="18"/>
      <c r="F422" s="19"/>
      <c r="G422" s="20"/>
      <c r="H422" s="19"/>
      <c r="I422" s="20"/>
      <c r="J422" s="19"/>
      <c r="K422" s="20"/>
      <c r="L422" s="19"/>
      <c r="M422" s="20"/>
    </row>
    <row r="423" spans="1:13" s="4" customFormat="1">
      <c r="A423" s="8"/>
      <c r="B423" s="6"/>
      <c r="C423" s="18"/>
      <c r="D423" s="19"/>
      <c r="E423" s="18"/>
      <c r="F423" s="19"/>
      <c r="G423" s="20"/>
      <c r="H423" s="19"/>
      <c r="I423" s="20"/>
      <c r="J423" s="19"/>
      <c r="K423" s="20"/>
      <c r="L423" s="19"/>
      <c r="M423" s="20"/>
    </row>
    <row r="424" spans="1:13" s="4" customFormat="1">
      <c r="A424" s="8"/>
      <c r="B424" s="6"/>
      <c r="C424" s="18"/>
      <c r="D424" s="19"/>
      <c r="E424" s="18"/>
      <c r="F424" s="19"/>
      <c r="G424" s="20"/>
      <c r="H424" s="19"/>
      <c r="I424" s="20"/>
      <c r="J424" s="19"/>
      <c r="K424" s="20"/>
      <c r="L424" s="19"/>
      <c r="M424" s="20"/>
    </row>
    <row r="425" spans="1:13" s="4" customFormat="1">
      <c r="A425" s="8"/>
      <c r="B425" s="6"/>
      <c r="C425" s="18"/>
      <c r="D425" s="19"/>
      <c r="E425" s="18"/>
      <c r="F425" s="19"/>
      <c r="G425" s="20"/>
      <c r="H425" s="19"/>
      <c r="I425" s="20"/>
      <c r="J425" s="19"/>
      <c r="K425" s="20"/>
      <c r="L425" s="19"/>
      <c r="M425" s="20"/>
    </row>
    <row r="426" spans="1:13" s="4" customFormat="1">
      <c r="A426" s="8"/>
      <c r="B426" s="6"/>
      <c r="C426" s="18"/>
      <c r="D426" s="19"/>
      <c r="E426" s="18"/>
      <c r="F426" s="19"/>
      <c r="G426" s="20"/>
      <c r="H426" s="19"/>
      <c r="I426" s="20"/>
      <c r="J426" s="19"/>
      <c r="K426" s="20"/>
      <c r="L426" s="19"/>
      <c r="M426" s="20"/>
    </row>
    <row r="427" spans="1:13" s="4" customFormat="1">
      <c r="A427" s="8"/>
      <c r="B427" s="6"/>
      <c r="C427" s="18"/>
      <c r="D427" s="19"/>
      <c r="E427" s="18"/>
      <c r="F427" s="19"/>
      <c r="G427" s="20"/>
      <c r="H427" s="19"/>
      <c r="I427" s="20"/>
      <c r="J427" s="19"/>
      <c r="K427" s="20"/>
      <c r="L427" s="19"/>
      <c r="M427" s="20"/>
    </row>
    <row r="428" spans="1:13" s="4" customFormat="1">
      <c r="A428" s="8"/>
      <c r="B428" s="6"/>
      <c r="C428" s="18"/>
      <c r="D428" s="19"/>
      <c r="E428" s="18"/>
      <c r="F428" s="19"/>
      <c r="G428" s="20"/>
      <c r="H428" s="19"/>
      <c r="I428" s="20"/>
      <c r="J428" s="19"/>
      <c r="K428" s="20"/>
      <c r="L428" s="19"/>
      <c r="M428" s="20"/>
    </row>
    <row r="429" spans="1:13" s="4" customFormat="1">
      <c r="A429" s="8"/>
      <c r="B429" s="6"/>
      <c r="C429" s="18"/>
      <c r="D429" s="19"/>
      <c r="E429" s="18"/>
      <c r="F429" s="19"/>
      <c r="G429" s="20"/>
      <c r="H429" s="19"/>
      <c r="I429" s="20"/>
      <c r="J429" s="19"/>
      <c r="K429" s="20"/>
      <c r="L429" s="19"/>
      <c r="M429" s="20"/>
    </row>
    <row r="430" spans="1:13" s="4" customFormat="1">
      <c r="A430" s="8"/>
      <c r="B430" s="6"/>
      <c r="C430" s="18"/>
      <c r="D430" s="19"/>
      <c r="E430" s="18"/>
      <c r="F430" s="19"/>
      <c r="G430" s="20"/>
      <c r="H430" s="19"/>
      <c r="I430" s="20"/>
      <c r="J430" s="19"/>
      <c r="K430" s="20"/>
      <c r="L430" s="19"/>
      <c r="M430" s="20"/>
    </row>
    <row r="431" spans="1:13" s="4" customFormat="1">
      <c r="A431" s="8"/>
      <c r="B431" s="6"/>
      <c r="C431" s="18"/>
      <c r="D431" s="19"/>
      <c r="E431" s="18"/>
      <c r="F431" s="19"/>
      <c r="G431" s="20"/>
      <c r="H431" s="19"/>
      <c r="I431" s="20"/>
      <c r="J431" s="19"/>
      <c r="K431" s="20"/>
      <c r="L431" s="19"/>
      <c r="M431" s="20"/>
    </row>
    <row r="432" spans="1:13" s="4" customFormat="1">
      <c r="A432" s="8"/>
      <c r="B432" s="6"/>
      <c r="C432" s="18"/>
      <c r="D432" s="19"/>
      <c r="E432" s="18"/>
      <c r="F432" s="19"/>
      <c r="G432" s="20"/>
      <c r="H432" s="19"/>
      <c r="I432" s="20"/>
      <c r="J432" s="19"/>
      <c r="K432" s="20"/>
      <c r="L432" s="19"/>
      <c r="M432" s="20"/>
    </row>
    <row r="433" spans="1:13" s="4" customFormat="1">
      <c r="A433" s="8"/>
      <c r="B433" s="6"/>
      <c r="C433" s="18"/>
      <c r="D433" s="19"/>
      <c r="E433" s="18"/>
      <c r="F433" s="19"/>
      <c r="G433" s="20"/>
      <c r="H433" s="19"/>
      <c r="I433" s="20"/>
      <c r="J433" s="19"/>
      <c r="K433" s="20"/>
      <c r="L433" s="19"/>
      <c r="M433" s="20"/>
    </row>
    <row r="434" spans="1:13" s="4" customFormat="1">
      <c r="A434" s="8"/>
      <c r="B434" s="6"/>
      <c r="C434" s="18"/>
      <c r="D434" s="19"/>
      <c r="E434" s="18"/>
      <c r="F434" s="19"/>
      <c r="G434" s="20"/>
      <c r="H434" s="19"/>
      <c r="I434" s="20"/>
      <c r="J434" s="19"/>
      <c r="K434" s="20"/>
      <c r="L434" s="19"/>
      <c r="M434" s="20"/>
    </row>
    <row r="435" spans="1:13" s="4" customFormat="1">
      <c r="A435" s="8"/>
      <c r="B435" s="6"/>
      <c r="C435" s="18"/>
      <c r="D435" s="19"/>
      <c r="E435" s="18"/>
      <c r="F435" s="19"/>
      <c r="G435" s="20"/>
      <c r="H435" s="19"/>
      <c r="I435" s="20"/>
      <c r="J435" s="19"/>
      <c r="K435" s="20"/>
      <c r="L435" s="19"/>
      <c r="M435" s="20"/>
    </row>
    <row r="436" spans="1:13" s="4" customFormat="1">
      <c r="A436" s="8"/>
      <c r="B436" s="6"/>
      <c r="C436" s="18"/>
      <c r="D436" s="19"/>
      <c r="E436" s="18"/>
      <c r="F436" s="19"/>
      <c r="G436" s="20"/>
      <c r="H436" s="19"/>
      <c r="I436" s="20"/>
      <c r="J436" s="19"/>
      <c r="K436" s="20"/>
      <c r="L436" s="19"/>
      <c r="M436" s="20"/>
    </row>
    <row r="437" spans="1:13" s="4" customFormat="1">
      <c r="A437" s="8"/>
      <c r="B437" s="6"/>
      <c r="C437" s="18"/>
      <c r="D437" s="19"/>
      <c r="E437" s="18"/>
      <c r="F437" s="19"/>
      <c r="G437" s="20"/>
      <c r="H437" s="19"/>
      <c r="I437" s="20"/>
      <c r="J437" s="19"/>
      <c r="K437" s="20"/>
      <c r="L437" s="19"/>
      <c r="M437" s="20"/>
    </row>
    <row r="438" spans="1:13" s="4" customFormat="1">
      <c r="A438" s="8"/>
      <c r="B438" s="6"/>
      <c r="C438" s="18"/>
      <c r="D438" s="19"/>
      <c r="E438" s="18"/>
      <c r="F438" s="19"/>
      <c r="G438" s="20"/>
      <c r="H438" s="19"/>
      <c r="I438" s="20"/>
      <c r="J438" s="19"/>
      <c r="K438" s="20"/>
      <c r="L438" s="19"/>
      <c r="M438" s="20"/>
    </row>
    <row r="439" spans="1:13" s="4" customFormat="1">
      <c r="A439" s="8"/>
      <c r="B439" s="6"/>
      <c r="C439" s="18"/>
      <c r="D439" s="19"/>
      <c r="E439" s="18"/>
      <c r="F439" s="19"/>
      <c r="G439" s="20"/>
      <c r="H439" s="19"/>
      <c r="I439" s="20"/>
      <c r="J439" s="19"/>
      <c r="K439" s="20"/>
      <c r="L439" s="19"/>
      <c r="M439" s="20"/>
    </row>
    <row r="440" spans="1:13" s="4" customFormat="1">
      <c r="A440" s="8"/>
      <c r="B440" s="6"/>
      <c r="C440" s="18"/>
      <c r="D440" s="19"/>
      <c r="E440" s="18"/>
      <c r="F440" s="19"/>
      <c r="G440" s="20"/>
      <c r="H440" s="19"/>
      <c r="I440" s="20"/>
      <c r="J440" s="19"/>
      <c r="K440" s="20"/>
      <c r="L440" s="19"/>
      <c r="M440" s="20"/>
    </row>
    <row r="441" spans="1:13" s="4" customFormat="1">
      <c r="A441" s="8"/>
      <c r="B441" s="6"/>
      <c r="C441" s="18"/>
      <c r="D441" s="19"/>
      <c r="E441" s="18"/>
      <c r="F441" s="19"/>
      <c r="G441" s="20"/>
      <c r="H441" s="19"/>
      <c r="I441" s="20"/>
      <c r="J441" s="19"/>
      <c r="K441" s="20"/>
      <c r="L441" s="19"/>
      <c r="M441" s="20"/>
    </row>
    <row r="442" spans="1:13" s="4" customFormat="1">
      <c r="A442" s="8"/>
      <c r="B442" s="6"/>
      <c r="C442" s="18"/>
      <c r="D442" s="19"/>
      <c r="E442" s="18"/>
      <c r="F442" s="19"/>
      <c r="G442" s="20"/>
      <c r="H442" s="19"/>
      <c r="I442" s="20"/>
      <c r="J442" s="19"/>
      <c r="K442" s="20"/>
      <c r="L442" s="19"/>
      <c r="M442" s="20"/>
    </row>
    <row r="443" spans="1:13" s="4" customFormat="1">
      <c r="A443" s="8"/>
      <c r="B443" s="6"/>
      <c r="C443" s="18"/>
      <c r="D443" s="19"/>
      <c r="E443" s="18"/>
      <c r="F443" s="19"/>
      <c r="G443" s="20"/>
      <c r="H443" s="19"/>
      <c r="I443" s="20"/>
      <c r="J443" s="19"/>
      <c r="K443" s="20"/>
      <c r="L443" s="19"/>
      <c r="M443" s="20"/>
    </row>
    <row r="444" spans="1:13" s="4" customFormat="1">
      <c r="A444" s="8"/>
      <c r="B444" s="6"/>
      <c r="C444" s="18"/>
      <c r="D444" s="19"/>
      <c r="E444" s="18"/>
      <c r="F444" s="19"/>
      <c r="G444" s="20"/>
      <c r="H444" s="19"/>
      <c r="I444" s="20"/>
      <c r="J444" s="19"/>
      <c r="K444" s="20"/>
      <c r="L444" s="19"/>
      <c r="M444" s="20"/>
    </row>
    <row r="445" spans="1:13" s="4" customFormat="1">
      <c r="A445" s="8"/>
      <c r="B445" s="6"/>
      <c r="C445" s="18"/>
      <c r="D445" s="19"/>
      <c r="E445" s="18"/>
      <c r="F445" s="19"/>
      <c r="G445" s="20"/>
      <c r="H445" s="19"/>
      <c r="I445" s="20"/>
      <c r="J445" s="19"/>
      <c r="K445" s="20"/>
      <c r="L445" s="19"/>
      <c r="M445" s="20"/>
    </row>
    <row r="446" spans="1:13" s="4" customFormat="1">
      <c r="A446" s="8"/>
      <c r="B446" s="6"/>
      <c r="C446" s="18"/>
      <c r="D446" s="19"/>
      <c r="E446" s="18"/>
      <c r="F446" s="19"/>
      <c r="G446" s="20"/>
      <c r="H446" s="19"/>
      <c r="I446" s="20"/>
      <c r="J446" s="19"/>
      <c r="K446" s="20"/>
      <c r="L446" s="19"/>
      <c r="M446" s="20"/>
    </row>
    <row r="447" spans="1:13" s="4" customFormat="1">
      <c r="A447" s="8"/>
      <c r="B447" s="6"/>
      <c r="C447" s="18"/>
      <c r="D447" s="19"/>
      <c r="E447" s="18"/>
      <c r="F447" s="19"/>
      <c r="G447" s="20"/>
      <c r="H447" s="19"/>
      <c r="I447" s="20"/>
      <c r="J447" s="19"/>
      <c r="K447" s="20"/>
      <c r="L447" s="19"/>
      <c r="M447" s="20"/>
    </row>
    <row r="448" spans="1:13" s="4" customFormat="1">
      <c r="A448" s="8"/>
      <c r="B448" s="6"/>
      <c r="C448" s="18"/>
      <c r="D448" s="19"/>
      <c r="E448" s="18"/>
      <c r="F448" s="19"/>
      <c r="G448" s="20"/>
      <c r="H448" s="19"/>
      <c r="I448" s="20"/>
      <c r="J448" s="19"/>
      <c r="K448" s="20"/>
      <c r="L448" s="19"/>
      <c r="M448" s="20"/>
    </row>
    <row r="449" spans="1:13" s="4" customFormat="1">
      <c r="A449" s="8"/>
      <c r="B449" s="6"/>
      <c r="C449" s="18"/>
      <c r="D449" s="19"/>
      <c r="E449" s="18"/>
      <c r="F449" s="19"/>
      <c r="G449" s="20"/>
      <c r="H449" s="19"/>
      <c r="I449" s="20"/>
      <c r="J449" s="19"/>
      <c r="K449" s="20"/>
      <c r="L449" s="19"/>
      <c r="M449" s="20"/>
    </row>
    <row r="450" spans="1:13" s="4" customFormat="1">
      <c r="A450" s="8"/>
      <c r="B450" s="6"/>
      <c r="C450" s="18"/>
      <c r="D450" s="19"/>
      <c r="E450" s="18"/>
      <c r="F450" s="19"/>
      <c r="G450" s="20"/>
      <c r="H450" s="19"/>
      <c r="I450" s="20"/>
      <c r="J450" s="19"/>
      <c r="K450" s="20"/>
      <c r="L450" s="19"/>
      <c r="M450" s="20"/>
    </row>
    <row r="451" spans="1:13" s="4" customFormat="1">
      <c r="A451" s="8"/>
      <c r="B451" s="6"/>
      <c r="C451" s="18"/>
      <c r="D451" s="19"/>
      <c r="E451" s="18"/>
      <c r="F451" s="19"/>
      <c r="G451" s="20"/>
      <c r="H451" s="19"/>
      <c r="I451" s="20"/>
      <c r="J451" s="19"/>
      <c r="K451" s="20"/>
      <c r="L451" s="19"/>
      <c r="M451" s="20"/>
    </row>
    <row r="452" spans="1:13" s="4" customFormat="1">
      <c r="A452" s="8"/>
      <c r="B452" s="6"/>
      <c r="C452" s="18"/>
      <c r="D452" s="19"/>
      <c r="E452" s="18"/>
      <c r="F452" s="19"/>
      <c r="G452" s="20"/>
      <c r="H452" s="19"/>
      <c r="I452" s="20"/>
      <c r="J452" s="19"/>
      <c r="K452" s="20"/>
      <c r="L452" s="19"/>
      <c r="M452" s="20"/>
    </row>
    <row r="453" spans="1:13" s="4" customFormat="1">
      <c r="A453" s="8"/>
      <c r="B453" s="6"/>
      <c r="C453" s="18"/>
      <c r="D453" s="19"/>
      <c r="E453" s="18"/>
      <c r="F453" s="19"/>
      <c r="G453" s="20"/>
      <c r="H453" s="19"/>
      <c r="I453" s="20"/>
      <c r="J453" s="19"/>
      <c r="K453" s="20"/>
      <c r="L453" s="19"/>
      <c r="M453" s="20"/>
    </row>
    <row r="454" spans="1:13" s="4" customFormat="1">
      <c r="A454" s="8"/>
      <c r="B454" s="6"/>
      <c r="C454" s="18"/>
      <c r="D454" s="19"/>
      <c r="E454" s="18"/>
      <c r="F454" s="19"/>
      <c r="G454" s="20"/>
      <c r="H454" s="19"/>
      <c r="I454" s="20"/>
      <c r="J454" s="19"/>
      <c r="K454" s="20"/>
      <c r="L454" s="19"/>
      <c r="M454" s="20"/>
    </row>
    <row r="455" spans="1:13" s="4" customFormat="1">
      <c r="A455" s="8"/>
      <c r="B455" s="6"/>
      <c r="C455" s="18"/>
      <c r="D455" s="19"/>
      <c r="E455" s="18"/>
      <c r="F455" s="19"/>
      <c r="G455" s="20"/>
      <c r="H455" s="19"/>
      <c r="I455" s="20"/>
      <c r="J455" s="19"/>
      <c r="K455" s="20"/>
      <c r="L455" s="19"/>
      <c r="M455" s="20"/>
    </row>
    <row r="456" spans="1:13" s="4" customFormat="1">
      <c r="A456" s="8"/>
      <c r="B456" s="6"/>
      <c r="C456" s="18"/>
      <c r="D456" s="19"/>
      <c r="E456" s="18"/>
      <c r="F456" s="19"/>
      <c r="G456" s="20"/>
      <c r="H456" s="19"/>
      <c r="I456" s="20"/>
      <c r="J456" s="19"/>
      <c r="K456" s="20"/>
      <c r="L456" s="19"/>
      <c r="M456" s="20"/>
    </row>
    <row r="457" spans="1:13" s="4" customFormat="1">
      <c r="A457" s="8"/>
      <c r="B457" s="6"/>
      <c r="C457" s="18"/>
      <c r="D457" s="19"/>
      <c r="E457" s="18"/>
      <c r="F457" s="19"/>
      <c r="G457" s="20"/>
      <c r="H457" s="19"/>
      <c r="I457" s="20"/>
      <c r="J457" s="19"/>
      <c r="K457" s="20"/>
      <c r="L457" s="19"/>
      <c r="M457" s="20"/>
    </row>
    <row r="458" spans="1:13" s="4" customFormat="1">
      <c r="A458" s="8"/>
      <c r="B458" s="6"/>
      <c r="C458" s="18"/>
      <c r="D458" s="19"/>
      <c r="E458" s="18"/>
      <c r="F458" s="19"/>
      <c r="G458" s="20"/>
      <c r="H458" s="19"/>
      <c r="I458" s="20"/>
      <c r="J458" s="19"/>
      <c r="K458" s="20"/>
      <c r="L458" s="19"/>
      <c r="M458" s="20"/>
    </row>
    <row r="459" spans="1:13" s="4" customFormat="1">
      <c r="A459" s="8"/>
      <c r="B459" s="6"/>
      <c r="C459" s="18"/>
      <c r="D459" s="19"/>
      <c r="E459" s="18"/>
      <c r="F459" s="19"/>
      <c r="G459" s="20"/>
      <c r="H459" s="19"/>
      <c r="I459" s="20"/>
      <c r="J459" s="19"/>
      <c r="K459" s="20"/>
      <c r="L459" s="19"/>
      <c r="M459" s="20"/>
    </row>
    <row r="460" spans="1:13" s="4" customFormat="1">
      <c r="A460" s="8"/>
      <c r="B460" s="6"/>
      <c r="C460" s="18"/>
      <c r="D460" s="19"/>
      <c r="E460" s="18"/>
      <c r="F460" s="19"/>
      <c r="G460" s="20"/>
      <c r="H460" s="19"/>
      <c r="I460" s="20"/>
      <c r="J460" s="19"/>
      <c r="K460" s="20"/>
      <c r="L460" s="19"/>
      <c r="M460" s="20"/>
    </row>
    <row r="461" spans="1:13" s="4" customFormat="1">
      <c r="A461" s="8"/>
      <c r="B461" s="6"/>
      <c r="C461" s="18"/>
      <c r="D461" s="19"/>
      <c r="E461" s="18"/>
      <c r="F461" s="19"/>
      <c r="G461" s="20"/>
      <c r="H461" s="19"/>
      <c r="I461" s="20"/>
      <c r="J461" s="19"/>
      <c r="K461" s="20"/>
      <c r="L461" s="19"/>
      <c r="M461" s="20"/>
    </row>
    <row r="462" spans="1:13" s="4" customFormat="1">
      <c r="A462" s="8"/>
      <c r="B462" s="6"/>
      <c r="C462" s="18"/>
      <c r="D462" s="19"/>
      <c r="E462" s="18"/>
      <c r="F462" s="19"/>
      <c r="G462" s="20"/>
      <c r="H462" s="19"/>
      <c r="I462" s="20"/>
      <c r="J462" s="19"/>
      <c r="K462" s="20"/>
      <c r="L462" s="19"/>
      <c r="M462" s="20"/>
    </row>
    <row r="463" spans="1:13" s="4" customFormat="1">
      <c r="A463" s="8"/>
      <c r="B463" s="6"/>
      <c r="C463" s="18"/>
      <c r="D463" s="19"/>
      <c r="E463" s="18"/>
      <c r="F463" s="19"/>
      <c r="G463" s="20"/>
      <c r="H463" s="19"/>
      <c r="I463" s="20"/>
      <c r="J463" s="19"/>
      <c r="K463" s="20"/>
      <c r="L463" s="19"/>
      <c r="M463" s="20"/>
    </row>
    <row r="464" spans="1:13" s="4" customFormat="1">
      <c r="A464" s="8"/>
      <c r="B464" s="6"/>
      <c r="C464" s="18"/>
      <c r="D464" s="19"/>
      <c r="E464" s="18"/>
      <c r="F464" s="19"/>
      <c r="G464" s="20"/>
      <c r="H464" s="19"/>
      <c r="I464" s="20"/>
      <c r="J464" s="19"/>
      <c r="K464" s="20"/>
      <c r="L464" s="19"/>
      <c r="M464" s="20"/>
    </row>
    <row r="465" spans="1:13" s="4" customFormat="1">
      <c r="A465" s="8"/>
      <c r="B465" s="6"/>
      <c r="C465" s="18"/>
      <c r="D465" s="19"/>
      <c r="E465" s="18"/>
      <c r="F465" s="19"/>
      <c r="G465" s="20"/>
      <c r="H465" s="19"/>
      <c r="I465" s="20"/>
      <c r="J465" s="19"/>
      <c r="K465" s="20"/>
      <c r="L465" s="19"/>
      <c r="M465" s="20"/>
    </row>
    <row r="466" spans="1:13" s="4" customFormat="1">
      <c r="A466" s="8"/>
      <c r="B466" s="6"/>
      <c r="C466" s="18"/>
      <c r="D466" s="19"/>
      <c r="E466" s="18"/>
      <c r="F466" s="19"/>
      <c r="G466" s="20"/>
      <c r="H466" s="19"/>
      <c r="I466" s="20"/>
      <c r="J466" s="19"/>
      <c r="K466" s="20"/>
      <c r="L466" s="19"/>
      <c r="M466" s="20"/>
    </row>
    <row r="467" spans="1:13" s="4" customFormat="1">
      <c r="A467" s="8"/>
      <c r="B467" s="6"/>
      <c r="C467" s="18"/>
      <c r="D467" s="19"/>
      <c r="E467" s="18"/>
      <c r="F467" s="19"/>
      <c r="G467" s="20"/>
      <c r="H467" s="19"/>
      <c r="I467" s="20"/>
      <c r="J467" s="19"/>
      <c r="K467" s="20"/>
      <c r="L467" s="19"/>
      <c r="M467" s="20"/>
    </row>
    <row r="468" spans="1:13" s="4" customFormat="1">
      <c r="A468" s="8"/>
      <c r="B468" s="6"/>
      <c r="C468" s="18"/>
      <c r="D468" s="19"/>
      <c r="E468" s="18"/>
      <c r="F468" s="19"/>
      <c r="G468" s="20"/>
      <c r="H468" s="19"/>
      <c r="I468" s="20"/>
      <c r="J468" s="19"/>
      <c r="K468" s="20"/>
      <c r="L468" s="19"/>
      <c r="M468" s="20"/>
    </row>
    <row r="469" spans="1:13" s="4" customFormat="1">
      <c r="A469" s="8"/>
      <c r="B469" s="6"/>
      <c r="C469" s="18"/>
      <c r="D469" s="19"/>
      <c r="E469" s="18"/>
      <c r="F469" s="19"/>
      <c r="G469" s="20"/>
      <c r="H469" s="19"/>
      <c r="I469" s="20"/>
      <c r="J469" s="19"/>
      <c r="K469" s="20"/>
      <c r="L469" s="19"/>
      <c r="M469" s="20"/>
    </row>
    <row r="470" spans="1:13" s="4" customFormat="1">
      <c r="A470" s="8"/>
      <c r="B470" s="6"/>
      <c r="C470" s="18"/>
      <c r="D470" s="19"/>
      <c r="E470" s="18"/>
      <c r="F470" s="19"/>
      <c r="G470" s="20"/>
      <c r="H470" s="19"/>
      <c r="I470" s="20"/>
      <c r="J470" s="19"/>
      <c r="K470" s="20"/>
      <c r="L470" s="19"/>
      <c r="M470" s="20"/>
    </row>
    <row r="471" spans="1:13" s="4" customFormat="1">
      <c r="A471" s="8"/>
      <c r="B471" s="6"/>
      <c r="C471" s="18"/>
      <c r="D471" s="19"/>
      <c r="E471" s="18"/>
      <c r="F471" s="19"/>
      <c r="G471" s="20"/>
      <c r="H471" s="19"/>
      <c r="I471" s="20"/>
      <c r="J471" s="19"/>
      <c r="K471" s="20"/>
      <c r="L471" s="19"/>
      <c r="M471" s="20"/>
    </row>
    <row r="472" spans="1:13" s="4" customFormat="1">
      <c r="A472" s="8"/>
      <c r="B472" s="6"/>
      <c r="C472" s="18"/>
      <c r="D472" s="19"/>
      <c r="E472" s="18"/>
      <c r="F472" s="19"/>
      <c r="G472" s="20"/>
      <c r="H472" s="19"/>
      <c r="I472" s="20"/>
      <c r="J472" s="19"/>
      <c r="K472" s="20"/>
      <c r="L472" s="19"/>
      <c r="M472" s="20"/>
    </row>
    <row r="473" spans="1:13" s="4" customFormat="1">
      <c r="A473" s="8"/>
      <c r="B473" s="6"/>
      <c r="C473" s="18"/>
      <c r="D473" s="19"/>
      <c r="E473" s="18"/>
      <c r="F473" s="19"/>
      <c r="G473" s="20"/>
      <c r="H473" s="19"/>
      <c r="I473" s="20"/>
      <c r="J473" s="19"/>
      <c r="K473" s="20"/>
      <c r="L473" s="19"/>
      <c r="M473" s="20"/>
    </row>
    <row r="474" spans="1:13" s="4" customFormat="1">
      <c r="A474" s="8"/>
      <c r="B474" s="6"/>
      <c r="C474" s="18"/>
      <c r="D474" s="19"/>
      <c r="E474" s="18"/>
      <c r="F474" s="19"/>
      <c r="G474" s="20"/>
      <c r="H474" s="19"/>
      <c r="I474" s="20"/>
      <c r="J474" s="19"/>
      <c r="K474" s="20"/>
      <c r="L474" s="19"/>
      <c r="M474" s="20"/>
    </row>
    <row r="475" spans="1:13" s="4" customFormat="1">
      <c r="A475" s="8"/>
      <c r="B475" s="6"/>
      <c r="C475" s="18"/>
      <c r="D475" s="19"/>
      <c r="E475" s="18"/>
      <c r="F475" s="19"/>
      <c r="G475" s="20"/>
      <c r="H475" s="19"/>
      <c r="I475" s="20"/>
      <c r="J475" s="19"/>
      <c r="K475" s="20"/>
      <c r="L475" s="19"/>
      <c r="M475" s="20"/>
    </row>
    <row r="476" spans="1:13" s="4" customFormat="1">
      <c r="A476" s="8"/>
      <c r="B476" s="6"/>
      <c r="C476" s="18"/>
      <c r="D476" s="19"/>
      <c r="E476" s="18"/>
      <c r="F476" s="19"/>
      <c r="G476" s="20"/>
      <c r="H476" s="19"/>
      <c r="I476" s="20"/>
      <c r="J476" s="19"/>
      <c r="K476" s="20"/>
      <c r="L476" s="19"/>
      <c r="M476" s="20"/>
    </row>
    <row r="477" spans="1:13" s="4" customFormat="1">
      <c r="A477" s="8"/>
      <c r="B477" s="6"/>
      <c r="C477" s="18"/>
      <c r="D477" s="19"/>
      <c r="E477" s="18"/>
      <c r="F477" s="19"/>
      <c r="G477" s="20"/>
      <c r="H477" s="19"/>
      <c r="I477" s="20"/>
      <c r="J477" s="19"/>
      <c r="K477" s="20"/>
      <c r="L477" s="19"/>
      <c r="M477" s="20"/>
    </row>
    <row r="478" spans="1:13" s="4" customFormat="1">
      <c r="A478" s="8"/>
      <c r="B478" s="6"/>
      <c r="C478" s="18"/>
      <c r="D478" s="19"/>
      <c r="E478" s="18"/>
      <c r="F478" s="19"/>
      <c r="G478" s="20"/>
      <c r="H478" s="19"/>
      <c r="I478" s="20"/>
      <c r="J478" s="19"/>
      <c r="K478" s="20"/>
      <c r="L478" s="19"/>
      <c r="M478" s="20"/>
    </row>
    <row r="479" spans="1:13" s="4" customFormat="1">
      <c r="A479" s="8"/>
      <c r="B479" s="6"/>
      <c r="C479" s="18"/>
      <c r="D479" s="19"/>
      <c r="E479" s="18"/>
      <c r="F479" s="19"/>
      <c r="G479" s="20"/>
      <c r="H479" s="19"/>
      <c r="I479" s="20"/>
      <c r="J479" s="19"/>
      <c r="K479" s="20"/>
      <c r="L479" s="19"/>
      <c r="M479" s="20"/>
    </row>
    <row r="480" spans="1:13" s="4" customFormat="1">
      <c r="A480" s="8"/>
      <c r="B480" s="6"/>
      <c r="C480" s="18"/>
      <c r="D480" s="19"/>
      <c r="E480" s="18"/>
      <c r="F480" s="19"/>
      <c r="G480" s="20"/>
      <c r="H480" s="19"/>
      <c r="I480" s="20"/>
      <c r="J480" s="19"/>
      <c r="K480" s="20"/>
      <c r="L480" s="19"/>
      <c r="M480" s="20"/>
    </row>
    <row r="481" spans="1:13" s="4" customFormat="1">
      <c r="A481" s="8"/>
      <c r="B481" s="6"/>
      <c r="C481" s="18"/>
      <c r="D481" s="19"/>
      <c r="E481" s="18"/>
      <c r="F481" s="19"/>
      <c r="G481" s="20"/>
      <c r="H481" s="19"/>
      <c r="I481" s="20"/>
      <c r="J481" s="19"/>
      <c r="K481" s="20"/>
      <c r="L481" s="19"/>
      <c r="M481" s="20"/>
    </row>
    <row r="482" spans="1:13" s="4" customFormat="1">
      <c r="A482" s="8"/>
      <c r="B482" s="6"/>
      <c r="C482" s="18"/>
      <c r="D482" s="19"/>
      <c r="E482" s="18"/>
      <c r="F482" s="19"/>
      <c r="G482" s="20"/>
      <c r="H482" s="19"/>
      <c r="I482" s="20"/>
      <c r="J482" s="19"/>
      <c r="K482" s="20"/>
      <c r="L482" s="19"/>
      <c r="M482" s="20"/>
    </row>
    <row r="483" spans="1:13" s="4" customFormat="1">
      <c r="A483" s="8"/>
      <c r="B483" s="6"/>
      <c r="C483" s="18"/>
      <c r="D483" s="19"/>
      <c r="E483" s="18"/>
      <c r="F483" s="19"/>
      <c r="G483" s="20"/>
      <c r="H483" s="19"/>
      <c r="I483" s="20"/>
      <c r="J483" s="19"/>
      <c r="K483" s="20"/>
      <c r="L483" s="19"/>
      <c r="M483" s="20"/>
    </row>
    <row r="484" spans="1:13" s="4" customFormat="1">
      <c r="A484" s="8"/>
      <c r="B484" s="6"/>
      <c r="C484" s="18"/>
      <c r="D484" s="19"/>
      <c r="E484" s="18"/>
      <c r="F484" s="19"/>
      <c r="G484" s="20"/>
      <c r="H484" s="19"/>
      <c r="I484" s="20"/>
      <c r="J484" s="19"/>
      <c r="K484" s="20"/>
      <c r="L484" s="19"/>
      <c r="M484" s="20"/>
    </row>
    <row r="485" spans="1:13" s="4" customFormat="1">
      <c r="A485" s="8"/>
      <c r="B485" s="6"/>
      <c r="C485" s="18"/>
      <c r="D485" s="19"/>
      <c r="E485" s="18"/>
      <c r="F485" s="19"/>
      <c r="G485" s="20"/>
      <c r="H485" s="19"/>
      <c r="I485" s="20"/>
      <c r="J485" s="19"/>
      <c r="K485" s="20"/>
      <c r="L485" s="19"/>
      <c r="M485" s="20"/>
    </row>
    <row r="486" spans="1:13" s="4" customFormat="1">
      <c r="A486" s="8"/>
      <c r="B486" s="6"/>
      <c r="C486" s="18"/>
      <c r="D486" s="19"/>
      <c r="E486" s="18"/>
      <c r="F486" s="19"/>
      <c r="G486" s="20"/>
      <c r="H486" s="19"/>
      <c r="I486" s="20"/>
      <c r="J486" s="19"/>
      <c r="K486" s="20"/>
      <c r="L486" s="19"/>
      <c r="M486" s="20"/>
    </row>
    <row r="487" spans="1:13" s="4" customFormat="1">
      <c r="A487" s="8"/>
      <c r="B487" s="6"/>
      <c r="C487" s="18"/>
      <c r="D487" s="19"/>
      <c r="E487" s="18"/>
      <c r="F487" s="19"/>
      <c r="G487" s="20"/>
      <c r="H487" s="19"/>
      <c r="I487" s="20"/>
      <c r="J487" s="19"/>
      <c r="K487" s="20"/>
      <c r="L487" s="19"/>
      <c r="M487" s="20"/>
    </row>
    <row r="488" spans="1:13" s="4" customFormat="1">
      <c r="A488" s="8"/>
      <c r="B488" s="6"/>
      <c r="C488" s="18"/>
      <c r="D488" s="19"/>
      <c r="E488" s="18"/>
      <c r="F488" s="19"/>
      <c r="G488" s="20"/>
      <c r="H488" s="19"/>
      <c r="I488" s="20"/>
      <c r="J488" s="19"/>
      <c r="K488" s="20"/>
      <c r="L488" s="19"/>
      <c r="M488" s="20"/>
    </row>
    <row r="489" spans="1:13" s="4" customFormat="1">
      <c r="A489" s="8"/>
      <c r="B489" s="6"/>
      <c r="C489" s="18"/>
      <c r="D489" s="19"/>
      <c r="E489" s="18"/>
      <c r="F489" s="19"/>
      <c r="G489" s="20"/>
      <c r="H489" s="19"/>
      <c r="I489" s="20"/>
      <c r="J489" s="19"/>
      <c r="K489" s="20"/>
      <c r="L489" s="19"/>
      <c r="M489" s="20"/>
    </row>
    <row r="490" spans="1:13" s="4" customFormat="1">
      <c r="A490" s="8"/>
      <c r="B490" s="6"/>
      <c r="C490" s="18"/>
      <c r="D490" s="19"/>
      <c r="E490" s="18"/>
      <c r="F490" s="19"/>
      <c r="G490" s="20"/>
      <c r="H490" s="19"/>
      <c r="I490" s="20"/>
      <c r="J490" s="19"/>
      <c r="K490" s="20"/>
      <c r="L490" s="19"/>
      <c r="M490" s="20"/>
    </row>
    <row r="491" spans="1:13" s="4" customFormat="1">
      <c r="A491" s="8"/>
      <c r="B491" s="6"/>
      <c r="C491" s="18"/>
      <c r="D491" s="19"/>
      <c r="E491" s="18"/>
      <c r="F491" s="19"/>
      <c r="G491" s="20"/>
      <c r="H491" s="19"/>
      <c r="I491" s="20"/>
      <c r="J491" s="19"/>
      <c r="K491" s="20"/>
      <c r="L491" s="19"/>
      <c r="M491" s="20"/>
    </row>
    <row r="492" spans="1:13" s="4" customFormat="1">
      <c r="A492" s="8"/>
      <c r="B492" s="6"/>
      <c r="C492" s="18"/>
      <c r="D492" s="19"/>
      <c r="E492" s="18"/>
      <c r="F492" s="19"/>
      <c r="G492" s="20"/>
      <c r="H492" s="19"/>
      <c r="I492" s="20"/>
      <c r="J492" s="19"/>
      <c r="K492" s="20"/>
      <c r="L492" s="19"/>
      <c r="M492" s="20"/>
    </row>
    <row r="493" spans="1:13" s="4" customFormat="1">
      <c r="A493" s="8"/>
      <c r="B493" s="6"/>
      <c r="C493" s="18"/>
      <c r="D493" s="19"/>
      <c r="E493" s="18"/>
      <c r="F493" s="19"/>
      <c r="G493" s="20"/>
      <c r="H493" s="19"/>
      <c r="I493" s="20"/>
      <c r="J493" s="19"/>
      <c r="K493" s="20"/>
      <c r="L493" s="19"/>
      <c r="M493" s="20"/>
    </row>
    <row r="494" spans="1:13" s="4" customFormat="1">
      <c r="A494" s="8"/>
      <c r="B494" s="6"/>
      <c r="C494" s="18"/>
      <c r="D494" s="19"/>
      <c r="E494" s="18"/>
      <c r="F494" s="19"/>
      <c r="G494" s="20"/>
      <c r="H494" s="19"/>
      <c r="I494" s="20"/>
      <c r="J494" s="19"/>
      <c r="K494" s="20"/>
      <c r="L494" s="19"/>
      <c r="M494" s="20"/>
    </row>
    <row r="495" spans="1:13" s="4" customFormat="1">
      <c r="A495" s="8"/>
      <c r="B495" s="6"/>
      <c r="C495" s="18"/>
      <c r="D495" s="19"/>
      <c r="E495" s="18"/>
      <c r="F495" s="19"/>
      <c r="G495" s="20"/>
      <c r="H495" s="19"/>
      <c r="I495" s="20"/>
      <c r="J495" s="19"/>
      <c r="K495" s="20"/>
      <c r="L495" s="19"/>
      <c r="M495" s="20"/>
    </row>
    <row r="496" spans="1:13" s="4" customFormat="1">
      <c r="A496" s="8"/>
      <c r="B496" s="6"/>
      <c r="C496" s="18"/>
      <c r="D496" s="19"/>
      <c r="E496" s="18"/>
      <c r="F496" s="19"/>
      <c r="G496" s="20"/>
      <c r="H496" s="19"/>
      <c r="I496" s="13"/>
      <c r="J496" s="19"/>
      <c r="K496" s="20"/>
      <c r="L496" s="19"/>
      <c r="M496" s="20"/>
    </row>
    <row r="497" spans="1:13" s="4" customFormat="1">
      <c r="A497" s="8"/>
      <c r="B497" s="6"/>
      <c r="C497" s="18"/>
      <c r="D497" s="19"/>
      <c r="E497" s="18"/>
      <c r="F497" s="19"/>
      <c r="G497" s="20"/>
      <c r="H497" s="19"/>
      <c r="I497" s="13"/>
      <c r="J497" s="19"/>
      <c r="K497" s="20"/>
      <c r="L497" s="19"/>
      <c r="M497" s="20"/>
    </row>
    <row r="498" spans="1:13" s="4" customFormat="1">
      <c r="A498" s="8"/>
      <c r="B498" s="6"/>
      <c r="C498" s="18"/>
      <c r="D498" s="19"/>
      <c r="E498" s="18"/>
      <c r="F498" s="19"/>
      <c r="G498" s="20"/>
      <c r="H498" s="19"/>
      <c r="I498" s="13"/>
      <c r="J498" s="19"/>
      <c r="K498" s="20"/>
      <c r="L498" s="19"/>
      <c r="M498" s="20"/>
    </row>
    <row r="499" spans="1:13" s="4" customFormat="1">
      <c r="A499" s="8"/>
      <c r="B499" s="6"/>
      <c r="C499" s="18"/>
      <c r="D499" s="19"/>
      <c r="E499" s="18"/>
      <c r="F499" s="19"/>
      <c r="G499" s="20"/>
      <c r="H499" s="19"/>
      <c r="I499" s="13"/>
      <c r="J499" s="19"/>
      <c r="K499" s="20"/>
      <c r="L499" s="19"/>
      <c r="M499" s="20"/>
    </row>
    <row r="500" spans="1:13" s="4" customFormat="1" ht="15.75" thickBot="1">
      <c r="A500" s="8"/>
      <c r="B500" s="6"/>
      <c r="C500" s="18"/>
      <c r="D500" s="19"/>
      <c r="E500" s="18"/>
      <c r="F500" s="19"/>
      <c r="G500" s="20"/>
      <c r="H500" s="19"/>
      <c r="I500" s="13"/>
      <c r="J500" s="19"/>
      <c r="K500" s="21"/>
      <c r="L500" s="19"/>
      <c r="M500" s="21"/>
    </row>
    <row r="501" spans="1:13" s="4" customFormat="1">
      <c r="A501" s="8"/>
      <c r="B501" s="7"/>
      <c r="C501" s="23"/>
      <c r="D501" s="22"/>
      <c r="E501" s="18"/>
      <c r="F501" s="22"/>
      <c r="G501" s="23"/>
      <c r="H501" s="22"/>
      <c r="I501" s="8"/>
      <c r="J501" s="22"/>
      <c r="K501" s="22"/>
      <c r="L501" s="22"/>
      <c r="M501" s="22"/>
    </row>
    <row r="502" spans="1:13">
      <c r="C502" s="13"/>
      <c r="D502" s="13"/>
      <c r="E502" s="18"/>
      <c r="F502" s="13"/>
      <c r="G502" s="13"/>
      <c r="H502" s="13"/>
      <c r="J502" s="13"/>
      <c r="K502" s="13"/>
      <c r="L502" s="13"/>
      <c r="M502" s="13"/>
    </row>
    <row r="503" spans="1:13">
      <c r="C503" s="13"/>
      <c r="D503" s="13"/>
      <c r="E503" s="18"/>
      <c r="F503" s="13"/>
      <c r="G503" s="13"/>
      <c r="H503" s="13"/>
      <c r="J503" s="13"/>
      <c r="K503" s="13"/>
      <c r="L503" s="13"/>
      <c r="M503" s="13"/>
    </row>
    <row r="504" spans="1:13">
      <c r="C504" s="13"/>
      <c r="D504" s="13"/>
      <c r="E504" s="18"/>
      <c r="F504" s="13"/>
      <c r="G504" s="13"/>
      <c r="H504" s="13"/>
      <c r="J504" s="13"/>
      <c r="K504" s="13"/>
      <c r="L504" s="13"/>
      <c r="M504" s="13"/>
    </row>
    <row r="505" spans="1:13">
      <c r="C505" s="13"/>
      <c r="D505" s="13"/>
      <c r="E505" s="18"/>
      <c r="F505" s="13"/>
      <c r="G505" s="13"/>
      <c r="H505" s="13"/>
      <c r="J505" s="13"/>
      <c r="K505" s="13"/>
      <c r="L505" s="13"/>
      <c r="M505" s="13"/>
    </row>
    <row r="506" spans="1:13">
      <c r="C506" s="13"/>
      <c r="D506" s="13"/>
      <c r="E506" s="18"/>
      <c r="F506" s="13"/>
      <c r="G506" s="13"/>
      <c r="H506" s="13"/>
      <c r="J506" s="13"/>
      <c r="K506" s="13"/>
      <c r="L506" s="13"/>
      <c r="M506" s="13"/>
    </row>
    <row r="507" spans="1:13">
      <c r="C507" s="13"/>
      <c r="D507" s="13"/>
      <c r="E507" s="18"/>
      <c r="F507" s="13"/>
      <c r="G507" s="13"/>
      <c r="H507" s="13"/>
      <c r="J507" s="13"/>
      <c r="K507" s="13"/>
      <c r="L507" s="13"/>
      <c r="M507" s="13"/>
    </row>
    <row r="508" spans="1:13">
      <c r="C508" s="13"/>
      <c r="D508" s="13"/>
      <c r="E508" s="18"/>
      <c r="F508" s="13"/>
      <c r="G508" s="13"/>
      <c r="H508" s="13"/>
      <c r="J508" s="13"/>
      <c r="K508" s="13"/>
      <c r="L508" s="13"/>
      <c r="M508" s="13"/>
    </row>
    <row r="509" spans="1:13">
      <c r="C509" s="13"/>
      <c r="D509" s="13"/>
      <c r="E509" s="18"/>
      <c r="F509" s="13"/>
      <c r="G509" s="13"/>
      <c r="H509" s="13"/>
      <c r="J509" s="13"/>
      <c r="K509" s="13"/>
      <c r="L509" s="13"/>
      <c r="M509" s="13"/>
    </row>
    <row r="510" spans="1:13">
      <c r="C510" s="13"/>
      <c r="D510" s="13"/>
      <c r="E510" s="18"/>
      <c r="F510" s="13"/>
      <c r="G510" s="13"/>
      <c r="H510" s="13"/>
      <c r="J510" s="13"/>
      <c r="K510" s="13"/>
      <c r="L510" s="13"/>
      <c r="M510" s="13"/>
    </row>
    <row r="511" spans="1:13">
      <c r="C511" s="13"/>
      <c r="D511" s="13"/>
      <c r="E511" s="18"/>
      <c r="F511" s="13"/>
      <c r="G511" s="13"/>
      <c r="H511" s="13"/>
      <c r="J511" s="13"/>
      <c r="K511" s="13"/>
      <c r="L511" s="13"/>
      <c r="M511" s="13"/>
    </row>
    <row r="512" spans="1:13">
      <c r="C512" s="13"/>
      <c r="D512" s="13"/>
      <c r="E512" s="18"/>
      <c r="F512" s="13"/>
      <c r="G512" s="13"/>
      <c r="H512" s="13"/>
      <c r="J512" s="13"/>
      <c r="K512" s="13"/>
      <c r="L512" s="13"/>
      <c r="M512" s="13"/>
    </row>
    <row r="513" spans="5:5">
      <c r="E513" s="18"/>
    </row>
    <row r="514" spans="5:5">
      <c r="E514" s="18"/>
    </row>
    <row r="515" spans="5:5">
      <c r="E515" s="18"/>
    </row>
    <row r="516" spans="5:5">
      <c r="E516" s="18"/>
    </row>
    <row r="517" spans="5:5">
      <c r="E517" s="18"/>
    </row>
    <row r="518" spans="5:5">
      <c r="E518" s="18"/>
    </row>
    <row r="519" spans="5:5">
      <c r="E519" s="18"/>
    </row>
    <row r="520" spans="5:5">
      <c r="E520" s="18"/>
    </row>
    <row r="521" spans="5:5">
      <c r="E521" s="18"/>
    </row>
    <row r="522" spans="5:5">
      <c r="E522" s="18"/>
    </row>
    <row r="523" spans="5:5">
      <c r="E523" s="18"/>
    </row>
    <row r="524" spans="5:5">
      <c r="E524" s="18"/>
    </row>
    <row r="525" spans="5:5">
      <c r="E525" s="18"/>
    </row>
    <row r="526" spans="5:5">
      <c r="E526" s="18"/>
    </row>
    <row r="527" spans="5:5">
      <c r="E527" s="18"/>
    </row>
    <row r="528" spans="5:5">
      <c r="E528" s="18"/>
    </row>
    <row r="529" spans="5:5">
      <c r="E529" s="18"/>
    </row>
    <row r="530" spans="5:5">
      <c r="E530" s="18"/>
    </row>
    <row r="531" spans="5:5">
      <c r="E531" s="18"/>
    </row>
    <row r="532" spans="5:5">
      <c r="E532" s="18"/>
    </row>
    <row r="533" spans="5:5">
      <c r="E533" s="18"/>
    </row>
    <row r="534" spans="5:5">
      <c r="E534" s="18"/>
    </row>
    <row r="535" spans="5:5">
      <c r="E535" s="18"/>
    </row>
    <row r="536" spans="5:5">
      <c r="E536" s="18"/>
    </row>
    <row r="537" spans="5:5">
      <c r="E537" s="18"/>
    </row>
    <row r="538" spans="5:5">
      <c r="E538" s="18"/>
    </row>
    <row r="539" spans="5:5">
      <c r="E539" s="18"/>
    </row>
    <row r="540" spans="5:5">
      <c r="E540" s="18"/>
    </row>
    <row r="541" spans="5:5">
      <c r="E541" s="18"/>
    </row>
    <row r="542" spans="5:5">
      <c r="E542" s="18"/>
    </row>
    <row r="543" spans="5:5">
      <c r="E543" s="18"/>
    </row>
    <row r="544" spans="5:5">
      <c r="E544" s="18"/>
    </row>
    <row r="545" spans="5:5">
      <c r="E545" s="18"/>
    </row>
    <row r="546" spans="5:5">
      <c r="E546" s="18"/>
    </row>
    <row r="547" spans="5:5">
      <c r="E547" s="18"/>
    </row>
    <row r="548" spans="5:5">
      <c r="E548" s="18"/>
    </row>
    <row r="549" spans="5:5">
      <c r="E549" s="18"/>
    </row>
    <row r="550" spans="5:5">
      <c r="E550" s="18"/>
    </row>
    <row r="551" spans="5:5">
      <c r="E551" s="18"/>
    </row>
    <row r="552" spans="5:5">
      <c r="E552" s="18"/>
    </row>
    <row r="553" spans="5:5">
      <c r="E553" s="18"/>
    </row>
    <row r="554" spans="5:5">
      <c r="E554" s="18"/>
    </row>
    <row r="555" spans="5:5">
      <c r="E555" s="18"/>
    </row>
    <row r="556" spans="5:5">
      <c r="E556" s="18"/>
    </row>
    <row r="557" spans="5:5">
      <c r="E557" s="18"/>
    </row>
    <row r="558" spans="5:5">
      <c r="E558" s="18"/>
    </row>
    <row r="559" spans="5:5">
      <c r="E559" s="18"/>
    </row>
    <row r="560" spans="5:5">
      <c r="E560" s="18"/>
    </row>
    <row r="561" spans="5:5">
      <c r="E561" s="18"/>
    </row>
    <row r="562" spans="5:5">
      <c r="E562" s="18"/>
    </row>
    <row r="563" spans="5:5">
      <c r="E563" s="18"/>
    </row>
    <row r="564" spans="5:5">
      <c r="E564" s="18"/>
    </row>
    <row r="565" spans="5:5">
      <c r="E565" s="18"/>
    </row>
    <row r="566" spans="5:5">
      <c r="E566" s="18"/>
    </row>
    <row r="567" spans="5:5">
      <c r="E567" s="18"/>
    </row>
    <row r="568" spans="5:5">
      <c r="E568" s="18"/>
    </row>
    <row r="569" spans="5:5">
      <c r="E569" s="18"/>
    </row>
    <row r="570" spans="5:5">
      <c r="E570" s="18"/>
    </row>
    <row r="571" spans="5:5">
      <c r="E571" s="18"/>
    </row>
    <row r="572" spans="5:5">
      <c r="E572" s="18"/>
    </row>
    <row r="573" spans="5:5">
      <c r="E573" s="18"/>
    </row>
    <row r="574" spans="5:5">
      <c r="E574" s="18"/>
    </row>
    <row r="575" spans="5:5">
      <c r="E575" s="18"/>
    </row>
    <row r="576" spans="5:5">
      <c r="E576" s="18"/>
    </row>
    <row r="577" spans="5:5">
      <c r="E577" s="18"/>
    </row>
    <row r="578" spans="5:5">
      <c r="E578" s="18"/>
    </row>
    <row r="579" spans="5:5">
      <c r="E579" s="18"/>
    </row>
    <row r="580" spans="5:5">
      <c r="E580" s="18"/>
    </row>
    <row r="581" spans="5:5">
      <c r="E581" s="18"/>
    </row>
    <row r="582" spans="5:5">
      <c r="E582" s="18"/>
    </row>
    <row r="583" spans="5:5">
      <c r="E583" s="18"/>
    </row>
    <row r="584" spans="5:5">
      <c r="E584" s="18"/>
    </row>
    <row r="585" spans="5:5">
      <c r="E585" s="18"/>
    </row>
    <row r="586" spans="5:5">
      <c r="E586" s="18"/>
    </row>
    <row r="587" spans="5:5">
      <c r="E587" s="18"/>
    </row>
    <row r="588" spans="5:5">
      <c r="E588" s="18"/>
    </row>
    <row r="589" spans="5:5">
      <c r="E589" s="18"/>
    </row>
    <row r="590" spans="5:5">
      <c r="E590" s="18"/>
    </row>
    <row r="591" spans="5:5">
      <c r="E591" s="18"/>
    </row>
    <row r="592" spans="5:5">
      <c r="E592" s="18"/>
    </row>
    <row r="593" spans="5:5" ht="12.75">
      <c r="E593" s="13"/>
    </row>
    <row r="594" spans="5:5" ht="12.75">
      <c r="E594" s="13"/>
    </row>
    <row r="595" spans="5:5" ht="12.75">
      <c r="E595" s="13"/>
    </row>
    <row r="596" spans="5:5" ht="12.75">
      <c r="E596" s="13"/>
    </row>
    <row r="597" spans="5:5" ht="12.75">
      <c r="E597" s="13"/>
    </row>
    <row r="598" spans="5:5" ht="12.75">
      <c r="E598" s="13"/>
    </row>
    <row r="599" spans="5:5" ht="12.75"/>
    <row r="600" spans="5:5" ht="12.75"/>
    <row r="601" spans="5:5" ht="12.75"/>
    <row r="602" spans="5:5" ht="12.75"/>
    <row r="603" spans="5:5" ht="12.75"/>
    <row r="604" spans="5:5" ht="12.75"/>
    <row r="605" spans="5:5" ht="12.75"/>
    <row r="606" spans="5:5" ht="12.75"/>
    <row r="607" spans="5:5" ht="12.75"/>
    <row r="608" spans="5:5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</sheetData>
  <sortState xmlns:xlrd2="http://schemas.microsoft.com/office/spreadsheetml/2017/richdata2" ref="A32:A46">
    <sortCondition descending="1" ref="A32:A4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81E9-2DAF-49E5-8EBC-297BD1282D07}">
  <sheetPr codeName="Hoja4">
    <tabColor theme="0" tint="-0.499984740745262"/>
  </sheetPr>
  <dimension ref="A1:AA992"/>
  <sheetViews>
    <sheetView zoomScale="90" zoomScaleNormal="90" workbookViewId="0">
      <selection activeCell="A22" sqref="A22"/>
    </sheetView>
  </sheetViews>
  <sheetFormatPr baseColWidth="10" defaultRowHeight="12.75"/>
  <cols>
    <col min="1" max="1" width="29.28515625" bestFit="1" customWidth="1"/>
    <col min="2" max="2" width="11.7109375" bestFit="1" customWidth="1"/>
    <col min="3" max="3" width="6.7109375" bestFit="1" customWidth="1"/>
    <col min="4" max="4" width="3.7109375" customWidth="1"/>
    <col min="5" max="5" width="22.7109375" bestFit="1" customWidth="1"/>
    <col min="6" max="6" width="10.5703125" bestFit="1" customWidth="1"/>
    <col min="7" max="7" width="2.140625" customWidth="1"/>
    <col min="8" max="8" width="23.5703125" customWidth="1"/>
    <col min="9" max="9" width="11.7109375" bestFit="1" customWidth="1"/>
    <col min="10" max="10" width="2.85546875" customWidth="1"/>
    <col min="11" max="11" width="23.28515625" bestFit="1" customWidth="1"/>
    <col min="12" max="12" width="11.42578125" bestFit="1" customWidth="1"/>
    <col min="13" max="13" width="3.140625" customWidth="1"/>
    <col min="14" max="14" width="24.140625" bestFit="1" customWidth="1"/>
    <col min="15" max="15" width="12" bestFit="1" customWidth="1"/>
    <col min="16" max="16" width="3.28515625" customWidth="1"/>
    <col min="17" max="17" width="24.28515625" bestFit="1" customWidth="1"/>
    <col min="18" max="18" width="12.140625" bestFit="1" customWidth="1"/>
    <col min="19" max="19" width="3.28515625" customWidth="1"/>
    <col min="20" max="20" width="22.7109375" bestFit="1" customWidth="1"/>
    <col min="21" max="21" width="8.7109375" bestFit="1" customWidth="1"/>
    <col min="22" max="22" width="2.85546875" customWidth="1"/>
    <col min="23" max="23" width="23.5703125" bestFit="1" customWidth="1"/>
    <col min="24" max="24" width="11.7109375" bestFit="1" customWidth="1"/>
    <col min="25" max="25" width="10.85546875" bestFit="1" customWidth="1"/>
    <col min="26" max="26" width="23" bestFit="1" customWidth="1"/>
    <col min="27" max="27" width="9" bestFit="1" customWidth="1"/>
    <col min="28" max="28" width="23" bestFit="1" customWidth="1"/>
    <col min="29" max="29" width="11.28515625" bestFit="1" customWidth="1"/>
    <col min="31" max="31" width="28.7109375" bestFit="1" customWidth="1"/>
    <col min="33" max="33" width="5.85546875" bestFit="1" customWidth="1"/>
  </cols>
  <sheetData>
    <row r="1" spans="1:27" ht="13.5" thickBot="1">
      <c r="A1" s="24" t="s">
        <v>14</v>
      </c>
      <c r="B1" s="24" t="s">
        <v>88</v>
      </c>
      <c r="C1" s="24" t="s">
        <v>15</v>
      </c>
      <c r="D1" s="25"/>
      <c r="E1" s="24" t="s">
        <v>89</v>
      </c>
      <c r="F1" s="24" t="s">
        <v>16</v>
      </c>
      <c r="G1" s="25"/>
      <c r="H1" s="24" t="s">
        <v>90</v>
      </c>
      <c r="I1" s="24" t="s">
        <v>16</v>
      </c>
      <c r="J1" s="25"/>
      <c r="K1" s="24" t="s">
        <v>91</v>
      </c>
      <c r="L1" s="24" t="s">
        <v>16</v>
      </c>
      <c r="M1" s="25"/>
      <c r="N1" s="24" t="s">
        <v>442</v>
      </c>
      <c r="O1" s="24" t="s">
        <v>16</v>
      </c>
      <c r="Q1" s="24" t="s">
        <v>17</v>
      </c>
      <c r="R1" s="24" t="s">
        <v>16</v>
      </c>
      <c r="T1" s="24" t="s">
        <v>13</v>
      </c>
      <c r="U1" s="24" t="s">
        <v>16</v>
      </c>
      <c r="Z1" s="25" t="s">
        <v>18</v>
      </c>
      <c r="AA1" s="25" t="s">
        <v>19</v>
      </c>
    </row>
    <row r="2" spans="1:27" ht="13.5" thickTop="1">
      <c r="A2" s="25" t="s">
        <v>421</v>
      </c>
      <c r="B2" s="31" t="s">
        <v>406</v>
      </c>
      <c r="C2" s="90" t="str">
        <f>_xlfn.CONCAT(MID(B2,5,4),",",MID(B2,9,1))</f>
        <v>2761,7</v>
      </c>
      <c r="D2" s="25"/>
      <c r="E2" s="25" t="str">
        <f>_xlfn.CONCAT("MERV - XMEV - ",F2)</f>
        <v>MERV - XMEV - GGAL - CI</v>
      </c>
      <c r="F2" s="31" t="s">
        <v>261</v>
      </c>
      <c r="G2" s="25"/>
      <c r="H2" s="26" t="str">
        <f>_xlfn.CONCAT("MERV - XMEV - ",I2)</f>
        <v>MERV - XMEV - AL30 - CI</v>
      </c>
      <c r="I2" s="31" t="s">
        <v>22</v>
      </c>
      <c r="J2" s="25"/>
      <c r="K2" s="26" t="str">
        <f>_xlfn.CONCAT("MERV - XMEV - ",L2)</f>
        <v>MERV - XMEV - S30G4 - CI</v>
      </c>
      <c r="L2" s="31" t="s">
        <v>436</v>
      </c>
      <c r="M2" s="25"/>
      <c r="N2" s="26" t="str">
        <f>_xlfn.CONCAT("MERV - XMEV - ",O2)</f>
        <v>MERV - XMEV - MRCAO - CI</v>
      </c>
      <c r="O2" s="31" t="s">
        <v>443</v>
      </c>
      <c r="Q2" s="26" t="str">
        <f>_xlfn.CONCAT("MERV - XMEV - ",R2)</f>
        <v>MERV - XMEV - AAPL - CI</v>
      </c>
      <c r="R2" s="31" t="s">
        <v>455</v>
      </c>
      <c r="T2" s="25" t="s">
        <v>18</v>
      </c>
      <c r="U2" s="31" t="s">
        <v>19</v>
      </c>
      <c r="Z2" s="25" t="s">
        <v>20</v>
      </c>
      <c r="AA2" s="25" t="s">
        <v>21</v>
      </c>
    </row>
    <row r="3" spans="1:27">
      <c r="A3" s="25" t="s">
        <v>422</v>
      </c>
      <c r="B3" s="31" t="s">
        <v>413</v>
      </c>
      <c r="C3" s="90" t="str">
        <f t="shared" ref="C3:C31" si="0">_xlfn.CONCAT(MID(B3,5,4),",",MID(B3,9,1))</f>
        <v>2800,9</v>
      </c>
      <c r="D3" s="25"/>
      <c r="E3" s="25" t="str">
        <f>_xlfn.CONCAT("MERV - XMEV - ",F3)</f>
        <v>MERV - XMEV - GGAL - 24hs</v>
      </c>
      <c r="F3" s="31" t="s">
        <v>322</v>
      </c>
      <c r="G3" s="25"/>
      <c r="H3" s="26" t="str">
        <f t="shared" ref="H3:H66" si="1">_xlfn.CONCAT("MERV - XMEV - ",I3)</f>
        <v>MERV - XMEV - AL30 - 24hs</v>
      </c>
      <c r="I3" s="31" t="s">
        <v>323</v>
      </c>
      <c r="J3" s="25"/>
      <c r="K3" s="26" t="str">
        <f t="shared" ref="K3:K13" si="2">_xlfn.CONCAT("MERV - XMEV - ",L3)</f>
        <v>MERV - XMEV - S30G4 - 24hs</v>
      </c>
      <c r="L3" s="31" t="s">
        <v>389</v>
      </c>
      <c r="M3" s="25"/>
      <c r="N3" s="26" t="str">
        <f t="shared" ref="N3:N25" si="3">_xlfn.CONCAT("MERV - XMEV - ",O3)</f>
        <v>MERV - XMEV - MRCAO - 24hs</v>
      </c>
      <c r="O3" s="31" t="s">
        <v>356</v>
      </c>
      <c r="Q3" s="26" t="str">
        <f t="shared" ref="Q3:Q37" si="4">_xlfn.CONCAT("MERV - XMEV - ",R3)</f>
        <v>MERV - XMEV - AAPL - 24hs</v>
      </c>
      <c r="R3" s="31" t="s">
        <v>368</v>
      </c>
      <c r="T3" s="25" t="s">
        <v>20</v>
      </c>
      <c r="U3" s="31" t="s">
        <v>21</v>
      </c>
      <c r="Z3" s="25" t="s">
        <v>23</v>
      </c>
      <c r="AA3" s="25" t="s">
        <v>24</v>
      </c>
    </row>
    <row r="4" spans="1:27">
      <c r="A4" s="25" t="s">
        <v>423</v>
      </c>
      <c r="B4" s="31" t="s">
        <v>407</v>
      </c>
      <c r="C4" s="90" t="str">
        <f t="shared" si="0"/>
        <v>2911,7</v>
      </c>
      <c r="D4" s="25"/>
      <c r="E4" s="25"/>
      <c r="F4" s="31"/>
      <c r="G4" s="25"/>
      <c r="H4" s="26" t="str">
        <f t="shared" si="1"/>
        <v>MERV - XMEV - AL30C - CI</v>
      </c>
      <c r="I4" s="31" t="s">
        <v>29</v>
      </c>
      <c r="J4" s="25"/>
      <c r="K4" s="26" t="str">
        <f t="shared" si="2"/>
        <v>MERV - XMEV - SG4C - CI</v>
      </c>
      <c r="L4" s="31" t="s">
        <v>437</v>
      </c>
      <c r="M4" s="25"/>
      <c r="N4" s="26" t="str">
        <f t="shared" si="3"/>
        <v>MERV - XMEV - MRCAC - CI</v>
      </c>
      <c r="O4" s="31" t="s">
        <v>444</v>
      </c>
      <c r="Q4" s="26" t="str">
        <f t="shared" si="4"/>
        <v>MERV - XMEV - AAPLC - CI</v>
      </c>
      <c r="R4" s="31" t="s">
        <v>456</v>
      </c>
      <c r="T4" s="25" t="s">
        <v>23</v>
      </c>
      <c r="U4" s="31" t="s">
        <v>24</v>
      </c>
      <c r="Z4" s="25" t="s">
        <v>25</v>
      </c>
      <c r="AA4" s="25" t="s">
        <v>26</v>
      </c>
    </row>
    <row r="5" spans="1:27">
      <c r="A5" s="25" t="s">
        <v>424</v>
      </c>
      <c r="B5" s="31" t="s">
        <v>408</v>
      </c>
      <c r="C5" s="90" t="str">
        <f t="shared" si="0"/>
        <v>3061,7</v>
      </c>
      <c r="D5" s="25"/>
      <c r="E5" s="25"/>
      <c r="F5" s="31"/>
      <c r="G5" s="25"/>
      <c r="H5" s="26" t="str">
        <f t="shared" si="1"/>
        <v>MERV - XMEV - AL30C - 24hs</v>
      </c>
      <c r="I5" s="31" t="s">
        <v>324</v>
      </c>
      <c r="J5" s="25"/>
      <c r="K5" s="26" t="str">
        <f t="shared" si="2"/>
        <v>MERV - XMEV - SG4C - 24hs</v>
      </c>
      <c r="L5" s="31" t="s">
        <v>391</v>
      </c>
      <c r="M5" s="25"/>
      <c r="N5" s="26" t="str">
        <f t="shared" si="3"/>
        <v>MERV - XMEV - MRCAC - 24hs</v>
      </c>
      <c r="O5" s="31" t="s">
        <v>357</v>
      </c>
      <c r="Q5" s="26" t="str">
        <f t="shared" si="4"/>
        <v>MERV - XMEV - AAPLC - 24hs</v>
      </c>
      <c r="R5" s="31" t="s">
        <v>369</v>
      </c>
      <c r="T5" s="25" t="s">
        <v>25</v>
      </c>
      <c r="U5" s="31" t="s">
        <v>26</v>
      </c>
      <c r="Z5" s="25" t="s">
        <v>27</v>
      </c>
      <c r="AA5" s="25" t="s">
        <v>28</v>
      </c>
    </row>
    <row r="6" spans="1:27">
      <c r="A6" s="25" t="s">
        <v>425</v>
      </c>
      <c r="B6" s="31" t="s">
        <v>409</v>
      </c>
      <c r="C6" s="90" t="str">
        <f t="shared" si="0"/>
        <v>3211,7</v>
      </c>
      <c r="D6" s="25"/>
      <c r="E6" s="25"/>
      <c r="F6" s="31"/>
      <c r="G6" s="25"/>
      <c r="H6" s="26" t="str">
        <f t="shared" si="1"/>
        <v>MERV - XMEV - AL30D - CI</v>
      </c>
      <c r="I6" s="31" t="s">
        <v>36</v>
      </c>
      <c r="J6" s="25"/>
      <c r="K6" s="26" t="str">
        <f t="shared" si="2"/>
        <v>MERV - XMEV - SG4D - CI</v>
      </c>
      <c r="L6" s="31" t="s">
        <v>438</v>
      </c>
      <c r="M6" s="25"/>
      <c r="N6" s="26" t="str">
        <f t="shared" si="3"/>
        <v>MERV - XMEV - MRCAD - CI</v>
      </c>
      <c r="O6" s="31" t="s">
        <v>445</v>
      </c>
      <c r="Q6" s="26" t="str">
        <f t="shared" si="4"/>
        <v>MERV - XMEV - AAPLD - CI</v>
      </c>
      <c r="R6" s="31" t="s">
        <v>457</v>
      </c>
      <c r="T6" s="25" t="s">
        <v>27</v>
      </c>
      <c r="U6" s="31" t="s">
        <v>28</v>
      </c>
      <c r="Z6" s="25" t="s">
        <v>30</v>
      </c>
      <c r="AA6" s="25" t="s">
        <v>31</v>
      </c>
    </row>
    <row r="7" spans="1:27">
      <c r="A7" s="25" t="s">
        <v>426</v>
      </c>
      <c r="B7" s="31" t="s">
        <v>410</v>
      </c>
      <c r="C7" s="90" t="str">
        <f t="shared" si="0"/>
        <v>3361,7</v>
      </c>
      <c r="D7" s="25"/>
      <c r="E7" s="25"/>
      <c r="F7" s="31"/>
      <c r="G7" s="25"/>
      <c r="H7" s="26" t="str">
        <f t="shared" si="1"/>
        <v>MERV - XMEV - AL30D - 24hs</v>
      </c>
      <c r="I7" s="35" t="s">
        <v>325</v>
      </c>
      <c r="J7" s="25"/>
      <c r="K7" s="26" t="str">
        <f t="shared" si="2"/>
        <v>MERV - XMEV - SG4D - 24hs</v>
      </c>
      <c r="L7" s="31" t="s">
        <v>393</v>
      </c>
      <c r="M7" s="25"/>
      <c r="N7" s="26" t="str">
        <f t="shared" si="3"/>
        <v>MERV - XMEV - MRCAD - 24hs</v>
      </c>
      <c r="O7" s="31" t="s">
        <v>358</v>
      </c>
      <c r="Q7" s="26" t="str">
        <f t="shared" si="4"/>
        <v>MERV - XMEV - AAPLD - 24hs</v>
      </c>
      <c r="R7" s="31" t="s">
        <v>370</v>
      </c>
      <c r="T7" s="25" t="s">
        <v>30</v>
      </c>
      <c r="U7" s="31" t="s">
        <v>31</v>
      </c>
      <c r="Z7" s="25" t="s">
        <v>32</v>
      </c>
      <c r="AA7" s="25" t="s">
        <v>33</v>
      </c>
    </row>
    <row r="8" spans="1:27">
      <c r="A8" s="25" t="s">
        <v>427</v>
      </c>
      <c r="B8" s="31" t="s">
        <v>404</v>
      </c>
      <c r="C8" s="90" t="str">
        <f t="shared" si="0"/>
        <v>3511,7</v>
      </c>
      <c r="D8" s="25"/>
      <c r="E8" s="25"/>
      <c r="F8" s="31"/>
      <c r="G8" s="25"/>
      <c r="H8" s="26" t="str">
        <f t="shared" si="1"/>
        <v>MERV - XMEV - GD30 - CI</v>
      </c>
      <c r="I8" s="31" t="s">
        <v>43</v>
      </c>
      <c r="J8" s="25"/>
      <c r="K8" s="26" t="str">
        <f t="shared" si="2"/>
        <v>MERV - XMEV - S14O4 - CI</v>
      </c>
      <c r="L8" s="40" t="s">
        <v>439</v>
      </c>
      <c r="M8" s="25"/>
      <c r="N8" s="26" t="str">
        <f t="shared" si="3"/>
        <v>MERV - XMEV - BA37D - CI</v>
      </c>
      <c r="O8" s="31" t="s">
        <v>446</v>
      </c>
      <c r="Q8" s="26" t="str">
        <f t="shared" si="4"/>
        <v>MERV - XMEV - AMZN - CI</v>
      </c>
      <c r="R8" s="31" t="s">
        <v>458</v>
      </c>
      <c r="T8" s="25" t="s">
        <v>32</v>
      </c>
      <c r="U8" s="31" t="s">
        <v>33</v>
      </c>
      <c r="Z8" s="25" t="s">
        <v>34</v>
      </c>
      <c r="AA8" s="25" t="s">
        <v>35</v>
      </c>
    </row>
    <row r="9" spans="1:27">
      <c r="A9" s="25" t="s">
        <v>428</v>
      </c>
      <c r="B9" s="31" t="s">
        <v>396</v>
      </c>
      <c r="C9" s="90" t="str">
        <f t="shared" si="0"/>
        <v>3661,7</v>
      </c>
      <c r="D9" s="25"/>
      <c r="E9" s="25"/>
      <c r="F9" s="31"/>
      <c r="G9" s="25"/>
      <c r="H9" s="26" t="str">
        <f t="shared" si="1"/>
        <v>MERV - XMEV - GD30 - 24hs</v>
      </c>
      <c r="I9" s="31" t="s">
        <v>326</v>
      </c>
      <c r="J9" s="25"/>
      <c r="K9" s="26" t="str">
        <f t="shared" si="2"/>
        <v>MERV - XMEV - S14O4 - 24hs</v>
      </c>
      <c r="L9" s="40" t="s">
        <v>415</v>
      </c>
      <c r="M9" s="25"/>
      <c r="N9" s="26" t="str">
        <f t="shared" si="3"/>
        <v>MERV - XMEV - BA37D - 24hs</v>
      </c>
      <c r="O9" s="31" t="s">
        <v>359</v>
      </c>
      <c r="Q9" s="26" t="str">
        <f t="shared" si="4"/>
        <v>MERV - XMEV - AMZN - 24hs</v>
      </c>
      <c r="R9" s="31" t="s">
        <v>371</v>
      </c>
      <c r="T9" s="25" t="s">
        <v>34</v>
      </c>
      <c r="U9" s="31" t="s">
        <v>35</v>
      </c>
      <c r="Z9" s="25" t="s">
        <v>37</v>
      </c>
      <c r="AA9" s="25" t="s">
        <v>38</v>
      </c>
    </row>
    <row r="10" spans="1:27">
      <c r="A10" s="25" t="s">
        <v>429</v>
      </c>
      <c r="B10" s="31" t="s">
        <v>397</v>
      </c>
      <c r="C10" s="90" t="str">
        <f t="shared" si="0"/>
        <v>3811,7</v>
      </c>
      <c r="D10" s="25"/>
      <c r="E10" s="25"/>
      <c r="F10" s="31"/>
      <c r="G10" s="25"/>
      <c r="H10" s="26" t="str">
        <f t="shared" si="1"/>
        <v>MERV - XMEV - GD30C - CI</v>
      </c>
      <c r="I10" s="31" t="s">
        <v>50</v>
      </c>
      <c r="J10" s="25"/>
      <c r="K10" s="26" t="str">
        <f t="shared" si="2"/>
        <v>MERV - XMEV - SO4C - CI</v>
      </c>
      <c r="L10" s="40" t="s">
        <v>440</v>
      </c>
      <c r="M10" s="25"/>
      <c r="N10" s="26" t="str">
        <f t="shared" si="3"/>
        <v>MERV - XMEV - BA7DC - CI</v>
      </c>
      <c r="O10" s="31" t="s">
        <v>447</v>
      </c>
      <c r="Q10" s="26" t="str">
        <f t="shared" si="4"/>
        <v>MERV - XMEV - AMZNC - CI</v>
      </c>
      <c r="R10" s="31" t="s">
        <v>459</v>
      </c>
      <c r="T10" s="25" t="s">
        <v>37</v>
      </c>
      <c r="U10" s="31" t="s">
        <v>38</v>
      </c>
      <c r="Z10" s="25" t="s">
        <v>39</v>
      </c>
      <c r="AA10" s="25" t="s">
        <v>40</v>
      </c>
    </row>
    <row r="11" spans="1:27">
      <c r="A11" s="25" t="s">
        <v>430</v>
      </c>
      <c r="B11" s="31" t="s">
        <v>398</v>
      </c>
      <c r="C11" s="90" t="str">
        <f t="shared" si="0"/>
        <v>3961,7</v>
      </c>
      <c r="D11" s="25"/>
      <c r="E11" s="25"/>
      <c r="F11" s="31"/>
      <c r="G11" s="25"/>
      <c r="H11" s="26" t="str">
        <f t="shared" si="1"/>
        <v>MERV - XMEV - GD30C - 24hs</v>
      </c>
      <c r="I11" s="31" t="s">
        <v>327</v>
      </c>
      <c r="J11" s="25"/>
      <c r="K11" s="26" t="str">
        <f t="shared" si="2"/>
        <v>MERV - XMEV - SO4C - 24hs</v>
      </c>
      <c r="L11" s="40" t="s">
        <v>417</v>
      </c>
      <c r="M11" s="25"/>
      <c r="N11" s="26" t="str">
        <f t="shared" si="3"/>
        <v>MERV - XMEV - BA7DC - 24hs</v>
      </c>
      <c r="O11" s="31" t="s">
        <v>360</v>
      </c>
      <c r="Q11" s="26" t="str">
        <f t="shared" si="4"/>
        <v>MERV - XMEV - AMZNC - 24hs</v>
      </c>
      <c r="R11" s="31" t="s">
        <v>372</v>
      </c>
      <c r="T11" s="25" t="s">
        <v>39</v>
      </c>
      <c r="U11" s="31" t="s">
        <v>40</v>
      </c>
      <c r="Z11" s="25" t="s">
        <v>41</v>
      </c>
      <c r="AA11" s="25" t="s">
        <v>42</v>
      </c>
    </row>
    <row r="12" spans="1:27">
      <c r="A12" s="25" t="s">
        <v>431</v>
      </c>
      <c r="B12" s="31" t="s">
        <v>399</v>
      </c>
      <c r="C12" s="90" t="str">
        <f t="shared" si="0"/>
        <v>4161,7</v>
      </c>
      <c r="D12" s="25"/>
      <c r="E12" s="25"/>
      <c r="F12" s="31"/>
      <c r="G12" s="25"/>
      <c r="H12" s="26" t="str">
        <f t="shared" si="1"/>
        <v>MERV - XMEV - GD30D - CI</v>
      </c>
      <c r="I12" s="31" t="s">
        <v>57</v>
      </c>
      <c r="J12" s="25"/>
      <c r="K12" s="26" t="str">
        <f t="shared" si="2"/>
        <v>MERV - XMEV - SO4D - CI</v>
      </c>
      <c r="L12" s="40" t="s">
        <v>441</v>
      </c>
      <c r="M12" s="25"/>
      <c r="N12" s="26" t="str">
        <f t="shared" si="3"/>
        <v>MERV - XMEV - BA7DD - CI</v>
      </c>
      <c r="O12" s="31" t="s">
        <v>448</v>
      </c>
      <c r="Q12" s="26" t="str">
        <f t="shared" si="4"/>
        <v>MERV - XMEV - AMZND - CI</v>
      </c>
      <c r="R12" s="31" t="s">
        <v>460</v>
      </c>
      <c r="T12" s="25"/>
      <c r="U12" s="25"/>
      <c r="Z12" s="25" t="s">
        <v>44</v>
      </c>
      <c r="AA12" s="25" t="s">
        <v>45</v>
      </c>
    </row>
    <row r="13" spans="1:27">
      <c r="A13" s="25" t="s">
        <v>432</v>
      </c>
      <c r="B13" s="31" t="s">
        <v>400</v>
      </c>
      <c r="C13" s="90" t="str">
        <f t="shared" si="0"/>
        <v>4361,7</v>
      </c>
      <c r="D13" s="25"/>
      <c r="E13" s="25"/>
      <c r="F13" s="31"/>
      <c r="G13" s="25"/>
      <c r="H13" s="26" t="str">
        <f t="shared" si="1"/>
        <v>MERV - XMEV - GD30D - 24hs</v>
      </c>
      <c r="I13" s="35" t="s">
        <v>328</v>
      </c>
      <c r="J13" s="25"/>
      <c r="K13" s="26" t="str">
        <f t="shared" si="2"/>
        <v>MERV - XMEV - SO4D - 24hs</v>
      </c>
      <c r="L13" s="40" t="s">
        <v>419</v>
      </c>
      <c r="M13" s="25"/>
      <c r="N13" s="26" t="str">
        <f t="shared" si="3"/>
        <v>MERV - XMEV - BA7DD - 24hs</v>
      </c>
      <c r="O13" s="31" t="s">
        <v>361</v>
      </c>
      <c r="Q13" s="26" t="str">
        <f t="shared" si="4"/>
        <v>MERV - XMEV - AMZND - 24hs</v>
      </c>
      <c r="R13" s="31" t="s">
        <v>373</v>
      </c>
      <c r="T13" s="25"/>
      <c r="U13" s="25"/>
      <c r="Z13" s="25" t="s">
        <v>46</v>
      </c>
      <c r="AA13" s="25" t="s">
        <v>47</v>
      </c>
    </row>
    <row r="14" spans="1:27">
      <c r="A14" s="25" t="s">
        <v>433</v>
      </c>
      <c r="B14" s="31" t="s">
        <v>401</v>
      </c>
      <c r="C14" s="90" t="str">
        <f t="shared" si="0"/>
        <v>4700,9</v>
      </c>
      <c r="D14" s="25"/>
      <c r="E14" s="25"/>
      <c r="F14" s="31"/>
      <c r="G14" s="25"/>
      <c r="H14" s="26" t="str">
        <f t="shared" si="1"/>
        <v>MERV - XMEV - AE38 - CI</v>
      </c>
      <c r="I14" s="31" t="s">
        <v>104</v>
      </c>
      <c r="J14" s="25"/>
      <c r="M14" s="25"/>
      <c r="N14" s="26" t="str">
        <f t="shared" si="3"/>
        <v>MERV - XMEV - CLSIO - CI</v>
      </c>
      <c r="O14" s="31" t="s">
        <v>449</v>
      </c>
      <c r="Q14" s="26" t="str">
        <f t="shared" si="4"/>
        <v>MERV - XMEV - KO - CI</v>
      </c>
      <c r="R14" s="31" t="s">
        <v>461</v>
      </c>
      <c r="T14" s="25"/>
      <c r="U14" s="25"/>
      <c r="Z14" s="25" t="s">
        <v>48</v>
      </c>
      <c r="AA14" s="25" t="s">
        <v>49</v>
      </c>
    </row>
    <row r="15" spans="1:27">
      <c r="A15" s="25" t="s">
        <v>434</v>
      </c>
      <c r="B15" s="31" t="s">
        <v>402</v>
      </c>
      <c r="C15" s="90" t="str">
        <f t="shared" si="0"/>
        <v>4900,9</v>
      </c>
      <c r="D15" s="25"/>
      <c r="E15" s="25"/>
      <c r="F15" s="31"/>
      <c r="G15" s="25"/>
      <c r="H15" s="26" t="str">
        <f t="shared" si="1"/>
        <v>MERV - XMEV - AE38 - 24hs</v>
      </c>
      <c r="I15" s="31" t="s">
        <v>329</v>
      </c>
      <c r="J15" s="25"/>
      <c r="M15" s="25"/>
      <c r="N15" s="26" t="str">
        <f t="shared" si="3"/>
        <v>MERV - XMEV - CLSIO - 24hs</v>
      </c>
      <c r="O15" s="31" t="s">
        <v>362</v>
      </c>
      <c r="Q15" s="26" t="str">
        <f t="shared" si="4"/>
        <v>MERV - XMEV - KO - 24hs</v>
      </c>
      <c r="R15" s="31" t="s">
        <v>374</v>
      </c>
      <c r="T15" s="25"/>
      <c r="U15" s="25"/>
      <c r="Z15" s="25" t="s">
        <v>51</v>
      </c>
      <c r="AA15" s="25" t="s">
        <v>52</v>
      </c>
    </row>
    <row r="16" spans="1:27">
      <c r="A16" s="88" t="s">
        <v>435</v>
      </c>
      <c r="B16" s="89" t="s">
        <v>403</v>
      </c>
      <c r="C16" s="90" t="str">
        <f t="shared" si="0"/>
        <v>5005,8</v>
      </c>
      <c r="D16" s="25"/>
      <c r="E16" s="25"/>
      <c r="F16" s="31"/>
      <c r="G16" s="30"/>
      <c r="H16" s="26" t="str">
        <f t="shared" si="1"/>
        <v>MERV - XMEV - AE38C - CI</v>
      </c>
      <c r="I16" s="31" t="s">
        <v>112</v>
      </c>
      <c r="J16" s="25"/>
      <c r="M16" s="25"/>
      <c r="N16" s="26" t="str">
        <f t="shared" si="3"/>
        <v>MERV - XMEV - CLSIC - CI</v>
      </c>
      <c r="O16" s="31" t="s">
        <v>450</v>
      </c>
      <c r="Q16" s="26" t="str">
        <f t="shared" si="4"/>
        <v>MERV - XMEV - KOC - CI</v>
      </c>
      <c r="R16" s="31" t="s">
        <v>462</v>
      </c>
      <c r="T16" s="25"/>
      <c r="U16" s="25"/>
      <c r="Z16" s="25" t="s">
        <v>53</v>
      </c>
      <c r="AA16" s="25" t="s">
        <v>54</v>
      </c>
    </row>
    <row r="17" spans="1:27">
      <c r="A17" s="25" t="s">
        <v>421</v>
      </c>
      <c r="B17" s="31" t="s">
        <v>406</v>
      </c>
      <c r="C17" s="90" t="str">
        <f t="shared" si="0"/>
        <v>2761,7</v>
      </c>
      <c r="D17" s="25"/>
      <c r="E17" s="25"/>
      <c r="F17" s="31"/>
      <c r="G17" s="25"/>
      <c r="H17" s="26" t="str">
        <f t="shared" si="1"/>
        <v>MERV - XMEV - AE38C - 24hs</v>
      </c>
      <c r="I17" s="31" t="s">
        <v>330</v>
      </c>
      <c r="J17" s="25"/>
      <c r="M17" s="25"/>
      <c r="N17" s="26" t="str">
        <f t="shared" si="3"/>
        <v>MERV - XMEV - CLSIC - 24hs</v>
      </c>
      <c r="O17" s="31" t="s">
        <v>363</v>
      </c>
      <c r="Q17" s="26" t="str">
        <f t="shared" si="4"/>
        <v>MERV - XMEV - KOC - 24hs</v>
      </c>
      <c r="R17" s="31" t="s">
        <v>375</v>
      </c>
      <c r="T17" s="25"/>
      <c r="U17" s="25"/>
      <c r="Z17" s="25" t="s">
        <v>55</v>
      </c>
      <c r="AA17" s="25" t="s">
        <v>56</v>
      </c>
    </row>
    <row r="18" spans="1:27">
      <c r="A18" s="25" t="s">
        <v>422</v>
      </c>
      <c r="B18" s="31" t="s">
        <v>413</v>
      </c>
      <c r="C18" s="90" t="str">
        <f t="shared" si="0"/>
        <v>2800,9</v>
      </c>
      <c r="D18" s="25"/>
      <c r="E18" s="25"/>
      <c r="F18" s="31"/>
      <c r="G18" s="25"/>
      <c r="H18" s="26" t="str">
        <f t="shared" si="1"/>
        <v>MERV - XMEV - AE38D - CI</v>
      </c>
      <c r="I18" s="31" t="s">
        <v>111</v>
      </c>
      <c r="J18" s="25"/>
      <c r="M18" s="25"/>
      <c r="N18" s="26" t="str">
        <f t="shared" si="3"/>
        <v>MERV - XMEV - CLSID - CI</v>
      </c>
      <c r="O18" s="31" t="s">
        <v>451</v>
      </c>
      <c r="Q18" s="26" t="str">
        <f t="shared" si="4"/>
        <v>MERV - XMEV - KOD - CI</v>
      </c>
      <c r="R18" s="31" t="s">
        <v>463</v>
      </c>
      <c r="T18" s="25"/>
      <c r="U18" s="25"/>
      <c r="Z18" s="25" t="s">
        <v>58</v>
      </c>
      <c r="AA18" s="25" t="s">
        <v>59</v>
      </c>
    </row>
    <row r="19" spans="1:27">
      <c r="A19" s="25" t="s">
        <v>423</v>
      </c>
      <c r="B19" s="31" t="s">
        <v>407</v>
      </c>
      <c r="C19" s="90" t="str">
        <f t="shared" si="0"/>
        <v>2911,7</v>
      </c>
      <c r="D19" s="25"/>
      <c r="E19" s="25"/>
      <c r="F19" s="31"/>
      <c r="G19" s="25"/>
      <c r="H19" s="26" t="str">
        <f t="shared" si="1"/>
        <v>MERV - XMEV - AE38D - 24hs</v>
      </c>
      <c r="I19" s="31" t="s">
        <v>331</v>
      </c>
      <c r="J19" s="25"/>
      <c r="M19" s="25"/>
      <c r="N19" s="26" t="str">
        <f t="shared" si="3"/>
        <v>MERV - XMEV - CLSID - 24hs</v>
      </c>
      <c r="O19" s="31" t="s">
        <v>364</v>
      </c>
      <c r="Q19" s="26" t="str">
        <f t="shared" si="4"/>
        <v>MERV - XMEV - KOD - 24hs</v>
      </c>
      <c r="R19" s="31" t="s">
        <v>376</v>
      </c>
      <c r="T19" s="25"/>
      <c r="U19" s="25"/>
      <c r="Y19" s="31"/>
      <c r="Z19" s="25" t="s">
        <v>60</v>
      </c>
      <c r="AA19" s="25" t="s">
        <v>61</v>
      </c>
    </row>
    <row r="20" spans="1:27">
      <c r="A20" s="25" t="s">
        <v>424</v>
      </c>
      <c r="B20" s="31" t="s">
        <v>408</v>
      </c>
      <c r="C20" s="90" t="str">
        <f t="shared" si="0"/>
        <v>3061,7</v>
      </c>
      <c r="D20" s="25"/>
      <c r="E20" s="25"/>
      <c r="F20" s="31"/>
      <c r="G20" s="25"/>
      <c r="H20" s="26" t="str">
        <f t="shared" si="1"/>
        <v>MERV - XMEV - AL29 - CI</v>
      </c>
      <c r="I20" s="31" t="s">
        <v>103</v>
      </c>
      <c r="J20" s="25"/>
      <c r="M20" s="25"/>
      <c r="N20" s="26" t="str">
        <f t="shared" si="3"/>
        <v>MERV - XMEV - BPOA7 - CI</v>
      </c>
      <c r="O20" s="31" t="s">
        <v>452</v>
      </c>
      <c r="Q20" s="26" t="str">
        <f t="shared" si="4"/>
        <v>MERV - XMEV - GOOGL - CI</v>
      </c>
      <c r="R20" s="31" t="s">
        <v>464</v>
      </c>
      <c r="T20" s="25"/>
      <c r="U20" s="25"/>
      <c r="Y20" s="31"/>
      <c r="Z20" s="25" t="s">
        <v>62</v>
      </c>
      <c r="AA20" s="25" t="s">
        <v>63</v>
      </c>
    </row>
    <row r="21" spans="1:27">
      <c r="A21" s="25" t="s">
        <v>425</v>
      </c>
      <c r="B21" s="31" t="s">
        <v>409</v>
      </c>
      <c r="C21" s="90" t="str">
        <f t="shared" si="0"/>
        <v>3211,7</v>
      </c>
      <c r="D21" s="25"/>
      <c r="F21" s="31"/>
      <c r="G21" s="25"/>
      <c r="H21" s="26" t="str">
        <f t="shared" si="1"/>
        <v>MERV - XMEV - AL29 - 24hs</v>
      </c>
      <c r="I21" s="31" t="s">
        <v>332</v>
      </c>
      <c r="J21" s="25"/>
      <c r="M21" s="25"/>
      <c r="N21" s="26" t="str">
        <f t="shared" si="3"/>
        <v>MERV - XMEV - BPOA7 - 24hs</v>
      </c>
      <c r="O21" s="31" t="s">
        <v>365</v>
      </c>
      <c r="Q21" s="26" t="str">
        <f t="shared" si="4"/>
        <v>MERV - XMEV - GOOGL - 24hs</v>
      </c>
      <c r="R21" s="31" t="s">
        <v>377</v>
      </c>
      <c r="T21" s="25"/>
      <c r="U21" s="25"/>
      <c r="Y21" s="31"/>
      <c r="Z21" s="25" t="s">
        <v>64</v>
      </c>
      <c r="AA21" s="25" t="s">
        <v>65</v>
      </c>
    </row>
    <row r="22" spans="1:27">
      <c r="A22" s="25" t="s">
        <v>426</v>
      </c>
      <c r="B22" s="31" t="s">
        <v>410</v>
      </c>
      <c r="C22" s="90" t="str">
        <f t="shared" si="0"/>
        <v>3361,7</v>
      </c>
      <c r="D22" s="25"/>
      <c r="F22" s="31"/>
      <c r="G22" s="25"/>
      <c r="H22" s="26" t="str">
        <f t="shared" si="1"/>
        <v>MERV - XMEV - AL29C - CI</v>
      </c>
      <c r="I22" s="31" t="s">
        <v>109</v>
      </c>
      <c r="J22" s="25"/>
      <c r="M22" s="25"/>
      <c r="N22" s="26" t="str">
        <f t="shared" si="3"/>
        <v>MERV - XMEV - BPA7C - CI</v>
      </c>
      <c r="O22" s="31" t="s">
        <v>453</v>
      </c>
      <c r="Q22" s="26" t="str">
        <f t="shared" si="4"/>
        <v>MERV - XMEV - GOGLC - CI</v>
      </c>
      <c r="R22" s="31" t="s">
        <v>465</v>
      </c>
      <c r="T22" s="25"/>
      <c r="U22" s="25"/>
      <c r="Y22" s="31"/>
      <c r="Z22" s="25" t="s">
        <v>66</v>
      </c>
      <c r="AA22" s="25" t="s">
        <v>67</v>
      </c>
    </row>
    <row r="23" spans="1:27">
      <c r="A23" s="25" t="s">
        <v>427</v>
      </c>
      <c r="B23" s="31" t="s">
        <v>404</v>
      </c>
      <c r="C23" s="90" t="str">
        <f t="shared" si="0"/>
        <v>3511,7</v>
      </c>
      <c r="D23" s="25"/>
      <c r="F23" s="31"/>
      <c r="G23" s="25"/>
      <c r="H23" s="26" t="str">
        <f t="shared" si="1"/>
        <v>MERV - XMEV - AL29C - 24hs</v>
      </c>
      <c r="I23" s="31" t="s">
        <v>333</v>
      </c>
      <c r="J23" s="25"/>
      <c r="M23" s="25"/>
      <c r="N23" s="26" t="str">
        <f t="shared" si="3"/>
        <v>MERV - XMEV - BPA7C - 24hs</v>
      </c>
      <c r="O23" s="31" t="s">
        <v>366</v>
      </c>
      <c r="Q23" s="26" t="str">
        <f t="shared" si="4"/>
        <v>MERV - XMEV - GOGLC - 24hs</v>
      </c>
      <c r="R23" s="31" t="s">
        <v>378</v>
      </c>
      <c r="T23" s="25"/>
      <c r="U23" s="25"/>
      <c r="Y23" s="31"/>
      <c r="Z23" s="25" t="s">
        <v>68</v>
      </c>
      <c r="AA23" s="25" t="s">
        <v>69</v>
      </c>
    </row>
    <row r="24" spans="1:27">
      <c r="A24" s="25" t="s">
        <v>428</v>
      </c>
      <c r="B24" s="31" t="s">
        <v>396</v>
      </c>
      <c r="C24" s="90" t="str">
        <f t="shared" si="0"/>
        <v>3661,7</v>
      </c>
      <c r="D24" s="25"/>
      <c r="F24" s="31"/>
      <c r="G24" s="25"/>
      <c r="H24" s="26" t="str">
        <f t="shared" si="1"/>
        <v>MERV - XMEV - AL29D - CI</v>
      </c>
      <c r="I24" s="31" t="s">
        <v>110</v>
      </c>
      <c r="J24" s="25"/>
      <c r="M24" s="25"/>
      <c r="N24" s="26" t="str">
        <f t="shared" si="3"/>
        <v>MERV - XMEV - BPA7D - CI</v>
      </c>
      <c r="O24" s="31" t="s">
        <v>454</v>
      </c>
      <c r="Q24" s="26" t="str">
        <f t="shared" si="4"/>
        <v>MERV - XMEV - GOGLD - CI</v>
      </c>
      <c r="R24" s="31" t="s">
        <v>466</v>
      </c>
      <c r="T24" s="25"/>
      <c r="U24" s="25"/>
      <c r="Y24" s="31"/>
      <c r="Z24" s="25" t="s">
        <v>70</v>
      </c>
      <c r="AA24" s="25" t="s">
        <v>71</v>
      </c>
    </row>
    <row r="25" spans="1:27">
      <c r="A25" s="25" t="s">
        <v>429</v>
      </c>
      <c r="B25" s="31" t="s">
        <v>397</v>
      </c>
      <c r="C25" s="90" t="str">
        <f t="shared" si="0"/>
        <v>3811,7</v>
      </c>
      <c r="D25" s="25"/>
      <c r="F25" s="31"/>
      <c r="G25" s="25"/>
      <c r="H25" s="26" t="str">
        <f t="shared" si="1"/>
        <v>MERV - XMEV - AL29D - 24hs</v>
      </c>
      <c r="I25" s="31" t="s">
        <v>334</v>
      </c>
      <c r="J25" s="25"/>
      <c r="M25" s="25"/>
      <c r="N25" s="26" t="str">
        <f t="shared" si="3"/>
        <v>MERV - XMEV - BPA7D - 24hs</v>
      </c>
      <c r="O25" s="31" t="s">
        <v>367</v>
      </c>
      <c r="Q25" s="26" t="str">
        <f t="shared" si="4"/>
        <v>MERV - XMEV - GOGLD - 24hs</v>
      </c>
      <c r="R25" s="31" t="s">
        <v>379</v>
      </c>
      <c r="T25" s="25"/>
      <c r="U25" s="25"/>
      <c r="Z25" s="25" t="s">
        <v>72</v>
      </c>
      <c r="AA25" s="25" t="s">
        <v>73</v>
      </c>
    </row>
    <row r="26" spans="1:27">
      <c r="A26" s="25" t="s">
        <v>430</v>
      </c>
      <c r="B26" s="31" t="s">
        <v>398</v>
      </c>
      <c r="C26" s="90" t="str">
        <f t="shared" si="0"/>
        <v>3961,7</v>
      </c>
      <c r="D26" s="25"/>
      <c r="F26" s="31"/>
      <c r="G26" s="25"/>
      <c r="H26" s="26" t="str">
        <f t="shared" si="1"/>
        <v>MERV - XMEV - AL35 - CI</v>
      </c>
      <c r="I26" s="31" t="s">
        <v>105</v>
      </c>
      <c r="J26" s="25"/>
      <c r="M26" s="25"/>
      <c r="N26" s="25"/>
      <c r="O26" s="25"/>
      <c r="Q26" s="26" t="str">
        <f t="shared" si="4"/>
        <v>MERV - XMEV - MELI - CI</v>
      </c>
      <c r="R26" s="31" t="s">
        <v>467</v>
      </c>
      <c r="T26" s="25"/>
      <c r="U26" s="25"/>
      <c r="Z26" s="25" t="s">
        <v>74</v>
      </c>
      <c r="AA26" s="25" t="s">
        <v>75</v>
      </c>
    </row>
    <row r="27" spans="1:27">
      <c r="A27" s="25" t="s">
        <v>431</v>
      </c>
      <c r="B27" s="31" t="s">
        <v>399</v>
      </c>
      <c r="C27" s="90" t="str">
        <f t="shared" si="0"/>
        <v>4161,7</v>
      </c>
      <c r="D27" s="25"/>
      <c r="F27" s="31"/>
      <c r="G27" s="25"/>
      <c r="H27" s="26" t="str">
        <f t="shared" si="1"/>
        <v>MERV - XMEV - AL35 - 24hs</v>
      </c>
      <c r="I27" s="31" t="s">
        <v>335</v>
      </c>
      <c r="J27" s="25"/>
      <c r="M27" s="25"/>
      <c r="N27" s="25"/>
      <c r="O27" s="25"/>
      <c r="Q27" s="26" t="str">
        <f t="shared" si="4"/>
        <v>MERV - XMEV - MELI - 24hs</v>
      </c>
      <c r="R27" s="31" t="s">
        <v>380</v>
      </c>
      <c r="T27" s="25"/>
      <c r="U27" s="25"/>
      <c r="Z27" s="25" t="s">
        <v>76</v>
      </c>
      <c r="AA27" s="25" t="s">
        <v>77</v>
      </c>
    </row>
    <row r="28" spans="1:27">
      <c r="A28" s="25" t="s">
        <v>432</v>
      </c>
      <c r="B28" s="31" t="s">
        <v>400</v>
      </c>
      <c r="C28" s="90" t="str">
        <f t="shared" si="0"/>
        <v>4361,7</v>
      </c>
      <c r="D28" s="25"/>
      <c r="F28" s="31"/>
      <c r="G28" s="25"/>
      <c r="H28" s="26" t="str">
        <f t="shared" si="1"/>
        <v>MERV - XMEV - AL35C - CI</v>
      </c>
      <c r="I28" s="31" t="s">
        <v>113</v>
      </c>
      <c r="J28" s="25"/>
      <c r="M28" s="25"/>
      <c r="N28" s="25"/>
      <c r="O28" s="25"/>
      <c r="Q28" s="26" t="str">
        <f t="shared" si="4"/>
        <v>MERV - XMEV - MELIC - CI</v>
      </c>
      <c r="R28" s="31" t="s">
        <v>468</v>
      </c>
      <c r="T28" s="25"/>
      <c r="U28" s="25"/>
      <c r="Z28" s="25" t="s">
        <v>78</v>
      </c>
      <c r="AA28" s="25" t="s">
        <v>79</v>
      </c>
    </row>
    <row r="29" spans="1:27">
      <c r="A29" s="25" t="s">
        <v>433</v>
      </c>
      <c r="B29" s="31" t="s">
        <v>401</v>
      </c>
      <c r="C29" s="90" t="str">
        <f t="shared" si="0"/>
        <v>4700,9</v>
      </c>
      <c r="D29" s="25"/>
      <c r="E29" s="25"/>
      <c r="F29" s="31"/>
      <c r="G29" s="25"/>
      <c r="H29" s="26" t="str">
        <f t="shared" si="1"/>
        <v>MERV - XMEV - AL35C - 24hs</v>
      </c>
      <c r="I29" s="31" t="s">
        <v>336</v>
      </c>
      <c r="J29" s="25"/>
      <c r="M29" s="25"/>
      <c r="N29" s="25"/>
      <c r="O29" s="25"/>
      <c r="Q29" s="26" t="str">
        <f t="shared" si="4"/>
        <v>MERV - XMEV - MELIC - 24hs</v>
      </c>
      <c r="R29" s="31" t="s">
        <v>381</v>
      </c>
      <c r="T29" s="25"/>
      <c r="U29" s="25"/>
      <c r="Z29" s="25" t="s">
        <v>80</v>
      </c>
      <c r="AA29" s="25" t="s">
        <v>81</v>
      </c>
    </row>
    <row r="30" spans="1:27">
      <c r="A30" s="25" t="s">
        <v>434</v>
      </c>
      <c r="B30" s="31" t="s">
        <v>402</v>
      </c>
      <c r="C30" s="90" t="str">
        <f t="shared" si="0"/>
        <v>4900,9</v>
      </c>
      <c r="D30" s="25"/>
      <c r="E30" s="25"/>
      <c r="F30" s="31"/>
      <c r="G30" s="25"/>
      <c r="H30" s="26" t="str">
        <f t="shared" si="1"/>
        <v>MERV - XMEV - AL35D - CI</v>
      </c>
      <c r="I30" s="31" t="s">
        <v>114</v>
      </c>
      <c r="J30" s="25"/>
      <c r="M30" s="25"/>
      <c r="N30" s="25"/>
      <c r="O30" s="25"/>
      <c r="Q30" s="26" t="str">
        <f t="shared" si="4"/>
        <v>MERV - XMEV - MELID - CI</v>
      </c>
      <c r="R30" s="31" t="s">
        <v>469</v>
      </c>
      <c r="T30" s="25"/>
      <c r="U30" s="25"/>
      <c r="Z30" s="25" t="s">
        <v>82</v>
      </c>
      <c r="AA30" s="25" t="s">
        <v>83</v>
      </c>
    </row>
    <row r="31" spans="1:27">
      <c r="A31" s="25" t="s">
        <v>435</v>
      </c>
      <c r="B31" s="31" t="s">
        <v>403</v>
      </c>
      <c r="C31" s="90" t="str">
        <f t="shared" si="0"/>
        <v>5005,8</v>
      </c>
      <c r="D31" s="25"/>
      <c r="E31" s="25"/>
      <c r="F31" s="31"/>
      <c r="G31" s="25"/>
      <c r="H31" s="26" t="str">
        <f t="shared" si="1"/>
        <v>MERV - XMEV - AL35D - 24hs</v>
      </c>
      <c r="I31" s="31" t="s">
        <v>337</v>
      </c>
      <c r="J31" s="25"/>
      <c r="M31" s="25"/>
      <c r="N31" s="25"/>
      <c r="O31" s="25"/>
      <c r="Q31" s="26" t="str">
        <f t="shared" si="4"/>
        <v>MERV - XMEV - MELID - 24hs</v>
      </c>
      <c r="R31" s="31" t="s">
        <v>382</v>
      </c>
      <c r="T31" s="25"/>
      <c r="U31" s="25"/>
      <c r="Z31" s="25" t="s">
        <v>84</v>
      </c>
      <c r="AA31" s="25" t="s">
        <v>85</v>
      </c>
    </row>
    <row r="32" spans="1:27">
      <c r="C32" s="33"/>
      <c r="D32" s="25"/>
      <c r="E32" s="25"/>
      <c r="F32" s="31"/>
      <c r="G32" s="25"/>
      <c r="H32" s="26" t="str">
        <f t="shared" si="1"/>
        <v>MERV - XMEV - AL41 - CI</v>
      </c>
      <c r="I32" s="31" t="s">
        <v>106</v>
      </c>
      <c r="J32" s="25"/>
      <c r="K32" s="26"/>
      <c r="L32" s="31"/>
      <c r="M32" s="25"/>
      <c r="N32" s="25"/>
      <c r="O32" s="25"/>
      <c r="Q32" s="26" t="str">
        <f t="shared" si="4"/>
        <v>MERV - XMEV - TSLA - CI</v>
      </c>
      <c r="R32" s="31" t="s">
        <v>470</v>
      </c>
      <c r="T32" s="25"/>
      <c r="U32" s="25"/>
      <c r="Z32" s="28" t="s">
        <v>86</v>
      </c>
      <c r="AA32" s="28" t="s">
        <v>87</v>
      </c>
    </row>
    <row r="33" spans="1:21">
      <c r="C33" s="33"/>
      <c r="D33" s="25"/>
      <c r="E33" s="25"/>
      <c r="F33" s="31"/>
      <c r="G33" s="25"/>
      <c r="H33" s="26" t="str">
        <f t="shared" si="1"/>
        <v>MERV - XMEV - AL41 - 24hs</v>
      </c>
      <c r="I33" s="31" t="s">
        <v>338</v>
      </c>
      <c r="J33" s="25"/>
      <c r="K33" s="26"/>
      <c r="L33" s="31"/>
      <c r="M33" s="25"/>
      <c r="N33" s="25"/>
      <c r="O33" s="25"/>
      <c r="Q33" s="26" t="str">
        <f t="shared" si="4"/>
        <v>MERV - XMEV - TSLA - 24hs</v>
      </c>
      <c r="R33" s="31" t="s">
        <v>383</v>
      </c>
      <c r="T33" s="25"/>
      <c r="U33" s="25"/>
    </row>
    <row r="34" spans="1:21">
      <c r="C34" s="33"/>
      <c r="D34" s="25"/>
      <c r="E34" s="25"/>
      <c r="F34" s="31"/>
      <c r="G34" s="25"/>
      <c r="H34" s="26" t="str">
        <f t="shared" si="1"/>
        <v>MERV - XMEV - AL41C - CI</v>
      </c>
      <c r="I34" s="31" t="s">
        <v>115</v>
      </c>
      <c r="J34" s="25"/>
      <c r="K34" s="26"/>
      <c r="L34" s="31"/>
      <c r="M34" s="25"/>
      <c r="N34" s="25"/>
      <c r="O34" s="25"/>
      <c r="Q34" s="26" t="str">
        <f t="shared" si="4"/>
        <v>MERV - XMEV - TSLAC - CI</v>
      </c>
      <c r="R34" s="31" t="s">
        <v>471</v>
      </c>
      <c r="T34" s="25"/>
      <c r="U34" s="25"/>
    </row>
    <row r="35" spans="1:21">
      <c r="C35" s="33"/>
      <c r="D35" s="25"/>
      <c r="E35" s="25"/>
      <c r="F35" s="31"/>
      <c r="G35" s="25"/>
      <c r="H35" s="26" t="str">
        <f t="shared" si="1"/>
        <v>MERV - XMEV - AL41C - 24hs</v>
      </c>
      <c r="I35" s="31" t="s">
        <v>339</v>
      </c>
      <c r="J35" s="26"/>
      <c r="K35" s="26"/>
      <c r="L35" s="31"/>
      <c r="M35" s="25"/>
      <c r="N35" s="25"/>
      <c r="O35" s="25"/>
      <c r="Q35" s="26" t="str">
        <f t="shared" si="4"/>
        <v>MERV - XMEV - TSLAC - 24hs</v>
      </c>
      <c r="R35" s="31" t="s">
        <v>384</v>
      </c>
      <c r="T35" s="25"/>
      <c r="U35" s="25"/>
    </row>
    <row r="36" spans="1:21">
      <c r="C36" s="33"/>
      <c r="D36" s="25"/>
      <c r="E36" s="25"/>
      <c r="F36" s="31"/>
      <c r="G36" s="25"/>
      <c r="H36" s="26" t="str">
        <f t="shared" si="1"/>
        <v>MERV - XMEV - AL41D - CI</v>
      </c>
      <c r="I36" s="31" t="s">
        <v>116</v>
      </c>
      <c r="J36" s="26"/>
      <c r="K36" s="26"/>
      <c r="L36" s="31"/>
      <c r="M36" s="30"/>
      <c r="N36" s="25"/>
      <c r="O36" s="25"/>
      <c r="Q36" s="26" t="str">
        <f t="shared" si="4"/>
        <v>MERV - XMEV - TSLAD - CI</v>
      </c>
      <c r="R36" s="31" t="s">
        <v>472</v>
      </c>
      <c r="T36" s="25"/>
      <c r="U36" s="25"/>
    </row>
    <row r="37" spans="1:21">
      <c r="C37" s="33"/>
      <c r="D37" s="25"/>
      <c r="E37" s="25"/>
      <c r="F37" s="31"/>
      <c r="G37" s="25"/>
      <c r="H37" s="26" t="str">
        <f t="shared" si="1"/>
        <v>MERV - XMEV - AL41D - 24hs</v>
      </c>
      <c r="I37" s="31" t="s">
        <v>340</v>
      </c>
      <c r="J37" s="26"/>
      <c r="K37" s="26"/>
      <c r="L37" s="31"/>
      <c r="M37" s="25"/>
      <c r="N37" s="25"/>
      <c r="O37" s="25"/>
      <c r="Q37" s="26" t="str">
        <f t="shared" si="4"/>
        <v>MERV - XMEV - TSLAD - 24hs</v>
      </c>
      <c r="R37" s="31" t="s">
        <v>385</v>
      </c>
      <c r="T37" s="25"/>
      <c r="U37" s="25"/>
    </row>
    <row r="38" spans="1:21">
      <c r="C38" s="33"/>
      <c r="D38" s="25"/>
      <c r="E38" s="25"/>
      <c r="F38" s="31"/>
      <c r="G38" s="25"/>
      <c r="H38" s="26" t="str">
        <f t="shared" si="1"/>
        <v>MERV - XMEV - GD29 - CI</v>
      </c>
      <c r="I38" s="31" t="s">
        <v>99</v>
      </c>
      <c r="J38" s="26"/>
      <c r="K38" s="26"/>
      <c r="L38" s="31"/>
      <c r="M38" s="25"/>
      <c r="N38" s="25"/>
      <c r="O38" s="25"/>
      <c r="Q38" s="25"/>
      <c r="R38" s="25"/>
      <c r="T38" s="25"/>
      <c r="U38" s="25"/>
    </row>
    <row r="39" spans="1:21">
      <c r="C39" s="33"/>
      <c r="D39" s="25"/>
      <c r="E39" s="25"/>
      <c r="F39" s="31"/>
      <c r="G39" s="25"/>
      <c r="H39" s="26" t="str">
        <f t="shared" si="1"/>
        <v>MERV - XMEV - GD29 - 24hs</v>
      </c>
      <c r="I39" s="31" t="s">
        <v>341</v>
      </c>
      <c r="J39" s="26"/>
      <c r="K39" s="26"/>
      <c r="L39" s="31"/>
      <c r="M39" s="25"/>
      <c r="N39" s="25"/>
      <c r="O39" s="25"/>
      <c r="Q39" s="25"/>
      <c r="R39" s="25"/>
      <c r="T39" s="25"/>
      <c r="U39" s="25"/>
    </row>
    <row r="40" spans="1:21">
      <c r="A40" s="25"/>
      <c r="B40" s="31"/>
      <c r="C40" s="33"/>
      <c r="D40" s="25"/>
      <c r="E40" s="25"/>
      <c r="F40" s="31"/>
      <c r="G40" s="25"/>
      <c r="H40" s="26" t="str">
        <f t="shared" si="1"/>
        <v>MERV - XMEV - GD29C - CI</v>
      </c>
      <c r="I40" s="31" t="s">
        <v>117</v>
      </c>
      <c r="J40" s="26"/>
      <c r="K40" s="26"/>
      <c r="L40" s="31"/>
      <c r="M40" s="25"/>
      <c r="N40" s="25"/>
      <c r="O40" s="25"/>
      <c r="Q40" s="25"/>
      <c r="R40" s="25"/>
      <c r="T40" s="25"/>
      <c r="U40" s="25"/>
    </row>
    <row r="41" spans="1:21">
      <c r="A41" s="25"/>
      <c r="B41" s="31"/>
      <c r="C41" s="33"/>
      <c r="D41" s="25"/>
      <c r="E41" s="25"/>
      <c r="F41" s="31"/>
      <c r="G41" s="25"/>
      <c r="H41" s="26" t="str">
        <f t="shared" si="1"/>
        <v>MERV - XMEV - GD29C - 24hs</v>
      </c>
      <c r="I41" s="31" t="s">
        <v>342</v>
      </c>
      <c r="J41" s="26"/>
      <c r="K41" s="26"/>
      <c r="L41" s="31"/>
      <c r="M41" s="25"/>
      <c r="N41" s="25"/>
      <c r="O41" s="25"/>
      <c r="Q41" s="25"/>
      <c r="R41" s="25"/>
      <c r="T41" s="25"/>
      <c r="U41" s="25"/>
    </row>
    <row r="42" spans="1:21">
      <c r="A42" s="25"/>
      <c r="B42" s="31"/>
      <c r="C42" s="33"/>
      <c r="D42" s="25"/>
      <c r="E42" s="25"/>
      <c r="F42" s="31"/>
      <c r="G42" s="25"/>
      <c r="H42" s="26" t="str">
        <f t="shared" si="1"/>
        <v>MERV - XMEV - GD29D - CI</v>
      </c>
      <c r="I42" s="31" t="s">
        <v>118</v>
      </c>
      <c r="J42" s="26"/>
      <c r="K42" s="26"/>
      <c r="L42" s="31"/>
      <c r="M42" s="25"/>
      <c r="N42" s="25"/>
      <c r="O42" s="25"/>
      <c r="Q42" s="25"/>
      <c r="R42" s="25"/>
      <c r="T42" s="25"/>
      <c r="U42" s="25"/>
    </row>
    <row r="43" spans="1:21">
      <c r="A43" s="25"/>
      <c r="B43" s="31"/>
      <c r="C43" s="33"/>
      <c r="D43" s="25"/>
      <c r="E43" s="25"/>
      <c r="F43" s="31"/>
      <c r="G43" s="25"/>
      <c r="H43" s="26" t="str">
        <f t="shared" si="1"/>
        <v>MERV - XMEV - GD29D - 24hs</v>
      </c>
      <c r="I43" s="31" t="s">
        <v>343</v>
      </c>
      <c r="J43" s="26"/>
      <c r="K43" s="26"/>
      <c r="L43" s="31"/>
      <c r="M43" s="25"/>
      <c r="N43" s="25"/>
      <c r="O43" s="25"/>
      <c r="Q43" s="25"/>
      <c r="R43" s="25"/>
      <c r="T43" s="25"/>
      <c r="U43" s="25"/>
    </row>
    <row r="44" spans="1:21">
      <c r="A44" s="25"/>
      <c r="B44" s="31"/>
      <c r="C44" s="33"/>
      <c r="D44" s="25"/>
      <c r="E44" s="25"/>
      <c r="F44" s="31"/>
      <c r="G44" s="25"/>
      <c r="H44" s="26" t="str">
        <f t="shared" si="1"/>
        <v>MERV - XMEV - GD35 - CI</v>
      </c>
      <c r="I44" s="31" t="s">
        <v>125</v>
      </c>
      <c r="J44" s="26"/>
      <c r="K44" s="25"/>
      <c r="L44" s="31"/>
      <c r="M44" s="25"/>
      <c r="N44" s="25"/>
      <c r="O44" s="25"/>
      <c r="Q44" s="25"/>
      <c r="R44" s="25"/>
      <c r="T44" s="25"/>
      <c r="U44" s="25"/>
    </row>
    <row r="45" spans="1:21">
      <c r="A45" s="25"/>
      <c r="B45" s="31"/>
      <c r="C45" s="33"/>
      <c r="D45" s="25"/>
      <c r="E45" s="25"/>
      <c r="F45" s="31"/>
      <c r="G45" s="25"/>
      <c r="H45" s="26" t="str">
        <f t="shared" si="1"/>
        <v>MERV - XMEV - GD35 - 24hs</v>
      </c>
      <c r="I45" s="31" t="s">
        <v>344</v>
      </c>
      <c r="J45" s="26"/>
      <c r="K45" s="25"/>
      <c r="L45" s="31"/>
      <c r="M45" s="25"/>
      <c r="N45" s="25"/>
      <c r="O45" s="25"/>
      <c r="Q45" s="25"/>
      <c r="R45" s="25"/>
      <c r="T45" s="25"/>
      <c r="U45" s="25"/>
    </row>
    <row r="46" spans="1:21">
      <c r="A46" s="25"/>
      <c r="B46" s="31"/>
      <c r="C46" s="33"/>
      <c r="D46" s="25"/>
      <c r="E46" s="25"/>
      <c r="F46" s="31"/>
      <c r="G46" s="25"/>
      <c r="H46" s="26" t="str">
        <f t="shared" si="1"/>
        <v>MERV - XMEV - GD35C - CI</v>
      </c>
      <c r="I46" s="31" t="s">
        <v>107</v>
      </c>
      <c r="J46" s="26"/>
      <c r="K46" s="25"/>
      <c r="L46" s="31"/>
      <c r="M46" s="25"/>
      <c r="N46" s="25"/>
      <c r="O46" s="25"/>
      <c r="Q46" s="25"/>
      <c r="R46" s="25"/>
      <c r="T46" s="25"/>
      <c r="U46" s="25"/>
    </row>
    <row r="47" spans="1:21">
      <c r="A47" s="25"/>
      <c r="B47" s="31"/>
      <c r="C47" s="33"/>
      <c r="D47" s="25"/>
      <c r="E47" s="25"/>
      <c r="F47" s="31"/>
      <c r="G47" s="25"/>
      <c r="H47" s="26" t="str">
        <f t="shared" si="1"/>
        <v>MERV - XMEV - GD35C - 24hs</v>
      </c>
      <c r="I47" s="31" t="s">
        <v>345</v>
      </c>
      <c r="J47" s="26"/>
      <c r="K47" s="25"/>
      <c r="L47" s="31"/>
      <c r="M47" s="25"/>
      <c r="N47" s="25"/>
      <c r="O47" s="25"/>
      <c r="Q47" s="25"/>
      <c r="R47" s="25"/>
      <c r="T47" s="25"/>
      <c r="U47" s="25"/>
    </row>
    <row r="48" spans="1:21">
      <c r="A48" s="25"/>
      <c r="B48" s="31"/>
      <c r="C48" s="33"/>
      <c r="D48" s="25"/>
      <c r="E48" s="25"/>
      <c r="F48" s="31"/>
      <c r="G48" s="25"/>
      <c r="H48" s="26" t="str">
        <f t="shared" si="1"/>
        <v>MERV - XMEV - GD35D - CI</v>
      </c>
      <c r="I48" s="31" t="s">
        <v>108</v>
      </c>
      <c r="J48" s="26"/>
      <c r="K48" s="25"/>
      <c r="L48" s="31"/>
      <c r="M48" s="25"/>
      <c r="N48" s="25"/>
      <c r="O48" s="25"/>
      <c r="Q48" s="25"/>
      <c r="R48" s="25"/>
      <c r="T48" s="25"/>
      <c r="U48" s="25"/>
    </row>
    <row r="49" spans="1:21">
      <c r="A49" s="25"/>
      <c r="B49" s="31"/>
      <c r="C49" s="33"/>
      <c r="D49" s="25"/>
      <c r="E49" s="30"/>
      <c r="F49" s="31"/>
      <c r="G49" s="25"/>
      <c r="H49" s="26" t="str">
        <f t="shared" si="1"/>
        <v>MERV - XMEV - GD35D - 24hs</v>
      </c>
      <c r="I49" s="31" t="s">
        <v>346</v>
      </c>
      <c r="J49" s="26"/>
      <c r="K49" s="25"/>
      <c r="L49" s="31"/>
      <c r="M49" s="25"/>
      <c r="N49" s="25"/>
      <c r="O49" s="25"/>
      <c r="Q49" s="25"/>
      <c r="R49" s="25"/>
      <c r="T49" s="25"/>
      <c r="U49" s="25"/>
    </row>
    <row r="50" spans="1:21">
      <c r="A50" s="25"/>
      <c r="B50" s="31"/>
      <c r="C50" s="33"/>
      <c r="D50" s="25"/>
      <c r="E50" s="25"/>
      <c r="F50" s="31"/>
      <c r="G50" s="25"/>
      <c r="H50" s="26" t="str">
        <f t="shared" si="1"/>
        <v>MERV - XMEV - GD38 - CI</v>
      </c>
      <c r="I50" s="31" t="s">
        <v>100</v>
      </c>
      <c r="J50" s="26"/>
      <c r="K50" s="25"/>
      <c r="L50" s="31"/>
      <c r="M50" s="25"/>
      <c r="N50" s="25"/>
      <c r="O50" s="25"/>
      <c r="Q50" s="25"/>
      <c r="R50" s="25"/>
      <c r="T50" s="25"/>
      <c r="U50" s="25"/>
    </row>
    <row r="51" spans="1:21">
      <c r="A51" s="25"/>
      <c r="B51" s="31"/>
      <c r="C51" s="33"/>
      <c r="D51" s="25"/>
      <c r="E51" s="25"/>
      <c r="F51" s="31"/>
      <c r="G51" s="25"/>
      <c r="H51" s="26" t="str">
        <f t="shared" si="1"/>
        <v>MERV - XMEV - GD38 - 24hs</v>
      </c>
      <c r="I51" s="31" t="s">
        <v>347</v>
      </c>
      <c r="J51" s="26"/>
      <c r="K51" s="25"/>
      <c r="L51" s="31"/>
      <c r="M51" s="25"/>
      <c r="N51" s="25"/>
      <c r="O51" s="25"/>
      <c r="Q51" s="25"/>
      <c r="R51" s="25"/>
      <c r="T51" s="25"/>
      <c r="U51" s="25"/>
    </row>
    <row r="52" spans="1:21">
      <c r="A52" s="25"/>
      <c r="B52" s="31"/>
      <c r="C52" s="33"/>
      <c r="D52" s="25"/>
      <c r="E52" s="25"/>
      <c r="F52" s="31"/>
      <c r="G52" s="25"/>
      <c r="H52" s="26" t="str">
        <f t="shared" si="1"/>
        <v>MERV - XMEV - GD38C - CI</v>
      </c>
      <c r="I52" s="31" t="s">
        <v>119</v>
      </c>
      <c r="J52" s="26"/>
      <c r="K52" s="25"/>
      <c r="L52" s="31"/>
      <c r="M52" s="25"/>
      <c r="N52" s="25"/>
      <c r="O52" s="25"/>
      <c r="Q52" s="25"/>
      <c r="R52" s="25"/>
      <c r="T52" s="25"/>
      <c r="U52" s="25"/>
    </row>
    <row r="53" spans="1:21">
      <c r="A53" s="25"/>
      <c r="B53" s="31"/>
      <c r="C53" s="33"/>
      <c r="D53" s="25"/>
      <c r="E53" s="25"/>
      <c r="F53" s="31"/>
      <c r="G53" s="25"/>
      <c r="H53" s="26" t="str">
        <f t="shared" si="1"/>
        <v>MERV - XMEV - GD38C - 24hs</v>
      </c>
      <c r="I53" s="31" t="s">
        <v>348</v>
      </c>
      <c r="J53" s="26"/>
      <c r="K53" s="25"/>
      <c r="L53" s="31"/>
      <c r="M53" s="25"/>
      <c r="N53" s="25"/>
      <c r="O53" s="25"/>
      <c r="Q53" s="25"/>
      <c r="R53" s="25"/>
      <c r="T53" s="25"/>
      <c r="U53" s="25"/>
    </row>
    <row r="54" spans="1:21">
      <c r="A54" s="25"/>
      <c r="B54" s="31"/>
      <c r="C54" s="33"/>
      <c r="D54" s="25"/>
      <c r="E54" s="25"/>
      <c r="F54" s="31"/>
      <c r="G54" s="25"/>
      <c r="H54" s="26" t="str">
        <f t="shared" si="1"/>
        <v>MERV - XMEV - GD38D - CI</v>
      </c>
      <c r="I54" s="31" t="s">
        <v>120</v>
      </c>
      <c r="J54" s="26"/>
      <c r="K54" s="25"/>
      <c r="L54" s="31"/>
      <c r="M54" s="25"/>
      <c r="N54" s="25"/>
      <c r="O54" s="25"/>
      <c r="Q54" s="25"/>
      <c r="R54" s="25"/>
      <c r="T54" s="25"/>
      <c r="U54" s="25"/>
    </row>
    <row r="55" spans="1:21">
      <c r="A55" s="25"/>
      <c r="B55" s="31"/>
      <c r="C55" s="33"/>
      <c r="D55" s="25"/>
      <c r="E55" s="25"/>
      <c r="F55" s="31"/>
      <c r="G55" s="25"/>
      <c r="H55" s="26" t="str">
        <f t="shared" si="1"/>
        <v>MERV - XMEV - GD38D - 24hs</v>
      </c>
      <c r="I55" s="31" t="s">
        <v>349</v>
      </c>
      <c r="J55" s="26"/>
      <c r="K55" s="25"/>
      <c r="L55" s="31"/>
      <c r="M55" s="25"/>
      <c r="N55" s="25"/>
      <c r="O55" s="25"/>
      <c r="Q55" s="25"/>
      <c r="R55" s="25"/>
      <c r="T55" s="25"/>
      <c r="U55" s="25"/>
    </row>
    <row r="56" spans="1:21">
      <c r="A56" s="25"/>
      <c r="B56" s="31"/>
      <c r="C56" s="33"/>
      <c r="D56" s="25"/>
      <c r="E56" s="25"/>
      <c r="F56" s="31"/>
      <c r="G56" s="25"/>
      <c r="H56" s="26" t="str">
        <f t="shared" si="1"/>
        <v>MERV - XMEV - GD41 - CI</v>
      </c>
      <c r="I56" s="31" t="s">
        <v>101</v>
      </c>
      <c r="J56" s="26"/>
      <c r="K56" s="25"/>
      <c r="L56" s="31"/>
      <c r="M56" s="25"/>
      <c r="N56" s="25"/>
      <c r="O56" s="25"/>
      <c r="Q56" s="25"/>
      <c r="R56" s="25"/>
      <c r="T56" s="25"/>
      <c r="U56" s="25"/>
    </row>
    <row r="57" spans="1:21">
      <c r="A57" s="25"/>
      <c r="B57" s="31"/>
      <c r="C57" s="33"/>
      <c r="D57" s="25"/>
      <c r="E57" s="25"/>
      <c r="F57" s="31"/>
      <c r="G57" s="25"/>
      <c r="H57" s="26" t="str">
        <f t="shared" si="1"/>
        <v>MERV - XMEV - GD41 - 24hs</v>
      </c>
      <c r="I57" s="31" t="s">
        <v>350</v>
      </c>
      <c r="J57" s="26"/>
      <c r="K57" s="25"/>
      <c r="L57" s="31"/>
      <c r="M57" s="25"/>
      <c r="N57" s="25"/>
      <c r="O57" s="25"/>
      <c r="Q57" s="25"/>
      <c r="R57" s="25"/>
      <c r="T57" s="25"/>
      <c r="U57" s="25"/>
    </row>
    <row r="58" spans="1:21">
      <c r="A58" s="25"/>
      <c r="B58" s="31"/>
      <c r="C58" s="33"/>
      <c r="D58" s="25"/>
      <c r="E58" s="25"/>
      <c r="F58" s="31"/>
      <c r="G58" s="25"/>
      <c r="H58" s="26" t="str">
        <f t="shared" si="1"/>
        <v>MERV - XMEV - GD41C - CI</v>
      </c>
      <c r="I58" s="31" t="s">
        <v>121</v>
      </c>
      <c r="J58" s="26"/>
      <c r="K58" s="25"/>
      <c r="L58" s="31"/>
      <c r="M58" s="25"/>
      <c r="N58" s="25"/>
      <c r="O58" s="25"/>
      <c r="Q58" s="25"/>
      <c r="R58" s="25"/>
      <c r="T58" s="25"/>
      <c r="U58" s="25"/>
    </row>
    <row r="59" spans="1:21">
      <c r="A59" s="25"/>
      <c r="B59" s="31"/>
      <c r="C59" s="33"/>
      <c r="D59" s="25"/>
      <c r="E59" s="27"/>
      <c r="F59" s="31"/>
      <c r="G59" s="25"/>
      <c r="H59" s="26" t="str">
        <f t="shared" si="1"/>
        <v>MERV - XMEV - GD41C - 24hs</v>
      </c>
      <c r="I59" s="31" t="s">
        <v>351</v>
      </c>
      <c r="J59" s="26"/>
      <c r="K59" s="25"/>
      <c r="L59" s="31"/>
      <c r="M59" s="25"/>
      <c r="N59" s="25"/>
      <c r="O59" s="25"/>
      <c r="Q59" s="25"/>
      <c r="R59" s="25"/>
      <c r="T59" s="25"/>
      <c r="U59" s="25"/>
    </row>
    <row r="60" spans="1:21">
      <c r="A60" s="25"/>
      <c r="B60" s="31"/>
      <c r="C60" s="33"/>
      <c r="D60" s="25"/>
      <c r="E60" s="27"/>
      <c r="F60" s="31"/>
      <c r="G60" s="25"/>
      <c r="H60" s="26" t="str">
        <f t="shared" si="1"/>
        <v>MERV - XMEV - GD41D - CI</v>
      </c>
      <c r="I60" s="31" t="s">
        <v>122</v>
      </c>
      <c r="J60" s="26"/>
      <c r="K60" s="25"/>
      <c r="L60" s="31"/>
      <c r="M60" s="25"/>
      <c r="N60" s="25"/>
      <c r="O60" s="25"/>
      <c r="Q60" s="25"/>
      <c r="R60" s="25"/>
      <c r="T60" s="25"/>
      <c r="U60" s="25"/>
    </row>
    <row r="61" spans="1:21">
      <c r="A61" s="25"/>
      <c r="B61" s="31"/>
      <c r="C61" s="33"/>
      <c r="D61" s="25"/>
      <c r="E61" s="27"/>
      <c r="F61" s="31"/>
      <c r="G61" s="25"/>
      <c r="H61" s="26" t="str">
        <f t="shared" si="1"/>
        <v>MERV - XMEV - GD41D - 24hs</v>
      </c>
      <c r="I61" s="31" t="s">
        <v>352</v>
      </c>
      <c r="J61" s="26"/>
      <c r="K61" s="25"/>
      <c r="L61" s="31"/>
      <c r="M61" s="25"/>
      <c r="N61" s="25"/>
      <c r="O61" s="25"/>
      <c r="Q61" s="25"/>
      <c r="R61" s="25"/>
      <c r="T61" s="25"/>
      <c r="U61" s="25"/>
    </row>
    <row r="62" spans="1:21">
      <c r="A62" s="25"/>
      <c r="B62" s="31"/>
      <c r="C62" s="33"/>
      <c r="D62" s="25"/>
      <c r="E62" s="27"/>
      <c r="F62" s="29"/>
      <c r="G62" s="25"/>
      <c r="H62" s="26" t="str">
        <f t="shared" si="1"/>
        <v>MERV - XMEV - GD46 - CI</v>
      </c>
      <c r="I62" s="31" t="s">
        <v>102</v>
      </c>
      <c r="J62" s="26"/>
      <c r="K62" s="25"/>
      <c r="L62" s="31"/>
      <c r="M62" s="25"/>
      <c r="N62" s="25"/>
      <c r="O62" s="25"/>
      <c r="Q62" s="25"/>
      <c r="R62" s="25"/>
      <c r="T62" s="25"/>
      <c r="U62" s="25"/>
    </row>
    <row r="63" spans="1:21">
      <c r="A63" s="25"/>
      <c r="B63" s="31"/>
      <c r="C63" s="33"/>
      <c r="D63" s="25"/>
      <c r="E63" s="27"/>
      <c r="F63" s="29"/>
      <c r="G63" s="25"/>
      <c r="H63" s="26" t="str">
        <f t="shared" si="1"/>
        <v>MERV - XMEV - GD46 - 24hs</v>
      </c>
      <c r="I63" s="31" t="s">
        <v>353</v>
      </c>
      <c r="J63" s="26"/>
      <c r="K63" s="25"/>
      <c r="L63" s="31"/>
      <c r="M63" s="25"/>
      <c r="N63" s="25"/>
      <c r="O63" s="25"/>
      <c r="Q63" s="25"/>
      <c r="R63" s="25"/>
      <c r="T63" s="25"/>
      <c r="U63" s="25"/>
    </row>
    <row r="64" spans="1:21">
      <c r="A64" s="25"/>
      <c r="B64" s="31"/>
      <c r="C64" s="33"/>
      <c r="D64" s="25"/>
      <c r="E64" s="27"/>
      <c r="F64" s="29"/>
      <c r="G64" s="25"/>
      <c r="H64" s="26" t="str">
        <f t="shared" si="1"/>
        <v>MERV - XMEV - GD46C - CI</v>
      </c>
      <c r="I64" s="31" t="s">
        <v>123</v>
      </c>
      <c r="J64" s="26"/>
      <c r="K64" s="25"/>
      <c r="L64" s="31"/>
      <c r="M64" s="25"/>
      <c r="N64" s="25"/>
      <c r="O64" s="25"/>
      <c r="Q64" s="25"/>
      <c r="R64" s="25"/>
      <c r="T64" s="25"/>
      <c r="U64" s="25"/>
    </row>
    <row r="65" spans="1:21">
      <c r="A65" s="25"/>
      <c r="B65" s="31"/>
      <c r="C65" s="33"/>
      <c r="D65" s="25"/>
      <c r="E65" s="27"/>
      <c r="F65" s="29"/>
      <c r="G65" s="25"/>
      <c r="H65" s="26" t="str">
        <f t="shared" si="1"/>
        <v>MERV - XMEV - GD46C - 24hs</v>
      </c>
      <c r="I65" s="31" t="s">
        <v>354</v>
      </c>
      <c r="J65" s="26"/>
      <c r="K65" s="25"/>
      <c r="L65" s="31"/>
      <c r="M65" s="25"/>
      <c r="N65" s="25"/>
      <c r="O65" s="25"/>
      <c r="Q65" s="25"/>
      <c r="R65" s="25"/>
      <c r="T65" s="25"/>
      <c r="U65" s="25"/>
    </row>
    <row r="66" spans="1:21">
      <c r="A66" s="25"/>
      <c r="B66" s="31"/>
      <c r="C66" s="33"/>
      <c r="D66" s="25"/>
      <c r="E66" s="27"/>
      <c r="F66" s="29"/>
      <c r="G66" s="25"/>
      <c r="H66" s="26" t="str">
        <f t="shared" si="1"/>
        <v>MERV - XMEV - GD46D - CI</v>
      </c>
      <c r="I66" s="31" t="s">
        <v>124</v>
      </c>
      <c r="J66" s="26"/>
      <c r="K66" s="25"/>
      <c r="L66" s="31"/>
      <c r="M66" s="25"/>
      <c r="N66" s="25"/>
      <c r="O66" s="25"/>
      <c r="Q66" s="25"/>
      <c r="R66" s="25"/>
      <c r="T66" s="25"/>
      <c r="U66" s="25"/>
    </row>
    <row r="67" spans="1:21">
      <c r="A67" s="25"/>
      <c r="B67" s="31"/>
      <c r="C67" s="33"/>
      <c r="D67" s="25"/>
      <c r="E67" s="27"/>
      <c r="F67" s="29"/>
      <c r="G67" s="25"/>
      <c r="H67" s="26" t="str">
        <f>_xlfn.CONCAT("MERV - XMEV - ",I67)</f>
        <v>MERV - XMEV - GD46D - 24hs</v>
      </c>
      <c r="I67" s="31" t="s">
        <v>355</v>
      </c>
      <c r="J67" s="26"/>
      <c r="K67" s="25"/>
      <c r="L67" s="31"/>
      <c r="M67" s="25"/>
      <c r="N67" s="25"/>
      <c r="O67" s="25"/>
      <c r="Q67" s="25"/>
      <c r="R67" s="25"/>
      <c r="T67" s="25"/>
      <c r="U67" s="25"/>
    </row>
    <row r="68" spans="1:21">
      <c r="A68" s="25"/>
      <c r="B68" s="31"/>
      <c r="C68" s="33"/>
      <c r="D68" s="25"/>
      <c r="E68" s="27"/>
      <c r="F68" s="29"/>
      <c r="G68" s="25"/>
      <c r="H68" s="25"/>
      <c r="I68" s="29"/>
      <c r="J68" s="26"/>
      <c r="M68" s="25"/>
      <c r="N68" s="25"/>
      <c r="O68" s="25"/>
      <c r="Q68" s="25"/>
      <c r="R68" s="25"/>
      <c r="T68" s="25"/>
      <c r="U68" s="25"/>
    </row>
    <row r="69" spans="1:21">
      <c r="A69" s="25"/>
      <c r="B69" s="31"/>
      <c r="C69" s="33"/>
      <c r="D69" s="25"/>
      <c r="E69" s="27"/>
      <c r="F69" s="29"/>
      <c r="G69" s="25"/>
      <c r="H69" s="25"/>
      <c r="I69" s="29"/>
      <c r="J69" s="26"/>
      <c r="M69" s="25"/>
      <c r="N69" s="25"/>
      <c r="O69" s="25"/>
      <c r="Q69" s="25"/>
      <c r="R69" s="25"/>
      <c r="T69" s="25"/>
      <c r="U69" s="25"/>
    </row>
    <row r="70" spans="1:21">
      <c r="A70" s="25"/>
      <c r="B70" s="31"/>
      <c r="C70" s="33"/>
      <c r="D70" s="25"/>
      <c r="E70" s="27"/>
      <c r="F70" s="29"/>
      <c r="G70" s="25"/>
      <c r="H70" s="25"/>
      <c r="I70" s="29"/>
      <c r="J70" s="26"/>
      <c r="M70" s="25"/>
      <c r="N70" s="25"/>
      <c r="O70" s="25"/>
      <c r="Q70" s="25"/>
      <c r="R70" s="25"/>
      <c r="T70" s="25"/>
      <c r="U70" s="25"/>
    </row>
    <row r="71" spans="1:21">
      <c r="A71" s="25"/>
      <c r="B71" s="31"/>
      <c r="C71" s="33"/>
      <c r="D71" s="25"/>
      <c r="E71" s="27"/>
      <c r="F71" s="29"/>
      <c r="G71" s="25"/>
      <c r="H71" s="29"/>
      <c r="I71" s="29"/>
      <c r="J71" s="26"/>
      <c r="M71" s="25"/>
      <c r="N71" s="25"/>
      <c r="O71" s="25"/>
      <c r="Q71" s="25"/>
      <c r="R71" s="25"/>
      <c r="T71" s="25"/>
      <c r="U71" s="25"/>
    </row>
    <row r="72" spans="1:21">
      <c r="A72" s="25"/>
      <c r="B72" s="31"/>
      <c r="C72" s="34"/>
      <c r="D72" s="25"/>
      <c r="E72" s="27"/>
      <c r="F72" s="29"/>
      <c r="G72" s="25"/>
      <c r="H72" s="29"/>
      <c r="I72" s="29"/>
      <c r="J72" s="26"/>
      <c r="M72" s="25"/>
      <c r="N72" s="25"/>
      <c r="O72" s="25"/>
      <c r="Q72" s="25"/>
      <c r="R72" s="25"/>
      <c r="T72" s="25"/>
      <c r="U72" s="25"/>
    </row>
    <row r="73" spans="1:21">
      <c r="A73" s="25"/>
      <c r="B73" s="31"/>
      <c r="C73" s="34"/>
      <c r="D73" s="25"/>
      <c r="E73" s="27"/>
      <c r="F73" s="29"/>
      <c r="G73" s="25"/>
      <c r="H73" s="29"/>
      <c r="I73" s="29"/>
      <c r="J73" s="26"/>
      <c r="M73" s="25"/>
      <c r="N73" s="25"/>
      <c r="O73" s="25"/>
      <c r="Q73" s="25"/>
      <c r="R73" s="25"/>
      <c r="T73" s="25"/>
      <c r="U73" s="25"/>
    </row>
    <row r="74" spans="1:21">
      <c r="A74" s="25"/>
      <c r="B74" s="31"/>
      <c r="C74" s="34"/>
      <c r="D74" s="25"/>
      <c r="E74" s="27"/>
      <c r="F74" s="29"/>
      <c r="G74" s="25"/>
      <c r="H74" s="29"/>
      <c r="I74" s="29"/>
      <c r="J74" s="26"/>
      <c r="M74" s="25"/>
      <c r="N74" s="25"/>
      <c r="O74" s="25"/>
      <c r="Q74" s="25"/>
      <c r="R74" s="25"/>
      <c r="T74" s="25"/>
      <c r="U74" s="25"/>
    </row>
    <row r="75" spans="1:21">
      <c r="A75" s="25"/>
      <c r="B75" s="31"/>
      <c r="C75" s="34"/>
      <c r="D75" s="25"/>
      <c r="E75" s="27"/>
      <c r="F75" s="29"/>
      <c r="G75" s="25"/>
      <c r="H75" s="29"/>
      <c r="I75" s="29"/>
      <c r="J75" s="26"/>
      <c r="M75" s="25"/>
      <c r="N75" s="25"/>
      <c r="O75" s="25"/>
      <c r="Q75" s="25"/>
      <c r="R75" s="25"/>
      <c r="T75" s="25"/>
      <c r="U75" s="25"/>
    </row>
    <row r="76" spans="1:21">
      <c r="A76" s="25"/>
      <c r="B76" s="31"/>
      <c r="C76" s="34"/>
      <c r="D76" s="25"/>
      <c r="E76" s="27"/>
      <c r="F76" s="29"/>
      <c r="G76" s="25"/>
      <c r="H76" s="29"/>
      <c r="I76" s="29"/>
      <c r="J76" s="26"/>
      <c r="M76" s="25"/>
      <c r="N76" s="25"/>
      <c r="O76" s="25"/>
      <c r="Q76" s="25"/>
      <c r="R76" s="25"/>
      <c r="T76" s="25"/>
      <c r="U76" s="25"/>
    </row>
    <row r="77" spans="1:21">
      <c r="A77" s="25"/>
      <c r="B77" s="31"/>
      <c r="C77" s="34"/>
      <c r="D77" s="25"/>
      <c r="E77" s="27"/>
      <c r="F77" s="29"/>
      <c r="G77" s="25"/>
      <c r="H77" s="29"/>
      <c r="I77" s="29"/>
      <c r="J77" s="26"/>
      <c r="M77" s="25"/>
      <c r="N77" s="25"/>
      <c r="O77" s="25"/>
      <c r="Q77" s="25"/>
      <c r="R77" s="25"/>
      <c r="T77" s="25"/>
      <c r="U77" s="25"/>
    </row>
    <row r="78" spans="1:21">
      <c r="A78" s="25"/>
      <c r="B78" s="31"/>
      <c r="C78" s="34"/>
      <c r="D78" s="25"/>
      <c r="E78" s="27"/>
      <c r="F78" s="29"/>
      <c r="G78" s="25"/>
      <c r="H78" s="29"/>
      <c r="I78" s="29"/>
      <c r="J78" s="26"/>
      <c r="M78" s="25"/>
      <c r="N78" s="25"/>
      <c r="O78" s="25"/>
      <c r="Q78" s="25"/>
      <c r="R78" s="25"/>
      <c r="T78" s="25"/>
      <c r="U78" s="25"/>
    </row>
    <row r="79" spans="1:21">
      <c r="A79" s="25"/>
      <c r="B79" s="31"/>
      <c r="C79" s="34"/>
      <c r="D79" s="25"/>
      <c r="E79" s="27"/>
      <c r="F79" s="29"/>
      <c r="G79" s="25"/>
      <c r="H79" s="29"/>
      <c r="I79" s="29"/>
      <c r="J79" s="26"/>
      <c r="M79" s="25"/>
      <c r="N79" s="25"/>
      <c r="O79" s="25"/>
      <c r="Q79" s="25"/>
      <c r="R79" s="25"/>
      <c r="T79" s="25"/>
      <c r="U79" s="25"/>
    </row>
    <row r="80" spans="1:21">
      <c r="A80" s="25"/>
      <c r="B80" s="31"/>
      <c r="C80" s="34"/>
      <c r="D80" s="25"/>
      <c r="E80" s="27"/>
      <c r="F80" s="29"/>
      <c r="G80" s="25"/>
      <c r="H80" s="29"/>
      <c r="I80" s="29"/>
      <c r="J80" s="26"/>
      <c r="M80" s="25"/>
      <c r="N80" s="25"/>
      <c r="O80" s="25"/>
      <c r="Q80" s="25"/>
      <c r="R80" s="25"/>
      <c r="T80" s="25"/>
      <c r="U80" s="25"/>
    </row>
    <row r="81" spans="1:21">
      <c r="A81" s="25"/>
      <c r="B81" s="31"/>
      <c r="C81" s="34"/>
      <c r="D81" s="25"/>
      <c r="E81" s="27"/>
      <c r="F81" s="29"/>
      <c r="G81" s="25"/>
      <c r="H81" s="29"/>
      <c r="I81" s="29"/>
      <c r="J81" s="26"/>
      <c r="M81" s="25"/>
      <c r="N81" s="25"/>
      <c r="O81" s="25"/>
      <c r="Q81" s="25"/>
      <c r="R81" s="25"/>
      <c r="T81" s="25"/>
      <c r="U81" s="25"/>
    </row>
    <row r="82" spans="1:21">
      <c r="A82" s="25"/>
      <c r="B82" s="31"/>
      <c r="C82" s="34"/>
      <c r="D82" s="25"/>
      <c r="E82" s="27"/>
      <c r="F82" s="29"/>
      <c r="G82" s="27"/>
      <c r="H82" s="29"/>
      <c r="I82" s="29"/>
      <c r="J82" s="26"/>
      <c r="M82" s="25"/>
      <c r="N82" s="25"/>
      <c r="O82" s="25"/>
      <c r="Q82" s="25"/>
      <c r="R82" s="25"/>
      <c r="T82" s="25"/>
      <c r="U82" s="25"/>
    </row>
    <row r="83" spans="1:21">
      <c r="A83" s="25"/>
      <c r="B83" s="31"/>
      <c r="C83" s="34"/>
      <c r="D83" s="25"/>
      <c r="E83" s="27"/>
      <c r="F83" s="29"/>
      <c r="G83" s="27"/>
      <c r="H83" s="29"/>
      <c r="I83" s="29"/>
      <c r="J83" s="26"/>
      <c r="M83" s="25"/>
      <c r="N83" s="25"/>
      <c r="O83" s="25"/>
      <c r="Q83" s="25"/>
      <c r="R83" s="25"/>
      <c r="T83" s="25"/>
      <c r="U83" s="25"/>
    </row>
    <row r="84" spans="1:21">
      <c r="A84" s="25"/>
      <c r="B84" s="31"/>
      <c r="C84" s="34"/>
      <c r="D84" s="25"/>
      <c r="E84" s="27"/>
      <c r="F84" s="29"/>
      <c r="G84" s="27"/>
      <c r="H84" s="29"/>
      <c r="I84" s="29"/>
      <c r="J84" s="26"/>
      <c r="M84" s="25"/>
      <c r="N84" s="25"/>
      <c r="O84" s="25"/>
      <c r="Q84" s="25"/>
      <c r="R84" s="25"/>
      <c r="T84" s="25"/>
      <c r="U84" s="25"/>
    </row>
    <row r="85" spans="1:21">
      <c r="A85" s="25"/>
      <c r="B85" s="31"/>
      <c r="C85" s="34"/>
      <c r="D85" s="25"/>
      <c r="E85" s="27"/>
      <c r="F85" s="29"/>
      <c r="G85" s="27"/>
      <c r="H85" s="29"/>
      <c r="I85" s="29"/>
      <c r="J85" s="26"/>
      <c r="M85" s="25"/>
      <c r="N85" s="25"/>
      <c r="O85" s="25"/>
      <c r="Q85" s="25"/>
      <c r="R85" s="25"/>
      <c r="T85" s="25"/>
      <c r="U85" s="25"/>
    </row>
    <row r="86" spans="1:21">
      <c r="A86" s="25"/>
      <c r="B86" s="31"/>
      <c r="C86" s="34"/>
      <c r="D86" s="25"/>
      <c r="E86" s="27"/>
      <c r="F86" s="29"/>
      <c r="G86" s="27"/>
      <c r="H86" s="29"/>
      <c r="I86" s="29"/>
      <c r="J86" s="26"/>
      <c r="M86" s="25"/>
      <c r="N86" s="25"/>
      <c r="O86" s="25"/>
      <c r="Q86" s="25"/>
      <c r="R86" s="25"/>
      <c r="T86" s="25"/>
      <c r="U86" s="25"/>
    </row>
    <row r="87" spans="1:21">
      <c r="A87" s="25"/>
      <c r="B87" s="31"/>
      <c r="C87" s="34"/>
      <c r="D87" s="25"/>
      <c r="E87" s="27"/>
      <c r="F87" s="29"/>
      <c r="G87" s="27"/>
      <c r="H87" s="29"/>
      <c r="I87" s="29"/>
      <c r="J87" s="26"/>
      <c r="M87" s="25"/>
      <c r="N87" s="25"/>
      <c r="O87" s="25"/>
      <c r="Q87" s="25"/>
      <c r="R87" s="25"/>
      <c r="T87" s="25"/>
      <c r="U87" s="25"/>
    </row>
    <row r="88" spans="1:21">
      <c r="A88" s="25"/>
      <c r="B88" s="31"/>
      <c r="C88" s="34"/>
      <c r="D88" s="25"/>
      <c r="E88" s="27"/>
      <c r="F88" s="29"/>
      <c r="G88" s="27"/>
      <c r="H88" s="29"/>
      <c r="I88" s="29"/>
      <c r="J88" s="26"/>
      <c r="M88" s="25"/>
      <c r="N88" s="25"/>
      <c r="O88" s="25"/>
      <c r="Q88" s="25"/>
      <c r="R88" s="25"/>
      <c r="T88" s="25"/>
      <c r="U88" s="25"/>
    </row>
    <row r="89" spans="1:21">
      <c r="A89" s="25"/>
      <c r="B89" s="31"/>
      <c r="C89" s="34"/>
      <c r="D89" s="25"/>
      <c r="E89" s="27"/>
      <c r="F89" s="29"/>
      <c r="G89" s="27"/>
      <c r="H89" s="29"/>
      <c r="I89" s="29"/>
      <c r="J89" s="26"/>
      <c r="M89" s="25"/>
      <c r="N89" s="25"/>
      <c r="O89" s="25"/>
      <c r="Q89" s="25"/>
      <c r="R89" s="25"/>
      <c r="T89" s="25"/>
      <c r="U89" s="25"/>
    </row>
    <row r="90" spans="1:21">
      <c r="A90" s="25"/>
      <c r="B90" s="31"/>
      <c r="C90" s="34"/>
      <c r="D90" s="25"/>
      <c r="E90" s="27"/>
      <c r="F90" s="29"/>
      <c r="G90" s="27"/>
      <c r="H90" s="29"/>
      <c r="I90" s="29"/>
      <c r="J90" s="25"/>
      <c r="M90" s="25"/>
      <c r="N90" s="25"/>
      <c r="O90" s="25"/>
      <c r="Q90" s="25"/>
      <c r="R90" s="25"/>
      <c r="T90" s="25"/>
      <c r="U90" s="25"/>
    </row>
    <row r="91" spans="1:21">
      <c r="A91" s="25"/>
      <c r="B91" s="31"/>
      <c r="C91" s="34"/>
      <c r="D91" s="25"/>
      <c r="E91" s="27"/>
      <c r="F91" s="29"/>
      <c r="G91" s="27"/>
      <c r="H91" s="29"/>
      <c r="I91" s="29"/>
      <c r="J91" s="26"/>
      <c r="M91" s="25"/>
      <c r="N91" s="25"/>
      <c r="O91" s="25"/>
      <c r="Q91" s="25"/>
      <c r="R91" s="25"/>
      <c r="T91" s="25"/>
      <c r="U91" s="25"/>
    </row>
    <row r="92" spans="1:21">
      <c r="A92" s="25"/>
      <c r="B92" s="31"/>
      <c r="C92" s="34"/>
      <c r="D92" s="25"/>
      <c r="E92" s="27"/>
      <c r="F92" s="29"/>
      <c r="G92" s="27"/>
      <c r="H92" s="29"/>
      <c r="I92" s="29"/>
      <c r="J92" s="25"/>
      <c r="M92" s="25"/>
      <c r="N92" s="25"/>
      <c r="O92" s="25"/>
      <c r="Q92" s="25"/>
      <c r="R92" s="25"/>
      <c r="T92" s="25"/>
      <c r="U92" s="25"/>
    </row>
    <row r="93" spans="1:21">
      <c r="A93" s="25"/>
      <c r="B93" s="31"/>
      <c r="C93" s="34"/>
      <c r="D93" s="25"/>
      <c r="E93" s="27"/>
      <c r="F93" s="29"/>
      <c r="G93" s="27"/>
      <c r="H93" s="29"/>
      <c r="I93" s="29"/>
      <c r="J93" s="26"/>
      <c r="M93" s="25"/>
      <c r="N93" s="25"/>
      <c r="O93" s="25"/>
      <c r="Q93" s="25"/>
      <c r="R93" s="25"/>
      <c r="T93" s="25"/>
      <c r="U93" s="25"/>
    </row>
    <row r="94" spans="1:21">
      <c r="A94" s="25"/>
      <c r="B94" s="31"/>
      <c r="C94" s="34"/>
      <c r="D94" s="25"/>
      <c r="E94" s="27"/>
      <c r="F94" s="29"/>
      <c r="G94" s="27"/>
      <c r="H94" s="29"/>
      <c r="I94" s="29"/>
      <c r="J94" s="25"/>
      <c r="M94" s="25"/>
      <c r="N94" s="25"/>
      <c r="O94" s="25"/>
      <c r="Q94" s="25"/>
      <c r="R94" s="25"/>
      <c r="T94" s="25"/>
      <c r="U94" s="25"/>
    </row>
    <row r="95" spans="1:21">
      <c r="A95" s="25"/>
      <c r="B95" s="31"/>
      <c r="C95" s="34"/>
      <c r="D95" s="25"/>
      <c r="E95" s="27"/>
      <c r="F95" s="29"/>
      <c r="G95" s="27"/>
      <c r="H95" s="29"/>
      <c r="I95" s="29"/>
      <c r="J95" s="26"/>
      <c r="M95" s="25"/>
      <c r="N95" s="25"/>
      <c r="O95" s="25"/>
      <c r="Q95" s="25"/>
      <c r="R95" s="25"/>
      <c r="T95" s="25"/>
      <c r="U95" s="25"/>
    </row>
    <row r="96" spans="1:21">
      <c r="A96" s="25"/>
      <c r="B96" s="31"/>
      <c r="C96" s="34"/>
      <c r="D96" s="25"/>
      <c r="E96" s="27"/>
      <c r="F96" s="29"/>
      <c r="G96" s="27"/>
      <c r="H96" s="29"/>
      <c r="I96" s="29"/>
      <c r="J96" s="25"/>
      <c r="M96" s="25"/>
      <c r="N96" s="25"/>
      <c r="O96" s="25"/>
      <c r="Q96" s="25"/>
      <c r="R96" s="25"/>
      <c r="T96" s="25"/>
      <c r="U96" s="25"/>
    </row>
    <row r="97" spans="1:21">
      <c r="A97" s="25"/>
      <c r="B97" s="31"/>
      <c r="C97" s="34"/>
      <c r="D97" s="25"/>
      <c r="E97" s="27"/>
      <c r="F97" s="29"/>
      <c r="G97" s="27"/>
      <c r="H97" s="29"/>
      <c r="I97" s="29"/>
      <c r="J97" s="26"/>
      <c r="M97" s="25"/>
      <c r="N97" s="25"/>
      <c r="O97" s="25"/>
      <c r="Q97" s="25"/>
      <c r="R97" s="25"/>
      <c r="T97" s="25"/>
      <c r="U97" s="25"/>
    </row>
    <row r="98" spans="1:21">
      <c r="A98" s="25"/>
      <c r="B98" s="31"/>
      <c r="C98" s="34"/>
      <c r="D98" s="25"/>
      <c r="E98" s="27"/>
      <c r="F98" s="29"/>
      <c r="G98" s="27"/>
      <c r="H98" s="29"/>
      <c r="I98" s="29"/>
      <c r="J98" s="25"/>
      <c r="M98" s="25"/>
      <c r="N98" s="25"/>
      <c r="O98" s="25"/>
      <c r="Q98" s="25"/>
      <c r="R98" s="25"/>
      <c r="T98" s="25"/>
      <c r="U98" s="25"/>
    </row>
    <row r="99" spans="1:21">
      <c r="A99" s="25"/>
      <c r="B99" s="31"/>
      <c r="C99" s="34"/>
      <c r="D99" s="25"/>
      <c r="E99" s="27"/>
      <c r="F99" s="29"/>
      <c r="G99" s="27"/>
      <c r="H99" s="29"/>
      <c r="I99" s="29"/>
      <c r="J99" s="26"/>
      <c r="M99" s="25"/>
      <c r="N99" s="25"/>
      <c r="O99" s="25"/>
      <c r="Q99" s="25"/>
      <c r="R99" s="25"/>
      <c r="T99" s="25"/>
      <c r="U99" s="25"/>
    </row>
    <row r="100" spans="1:21">
      <c r="A100" s="25"/>
      <c r="B100" s="31"/>
      <c r="C100" s="34"/>
      <c r="D100" s="25"/>
      <c r="E100" s="27"/>
      <c r="F100" s="29"/>
      <c r="G100" s="27"/>
      <c r="H100" s="29"/>
      <c r="I100" s="29"/>
      <c r="J100" s="25"/>
      <c r="M100" s="25"/>
      <c r="N100" s="25"/>
      <c r="O100" s="25"/>
      <c r="Q100" s="25"/>
      <c r="R100" s="25"/>
      <c r="T100" s="25"/>
      <c r="U100" s="25"/>
    </row>
    <row r="101" spans="1:21">
      <c r="A101" s="25"/>
      <c r="B101" s="31"/>
      <c r="C101" s="34"/>
      <c r="D101" s="25"/>
      <c r="E101" s="27"/>
      <c r="F101" s="29"/>
      <c r="G101" s="27"/>
      <c r="H101" s="29"/>
      <c r="I101" s="29"/>
      <c r="J101" s="26"/>
      <c r="M101" s="25"/>
      <c r="N101" s="25"/>
      <c r="O101" s="25"/>
      <c r="Q101" s="25"/>
      <c r="R101" s="25"/>
      <c r="T101" s="25"/>
      <c r="U101" s="25"/>
    </row>
    <row r="102" spans="1:21">
      <c r="A102" s="25"/>
      <c r="B102" s="31"/>
      <c r="C102" s="34"/>
      <c r="D102" s="25"/>
      <c r="E102" s="27"/>
      <c r="F102" s="29"/>
      <c r="G102" s="27"/>
      <c r="H102" s="29"/>
      <c r="I102" s="29"/>
      <c r="J102" s="25"/>
      <c r="M102" s="25"/>
      <c r="N102" s="25"/>
      <c r="O102" s="25"/>
      <c r="Q102" s="25"/>
      <c r="R102" s="25"/>
      <c r="T102" s="25"/>
      <c r="U102" s="25"/>
    </row>
    <row r="103" spans="1:21">
      <c r="A103" s="25"/>
      <c r="B103" s="31"/>
      <c r="C103" s="34"/>
      <c r="D103" s="25"/>
      <c r="E103" s="25"/>
      <c r="F103" s="29"/>
      <c r="G103" s="27"/>
      <c r="H103" s="29"/>
      <c r="I103" s="29"/>
      <c r="J103" s="26"/>
      <c r="M103" s="25"/>
      <c r="N103" s="25"/>
      <c r="O103" s="25"/>
      <c r="Q103" s="25"/>
      <c r="R103" s="25"/>
      <c r="T103" s="25"/>
      <c r="U103" s="25"/>
    </row>
    <row r="104" spans="1:21">
      <c r="A104" s="25"/>
      <c r="B104" s="31"/>
      <c r="C104" s="34"/>
      <c r="D104" s="25"/>
      <c r="E104" s="25"/>
      <c r="F104" s="29"/>
      <c r="G104" s="27"/>
      <c r="H104" s="29"/>
      <c r="I104" s="29"/>
      <c r="J104" s="25"/>
      <c r="K104" s="25"/>
      <c r="L104" s="29"/>
      <c r="M104" s="25"/>
      <c r="N104" s="25"/>
      <c r="O104" s="25"/>
      <c r="Q104" s="25"/>
      <c r="R104" s="25"/>
      <c r="T104" s="25"/>
      <c r="U104" s="25"/>
    </row>
    <row r="105" spans="1:21">
      <c r="A105" s="25"/>
      <c r="B105" s="31"/>
      <c r="C105" s="34"/>
      <c r="D105" s="25"/>
      <c r="E105" s="25"/>
      <c r="F105" s="29"/>
      <c r="G105" s="27"/>
      <c r="H105" s="29"/>
      <c r="I105" s="29"/>
      <c r="J105" s="25"/>
      <c r="K105" s="25"/>
      <c r="L105" s="29"/>
      <c r="M105" s="25"/>
      <c r="N105" s="25"/>
      <c r="O105" s="25"/>
      <c r="Q105" s="25"/>
      <c r="R105" s="25"/>
      <c r="T105" s="25"/>
      <c r="U105" s="25"/>
    </row>
    <row r="106" spans="1:21">
      <c r="A106" s="25"/>
      <c r="B106" s="31"/>
      <c r="C106" s="34"/>
      <c r="D106" s="25"/>
      <c r="E106" s="25"/>
      <c r="F106" s="29"/>
      <c r="G106" s="27"/>
      <c r="H106" s="29"/>
      <c r="I106" s="29"/>
      <c r="J106" s="25"/>
      <c r="K106" s="25"/>
      <c r="L106" s="29"/>
      <c r="M106" s="25"/>
      <c r="N106" s="25"/>
      <c r="O106" s="25"/>
      <c r="Q106" s="25"/>
      <c r="R106" s="25"/>
      <c r="T106" s="25"/>
      <c r="U106" s="25"/>
    </row>
    <row r="107" spans="1:21">
      <c r="A107" s="25"/>
      <c r="B107" s="31"/>
      <c r="C107" s="34"/>
      <c r="D107" s="25"/>
      <c r="E107" s="25"/>
      <c r="F107" s="29"/>
      <c r="G107" s="27"/>
      <c r="H107" s="29"/>
      <c r="I107" s="29"/>
      <c r="J107" s="25"/>
      <c r="K107" s="25"/>
      <c r="L107" s="29"/>
      <c r="M107" s="25"/>
      <c r="N107" s="25"/>
      <c r="O107" s="25"/>
      <c r="Q107" s="25"/>
      <c r="R107" s="25"/>
      <c r="T107" s="25"/>
      <c r="U107" s="25"/>
    </row>
    <row r="108" spans="1:21">
      <c r="A108" s="25"/>
      <c r="B108" s="31"/>
      <c r="C108" s="34"/>
      <c r="D108" s="25"/>
      <c r="E108" s="25"/>
      <c r="F108" s="29"/>
      <c r="G108" s="27"/>
      <c r="H108" s="29"/>
      <c r="I108" s="29"/>
      <c r="J108" s="25"/>
      <c r="K108" s="25"/>
      <c r="L108" s="29"/>
      <c r="M108" s="25"/>
      <c r="N108" s="25"/>
      <c r="O108" s="25"/>
      <c r="Q108" s="25"/>
      <c r="R108" s="25"/>
      <c r="T108" s="25"/>
      <c r="U108" s="25"/>
    </row>
    <row r="109" spans="1:21">
      <c r="A109" s="25"/>
      <c r="B109" s="31"/>
      <c r="C109" s="34"/>
      <c r="D109" s="25"/>
      <c r="E109" s="25"/>
      <c r="F109" s="29"/>
      <c r="G109" s="27"/>
      <c r="H109" s="29"/>
      <c r="I109" s="29"/>
      <c r="J109" s="25"/>
      <c r="K109" s="25"/>
      <c r="L109" s="29"/>
      <c r="M109" s="25"/>
      <c r="N109" s="25"/>
      <c r="O109" s="25"/>
      <c r="Q109" s="25"/>
      <c r="R109" s="25"/>
      <c r="T109" s="25"/>
      <c r="U109" s="25"/>
    </row>
    <row r="110" spans="1:21">
      <c r="A110" s="25"/>
      <c r="B110" s="31"/>
      <c r="C110" s="34"/>
      <c r="D110" s="25"/>
      <c r="E110" s="25"/>
      <c r="F110" s="29"/>
      <c r="G110" s="27"/>
      <c r="H110" s="29"/>
      <c r="I110" s="29"/>
      <c r="J110" s="25"/>
      <c r="K110" s="25"/>
      <c r="L110" s="29"/>
      <c r="M110" s="25"/>
      <c r="N110" s="25"/>
      <c r="O110" s="25"/>
      <c r="Q110" s="25"/>
      <c r="R110" s="25"/>
      <c r="T110" s="25"/>
      <c r="U110" s="25"/>
    </row>
    <row r="111" spans="1:21">
      <c r="A111" s="25"/>
      <c r="B111" s="31"/>
      <c r="C111" s="34"/>
      <c r="D111" s="25"/>
      <c r="E111" s="25"/>
      <c r="F111" s="29"/>
      <c r="G111" s="27"/>
      <c r="H111" s="29"/>
      <c r="I111" s="29"/>
      <c r="J111" s="25"/>
      <c r="K111" s="25"/>
      <c r="L111" s="29"/>
      <c r="M111" s="25"/>
      <c r="N111" s="25"/>
      <c r="O111" s="25"/>
      <c r="Q111" s="25"/>
      <c r="R111" s="25"/>
      <c r="T111" s="25"/>
      <c r="U111" s="25"/>
    </row>
    <row r="112" spans="1:21">
      <c r="A112" s="25"/>
      <c r="B112" s="31"/>
      <c r="C112" s="34"/>
      <c r="D112" s="25"/>
      <c r="E112" s="25"/>
      <c r="F112" s="29"/>
      <c r="G112" s="27"/>
      <c r="H112" s="29"/>
      <c r="I112" s="29"/>
      <c r="J112" s="25"/>
      <c r="K112" s="25"/>
      <c r="L112" s="29"/>
      <c r="M112" s="25"/>
      <c r="N112" s="25"/>
      <c r="O112" s="25"/>
      <c r="Q112" s="25"/>
      <c r="R112" s="25"/>
      <c r="T112" s="25"/>
      <c r="U112" s="25"/>
    </row>
    <row r="113" spans="1:21">
      <c r="A113" s="25"/>
      <c r="B113" s="31"/>
      <c r="C113" s="34"/>
      <c r="D113" s="25"/>
      <c r="E113" s="25"/>
      <c r="F113" s="29"/>
      <c r="G113" s="27"/>
      <c r="H113" s="29"/>
      <c r="I113" s="29"/>
      <c r="J113" s="25"/>
      <c r="K113" s="25"/>
      <c r="L113" s="29"/>
      <c r="M113" s="25"/>
      <c r="N113" s="25"/>
      <c r="O113" s="25"/>
      <c r="Q113" s="25"/>
      <c r="R113" s="25"/>
      <c r="T113" s="25"/>
      <c r="U113" s="25"/>
    </row>
    <row r="114" spans="1:21">
      <c r="A114" s="25"/>
      <c r="B114" s="31"/>
      <c r="C114" s="34"/>
      <c r="D114" s="25"/>
      <c r="E114" s="25"/>
      <c r="F114" s="29"/>
      <c r="G114" s="27"/>
      <c r="H114" s="29"/>
      <c r="I114" s="29"/>
      <c r="J114" s="25"/>
      <c r="K114" s="25"/>
      <c r="L114" s="29"/>
      <c r="M114" s="25"/>
      <c r="N114" s="25"/>
      <c r="O114" s="25"/>
      <c r="Q114" s="25"/>
      <c r="R114" s="25"/>
      <c r="T114" s="25"/>
      <c r="U114" s="25"/>
    </row>
    <row r="115" spans="1:21">
      <c r="A115" s="25"/>
      <c r="B115" s="31"/>
      <c r="C115" s="34"/>
      <c r="D115" s="25"/>
      <c r="E115" s="25"/>
      <c r="F115" s="29"/>
      <c r="G115" s="27"/>
      <c r="H115" s="29"/>
      <c r="I115" s="29"/>
      <c r="J115" s="25"/>
      <c r="K115" s="25"/>
      <c r="L115" s="29"/>
      <c r="M115" s="25"/>
      <c r="N115" s="25"/>
      <c r="O115" s="25"/>
      <c r="Q115" s="25"/>
      <c r="R115" s="25"/>
      <c r="T115" s="25"/>
      <c r="U115" s="25"/>
    </row>
    <row r="116" spans="1:21">
      <c r="A116" s="25"/>
      <c r="B116" s="31"/>
      <c r="C116" s="34"/>
      <c r="D116" s="25"/>
      <c r="E116" s="25"/>
      <c r="F116" s="29"/>
      <c r="G116" s="27"/>
      <c r="H116" s="29"/>
      <c r="I116" s="29"/>
      <c r="J116" s="25"/>
      <c r="K116" s="25"/>
      <c r="L116" s="29"/>
      <c r="M116" s="25"/>
      <c r="N116" s="25"/>
      <c r="O116" s="25"/>
      <c r="Q116" s="25"/>
      <c r="R116" s="25"/>
      <c r="T116" s="25"/>
      <c r="U116" s="25"/>
    </row>
    <row r="117" spans="1:21">
      <c r="A117" s="25"/>
      <c r="B117" s="31"/>
      <c r="C117" s="34"/>
      <c r="D117" s="25"/>
      <c r="E117" s="25"/>
      <c r="F117" s="29"/>
      <c r="G117" s="27"/>
      <c r="H117" s="29"/>
      <c r="I117" s="29"/>
      <c r="J117" s="25"/>
      <c r="K117" s="25"/>
      <c r="L117" s="29"/>
      <c r="M117" s="25"/>
      <c r="N117" s="25"/>
      <c r="O117" s="25"/>
      <c r="Q117" s="25"/>
      <c r="R117" s="25"/>
      <c r="T117" s="25"/>
      <c r="U117" s="25"/>
    </row>
    <row r="118" spans="1:21">
      <c r="A118" s="29"/>
      <c r="B118" s="29"/>
      <c r="C118" s="29"/>
      <c r="D118" s="25"/>
      <c r="E118" s="25"/>
      <c r="F118" s="29"/>
      <c r="G118" s="27"/>
      <c r="H118" s="29"/>
      <c r="I118" s="29"/>
      <c r="J118" s="25"/>
      <c r="K118" s="25"/>
      <c r="L118" s="29"/>
      <c r="M118" s="25"/>
      <c r="N118" s="25"/>
      <c r="O118" s="25"/>
      <c r="Q118" s="25"/>
      <c r="R118" s="25"/>
      <c r="T118" s="25"/>
      <c r="U118" s="25"/>
    </row>
    <row r="119" spans="1:21">
      <c r="A119" s="29"/>
      <c r="B119" s="29"/>
      <c r="C119" s="29"/>
      <c r="D119" s="25"/>
      <c r="E119" s="25"/>
      <c r="F119" s="29"/>
      <c r="G119" s="27"/>
      <c r="H119" s="29"/>
      <c r="I119" s="29"/>
      <c r="J119" s="25"/>
      <c r="K119" s="25"/>
      <c r="L119" s="29"/>
      <c r="M119" s="25"/>
      <c r="N119" s="25"/>
      <c r="O119" s="25"/>
      <c r="Q119" s="25"/>
      <c r="R119" s="25"/>
      <c r="T119" s="25"/>
      <c r="U119" s="25"/>
    </row>
    <row r="120" spans="1:21">
      <c r="A120" s="29"/>
      <c r="B120" s="29"/>
      <c r="C120" s="29"/>
      <c r="D120" s="25"/>
      <c r="E120" s="25"/>
      <c r="F120" s="29"/>
      <c r="G120" s="27"/>
      <c r="H120" s="29"/>
      <c r="I120" s="29"/>
      <c r="J120" s="25"/>
      <c r="K120" s="25"/>
      <c r="L120" s="29"/>
      <c r="M120" s="25"/>
      <c r="N120" s="25"/>
      <c r="O120" s="25"/>
      <c r="Q120" s="25"/>
      <c r="R120" s="25"/>
      <c r="T120" s="25"/>
      <c r="U120" s="25"/>
    </row>
    <row r="121" spans="1:21">
      <c r="A121" s="29"/>
      <c r="B121" s="29"/>
      <c r="C121" s="29"/>
      <c r="D121" s="25"/>
      <c r="E121" s="25"/>
      <c r="F121" s="29"/>
      <c r="G121" s="27"/>
      <c r="H121" s="29"/>
      <c r="I121" s="29"/>
      <c r="J121" s="25"/>
      <c r="K121" s="25"/>
      <c r="L121" s="29"/>
      <c r="M121" s="25"/>
      <c r="N121" s="25"/>
      <c r="O121" s="25"/>
      <c r="Q121" s="25"/>
      <c r="R121" s="25"/>
      <c r="T121" s="25"/>
      <c r="U121" s="25"/>
    </row>
    <row r="122" spans="1:21">
      <c r="A122" s="29"/>
      <c r="B122" s="29"/>
      <c r="C122" s="29"/>
      <c r="D122" s="25"/>
      <c r="E122" s="25"/>
      <c r="F122" s="29"/>
      <c r="G122" s="27"/>
      <c r="H122" s="29"/>
      <c r="I122" s="29"/>
      <c r="J122" s="25"/>
      <c r="K122" s="25"/>
      <c r="L122" s="29"/>
      <c r="M122" s="25"/>
      <c r="N122" s="25"/>
      <c r="O122" s="25"/>
      <c r="Q122" s="25"/>
      <c r="R122" s="25"/>
      <c r="T122" s="25"/>
      <c r="U122" s="25"/>
    </row>
    <row r="123" spans="1:21">
      <c r="A123" s="29"/>
      <c r="B123" s="29"/>
      <c r="C123" s="29"/>
      <c r="D123" s="25"/>
      <c r="E123" s="25"/>
      <c r="F123" s="29"/>
      <c r="G123" s="27"/>
      <c r="H123" s="29"/>
      <c r="I123" s="29"/>
      <c r="J123" s="25"/>
      <c r="K123" s="25"/>
      <c r="L123" s="29"/>
      <c r="M123" s="25"/>
      <c r="N123" s="25"/>
      <c r="O123" s="25"/>
      <c r="Q123" s="25"/>
      <c r="R123" s="25"/>
      <c r="T123" s="25"/>
      <c r="U123" s="25"/>
    </row>
    <row r="124" spans="1:21">
      <c r="A124" s="29"/>
      <c r="B124" s="29"/>
      <c r="C124" s="29"/>
      <c r="D124" s="25"/>
      <c r="E124" s="25"/>
      <c r="F124" s="29"/>
      <c r="G124" s="27"/>
      <c r="H124" s="29"/>
      <c r="I124" s="29"/>
      <c r="J124" s="25"/>
      <c r="K124" s="25"/>
      <c r="L124" s="29"/>
      <c r="M124" s="25"/>
      <c r="N124" s="25"/>
      <c r="O124" s="25"/>
      <c r="Q124" s="25"/>
      <c r="R124" s="25"/>
      <c r="T124" s="25"/>
      <c r="U124" s="25"/>
    </row>
    <row r="125" spans="1:21">
      <c r="A125" s="29"/>
      <c r="B125" s="29"/>
      <c r="C125" s="29"/>
      <c r="D125" s="25"/>
      <c r="E125" s="25"/>
      <c r="F125" s="29"/>
      <c r="G125" s="27"/>
      <c r="H125" s="29"/>
      <c r="I125" s="29"/>
      <c r="J125" s="25"/>
      <c r="K125" s="25"/>
      <c r="L125" s="29"/>
      <c r="M125" s="25"/>
      <c r="N125" s="25"/>
      <c r="O125" s="25"/>
      <c r="Q125" s="25"/>
      <c r="R125" s="25"/>
      <c r="T125" s="25"/>
      <c r="U125" s="25"/>
    </row>
    <row r="126" spans="1:21">
      <c r="A126" s="29"/>
      <c r="B126" s="29"/>
      <c r="C126" s="29"/>
      <c r="D126" s="25"/>
      <c r="E126" s="25"/>
      <c r="F126" s="29"/>
      <c r="G126" s="25"/>
      <c r="H126" s="29"/>
      <c r="I126" s="29"/>
      <c r="J126" s="25"/>
      <c r="K126" s="25"/>
      <c r="L126" s="29"/>
      <c r="M126" s="25"/>
      <c r="N126" s="25"/>
      <c r="O126" s="25"/>
      <c r="Q126" s="25"/>
      <c r="R126" s="25"/>
      <c r="T126" s="25"/>
      <c r="U126" s="25"/>
    </row>
    <row r="127" spans="1:21">
      <c r="A127" s="29"/>
      <c r="B127" s="29"/>
      <c r="C127" s="29"/>
      <c r="D127" s="25"/>
      <c r="E127" s="25"/>
      <c r="F127" s="29"/>
      <c r="G127" s="25"/>
      <c r="H127" s="29"/>
      <c r="I127" s="29"/>
      <c r="J127" s="25"/>
      <c r="K127" s="29"/>
      <c r="L127" s="29"/>
      <c r="M127" s="25"/>
      <c r="N127" s="25"/>
      <c r="O127" s="25"/>
      <c r="Q127" s="25"/>
      <c r="R127" s="25"/>
      <c r="T127" s="25"/>
      <c r="U127" s="25"/>
    </row>
    <row r="128" spans="1:21">
      <c r="A128" s="29"/>
      <c r="B128" s="29"/>
      <c r="C128" s="29"/>
      <c r="D128" s="25"/>
      <c r="E128" s="25"/>
      <c r="F128" s="29"/>
      <c r="G128" s="25"/>
      <c r="H128" s="29"/>
      <c r="I128" s="29"/>
      <c r="J128" s="25"/>
      <c r="K128" s="29"/>
      <c r="L128" s="29"/>
      <c r="M128" s="25"/>
      <c r="N128" s="25"/>
      <c r="O128" s="25"/>
      <c r="Q128" s="25"/>
      <c r="R128" s="25"/>
      <c r="T128" s="25"/>
      <c r="U128" s="25"/>
    </row>
    <row r="129" spans="1:21">
      <c r="A129" s="29"/>
      <c r="B129" s="29"/>
      <c r="C129" s="29"/>
      <c r="D129" s="25"/>
      <c r="E129" s="25"/>
      <c r="F129" s="29"/>
      <c r="G129" s="25"/>
      <c r="H129" s="29"/>
      <c r="I129" s="29"/>
      <c r="J129" s="25"/>
      <c r="K129" s="29"/>
      <c r="L129" s="29"/>
      <c r="M129" s="25"/>
      <c r="N129" s="25"/>
      <c r="O129" s="25"/>
      <c r="Q129" s="25"/>
      <c r="R129" s="25"/>
      <c r="T129" s="25"/>
      <c r="U129" s="25"/>
    </row>
    <row r="130" spans="1:21">
      <c r="A130" s="29"/>
      <c r="B130" s="29"/>
      <c r="C130" s="29"/>
      <c r="D130" s="25"/>
      <c r="E130" s="25"/>
      <c r="F130" s="29"/>
      <c r="G130" s="25"/>
      <c r="H130" s="29"/>
      <c r="I130" s="29"/>
      <c r="J130" s="25"/>
      <c r="K130" s="29"/>
      <c r="L130" s="29"/>
      <c r="M130" s="25"/>
      <c r="N130" s="25"/>
      <c r="O130" s="25"/>
      <c r="Q130" s="25"/>
      <c r="R130" s="25"/>
      <c r="T130" s="25"/>
      <c r="U130" s="25"/>
    </row>
    <row r="131" spans="1:21">
      <c r="A131" s="29"/>
      <c r="B131" s="29"/>
      <c r="C131" s="29"/>
      <c r="D131" s="25"/>
      <c r="E131" s="25"/>
      <c r="F131" s="29"/>
      <c r="G131" s="25"/>
      <c r="H131" s="29"/>
      <c r="I131" s="29"/>
      <c r="J131" s="25"/>
      <c r="K131" s="29"/>
      <c r="L131" s="29"/>
      <c r="M131" s="25"/>
      <c r="N131" s="25"/>
      <c r="O131" s="25"/>
      <c r="Q131" s="25"/>
      <c r="R131" s="25"/>
      <c r="T131" s="25"/>
      <c r="U131" s="25"/>
    </row>
    <row r="132" spans="1:21">
      <c r="A132" s="29"/>
      <c r="B132" s="29"/>
      <c r="C132" s="29"/>
      <c r="D132" s="25"/>
      <c r="E132" s="25"/>
      <c r="F132" s="29"/>
      <c r="G132" s="25"/>
      <c r="H132" s="29"/>
      <c r="I132" s="29"/>
      <c r="J132" s="25"/>
      <c r="K132" s="29"/>
      <c r="L132" s="29"/>
      <c r="M132" s="25"/>
      <c r="N132" s="25"/>
      <c r="O132" s="25"/>
      <c r="Q132" s="25"/>
      <c r="R132" s="25"/>
      <c r="T132" s="25"/>
      <c r="U132" s="25"/>
    </row>
    <row r="133" spans="1:21">
      <c r="A133" s="29"/>
      <c r="B133" s="29"/>
      <c r="C133" s="29"/>
      <c r="D133" s="25"/>
      <c r="E133" s="25"/>
      <c r="F133" s="29"/>
      <c r="G133" s="25"/>
      <c r="H133" s="29"/>
      <c r="I133" s="29"/>
      <c r="J133" s="25"/>
      <c r="K133" s="29"/>
      <c r="L133" s="29"/>
      <c r="M133" s="25"/>
      <c r="N133" s="25"/>
      <c r="O133" s="25"/>
      <c r="Q133" s="25"/>
      <c r="R133" s="25"/>
      <c r="T133" s="25"/>
      <c r="U133" s="25"/>
    </row>
    <row r="134" spans="1:21">
      <c r="A134" s="29"/>
      <c r="B134" s="29"/>
      <c r="C134" s="29"/>
      <c r="D134" s="25"/>
      <c r="E134" s="25"/>
      <c r="F134" s="29"/>
      <c r="G134" s="25"/>
      <c r="H134" s="29"/>
      <c r="I134" s="29"/>
      <c r="J134" s="25"/>
      <c r="K134" s="29"/>
      <c r="L134" s="29"/>
      <c r="M134" s="25"/>
      <c r="N134" s="25"/>
      <c r="O134" s="25"/>
      <c r="Q134" s="25"/>
      <c r="R134" s="25"/>
      <c r="T134" s="25"/>
      <c r="U134" s="25"/>
    </row>
    <row r="135" spans="1:21">
      <c r="A135" s="29"/>
      <c r="B135" s="29"/>
      <c r="C135" s="29"/>
      <c r="D135" s="25"/>
      <c r="E135" s="25"/>
      <c r="F135" s="29"/>
      <c r="G135" s="25"/>
      <c r="H135" s="29"/>
      <c r="I135" s="29"/>
      <c r="J135" s="25"/>
      <c r="K135" s="29"/>
      <c r="L135" s="29"/>
      <c r="M135" s="25"/>
      <c r="N135" s="25"/>
      <c r="O135" s="25"/>
      <c r="Q135" s="25"/>
      <c r="R135" s="25"/>
      <c r="T135" s="25"/>
      <c r="U135" s="25"/>
    </row>
    <row r="136" spans="1:21">
      <c r="A136" s="29"/>
      <c r="B136" s="29"/>
      <c r="C136" s="29"/>
      <c r="D136" s="25"/>
      <c r="E136" s="25"/>
      <c r="F136" s="29"/>
      <c r="G136" s="25"/>
      <c r="H136" s="29"/>
      <c r="I136" s="29"/>
      <c r="J136" s="25"/>
      <c r="K136" s="29"/>
      <c r="L136" s="29"/>
      <c r="M136" s="25"/>
      <c r="N136" s="25"/>
      <c r="O136" s="25"/>
      <c r="Q136" s="25"/>
      <c r="R136" s="25"/>
      <c r="T136" s="25"/>
      <c r="U136" s="25"/>
    </row>
    <row r="137" spans="1:21">
      <c r="A137" s="29"/>
      <c r="B137" s="29"/>
      <c r="C137" s="29"/>
      <c r="D137" s="25"/>
      <c r="E137" s="29"/>
      <c r="F137" s="29"/>
      <c r="G137" s="25"/>
      <c r="H137" s="29"/>
      <c r="I137" s="29"/>
      <c r="J137" s="25"/>
      <c r="K137" s="29"/>
      <c r="L137" s="29"/>
      <c r="M137" s="25"/>
      <c r="N137" s="25"/>
      <c r="O137" s="25"/>
      <c r="Q137" s="25"/>
      <c r="R137" s="25"/>
      <c r="T137" s="25"/>
      <c r="U137" s="25"/>
    </row>
    <row r="138" spans="1:21">
      <c r="A138" s="29"/>
      <c r="B138" s="29"/>
      <c r="C138" s="29"/>
      <c r="D138" s="25"/>
      <c r="E138" s="29"/>
      <c r="F138" s="29"/>
      <c r="G138" s="25"/>
      <c r="H138" s="29"/>
      <c r="I138" s="29"/>
      <c r="J138" s="25"/>
      <c r="K138" s="29"/>
      <c r="L138" s="29"/>
      <c r="M138" s="25"/>
      <c r="N138" s="25"/>
      <c r="O138" s="25"/>
      <c r="Q138" s="25"/>
      <c r="R138" s="25"/>
      <c r="T138" s="25"/>
      <c r="U138" s="25"/>
    </row>
    <row r="139" spans="1:21">
      <c r="A139" s="29"/>
      <c r="B139" s="29"/>
      <c r="C139" s="29"/>
      <c r="D139" s="25"/>
      <c r="E139" s="29"/>
      <c r="F139" s="29"/>
      <c r="G139" s="25"/>
      <c r="H139" s="29"/>
      <c r="I139" s="29"/>
      <c r="J139" s="25"/>
      <c r="K139" s="29"/>
      <c r="L139" s="29"/>
      <c r="M139" s="25"/>
      <c r="N139" s="25"/>
      <c r="O139" s="25"/>
      <c r="Q139" s="25"/>
      <c r="R139" s="25"/>
      <c r="T139" s="25"/>
      <c r="U139" s="25"/>
    </row>
    <row r="140" spans="1:21">
      <c r="A140" s="29"/>
      <c r="B140" s="29"/>
      <c r="C140" s="29"/>
      <c r="D140" s="25"/>
      <c r="E140" s="29"/>
      <c r="F140" s="29"/>
      <c r="G140" s="25"/>
      <c r="H140" s="29"/>
      <c r="I140" s="29"/>
      <c r="J140" s="25"/>
      <c r="K140" s="29"/>
      <c r="L140" s="29"/>
      <c r="M140" s="25"/>
      <c r="N140" s="25"/>
      <c r="O140" s="25"/>
      <c r="Q140" s="25"/>
      <c r="R140" s="25"/>
      <c r="T140" s="25"/>
      <c r="U140" s="25"/>
    </row>
    <row r="141" spans="1:21">
      <c r="A141" s="29"/>
      <c r="B141" s="29"/>
      <c r="C141" s="29"/>
      <c r="D141" s="25"/>
      <c r="E141" s="29"/>
      <c r="F141" s="29"/>
      <c r="G141" s="25"/>
      <c r="H141" s="29"/>
      <c r="I141" s="29"/>
      <c r="J141" s="25"/>
      <c r="K141" s="29"/>
      <c r="L141" s="29"/>
      <c r="M141" s="25"/>
      <c r="N141" s="25"/>
      <c r="O141" s="25"/>
      <c r="Q141" s="25"/>
      <c r="R141" s="25"/>
      <c r="T141" s="25"/>
      <c r="U141" s="25"/>
    </row>
    <row r="142" spans="1:21">
      <c r="A142" s="29"/>
      <c r="B142" s="29"/>
      <c r="C142" s="29"/>
      <c r="D142" s="25"/>
      <c r="E142" s="29"/>
      <c r="F142" s="29"/>
      <c r="G142" s="25"/>
      <c r="H142" s="29"/>
      <c r="I142" s="29"/>
      <c r="J142" s="25"/>
      <c r="K142" s="29"/>
      <c r="L142" s="29"/>
      <c r="M142" s="25"/>
      <c r="N142" s="25"/>
      <c r="O142" s="25"/>
      <c r="Q142" s="25"/>
      <c r="R142" s="25"/>
      <c r="T142" s="25"/>
      <c r="U142" s="25"/>
    </row>
    <row r="143" spans="1:21">
      <c r="A143" s="29"/>
      <c r="B143" s="29"/>
      <c r="C143" s="29"/>
      <c r="D143" s="25"/>
      <c r="E143" s="29"/>
      <c r="F143" s="29"/>
      <c r="G143" s="25"/>
      <c r="H143" s="29"/>
      <c r="I143" s="29"/>
      <c r="J143" s="25"/>
      <c r="K143" s="29"/>
      <c r="L143" s="29"/>
      <c r="M143" s="25"/>
      <c r="N143" s="25"/>
      <c r="O143" s="25"/>
      <c r="Q143" s="25"/>
      <c r="R143" s="25"/>
      <c r="T143" s="25"/>
      <c r="U143" s="25"/>
    </row>
    <row r="144" spans="1:21">
      <c r="A144" s="29"/>
      <c r="B144" s="29"/>
      <c r="C144" s="29"/>
      <c r="D144" s="25"/>
      <c r="E144" s="29"/>
      <c r="F144" s="29"/>
      <c r="G144" s="25"/>
      <c r="H144" s="29"/>
      <c r="I144" s="29"/>
      <c r="J144" s="25"/>
      <c r="K144" s="29"/>
      <c r="L144" s="29"/>
      <c r="M144" s="25"/>
      <c r="N144" s="25"/>
      <c r="O144" s="25"/>
      <c r="Q144" s="25"/>
      <c r="R144" s="25"/>
      <c r="T144" s="25"/>
      <c r="U144" s="25"/>
    </row>
    <row r="145" spans="1:21">
      <c r="A145" s="29"/>
      <c r="B145" s="29"/>
      <c r="C145" s="29"/>
      <c r="D145" s="25"/>
      <c r="E145" s="29"/>
      <c r="F145" s="29"/>
      <c r="G145" s="25"/>
      <c r="H145" s="29"/>
      <c r="I145" s="29"/>
      <c r="J145" s="25"/>
      <c r="K145" s="29"/>
      <c r="L145" s="29"/>
      <c r="M145" s="25"/>
      <c r="N145" s="25"/>
      <c r="O145" s="25"/>
      <c r="Q145" s="25"/>
      <c r="R145" s="25"/>
      <c r="T145" s="25"/>
      <c r="U145" s="25"/>
    </row>
    <row r="146" spans="1:21">
      <c r="A146" s="29"/>
      <c r="B146" s="29"/>
      <c r="C146" s="29"/>
      <c r="D146" s="25"/>
      <c r="E146" s="29"/>
      <c r="F146" s="29"/>
      <c r="G146" s="25"/>
      <c r="H146" s="29"/>
      <c r="I146" s="29"/>
      <c r="J146" s="25"/>
      <c r="K146" s="29"/>
      <c r="L146" s="29"/>
      <c r="M146" s="25"/>
      <c r="N146" s="25"/>
      <c r="O146" s="25"/>
      <c r="Q146" s="25"/>
      <c r="R146" s="25"/>
      <c r="T146" s="25"/>
      <c r="U146" s="25"/>
    </row>
    <row r="147" spans="1:21">
      <c r="A147" s="29"/>
      <c r="B147" s="29"/>
      <c r="C147" s="29"/>
      <c r="D147" s="25"/>
      <c r="E147" s="29"/>
      <c r="F147" s="29"/>
      <c r="G147" s="25"/>
      <c r="H147" s="29"/>
      <c r="I147" s="29"/>
      <c r="J147" s="25"/>
      <c r="K147" s="29"/>
      <c r="L147" s="29"/>
      <c r="M147" s="25"/>
      <c r="N147" s="25"/>
      <c r="O147" s="25"/>
      <c r="Q147" s="25"/>
      <c r="R147" s="25"/>
      <c r="T147" s="25"/>
      <c r="U147" s="25"/>
    </row>
    <row r="148" spans="1:21">
      <c r="A148" s="29"/>
      <c r="B148" s="29"/>
      <c r="C148" s="29"/>
      <c r="D148" s="25"/>
      <c r="E148" s="29"/>
      <c r="F148" s="29"/>
      <c r="G148" s="25"/>
      <c r="H148" s="29"/>
      <c r="I148" s="29"/>
      <c r="J148" s="25"/>
      <c r="K148" s="29"/>
      <c r="L148" s="29"/>
      <c r="M148" s="25"/>
      <c r="N148" s="25"/>
      <c r="O148" s="25"/>
      <c r="Q148" s="25"/>
      <c r="R148" s="25"/>
      <c r="T148" s="25"/>
      <c r="U148" s="25"/>
    </row>
    <row r="149" spans="1:21">
      <c r="A149" s="29"/>
      <c r="B149" s="29"/>
      <c r="C149" s="29"/>
      <c r="D149" s="25"/>
      <c r="E149" s="29"/>
      <c r="F149" s="29"/>
      <c r="G149" s="25"/>
      <c r="H149" s="29"/>
      <c r="I149" s="29"/>
      <c r="J149" s="25"/>
      <c r="K149" s="29"/>
      <c r="L149" s="29"/>
      <c r="M149" s="25"/>
      <c r="N149" s="25"/>
      <c r="O149" s="25"/>
      <c r="Q149" s="25"/>
      <c r="R149" s="25"/>
      <c r="T149" s="25"/>
      <c r="U149" s="25"/>
    </row>
    <row r="150" spans="1:21">
      <c r="A150" s="29"/>
      <c r="B150" s="29"/>
      <c r="C150" s="29"/>
      <c r="D150" s="25"/>
      <c r="E150" s="29"/>
      <c r="F150" s="29"/>
      <c r="G150" s="25"/>
      <c r="H150" s="29"/>
      <c r="I150" s="29"/>
      <c r="J150" s="25"/>
      <c r="K150" s="29"/>
      <c r="L150" s="29"/>
      <c r="M150" s="25"/>
      <c r="N150" s="25"/>
      <c r="O150" s="25"/>
      <c r="Q150" s="25"/>
      <c r="R150" s="25"/>
      <c r="T150" s="25"/>
      <c r="U150" s="25"/>
    </row>
    <row r="151" spans="1:21">
      <c r="A151" s="29"/>
      <c r="B151" s="29"/>
      <c r="C151" s="29"/>
      <c r="D151" s="25"/>
      <c r="E151" s="29"/>
      <c r="F151" s="29"/>
      <c r="G151" s="25"/>
      <c r="H151" s="29"/>
      <c r="I151" s="29"/>
      <c r="J151" s="25"/>
      <c r="K151" s="29"/>
      <c r="L151" s="29"/>
      <c r="M151" s="25"/>
      <c r="N151" s="25"/>
      <c r="O151" s="25"/>
      <c r="Q151" s="25"/>
      <c r="R151" s="25"/>
      <c r="T151" s="25"/>
      <c r="U151" s="25"/>
    </row>
    <row r="152" spans="1:21">
      <c r="A152" s="29"/>
      <c r="B152" s="29"/>
      <c r="C152" s="29"/>
      <c r="D152" s="25"/>
      <c r="E152" s="29"/>
      <c r="F152" s="29"/>
      <c r="G152" s="25"/>
      <c r="H152" s="29"/>
      <c r="I152" s="29"/>
      <c r="J152" s="25"/>
      <c r="K152" s="29"/>
      <c r="L152" s="29"/>
      <c r="M152" s="25"/>
      <c r="N152" s="25"/>
      <c r="O152" s="25"/>
      <c r="Q152" s="25"/>
      <c r="R152" s="25"/>
      <c r="T152" s="25"/>
      <c r="U152" s="25"/>
    </row>
    <row r="153" spans="1:21">
      <c r="A153" s="29"/>
      <c r="B153" s="29"/>
      <c r="C153" s="29"/>
      <c r="D153" s="25"/>
      <c r="E153" s="29"/>
      <c r="F153" s="29"/>
      <c r="G153" s="25"/>
      <c r="H153" s="29"/>
      <c r="I153" s="29"/>
      <c r="J153" s="25"/>
      <c r="K153" s="29"/>
      <c r="L153" s="29"/>
      <c r="M153" s="25"/>
      <c r="N153" s="25"/>
      <c r="O153" s="25"/>
      <c r="Q153" s="25"/>
      <c r="R153" s="25"/>
      <c r="T153" s="25"/>
      <c r="U153" s="25"/>
    </row>
    <row r="154" spans="1:21">
      <c r="A154" s="29"/>
      <c r="B154" s="29"/>
      <c r="C154" s="29"/>
      <c r="D154" s="25"/>
      <c r="E154" s="29"/>
      <c r="F154" s="29"/>
      <c r="G154" s="25"/>
      <c r="H154" s="29"/>
      <c r="I154" s="29"/>
      <c r="J154" s="25"/>
      <c r="K154" s="29"/>
      <c r="L154" s="29"/>
      <c r="M154" s="25"/>
      <c r="N154" s="25"/>
      <c r="O154" s="25"/>
      <c r="Q154" s="25"/>
      <c r="R154" s="25"/>
      <c r="T154" s="25"/>
      <c r="U154" s="25"/>
    </row>
    <row r="155" spans="1:21">
      <c r="A155" s="29"/>
      <c r="B155" s="29"/>
      <c r="C155" s="29"/>
      <c r="D155" s="25"/>
      <c r="E155" s="29"/>
      <c r="F155" s="29"/>
      <c r="G155" s="25"/>
      <c r="H155" s="29"/>
      <c r="I155" s="29"/>
      <c r="J155" s="25"/>
      <c r="K155" s="29"/>
      <c r="L155" s="29"/>
      <c r="M155" s="25"/>
      <c r="N155" s="25"/>
      <c r="O155" s="25"/>
      <c r="Q155" s="25"/>
      <c r="R155" s="25"/>
      <c r="T155" s="25"/>
      <c r="U155" s="25"/>
    </row>
    <row r="156" spans="1:21">
      <c r="A156" s="29"/>
      <c r="B156" s="29"/>
      <c r="C156" s="29"/>
      <c r="D156" s="25"/>
      <c r="E156" s="29"/>
      <c r="F156" s="29"/>
      <c r="G156" s="25"/>
      <c r="H156" s="29"/>
      <c r="I156" s="29"/>
      <c r="J156" s="25"/>
      <c r="K156" s="29"/>
      <c r="L156" s="29"/>
      <c r="M156" s="25"/>
      <c r="N156" s="25"/>
      <c r="O156" s="25"/>
      <c r="Q156" s="25"/>
      <c r="R156" s="25"/>
      <c r="T156" s="25"/>
      <c r="U156" s="25"/>
    </row>
    <row r="157" spans="1:21">
      <c r="A157" s="29"/>
      <c r="B157" s="29"/>
      <c r="C157" s="29"/>
      <c r="D157" s="25"/>
      <c r="E157" s="29"/>
      <c r="F157" s="29"/>
      <c r="G157" s="25"/>
      <c r="H157" s="29"/>
      <c r="I157" s="29"/>
      <c r="J157" s="25"/>
      <c r="K157" s="29"/>
      <c r="L157" s="29"/>
      <c r="M157" s="25"/>
      <c r="N157" s="29"/>
      <c r="O157" s="29"/>
      <c r="Q157" s="29"/>
      <c r="R157" s="29"/>
      <c r="T157" s="25"/>
      <c r="U157" s="25"/>
    </row>
    <row r="158" spans="1:21">
      <c r="A158" s="29"/>
      <c r="B158" s="29"/>
      <c r="C158" s="29"/>
      <c r="D158" s="25"/>
      <c r="E158" s="29"/>
      <c r="F158" s="29"/>
      <c r="G158" s="25"/>
      <c r="H158" s="29"/>
      <c r="I158" s="29"/>
      <c r="J158" s="25"/>
      <c r="K158" s="29"/>
      <c r="L158" s="29"/>
      <c r="M158" s="25"/>
      <c r="N158" s="29"/>
      <c r="O158" s="29"/>
      <c r="Q158" s="29"/>
      <c r="R158" s="29"/>
      <c r="T158" s="25"/>
      <c r="U158" s="25"/>
    </row>
    <row r="159" spans="1:21">
      <c r="A159" s="29"/>
      <c r="B159" s="29"/>
      <c r="C159" s="29"/>
      <c r="D159" s="25"/>
      <c r="E159" s="29"/>
      <c r="F159" s="29"/>
      <c r="G159" s="25"/>
      <c r="H159" s="29"/>
      <c r="I159" s="29"/>
      <c r="J159" s="25"/>
      <c r="K159" s="29"/>
      <c r="L159" s="29"/>
      <c r="M159" s="25"/>
      <c r="N159" s="29"/>
      <c r="O159" s="29"/>
      <c r="Q159" s="29"/>
      <c r="R159" s="29"/>
      <c r="T159" s="25"/>
      <c r="U159" s="25"/>
    </row>
    <row r="160" spans="1:2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Q160" s="29"/>
      <c r="R160" s="29"/>
      <c r="T160" s="29"/>
      <c r="U160" s="29"/>
    </row>
    <row r="161" spans="1:2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Q161" s="29"/>
      <c r="R161" s="29"/>
      <c r="T161" s="29"/>
      <c r="U161" s="29"/>
    </row>
    <row r="162" spans="1:2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Q162" s="29"/>
      <c r="R162" s="29"/>
      <c r="T162" s="29"/>
      <c r="U162" s="29"/>
    </row>
    <row r="163" spans="1:2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Q163" s="29"/>
      <c r="R163" s="29"/>
      <c r="T163" s="29"/>
      <c r="U163" s="29"/>
    </row>
    <row r="164" spans="1:2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Q164" s="29"/>
      <c r="R164" s="29"/>
      <c r="T164" s="29"/>
      <c r="U164" s="29"/>
    </row>
    <row r="165" spans="1:2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Q165" s="29"/>
      <c r="R165" s="29"/>
      <c r="T165" s="29"/>
      <c r="U165" s="29"/>
    </row>
    <row r="166" spans="1:2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Q166" s="29"/>
      <c r="R166" s="29"/>
      <c r="T166" s="29"/>
      <c r="U166" s="29"/>
    </row>
    <row r="167" spans="1:2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Q167" s="29"/>
      <c r="R167" s="29"/>
      <c r="T167" s="29"/>
      <c r="U167" s="29"/>
    </row>
    <row r="168" spans="1:2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Q168" s="29"/>
      <c r="R168" s="29"/>
      <c r="T168" s="29"/>
      <c r="U168" s="29"/>
    </row>
    <row r="169" spans="1:2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Q169" s="29"/>
      <c r="R169" s="29"/>
      <c r="T169" s="29"/>
      <c r="U169" s="29"/>
    </row>
    <row r="170" spans="1:2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Q170" s="29"/>
      <c r="R170" s="29"/>
      <c r="T170" s="29"/>
      <c r="U170" s="29"/>
    </row>
    <row r="171" spans="1:2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Q171" s="29"/>
      <c r="R171" s="29"/>
      <c r="T171" s="29"/>
      <c r="U171" s="29"/>
    </row>
    <row r="172" spans="1:2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Q172" s="29"/>
      <c r="R172" s="29"/>
      <c r="T172" s="29"/>
      <c r="U172" s="29"/>
    </row>
    <row r="173" spans="1:2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Q173" s="29"/>
      <c r="R173" s="29"/>
      <c r="T173" s="29"/>
      <c r="U173" s="29"/>
    </row>
    <row r="174" spans="1:2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Q174" s="29"/>
      <c r="R174" s="29"/>
      <c r="T174" s="29"/>
      <c r="U174" s="29"/>
    </row>
    <row r="175" spans="1:2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Q175" s="29"/>
      <c r="R175" s="29"/>
      <c r="T175" s="29"/>
      <c r="U175" s="29"/>
    </row>
    <row r="176" spans="1:2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Q176" s="29"/>
      <c r="R176" s="29"/>
      <c r="T176" s="29"/>
      <c r="U176" s="29"/>
    </row>
    <row r="177" spans="1:2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Q177" s="29"/>
      <c r="R177" s="29"/>
      <c r="T177" s="29"/>
      <c r="U177" s="29"/>
    </row>
    <row r="178" spans="1:2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Q178" s="29"/>
      <c r="R178" s="29"/>
      <c r="T178" s="29"/>
      <c r="U178" s="29"/>
    </row>
    <row r="179" spans="1:2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Q179" s="29"/>
      <c r="R179" s="29"/>
      <c r="T179" s="29"/>
      <c r="U179" s="29"/>
    </row>
    <row r="180" spans="1:2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Q180" s="29"/>
      <c r="R180" s="29"/>
      <c r="T180" s="29"/>
      <c r="U180" s="29"/>
    </row>
    <row r="181" spans="1:2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Q181" s="29"/>
      <c r="R181" s="29"/>
      <c r="T181" s="29"/>
      <c r="U181" s="29"/>
    </row>
    <row r="182" spans="1:2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Q182" s="29"/>
      <c r="R182" s="29"/>
      <c r="T182" s="29"/>
      <c r="U182" s="29"/>
    </row>
    <row r="183" spans="1:2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Q183" s="29"/>
      <c r="R183" s="29"/>
      <c r="T183" s="29"/>
      <c r="U183" s="29"/>
    </row>
    <row r="184" spans="1:2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Q184" s="29"/>
      <c r="R184" s="29"/>
      <c r="T184" s="29"/>
      <c r="U184" s="29"/>
    </row>
    <row r="185" spans="1:2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Q185" s="29"/>
      <c r="R185" s="29"/>
      <c r="T185" s="29"/>
      <c r="U185" s="29"/>
    </row>
    <row r="186" spans="1:2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Q186" s="29"/>
      <c r="R186" s="29"/>
      <c r="T186" s="29"/>
      <c r="U186" s="29"/>
    </row>
    <row r="187" spans="1:2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Q187" s="29"/>
      <c r="R187" s="29"/>
      <c r="T187" s="29"/>
      <c r="U187" s="29"/>
    </row>
    <row r="188" spans="1:2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Q188" s="29"/>
      <c r="R188" s="29"/>
      <c r="T188" s="29"/>
      <c r="U188" s="29"/>
    </row>
    <row r="189" spans="1:2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Q189" s="29"/>
      <c r="R189" s="29"/>
      <c r="T189" s="29"/>
      <c r="U189" s="29"/>
    </row>
    <row r="190" spans="1:2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Q190" s="29"/>
      <c r="R190" s="29"/>
      <c r="T190" s="29"/>
      <c r="U190" s="29"/>
    </row>
    <row r="191" spans="1:2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Q191" s="29"/>
      <c r="R191" s="29"/>
      <c r="T191" s="29"/>
      <c r="U191" s="29"/>
    </row>
    <row r="192" spans="1:2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Q192" s="29"/>
      <c r="R192" s="29"/>
      <c r="T192" s="29"/>
      <c r="U192" s="29"/>
    </row>
    <row r="193" spans="1:2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Q193" s="29"/>
      <c r="R193" s="29"/>
      <c r="T193" s="29"/>
      <c r="U193" s="29"/>
    </row>
    <row r="194" spans="1:2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Q194" s="29"/>
      <c r="R194" s="29"/>
      <c r="T194" s="29"/>
      <c r="U194" s="29"/>
    </row>
    <row r="195" spans="1:2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Q195" s="29"/>
      <c r="R195" s="29"/>
      <c r="T195" s="29"/>
      <c r="U195" s="29"/>
    </row>
    <row r="196" spans="1:2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Q196" s="29"/>
      <c r="R196" s="29"/>
      <c r="T196" s="29"/>
      <c r="U196" s="29"/>
    </row>
    <row r="197" spans="1:2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Q197" s="29"/>
      <c r="R197" s="29"/>
      <c r="T197" s="29"/>
      <c r="U197" s="29"/>
    </row>
    <row r="198" spans="1:2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Q198" s="29"/>
      <c r="R198" s="29"/>
      <c r="T198" s="29"/>
      <c r="U198" s="29"/>
    </row>
    <row r="199" spans="1:2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Q199" s="29"/>
      <c r="R199" s="29"/>
      <c r="T199" s="29"/>
      <c r="U199" s="29"/>
    </row>
    <row r="200" spans="1:2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Q200" s="29"/>
      <c r="R200" s="29"/>
      <c r="T200" s="29"/>
      <c r="U200" s="29"/>
    </row>
    <row r="201" spans="1:2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Q201" s="29"/>
      <c r="R201" s="29"/>
      <c r="T201" s="29"/>
      <c r="U201" s="29"/>
    </row>
    <row r="202" spans="1:2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Q202" s="29"/>
      <c r="R202" s="29"/>
      <c r="T202" s="29"/>
      <c r="U202" s="29"/>
    </row>
    <row r="203" spans="1:2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Q203" s="29"/>
      <c r="R203" s="29"/>
      <c r="T203" s="29"/>
      <c r="U203" s="29"/>
    </row>
    <row r="204" spans="1:2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Q204" s="29"/>
      <c r="R204" s="29"/>
      <c r="T204" s="29"/>
      <c r="U204" s="29"/>
    </row>
    <row r="205" spans="1:2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Q205" s="29"/>
      <c r="R205" s="29"/>
      <c r="T205" s="29"/>
      <c r="U205" s="29"/>
    </row>
    <row r="206" spans="1:2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Q206" s="29"/>
      <c r="R206" s="29"/>
      <c r="T206" s="29"/>
      <c r="U206" s="29"/>
    </row>
    <row r="207" spans="1:2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Q207" s="29"/>
      <c r="R207" s="29"/>
      <c r="T207" s="29"/>
      <c r="U207" s="29"/>
    </row>
    <row r="208" spans="1:2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Q208" s="29"/>
      <c r="R208" s="29"/>
      <c r="T208" s="29"/>
      <c r="U208" s="29"/>
    </row>
    <row r="209" spans="1:2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Q209" s="29"/>
      <c r="R209" s="29"/>
      <c r="T209" s="29"/>
      <c r="U209" s="29"/>
    </row>
    <row r="210" spans="1:2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Q210" s="29"/>
      <c r="R210" s="29"/>
      <c r="T210" s="29"/>
      <c r="U210" s="29"/>
    </row>
    <row r="211" spans="1:2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Q211" s="29"/>
      <c r="R211" s="29"/>
      <c r="T211" s="29"/>
      <c r="U211" s="29"/>
    </row>
    <row r="212" spans="1:2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Q212" s="29"/>
      <c r="R212" s="29"/>
      <c r="T212" s="29"/>
      <c r="U212" s="29"/>
    </row>
    <row r="213" spans="1:2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Q213" s="29"/>
      <c r="R213" s="29"/>
      <c r="T213" s="29"/>
      <c r="U213" s="29"/>
    </row>
    <row r="214" spans="1:2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Q214" s="29"/>
      <c r="R214" s="29"/>
      <c r="T214" s="29"/>
      <c r="U214" s="29"/>
    </row>
    <row r="215" spans="1:2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Q215" s="29"/>
      <c r="R215" s="29"/>
      <c r="T215" s="29"/>
      <c r="U215" s="29"/>
    </row>
    <row r="216" spans="1:2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Q216" s="29"/>
      <c r="R216" s="29"/>
      <c r="T216" s="29"/>
      <c r="U216" s="29"/>
    </row>
    <row r="217" spans="1:2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Q217" s="29"/>
      <c r="R217" s="29"/>
      <c r="T217" s="29"/>
      <c r="U217" s="29"/>
    </row>
    <row r="218" spans="1:2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Q218" s="29"/>
      <c r="R218" s="29"/>
      <c r="T218" s="29"/>
      <c r="U218" s="29"/>
    </row>
    <row r="219" spans="1:2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Q219" s="29"/>
      <c r="R219" s="29"/>
      <c r="T219" s="29"/>
      <c r="U219" s="29"/>
    </row>
    <row r="220" spans="1:2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Q220" s="29"/>
      <c r="R220" s="29"/>
      <c r="T220" s="29"/>
      <c r="U220" s="29"/>
    </row>
    <row r="221" spans="1: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Q221" s="29"/>
      <c r="R221" s="29"/>
      <c r="T221" s="29"/>
      <c r="U221" s="29"/>
    </row>
    <row r="222" spans="1:2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Q222" s="29"/>
      <c r="R222" s="29"/>
      <c r="T222" s="29"/>
      <c r="U222" s="29"/>
    </row>
    <row r="223" spans="1:2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Q223" s="29"/>
      <c r="R223" s="29"/>
      <c r="T223" s="29"/>
      <c r="U223" s="29"/>
    </row>
    <row r="224" spans="1:2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Q224" s="29"/>
      <c r="R224" s="29"/>
      <c r="T224" s="29"/>
      <c r="U224" s="29"/>
    </row>
    <row r="225" spans="1:2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Q225" s="29"/>
      <c r="R225" s="29"/>
      <c r="T225" s="29"/>
      <c r="U225" s="29"/>
    </row>
    <row r="226" spans="1:2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Q226" s="29"/>
      <c r="R226" s="29"/>
      <c r="T226" s="29"/>
      <c r="U226" s="29"/>
    </row>
    <row r="227" spans="1:2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Q227" s="29"/>
      <c r="R227" s="29"/>
      <c r="T227" s="29"/>
      <c r="U227" s="29"/>
    </row>
    <row r="228" spans="1:2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Q228" s="29"/>
      <c r="R228" s="29"/>
      <c r="T228" s="29"/>
      <c r="U228" s="29"/>
    </row>
    <row r="229" spans="1:2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Q229" s="29"/>
      <c r="R229" s="29"/>
      <c r="T229" s="29"/>
      <c r="U229" s="29"/>
    </row>
    <row r="230" spans="1:2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Q230" s="29"/>
      <c r="R230" s="29"/>
      <c r="T230" s="29"/>
      <c r="U230" s="29"/>
    </row>
    <row r="231" spans="1:2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Q231" s="29"/>
      <c r="R231" s="29"/>
      <c r="T231" s="29"/>
      <c r="U231" s="29"/>
    </row>
    <row r="232" spans="1:2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Q232" s="29"/>
      <c r="R232" s="29"/>
      <c r="T232" s="29"/>
      <c r="U232" s="29"/>
    </row>
    <row r="233" spans="1:2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Q233" s="29"/>
      <c r="R233" s="29"/>
      <c r="T233" s="29"/>
      <c r="U233" s="29"/>
    </row>
    <row r="234" spans="1:2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Q234" s="29"/>
      <c r="R234" s="29"/>
      <c r="T234" s="29"/>
      <c r="U234" s="29"/>
    </row>
    <row r="235" spans="1:2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Q235" s="29"/>
      <c r="R235" s="29"/>
      <c r="T235" s="29"/>
      <c r="U235" s="29"/>
    </row>
    <row r="236" spans="1:2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Q236" s="29"/>
      <c r="R236" s="29"/>
      <c r="T236" s="29"/>
      <c r="U236" s="29"/>
    </row>
    <row r="237" spans="1:2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Q237" s="29"/>
      <c r="R237" s="29"/>
      <c r="T237" s="29"/>
      <c r="U237" s="29"/>
    </row>
    <row r="238" spans="1:2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Q238" s="29"/>
      <c r="R238" s="29"/>
      <c r="T238" s="29"/>
      <c r="U238" s="29"/>
    </row>
    <row r="239" spans="1:2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Q239" s="29"/>
      <c r="R239" s="29"/>
      <c r="T239" s="29"/>
      <c r="U239" s="29"/>
    </row>
    <row r="240" spans="1:2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Q240" s="29"/>
      <c r="R240" s="29"/>
      <c r="T240" s="29"/>
      <c r="U240" s="29"/>
    </row>
    <row r="241" spans="1:2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Q241" s="29"/>
      <c r="R241" s="29"/>
      <c r="T241" s="29"/>
      <c r="U241" s="29"/>
    </row>
    <row r="242" spans="1:2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Q242" s="29"/>
      <c r="R242" s="29"/>
      <c r="T242" s="29"/>
      <c r="U242" s="29"/>
    </row>
    <row r="243" spans="1:2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Q243" s="29"/>
      <c r="R243" s="29"/>
      <c r="T243" s="29"/>
      <c r="U243" s="29"/>
    </row>
    <row r="244" spans="1:2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Q244" s="29"/>
      <c r="R244" s="29"/>
      <c r="T244" s="29"/>
      <c r="U244" s="29"/>
    </row>
    <row r="245" spans="1:2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Q245" s="29"/>
      <c r="R245" s="29"/>
      <c r="T245" s="29"/>
      <c r="U245" s="29"/>
    </row>
    <row r="246" spans="1:2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Q246" s="29"/>
      <c r="R246" s="29"/>
      <c r="T246" s="29"/>
      <c r="U246" s="29"/>
    </row>
    <row r="247" spans="1:2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Q247" s="29"/>
      <c r="R247" s="29"/>
      <c r="T247" s="29"/>
      <c r="U247" s="29"/>
    </row>
    <row r="248" spans="1:2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Q248" s="29"/>
      <c r="R248" s="29"/>
      <c r="T248" s="29"/>
      <c r="U248" s="29"/>
    </row>
    <row r="249" spans="1:2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Q249" s="29"/>
      <c r="R249" s="29"/>
      <c r="T249" s="29"/>
      <c r="U249" s="29"/>
    </row>
    <row r="250" spans="1:2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Q250" s="29"/>
      <c r="R250" s="29"/>
      <c r="T250" s="29"/>
      <c r="U250" s="29"/>
    </row>
    <row r="251" spans="1:2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Q251" s="29"/>
      <c r="R251" s="29"/>
      <c r="T251" s="29"/>
      <c r="U251" s="29"/>
    </row>
    <row r="252" spans="1:2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Q252" s="29"/>
      <c r="R252" s="29"/>
      <c r="T252" s="29"/>
      <c r="U252" s="29"/>
    </row>
    <row r="253" spans="1:2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Q253" s="29"/>
      <c r="R253" s="29"/>
      <c r="T253" s="29"/>
      <c r="U253" s="29"/>
    </row>
    <row r="254" spans="1:2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Q254" s="29"/>
      <c r="R254" s="29"/>
      <c r="T254" s="29"/>
      <c r="U254" s="29"/>
    </row>
    <row r="255" spans="1:2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Q255" s="29"/>
      <c r="R255" s="29"/>
      <c r="T255" s="29"/>
      <c r="U255" s="29"/>
    </row>
    <row r="256" spans="1:2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Q256" s="29"/>
      <c r="R256" s="29"/>
      <c r="T256" s="29"/>
      <c r="U256" s="29"/>
    </row>
    <row r="257" spans="1:2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Q257" s="29"/>
      <c r="R257" s="29"/>
      <c r="T257" s="29"/>
      <c r="U257" s="29"/>
    </row>
    <row r="258" spans="1:2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Q258" s="29"/>
      <c r="R258" s="29"/>
      <c r="T258" s="29"/>
      <c r="U258" s="29"/>
    </row>
    <row r="259" spans="1:2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Q259" s="29"/>
      <c r="R259" s="29"/>
      <c r="T259" s="29"/>
      <c r="U259" s="29"/>
    </row>
    <row r="260" spans="1:2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Q260" s="29"/>
      <c r="R260" s="29"/>
      <c r="T260" s="29"/>
      <c r="U260" s="29"/>
    </row>
    <row r="261" spans="1:2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Q261" s="29"/>
      <c r="R261" s="29"/>
      <c r="T261" s="29"/>
      <c r="U261" s="29"/>
    </row>
    <row r="262" spans="1:2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Q262" s="29"/>
      <c r="R262" s="29"/>
      <c r="T262" s="29"/>
      <c r="U262" s="29"/>
    </row>
    <row r="263" spans="1:2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Q263" s="29"/>
      <c r="R263" s="29"/>
      <c r="T263" s="29"/>
      <c r="U263" s="29"/>
    </row>
    <row r="264" spans="1:2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Q264" s="29"/>
      <c r="R264" s="29"/>
      <c r="T264" s="29"/>
      <c r="U264" s="29"/>
    </row>
    <row r="265" spans="1:2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Q265" s="29"/>
      <c r="R265" s="29"/>
      <c r="T265" s="29"/>
      <c r="U265" s="29"/>
    </row>
    <row r="266" spans="1:2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Q266" s="29"/>
      <c r="R266" s="29"/>
      <c r="T266" s="29"/>
      <c r="U266" s="29"/>
    </row>
    <row r="267" spans="1:2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Q267" s="29"/>
      <c r="R267" s="29"/>
      <c r="T267" s="29"/>
      <c r="U267" s="29"/>
    </row>
    <row r="268" spans="1:2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Q268" s="29"/>
      <c r="R268" s="29"/>
      <c r="T268" s="29"/>
      <c r="U268" s="29"/>
    </row>
    <row r="269" spans="1:2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Q269" s="29"/>
      <c r="R269" s="29"/>
      <c r="T269" s="29"/>
      <c r="U269" s="29"/>
    </row>
    <row r="270" spans="1:2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Q270" s="29"/>
      <c r="R270" s="29"/>
      <c r="T270" s="29"/>
      <c r="U270" s="29"/>
    </row>
    <row r="271" spans="1:2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Q271" s="29"/>
      <c r="R271" s="29"/>
      <c r="T271" s="29"/>
      <c r="U271" s="29"/>
    </row>
    <row r="272" spans="1:2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Q272" s="29"/>
      <c r="R272" s="29"/>
      <c r="T272" s="29"/>
      <c r="U272" s="29"/>
    </row>
    <row r="273" spans="1:2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Q273" s="29"/>
      <c r="R273" s="29"/>
      <c r="T273" s="29"/>
      <c r="U273" s="29"/>
    </row>
    <row r="274" spans="1:2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Q274" s="29"/>
      <c r="R274" s="29"/>
      <c r="T274" s="29"/>
      <c r="U274" s="29"/>
    </row>
    <row r="275" spans="1:2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Q275" s="29"/>
      <c r="R275" s="29"/>
      <c r="T275" s="29"/>
      <c r="U275" s="29"/>
    </row>
    <row r="276" spans="1:2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Q276" s="29"/>
      <c r="R276" s="29"/>
      <c r="T276" s="29"/>
      <c r="U276" s="29"/>
    </row>
    <row r="277" spans="1:2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Q277" s="29"/>
      <c r="R277" s="29"/>
      <c r="T277" s="29"/>
      <c r="U277" s="29"/>
    </row>
    <row r="278" spans="1:2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Q278" s="29"/>
      <c r="R278" s="29"/>
      <c r="T278" s="29"/>
      <c r="U278" s="29"/>
    </row>
    <row r="279" spans="1:2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Q279" s="29"/>
      <c r="R279" s="29"/>
      <c r="T279" s="29"/>
      <c r="U279" s="29"/>
    </row>
    <row r="280" spans="1:2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Q280" s="29"/>
      <c r="R280" s="29"/>
      <c r="T280" s="29"/>
      <c r="U280" s="29"/>
    </row>
    <row r="281" spans="1:2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Q281" s="29"/>
      <c r="R281" s="29"/>
      <c r="T281" s="29"/>
      <c r="U281" s="29"/>
    </row>
    <row r="282" spans="1:2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Q282" s="29"/>
      <c r="R282" s="29"/>
      <c r="T282" s="29"/>
      <c r="U282" s="29"/>
    </row>
    <row r="283" spans="1:2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Q283" s="29"/>
      <c r="R283" s="29"/>
      <c r="T283" s="29"/>
      <c r="U283" s="29"/>
    </row>
    <row r="284" spans="1:2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Q284" s="29"/>
      <c r="R284" s="29"/>
      <c r="T284" s="29"/>
      <c r="U284" s="29"/>
    </row>
    <row r="285" spans="1:2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Q285" s="29"/>
      <c r="R285" s="29"/>
      <c r="T285" s="29"/>
      <c r="U285" s="29"/>
    </row>
    <row r="286" spans="1:2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Q286" s="29"/>
      <c r="R286" s="29"/>
      <c r="T286" s="29"/>
      <c r="U286" s="29"/>
    </row>
    <row r="287" spans="1:2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Q287" s="29"/>
      <c r="R287" s="29"/>
      <c r="T287" s="29"/>
      <c r="U287" s="29"/>
    </row>
    <row r="288" spans="1:2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Q288" s="29"/>
      <c r="R288" s="29"/>
      <c r="T288" s="29"/>
      <c r="U288" s="29"/>
    </row>
    <row r="289" spans="1:2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Q289" s="29"/>
      <c r="R289" s="29"/>
      <c r="T289" s="29"/>
      <c r="U289" s="29"/>
    </row>
    <row r="290" spans="1:2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Q290" s="29"/>
      <c r="R290" s="29"/>
      <c r="T290" s="29"/>
      <c r="U290" s="29"/>
    </row>
    <row r="291" spans="1:2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Q291" s="29"/>
      <c r="R291" s="29"/>
      <c r="T291" s="29"/>
      <c r="U291" s="29"/>
    </row>
    <row r="292" spans="1:2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Q292" s="29"/>
      <c r="R292" s="29"/>
      <c r="T292" s="29"/>
      <c r="U292" s="29"/>
    </row>
    <row r="293" spans="1:2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Q293" s="29"/>
      <c r="R293" s="29"/>
      <c r="T293" s="29"/>
      <c r="U293" s="29"/>
    </row>
    <row r="294" spans="1:2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Q294" s="29"/>
      <c r="R294" s="29"/>
      <c r="T294" s="29"/>
      <c r="U294" s="29"/>
    </row>
    <row r="295" spans="1:2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Q295" s="29"/>
      <c r="R295" s="29"/>
      <c r="T295" s="29"/>
      <c r="U295" s="29"/>
    </row>
    <row r="296" spans="1:2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Q296" s="29"/>
      <c r="R296" s="29"/>
      <c r="T296" s="29"/>
      <c r="U296" s="29"/>
    </row>
    <row r="297" spans="1:2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Q297" s="29"/>
      <c r="R297" s="29"/>
      <c r="T297" s="29"/>
      <c r="U297" s="29"/>
    </row>
    <row r="298" spans="1:2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Q298" s="29"/>
      <c r="R298" s="29"/>
      <c r="T298" s="29"/>
      <c r="U298" s="29"/>
    </row>
    <row r="299" spans="1:2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Q299" s="29"/>
      <c r="R299" s="29"/>
      <c r="T299" s="29"/>
      <c r="U299" s="29"/>
    </row>
    <row r="300" spans="1:2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Q300" s="29"/>
      <c r="R300" s="29"/>
      <c r="T300" s="29"/>
      <c r="U300" s="29"/>
    </row>
    <row r="301" spans="1:2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Q301" s="29"/>
      <c r="R301" s="29"/>
      <c r="T301" s="29"/>
      <c r="U301" s="29"/>
    </row>
    <row r="302" spans="1:2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Q302" s="29"/>
      <c r="R302" s="29"/>
      <c r="T302" s="29"/>
      <c r="U302" s="29"/>
    </row>
    <row r="303" spans="1:2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Q303" s="29"/>
      <c r="R303" s="29"/>
      <c r="T303" s="29"/>
      <c r="U303" s="29"/>
    </row>
    <row r="304" spans="1:2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Q304" s="29"/>
      <c r="R304" s="29"/>
      <c r="T304" s="29"/>
      <c r="U304" s="29"/>
    </row>
    <row r="305" spans="1:2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Q305" s="29"/>
      <c r="R305" s="29"/>
      <c r="T305" s="29"/>
      <c r="U305" s="29"/>
    </row>
    <row r="306" spans="1:2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Q306" s="29"/>
      <c r="R306" s="29"/>
      <c r="T306" s="29"/>
      <c r="U306" s="29"/>
    </row>
    <row r="307" spans="1:2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Q307" s="29"/>
      <c r="R307" s="29"/>
      <c r="T307" s="29"/>
      <c r="U307" s="29"/>
    </row>
    <row r="308" spans="1:2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Q308" s="29"/>
      <c r="R308" s="29"/>
      <c r="T308" s="29"/>
      <c r="U308" s="29"/>
    </row>
    <row r="309" spans="1:2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Q309" s="29"/>
      <c r="R309" s="29"/>
      <c r="T309" s="29"/>
      <c r="U309" s="29"/>
    </row>
    <row r="310" spans="1:2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Q310" s="29"/>
      <c r="R310" s="29"/>
      <c r="T310" s="29"/>
      <c r="U310" s="29"/>
    </row>
    <row r="311" spans="1:2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Q311" s="29"/>
      <c r="R311" s="29"/>
      <c r="T311" s="29"/>
      <c r="U311" s="29"/>
    </row>
    <row r="312" spans="1:2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Q312" s="29"/>
      <c r="R312" s="29"/>
      <c r="T312" s="29"/>
      <c r="U312" s="29"/>
    </row>
    <row r="313" spans="1:2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Q313" s="29"/>
      <c r="R313" s="29"/>
      <c r="T313" s="29"/>
      <c r="U313" s="29"/>
    </row>
    <row r="314" spans="1:2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Q314" s="29"/>
      <c r="R314" s="29"/>
      <c r="T314" s="29"/>
      <c r="U314" s="29"/>
    </row>
    <row r="315" spans="1:2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Q315" s="29"/>
      <c r="R315" s="29"/>
      <c r="T315" s="29"/>
      <c r="U315" s="29"/>
    </row>
    <row r="316" spans="1:2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Q316" s="29"/>
      <c r="R316" s="29"/>
      <c r="T316" s="29"/>
      <c r="U316" s="29"/>
    </row>
    <row r="317" spans="1:2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Q317" s="29"/>
      <c r="R317" s="29"/>
      <c r="T317" s="29"/>
      <c r="U317" s="29"/>
    </row>
    <row r="318" spans="1:2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Q318" s="29"/>
      <c r="R318" s="29"/>
      <c r="T318" s="29"/>
      <c r="U318" s="29"/>
    </row>
    <row r="319" spans="1:2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Q319" s="29"/>
      <c r="R319" s="29"/>
      <c r="T319" s="29"/>
      <c r="U319" s="29"/>
    </row>
    <row r="320" spans="1:2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Q320" s="29"/>
      <c r="R320" s="29"/>
      <c r="T320" s="29"/>
      <c r="U320" s="29"/>
    </row>
    <row r="321" spans="1: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Q321" s="29"/>
      <c r="R321" s="29"/>
      <c r="T321" s="29"/>
      <c r="U321" s="29"/>
    </row>
    <row r="322" spans="1:2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Q322" s="29"/>
      <c r="R322" s="29"/>
      <c r="T322" s="29"/>
      <c r="U322" s="29"/>
    </row>
    <row r="323" spans="1:2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Q323" s="29"/>
      <c r="R323" s="29"/>
      <c r="T323" s="29"/>
      <c r="U323" s="29"/>
    </row>
    <row r="324" spans="1:2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Q324" s="29"/>
      <c r="R324" s="29"/>
      <c r="T324" s="29"/>
      <c r="U324" s="29"/>
    </row>
    <row r="325" spans="1:2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Q325" s="29"/>
      <c r="R325" s="29"/>
      <c r="T325" s="29"/>
      <c r="U325" s="29"/>
    </row>
    <row r="326" spans="1:2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Q326" s="29"/>
      <c r="R326" s="29"/>
      <c r="T326" s="29"/>
      <c r="U326" s="29"/>
    </row>
    <row r="327" spans="1:2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Q327" s="29"/>
      <c r="R327" s="29"/>
      <c r="T327" s="29"/>
      <c r="U327" s="29"/>
    </row>
    <row r="328" spans="1:2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Q328" s="29"/>
      <c r="R328" s="29"/>
      <c r="T328" s="29"/>
      <c r="U328" s="29"/>
    </row>
    <row r="329" spans="1:2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Q329" s="29"/>
      <c r="R329" s="29"/>
      <c r="T329" s="29"/>
      <c r="U329" s="29"/>
    </row>
    <row r="330" spans="1:2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Q330" s="29"/>
      <c r="R330" s="29"/>
      <c r="T330" s="29"/>
      <c r="U330" s="29"/>
    </row>
    <row r="331" spans="1:2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Q331" s="29"/>
      <c r="R331" s="29"/>
      <c r="T331" s="29"/>
      <c r="U331" s="29"/>
    </row>
    <row r="332" spans="1:2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Q332" s="29"/>
      <c r="R332" s="29"/>
      <c r="T332" s="29"/>
      <c r="U332" s="29"/>
    </row>
    <row r="333" spans="1:2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Q333" s="29"/>
      <c r="R333" s="29"/>
      <c r="T333" s="29"/>
      <c r="U333" s="29"/>
    </row>
    <row r="334" spans="1:2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Q334" s="29"/>
      <c r="R334" s="29"/>
      <c r="T334" s="29"/>
      <c r="U334" s="29"/>
    </row>
    <row r="335" spans="1:2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Q335" s="29"/>
      <c r="R335" s="29"/>
      <c r="T335" s="29"/>
      <c r="U335" s="29"/>
    </row>
    <row r="336" spans="1:2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Q336" s="29"/>
      <c r="R336" s="29"/>
      <c r="T336" s="29"/>
      <c r="U336" s="29"/>
    </row>
    <row r="337" spans="1:2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Q337" s="29"/>
      <c r="R337" s="29"/>
      <c r="T337" s="29"/>
      <c r="U337" s="29"/>
    </row>
    <row r="338" spans="1:2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Q338" s="29"/>
      <c r="R338" s="29"/>
      <c r="T338" s="29"/>
      <c r="U338" s="29"/>
    </row>
    <row r="339" spans="1:2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Q339" s="29"/>
      <c r="R339" s="29"/>
      <c r="T339" s="29"/>
      <c r="U339" s="29"/>
    </row>
    <row r="340" spans="1:2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Q340" s="29"/>
      <c r="R340" s="29"/>
      <c r="T340" s="29"/>
      <c r="U340" s="29"/>
    </row>
    <row r="341" spans="1:2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Q341" s="29"/>
      <c r="R341" s="29"/>
      <c r="T341" s="29"/>
      <c r="U341" s="29"/>
    </row>
    <row r="342" spans="1:2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Q342" s="29"/>
      <c r="R342" s="29"/>
      <c r="T342" s="29"/>
      <c r="U342" s="29"/>
    </row>
    <row r="343" spans="1:2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Q343" s="29"/>
      <c r="R343" s="29"/>
      <c r="T343" s="29"/>
      <c r="U343" s="29"/>
    </row>
    <row r="344" spans="1:2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Q344" s="29"/>
      <c r="R344" s="29"/>
      <c r="T344" s="29"/>
      <c r="U344" s="29"/>
    </row>
    <row r="345" spans="1:2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Q345" s="29"/>
      <c r="R345" s="29"/>
      <c r="T345" s="29"/>
      <c r="U345" s="29"/>
    </row>
    <row r="346" spans="1:2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Q346" s="29"/>
      <c r="R346" s="29"/>
      <c r="T346" s="29"/>
      <c r="U346" s="29"/>
    </row>
    <row r="347" spans="1:2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Q347" s="29"/>
      <c r="R347" s="29"/>
      <c r="T347" s="29"/>
      <c r="U347" s="29"/>
    </row>
    <row r="348" spans="1:2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Q348" s="29"/>
      <c r="R348" s="29"/>
      <c r="T348" s="29"/>
      <c r="U348" s="29"/>
    </row>
    <row r="349" spans="1:2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Q349" s="29"/>
      <c r="R349" s="29"/>
      <c r="T349" s="29"/>
      <c r="U349" s="29"/>
    </row>
    <row r="350" spans="1:2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Q350" s="29"/>
      <c r="R350" s="29"/>
      <c r="T350" s="29"/>
      <c r="U350" s="29"/>
    </row>
    <row r="351" spans="1:2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Q351" s="29"/>
      <c r="R351" s="29"/>
      <c r="T351" s="29"/>
      <c r="U351" s="29"/>
    </row>
    <row r="352" spans="1:2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Q352" s="29"/>
      <c r="R352" s="29"/>
      <c r="T352" s="29"/>
      <c r="U352" s="29"/>
    </row>
    <row r="353" spans="1:2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Q353" s="29"/>
      <c r="R353" s="29"/>
      <c r="T353" s="29"/>
      <c r="U353" s="29"/>
    </row>
    <row r="354" spans="1:2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Q354" s="29"/>
      <c r="R354" s="29"/>
      <c r="T354" s="29"/>
      <c r="U354" s="29"/>
    </row>
    <row r="355" spans="1:2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Q355" s="29"/>
      <c r="R355" s="29"/>
      <c r="T355" s="29"/>
      <c r="U355" s="29"/>
    </row>
    <row r="356" spans="1:2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Q356" s="29"/>
      <c r="R356" s="29"/>
      <c r="T356" s="29"/>
      <c r="U356" s="29"/>
    </row>
    <row r="357" spans="1:2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Q357" s="29"/>
      <c r="R357" s="29"/>
      <c r="T357" s="29"/>
      <c r="U357" s="29"/>
    </row>
    <row r="358" spans="1:2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Q358" s="29"/>
      <c r="R358" s="29"/>
      <c r="T358" s="29"/>
      <c r="U358" s="29"/>
    </row>
    <row r="359" spans="1:2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Q359" s="29"/>
      <c r="R359" s="29"/>
      <c r="T359" s="29"/>
      <c r="U359" s="29"/>
    </row>
    <row r="360" spans="1:2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Q360" s="29"/>
      <c r="R360" s="29"/>
      <c r="T360" s="29"/>
      <c r="U360" s="29"/>
    </row>
    <row r="361" spans="1:2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Q361" s="29"/>
      <c r="R361" s="29"/>
      <c r="T361" s="29"/>
      <c r="U361" s="29"/>
    </row>
    <row r="362" spans="1:2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Q362" s="29"/>
      <c r="R362" s="29"/>
      <c r="T362" s="29"/>
      <c r="U362" s="29"/>
    </row>
    <row r="363" spans="1:2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Q363" s="29"/>
      <c r="R363" s="29"/>
      <c r="T363" s="29"/>
      <c r="U363" s="29"/>
    </row>
    <row r="364" spans="1:2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Q364" s="29"/>
      <c r="R364" s="29"/>
      <c r="T364" s="29"/>
      <c r="U364" s="29"/>
    </row>
    <row r="365" spans="1:2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Q365" s="29"/>
      <c r="R365" s="29"/>
      <c r="T365" s="29"/>
      <c r="U365" s="29"/>
    </row>
    <row r="366" spans="1:2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Q366" s="29"/>
      <c r="R366" s="29"/>
      <c r="T366" s="29"/>
      <c r="U366" s="29"/>
    </row>
    <row r="367" spans="1:2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Q367" s="29"/>
      <c r="R367" s="29"/>
      <c r="T367" s="29"/>
      <c r="U367" s="29"/>
    </row>
    <row r="368" spans="1:2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Q368" s="29"/>
      <c r="R368" s="29"/>
      <c r="T368" s="29"/>
      <c r="U368" s="29"/>
    </row>
    <row r="369" spans="1:2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Q369" s="29"/>
      <c r="R369" s="29"/>
      <c r="T369" s="29"/>
      <c r="U369" s="29"/>
    </row>
    <row r="370" spans="1:2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Q370" s="29"/>
      <c r="R370" s="29"/>
      <c r="T370" s="29"/>
      <c r="U370" s="29"/>
    </row>
    <row r="371" spans="1:2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Q371" s="29"/>
      <c r="R371" s="29"/>
      <c r="T371" s="29"/>
      <c r="U371" s="29"/>
    </row>
    <row r="372" spans="1:2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Q372" s="29"/>
      <c r="R372" s="29"/>
      <c r="T372" s="29"/>
      <c r="U372" s="29"/>
    </row>
    <row r="373" spans="1:2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Q373" s="29"/>
      <c r="R373" s="29"/>
      <c r="T373" s="29"/>
      <c r="U373" s="29"/>
    </row>
    <row r="374" spans="1:2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Q374" s="29"/>
      <c r="R374" s="29"/>
      <c r="T374" s="29"/>
      <c r="U374" s="29"/>
    </row>
    <row r="375" spans="1:2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Q375" s="29"/>
      <c r="R375" s="29"/>
      <c r="T375" s="29"/>
      <c r="U375" s="29"/>
    </row>
    <row r="376" spans="1:2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Q376" s="29"/>
      <c r="R376" s="29"/>
      <c r="T376" s="29"/>
      <c r="U376" s="29"/>
    </row>
    <row r="377" spans="1:2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Q377" s="29"/>
      <c r="R377" s="29"/>
      <c r="T377" s="29"/>
      <c r="U377" s="29"/>
    </row>
    <row r="378" spans="1:2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Q378" s="29"/>
      <c r="R378" s="29"/>
      <c r="T378" s="29"/>
      <c r="U378" s="29"/>
    </row>
    <row r="379" spans="1:2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Q379" s="29"/>
      <c r="R379" s="29"/>
      <c r="T379" s="29"/>
      <c r="U379" s="29"/>
    </row>
    <row r="380" spans="1:2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Q380" s="29"/>
      <c r="R380" s="29"/>
      <c r="T380" s="29"/>
      <c r="U380" s="29"/>
    </row>
    <row r="381" spans="1:2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Q381" s="29"/>
      <c r="R381" s="29"/>
      <c r="T381" s="29"/>
      <c r="U381" s="29"/>
    </row>
    <row r="382" spans="1:2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Q382" s="29"/>
      <c r="R382" s="29"/>
      <c r="T382" s="29"/>
      <c r="U382" s="29"/>
    </row>
    <row r="383" spans="1:2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Q383" s="29"/>
      <c r="R383" s="29"/>
      <c r="T383" s="29"/>
      <c r="U383" s="29"/>
    </row>
    <row r="384" spans="1:2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Q384" s="29"/>
      <c r="R384" s="29"/>
      <c r="T384" s="29"/>
      <c r="U384" s="29"/>
    </row>
    <row r="385" spans="1:2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Q385" s="29"/>
      <c r="R385" s="29"/>
      <c r="T385" s="29"/>
      <c r="U385" s="29"/>
    </row>
    <row r="386" spans="1:2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Q386" s="29"/>
      <c r="R386" s="29"/>
      <c r="T386" s="29"/>
      <c r="U386" s="29"/>
    </row>
    <row r="387" spans="1:2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Q387" s="29"/>
      <c r="R387" s="29"/>
      <c r="T387" s="29"/>
      <c r="U387" s="29"/>
    </row>
    <row r="388" spans="1:2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Q388" s="29"/>
      <c r="R388" s="29"/>
      <c r="T388" s="29"/>
      <c r="U388" s="29"/>
    </row>
    <row r="389" spans="1:2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Q389" s="29"/>
      <c r="R389" s="29"/>
      <c r="T389" s="29"/>
      <c r="U389" s="29"/>
    </row>
    <row r="390" spans="1:2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Q390" s="29"/>
      <c r="R390" s="29"/>
      <c r="T390" s="29"/>
      <c r="U390" s="29"/>
    </row>
    <row r="391" spans="1:2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Q391" s="29"/>
      <c r="R391" s="29"/>
      <c r="T391" s="29"/>
      <c r="U391" s="29"/>
    </row>
    <row r="392" spans="1:2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Q392" s="29"/>
      <c r="R392" s="29"/>
      <c r="T392" s="29"/>
      <c r="U392" s="29"/>
    </row>
    <row r="393" spans="1:2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Q393" s="29"/>
      <c r="R393" s="29"/>
      <c r="T393" s="29"/>
      <c r="U393" s="29"/>
    </row>
    <row r="394" spans="1:2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Q394" s="29"/>
      <c r="R394" s="29"/>
      <c r="T394" s="29"/>
      <c r="U394" s="29"/>
    </row>
    <row r="395" spans="1:2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Q395" s="29"/>
      <c r="R395" s="29"/>
      <c r="T395" s="29"/>
      <c r="U395" s="29"/>
    </row>
    <row r="396" spans="1:2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Q396" s="29"/>
      <c r="R396" s="29"/>
      <c r="T396" s="29"/>
      <c r="U396" s="29"/>
    </row>
    <row r="397" spans="1:2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Q397" s="29"/>
      <c r="R397" s="29"/>
      <c r="T397" s="29"/>
      <c r="U397" s="29"/>
    </row>
    <row r="398" spans="1:2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Q398" s="29"/>
      <c r="R398" s="29"/>
      <c r="T398" s="29"/>
      <c r="U398" s="29"/>
    </row>
    <row r="399" spans="1:2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Q399" s="29"/>
      <c r="R399" s="29"/>
      <c r="T399" s="29"/>
      <c r="U399" s="29"/>
    </row>
    <row r="400" spans="1:2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Q400" s="29"/>
      <c r="R400" s="29"/>
      <c r="T400" s="29"/>
      <c r="U400" s="29"/>
    </row>
    <row r="401" spans="1:2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Q401" s="29"/>
      <c r="R401" s="29"/>
      <c r="T401" s="29"/>
      <c r="U401" s="29"/>
    </row>
    <row r="402" spans="1:2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Q402" s="29"/>
      <c r="R402" s="29"/>
      <c r="T402" s="29"/>
      <c r="U402" s="29"/>
    </row>
    <row r="403" spans="1:2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Q403" s="29"/>
      <c r="R403" s="29"/>
      <c r="T403" s="29"/>
      <c r="U403" s="29"/>
    </row>
    <row r="404" spans="1:2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Q404" s="29"/>
      <c r="R404" s="29"/>
      <c r="T404" s="29"/>
      <c r="U404" s="29"/>
    </row>
    <row r="405" spans="1:2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Q405" s="29"/>
      <c r="R405" s="29"/>
      <c r="T405" s="29"/>
      <c r="U405" s="29"/>
    </row>
    <row r="406" spans="1:2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Q406" s="29"/>
      <c r="R406" s="29"/>
      <c r="T406" s="29"/>
      <c r="U406" s="29"/>
    </row>
    <row r="407" spans="1:2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Q407" s="29"/>
      <c r="R407" s="29"/>
      <c r="T407" s="29"/>
      <c r="U407" s="29"/>
    </row>
    <row r="408" spans="1:2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Q408" s="29"/>
      <c r="R408" s="29"/>
      <c r="T408" s="29"/>
      <c r="U408" s="29"/>
    </row>
    <row r="409" spans="1:2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Q409" s="29"/>
      <c r="R409" s="29"/>
      <c r="T409" s="29"/>
      <c r="U409" s="29"/>
    </row>
    <row r="410" spans="1:2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Q410" s="29"/>
      <c r="R410" s="29"/>
      <c r="T410" s="29"/>
      <c r="U410" s="29"/>
    </row>
    <row r="411" spans="1:2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Q411" s="29"/>
      <c r="R411" s="29"/>
      <c r="T411" s="29"/>
      <c r="U411" s="29"/>
    </row>
    <row r="412" spans="1:2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Q412" s="29"/>
      <c r="R412" s="29"/>
      <c r="T412" s="29"/>
      <c r="U412" s="29"/>
    </row>
    <row r="413" spans="1:2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Q413" s="29"/>
      <c r="R413" s="29"/>
      <c r="T413" s="29"/>
      <c r="U413" s="29"/>
    </row>
    <row r="414" spans="1:2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Q414" s="29"/>
      <c r="R414" s="29"/>
      <c r="T414" s="29"/>
      <c r="U414" s="29"/>
    </row>
    <row r="415" spans="1:2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Q415" s="29"/>
      <c r="R415" s="29"/>
      <c r="T415" s="29"/>
      <c r="U415" s="29"/>
    </row>
    <row r="416" spans="1:2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Q416" s="29"/>
      <c r="R416" s="29"/>
      <c r="T416" s="29"/>
      <c r="U416" s="29"/>
    </row>
    <row r="417" spans="1:2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Q417" s="29"/>
      <c r="R417" s="29"/>
      <c r="T417" s="29"/>
      <c r="U417" s="29"/>
    </row>
    <row r="418" spans="1:2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Q418" s="29"/>
      <c r="R418" s="29"/>
      <c r="T418" s="29"/>
      <c r="U418" s="29"/>
    </row>
    <row r="419" spans="1:2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Q419" s="29"/>
      <c r="R419" s="29"/>
      <c r="T419" s="29"/>
      <c r="U419" s="29"/>
    </row>
    <row r="420" spans="1:2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Q420" s="29"/>
      <c r="R420" s="29"/>
      <c r="T420" s="29"/>
      <c r="U420" s="29"/>
    </row>
    <row r="421" spans="1: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Q421" s="29"/>
      <c r="R421" s="29"/>
      <c r="T421" s="29"/>
      <c r="U421" s="29"/>
    </row>
    <row r="422" spans="1:2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Q422" s="29"/>
      <c r="R422" s="29"/>
      <c r="T422" s="29"/>
      <c r="U422" s="29"/>
    </row>
    <row r="423" spans="1:2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Q423" s="29"/>
      <c r="R423" s="29"/>
      <c r="T423" s="29"/>
      <c r="U423" s="29"/>
    </row>
    <row r="424" spans="1:2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Q424" s="29"/>
      <c r="R424" s="29"/>
      <c r="T424" s="29"/>
      <c r="U424" s="29"/>
    </row>
    <row r="425" spans="1:2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Q425" s="29"/>
      <c r="R425" s="29"/>
      <c r="T425" s="29"/>
      <c r="U425" s="29"/>
    </row>
    <row r="426" spans="1:2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Q426" s="29"/>
      <c r="R426" s="29"/>
      <c r="T426" s="29"/>
      <c r="U426" s="29"/>
    </row>
    <row r="427" spans="1:2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Q427" s="29"/>
      <c r="R427" s="29"/>
      <c r="T427" s="29"/>
      <c r="U427" s="29"/>
    </row>
    <row r="428" spans="1:2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Q428" s="29"/>
      <c r="R428" s="29"/>
      <c r="T428" s="29"/>
      <c r="U428" s="29"/>
    </row>
    <row r="429" spans="1:2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Q429" s="29"/>
      <c r="R429" s="29"/>
      <c r="T429" s="29"/>
      <c r="U429" s="29"/>
    </row>
    <row r="430" spans="1:2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Q430" s="29"/>
      <c r="R430" s="29"/>
      <c r="T430" s="29"/>
      <c r="U430" s="29"/>
    </row>
    <row r="431" spans="1:2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Q431" s="29"/>
      <c r="R431" s="29"/>
      <c r="T431" s="29"/>
      <c r="U431" s="29"/>
    </row>
    <row r="432" spans="1:2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Q432" s="29"/>
      <c r="R432" s="29"/>
      <c r="T432" s="29"/>
      <c r="U432" s="29"/>
    </row>
    <row r="433" spans="1:2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Q433" s="29"/>
      <c r="R433" s="29"/>
      <c r="T433" s="29"/>
      <c r="U433" s="29"/>
    </row>
    <row r="434" spans="1:2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Q434" s="29"/>
      <c r="R434" s="29"/>
      <c r="T434" s="29"/>
      <c r="U434" s="29"/>
    </row>
    <row r="435" spans="1:2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Q435" s="29"/>
      <c r="R435" s="29"/>
      <c r="T435" s="29"/>
      <c r="U435" s="29"/>
    </row>
    <row r="436" spans="1:2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Q436" s="29"/>
      <c r="R436" s="29"/>
      <c r="T436" s="29"/>
      <c r="U436" s="29"/>
    </row>
    <row r="437" spans="1:2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Q437" s="29"/>
      <c r="R437" s="29"/>
      <c r="T437" s="29"/>
      <c r="U437" s="29"/>
    </row>
    <row r="438" spans="1:2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Q438" s="29"/>
      <c r="R438" s="29"/>
      <c r="T438" s="29"/>
      <c r="U438" s="29"/>
    </row>
    <row r="439" spans="1:2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Q439" s="29"/>
      <c r="R439" s="29"/>
      <c r="T439" s="29"/>
      <c r="U439" s="29"/>
    </row>
    <row r="440" spans="1:2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Q440" s="29"/>
      <c r="R440" s="29"/>
      <c r="T440" s="29"/>
      <c r="U440" s="29"/>
    </row>
    <row r="441" spans="1:2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Q441" s="29"/>
      <c r="R441" s="29"/>
      <c r="T441" s="29"/>
      <c r="U441" s="29"/>
    </row>
    <row r="442" spans="1:2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Q442" s="29"/>
      <c r="R442" s="29"/>
      <c r="T442" s="29"/>
      <c r="U442" s="29"/>
    </row>
    <row r="443" spans="1:2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Q443" s="29"/>
      <c r="R443" s="29"/>
      <c r="T443" s="29"/>
      <c r="U443" s="29"/>
    </row>
    <row r="444" spans="1:2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Q444" s="29"/>
      <c r="R444" s="29"/>
      <c r="T444" s="29"/>
      <c r="U444" s="29"/>
    </row>
    <row r="445" spans="1:2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Q445" s="29"/>
      <c r="R445" s="29"/>
      <c r="T445" s="29"/>
      <c r="U445" s="29"/>
    </row>
    <row r="446" spans="1:2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Q446" s="29"/>
      <c r="R446" s="29"/>
      <c r="T446" s="29"/>
      <c r="U446" s="29"/>
    </row>
    <row r="447" spans="1:2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Q447" s="29"/>
      <c r="R447" s="29"/>
      <c r="T447" s="29"/>
      <c r="U447" s="29"/>
    </row>
    <row r="448" spans="1:2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Q448" s="29"/>
      <c r="R448" s="29"/>
      <c r="T448" s="29"/>
      <c r="U448" s="29"/>
    </row>
    <row r="449" spans="1:2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Q449" s="29"/>
      <c r="R449" s="29"/>
      <c r="T449" s="29"/>
      <c r="U449" s="29"/>
    </row>
    <row r="450" spans="1:2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Q450" s="29"/>
      <c r="R450" s="29"/>
      <c r="T450" s="29"/>
      <c r="U450" s="29"/>
    </row>
    <row r="451" spans="1:2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Q451" s="29"/>
      <c r="R451" s="29"/>
      <c r="T451" s="29"/>
      <c r="U451" s="29"/>
    </row>
    <row r="452" spans="1:2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Q452" s="29"/>
      <c r="R452" s="29"/>
      <c r="T452" s="29"/>
      <c r="U452" s="29"/>
    </row>
    <row r="453" spans="1:2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Q453" s="29"/>
      <c r="R453" s="29"/>
      <c r="T453" s="29"/>
      <c r="U453" s="29"/>
    </row>
    <row r="454" spans="1:2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Q454" s="29"/>
      <c r="R454" s="29"/>
      <c r="T454" s="29"/>
      <c r="U454" s="29"/>
    </row>
    <row r="455" spans="1:2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Q455" s="29"/>
      <c r="R455" s="29"/>
      <c r="T455" s="29"/>
      <c r="U455" s="29"/>
    </row>
    <row r="456" spans="1:2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Q456" s="29"/>
      <c r="R456" s="29"/>
      <c r="T456" s="29"/>
      <c r="U456" s="29"/>
    </row>
    <row r="457" spans="1:2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Q457" s="29"/>
      <c r="R457" s="29"/>
      <c r="T457" s="29"/>
      <c r="U457" s="29"/>
    </row>
    <row r="458" spans="1:2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Q458" s="29"/>
      <c r="R458" s="29"/>
      <c r="T458" s="29"/>
      <c r="U458" s="29"/>
    </row>
    <row r="459" spans="1:2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Q459" s="29"/>
      <c r="R459" s="29"/>
      <c r="T459" s="29"/>
      <c r="U459" s="29"/>
    </row>
    <row r="460" spans="1:2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Q460" s="29"/>
      <c r="R460" s="29"/>
      <c r="T460" s="29"/>
      <c r="U460" s="29"/>
    </row>
    <row r="461" spans="1:2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Q461" s="29"/>
      <c r="R461" s="29"/>
      <c r="T461" s="29"/>
      <c r="U461" s="29"/>
    </row>
    <row r="462" spans="1:2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Q462" s="29"/>
      <c r="R462" s="29"/>
      <c r="T462" s="29"/>
      <c r="U462" s="29"/>
    </row>
    <row r="463" spans="1:2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Q463" s="29"/>
      <c r="R463" s="29"/>
      <c r="T463" s="29"/>
      <c r="U463" s="29"/>
    </row>
    <row r="464" spans="1:2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Q464" s="29"/>
      <c r="R464" s="29"/>
      <c r="T464" s="29"/>
      <c r="U464" s="29"/>
    </row>
    <row r="465" spans="1:2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Q465" s="29"/>
      <c r="R465" s="29"/>
      <c r="T465" s="29"/>
      <c r="U465" s="29"/>
    </row>
    <row r="466" spans="1:2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Q466" s="29"/>
      <c r="R466" s="29"/>
      <c r="T466" s="29"/>
      <c r="U466" s="29"/>
    </row>
    <row r="467" spans="1:2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Q467" s="29"/>
      <c r="R467" s="29"/>
      <c r="T467" s="29"/>
      <c r="U467" s="29"/>
    </row>
    <row r="468" spans="1:2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Q468" s="29"/>
      <c r="R468" s="29"/>
      <c r="T468" s="29"/>
      <c r="U468" s="29"/>
    </row>
    <row r="469" spans="1:2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Q469" s="29"/>
      <c r="R469" s="29"/>
      <c r="T469" s="29"/>
      <c r="U469" s="29"/>
    </row>
    <row r="470" spans="1:2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Q470" s="29"/>
      <c r="R470" s="29"/>
      <c r="T470" s="29"/>
      <c r="U470" s="29"/>
    </row>
    <row r="471" spans="1:2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Q471" s="29"/>
      <c r="R471" s="29"/>
      <c r="T471" s="29"/>
      <c r="U471" s="29"/>
    </row>
    <row r="472" spans="1:2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Q472" s="29"/>
      <c r="R472" s="29"/>
      <c r="T472" s="29"/>
      <c r="U472" s="29"/>
    </row>
    <row r="473" spans="1:2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Q473" s="29"/>
      <c r="R473" s="29"/>
      <c r="T473" s="29"/>
      <c r="U473" s="29"/>
    </row>
    <row r="474" spans="1:2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Q474" s="29"/>
      <c r="R474" s="29"/>
      <c r="T474" s="29"/>
      <c r="U474" s="29"/>
    </row>
    <row r="475" spans="1:2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Q475" s="29"/>
      <c r="R475" s="29"/>
      <c r="T475" s="29"/>
      <c r="U475" s="29"/>
    </row>
    <row r="476" spans="1:2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Q476" s="29"/>
      <c r="R476" s="29"/>
      <c r="T476" s="29"/>
      <c r="U476" s="29"/>
    </row>
    <row r="477" spans="1:2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Q477" s="29"/>
      <c r="R477" s="29"/>
      <c r="T477" s="29"/>
      <c r="U477" s="29"/>
    </row>
    <row r="478" spans="1:2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Q478" s="29"/>
      <c r="R478" s="29"/>
      <c r="T478" s="29"/>
      <c r="U478" s="29"/>
    </row>
    <row r="479" spans="1:2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Q479" s="29"/>
      <c r="R479" s="29"/>
      <c r="T479" s="29"/>
      <c r="U479" s="29"/>
    </row>
    <row r="480" spans="1:2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Q480" s="29"/>
      <c r="R480" s="29"/>
      <c r="T480" s="29"/>
      <c r="U480" s="29"/>
    </row>
    <row r="481" spans="1:2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Q481" s="29"/>
      <c r="R481" s="29"/>
      <c r="T481" s="29"/>
      <c r="U481" s="29"/>
    </row>
    <row r="482" spans="1:2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Q482" s="29"/>
      <c r="R482" s="29"/>
      <c r="T482" s="29"/>
      <c r="U482" s="29"/>
    </row>
    <row r="483" spans="1:2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Q483" s="29"/>
      <c r="R483" s="29"/>
      <c r="T483" s="29"/>
      <c r="U483" s="29"/>
    </row>
    <row r="484" spans="1:2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Q484" s="29"/>
      <c r="R484" s="29"/>
      <c r="T484" s="29"/>
      <c r="U484" s="29"/>
    </row>
    <row r="485" spans="1:2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Q485" s="29"/>
      <c r="R485" s="29"/>
      <c r="T485" s="29"/>
      <c r="U485" s="29"/>
    </row>
    <row r="486" spans="1:2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Q486" s="29"/>
      <c r="R486" s="29"/>
      <c r="T486" s="29"/>
      <c r="U486" s="29"/>
    </row>
    <row r="487" spans="1:2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Q487" s="29"/>
      <c r="R487" s="29"/>
      <c r="T487" s="29"/>
      <c r="U487" s="29"/>
    </row>
    <row r="488" spans="1:2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Q488" s="29"/>
      <c r="R488" s="29"/>
      <c r="T488" s="29"/>
      <c r="U488" s="29"/>
    </row>
    <row r="489" spans="1:2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Q489" s="29"/>
      <c r="R489" s="29"/>
      <c r="T489" s="29"/>
      <c r="U489" s="29"/>
    </row>
    <row r="490" spans="1:2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Q490" s="29"/>
      <c r="R490" s="29"/>
      <c r="T490" s="29"/>
      <c r="U490" s="29"/>
    </row>
    <row r="491" spans="1:2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Q491" s="29"/>
      <c r="R491" s="29"/>
      <c r="T491" s="29"/>
      <c r="U491" s="29"/>
    </row>
    <row r="492" spans="1:2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Q492" s="29"/>
      <c r="R492" s="29"/>
      <c r="T492" s="29"/>
      <c r="U492" s="29"/>
    </row>
    <row r="493" spans="1:2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Q493" s="29"/>
      <c r="R493" s="29"/>
      <c r="T493" s="29"/>
      <c r="U493" s="29"/>
    </row>
    <row r="494" spans="1:2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Q494" s="29"/>
      <c r="R494" s="29"/>
      <c r="T494" s="29"/>
      <c r="U494" s="29"/>
    </row>
    <row r="495" spans="1:2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Q495" s="29"/>
      <c r="R495" s="29"/>
      <c r="T495" s="29"/>
      <c r="U495" s="29"/>
    </row>
    <row r="496" spans="1:2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Q496" s="29"/>
      <c r="R496" s="29"/>
      <c r="T496" s="29"/>
      <c r="U496" s="29"/>
    </row>
    <row r="497" spans="1:2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Q497" s="29"/>
      <c r="R497" s="29"/>
      <c r="T497" s="29"/>
      <c r="U497" s="29"/>
    </row>
    <row r="498" spans="1:2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Q498" s="29"/>
      <c r="R498" s="29"/>
      <c r="T498" s="29"/>
      <c r="U498" s="29"/>
    </row>
    <row r="499" spans="1:2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Q499" s="29"/>
      <c r="R499" s="29"/>
      <c r="T499" s="29"/>
      <c r="U499" s="29"/>
    </row>
    <row r="500" spans="1:2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Q500" s="29"/>
      <c r="R500" s="29"/>
      <c r="T500" s="29"/>
      <c r="U500" s="29"/>
    </row>
    <row r="501" spans="1:2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Q501" s="29"/>
      <c r="R501" s="29"/>
      <c r="T501" s="29"/>
      <c r="U501" s="29"/>
    </row>
    <row r="502" spans="1:2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Q502" s="29"/>
      <c r="R502" s="29"/>
      <c r="T502" s="29"/>
      <c r="U502" s="29"/>
    </row>
    <row r="503" spans="1:2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Q503" s="29"/>
      <c r="R503" s="29"/>
      <c r="T503" s="29"/>
      <c r="U503" s="29"/>
    </row>
    <row r="504" spans="1:2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Q504" s="29"/>
      <c r="R504" s="29"/>
      <c r="T504" s="29"/>
      <c r="U504" s="29"/>
    </row>
    <row r="505" spans="1:2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Q505" s="29"/>
      <c r="R505" s="29"/>
      <c r="T505" s="29"/>
      <c r="U505" s="29"/>
    </row>
    <row r="506" spans="1:2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Q506" s="29"/>
      <c r="R506" s="29"/>
      <c r="T506" s="29"/>
      <c r="U506" s="29"/>
    </row>
    <row r="507" spans="1:2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Q507" s="29"/>
      <c r="R507" s="29"/>
      <c r="T507" s="29"/>
      <c r="U507" s="29"/>
    </row>
    <row r="508" spans="1:2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Q508" s="29"/>
      <c r="R508" s="29"/>
      <c r="T508" s="29"/>
      <c r="U508" s="29"/>
    </row>
    <row r="509" spans="1:2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Q509" s="29"/>
      <c r="R509" s="29"/>
      <c r="T509" s="29"/>
      <c r="U509" s="29"/>
    </row>
    <row r="510" spans="1:2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Q510" s="29"/>
      <c r="R510" s="29"/>
      <c r="T510" s="29"/>
      <c r="U510" s="29"/>
    </row>
    <row r="511" spans="1:2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Q511" s="29"/>
      <c r="R511" s="29"/>
      <c r="T511" s="29"/>
      <c r="U511" s="29"/>
    </row>
    <row r="512" spans="1:2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Q512" s="29"/>
      <c r="R512" s="29"/>
      <c r="T512" s="29"/>
      <c r="U512" s="29"/>
    </row>
    <row r="513" spans="1:2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Q513" s="29"/>
      <c r="R513" s="29"/>
      <c r="T513" s="29"/>
      <c r="U513" s="29"/>
    </row>
    <row r="514" spans="1:2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Q514" s="29"/>
      <c r="R514" s="29"/>
      <c r="T514" s="29"/>
      <c r="U514" s="29"/>
    </row>
    <row r="515" spans="1:2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Q515" s="29"/>
      <c r="R515" s="29"/>
      <c r="T515" s="29"/>
      <c r="U515" s="29"/>
    </row>
    <row r="516" spans="1:2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Q516" s="29"/>
      <c r="R516" s="29"/>
      <c r="T516" s="29"/>
      <c r="U516" s="29"/>
    </row>
    <row r="517" spans="1:2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Q517" s="29"/>
      <c r="R517" s="29"/>
      <c r="T517" s="29"/>
      <c r="U517" s="29"/>
    </row>
    <row r="518" spans="1:2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Q518" s="29"/>
      <c r="R518" s="29"/>
      <c r="T518" s="29"/>
      <c r="U518" s="29"/>
    </row>
    <row r="519" spans="1:2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Q519" s="29"/>
      <c r="R519" s="29"/>
      <c r="T519" s="29"/>
      <c r="U519" s="29"/>
    </row>
    <row r="520" spans="1:2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Q520" s="29"/>
      <c r="R520" s="29"/>
      <c r="T520" s="29"/>
      <c r="U520" s="29"/>
    </row>
    <row r="521" spans="1: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Q521" s="29"/>
      <c r="R521" s="29"/>
      <c r="T521" s="29"/>
      <c r="U521" s="29"/>
    </row>
    <row r="522" spans="1:2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Q522" s="29"/>
      <c r="R522" s="29"/>
      <c r="T522" s="29"/>
      <c r="U522" s="29"/>
    </row>
    <row r="523" spans="1:2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Q523" s="29"/>
      <c r="R523" s="29"/>
      <c r="T523" s="29"/>
      <c r="U523" s="29"/>
    </row>
    <row r="524" spans="1:2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Q524" s="29"/>
      <c r="R524" s="29"/>
      <c r="T524" s="29"/>
      <c r="U524" s="29"/>
    </row>
    <row r="525" spans="1:2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Q525" s="29"/>
      <c r="R525" s="29"/>
      <c r="T525" s="29"/>
      <c r="U525" s="29"/>
    </row>
    <row r="526" spans="1:2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Q526" s="29"/>
      <c r="R526" s="29"/>
      <c r="T526" s="29"/>
      <c r="U526" s="29"/>
    </row>
    <row r="527" spans="1:2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Q527" s="29"/>
      <c r="R527" s="29"/>
      <c r="T527" s="29"/>
      <c r="U527" s="29"/>
    </row>
    <row r="528" spans="1:2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Q528" s="29"/>
      <c r="R528" s="29"/>
      <c r="T528" s="29"/>
      <c r="U528" s="29"/>
    </row>
    <row r="529" spans="1:2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Q529" s="29"/>
      <c r="R529" s="29"/>
      <c r="T529" s="29"/>
      <c r="U529" s="29"/>
    </row>
    <row r="530" spans="1:2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Q530" s="29"/>
      <c r="R530" s="29"/>
      <c r="T530" s="29"/>
      <c r="U530" s="29"/>
    </row>
    <row r="531" spans="1:2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Q531" s="29"/>
      <c r="R531" s="29"/>
      <c r="T531" s="29"/>
      <c r="U531" s="29"/>
    </row>
    <row r="532" spans="1:2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Q532" s="29"/>
      <c r="R532" s="29"/>
      <c r="T532" s="29"/>
      <c r="U532" s="29"/>
    </row>
    <row r="533" spans="1:2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Q533" s="29"/>
      <c r="R533" s="29"/>
      <c r="T533" s="29"/>
      <c r="U533" s="29"/>
    </row>
    <row r="534" spans="1:2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Q534" s="29"/>
      <c r="R534" s="29"/>
      <c r="T534" s="29"/>
      <c r="U534" s="29"/>
    </row>
    <row r="535" spans="1:2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Q535" s="29"/>
      <c r="R535" s="29"/>
      <c r="T535" s="29"/>
      <c r="U535" s="29"/>
    </row>
    <row r="536" spans="1:2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Q536" s="29"/>
      <c r="R536" s="29"/>
      <c r="T536" s="29"/>
      <c r="U536" s="29"/>
    </row>
    <row r="537" spans="1:2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Q537" s="29"/>
      <c r="R537" s="29"/>
      <c r="T537" s="29"/>
      <c r="U537" s="29"/>
    </row>
    <row r="538" spans="1:2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Q538" s="29"/>
      <c r="R538" s="29"/>
      <c r="T538" s="29"/>
      <c r="U538" s="29"/>
    </row>
    <row r="539" spans="1:2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Q539" s="29"/>
      <c r="R539" s="29"/>
      <c r="T539" s="29"/>
      <c r="U539" s="29"/>
    </row>
    <row r="540" spans="1:2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Q540" s="29"/>
      <c r="R540" s="29"/>
      <c r="T540" s="29"/>
      <c r="U540" s="29"/>
    </row>
    <row r="541" spans="1:2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Q541" s="29"/>
      <c r="R541" s="29"/>
      <c r="T541" s="29"/>
      <c r="U541" s="29"/>
    </row>
    <row r="542" spans="1:2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Q542" s="29"/>
      <c r="R542" s="29"/>
      <c r="T542" s="29"/>
      <c r="U542" s="29"/>
    </row>
    <row r="543" spans="1:2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Q543" s="29"/>
      <c r="R543" s="29"/>
      <c r="T543" s="29"/>
      <c r="U543" s="29"/>
    </row>
    <row r="544" spans="1:2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Q544" s="29"/>
      <c r="R544" s="29"/>
      <c r="T544" s="29"/>
      <c r="U544" s="29"/>
    </row>
    <row r="545" spans="1:2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Q545" s="29"/>
      <c r="R545" s="29"/>
      <c r="T545" s="29"/>
      <c r="U545" s="29"/>
    </row>
    <row r="546" spans="1:2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Q546" s="29"/>
      <c r="R546" s="29"/>
      <c r="T546" s="29"/>
      <c r="U546" s="29"/>
    </row>
    <row r="547" spans="1:2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Q547" s="29"/>
      <c r="R547" s="29"/>
      <c r="T547" s="29"/>
      <c r="U547" s="29"/>
    </row>
    <row r="548" spans="1:2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Q548" s="29"/>
      <c r="R548" s="29"/>
      <c r="T548" s="29"/>
      <c r="U548" s="29"/>
    </row>
    <row r="549" spans="1:2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Q549" s="29"/>
      <c r="R549" s="29"/>
      <c r="T549" s="29"/>
      <c r="U549" s="29"/>
    </row>
    <row r="550" spans="1:2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Q550" s="29"/>
      <c r="R550" s="29"/>
      <c r="T550" s="29"/>
      <c r="U550" s="29"/>
    </row>
    <row r="551" spans="1:2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Q551" s="29"/>
      <c r="R551" s="29"/>
      <c r="T551" s="29"/>
      <c r="U551" s="29"/>
    </row>
    <row r="552" spans="1:2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Q552" s="29"/>
      <c r="R552" s="29"/>
      <c r="T552" s="29"/>
      <c r="U552" s="29"/>
    </row>
    <row r="553" spans="1:2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Q553" s="29"/>
      <c r="R553" s="29"/>
      <c r="T553" s="29"/>
      <c r="U553" s="29"/>
    </row>
    <row r="554" spans="1:2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Q554" s="29"/>
      <c r="R554" s="29"/>
      <c r="T554" s="29"/>
      <c r="U554" s="29"/>
    </row>
    <row r="555" spans="1:2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Q555" s="29"/>
      <c r="R555" s="29"/>
      <c r="T555" s="29"/>
      <c r="U555" s="29"/>
    </row>
    <row r="556" spans="1:2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Q556" s="29"/>
      <c r="R556" s="29"/>
      <c r="T556" s="29"/>
      <c r="U556" s="29"/>
    </row>
    <row r="557" spans="1:2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Q557" s="29"/>
      <c r="R557" s="29"/>
      <c r="T557" s="29"/>
      <c r="U557" s="29"/>
    </row>
    <row r="558" spans="1:2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Q558" s="29"/>
      <c r="R558" s="29"/>
      <c r="T558" s="29"/>
      <c r="U558" s="29"/>
    </row>
    <row r="559" spans="1:2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Q559" s="29"/>
      <c r="R559" s="29"/>
      <c r="T559" s="29"/>
      <c r="U559" s="29"/>
    </row>
    <row r="560" spans="1:2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Q560" s="29"/>
      <c r="R560" s="29"/>
      <c r="T560" s="29"/>
      <c r="U560" s="29"/>
    </row>
    <row r="561" spans="1:2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Q561" s="29"/>
      <c r="R561" s="29"/>
      <c r="T561" s="29"/>
      <c r="U561" s="29"/>
    </row>
    <row r="562" spans="1:2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Q562" s="29"/>
      <c r="R562" s="29"/>
      <c r="T562" s="29"/>
      <c r="U562" s="29"/>
    </row>
    <row r="563" spans="1:2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Q563" s="29"/>
      <c r="R563" s="29"/>
      <c r="T563" s="29"/>
      <c r="U563" s="29"/>
    </row>
    <row r="564" spans="1:2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Q564" s="29"/>
      <c r="R564" s="29"/>
      <c r="T564" s="29"/>
      <c r="U564" s="29"/>
    </row>
    <row r="565" spans="1:2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Q565" s="29"/>
      <c r="R565" s="29"/>
      <c r="T565" s="29"/>
      <c r="U565" s="29"/>
    </row>
    <row r="566" spans="1:2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Q566" s="29"/>
      <c r="R566" s="29"/>
      <c r="T566" s="29"/>
      <c r="U566" s="29"/>
    </row>
    <row r="567" spans="1:2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Q567" s="29"/>
      <c r="R567" s="29"/>
      <c r="T567" s="29"/>
      <c r="U567" s="29"/>
    </row>
    <row r="568" spans="1:2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Q568" s="29"/>
      <c r="R568" s="29"/>
      <c r="T568" s="29"/>
      <c r="U568" s="29"/>
    </row>
    <row r="569" spans="1:2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Q569" s="29"/>
      <c r="R569" s="29"/>
      <c r="T569" s="29"/>
      <c r="U569" s="29"/>
    </row>
    <row r="570" spans="1:2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Q570" s="29"/>
      <c r="R570" s="29"/>
      <c r="T570" s="29"/>
      <c r="U570" s="29"/>
    </row>
    <row r="571" spans="1:2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Q571" s="29"/>
      <c r="R571" s="29"/>
      <c r="T571" s="29"/>
      <c r="U571" s="29"/>
    </row>
    <row r="572" spans="1:21">
      <c r="A572" s="29"/>
      <c r="B572" s="29"/>
      <c r="C572" s="29"/>
      <c r="D572" s="29"/>
      <c r="E572" s="29"/>
      <c r="F572" s="29"/>
      <c r="G572" s="29"/>
      <c r="H572" s="29"/>
      <c r="I572" s="27"/>
      <c r="J572" s="29"/>
      <c r="K572" s="29"/>
      <c r="L572" s="29"/>
      <c r="M572" s="29"/>
      <c r="N572" s="29"/>
      <c r="O572" s="29"/>
      <c r="Q572" s="29"/>
      <c r="R572" s="29"/>
      <c r="T572" s="29"/>
      <c r="U572" s="29"/>
    </row>
    <row r="573" spans="1:21">
      <c r="A573" s="29"/>
      <c r="B573" s="29"/>
      <c r="C573" s="29"/>
      <c r="D573" s="29"/>
      <c r="E573" s="29"/>
      <c r="F573" s="29"/>
      <c r="G573" s="29"/>
      <c r="H573" s="29"/>
      <c r="I573" s="27"/>
      <c r="J573" s="29"/>
      <c r="K573" s="29"/>
      <c r="L573" s="29"/>
      <c r="M573" s="29"/>
      <c r="N573" s="29"/>
      <c r="O573" s="29"/>
      <c r="Q573" s="29"/>
      <c r="R573" s="29"/>
      <c r="T573" s="29"/>
      <c r="U573" s="29"/>
    </row>
    <row r="574" spans="1:21">
      <c r="A574" s="29"/>
      <c r="B574" s="29"/>
      <c r="C574" s="29"/>
      <c r="D574" s="29"/>
      <c r="E574" s="29"/>
      <c r="F574" s="29"/>
      <c r="G574" s="29"/>
      <c r="H574" s="29"/>
      <c r="I574" s="27"/>
      <c r="J574" s="29"/>
      <c r="K574" s="29"/>
      <c r="L574" s="29"/>
      <c r="M574" s="29"/>
      <c r="N574" s="29"/>
      <c r="O574" s="29"/>
      <c r="Q574" s="29"/>
      <c r="R574" s="29"/>
      <c r="T574" s="29"/>
      <c r="U574" s="29"/>
    </row>
    <row r="575" spans="1:21">
      <c r="A575" s="29"/>
      <c r="B575" s="29"/>
      <c r="C575" s="29"/>
      <c r="D575" s="29"/>
      <c r="E575" s="29"/>
      <c r="F575" s="29"/>
      <c r="G575" s="29"/>
      <c r="H575" s="29"/>
      <c r="I575" s="27"/>
      <c r="J575" s="29"/>
      <c r="K575" s="29"/>
      <c r="L575" s="29"/>
      <c r="M575" s="29"/>
      <c r="N575" s="29"/>
      <c r="O575" s="29"/>
      <c r="Q575" s="29"/>
      <c r="R575" s="29"/>
      <c r="T575" s="29"/>
      <c r="U575" s="29"/>
    </row>
    <row r="576" spans="1:21">
      <c r="A576" s="29"/>
      <c r="B576" s="29"/>
      <c r="C576" s="29"/>
      <c r="D576" s="29"/>
      <c r="E576" s="29"/>
      <c r="F576" s="29"/>
      <c r="G576" s="29"/>
      <c r="H576" s="29"/>
      <c r="I576" s="27"/>
      <c r="J576" s="29"/>
      <c r="K576" s="29"/>
      <c r="L576" s="29"/>
      <c r="M576" s="29"/>
      <c r="N576" s="29"/>
      <c r="O576" s="29"/>
      <c r="Q576" s="29"/>
      <c r="R576" s="29"/>
      <c r="T576" s="29"/>
      <c r="U576" s="29"/>
    </row>
    <row r="577" spans="1:21">
      <c r="A577" s="29"/>
      <c r="B577" s="29"/>
      <c r="C577" s="29"/>
      <c r="D577" s="29"/>
      <c r="E577" s="29"/>
      <c r="F577" s="29"/>
      <c r="G577" s="29"/>
      <c r="H577" s="29"/>
      <c r="I577" s="27"/>
      <c r="J577" s="29"/>
      <c r="K577" s="29"/>
      <c r="L577" s="29"/>
      <c r="M577" s="29"/>
      <c r="N577" s="29"/>
      <c r="O577" s="29"/>
      <c r="Q577" s="29"/>
      <c r="R577" s="29"/>
      <c r="T577" s="29"/>
      <c r="U577" s="29"/>
    </row>
    <row r="578" spans="1:21">
      <c r="A578" s="29"/>
      <c r="B578" s="29"/>
      <c r="C578" s="29"/>
      <c r="D578" s="29"/>
      <c r="E578" s="29"/>
      <c r="F578" s="29"/>
      <c r="G578" s="29"/>
      <c r="H578" s="29"/>
      <c r="I578" s="27"/>
      <c r="J578" s="29"/>
      <c r="K578" s="29"/>
      <c r="L578" s="29"/>
      <c r="M578" s="29"/>
      <c r="N578" s="29"/>
      <c r="O578" s="29"/>
      <c r="Q578" s="29"/>
      <c r="R578" s="29"/>
      <c r="T578" s="29"/>
      <c r="U578" s="29"/>
    </row>
    <row r="579" spans="1:21">
      <c r="A579" s="29"/>
      <c r="B579" s="29"/>
      <c r="C579" s="29"/>
      <c r="D579" s="29"/>
      <c r="E579" s="29"/>
      <c r="F579" s="29"/>
      <c r="G579" s="29"/>
      <c r="H579" s="29"/>
      <c r="J579" s="29"/>
      <c r="K579" s="29"/>
      <c r="L579" s="29"/>
      <c r="M579" s="29"/>
      <c r="N579" s="29"/>
      <c r="O579" s="29"/>
      <c r="Q579" s="29"/>
      <c r="R579" s="29"/>
      <c r="T579" s="29"/>
      <c r="U579" s="29"/>
    </row>
    <row r="580" spans="1:21">
      <c r="A580" s="29"/>
      <c r="B580" s="29"/>
      <c r="C580" s="29"/>
      <c r="D580" s="29"/>
      <c r="E580" s="29"/>
      <c r="F580" s="29"/>
      <c r="G580" s="29"/>
      <c r="H580" s="29"/>
      <c r="J580" s="29"/>
      <c r="K580" s="29"/>
      <c r="L580" s="29"/>
      <c r="M580" s="29"/>
      <c r="N580" s="29"/>
      <c r="O580" s="29"/>
      <c r="Q580" s="29"/>
      <c r="R580" s="29"/>
      <c r="T580" s="29"/>
      <c r="U580" s="29"/>
    </row>
    <row r="581" spans="1:21">
      <c r="A581" s="29"/>
      <c r="B581" s="29"/>
      <c r="C581" s="29"/>
      <c r="D581" s="29"/>
      <c r="E581" s="29"/>
      <c r="F581" s="29"/>
      <c r="G581" s="29"/>
      <c r="H581" s="29"/>
      <c r="J581" s="29"/>
      <c r="K581" s="29"/>
      <c r="L581" s="29"/>
      <c r="M581" s="29"/>
      <c r="N581" s="29"/>
      <c r="O581" s="29"/>
      <c r="Q581" s="29"/>
      <c r="R581" s="29"/>
      <c r="T581" s="29"/>
      <c r="U581" s="29"/>
    </row>
    <row r="582" spans="1:21">
      <c r="A582" s="29"/>
      <c r="B582" s="29"/>
      <c r="C582" s="29"/>
      <c r="D582" s="29"/>
      <c r="E582" s="29"/>
      <c r="F582" s="29"/>
      <c r="G582" s="29"/>
      <c r="H582" s="29"/>
      <c r="J582" s="29"/>
      <c r="K582" s="29"/>
      <c r="L582" s="29"/>
      <c r="M582" s="29"/>
      <c r="N582" s="29"/>
      <c r="O582" s="29"/>
      <c r="Q582" s="29"/>
      <c r="R582" s="29"/>
      <c r="T582" s="29"/>
      <c r="U582" s="29"/>
    </row>
    <row r="583" spans="1:21">
      <c r="A583" s="29"/>
      <c r="B583" s="29"/>
      <c r="C583" s="29"/>
      <c r="D583" s="29"/>
      <c r="E583" s="29"/>
      <c r="F583" s="29"/>
      <c r="G583" s="29"/>
      <c r="H583" s="29"/>
      <c r="J583" s="29"/>
      <c r="K583" s="29"/>
      <c r="L583" s="29"/>
      <c r="M583" s="29"/>
      <c r="N583" s="29"/>
      <c r="O583" s="29"/>
      <c r="Q583" s="29"/>
      <c r="R583" s="29"/>
      <c r="T583" s="29"/>
      <c r="U583" s="29"/>
    </row>
    <row r="584" spans="1:21">
      <c r="A584" s="29"/>
      <c r="B584" s="29"/>
      <c r="C584" s="29"/>
      <c r="D584" s="29"/>
      <c r="E584" s="29"/>
      <c r="F584" s="29"/>
      <c r="G584" s="29"/>
      <c r="H584" s="29"/>
      <c r="J584" s="29"/>
      <c r="K584" s="29"/>
      <c r="L584" s="29"/>
      <c r="M584" s="29"/>
      <c r="N584" s="29"/>
      <c r="O584" s="29"/>
      <c r="Q584" s="29"/>
      <c r="R584" s="29"/>
      <c r="T584" s="29"/>
      <c r="U584" s="29"/>
    </row>
    <row r="585" spans="1:21">
      <c r="A585" s="29"/>
      <c r="B585" s="29"/>
      <c r="C585" s="29"/>
      <c r="D585" s="29"/>
      <c r="E585" s="29"/>
      <c r="F585" s="29"/>
      <c r="G585" s="29"/>
      <c r="H585" s="29"/>
      <c r="J585" s="29"/>
      <c r="K585" s="29"/>
      <c r="L585" s="29"/>
      <c r="M585" s="29"/>
      <c r="N585" s="29"/>
      <c r="O585" s="29"/>
      <c r="Q585" s="29"/>
      <c r="R585" s="29"/>
      <c r="T585" s="29"/>
      <c r="U585" s="29"/>
    </row>
    <row r="586" spans="1:21">
      <c r="A586" s="29"/>
      <c r="B586" s="29"/>
      <c r="C586" s="29"/>
      <c r="D586" s="29"/>
      <c r="E586" s="29"/>
      <c r="F586" s="29"/>
      <c r="G586" s="29"/>
      <c r="H586" s="29"/>
      <c r="J586" s="29"/>
      <c r="K586" s="29"/>
      <c r="L586" s="29"/>
      <c r="M586" s="29"/>
      <c r="N586" s="29"/>
      <c r="O586" s="29"/>
      <c r="Q586" s="29"/>
      <c r="R586" s="29"/>
      <c r="T586" s="29"/>
      <c r="U586" s="29"/>
    </row>
    <row r="587" spans="1:21">
      <c r="A587" s="29"/>
      <c r="B587" s="29"/>
      <c r="C587" s="29"/>
      <c r="D587" s="29"/>
      <c r="E587" s="29"/>
      <c r="F587" s="29"/>
      <c r="G587" s="29"/>
      <c r="H587" s="29"/>
      <c r="J587" s="29"/>
      <c r="K587" s="29"/>
      <c r="L587" s="29"/>
      <c r="M587" s="29"/>
      <c r="N587" s="29"/>
      <c r="O587" s="29"/>
      <c r="Q587" s="29"/>
      <c r="R587" s="29"/>
      <c r="T587" s="29"/>
      <c r="U587" s="29"/>
    </row>
    <row r="588" spans="1:21">
      <c r="A588" s="29"/>
      <c r="B588" s="29"/>
      <c r="C588" s="29"/>
      <c r="D588" s="29"/>
      <c r="E588" s="29"/>
      <c r="F588" s="29"/>
      <c r="G588" s="29"/>
      <c r="H588" s="29"/>
      <c r="J588" s="29"/>
      <c r="K588" s="29"/>
      <c r="L588" s="29"/>
      <c r="M588" s="29"/>
      <c r="N588" s="29"/>
      <c r="O588" s="29"/>
      <c r="Q588" s="29"/>
      <c r="R588" s="29"/>
      <c r="T588" s="29"/>
      <c r="U588" s="29"/>
    </row>
    <row r="589" spans="1:21">
      <c r="A589" s="29"/>
      <c r="B589" s="29"/>
      <c r="C589" s="29"/>
      <c r="D589" s="29"/>
      <c r="E589" s="29"/>
      <c r="F589" s="29"/>
      <c r="G589" s="29"/>
      <c r="H589" s="29"/>
      <c r="J589" s="29"/>
      <c r="K589" s="29"/>
      <c r="L589" s="29"/>
      <c r="M589" s="29"/>
      <c r="N589" s="29"/>
      <c r="O589" s="29"/>
      <c r="Q589" s="29"/>
      <c r="R589" s="29"/>
      <c r="T589" s="29"/>
      <c r="U589" s="29"/>
    </row>
    <row r="590" spans="1:21">
      <c r="A590" s="29"/>
      <c r="B590" s="29"/>
      <c r="C590" s="29"/>
      <c r="D590" s="29"/>
      <c r="E590" s="29"/>
      <c r="F590" s="29"/>
      <c r="G590" s="29"/>
      <c r="H590" s="29"/>
      <c r="J590" s="29"/>
      <c r="K590" s="29"/>
      <c r="L590" s="29"/>
      <c r="M590" s="29"/>
      <c r="N590" s="29"/>
      <c r="O590" s="29"/>
      <c r="Q590" s="29"/>
      <c r="R590" s="29"/>
      <c r="T590" s="29"/>
      <c r="U590" s="29"/>
    </row>
    <row r="591" spans="1:21">
      <c r="A591" s="29"/>
      <c r="B591" s="29"/>
      <c r="C591" s="29"/>
      <c r="D591" s="29"/>
      <c r="E591" s="29"/>
      <c r="F591" s="29"/>
      <c r="G591" s="29"/>
      <c r="H591" s="29"/>
      <c r="J591" s="29"/>
      <c r="K591" s="29"/>
      <c r="L591" s="29"/>
      <c r="M591" s="29"/>
      <c r="N591" s="29"/>
      <c r="O591" s="29"/>
      <c r="Q591" s="29"/>
      <c r="R591" s="29"/>
      <c r="T591" s="29"/>
      <c r="U591" s="29"/>
    </row>
    <row r="592" spans="1:21">
      <c r="A592" s="29"/>
      <c r="B592" s="29"/>
      <c r="C592" s="29"/>
      <c r="D592" s="29"/>
      <c r="E592" s="29"/>
      <c r="F592" s="29"/>
      <c r="G592" s="29"/>
      <c r="H592" s="29"/>
      <c r="J592" s="29"/>
      <c r="K592" s="29"/>
      <c r="L592" s="29"/>
      <c r="M592" s="29"/>
      <c r="N592" s="29"/>
      <c r="O592" s="29"/>
      <c r="Q592" s="29"/>
      <c r="R592" s="29"/>
      <c r="T592" s="29"/>
      <c r="U592" s="29"/>
    </row>
    <row r="593" spans="1:21">
      <c r="A593" s="29"/>
      <c r="B593" s="29"/>
      <c r="C593" s="29"/>
      <c r="D593" s="29"/>
      <c r="E593" s="29"/>
      <c r="F593" s="29"/>
      <c r="G593" s="29"/>
      <c r="H593" s="29"/>
      <c r="J593" s="29"/>
      <c r="K593" s="29"/>
      <c r="L593" s="29"/>
      <c r="M593" s="29"/>
      <c r="N593" s="29"/>
      <c r="O593" s="29"/>
      <c r="Q593" s="29"/>
      <c r="R593" s="29"/>
      <c r="T593" s="29"/>
      <c r="U593" s="29"/>
    </row>
    <row r="594" spans="1:21">
      <c r="A594" s="29"/>
      <c r="B594" s="29"/>
      <c r="C594" s="29"/>
      <c r="D594" s="29"/>
      <c r="E594" s="29"/>
      <c r="F594" s="29"/>
      <c r="G594" s="29"/>
      <c r="H594" s="29"/>
      <c r="J594" s="29"/>
      <c r="K594" s="29"/>
      <c r="L594" s="29"/>
      <c r="M594" s="29"/>
      <c r="N594" s="29"/>
      <c r="O594" s="29"/>
      <c r="Q594" s="29"/>
      <c r="R594" s="29"/>
      <c r="T594" s="29"/>
      <c r="U594" s="29"/>
    </row>
    <row r="595" spans="1:21">
      <c r="A595" s="29"/>
      <c r="B595" s="29"/>
      <c r="C595" s="29"/>
      <c r="D595" s="29"/>
      <c r="E595" s="29"/>
      <c r="F595" s="29"/>
      <c r="G595" s="29"/>
      <c r="H595" s="29"/>
      <c r="J595" s="29"/>
      <c r="K595" s="29"/>
      <c r="L595" s="29"/>
      <c r="M595" s="29"/>
      <c r="N595" s="29"/>
      <c r="O595" s="29"/>
      <c r="Q595" s="29"/>
      <c r="R595" s="29"/>
      <c r="T595" s="29"/>
      <c r="U595" s="29"/>
    </row>
    <row r="596" spans="1:21">
      <c r="A596" s="29"/>
      <c r="B596" s="29"/>
      <c r="C596" s="29"/>
      <c r="D596" s="29"/>
      <c r="E596" s="29"/>
      <c r="F596" s="29"/>
      <c r="G596" s="29"/>
      <c r="H596" s="29"/>
      <c r="J596" s="29"/>
      <c r="K596" s="29"/>
      <c r="L596" s="29"/>
      <c r="M596" s="29"/>
      <c r="N596" s="29"/>
      <c r="O596" s="29"/>
      <c r="Q596" s="29"/>
      <c r="R596" s="29"/>
      <c r="T596" s="29"/>
      <c r="U596" s="29"/>
    </row>
    <row r="597" spans="1:21">
      <c r="A597" s="29"/>
      <c r="B597" s="29"/>
      <c r="C597" s="29"/>
      <c r="D597" s="29"/>
      <c r="E597" s="29"/>
      <c r="F597" s="29"/>
      <c r="G597" s="29"/>
      <c r="H597" s="29"/>
      <c r="J597" s="29"/>
      <c r="K597" s="29"/>
      <c r="L597" s="29"/>
      <c r="M597" s="29"/>
      <c r="N597" s="29"/>
      <c r="O597" s="29"/>
      <c r="Q597" s="29"/>
      <c r="R597" s="29"/>
      <c r="T597" s="29"/>
      <c r="U597" s="29"/>
    </row>
    <row r="598" spans="1:21">
      <c r="A598" s="27"/>
      <c r="B598" s="27"/>
      <c r="C598" s="27"/>
      <c r="D598" s="29"/>
      <c r="E598" s="29"/>
      <c r="F598" s="29"/>
      <c r="G598" s="29"/>
      <c r="H598" s="29"/>
      <c r="J598" s="29"/>
      <c r="K598" s="29"/>
      <c r="L598" s="29"/>
      <c r="M598" s="29"/>
      <c r="N598" s="29"/>
      <c r="O598" s="29"/>
      <c r="Q598" s="29"/>
      <c r="R598" s="29"/>
      <c r="T598" s="29"/>
      <c r="U598" s="29"/>
    </row>
    <row r="599" spans="1:21">
      <c r="A599" s="27"/>
      <c r="B599" s="27"/>
      <c r="C599" s="27"/>
      <c r="D599" s="29"/>
      <c r="E599" s="29"/>
      <c r="F599" s="29"/>
      <c r="G599" s="29"/>
      <c r="H599" s="29"/>
      <c r="J599" s="29"/>
      <c r="K599" s="29"/>
      <c r="L599" s="29"/>
      <c r="M599" s="29"/>
      <c r="N599" s="29"/>
      <c r="O599" s="29"/>
      <c r="Q599" s="29"/>
      <c r="R599" s="29"/>
      <c r="T599" s="29"/>
      <c r="U599" s="29"/>
    </row>
    <row r="600" spans="1:21">
      <c r="A600" s="27"/>
      <c r="B600" s="27"/>
      <c r="C600" s="27"/>
      <c r="D600" s="29"/>
      <c r="E600" s="29"/>
      <c r="F600" s="29"/>
      <c r="G600" s="29"/>
      <c r="H600" s="29"/>
      <c r="J600" s="29"/>
      <c r="K600" s="29"/>
      <c r="L600" s="29"/>
      <c r="M600" s="29"/>
      <c r="N600" s="29"/>
      <c r="O600" s="29"/>
      <c r="Q600" s="29"/>
      <c r="R600" s="29"/>
      <c r="T600" s="29"/>
      <c r="U600" s="29"/>
    </row>
    <row r="601" spans="1:21">
      <c r="A601" s="27"/>
      <c r="B601" s="27"/>
      <c r="C601" s="27"/>
      <c r="D601" s="29"/>
      <c r="E601" s="29"/>
      <c r="F601" s="29"/>
      <c r="G601" s="29"/>
      <c r="H601" s="29"/>
      <c r="J601" s="29"/>
      <c r="K601" s="29"/>
      <c r="L601" s="29"/>
      <c r="M601" s="29"/>
      <c r="N601" s="29"/>
      <c r="O601" s="29"/>
      <c r="Q601" s="29"/>
      <c r="R601" s="29"/>
      <c r="T601" s="29"/>
      <c r="U601" s="29"/>
    </row>
    <row r="602" spans="1:21">
      <c r="A602" s="27"/>
      <c r="B602" s="27"/>
      <c r="C602" s="27"/>
      <c r="D602" s="29"/>
      <c r="E602" s="29"/>
      <c r="F602" s="29"/>
      <c r="G602" s="29"/>
      <c r="H602" s="29"/>
      <c r="J602" s="29"/>
      <c r="K602" s="29"/>
      <c r="L602" s="29"/>
      <c r="M602" s="29"/>
      <c r="N602" s="29"/>
      <c r="O602" s="29"/>
      <c r="Q602" s="29"/>
      <c r="R602" s="29"/>
      <c r="T602" s="29"/>
      <c r="U602" s="29"/>
    </row>
    <row r="603" spans="1:21">
      <c r="A603" s="27"/>
      <c r="B603" s="27"/>
      <c r="C603" s="27"/>
      <c r="D603" s="29"/>
      <c r="E603" s="29"/>
      <c r="F603" s="29"/>
      <c r="G603" s="29"/>
      <c r="H603" s="29"/>
      <c r="J603" s="29"/>
      <c r="K603" s="29"/>
      <c r="L603" s="29"/>
      <c r="M603" s="29"/>
      <c r="N603" s="29"/>
      <c r="O603" s="29"/>
      <c r="Q603" s="29"/>
      <c r="R603" s="29"/>
      <c r="T603" s="29"/>
      <c r="U603" s="29"/>
    </row>
    <row r="604" spans="1:21">
      <c r="A604" s="27"/>
      <c r="B604" s="27"/>
      <c r="C604" s="27"/>
      <c r="D604" s="29"/>
      <c r="E604" s="29"/>
      <c r="F604" s="29"/>
      <c r="G604" s="29"/>
      <c r="H604" s="29"/>
      <c r="J604" s="29"/>
      <c r="K604" s="29"/>
      <c r="L604" s="29"/>
      <c r="M604" s="29"/>
      <c r="N604" s="29"/>
      <c r="O604" s="29"/>
      <c r="Q604" s="29"/>
      <c r="R604" s="29"/>
      <c r="T604" s="29"/>
      <c r="U604" s="29"/>
    </row>
    <row r="605" spans="1:21">
      <c r="D605" s="29"/>
      <c r="E605" s="29"/>
      <c r="F605" s="29"/>
      <c r="G605" s="29"/>
      <c r="H605" s="29"/>
      <c r="J605" s="29"/>
      <c r="K605" s="29"/>
      <c r="L605" s="29"/>
      <c r="M605" s="29"/>
      <c r="N605" s="29"/>
      <c r="O605" s="29"/>
      <c r="Q605" s="29"/>
      <c r="R605" s="29"/>
      <c r="T605" s="29"/>
      <c r="U605" s="29"/>
    </row>
    <row r="606" spans="1:21">
      <c r="D606" s="29"/>
      <c r="E606" s="29"/>
      <c r="F606" s="29"/>
      <c r="G606" s="29"/>
      <c r="H606" s="29"/>
      <c r="J606" s="29"/>
      <c r="K606" s="29"/>
      <c r="L606" s="29"/>
      <c r="M606" s="29"/>
      <c r="N606" s="29"/>
      <c r="O606" s="29"/>
      <c r="Q606" s="29"/>
      <c r="R606" s="29"/>
      <c r="T606" s="29"/>
      <c r="U606" s="29"/>
    </row>
    <row r="607" spans="1:21">
      <c r="D607" s="29"/>
      <c r="E607" s="29"/>
      <c r="F607" s="29"/>
      <c r="G607" s="29"/>
      <c r="H607" s="29"/>
      <c r="J607" s="29"/>
      <c r="K607" s="29"/>
      <c r="L607" s="29"/>
      <c r="M607" s="29"/>
      <c r="N607" s="29"/>
      <c r="O607" s="29"/>
      <c r="Q607" s="29"/>
      <c r="R607" s="29"/>
      <c r="T607" s="29"/>
      <c r="U607" s="29"/>
    </row>
    <row r="608" spans="1:21">
      <c r="D608" s="29"/>
      <c r="E608" s="29"/>
      <c r="F608" s="29"/>
      <c r="G608" s="29"/>
      <c r="H608" s="29"/>
      <c r="J608" s="29"/>
      <c r="K608" s="29"/>
      <c r="L608" s="29"/>
      <c r="M608" s="29"/>
      <c r="N608" s="29"/>
      <c r="O608" s="29"/>
      <c r="Q608" s="29"/>
      <c r="R608" s="29"/>
      <c r="T608" s="29"/>
      <c r="U608" s="29"/>
    </row>
    <row r="609" spans="4:21">
      <c r="D609" s="29"/>
      <c r="E609" s="29"/>
      <c r="F609" s="29"/>
      <c r="G609" s="29"/>
      <c r="H609" s="29"/>
      <c r="J609" s="29"/>
      <c r="K609" s="29"/>
      <c r="L609" s="29"/>
      <c r="M609" s="29"/>
      <c r="N609" s="29"/>
      <c r="O609" s="29"/>
      <c r="Q609" s="29"/>
      <c r="R609" s="29"/>
      <c r="T609" s="29"/>
      <c r="U609" s="29"/>
    </row>
    <row r="610" spans="4:21">
      <c r="D610" s="29"/>
      <c r="E610" s="29"/>
      <c r="F610" s="29"/>
      <c r="G610" s="29"/>
      <c r="H610" s="29"/>
      <c r="J610" s="29"/>
      <c r="K610" s="29"/>
      <c r="L610" s="29"/>
      <c r="M610" s="29"/>
      <c r="N610" s="29"/>
      <c r="O610" s="29"/>
      <c r="Q610" s="29"/>
      <c r="R610" s="29"/>
      <c r="T610" s="29"/>
      <c r="U610" s="29"/>
    </row>
    <row r="611" spans="4:21">
      <c r="D611" s="29"/>
      <c r="E611" s="29"/>
      <c r="F611" s="29"/>
      <c r="G611" s="29"/>
      <c r="H611" s="29"/>
      <c r="J611" s="29"/>
      <c r="K611" s="29"/>
      <c r="L611" s="29"/>
      <c r="M611" s="29"/>
      <c r="N611" s="29"/>
      <c r="O611" s="29"/>
      <c r="Q611" s="29"/>
      <c r="R611" s="29"/>
      <c r="T611" s="29"/>
      <c r="U611" s="29"/>
    </row>
    <row r="612" spans="4:21">
      <c r="D612" s="29"/>
      <c r="E612" s="29"/>
      <c r="F612" s="29"/>
      <c r="G612" s="29"/>
      <c r="H612" s="29"/>
      <c r="J612" s="29"/>
      <c r="K612" s="29"/>
      <c r="L612" s="29"/>
      <c r="M612" s="29"/>
      <c r="N612" s="29"/>
      <c r="O612" s="29"/>
      <c r="Q612" s="29"/>
      <c r="R612" s="29"/>
      <c r="T612" s="29"/>
      <c r="U612" s="29"/>
    </row>
    <row r="613" spans="4:21">
      <c r="D613" s="29"/>
      <c r="E613" s="29"/>
      <c r="F613" s="29"/>
      <c r="G613" s="29"/>
      <c r="H613" s="29"/>
      <c r="J613" s="29"/>
      <c r="K613" s="29"/>
      <c r="L613" s="29"/>
      <c r="M613" s="29"/>
      <c r="N613" s="29"/>
      <c r="O613" s="29"/>
      <c r="Q613" s="29"/>
      <c r="R613" s="29"/>
      <c r="T613" s="29"/>
      <c r="U613" s="29"/>
    </row>
    <row r="614" spans="4:21">
      <c r="D614" s="29"/>
      <c r="E614" s="29"/>
      <c r="F614" s="29"/>
      <c r="G614" s="29"/>
      <c r="H614" s="29"/>
      <c r="J614" s="29"/>
      <c r="K614" s="29"/>
      <c r="L614" s="29"/>
      <c r="M614" s="29"/>
      <c r="N614" s="29"/>
      <c r="O614" s="29"/>
      <c r="Q614" s="29"/>
      <c r="R614" s="29"/>
      <c r="T614" s="29"/>
      <c r="U614" s="29"/>
    </row>
    <row r="615" spans="4:21">
      <c r="D615" s="29"/>
      <c r="E615" s="29"/>
      <c r="F615" s="29"/>
      <c r="G615" s="29"/>
      <c r="H615" s="29"/>
      <c r="J615" s="29"/>
      <c r="K615" s="29"/>
      <c r="L615" s="29"/>
      <c r="M615" s="29"/>
      <c r="N615" s="29"/>
      <c r="O615" s="29"/>
      <c r="Q615" s="29"/>
      <c r="R615" s="29"/>
      <c r="T615" s="29"/>
      <c r="U615" s="29"/>
    </row>
    <row r="616" spans="4:21">
      <c r="D616" s="29"/>
      <c r="E616" s="29"/>
      <c r="F616" s="29"/>
      <c r="G616" s="29"/>
      <c r="H616" s="29"/>
      <c r="J616" s="29"/>
      <c r="K616" s="29"/>
      <c r="L616" s="29"/>
      <c r="M616" s="29"/>
      <c r="N616" s="29"/>
      <c r="O616" s="29"/>
      <c r="Q616" s="29"/>
      <c r="R616" s="29"/>
      <c r="T616" s="29"/>
      <c r="U616" s="29"/>
    </row>
    <row r="617" spans="4:21">
      <c r="D617" s="29"/>
      <c r="E617" s="29"/>
      <c r="F617" s="29"/>
      <c r="G617" s="29"/>
      <c r="H617" s="29"/>
      <c r="J617" s="29"/>
      <c r="K617" s="29"/>
      <c r="L617" s="29"/>
      <c r="M617" s="29"/>
      <c r="N617" s="29"/>
      <c r="O617" s="29"/>
      <c r="Q617" s="29"/>
      <c r="R617" s="29"/>
      <c r="T617" s="29"/>
      <c r="U617" s="29"/>
    </row>
    <row r="618" spans="4:21">
      <c r="D618" s="29"/>
      <c r="E618" s="29"/>
      <c r="F618" s="29"/>
      <c r="G618" s="29"/>
      <c r="H618" s="29"/>
      <c r="J618" s="29"/>
      <c r="K618" s="29"/>
      <c r="L618" s="29"/>
      <c r="M618" s="29"/>
      <c r="N618" s="29"/>
      <c r="O618" s="29"/>
      <c r="Q618" s="29"/>
      <c r="R618" s="29"/>
      <c r="T618" s="29"/>
      <c r="U618" s="29"/>
    </row>
    <row r="619" spans="4:21">
      <c r="D619" s="29"/>
      <c r="E619" s="29"/>
      <c r="F619" s="29"/>
      <c r="G619" s="29"/>
      <c r="H619" s="29"/>
      <c r="J619" s="29"/>
      <c r="K619" s="29"/>
      <c r="L619" s="29"/>
      <c r="M619" s="29"/>
      <c r="N619" s="29"/>
      <c r="O619" s="29"/>
      <c r="Q619" s="29"/>
      <c r="R619" s="29"/>
      <c r="T619" s="29"/>
      <c r="U619" s="29"/>
    </row>
    <row r="620" spans="4:21">
      <c r="D620" s="29"/>
      <c r="E620" s="29"/>
      <c r="F620" s="29"/>
      <c r="G620" s="29"/>
      <c r="H620" s="29"/>
      <c r="J620" s="29"/>
      <c r="K620" s="29"/>
      <c r="L620" s="29"/>
      <c r="M620" s="29"/>
      <c r="N620" s="29"/>
      <c r="O620" s="29"/>
      <c r="Q620" s="29"/>
      <c r="R620" s="29"/>
      <c r="T620" s="29"/>
      <c r="U620" s="29"/>
    </row>
    <row r="621" spans="4:21">
      <c r="D621" s="29"/>
      <c r="E621" s="29"/>
      <c r="F621" s="29"/>
      <c r="G621" s="29"/>
      <c r="H621" s="29"/>
      <c r="J621" s="29"/>
      <c r="K621" s="29"/>
      <c r="L621" s="29"/>
      <c r="M621" s="29"/>
      <c r="N621" s="29"/>
      <c r="O621" s="29"/>
      <c r="Q621" s="29"/>
      <c r="R621" s="29"/>
      <c r="T621" s="29"/>
      <c r="U621" s="29"/>
    </row>
    <row r="622" spans="4:21">
      <c r="D622" s="29"/>
      <c r="E622" s="29"/>
      <c r="F622" s="29"/>
      <c r="G622" s="29"/>
      <c r="H622" s="29"/>
      <c r="J622" s="29"/>
      <c r="K622" s="29"/>
      <c r="L622" s="29"/>
      <c r="M622" s="29"/>
      <c r="N622" s="29"/>
      <c r="O622" s="29"/>
      <c r="Q622" s="29"/>
      <c r="R622" s="29"/>
      <c r="T622" s="29"/>
      <c r="U622" s="29"/>
    </row>
    <row r="623" spans="4:21">
      <c r="D623" s="29"/>
      <c r="E623" s="29"/>
      <c r="F623" s="29"/>
      <c r="G623" s="29"/>
      <c r="H623" s="29"/>
      <c r="J623" s="29"/>
      <c r="K623" s="29"/>
      <c r="L623" s="29"/>
      <c r="M623" s="29"/>
      <c r="N623" s="29"/>
      <c r="O623" s="29"/>
      <c r="Q623" s="29"/>
      <c r="R623" s="29"/>
      <c r="T623" s="29"/>
      <c r="U623" s="29"/>
    </row>
    <row r="624" spans="4:21">
      <c r="D624" s="29"/>
      <c r="E624" s="29"/>
      <c r="F624" s="29"/>
      <c r="G624" s="29"/>
      <c r="H624" s="29"/>
      <c r="J624" s="29"/>
      <c r="K624" s="29"/>
      <c r="L624" s="29"/>
      <c r="M624" s="29"/>
      <c r="N624" s="29"/>
      <c r="O624" s="29"/>
      <c r="Q624" s="29"/>
      <c r="R624" s="29"/>
      <c r="T624" s="29"/>
      <c r="U624" s="29"/>
    </row>
    <row r="625" spans="4:21">
      <c r="D625" s="29"/>
      <c r="E625" s="29"/>
      <c r="F625" s="29"/>
      <c r="G625" s="29"/>
      <c r="H625" s="29"/>
      <c r="J625" s="29"/>
      <c r="K625" s="29"/>
      <c r="L625" s="29"/>
      <c r="M625" s="29"/>
      <c r="N625" s="29"/>
      <c r="O625" s="29"/>
      <c r="Q625" s="29"/>
      <c r="R625" s="29"/>
      <c r="T625" s="29"/>
      <c r="U625" s="29"/>
    </row>
    <row r="626" spans="4:21">
      <c r="D626" s="29"/>
      <c r="E626" s="29"/>
      <c r="F626" s="29"/>
      <c r="G626" s="29"/>
      <c r="H626" s="29"/>
      <c r="J626" s="29"/>
      <c r="K626" s="29"/>
      <c r="L626" s="29"/>
      <c r="M626" s="29"/>
      <c r="N626" s="29"/>
      <c r="O626" s="29"/>
      <c r="Q626" s="29"/>
      <c r="R626" s="29"/>
      <c r="T626" s="29"/>
      <c r="U626" s="29"/>
    </row>
    <row r="627" spans="4:21">
      <c r="D627" s="29"/>
      <c r="E627" s="29"/>
      <c r="F627" s="29"/>
      <c r="G627" s="29"/>
      <c r="H627" s="29"/>
      <c r="J627" s="29"/>
      <c r="K627" s="29"/>
      <c r="L627" s="29"/>
      <c r="M627" s="29"/>
      <c r="N627" s="29"/>
      <c r="O627" s="29"/>
      <c r="Q627" s="29"/>
      <c r="R627" s="29"/>
      <c r="T627" s="29"/>
      <c r="U627" s="29"/>
    </row>
    <row r="628" spans="4:21">
      <c r="D628" s="29"/>
      <c r="E628" s="29"/>
      <c r="F628" s="29"/>
      <c r="G628" s="29"/>
      <c r="H628" s="29"/>
      <c r="J628" s="29"/>
      <c r="K628" s="29"/>
      <c r="L628" s="27"/>
      <c r="M628" s="29"/>
      <c r="N628" s="29"/>
      <c r="O628" s="29"/>
      <c r="Q628" s="29"/>
      <c r="R628" s="29"/>
      <c r="T628" s="29"/>
      <c r="U628" s="29"/>
    </row>
    <row r="629" spans="4:21">
      <c r="D629" s="29"/>
      <c r="E629" s="29"/>
      <c r="F629" s="29"/>
      <c r="G629" s="29"/>
      <c r="H629" s="29"/>
      <c r="J629" s="29"/>
      <c r="K629" s="29"/>
      <c r="L629" s="27"/>
      <c r="M629" s="29"/>
      <c r="N629" s="29"/>
      <c r="O629" s="29"/>
      <c r="Q629" s="29"/>
      <c r="R629" s="29"/>
      <c r="T629" s="29"/>
      <c r="U629" s="29"/>
    </row>
    <row r="630" spans="4:21">
      <c r="D630" s="29"/>
      <c r="E630" s="29"/>
      <c r="F630" s="29"/>
      <c r="G630" s="29"/>
      <c r="H630" s="29"/>
      <c r="J630" s="29"/>
      <c r="K630" s="29"/>
      <c r="L630" s="27"/>
      <c r="M630" s="29"/>
      <c r="N630" s="29"/>
      <c r="O630" s="29"/>
      <c r="Q630" s="29"/>
      <c r="R630" s="29"/>
      <c r="T630" s="29"/>
      <c r="U630" s="29"/>
    </row>
    <row r="631" spans="4:21">
      <c r="D631" s="29"/>
      <c r="E631" s="29"/>
      <c r="F631" s="29"/>
      <c r="G631" s="29"/>
      <c r="H631" s="29"/>
      <c r="J631" s="29"/>
      <c r="K631" s="29"/>
      <c r="L631" s="27"/>
      <c r="M631" s="29"/>
      <c r="N631" s="29"/>
      <c r="O631" s="29"/>
      <c r="Q631" s="29"/>
      <c r="R631" s="29"/>
      <c r="T631" s="29"/>
      <c r="U631" s="29"/>
    </row>
    <row r="632" spans="4:21">
      <c r="D632" s="29"/>
      <c r="E632" s="29"/>
      <c r="F632" s="27"/>
      <c r="G632" s="29"/>
      <c r="H632" s="29"/>
      <c r="J632" s="29"/>
      <c r="K632" s="29"/>
      <c r="L632" s="27"/>
      <c r="M632" s="29"/>
      <c r="N632" s="29"/>
      <c r="O632" s="29"/>
      <c r="Q632" s="29"/>
      <c r="R632" s="29"/>
      <c r="T632" s="29"/>
      <c r="U632" s="29"/>
    </row>
    <row r="633" spans="4:21">
      <c r="D633" s="29"/>
      <c r="E633" s="29"/>
      <c r="F633" s="27"/>
      <c r="G633" s="29"/>
      <c r="H633" s="29"/>
      <c r="J633" s="29"/>
      <c r="K633" s="29"/>
      <c r="L633" s="27"/>
      <c r="M633" s="29"/>
      <c r="N633" s="29"/>
      <c r="O633" s="29"/>
      <c r="Q633" s="29"/>
      <c r="R633" s="29"/>
      <c r="T633" s="29"/>
      <c r="U633" s="29"/>
    </row>
    <row r="634" spans="4:21">
      <c r="D634" s="29"/>
      <c r="E634" s="29"/>
      <c r="F634" s="27"/>
      <c r="G634" s="29"/>
      <c r="H634" s="29"/>
      <c r="J634" s="29"/>
      <c r="K634" s="29"/>
      <c r="L634" s="27"/>
      <c r="M634" s="29"/>
      <c r="N634" s="29"/>
      <c r="O634" s="29"/>
      <c r="Q634" s="29"/>
      <c r="R634" s="29"/>
      <c r="T634" s="29"/>
      <c r="U634" s="29"/>
    </row>
    <row r="635" spans="4:21">
      <c r="D635" s="29"/>
      <c r="E635" s="29"/>
      <c r="F635" s="27"/>
      <c r="G635" s="29"/>
      <c r="H635" s="29"/>
      <c r="J635" s="29"/>
      <c r="K635" s="29"/>
      <c r="M635" s="29"/>
      <c r="N635" s="29"/>
      <c r="O635" s="29"/>
      <c r="Q635" s="29"/>
      <c r="R635" s="29"/>
      <c r="T635" s="29"/>
      <c r="U635" s="29"/>
    </row>
    <row r="636" spans="4:21">
      <c r="D636" s="29"/>
      <c r="E636" s="29"/>
      <c r="F636" s="27"/>
      <c r="G636" s="29"/>
      <c r="H636" s="29"/>
      <c r="J636" s="29"/>
      <c r="K636" s="29"/>
      <c r="M636" s="29"/>
      <c r="N636" s="29"/>
      <c r="O636" s="29"/>
      <c r="Q636" s="29"/>
      <c r="R636" s="29"/>
      <c r="T636" s="29"/>
      <c r="U636" s="29"/>
    </row>
    <row r="637" spans="4:21">
      <c r="D637" s="29"/>
      <c r="E637" s="29"/>
      <c r="F637" s="27"/>
      <c r="G637" s="29"/>
      <c r="H637" s="29"/>
      <c r="J637" s="29"/>
      <c r="K637" s="29"/>
      <c r="M637" s="29"/>
      <c r="N637" s="29"/>
      <c r="O637" s="29"/>
      <c r="Q637" s="29"/>
      <c r="R637" s="29"/>
      <c r="T637" s="29"/>
      <c r="U637" s="29"/>
    </row>
    <row r="638" spans="4:21">
      <c r="D638" s="29"/>
      <c r="E638" s="29"/>
      <c r="F638" s="27"/>
      <c r="G638" s="29"/>
      <c r="H638" s="29"/>
      <c r="J638" s="29"/>
      <c r="K638" s="29"/>
      <c r="M638" s="29"/>
      <c r="N638" s="29"/>
      <c r="O638" s="29"/>
      <c r="Q638" s="29"/>
      <c r="R638" s="29"/>
      <c r="T638" s="29"/>
      <c r="U638" s="29"/>
    </row>
    <row r="639" spans="4:21">
      <c r="D639" s="29"/>
      <c r="E639" s="29"/>
      <c r="G639" s="29"/>
      <c r="H639" s="29"/>
      <c r="J639" s="29"/>
      <c r="K639" s="29"/>
      <c r="M639" s="29"/>
      <c r="N639" s="29"/>
      <c r="O639" s="29"/>
      <c r="Q639" s="29"/>
      <c r="R639" s="29"/>
      <c r="T639" s="29"/>
      <c r="U639" s="29"/>
    </row>
    <row r="640" spans="4:21">
      <c r="D640" s="29"/>
      <c r="E640" s="29"/>
      <c r="G640" s="29"/>
      <c r="H640" s="29"/>
      <c r="J640" s="29"/>
      <c r="K640" s="29"/>
      <c r="M640" s="29"/>
      <c r="N640" s="29"/>
      <c r="O640" s="29"/>
      <c r="Q640" s="29"/>
      <c r="R640" s="29"/>
      <c r="T640" s="29"/>
      <c r="U640" s="29"/>
    </row>
    <row r="641" spans="4:21">
      <c r="D641" s="29"/>
      <c r="E641" s="29"/>
      <c r="G641" s="29"/>
      <c r="H641" s="29"/>
      <c r="J641" s="29"/>
      <c r="K641" s="29"/>
      <c r="M641" s="29"/>
      <c r="N641" s="29"/>
      <c r="O641" s="29"/>
      <c r="Q641" s="29"/>
      <c r="R641" s="29"/>
      <c r="T641" s="29"/>
      <c r="U641" s="29"/>
    </row>
    <row r="642" spans="4:21">
      <c r="D642" s="29"/>
      <c r="E642" s="29"/>
      <c r="G642" s="29"/>
      <c r="H642" s="29"/>
      <c r="J642" s="29"/>
      <c r="K642" s="29"/>
      <c r="M642" s="29"/>
      <c r="N642" s="29"/>
      <c r="O642" s="29"/>
      <c r="Q642" s="29"/>
      <c r="R642" s="29"/>
      <c r="T642" s="29"/>
      <c r="U642" s="29"/>
    </row>
    <row r="643" spans="4:21">
      <c r="D643" s="29"/>
      <c r="E643" s="29"/>
      <c r="G643" s="29"/>
      <c r="H643" s="29"/>
      <c r="J643" s="29"/>
      <c r="K643" s="29"/>
      <c r="M643" s="29"/>
      <c r="N643" s="29"/>
      <c r="O643" s="29"/>
      <c r="Q643" s="29"/>
      <c r="R643" s="29"/>
      <c r="T643" s="29"/>
      <c r="U643" s="29"/>
    </row>
    <row r="644" spans="4:21">
      <c r="D644" s="29"/>
      <c r="E644" s="29"/>
      <c r="G644" s="29"/>
      <c r="H644" s="29"/>
      <c r="J644" s="29"/>
      <c r="K644" s="29"/>
      <c r="M644" s="29"/>
      <c r="N644" s="29"/>
      <c r="O644" s="29"/>
      <c r="Q644" s="29"/>
      <c r="R644" s="29"/>
      <c r="T644" s="29"/>
      <c r="U644" s="29"/>
    </row>
    <row r="645" spans="4:21">
      <c r="D645" s="29"/>
      <c r="E645" s="29"/>
      <c r="G645" s="29"/>
      <c r="H645" s="29"/>
      <c r="J645" s="29"/>
      <c r="K645" s="29"/>
      <c r="M645" s="29"/>
      <c r="N645" s="29"/>
      <c r="O645" s="29"/>
      <c r="Q645" s="29"/>
      <c r="R645" s="29"/>
      <c r="T645" s="29"/>
      <c r="U645" s="29"/>
    </row>
    <row r="646" spans="4:21">
      <c r="D646" s="29"/>
      <c r="E646" s="29"/>
      <c r="G646" s="29"/>
      <c r="H646" s="29"/>
      <c r="J646" s="29"/>
      <c r="K646" s="29"/>
      <c r="M646" s="29"/>
      <c r="N646" s="29"/>
      <c r="O646" s="29"/>
      <c r="Q646" s="29"/>
      <c r="R646" s="29"/>
      <c r="T646" s="29"/>
      <c r="U646" s="29"/>
    </row>
    <row r="647" spans="4:21">
      <c r="D647" s="29"/>
      <c r="E647" s="29"/>
      <c r="G647" s="29"/>
      <c r="H647" s="29"/>
      <c r="J647" s="29"/>
      <c r="K647" s="29"/>
      <c r="M647" s="29"/>
      <c r="N647" s="29"/>
      <c r="O647" s="29"/>
      <c r="Q647" s="29"/>
      <c r="R647" s="29"/>
      <c r="T647" s="29"/>
      <c r="U647" s="29"/>
    </row>
    <row r="648" spans="4:21">
      <c r="D648" s="29"/>
      <c r="E648" s="29"/>
      <c r="G648" s="29"/>
      <c r="H648" s="29"/>
      <c r="J648" s="29"/>
      <c r="K648" s="29"/>
      <c r="M648" s="29"/>
      <c r="N648" s="29"/>
      <c r="O648" s="29"/>
      <c r="Q648" s="29"/>
      <c r="R648" s="29"/>
      <c r="T648" s="29"/>
      <c r="U648" s="29"/>
    </row>
    <row r="649" spans="4:21">
      <c r="D649" s="29"/>
      <c r="E649" s="29"/>
      <c r="G649" s="29"/>
      <c r="H649" s="29"/>
      <c r="J649" s="29"/>
      <c r="K649" s="29"/>
      <c r="M649" s="29"/>
      <c r="N649" s="29"/>
      <c r="O649" s="29"/>
      <c r="Q649" s="29"/>
      <c r="R649" s="29"/>
      <c r="T649" s="29"/>
      <c r="U649" s="29"/>
    </row>
    <row r="650" spans="4:21">
      <c r="D650" s="29"/>
      <c r="E650" s="29"/>
      <c r="G650" s="29"/>
      <c r="H650" s="29"/>
      <c r="J650" s="29"/>
      <c r="K650" s="29"/>
      <c r="M650" s="29"/>
      <c r="N650" s="29"/>
      <c r="O650" s="29"/>
      <c r="Q650" s="29"/>
      <c r="R650" s="29"/>
      <c r="T650" s="29"/>
      <c r="U650" s="29"/>
    </row>
    <row r="651" spans="4:21">
      <c r="D651" s="29"/>
      <c r="E651" s="29"/>
      <c r="G651" s="29"/>
      <c r="H651" s="29"/>
      <c r="J651" s="29"/>
      <c r="K651" s="29"/>
      <c r="M651" s="29"/>
      <c r="N651" s="29"/>
      <c r="O651" s="29"/>
      <c r="Q651" s="29"/>
      <c r="R651" s="29"/>
      <c r="T651" s="29"/>
      <c r="U651" s="29"/>
    </row>
    <row r="652" spans="4:21">
      <c r="D652" s="29"/>
      <c r="E652" s="29"/>
      <c r="G652" s="29"/>
      <c r="H652" s="29"/>
      <c r="J652" s="29"/>
      <c r="K652" s="29"/>
      <c r="M652" s="29"/>
      <c r="N652" s="29"/>
      <c r="O652" s="29"/>
      <c r="Q652" s="29"/>
      <c r="R652" s="29"/>
      <c r="T652" s="29"/>
      <c r="U652" s="29"/>
    </row>
    <row r="653" spans="4:21">
      <c r="D653" s="29"/>
      <c r="E653" s="29"/>
      <c r="G653" s="29"/>
      <c r="H653" s="29"/>
      <c r="J653" s="29"/>
      <c r="K653" s="29"/>
      <c r="M653" s="29"/>
      <c r="N653" s="29"/>
      <c r="O653" s="29"/>
      <c r="Q653" s="29"/>
      <c r="R653" s="29"/>
      <c r="T653" s="29"/>
      <c r="U653" s="29"/>
    </row>
    <row r="654" spans="4:21">
      <c r="D654" s="29"/>
      <c r="E654" s="29"/>
      <c r="G654" s="29"/>
      <c r="H654" s="29"/>
      <c r="J654" s="29"/>
      <c r="K654" s="29"/>
      <c r="M654" s="29"/>
      <c r="N654" s="29"/>
      <c r="O654" s="29"/>
      <c r="Q654" s="29"/>
      <c r="R654" s="29"/>
      <c r="T654" s="29"/>
      <c r="U654" s="29"/>
    </row>
    <row r="655" spans="4:21">
      <c r="D655" s="29"/>
      <c r="E655" s="29"/>
      <c r="G655" s="29"/>
      <c r="H655" s="29"/>
      <c r="J655" s="29"/>
      <c r="K655" s="29"/>
      <c r="M655" s="29"/>
      <c r="N655" s="29"/>
      <c r="O655" s="29"/>
      <c r="Q655" s="29"/>
      <c r="R655" s="29"/>
      <c r="T655" s="29"/>
      <c r="U655" s="29"/>
    </row>
    <row r="656" spans="4:21">
      <c r="D656" s="29"/>
      <c r="E656" s="29"/>
      <c r="G656" s="29"/>
      <c r="H656" s="29"/>
      <c r="J656" s="29"/>
      <c r="K656" s="29"/>
      <c r="M656" s="29"/>
      <c r="N656" s="29"/>
      <c r="O656" s="29"/>
      <c r="Q656" s="29"/>
      <c r="R656" s="29"/>
      <c r="T656" s="29"/>
      <c r="U656" s="29"/>
    </row>
    <row r="657" spans="4:21">
      <c r="D657" s="29"/>
      <c r="E657" s="29"/>
      <c r="G657" s="29"/>
      <c r="H657" s="29"/>
      <c r="J657" s="29"/>
      <c r="K657" s="29"/>
      <c r="M657" s="29"/>
      <c r="N657" s="29"/>
      <c r="O657" s="29"/>
      <c r="Q657" s="29"/>
      <c r="R657" s="29"/>
      <c r="T657" s="29"/>
      <c r="U657" s="29"/>
    </row>
    <row r="658" spans="4:21">
      <c r="D658" s="29"/>
      <c r="E658" s="29"/>
      <c r="G658" s="29"/>
      <c r="H658" s="29"/>
      <c r="J658" s="29"/>
      <c r="K658" s="29"/>
      <c r="M658" s="29"/>
      <c r="N658" s="29"/>
      <c r="O658" s="29"/>
      <c r="Q658" s="29"/>
      <c r="R658" s="29"/>
      <c r="T658" s="29"/>
      <c r="U658" s="29"/>
    </row>
    <row r="659" spans="4:21">
      <c r="D659" s="29"/>
      <c r="E659" s="29"/>
      <c r="G659" s="29"/>
      <c r="H659" s="29"/>
      <c r="J659" s="29"/>
      <c r="K659" s="29"/>
      <c r="M659" s="29"/>
      <c r="N659" s="29"/>
      <c r="O659" s="29"/>
      <c r="Q659" s="29"/>
      <c r="R659" s="29"/>
      <c r="T659" s="29"/>
      <c r="U659" s="29"/>
    </row>
    <row r="660" spans="4:21">
      <c r="D660" s="29"/>
      <c r="E660" s="29"/>
      <c r="G660" s="29"/>
      <c r="H660" s="29"/>
      <c r="J660" s="29"/>
      <c r="K660" s="29"/>
      <c r="M660" s="29"/>
      <c r="N660" s="29"/>
      <c r="O660" s="29"/>
      <c r="Q660" s="29"/>
      <c r="R660" s="29"/>
      <c r="T660" s="29"/>
      <c r="U660" s="29"/>
    </row>
    <row r="661" spans="4:21">
      <c r="D661" s="29"/>
      <c r="E661" s="29"/>
      <c r="G661" s="29"/>
      <c r="H661" s="29"/>
      <c r="J661" s="29"/>
      <c r="K661" s="29"/>
      <c r="M661" s="29"/>
      <c r="N661" s="29"/>
      <c r="O661" s="29"/>
      <c r="Q661" s="29"/>
      <c r="R661" s="29"/>
      <c r="T661" s="29"/>
      <c r="U661" s="29"/>
    </row>
    <row r="662" spans="4:21">
      <c r="D662" s="29"/>
      <c r="E662" s="29"/>
      <c r="G662" s="29"/>
      <c r="H662" s="29"/>
      <c r="J662" s="29"/>
      <c r="K662" s="29"/>
      <c r="M662" s="29"/>
      <c r="N662" s="29"/>
      <c r="O662" s="29"/>
      <c r="Q662" s="29"/>
      <c r="R662" s="29"/>
      <c r="T662" s="29"/>
      <c r="U662" s="29"/>
    </row>
    <row r="663" spans="4:21">
      <c r="D663" s="29"/>
      <c r="E663" s="29"/>
      <c r="G663" s="29"/>
      <c r="H663" s="29"/>
      <c r="J663" s="29"/>
      <c r="K663" s="29"/>
      <c r="M663" s="29"/>
      <c r="N663" s="29"/>
      <c r="O663" s="29"/>
      <c r="Q663" s="29"/>
      <c r="R663" s="29"/>
      <c r="T663" s="29"/>
      <c r="U663" s="29"/>
    </row>
    <row r="664" spans="4:21">
      <c r="D664" s="29"/>
      <c r="E664" s="29"/>
      <c r="G664" s="29"/>
      <c r="H664" s="29"/>
      <c r="J664" s="29"/>
      <c r="K664" s="29"/>
      <c r="M664" s="29"/>
      <c r="N664" s="29"/>
      <c r="O664" s="29"/>
      <c r="Q664" s="29"/>
      <c r="R664" s="29"/>
      <c r="T664" s="29"/>
      <c r="U664" s="29"/>
    </row>
    <row r="665" spans="4:21">
      <c r="D665" s="29"/>
      <c r="E665" s="29"/>
      <c r="G665" s="29"/>
      <c r="H665" s="29"/>
      <c r="J665" s="29"/>
      <c r="K665" s="29"/>
      <c r="M665" s="29"/>
      <c r="N665" s="29"/>
      <c r="O665" s="29"/>
      <c r="Q665" s="29"/>
      <c r="R665" s="29"/>
      <c r="T665" s="29"/>
      <c r="U665" s="29"/>
    </row>
    <row r="666" spans="4:21">
      <c r="D666" s="29"/>
      <c r="E666" s="29"/>
      <c r="G666" s="29"/>
      <c r="H666" s="29"/>
      <c r="J666" s="29"/>
      <c r="K666" s="29"/>
      <c r="M666" s="29"/>
      <c r="N666" s="29"/>
      <c r="O666" s="29"/>
      <c r="Q666" s="29"/>
      <c r="R666" s="29"/>
      <c r="T666" s="29"/>
      <c r="U666" s="29"/>
    </row>
    <row r="667" spans="4:21">
      <c r="D667" s="29"/>
      <c r="E667" s="29"/>
      <c r="G667" s="29"/>
      <c r="H667" s="29"/>
      <c r="J667" s="29"/>
      <c r="K667" s="29"/>
      <c r="M667" s="29"/>
      <c r="N667" s="29"/>
      <c r="O667" s="29"/>
      <c r="Q667" s="29"/>
      <c r="R667" s="29"/>
      <c r="T667" s="29"/>
      <c r="U667" s="29"/>
    </row>
    <row r="668" spans="4:21">
      <c r="D668" s="29"/>
      <c r="E668" s="29"/>
      <c r="G668" s="29"/>
      <c r="H668" s="29"/>
      <c r="J668" s="29"/>
      <c r="K668" s="29"/>
      <c r="M668" s="29"/>
      <c r="N668" s="29"/>
      <c r="O668" s="29"/>
      <c r="Q668" s="29"/>
      <c r="R668" s="29"/>
      <c r="T668" s="29"/>
      <c r="U668" s="29"/>
    </row>
    <row r="669" spans="4:21">
      <c r="D669" s="29"/>
      <c r="E669" s="29"/>
      <c r="G669" s="29"/>
      <c r="H669" s="29"/>
      <c r="J669" s="29"/>
      <c r="K669" s="29"/>
      <c r="M669" s="29"/>
      <c r="N669" s="29"/>
      <c r="O669" s="29"/>
      <c r="Q669" s="29"/>
      <c r="R669" s="29"/>
      <c r="T669" s="29"/>
      <c r="U669" s="29"/>
    </row>
    <row r="670" spans="4:21">
      <c r="D670" s="29"/>
      <c r="E670" s="29"/>
      <c r="G670" s="29"/>
      <c r="H670" s="29"/>
      <c r="J670" s="29"/>
      <c r="K670" s="29"/>
      <c r="M670" s="29"/>
      <c r="N670" s="29"/>
      <c r="O670" s="29"/>
      <c r="Q670" s="29"/>
      <c r="R670" s="29"/>
      <c r="T670" s="29"/>
      <c r="U670" s="29"/>
    </row>
    <row r="671" spans="4:21">
      <c r="D671" s="29"/>
      <c r="E671" s="29"/>
      <c r="G671" s="29"/>
      <c r="H671" s="29"/>
      <c r="J671" s="29"/>
      <c r="K671" s="29"/>
      <c r="M671" s="29"/>
      <c r="N671" s="29"/>
      <c r="O671" s="29"/>
      <c r="Q671" s="29"/>
      <c r="R671" s="29"/>
      <c r="T671" s="29"/>
      <c r="U671" s="29"/>
    </row>
    <row r="672" spans="4:21">
      <c r="D672" s="29"/>
      <c r="E672" s="29"/>
      <c r="G672" s="29"/>
      <c r="H672" s="29"/>
      <c r="J672" s="29"/>
      <c r="K672" s="29"/>
      <c r="M672" s="29"/>
      <c r="N672" s="29"/>
      <c r="O672" s="29"/>
      <c r="Q672" s="29"/>
      <c r="R672" s="29"/>
      <c r="T672" s="29"/>
      <c r="U672" s="29"/>
    </row>
    <row r="673" spans="4:21">
      <c r="D673" s="29"/>
      <c r="E673" s="29"/>
      <c r="G673" s="29"/>
      <c r="H673" s="29"/>
      <c r="J673" s="29"/>
      <c r="K673" s="29"/>
      <c r="M673" s="29"/>
      <c r="N673" s="29"/>
      <c r="O673" s="29"/>
      <c r="Q673" s="29"/>
      <c r="R673" s="29"/>
      <c r="T673" s="29"/>
      <c r="U673" s="29"/>
    </row>
    <row r="674" spans="4:21">
      <c r="D674" s="29"/>
      <c r="E674" s="29"/>
      <c r="G674" s="29"/>
      <c r="H674" s="29"/>
      <c r="J674" s="29"/>
      <c r="K674" s="29"/>
      <c r="M674" s="29"/>
      <c r="N674" s="29"/>
      <c r="O674" s="29"/>
      <c r="Q674" s="29"/>
      <c r="R674" s="29"/>
      <c r="T674" s="29"/>
      <c r="U674" s="29"/>
    </row>
    <row r="675" spans="4:21">
      <c r="D675" s="29"/>
      <c r="E675" s="29"/>
      <c r="G675" s="29"/>
      <c r="H675" s="29"/>
      <c r="J675" s="29"/>
      <c r="K675" s="29"/>
      <c r="M675" s="29"/>
      <c r="N675" s="29"/>
      <c r="O675" s="29"/>
      <c r="Q675" s="29"/>
      <c r="R675" s="29"/>
      <c r="T675" s="29"/>
      <c r="U675" s="29"/>
    </row>
    <row r="676" spans="4:21">
      <c r="D676" s="29"/>
      <c r="E676" s="29"/>
      <c r="G676" s="29"/>
      <c r="H676" s="29"/>
      <c r="J676" s="29"/>
      <c r="K676" s="29"/>
      <c r="M676" s="29"/>
      <c r="N676" s="29"/>
      <c r="O676" s="29"/>
      <c r="Q676" s="29"/>
      <c r="R676" s="29"/>
      <c r="T676" s="29"/>
      <c r="U676" s="29"/>
    </row>
    <row r="677" spans="4:21">
      <c r="D677" s="29"/>
      <c r="E677" s="29"/>
      <c r="G677" s="29"/>
      <c r="H677" s="29"/>
      <c r="J677" s="29"/>
      <c r="K677" s="29"/>
      <c r="M677" s="29"/>
      <c r="N677" s="29"/>
      <c r="O677" s="29"/>
      <c r="Q677" s="29"/>
      <c r="R677" s="29"/>
      <c r="T677" s="29"/>
      <c r="U677" s="29"/>
    </row>
    <row r="678" spans="4:21">
      <c r="D678" s="29"/>
      <c r="E678" s="29"/>
      <c r="G678" s="29"/>
      <c r="H678" s="29"/>
      <c r="J678" s="29"/>
      <c r="K678" s="29"/>
      <c r="M678" s="29"/>
      <c r="N678" s="29"/>
      <c r="O678" s="29"/>
      <c r="Q678" s="29"/>
      <c r="R678" s="29"/>
      <c r="T678" s="29"/>
      <c r="U678" s="29"/>
    </row>
    <row r="679" spans="4:21">
      <c r="D679" s="29"/>
      <c r="E679" s="29"/>
      <c r="G679" s="29"/>
      <c r="H679" s="29"/>
      <c r="J679" s="29"/>
      <c r="K679" s="29"/>
      <c r="M679" s="29"/>
      <c r="N679" s="29"/>
      <c r="O679" s="29"/>
      <c r="Q679" s="29"/>
      <c r="R679" s="29"/>
      <c r="T679" s="29"/>
      <c r="U679" s="29"/>
    </row>
    <row r="680" spans="4:21">
      <c r="D680" s="29"/>
      <c r="E680" s="29"/>
      <c r="G680" s="29"/>
      <c r="H680" s="29"/>
      <c r="J680" s="29"/>
      <c r="K680" s="29"/>
      <c r="M680" s="29"/>
      <c r="N680" s="29"/>
      <c r="O680" s="29"/>
      <c r="Q680" s="29"/>
      <c r="R680" s="29"/>
      <c r="T680" s="29"/>
      <c r="U680" s="29"/>
    </row>
    <row r="681" spans="4:21">
      <c r="D681" s="29"/>
      <c r="E681" s="29"/>
      <c r="G681" s="29"/>
      <c r="H681" s="29"/>
      <c r="J681" s="29"/>
      <c r="K681" s="29"/>
      <c r="M681" s="29"/>
      <c r="N681" s="29"/>
      <c r="O681" s="29"/>
      <c r="Q681" s="29"/>
      <c r="R681" s="29"/>
      <c r="T681" s="29"/>
      <c r="U681" s="29"/>
    </row>
    <row r="682" spans="4:21">
      <c r="D682" s="29"/>
      <c r="E682" s="29"/>
      <c r="G682" s="29"/>
      <c r="H682" s="29"/>
      <c r="J682" s="29"/>
      <c r="K682" s="29"/>
      <c r="M682" s="29"/>
      <c r="N682" s="29"/>
      <c r="O682" s="29"/>
      <c r="Q682" s="29"/>
      <c r="R682" s="29"/>
      <c r="T682" s="29"/>
      <c r="U682" s="29"/>
    </row>
    <row r="683" spans="4:21">
      <c r="D683" s="29"/>
      <c r="E683" s="29"/>
      <c r="G683" s="29"/>
      <c r="H683" s="29"/>
      <c r="J683" s="29"/>
      <c r="K683" s="29"/>
      <c r="M683" s="29"/>
      <c r="N683" s="29"/>
      <c r="O683" s="29"/>
      <c r="Q683" s="29"/>
      <c r="R683" s="29"/>
      <c r="T683" s="29"/>
      <c r="U683" s="29"/>
    </row>
    <row r="684" spans="4:21">
      <c r="D684" s="29"/>
      <c r="E684" s="29"/>
      <c r="G684" s="29"/>
      <c r="H684" s="29"/>
      <c r="J684" s="29"/>
      <c r="K684" s="29"/>
      <c r="M684" s="29"/>
      <c r="N684" s="29"/>
      <c r="O684" s="29"/>
      <c r="Q684" s="29"/>
      <c r="R684" s="29"/>
      <c r="T684" s="29"/>
      <c r="U684" s="29"/>
    </row>
    <row r="685" spans="4:21">
      <c r="D685" s="29"/>
      <c r="E685" s="29"/>
      <c r="G685" s="29"/>
      <c r="H685" s="29"/>
      <c r="J685" s="29"/>
      <c r="K685" s="29"/>
      <c r="M685" s="29"/>
      <c r="N685" s="29"/>
      <c r="O685" s="29"/>
      <c r="Q685" s="29"/>
      <c r="R685" s="29"/>
      <c r="T685" s="29"/>
      <c r="U685" s="29"/>
    </row>
    <row r="686" spans="4:21">
      <c r="D686" s="29"/>
      <c r="E686" s="29"/>
      <c r="G686" s="29"/>
      <c r="H686" s="29"/>
      <c r="J686" s="29"/>
      <c r="K686" s="29"/>
      <c r="M686" s="29"/>
      <c r="N686" s="29"/>
      <c r="O686" s="29"/>
      <c r="Q686" s="29"/>
      <c r="R686" s="29"/>
      <c r="T686" s="29"/>
      <c r="U686" s="29"/>
    </row>
    <row r="687" spans="4:21">
      <c r="D687" s="29"/>
      <c r="E687" s="29"/>
      <c r="G687" s="29"/>
      <c r="H687" s="29"/>
      <c r="J687" s="29"/>
      <c r="K687" s="29"/>
      <c r="M687" s="29"/>
      <c r="N687" s="29"/>
      <c r="O687" s="29"/>
      <c r="Q687" s="29"/>
      <c r="R687" s="29"/>
      <c r="T687" s="29"/>
      <c r="U687" s="29"/>
    </row>
    <row r="688" spans="4:21">
      <c r="D688" s="29"/>
      <c r="E688" s="29"/>
      <c r="G688" s="29"/>
      <c r="H688" s="29"/>
      <c r="J688" s="29"/>
      <c r="K688" s="29"/>
      <c r="M688" s="29"/>
      <c r="N688" s="29"/>
      <c r="O688" s="29"/>
      <c r="Q688" s="29"/>
      <c r="R688" s="29"/>
      <c r="T688" s="29"/>
      <c r="U688" s="29"/>
    </row>
    <row r="689" spans="4:21">
      <c r="D689" s="29"/>
      <c r="E689" s="29"/>
      <c r="G689" s="29"/>
      <c r="H689" s="29"/>
      <c r="J689" s="29"/>
      <c r="K689" s="29"/>
      <c r="M689" s="29"/>
      <c r="N689" s="29"/>
      <c r="O689" s="29"/>
      <c r="Q689" s="29"/>
      <c r="R689" s="29"/>
      <c r="T689" s="29"/>
      <c r="U689" s="29"/>
    </row>
    <row r="690" spans="4:21">
      <c r="D690" s="29"/>
      <c r="E690" s="29"/>
      <c r="G690" s="29"/>
      <c r="H690" s="29"/>
      <c r="J690" s="29"/>
      <c r="K690" s="29"/>
      <c r="M690" s="29"/>
      <c r="N690" s="29"/>
      <c r="O690" s="29"/>
      <c r="Q690" s="29"/>
      <c r="R690" s="29"/>
      <c r="T690" s="29"/>
      <c r="U690" s="29"/>
    </row>
    <row r="691" spans="4:21">
      <c r="D691" s="29"/>
      <c r="E691" s="29"/>
      <c r="G691" s="29"/>
      <c r="H691" s="29"/>
      <c r="J691" s="29"/>
      <c r="K691" s="29"/>
      <c r="M691" s="29"/>
      <c r="N691" s="29"/>
      <c r="O691" s="29"/>
      <c r="Q691" s="29"/>
      <c r="R691" s="29"/>
      <c r="T691" s="29"/>
      <c r="U691" s="29"/>
    </row>
    <row r="692" spans="4:21">
      <c r="D692" s="29"/>
      <c r="E692" s="29"/>
      <c r="G692" s="29"/>
      <c r="H692" s="29"/>
      <c r="J692" s="29"/>
      <c r="K692" s="29"/>
      <c r="M692" s="29"/>
      <c r="N692" s="29"/>
      <c r="O692" s="29"/>
      <c r="Q692" s="29"/>
      <c r="R692" s="29"/>
      <c r="T692" s="29"/>
      <c r="U692" s="29"/>
    </row>
    <row r="693" spans="4:21">
      <c r="D693" s="29"/>
      <c r="E693" s="29"/>
      <c r="G693" s="29"/>
      <c r="H693" s="29"/>
      <c r="J693" s="29"/>
      <c r="K693" s="29"/>
      <c r="M693" s="29"/>
      <c r="N693" s="29"/>
      <c r="O693" s="29"/>
      <c r="Q693" s="29"/>
      <c r="R693" s="29"/>
      <c r="T693" s="29"/>
      <c r="U693" s="29"/>
    </row>
    <row r="694" spans="4:21">
      <c r="D694" s="29"/>
      <c r="E694" s="29"/>
      <c r="G694" s="29"/>
      <c r="H694" s="29"/>
      <c r="J694" s="29"/>
      <c r="K694" s="29"/>
      <c r="M694" s="29"/>
      <c r="N694" s="29"/>
      <c r="O694" s="29"/>
      <c r="Q694" s="29"/>
      <c r="R694" s="29"/>
      <c r="T694" s="29"/>
      <c r="U694" s="29"/>
    </row>
    <row r="695" spans="4:21">
      <c r="D695" s="29"/>
      <c r="E695" s="29"/>
      <c r="G695" s="29"/>
      <c r="H695" s="29"/>
      <c r="J695" s="29"/>
      <c r="K695" s="29"/>
      <c r="M695" s="29"/>
      <c r="N695" s="29"/>
      <c r="O695" s="29"/>
      <c r="Q695" s="29"/>
      <c r="R695" s="29"/>
      <c r="T695" s="29"/>
      <c r="U695" s="29"/>
    </row>
    <row r="696" spans="4:21">
      <c r="D696" s="29"/>
      <c r="E696" s="29"/>
      <c r="G696" s="29"/>
      <c r="H696" s="29"/>
      <c r="J696" s="29"/>
      <c r="K696" s="29"/>
      <c r="M696" s="29"/>
      <c r="N696" s="29"/>
      <c r="O696" s="29"/>
      <c r="Q696" s="29"/>
      <c r="R696" s="29"/>
      <c r="T696" s="29"/>
      <c r="U696" s="29"/>
    </row>
    <row r="697" spans="4:21">
      <c r="D697" s="29"/>
      <c r="E697" s="29"/>
      <c r="G697" s="29"/>
      <c r="H697" s="29"/>
      <c r="J697" s="29"/>
      <c r="K697" s="29"/>
      <c r="M697" s="29"/>
      <c r="N697" s="29"/>
      <c r="O697" s="29"/>
      <c r="Q697" s="29"/>
      <c r="R697" s="29"/>
      <c r="T697" s="29"/>
      <c r="U697" s="29"/>
    </row>
    <row r="698" spans="4:21">
      <c r="D698" s="29"/>
      <c r="E698" s="29"/>
      <c r="G698" s="29"/>
      <c r="H698" s="29"/>
      <c r="J698" s="29"/>
      <c r="K698" s="29"/>
      <c r="M698" s="29"/>
      <c r="N698" s="29"/>
      <c r="O698" s="29"/>
      <c r="Q698" s="29"/>
      <c r="R698" s="29"/>
      <c r="T698" s="29"/>
      <c r="U698" s="29"/>
    </row>
    <row r="699" spans="4:21">
      <c r="D699" s="29"/>
      <c r="E699" s="29"/>
      <c r="G699" s="29"/>
      <c r="H699" s="29"/>
      <c r="J699" s="29"/>
      <c r="K699" s="29"/>
      <c r="M699" s="29"/>
      <c r="N699" s="29"/>
      <c r="O699" s="29"/>
      <c r="Q699" s="29"/>
      <c r="R699" s="29"/>
      <c r="T699" s="29"/>
      <c r="U699" s="29"/>
    </row>
    <row r="700" spans="4:21">
      <c r="D700" s="29"/>
      <c r="E700" s="29"/>
      <c r="G700" s="29"/>
      <c r="H700" s="29"/>
      <c r="J700" s="29"/>
      <c r="K700" s="29"/>
      <c r="M700" s="29"/>
      <c r="N700" s="29"/>
      <c r="O700" s="29"/>
      <c r="Q700" s="29"/>
      <c r="R700" s="29"/>
      <c r="T700" s="29"/>
      <c r="U700" s="29"/>
    </row>
    <row r="701" spans="4:21">
      <c r="D701" s="29"/>
      <c r="E701" s="29"/>
      <c r="G701" s="29"/>
      <c r="H701" s="29"/>
      <c r="J701" s="29"/>
      <c r="K701" s="29"/>
      <c r="M701" s="29"/>
      <c r="N701" s="29"/>
      <c r="O701" s="29"/>
      <c r="Q701" s="29"/>
      <c r="R701" s="29"/>
      <c r="T701" s="29"/>
      <c r="U701" s="29"/>
    </row>
    <row r="702" spans="4:21">
      <c r="D702" s="29"/>
      <c r="E702" s="29"/>
      <c r="G702" s="29"/>
      <c r="H702" s="29"/>
      <c r="J702" s="29"/>
      <c r="K702" s="29"/>
      <c r="M702" s="29"/>
      <c r="N702" s="29"/>
      <c r="O702" s="29"/>
      <c r="Q702" s="29"/>
      <c r="R702" s="29"/>
      <c r="T702" s="29"/>
      <c r="U702" s="29"/>
    </row>
    <row r="703" spans="4:21">
      <c r="D703" s="29"/>
      <c r="E703" s="29"/>
      <c r="G703" s="29"/>
      <c r="H703" s="29"/>
      <c r="J703" s="29"/>
      <c r="K703" s="29"/>
      <c r="M703" s="29"/>
      <c r="N703" s="29"/>
      <c r="O703" s="29"/>
      <c r="Q703" s="29"/>
      <c r="R703" s="29"/>
      <c r="T703" s="29"/>
      <c r="U703" s="29"/>
    </row>
    <row r="704" spans="4:21">
      <c r="D704" s="29"/>
      <c r="E704" s="29"/>
      <c r="G704" s="29"/>
      <c r="H704" s="29"/>
      <c r="J704" s="29"/>
      <c r="K704" s="29"/>
      <c r="M704" s="29"/>
      <c r="N704" s="29"/>
      <c r="O704" s="29"/>
      <c r="Q704" s="29"/>
      <c r="R704" s="29"/>
      <c r="T704" s="29"/>
      <c r="U704" s="29"/>
    </row>
    <row r="705" spans="4:21">
      <c r="D705" s="29"/>
      <c r="E705" s="29"/>
      <c r="G705" s="29"/>
      <c r="H705" s="29"/>
      <c r="J705" s="29"/>
      <c r="K705" s="29"/>
      <c r="M705" s="29"/>
      <c r="N705" s="29"/>
      <c r="O705" s="29"/>
      <c r="Q705" s="29"/>
      <c r="R705" s="29"/>
      <c r="T705" s="29"/>
      <c r="U705" s="29"/>
    </row>
    <row r="706" spans="4:21">
      <c r="D706" s="29"/>
      <c r="E706" s="29"/>
      <c r="G706" s="29"/>
      <c r="H706" s="29"/>
      <c r="J706" s="29"/>
      <c r="K706" s="29"/>
      <c r="M706" s="29"/>
      <c r="N706" s="29"/>
      <c r="O706" s="29"/>
      <c r="Q706" s="29"/>
      <c r="R706" s="29"/>
      <c r="T706" s="29"/>
      <c r="U706" s="29"/>
    </row>
    <row r="707" spans="4:21">
      <c r="D707" s="29"/>
      <c r="E707" s="29"/>
      <c r="G707" s="29"/>
      <c r="H707" s="29"/>
      <c r="J707" s="29"/>
      <c r="K707" s="29"/>
      <c r="M707" s="29"/>
      <c r="N707" s="29"/>
      <c r="O707" s="29"/>
      <c r="Q707" s="29"/>
      <c r="R707" s="29"/>
      <c r="T707" s="29"/>
      <c r="U707" s="29"/>
    </row>
    <row r="708" spans="4:21">
      <c r="D708" s="29"/>
      <c r="E708" s="29"/>
      <c r="G708" s="29"/>
      <c r="H708" s="29"/>
      <c r="J708" s="29"/>
      <c r="K708" s="29"/>
      <c r="M708" s="29"/>
      <c r="N708" s="29"/>
      <c r="O708" s="29"/>
      <c r="Q708" s="29"/>
      <c r="R708" s="29"/>
      <c r="T708" s="29"/>
      <c r="U708" s="29"/>
    </row>
    <row r="709" spans="4:21">
      <c r="D709" s="29"/>
      <c r="E709" s="29"/>
      <c r="G709" s="29"/>
      <c r="H709" s="29"/>
      <c r="J709" s="29"/>
      <c r="K709" s="29"/>
      <c r="M709" s="29"/>
      <c r="N709" s="29"/>
      <c r="O709" s="29"/>
      <c r="Q709" s="29"/>
      <c r="R709" s="29"/>
      <c r="T709" s="29"/>
      <c r="U709" s="29"/>
    </row>
    <row r="710" spans="4:21">
      <c r="D710" s="29"/>
      <c r="E710" s="29"/>
      <c r="G710" s="29"/>
      <c r="H710" s="29"/>
      <c r="J710" s="29"/>
      <c r="K710" s="29"/>
      <c r="M710" s="29"/>
      <c r="N710" s="29"/>
      <c r="O710" s="29"/>
      <c r="Q710" s="29"/>
      <c r="R710" s="29"/>
      <c r="T710" s="29"/>
      <c r="U710" s="29"/>
    </row>
    <row r="711" spans="4:21">
      <c r="D711" s="29"/>
      <c r="E711" s="29"/>
      <c r="G711" s="29"/>
      <c r="H711" s="29"/>
      <c r="J711" s="29"/>
      <c r="K711" s="29"/>
      <c r="M711" s="29"/>
      <c r="N711" s="29"/>
      <c r="O711" s="29"/>
      <c r="Q711" s="29"/>
      <c r="R711" s="29"/>
      <c r="T711" s="29"/>
      <c r="U711" s="29"/>
    </row>
    <row r="712" spans="4:21">
      <c r="D712" s="29"/>
      <c r="E712" s="29"/>
      <c r="G712" s="29"/>
      <c r="H712" s="29"/>
      <c r="J712" s="29"/>
      <c r="K712" s="29"/>
      <c r="M712" s="29"/>
      <c r="N712" s="29"/>
      <c r="O712" s="29"/>
      <c r="Q712" s="29"/>
      <c r="R712" s="29"/>
      <c r="T712" s="29"/>
      <c r="U712" s="29"/>
    </row>
    <row r="713" spans="4:21">
      <c r="D713" s="29"/>
      <c r="E713" s="29"/>
      <c r="G713" s="29"/>
      <c r="H713" s="29"/>
      <c r="J713" s="29"/>
      <c r="K713" s="29"/>
      <c r="M713" s="29"/>
      <c r="N713" s="29"/>
      <c r="O713" s="29"/>
      <c r="Q713" s="29"/>
      <c r="R713" s="29"/>
      <c r="T713" s="29"/>
      <c r="U713" s="29"/>
    </row>
    <row r="714" spans="4:21">
      <c r="D714" s="29"/>
      <c r="E714" s="29"/>
      <c r="G714" s="29"/>
      <c r="H714" s="29"/>
      <c r="J714" s="29"/>
      <c r="K714" s="29"/>
      <c r="M714" s="29"/>
      <c r="N714" s="29"/>
      <c r="O714" s="29"/>
      <c r="Q714" s="29"/>
      <c r="R714" s="29"/>
      <c r="T714" s="29"/>
      <c r="U714" s="29"/>
    </row>
    <row r="715" spans="4:21">
      <c r="D715" s="29"/>
      <c r="E715" s="29"/>
      <c r="G715" s="29"/>
      <c r="H715" s="29"/>
      <c r="J715" s="29"/>
      <c r="K715" s="29"/>
      <c r="M715" s="29"/>
      <c r="N715" s="29"/>
      <c r="O715" s="29"/>
      <c r="Q715" s="29"/>
      <c r="R715" s="29"/>
      <c r="T715" s="29"/>
      <c r="U715" s="29"/>
    </row>
    <row r="716" spans="4:21">
      <c r="D716" s="29"/>
      <c r="E716" s="29"/>
      <c r="G716" s="29"/>
      <c r="H716" s="29"/>
      <c r="J716" s="29"/>
      <c r="K716" s="29"/>
      <c r="M716" s="29"/>
      <c r="N716" s="29"/>
      <c r="O716" s="29"/>
      <c r="Q716" s="29"/>
      <c r="R716" s="29"/>
      <c r="T716" s="29"/>
      <c r="U716" s="29"/>
    </row>
    <row r="717" spans="4:21">
      <c r="D717" s="29"/>
      <c r="E717" s="29"/>
      <c r="G717" s="29"/>
      <c r="H717" s="29"/>
      <c r="J717" s="29"/>
      <c r="K717" s="29"/>
      <c r="M717" s="29"/>
      <c r="N717" s="29"/>
      <c r="O717" s="29"/>
      <c r="Q717" s="29"/>
      <c r="R717" s="29"/>
      <c r="T717" s="29"/>
      <c r="U717" s="29"/>
    </row>
    <row r="718" spans="4:21">
      <c r="D718" s="29"/>
      <c r="E718" s="29"/>
      <c r="G718" s="29"/>
      <c r="H718" s="29"/>
      <c r="J718" s="29"/>
      <c r="K718" s="29"/>
      <c r="M718" s="29"/>
      <c r="N718" s="29"/>
      <c r="O718" s="29"/>
      <c r="Q718" s="29"/>
      <c r="R718" s="29"/>
      <c r="T718" s="29"/>
      <c r="U718" s="29"/>
    </row>
    <row r="719" spans="4:21">
      <c r="D719" s="29"/>
      <c r="E719" s="29"/>
      <c r="G719" s="29"/>
      <c r="H719" s="29"/>
      <c r="J719" s="29"/>
      <c r="K719" s="29"/>
      <c r="M719" s="29"/>
      <c r="N719" s="29"/>
      <c r="O719" s="29"/>
      <c r="Q719" s="29"/>
      <c r="R719" s="29"/>
      <c r="T719" s="29"/>
      <c r="U719" s="29"/>
    </row>
    <row r="720" spans="4:21">
      <c r="D720" s="29"/>
      <c r="E720" s="29"/>
      <c r="G720" s="29"/>
      <c r="H720" s="29"/>
      <c r="J720" s="29"/>
      <c r="K720" s="29"/>
      <c r="M720" s="29"/>
      <c r="N720" s="29"/>
      <c r="O720" s="29"/>
      <c r="Q720" s="29"/>
      <c r="R720" s="29"/>
      <c r="T720" s="29"/>
      <c r="U720" s="29"/>
    </row>
    <row r="721" spans="4:21">
      <c r="D721" s="29"/>
      <c r="E721" s="29"/>
      <c r="G721" s="29"/>
      <c r="H721" s="29"/>
      <c r="J721" s="29"/>
      <c r="K721" s="29"/>
      <c r="M721" s="29"/>
      <c r="N721" s="29"/>
      <c r="O721" s="29"/>
      <c r="Q721" s="29"/>
      <c r="R721" s="29"/>
      <c r="T721" s="29"/>
      <c r="U721" s="29"/>
    </row>
    <row r="722" spans="4:21">
      <c r="D722" s="29"/>
      <c r="E722" s="29"/>
      <c r="G722" s="29"/>
      <c r="H722" s="29"/>
      <c r="J722" s="29"/>
      <c r="K722" s="29"/>
      <c r="M722" s="29"/>
      <c r="N722" s="29"/>
      <c r="O722" s="29"/>
      <c r="Q722" s="29"/>
      <c r="R722" s="29"/>
      <c r="T722" s="29"/>
      <c r="U722" s="29"/>
    </row>
    <row r="723" spans="4:21">
      <c r="D723" s="29"/>
      <c r="E723" s="29"/>
      <c r="G723" s="29"/>
      <c r="H723" s="29"/>
      <c r="J723" s="29"/>
      <c r="K723" s="29"/>
      <c r="M723" s="29"/>
      <c r="N723" s="29"/>
      <c r="O723" s="29"/>
      <c r="Q723" s="29"/>
      <c r="R723" s="29"/>
      <c r="T723" s="29"/>
      <c r="U723" s="29"/>
    </row>
    <row r="724" spans="4:21">
      <c r="D724" s="29"/>
      <c r="E724" s="29"/>
      <c r="G724" s="29"/>
      <c r="H724" s="29"/>
      <c r="J724" s="29"/>
      <c r="K724" s="29"/>
      <c r="M724" s="29"/>
      <c r="N724" s="29"/>
      <c r="O724" s="29"/>
      <c r="Q724" s="29"/>
      <c r="R724" s="29"/>
      <c r="T724" s="29"/>
      <c r="U724" s="29"/>
    </row>
    <row r="725" spans="4:21">
      <c r="D725" s="29"/>
      <c r="E725" s="29"/>
      <c r="G725" s="29"/>
      <c r="H725" s="29"/>
      <c r="J725" s="29"/>
      <c r="K725" s="29"/>
      <c r="M725" s="29"/>
      <c r="N725" s="29"/>
      <c r="O725" s="29"/>
      <c r="Q725" s="29"/>
      <c r="R725" s="29"/>
      <c r="T725" s="29"/>
      <c r="U725" s="29"/>
    </row>
    <row r="726" spans="4:21">
      <c r="D726" s="29"/>
      <c r="E726" s="29"/>
      <c r="G726" s="29"/>
      <c r="H726" s="29"/>
      <c r="J726" s="29"/>
      <c r="K726" s="29"/>
      <c r="M726" s="29"/>
      <c r="N726" s="29"/>
      <c r="O726" s="29"/>
      <c r="Q726" s="29"/>
      <c r="R726" s="29"/>
      <c r="T726" s="29"/>
      <c r="U726" s="29"/>
    </row>
    <row r="727" spans="4:21">
      <c r="D727" s="29"/>
      <c r="E727" s="29"/>
      <c r="G727" s="29"/>
      <c r="H727" s="29"/>
      <c r="J727" s="29"/>
      <c r="K727" s="29"/>
      <c r="M727" s="29"/>
      <c r="N727" s="29"/>
      <c r="O727" s="29"/>
      <c r="Q727" s="29"/>
      <c r="R727" s="29"/>
      <c r="T727" s="29"/>
      <c r="U727" s="29"/>
    </row>
    <row r="728" spans="4:21">
      <c r="D728" s="29"/>
      <c r="E728" s="29"/>
      <c r="G728" s="29"/>
      <c r="H728" s="29"/>
      <c r="J728" s="29"/>
      <c r="K728" s="29"/>
      <c r="M728" s="29"/>
      <c r="N728" s="29"/>
      <c r="O728" s="29"/>
      <c r="Q728" s="29"/>
      <c r="R728" s="29"/>
      <c r="T728" s="29"/>
      <c r="U728" s="29"/>
    </row>
    <row r="729" spans="4:21">
      <c r="D729" s="29"/>
      <c r="E729" s="29"/>
      <c r="G729" s="29"/>
      <c r="H729" s="29"/>
      <c r="J729" s="29"/>
      <c r="K729" s="29"/>
      <c r="M729" s="29"/>
      <c r="N729" s="29"/>
      <c r="O729" s="29"/>
      <c r="Q729" s="29"/>
      <c r="R729" s="29"/>
      <c r="T729" s="29"/>
      <c r="U729" s="29"/>
    </row>
    <row r="730" spans="4:21">
      <c r="D730" s="29"/>
      <c r="E730" s="29"/>
      <c r="G730" s="29"/>
      <c r="H730" s="29"/>
      <c r="J730" s="29"/>
      <c r="K730" s="29"/>
      <c r="M730" s="29"/>
      <c r="N730" s="29"/>
      <c r="O730" s="29"/>
      <c r="Q730" s="29"/>
      <c r="R730" s="29"/>
      <c r="T730" s="29"/>
      <c r="U730" s="29"/>
    </row>
    <row r="731" spans="4:21">
      <c r="D731" s="29"/>
      <c r="E731" s="29"/>
      <c r="G731" s="29"/>
      <c r="H731" s="29"/>
      <c r="J731" s="29"/>
      <c r="K731" s="29"/>
      <c r="M731" s="29"/>
      <c r="N731" s="29"/>
      <c r="O731" s="29"/>
      <c r="Q731" s="29"/>
      <c r="R731" s="29"/>
      <c r="T731" s="29"/>
      <c r="U731" s="29"/>
    </row>
    <row r="732" spans="4:21">
      <c r="D732" s="29"/>
      <c r="E732" s="29"/>
      <c r="G732" s="29"/>
      <c r="H732" s="29"/>
      <c r="J732" s="29"/>
      <c r="K732" s="29"/>
      <c r="M732" s="29"/>
      <c r="N732" s="29"/>
      <c r="O732" s="29"/>
      <c r="Q732" s="29"/>
      <c r="R732" s="29"/>
      <c r="T732" s="29"/>
      <c r="U732" s="29"/>
    </row>
    <row r="733" spans="4:21">
      <c r="D733" s="29"/>
      <c r="E733" s="29"/>
      <c r="G733" s="29"/>
      <c r="H733" s="29"/>
      <c r="J733" s="29"/>
      <c r="K733" s="29"/>
      <c r="M733" s="29"/>
      <c r="N733" s="29"/>
      <c r="O733" s="29"/>
      <c r="Q733" s="29"/>
      <c r="R733" s="29"/>
      <c r="T733" s="29"/>
      <c r="U733" s="29"/>
    </row>
    <row r="734" spans="4:21">
      <c r="D734" s="29"/>
      <c r="E734" s="29"/>
      <c r="G734" s="29"/>
      <c r="H734" s="29"/>
      <c r="J734" s="29"/>
      <c r="K734" s="29"/>
      <c r="M734" s="29"/>
      <c r="N734" s="29"/>
      <c r="O734" s="29"/>
      <c r="Q734" s="29"/>
      <c r="R734" s="29"/>
      <c r="T734" s="29"/>
      <c r="U734" s="29"/>
    </row>
    <row r="735" spans="4:21">
      <c r="D735" s="29"/>
      <c r="E735" s="29"/>
      <c r="G735" s="29"/>
      <c r="H735" s="29"/>
      <c r="J735" s="29"/>
      <c r="K735" s="29"/>
      <c r="M735" s="29"/>
      <c r="N735" s="29"/>
      <c r="O735" s="29"/>
      <c r="Q735" s="29"/>
      <c r="R735" s="29"/>
      <c r="T735" s="29"/>
      <c r="U735" s="29"/>
    </row>
    <row r="736" spans="4:21">
      <c r="D736" s="29"/>
      <c r="E736" s="29"/>
      <c r="G736" s="29"/>
      <c r="H736" s="29"/>
      <c r="J736" s="29"/>
      <c r="K736" s="29"/>
      <c r="M736" s="29"/>
      <c r="N736" s="29"/>
      <c r="O736" s="29"/>
      <c r="Q736" s="29"/>
      <c r="R736" s="29"/>
      <c r="T736" s="29"/>
      <c r="U736" s="29"/>
    </row>
    <row r="737" spans="4:21">
      <c r="D737" s="29"/>
      <c r="E737" s="29"/>
      <c r="G737" s="29"/>
      <c r="H737" s="29"/>
      <c r="J737" s="29"/>
      <c r="K737" s="29"/>
      <c r="M737" s="29"/>
      <c r="N737" s="29"/>
      <c r="O737" s="29"/>
      <c r="Q737" s="29"/>
      <c r="R737" s="29"/>
      <c r="T737" s="29"/>
      <c r="U737" s="29"/>
    </row>
    <row r="738" spans="4:21">
      <c r="D738" s="29"/>
      <c r="E738" s="29"/>
      <c r="G738" s="29"/>
      <c r="H738" s="29"/>
      <c r="J738" s="29"/>
      <c r="K738" s="29"/>
      <c r="M738" s="29"/>
      <c r="N738" s="29"/>
      <c r="O738" s="29"/>
      <c r="Q738" s="29"/>
      <c r="R738" s="29"/>
      <c r="T738" s="29"/>
      <c r="U738" s="29"/>
    </row>
    <row r="739" spans="4:21">
      <c r="D739" s="29"/>
      <c r="E739" s="29"/>
      <c r="G739" s="29"/>
      <c r="H739" s="29"/>
      <c r="J739" s="29"/>
      <c r="K739" s="29"/>
      <c r="M739" s="29"/>
      <c r="N739" s="29"/>
      <c r="O739" s="29"/>
      <c r="Q739" s="29"/>
      <c r="R739" s="29"/>
      <c r="T739" s="29"/>
      <c r="U739" s="29"/>
    </row>
    <row r="740" spans="4:21">
      <c r="D740" s="29"/>
      <c r="E740" s="29"/>
      <c r="G740" s="29"/>
      <c r="H740" s="29"/>
      <c r="J740" s="29"/>
      <c r="K740" s="29"/>
      <c r="M740" s="29"/>
      <c r="N740" s="29"/>
      <c r="O740" s="29"/>
      <c r="Q740" s="29"/>
      <c r="R740" s="29"/>
      <c r="T740" s="29"/>
      <c r="U740" s="29"/>
    </row>
    <row r="741" spans="4:21">
      <c r="D741" s="29"/>
      <c r="E741" s="29"/>
      <c r="G741" s="29"/>
      <c r="H741" s="29"/>
      <c r="J741" s="29"/>
      <c r="K741" s="29"/>
      <c r="M741" s="29"/>
      <c r="N741" s="29"/>
      <c r="O741" s="29"/>
      <c r="Q741" s="29"/>
      <c r="R741" s="29"/>
      <c r="T741" s="29"/>
      <c r="U741" s="29"/>
    </row>
    <row r="742" spans="4:21">
      <c r="D742" s="29"/>
      <c r="E742" s="29"/>
      <c r="G742" s="29"/>
      <c r="H742" s="29"/>
      <c r="J742" s="29"/>
      <c r="K742" s="29"/>
      <c r="M742" s="29"/>
      <c r="N742" s="29"/>
      <c r="O742" s="29"/>
      <c r="Q742" s="29"/>
      <c r="R742" s="29"/>
      <c r="T742" s="29"/>
      <c r="U742" s="29"/>
    </row>
    <row r="743" spans="4:21">
      <c r="D743" s="29"/>
      <c r="E743" s="29"/>
      <c r="G743" s="29"/>
      <c r="H743" s="29"/>
      <c r="J743" s="29"/>
      <c r="K743" s="29"/>
      <c r="M743" s="29"/>
      <c r="N743" s="29"/>
      <c r="O743" s="29"/>
      <c r="Q743" s="29"/>
      <c r="R743" s="29"/>
      <c r="T743" s="29"/>
      <c r="U743" s="29"/>
    </row>
    <row r="744" spans="4:21">
      <c r="D744" s="29"/>
      <c r="E744" s="29"/>
      <c r="G744" s="29"/>
      <c r="H744" s="29"/>
      <c r="J744" s="29"/>
      <c r="K744" s="29"/>
      <c r="M744" s="29"/>
      <c r="N744" s="29"/>
      <c r="O744" s="29"/>
      <c r="Q744" s="29"/>
      <c r="R744" s="29"/>
      <c r="T744" s="29"/>
      <c r="U744" s="29"/>
    </row>
    <row r="745" spans="4:21">
      <c r="D745" s="29"/>
      <c r="E745" s="29"/>
      <c r="G745" s="29"/>
      <c r="H745" s="29"/>
      <c r="J745" s="29"/>
      <c r="K745" s="29"/>
      <c r="M745" s="29"/>
      <c r="N745" s="29"/>
      <c r="O745" s="29"/>
      <c r="Q745" s="29"/>
      <c r="R745" s="29"/>
      <c r="T745" s="29"/>
      <c r="U745" s="29"/>
    </row>
    <row r="746" spans="4:21">
      <c r="D746" s="29"/>
      <c r="E746" s="29"/>
      <c r="G746" s="29"/>
      <c r="H746" s="29"/>
      <c r="J746" s="29"/>
      <c r="K746" s="29"/>
      <c r="M746" s="29"/>
      <c r="N746" s="29"/>
      <c r="O746" s="29"/>
      <c r="Q746" s="29"/>
      <c r="R746" s="29"/>
      <c r="T746" s="29"/>
      <c r="U746" s="29"/>
    </row>
    <row r="747" spans="4:21">
      <c r="D747" s="29"/>
      <c r="E747" s="29"/>
      <c r="G747" s="29"/>
      <c r="H747" s="29"/>
      <c r="J747" s="29"/>
      <c r="K747" s="29"/>
      <c r="M747" s="29"/>
      <c r="N747" s="29"/>
      <c r="O747" s="29"/>
      <c r="Q747" s="29"/>
      <c r="R747" s="29"/>
      <c r="T747" s="29"/>
      <c r="U747" s="29"/>
    </row>
    <row r="748" spans="4:21">
      <c r="D748" s="29"/>
      <c r="E748" s="29"/>
      <c r="G748" s="29"/>
      <c r="H748" s="29"/>
      <c r="J748" s="29"/>
      <c r="K748" s="29"/>
      <c r="M748" s="29"/>
      <c r="N748" s="29"/>
      <c r="O748" s="29"/>
      <c r="Q748" s="29"/>
      <c r="R748" s="29"/>
      <c r="T748" s="29"/>
      <c r="U748" s="29"/>
    </row>
    <row r="749" spans="4:21">
      <c r="D749" s="29"/>
      <c r="E749" s="29"/>
      <c r="G749" s="29"/>
      <c r="H749" s="29"/>
      <c r="J749" s="29"/>
      <c r="K749" s="29"/>
      <c r="M749" s="29"/>
      <c r="N749" s="29"/>
      <c r="O749" s="29"/>
      <c r="Q749" s="29"/>
      <c r="R749" s="29"/>
      <c r="T749" s="29"/>
      <c r="U749" s="29"/>
    </row>
    <row r="750" spans="4:21">
      <c r="D750" s="29"/>
      <c r="E750" s="29"/>
      <c r="G750" s="29"/>
      <c r="H750" s="29"/>
      <c r="J750" s="29"/>
      <c r="K750" s="29"/>
      <c r="M750" s="29"/>
      <c r="N750" s="29"/>
      <c r="O750" s="29"/>
      <c r="Q750" s="29"/>
      <c r="R750" s="29"/>
      <c r="T750" s="29"/>
      <c r="U750" s="29"/>
    </row>
    <row r="751" spans="4:21">
      <c r="D751" s="29"/>
      <c r="E751" s="29"/>
      <c r="G751" s="29"/>
      <c r="H751" s="29"/>
      <c r="J751" s="29"/>
      <c r="K751" s="29"/>
      <c r="M751" s="29"/>
      <c r="N751" s="29"/>
      <c r="O751" s="29"/>
      <c r="Q751" s="29"/>
      <c r="R751" s="29"/>
      <c r="T751" s="29"/>
      <c r="U751" s="29"/>
    </row>
    <row r="752" spans="4:21">
      <c r="D752" s="29"/>
      <c r="E752" s="29"/>
      <c r="G752" s="29"/>
      <c r="H752" s="29"/>
      <c r="J752" s="29"/>
      <c r="K752" s="29"/>
      <c r="M752" s="29"/>
      <c r="N752" s="29"/>
      <c r="O752" s="29"/>
      <c r="Q752" s="29"/>
      <c r="R752" s="29"/>
      <c r="T752" s="29"/>
      <c r="U752" s="29"/>
    </row>
    <row r="753" spans="4:21">
      <c r="D753" s="29"/>
      <c r="E753" s="29"/>
      <c r="G753" s="29"/>
      <c r="H753" s="29"/>
      <c r="J753" s="29"/>
      <c r="K753" s="29"/>
      <c r="M753" s="29"/>
      <c r="N753" s="29"/>
      <c r="O753" s="29"/>
      <c r="Q753" s="29"/>
      <c r="R753" s="29"/>
      <c r="T753" s="29"/>
      <c r="U753" s="29"/>
    </row>
    <row r="754" spans="4:21">
      <c r="D754" s="29"/>
      <c r="E754" s="29"/>
      <c r="G754" s="29"/>
      <c r="H754" s="29"/>
      <c r="J754" s="29"/>
      <c r="K754" s="29"/>
      <c r="M754" s="29"/>
      <c r="N754" s="29"/>
      <c r="O754" s="29"/>
      <c r="Q754" s="29"/>
      <c r="R754" s="29"/>
      <c r="T754" s="29"/>
      <c r="U754" s="29"/>
    </row>
    <row r="755" spans="4:21">
      <c r="D755" s="29"/>
      <c r="E755" s="29"/>
      <c r="G755" s="29"/>
      <c r="H755" s="29"/>
      <c r="J755" s="29"/>
      <c r="K755" s="29"/>
      <c r="M755" s="29"/>
      <c r="N755" s="29"/>
      <c r="O755" s="29"/>
      <c r="Q755" s="29"/>
      <c r="R755" s="29"/>
      <c r="T755" s="29"/>
      <c r="U755" s="29"/>
    </row>
    <row r="756" spans="4:21">
      <c r="D756" s="29"/>
      <c r="E756" s="29"/>
      <c r="G756" s="29"/>
      <c r="H756" s="29"/>
      <c r="J756" s="29"/>
      <c r="K756" s="29"/>
      <c r="M756" s="29"/>
      <c r="N756" s="29"/>
      <c r="O756" s="29"/>
      <c r="Q756" s="29"/>
      <c r="R756" s="29"/>
      <c r="T756" s="29"/>
      <c r="U756" s="29"/>
    </row>
    <row r="757" spans="4:21">
      <c r="D757" s="29"/>
      <c r="E757" s="29"/>
      <c r="G757" s="29"/>
      <c r="H757" s="29"/>
      <c r="J757" s="29"/>
      <c r="K757" s="29"/>
      <c r="M757" s="29"/>
      <c r="N757" s="29"/>
      <c r="O757" s="29"/>
      <c r="Q757" s="29"/>
      <c r="R757" s="29"/>
      <c r="T757" s="29"/>
      <c r="U757" s="29"/>
    </row>
    <row r="758" spans="4:21">
      <c r="D758" s="29"/>
      <c r="E758" s="29"/>
      <c r="G758" s="29"/>
      <c r="H758" s="29"/>
      <c r="J758" s="29"/>
      <c r="K758" s="29"/>
      <c r="M758" s="29"/>
      <c r="N758" s="29"/>
      <c r="O758" s="29"/>
      <c r="Q758" s="29"/>
      <c r="R758" s="29"/>
      <c r="T758" s="29"/>
      <c r="U758" s="29"/>
    </row>
    <row r="759" spans="4:21">
      <c r="D759" s="29"/>
      <c r="E759" s="29"/>
      <c r="G759" s="29"/>
      <c r="H759" s="29"/>
      <c r="J759" s="29"/>
      <c r="K759" s="29"/>
      <c r="M759" s="29"/>
      <c r="N759" s="29"/>
      <c r="O759" s="29"/>
      <c r="Q759" s="29"/>
      <c r="R759" s="29"/>
      <c r="T759" s="29"/>
      <c r="U759" s="29"/>
    </row>
    <row r="760" spans="4:21">
      <c r="D760" s="29"/>
      <c r="E760" s="29"/>
      <c r="G760" s="29"/>
      <c r="H760" s="29"/>
      <c r="J760" s="29"/>
      <c r="K760" s="29"/>
      <c r="M760" s="29"/>
      <c r="N760" s="29"/>
      <c r="O760" s="29"/>
      <c r="Q760" s="29"/>
      <c r="R760" s="29"/>
      <c r="T760" s="29"/>
      <c r="U760" s="29"/>
    </row>
    <row r="761" spans="4:21">
      <c r="D761" s="29"/>
      <c r="E761" s="29"/>
      <c r="G761" s="29"/>
      <c r="H761" s="29"/>
      <c r="J761" s="29"/>
      <c r="K761" s="29"/>
      <c r="M761" s="29"/>
      <c r="N761" s="29"/>
      <c r="O761" s="29"/>
      <c r="Q761" s="29"/>
      <c r="R761" s="29"/>
      <c r="T761" s="29"/>
      <c r="U761" s="29"/>
    </row>
    <row r="762" spans="4:21">
      <c r="D762" s="29"/>
      <c r="E762" s="29"/>
      <c r="G762" s="29"/>
      <c r="H762" s="29"/>
      <c r="J762" s="29"/>
      <c r="K762" s="29"/>
      <c r="M762" s="29"/>
      <c r="N762" s="29"/>
      <c r="O762" s="29"/>
      <c r="Q762" s="29"/>
      <c r="R762" s="29"/>
      <c r="T762" s="29"/>
      <c r="U762" s="29"/>
    </row>
    <row r="763" spans="4:21">
      <c r="D763" s="29"/>
      <c r="E763" s="29"/>
      <c r="G763" s="29"/>
      <c r="H763" s="29"/>
      <c r="J763" s="29"/>
      <c r="K763" s="29"/>
      <c r="M763" s="29"/>
      <c r="N763" s="29"/>
      <c r="O763" s="29"/>
      <c r="Q763" s="29"/>
      <c r="R763" s="29"/>
      <c r="T763" s="29"/>
      <c r="U763" s="29"/>
    </row>
    <row r="764" spans="4:21">
      <c r="D764" s="29"/>
      <c r="E764" s="29"/>
      <c r="G764" s="29"/>
      <c r="H764" s="29"/>
      <c r="J764" s="29"/>
      <c r="K764" s="29"/>
      <c r="M764" s="29"/>
      <c r="N764" s="29"/>
      <c r="O764" s="29"/>
      <c r="Q764" s="29"/>
      <c r="R764" s="29"/>
      <c r="T764" s="29"/>
      <c r="U764" s="29"/>
    </row>
    <row r="765" spans="4:21">
      <c r="D765" s="29"/>
      <c r="E765" s="29"/>
      <c r="G765" s="29"/>
      <c r="H765" s="29"/>
      <c r="J765" s="29"/>
      <c r="K765" s="29"/>
      <c r="M765" s="29"/>
      <c r="N765" s="29"/>
      <c r="O765" s="29"/>
      <c r="Q765" s="29"/>
      <c r="R765" s="29"/>
      <c r="T765" s="29"/>
      <c r="U765" s="29"/>
    </row>
    <row r="766" spans="4:21">
      <c r="D766" s="29"/>
      <c r="E766" s="29"/>
      <c r="G766" s="29"/>
      <c r="H766" s="29"/>
      <c r="J766" s="29"/>
      <c r="K766" s="29"/>
      <c r="M766" s="29"/>
      <c r="N766" s="29"/>
      <c r="O766" s="29"/>
      <c r="Q766" s="29"/>
      <c r="R766" s="29"/>
      <c r="T766" s="29"/>
      <c r="U766" s="29"/>
    </row>
    <row r="767" spans="4:21">
      <c r="D767" s="29"/>
      <c r="E767" s="29"/>
      <c r="G767" s="29"/>
      <c r="H767" s="29"/>
      <c r="J767" s="29"/>
      <c r="K767" s="29"/>
      <c r="M767" s="29"/>
      <c r="N767" s="29"/>
      <c r="O767" s="29"/>
      <c r="Q767" s="29"/>
      <c r="R767" s="29"/>
      <c r="T767" s="29"/>
      <c r="U767" s="29"/>
    </row>
    <row r="768" spans="4:21">
      <c r="D768" s="29"/>
      <c r="E768" s="29"/>
      <c r="G768" s="29"/>
      <c r="H768" s="29"/>
      <c r="J768" s="29"/>
      <c r="K768" s="29"/>
      <c r="M768" s="29"/>
      <c r="N768" s="29"/>
      <c r="O768" s="29"/>
      <c r="Q768" s="29"/>
      <c r="R768" s="29"/>
      <c r="T768" s="29"/>
      <c r="U768" s="29"/>
    </row>
    <row r="769" spans="4:21">
      <c r="D769" s="29"/>
      <c r="E769" s="29"/>
      <c r="G769" s="29"/>
      <c r="H769" s="29"/>
      <c r="J769" s="29"/>
      <c r="K769" s="29"/>
      <c r="M769" s="29"/>
      <c r="N769" s="29"/>
      <c r="O769" s="29"/>
      <c r="Q769" s="29"/>
      <c r="R769" s="29"/>
      <c r="T769" s="29"/>
      <c r="U769" s="29"/>
    </row>
    <row r="770" spans="4:21">
      <c r="D770" s="29"/>
      <c r="E770" s="29"/>
      <c r="G770" s="29"/>
      <c r="H770" s="29"/>
      <c r="J770" s="29"/>
      <c r="K770" s="29"/>
      <c r="M770" s="29"/>
      <c r="N770" s="29"/>
      <c r="O770" s="29"/>
      <c r="Q770" s="29"/>
      <c r="R770" s="29"/>
      <c r="T770" s="29"/>
      <c r="U770" s="29"/>
    </row>
    <row r="771" spans="4:21">
      <c r="D771" s="29"/>
      <c r="E771" s="29"/>
      <c r="G771" s="29"/>
      <c r="H771" s="29"/>
      <c r="J771" s="29"/>
      <c r="K771" s="29"/>
      <c r="M771" s="29"/>
      <c r="N771" s="29"/>
      <c r="O771" s="29"/>
      <c r="Q771" s="29"/>
      <c r="R771" s="29"/>
      <c r="T771" s="29"/>
      <c r="U771" s="29"/>
    </row>
    <row r="772" spans="4:21">
      <c r="D772" s="29"/>
      <c r="E772" s="29"/>
      <c r="G772" s="29"/>
      <c r="H772" s="29"/>
      <c r="J772" s="29"/>
      <c r="K772" s="29"/>
      <c r="M772" s="29"/>
      <c r="N772" s="29"/>
      <c r="O772" s="29"/>
      <c r="Q772" s="29"/>
      <c r="R772" s="29"/>
      <c r="T772" s="29"/>
      <c r="U772" s="29"/>
    </row>
    <row r="773" spans="4:21">
      <c r="D773" s="29"/>
      <c r="E773" s="29"/>
      <c r="G773" s="29"/>
      <c r="H773" s="29"/>
      <c r="J773" s="29"/>
      <c r="K773" s="29"/>
      <c r="M773" s="29"/>
      <c r="N773" s="29"/>
      <c r="O773" s="29"/>
      <c r="Q773" s="29"/>
      <c r="R773" s="29"/>
      <c r="T773" s="29"/>
      <c r="U773" s="29"/>
    </row>
    <row r="774" spans="4:21">
      <c r="D774" s="29"/>
      <c r="E774" s="29"/>
      <c r="G774" s="29"/>
      <c r="H774" s="29"/>
      <c r="J774" s="29"/>
      <c r="K774" s="29"/>
      <c r="M774" s="29"/>
      <c r="N774" s="29"/>
      <c r="O774" s="29"/>
      <c r="Q774" s="29"/>
      <c r="R774" s="29"/>
      <c r="T774" s="29"/>
      <c r="U774" s="29"/>
    </row>
    <row r="775" spans="4:21">
      <c r="D775" s="29"/>
      <c r="E775" s="29"/>
      <c r="G775" s="29"/>
      <c r="H775" s="29"/>
      <c r="J775" s="29"/>
      <c r="K775" s="29"/>
      <c r="M775" s="29"/>
      <c r="N775" s="29"/>
      <c r="O775" s="29"/>
      <c r="Q775" s="29"/>
      <c r="R775" s="29"/>
      <c r="T775" s="29"/>
      <c r="U775" s="29"/>
    </row>
    <row r="776" spans="4:21">
      <c r="D776" s="29"/>
      <c r="E776" s="29"/>
      <c r="G776" s="29"/>
      <c r="H776" s="29"/>
      <c r="J776" s="29"/>
      <c r="K776" s="29"/>
      <c r="M776" s="29"/>
      <c r="N776" s="29"/>
      <c r="O776" s="29"/>
      <c r="Q776" s="29"/>
      <c r="R776" s="29"/>
      <c r="T776" s="29"/>
      <c r="U776" s="29"/>
    </row>
    <row r="777" spans="4:21">
      <c r="D777" s="29"/>
      <c r="E777" s="29"/>
      <c r="G777" s="29"/>
      <c r="H777" s="29"/>
      <c r="J777" s="29"/>
      <c r="K777" s="29"/>
      <c r="M777" s="29"/>
      <c r="N777" s="29"/>
      <c r="O777" s="29"/>
      <c r="Q777" s="29"/>
      <c r="R777" s="29"/>
      <c r="T777" s="29"/>
      <c r="U777" s="29"/>
    </row>
    <row r="778" spans="4:21">
      <c r="D778" s="29"/>
      <c r="E778" s="29"/>
      <c r="G778" s="29"/>
      <c r="H778" s="29"/>
      <c r="J778" s="29"/>
      <c r="K778" s="29"/>
      <c r="M778" s="29"/>
      <c r="N778" s="29"/>
      <c r="O778" s="29"/>
      <c r="Q778" s="29"/>
      <c r="R778" s="29"/>
      <c r="T778" s="29"/>
      <c r="U778" s="29"/>
    </row>
    <row r="779" spans="4:21">
      <c r="D779" s="29"/>
      <c r="E779" s="29"/>
      <c r="G779" s="29"/>
      <c r="H779" s="29"/>
      <c r="J779" s="29"/>
      <c r="K779" s="29"/>
      <c r="M779" s="29"/>
      <c r="N779" s="29"/>
      <c r="O779" s="29"/>
      <c r="Q779" s="29"/>
      <c r="R779" s="29"/>
      <c r="T779" s="29"/>
      <c r="U779" s="29"/>
    </row>
    <row r="780" spans="4:21">
      <c r="D780" s="29"/>
      <c r="E780" s="29"/>
      <c r="G780" s="29"/>
      <c r="H780" s="29"/>
      <c r="J780" s="29"/>
      <c r="K780" s="29"/>
      <c r="M780" s="29"/>
      <c r="N780" s="29"/>
      <c r="O780" s="29"/>
      <c r="Q780" s="29"/>
      <c r="R780" s="29"/>
      <c r="T780" s="29"/>
      <c r="U780" s="29"/>
    </row>
    <row r="781" spans="4:21">
      <c r="D781" s="29"/>
      <c r="E781" s="29"/>
      <c r="G781" s="29"/>
      <c r="H781" s="29"/>
      <c r="J781" s="29"/>
      <c r="K781" s="29"/>
      <c r="M781" s="29"/>
      <c r="N781" s="29"/>
      <c r="O781" s="29"/>
      <c r="Q781" s="29"/>
      <c r="R781" s="29"/>
      <c r="T781" s="29"/>
      <c r="U781" s="29"/>
    </row>
    <row r="782" spans="4:21">
      <c r="D782" s="29"/>
      <c r="E782" s="29"/>
      <c r="G782" s="29"/>
      <c r="H782" s="29"/>
      <c r="J782" s="29"/>
      <c r="K782" s="29"/>
      <c r="M782" s="29"/>
      <c r="N782" s="29"/>
      <c r="O782" s="29"/>
      <c r="Q782" s="29"/>
      <c r="R782" s="29"/>
      <c r="T782" s="29"/>
      <c r="U782" s="29"/>
    </row>
    <row r="783" spans="4:21">
      <c r="D783" s="29"/>
      <c r="E783" s="29"/>
      <c r="G783" s="29"/>
      <c r="H783" s="29"/>
      <c r="J783" s="29"/>
      <c r="K783" s="29"/>
      <c r="M783" s="29"/>
      <c r="N783" s="29"/>
      <c r="O783" s="29"/>
      <c r="Q783" s="29"/>
      <c r="R783" s="29"/>
      <c r="T783" s="29"/>
      <c r="U783" s="29"/>
    </row>
    <row r="784" spans="4:21">
      <c r="D784" s="29"/>
      <c r="E784" s="29"/>
      <c r="G784" s="29"/>
      <c r="H784" s="29"/>
      <c r="J784" s="29"/>
      <c r="K784" s="29"/>
      <c r="M784" s="29"/>
      <c r="N784" s="29"/>
      <c r="O784" s="29"/>
      <c r="Q784" s="29"/>
      <c r="R784" s="29"/>
      <c r="T784" s="29"/>
      <c r="U784" s="29"/>
    </row>
    <row r="785" spans="4:21">
      <c r="D785" s="29"/>
      <c r="E785" s="29"/>
      <c r="G785" s="29"/>
      <c r="H785" s="29"/>
      <c r="J785" s="29"/>
      <c r="K785" s="29"/>
      <c r="M785" s="29"/>
      <c r="N785" s="29"/>
      <c r="O785" s="29"/>
      <c r="Q785" s="29"/>
      <c r="R785" s="29"/>
      <c r="T785" s="29"/>
      <c r="U785" s="29"/>
    </row>
    <row r="786" spans="4:21">
      <c r="D786" s="29"/>
      <c r="E786" s="29"/>
      <c r="G786" s="29"/>
      <c r="H786" s="29"/>
      <c r="J786" s="29"/>
      <c r="K786" s="29"/>
      <c r="M786" s="29"/>
      <c r="N786" s="29"/>
      <c r="O786" s="29"/>
      <c r="Q786" s="29"/>
      <c r="R786" s="29"/>
      <c r="T786" s="29"/>
      <c r="U786" s="29"/>
    </row>
    <row r="787" spans="4:21">
      <c r="D787" s="29"/>
      <c r="E787" s="29"/>
      <c r="G787" s="29"/>
      <c r="H787" s="29"/>
      <c r="J787" s="29"/>
      <c r="K787" s="29"/>
      <c r="M787" s="29"/>
      <c r="N787" s="29"/>
      <c r="O787" s="29"/>
      <c r="Q787" s="29"/>
      <c r="R787" s="29"/>
      <c r="T787" s="29"/>
      <c r="U787" s="29"/>
    </row>
    <row r="788" spans="4:21">
      <c r="D788" s="29"/>
      <c r="E788" s="29"/>
      <c r="G788" s="29"/>
      <c r="H788" s="29"/>
      <c r="J788" s="29"/>
      <c r="K788" s="29"/>
      <c r="M788" s="29"/>
      <c r="N788" s="29"/>
      <c r="O788" s="29"/>
      <c r="Q788" s="29"/>
      <c r="R788" s="29"/>
      <c r="T788" s="29"/>
      <c r="U788" s="29"/>
    </row>
    <row r="789" spans="4:21">
      <c r="D789" s="29"/>
      <c r="E789" s="29"/>
      <c r="G789" s="29"/>
      <c r="H789" s="29"/>
      <c r="J789" s="29"/>
      <c r="K789" s="29"/>
      <c r="M789" s="29"/>
      <c r="N789" s="29"/>
      <c r="O789" s="29"/>
      <c r="Q789" s="29"/>
      <c r="R789" s="29"/>
      <c r="T789" s="29"/>
      <c r="U789" s="29"/>
    </row>
    <row r="790" spans="4:21">
      <c r="D790" s="29"/>
      <c r="E790" s="29"/>
      <c r="G790" s="29"/>
      <c r="H790" s="29"/>
      <c r="J790" s="29"/>
      <c r="K790" s="29"/>
      <c r="M790" s="29"/>
      <c r="N790" s="29"/>
      <c r="O790" s="29"/>
      <c r="Q790" s="29"/>
      <c r="R790" s="29"/>
      <c r="T790" s="29"/>
      <c r="U790" s="29"/>
    </row>
    <row r="791" spans="4:21">
      <c r="D791" s="29"/>
      <c r="E791" s="29"/>
      <c r="G791" s="29"/>
      <c r="H791" s="29"/>
      <c r="J791" s="29"/>
      <c r="K791" s="29"/>
      <c r="M791" s="29"/>
      <c r="N791" s="29"/>
      <c r="O791" s="29"/>
      <c r="Q791" s="29"/>
      <c r="R791" s="29"/>
      <c r="T791" s="29"/>
      <c r="U791" s="29"/>
    </row>
    <row r="792" spans="4:21">
      <c r="D792" s="29"/>
      <c r="E792" s="29"/>
      <c r="G792" s="29"/>
      <c r="H792" s="29"/>
      <c r="J792" s="29"/>
      <c r="K792" s="29"/>
      <c r="M792" s="29"/>
      <c r="N792" s="29"/>
      <c r="O792" s="29"/>
      <c r="Q792" s="29"/>
      <c r="R792" s="29"/>
      <c r="T792" s="29"/>
      <c r="U792" s="29"/>
    </row>
    <row r="793" spans="4:21">
      <c r="D793" s="29"/>
      <c r="E793" s="29"/>
      <c r="G793" s="29"/>
      <c r="H793" s="29"/>
      <c r="J793" s="29"/>
      <c r="K793" s="29"/>
      <c r="M793" s="29"/>
      <c r="N793" s="29"/>
      <c r="O793" s="29"/>
      <c r="Q793" s="29"/>
      <c r="R793" s="29"/>
      <c r="T793" s="29"/>
      <c r="U793" s="29"/>
    </row>
    <row r="794" spans="4:21">
      <c r="D794" s="29"/>
      <c r="E794" s="29"/>
      <c r="G794" s="29"/>
      <c r="H794" s="29"/>
      <c r="J794" s="29"/>
      <c r="K794" s="29"/>
      <c r="M794" s="29"/>
      <c r="N794" s="29"/>
      <c r="O794" s="29"/>
      <c r="Q794" s="29"/>
      <c r="R794" s="29"/>
      <c r="T794" s="29"/>
      <c r="U794" s="29"/>
    </row>
    <row r="795" spans="4:21">
      <c r="D795" s="29"/>
      <c r="E795" s="29"/>
      <c r="G795" s="29"/>
      <c r="H795" s="29"/>
      <c r="J795" s="29"/>
      <c r="K795" s="29"/>
      <c r="M795" s="29"/>
      <c r="N795" s="29"/>
      <c r="O795" s="29"/>
      <c r="Q795" s="29"/>
      <c r="R795" s="29"/>
      <c r="T795" s="29"/>
      <c r="U795" s="29"/>
    </row>
    <row r="796" spans="4:21">
      <c r="D796" s="29"/>
      <c r="E796" s="29"/>
      <c r="G796" s="29"/>
      <c r="H796" s="29"/>
      <c r="J796" s="29"/>
      <c r="K796" s="29"/>
      <c r="M796" s="29"/>
      <c r="N796" s="29"/>
      <c r="O796" s="29"/>
      <c r="Q796" s="29"/>
      <c r="R796" s="29"/>
      <c r="T796" s="29"/>
      <c r="U796" s="29"/>
    </row>
    <row r="797" spans="4:21">
      <c r="D797" s="29"/>
      <c r="E797" s="29"/>
      <c r="G797" s="29"/>
      <c r="H797" s="29"/>
      <c r="J797" s="29"/>
      <c r="K797" s="29"/>
      <c r="M797" s="29"/>
      <c r="N797" s="29"/>
      <c r="O797" s="29"/>
      <c r="Q797" s="29"/>
      <c r="R797" s="29"/>
      <c r="T797" s="29"/>
      <c r="U797" s="29"/>
    </row>
    <row r="798" spans="4:21">
      <c r="D798" s="29"/>
      <c r="E798" s="29"/>
      <c r="G798" s="29"/>
      <c r="H798" s="29"/>
      <c r="J798" s="29"/>
      <c r="K798" s="29"/>
      <c r="M798" s="29"/>
      <c r="N798" s="29"/>
      <c r="O798" s="29"/>
      <c r="Q798" s="29"/>
      <c r="R798" s="29"/>
      <c r="T798" s="29"/>
      <c r="U798" s="29"/>
    </row>
    <row r="799" spans="4:21">
      <c r="D799" s="29"/>
      <c r="E799" s="29"/>
      <c r="G799" s="29"/>
      <c r="H799" s="29"/>
      <c r="J799" s="29"/>
      <c r="K799" s="29"/>
      <c r="M799" s="29"/>
      <c r="N799" s="29"/>
      <c r="O799" s="29"/>
      <c r="Q799" s="29"/>
      <c r="R799" s="29"/>
      <c r="T799" s="29"/>
      <c r="U799" s="29"/>
    </row>
    <row r="800" spans="4:21">
      <c r="D800" s="29"/>
      <c r="E800" s="29"/>
      <c r="G800" s="29"/>
      <c r="H800" s="29"/>
      <c r="J800" s="29"/>
      <c r="K800" s="29"/>
      <c r="M800" s="29"/>
      <c r="N800" s="29"/>
      <c r="O800" s="29"/>
      <c r="Q800" s="29"/>
      <c r="R800" s="29"/>
      <c r="T800" s="29"/>
      <c r="U800" s="29"/>
    </row>
    <row r="801" spans="4:21">
      <c r="D801" s="29"/>
      <c r="E801" s="29"/>
      <c r="G801" s="29"/>
      <c r="H801" s="29"/>
      <c r="J801" s="29"/>
      <c r="K801" s="29"/>
      <c r="M801" s="29"/>
      <c r="N801" s="29"/>
      <c r="O801" s="29"/>
      <c r="Q801" s="29"/>
      <c r="R801" s="29"/>
      <c r="T801" s="29"/>
      <c r="U801" s="29"/>
    </row>
    <row r="802" spans="4:21">
      <c r="D802" s="29"/>
      <c r="E802" s="29"/>
      <c r="G802" s="29"/>
      <c r="H802" s="29"/>
      <c r="J802" s="29"/>
      <c r="K802" s="29"/>
      <c r="M802" s="29"/>
      <c r="N802" s="29"/>
      <c r="O802" s="29"/>
      <c r="Q802" s="29"/>
      <c r="R802" s="29"/>
      <c r="T802" s="29"/>
      <c r="U802" s="29"/>
    </row>
    <row r="803" spans="4:21">
      <c r="D803" s="29"/>
      <c r="E803" s="29"/>
      <c r="G803" s="29"/>
      <c r="H803" s="29"/>
      <c r="J803" s="29"/>
      <c r="K803" s="29"/>
      <c r="M803" s="29"/>
      <c r="N803" s="29"/>
      <c r="O803" s="29"/>
      <c r="Q803" s="29"/>
      <c r="R803" s="29"/>
      <c r="T803" s="29"/>
      <c r="U803" s="29"/>
    </row>
    <row r="804" spans="4:21">
      <c r="D804" s="29"/>
      <c r="E804" s="29"/>
      <c r="G804" s="29"/>
      <c r="H804" s="29"/>
      <c r="J804" s="29"/>
      <c r="K804" s="29"/>
      <c r="M804" s="29"/>
      <c r="N804" s="29"/>
      <c r="O804" s="29"/>
      <c r="Q804" s="29"/>
      <c r="R804" s="29"/>
      <c r="T804" s="29"/>
      <c r="U804" s="29"/>
    </row>
    <row r="805" spans="4:21">
      <c r="D805" s="29"/>
      <c r="E805" s="29"/>
      <c r="G805" s="29"/>
      <c r="H805" s="29"/>
      <c r="J805" s="29"/>
      <c r="K805" s="29"/>
      <c r="M805" s="29"/>
      <c r="N805" s="29"/>
      <c r="O805" s="29"/>
      <c r="Q805" s="29"/>
      <c r="R805" s="29"/>
      <c r="T805" s="29"/>
      <c r="U805" s="29"/>
    </row>
    <row r="806" spans="4:21">
      <c r="D806" s="29"/>
      <c r="E806" s="29"/>
      <c r="G806" s="29"/>
      <c r="H806" s="29"/>
      <c r="J806" s="29"/>
      <c r="K806" s="29"/>
      <c r="M806" s="29"/>
      <c r="N806" s="29"/>
      <c r="O806" s="29"/>
      <c r="Q806" s="29"/>
      <c r="R806" s="29"/>
      <c r="T806" s="29"/>
      <c r="U806" s="29"/>
    </row>
    <row r="807" spans="4:21">
      <c r="D807" s="29"/>
      <c r="E807" s="29"/>
      <c r="G807" s="29"/>
      <c r="H807" s="29"/>
      <c r="J807" s="29"/>
      <c r="K807" s="29"/>
      <c r="M807" s="29"/>
      <c r="N807" s="29"/>
      <c r="O807" s="29"/>
      <c r="Q807" s="29"/>
      <c r="R807" s="29"/>
      <c r="T807" s="29"/>
      <c r="U807" s="29"/>
    </row>
    <row r="808" spans="4:21">
      <c r="D808" s="29"/>
      <c r="E808" s="29"/>
      <c r="G808" s="29"/>
      <c r="H808" s="29"/>
      <c r="J808" s="29"/>
      <c r="K808" s="29"/>
      <c r="M808" s="29"/>
      <c r="N808" s="29"/>
      <c r="O808" s="29"/>
      <c r="Q808" s="29"/>
      <c r="R808" s="29"/>
      <c r="T808" s="29"/>
      <c r="U808" s="29"/>
    </row>
    <row r="809" spans="4:21">
      <c r="D809" s="29"/>
      <c r="E809" s="29"/>
      <c r="G809" s="29"/>
      <c r="H809" s="29"/>
      <c r="J809" s="29"/>
      <c r="K809" s="29"/>
      <c r="M809" s="29"/>
      <c r="N809" s="29"/>
      <c r="O809" s="29"/>
      <c r="Q809" s="29"/>
      <c r="R809" s="29"/>
      <c r="T809" s="29"/>
      <c r="U809" s="29"/>
    </row>
    <row r="810" spans="4:21">
      <c r="D810" s="29"/>
      <c r="E810" s="29"/>
      <c r="G810" s="29"/>
      <c r="H810" s="29"/>
      <c r="J810" s="29"/>
      <c r="K810" s="29"/>
      <c r="M810" s="29"/>
      <c r="N810" s="29"/>
      <c r="O810" s="29"/>
      <c r="Q810" s="29"/>
      <c r="R810" s="29"/>
      <c r="T810" s="29"/>
      <c r="U810" s="29"/>
    </row>
    <row r="811" spans="4:21">
      <c r="D811" s="29"/>
      <c r="E811" s="29"/>
      <c r="G811" s="29"/>
      <c r="H811" s="29"/>
      <c r="J811" s="29"/>
      <c r="K811" s="29"/>
      <c r="M811" s="29"/>
      <c r="N811" s="29"/>
      <c r="O811" s="29"/>
      <c r="Q811" s="29"/>
      <c r="R811" s="29"/>
      <c r="T811" s="29"/>
      <c r="U811" s="29"/>
    </row>
    <row r="812" spans="4:21">
      <c r="D812" s="29"/>
      <c r="E812" s="29"/>
      <c r="G812" s="29"/>
      <c r="H812" s="29"/>
      <c r="J812" s="29"/>
      <c r="K812" s="29"/>
      <c r="M812" s="29"/>
      <c r="N812" s="29"/>
      <c r="O812" s="29"/>
      <c r="Q812" s="29"/>
      <c r="R812" s="29"/>
      <c r="T812" s="29"/>
      <c r="U812" s="29"/>
    </row>
    <row r="813" spans="4:21">
      <c r="D813" s="29"/>
      <c r="E813" s="29"/>
      <c r="G813" s="29"/>
      <c r="H813" s="29"/>
      <c r="J813" s="29"/>
      <c r="K813" s="29"/>
      <c r="M813" s="29"/>
      <c r="N813" s="29"/>
      <c r="O813" s="29"/>
      <c r="Q813" s="29"/>
      <c r="R813" s="29"/>
      <c r="T813" s="29"/>
      <c r="U813" s="29"/>
    </row>
    <row r="814" spans="4:21">
      <c r="D814" s="29"/>
      <c r="E814" s="29"/>
      <c r="G814" s="29"/>
      <c r="H814" s="29"/>
      <c r="J814" s="29"/>
      <c r="K814" s="29"/>
      <c r="M814" s="29"/>
      <c r="N814" s="29"/>
      <c r="O814" s="29"/>
      <c r="Q814" s="29"/>
      <c r="R814" s="29"/>
      <c r="T814" s="29"/>
      <c r="U814" s="29"/>
    </row>
    <row r="815" spans="4:21">
      <c r="D815" s="29"/>
      <c r="E815" s="29"/>
      <c r="G815" s="29"/>
      <c r="H815" s="29"/>
      <c r="J815" s="29"/>
      <c r="K815" s="29"/>
      <c r="M815" s="29"/>
      <c r="N815" s="29"/>
      <c r="O815" s="29"/>
      <c r="Q815" s="29"/>
      <c r="R815" s="29"/>
      <c r="T815" s="29"/>
      <c r="U815" s="29"/>
    </row>
    <row r="816" spans="4:21">
      <c r="D816" s="29"/>
      <c r="E816" s="29"/>
      <c r="G816" s="29"/>
      <c r="H816" s="29"/>
      <c r="J816" s="29"/>
      <c r="K816" s="29"/>
      <c r="M816" s="29"/>
      <c r="N816" s="29"/>
      <c r="O816" s="29"/>
      <c r="Q816" s="29"/>
      <c r="R816" s="29"/>
      <c r="T816" s="29"/>
      <c r="U816" s="29"/>
    </row>
    <row r="817" spans="4:21">
      <c r="D817" s="29"/>
      <c r="E817" s="29"/>
      <c r="G817" s="29"/>
      <c r="H817" s="29"/>
      <c r="J817" s="29"/>
      <c r="K817" s="29"/>
      <c r="M817" s="29"/>
      <c r="N817" s="29"/>
      <c r="O817" s="29"/>
      <c r="Q817" s="29"/>
      <c r="R817" s="29"/>
      <c r="T817" s="29"/>
      <c r="U817" s="29"/>
    </row>
    <row r="818" spans="4:21">
      <c r="D818" s="29"/>
      <c r="E818" s="29"/>
      <c r="G818" s="29"/>
      <c r="H818" s="29"/>
      <c r="J818" s="29"/>
      <c r="K818" s="29"/>
      <c r="M818" s="29"/>
      <c r="N818" s="29"/>
      <c r="O818" s="29"/>
      <c r="Q818" s="29"/>
      <c r="R818" s="29"/>
      <c r="T818" s="29"/>
      <c r="U818" s="29"/>
    </row>
    <row r="819" spans="4:21">
      <c r="D819" s="29"/>
      <c r="E819" s="29"/>
      <c r="G819" s="29"/>
      <c r="H819" s="29"/>
      <c r="J819" s="29"/>
      <c r="K819" s="29"/>
      <c r="M819" s="29"/>
      <c r="N819" s="29"/>
      <c r="O819" s="29"/>
      <c r="Q819" s="29"/>
      <c r="R819" s="29"/>
      <c r="T819" s="29"/>
      <c r="U819" s="29"/>
    </row>
    <row r="820" spans="4:21">
      <c r="D820" s="29"/>
      <c r="E820" s="29"/>
      <c r="G820" s="29"/>
      <c r="H820" s="29"/>
      <c r="J820" s="29"/>
      <c r="K820" s="29"/>
      <c r="M820" s="29"/>
      <c r="N820" s="29"/>
      <c r="O820" s="29"/>
      <c r="Q820" s="29"/>
      <c r="R820" s="29"/>
      <c r="T820" s="29"/>
      <c r="U820" s="29"/>
    </row>
    <row r="821" spans="4:21">
      <c r="D821" s="29"/>
      <c r="E821" s="29"/>
      <c r="G821" s="29"/>
      <c r="H821" s="29"/>
      <c r="J821" s="29"/>
      <c r="K821" s="29"/>
      <c r="M821" s="29"/>
      <c r="N821" s="29"/>
      <c r="O821" s="29"/>
      <c r="Q821" s="29"/>
      <c r="R821" s="29"/>
      <c r="T821" s="29"/>
      <c r="U821" s="29"/>
    </row>
    <row r="822" spans="4:21">
      <c r="D822" s="29"/>
      <c r="E822" s="29"/>
      <c r="G822" s="29"/>
      <c r="H822" s="29"/>
      <c r="J822" s="29"/>
      <c r="K822" s="29"/>
      <c r="M822" s="29"/>
      <c r="N822" s="29"/>
      <c r="O822" s="29"/>
      <c r="Q822" s="29"/>
      <c r="R822" s="29"/>
      <c r="T822" s="29"/>
      <c r="U822" s="29"/>
    </row>
    <row r="823" spans="4:21">
      <c r="D823" s="29"/>
      <c r="E823" s="29"/>
      <c r="G823" s="29"/>
      <c r="H823" s="29"/>
      <c r="J823" s="29"/>
      <c r="K823" s="29"/>
      <c r="M823" s="29"/>
      <c r="N823" s="29"/>
      <c r="O823" s="29"/>
      <c r="Q823" s="29"/>
      <c r="R823" s="29"/>
      <c r="T823" s="29"/>
      <c r="U823" s="29"/>
    </row>
    <row r="824" spans="4:21">
      <c r="D824" s="29"/>
      <c r="E824" s="29"/>
      <c r="G824" s="29"/>
      <c r="H824" s="29"/>
      <c r="J824" s="29"/>
      <c r="K824" s="29"/>
      <c r="M824" s="29"/>
      <c r="N824" s="29"/>
      <c r="O824" s="29"/>
      <c r="Q824" s="29"/>
      <c r="R824" s="29"/>
      <c r="T824" s="29"/>
      <c r="U824" s="29"/>
    </row>
    <row r="825" spans="4:21">
      <c r="D825" s="29"/>
      <c r="E825" s="29"/>
      <c r="G825" s="29"/>
      <c r="H825" s="29"/>
      <c r="J825" s="29"/>
      <c r="K825" s="29"/>
      <c r="M825" s="29"/>
      <c r="N825" s="29"/>
      <c r="O825" s="29"/>
      <c r="Q825" s="29"/>
      <c r="R825" s="29"/>
      <c r="T825" s="29"/>
      <c r="U825" s="29"/>
    </row>
    <row r="826" spans="4:21">
      <c r="D826" s="29"/>
      <c r="E826" s="29"/>
      <c r="G826" s="29"/>
      <c r="H826" s="29"/>
      <c r="J826" s="29"/>
      <c r="K826" s="29"/>
      <c r="M826" s="29"/>
      <c r="N826" s="29"/>
      <c r="O826" s="29"/>
      <c r="Q826" s="29"/>
      <c r="R826" s="29"/>
      <c r="T826" s="29"/>
      <c r="U826" s="29"/>
    </row>
    <row r="827" spans="4:21">
      <c r="D827" s="29"/>
      <c r="E827" s="29"/>
      <c r="G827" s="29"/>
      <c r="H827" s="29"/>
      <c r="J827" s="29"/>
      <c r="K827" s="29"/>
      <c r="M827" s="29"/>
      <c r="N827" s="29"/>
      <c r="O827" s="29"/>
      <c r="Q827" s="29"/>
      <c r="R827" s="29"/>
      <c r="T827" s="29"/>
      <c r="U827" s="29"/>
    </row>
    <row r="828" spans="4:21">
      <c r="D828" s="29"/>
      <c r="E828" s="29"/>
      <c r="G828" s="29"/>
      <c r="H828" s="29"/>
      <c r="J828" s="29"/>
      <c r="K828" s="29"/>
      <c r="M828" s="29"/>
      <c r="N828" s="29"/>
      <c r="O828" s="29"/>
      <c r="Q828" s="29"/>
      <c r="R828" s="29"/>
      <c r="T828" s="29"/>
      <c r="U828" s="29"/>
    </row>
    <row r="829" spans="4:21">
      <c r="D829" s="29"/>
      <c r="E829" s="29"/>
      <c r="G829" s="29"/>
      <c r="H829" s="29"/>
      <c r="J829" s="29"/>
      <c r="K829" s="29"/>
      <c r="M829" s="29"/>
      <c r="N829" s="29"/>
      <c r="O829" s="29"/>
      <c r="Q829" s="29"/>
      <c r="R829" s="29"/>
      <c r="T829" s="29"/>
      <c r="U829" s="29"/>
    </row>
    <row r="830" spans="4:21">
      <c r="D830" s="29"/>
      <c r="E830" s="29"/>
      <c r="G830" s="29"/>
      <c r="H830" s="29"/>
      <c r="J830" s="29"/>
      <c r="K830" s="29"/>
      <c r="M830" s="29"/>
      <c r="N830" s="29"/>
      <c r="O830" s="29"/>
      <c r="Q830" s="29"/>
      <c r="R830" s="29"/>
      <c r="T830" s="29"/>
      <c r="U830" s="29"/>
    </row>
    <row r="831" spans="4:21">
      <c r="D831" s="29"/>
      <c r="E831" s="29"/>
      <c r="G831" s="29"/>
      <c r="H831" s="29"/>
      <c r="J831" s="29"/>
      <c r="K831" s="29"/>
      <c r="M831" s="29"/>
      <c r="N831" s="29"/>
      <c r="O831" s="29"/>
      <c r="Q831" s="29"/>
      <c r="R831" s="29"/>
      <c r="T831" s="29"/>
      <c r="U831" s="29"/>
    </row>
    <row r="832" spans="4:21">
      <c r="D832" s="29"/>
      <c r="E832" s="29"/>
      <c r="G832" s="29"/>
      <c r="H832" s="29"/>
      <c r="J832" s="29"/>
      <c r="K832" s="29"/>
      <c r="M832" s="29"/>
      <c r="N832" s="29"/>
      <c r="O832" s="29"/>
      <c r="Q832" s="29"/>
      <c r="R832" s="29"/>
      <c r="T832" s="29"/>
      <c r="U832" s="29"/>
    </row>
    <row r="833" spans="4:21">
      <c r="D833" s="29"/>
      <c r="E833" s="29"/>
      <c r="G833" s="29"/>
      <c r="H833" s="29"/>
      <c r="J833" s="29"/>
      <c r="K833" s="29"/>
      <c r="M833" s="29"/>
      <c r="N833" s="29"/>
      <c r="O833" s="29"/>
      <c r="Q833" s="29"/>
      <c r="R833" s="29"/>
      <c r="T833" s="29"/>
      <c r="U833" s="29"/>
    </row>
    <row r="834" spans="4:21">
      <c r="D834" s="29"/>
      <c r="E834" s="29"/>
      <c r="G834" s="29"/>
      <c r="H834" s="29"/>
      <c r="J834" s="29"/>
      <c r="K834" s="29"/>
      <c r="M834" s="29"/>
      <c r="N834" s="29"/>
      <c r="O834" s="29"/>
      <c r="Q834" s="29"/>
      <c r="R834" s="29"/>
      <c r="T834" s="29"/>
      <c r="U834" s="29"/>
    </row>
    <row r="835" spans="4:21">
      <c r="D835" s="29"/>
      <c r="E835" s="29"/>
      <c r="G835" s="29"/>
      <c r="H835" s="29"/>
      <c r="J835" s="29"/>
      <c r="K835" s="29"/>
      <c r="M835" s="29"/>
      <c r="N835" s="29"/>
      <c r="O835" s="29"/>
      <c r="Q835" s="29"/>
      <c r="R835" s="29"/>
      <c r="T835" s="29"/>
      <c r="U835" s="29"/>
    </row>
    <row r="836" spans="4:21">
      <c r="D836" s="29"/>
      <c r="E836" s="29"/>
      <c r="G836" s="29"/>
      <c r="H836" s="29"/>
      <c r="J836" s="29"/>
      <c r="K836" s="29"/>
      <c r="M836" s="29"/>
      <c r="N836" s="29"/>
      <c r="O836" s="29"/>
      <c r="Q836" s="29"/>
      <c r="R836" s="29"/>
      <c r="T836" s="29"/>
      <c r="U836" s="29"/>
    </row>
    <row r="837" spans="4:21">
      <c r="D837" s="29"/>
      <c r="E837" s="29"/>
      <c r="G837" s="29"/>
      <c r="H837" s="29"/>
      <c r="J837" s="29"/>
      <c r="K837" s="29"/>
      <c r="M837" s="29"/>
      <c r="N837" s="29"/>
      <c r="O837" s="29"/>
      <c r="Q837" s="29"/>
      <c r="R837" s="29"/>
      <c r="T837" s="29"/>
      <c r="U837" s="29"/>
    </row>
    <row r="838" spans="4:21">
      <c r="D838" s="29"/>
      <c r="E838" s="29"/>
      <c r="G838" s="29"/>
      <c r="H838" s="29"/>
      <c r="J838" s="29"/>
      <c r="K838" s="29"/>
      <c r="M838" s="29"/>
      <c r="N838" s="29"/>
      <c r="O838" s="29"/>
      <c r="Q838" s="29"/>
      <c r="R838" s="29"/>
      <c r="T838" s="29"/>
      <c r="U838" s="29"/>
    </row>
    <row r="839" spans="4:21">
      <c r="D839" s="29"/>
      <c r="E839" s="29"/>
      <c r="G839" s="29"/>
      <c r="H839" s="29"/>
      <c r="J839" s="29"/>
      <c r="K839" s="29"/>
      <c r="M839" s="29"/>
      <c r="N839" s="29"/>
      <c r="O839" s="29"/>
      <c r="Q839" s="29"/>
      <c r="R839" s="29"/>
      <c r="T839" s="29"/>
      <c r="U839" s="29"/>
    </row>
    <row r="840" spans="4:21">
      <c r="D840" s="29"/>
      <c r="E840" s="29"/>
      <c r="G840" s="29"/>
      <c r="H840" s="29"/>
      <c r="J840" s="29"/>
      <c r="K840" s="29"/>
      <c r="M840" s="29"/>
      <c r="N840" s="29"/>
      <c r="O840" s="29"/>
      <c r="Q840" s="29"/>
      <c r="R840" s="29"/>
      <c r="T840" s="29"/>
      <c r="U840" s="29"/>
    </row>
    <row r="841" spans="4:21">
      <c r="D841" s="29"/>
      <c r="E841" s="29"/>
      <c r="G841" s="29"/>
      <c r="H841" s="29"/>
      <c r="J841" s="29"/>
      <c r="K841" s="29"/>
      <c r="M841" s="29"/>
      <c r="N841" s="29"/>
      <c r="O841" s="29"/>
      <c r="Q841" s="29"/>
      <c r="R841" s="29"/>
      <c r="T841" s="29"/>
      <c r="U841" s="29"/>
    </row>
    <row r="842" spans="4:21">
      <c r="D842" s="29"/>
      <c r="E842" s="29"/>
      <c r="G842" s="29"/>
      <c r="H842" s="29"/>
      <c r="J842" s="29"/>
      <c r="K842" s="29"/>
      <c r="M842" s="29"/>
      <c r="N842" s="29"/>
      <c r="O842" s="29"/>
      <c r="Q842" s="29"/>
      <c r="R842" s="29"/>
      <c r="T842" s="29"/>
      <c r="U842" s="29"/>
    </row>
    <row r="843" spans="4:21">
      <c r="D843" s="29"/>
      <c r="E843" s="29"/>
      <c r="G843" s="29"/>
      <c r="H843" s="29"/>
      <c r="J843" s="29"/>
      <c r="K843" s="29"/>
      <c r="M843" s="29"/>
      <c r="N843" s="29"/>
      <c r="O843" s="29"/>
      <c r="Q843" s="29"/>
      <c r="R843" s="29"/>
      <c r="T843" s="29"/>
      <c r="U843" s="29"/>
    </row>
    <row r="844" spans="4:21">
      <c r="D844" s="29"/>
      <c r="E844" s="29"/>
      <c r="G844" s="29"/>
      <c r="H844" s="29"/>
      <c r="J844" s="29"/>
      <c r="K844" s="29"/>
      <c r="M844" s="29"/>
      <c r="N844" s="29"/>
      <c r="O844" s="29"/>
      <c r="Q844" s="29"/>
      <c r="R844" s="29"/>
      <c r="T844" s="29"/>
      <c r="U844" s="29"/>
    </row>
    <row r="845" spans="4:21">
      <c r="D845" s="29"/>
      <c r="E845" s="29"/>
      <c r="G845" s="29"/>
      <c r="H845" s="29"/>
      <c r="J845" s="29"/>
      <c r="K845" s="29"/>
      <c r="M845" s="29"/>
      <c r="N845" s="29"/>
      <c r="O845" s="29"/>
      <c r="Q845" s="29"/>
      <c r="R845" s="29"/>
      <c r="T845" s="29"/>
      <c r="U845" s="29"/>
    </row>
    <row r="846" spans="4:21">
      <c r="D846" s="29"/>
      <c r="E846" s="29"/>
      <c r="G846" s="29"/>
      <c r="H846" s="29"/>
      <c r="J846" s="29"/>
      <c r="K846" s="29"/>
      <c r="M846" s="29"/>
      <c r="N846" s="29"/>
      <c r="O846" s="29"/>
      <c r="Q846" s="29"/>
      <c r="R846" s="29"/>
      <c r="T846" s="29"/>
      <c r="U846" s="29"/>
    </row>
    <row r="847" spans="4:21">
      <c r="D847" s="29"/>
      <c r="E847" s="29"/>
      <c r="G847" s="29"/>
      <c r="H847" s="29"/>
      <c r="J847" s="29"/>
      <c r="K847" s="29"/>
      <c r="M847" s="29"/>
      <c r="N847" s="29"/>
      <c r="O847" s="29"/>
      <c r="Q847" s="29"/>
      <c r="R847" s="29"/>
      <c r="T847" s="29"/>
      <c r="U847" s="29"/>
    </row>
    <row r="848" spans="4:21">
      <c r="D848" s="29"/>
      <c r="E848" s="29"/>
      <c r="G848" s="29"/>
      <c r="H848" s="29"/>
      <c r="J848" s="29"/>
      <c r="K848" s="29"/>
      <c r="M848" s="29"/>
      <c r="N848" s="29"/>
      <c r="O848" s="29"/>
      <c r="Q848" s="29"/>
      <c r="R848" s="29"/>
      <c r="T848" s="29"/>
      <c r="U848" s="29"/>
    </row>
    <row r="849" spans="4:21">
      <c r="D849" s="29"/>
      <c r="E849" s="29"/>
      <c r="G849" s="29"/>
      <c r="H849" s="29"/>
      <c r="J849" s="29"/>
      <c r="K849" s="29"/>
      <c r="M849" s="29"/>
      <c r="N849" s="29"/>
      <c r="O849" s="29"/>
      <c r="Q849" s="29"/>
      <c r="R849" s="29"/>
      <c r="T849" s="29"/>
      <c r="U849" s="29"/>
    </row>
    <row r="850" spans="4:21">
      <c r="D850" s="29"/>
      <c r="E850" s="29"/>
      <c r="G850" s="29"/>
      <c r="H850" s="29"/>
      <c r="J850" s="29"/>
      <c r="K850" s="29"/>
      <c r="M850" s="29"/>
      <c r="N850" s="29"/>
      <c r="O850" s="29"/>
      <c r="Q850" s="29"/>
      <c r="R850" s="29"/>
      <c r="T850" s="29"/>
      <c r="U850" s="29"/>
    </row>
    <row r="851" spans="4:21">
      <c r="D851" s="29"/>
      <c r="E851" s="29"/>
      <c r="G851" s="29"/>
      <c r="H851" s="29"/>
      <c r="J851" s="29"/>
      <c r="K851" s="29"/>
      <c r="M851" s="29"/>
      <c r="N851" s="29"/>
      <c r="O851" s="29"/>
      <c r="Q851" s="29"/>
      <c r="R851" s="29"/>
      <c r="T851" s="29"/>
      <c r="U851" s="29"/>
    </row>
    <row r="852" spans="4:21">
      <c r="D852" s="29"/>
      <c r="E852" s="29"/>
      <c r="G852" s="29"/>
      <c r="H852" s="29"/>
      <c r="J852" s="29"/>
      <c r="K852" s="29"/>
      <c r="M852" s="29"/>
      <c r="N852" s="29"/>
      <c r="O852" s="29"/>
      <c r="Q852" s="29"/>
      <c r="R852" s="29"/>
      <c r="T852" s="29"/>
      <c r="U852" s="29"/>
    </row>
    <row r="853" spans="4:21">
      <c r="D853" s="29"/>
      <c r="E853" s="29"/>
      <c r="G853" s="29"/>
      <c r="H853" s="29"/>
      <c r="J853" s="29"/>
      <c r="K853" s="29"/>
      <c r="M853" s="29"/>
      <c r="N853" s="29"/>
      <c r="O853" s="29"/>
      <c r="Q853" s="29"/>
      <c r="R853" s="29"/>
      <c r="T853" s="29"/>
      <c r="U853" s="29"/>
    </row>
    <row r="854" spans="4:21">
      <c r="D854" s="29"/>
      <c r="E854" s="29"/>
      <c r="G854" s="29"/>
      <c r="H854" s="29"/>
      <c r="J854" s="29"/>
      <c r="K854" s="29"/>
      <c r="M854" s="29"/>
      <c r="N854" s="29"/>
      <c r="O854" s="29"/>
      <c r="Q854" s="29"/>
      <c r="R854" s="29"/>
      <c r="T854" s="29"/>
      <c r="U854" s="29"/>
    </row>
    <row r="855" spans="4:21">
      <c r="D855" s="29"/>
      <c r="E855" s="29"/>
      <c r="G855" s="29"/>
      <c r="H855" s="29"/>
      <c r="J855" s="29"/>
      <c r="K855" s="29"/>
      <c r="M855" s="29"/>
      <c r="N855" s="29"/>
      <c r="O855" s="29"/>
      <c r="Q855" s="29"/>
      <c r="R855" s="29"/>
      <c r="T855" s="29"/>
      <c r="U855" s="29"/>
    </row>
    <row r="856" spans="4:21">
      <c r="D856" s="29"/>
      <c r="E856" s="29"/>
      <c r="G856" s="29"/>
      <c r="H856" s="29"/>
      <c r="J856" s="29"/>
      <c r="K856" s="29"/>
      <c r="M856" s="29"/>
      <c r="N856" s="29"/>
      <c r="O856" s="29"/>
      <c r="Q856" s="29"/>
      <c r="R856" s="29"/>
      <c r="T856" s="29"/>
      <c r="U856" s="29"/>
    </row>
    <row r="857" spans="4:21">
      <c r="D857" s="29"/>
      <c r="E857" s="29"/>
      <c r="G857" s="29"/>
      <c r="H857" s="29"/>
      <c r="J857" s="29"/>
      <c r="K857" s="29"/>
      <c r="M857" s="29"/>
      <c r="N857" s="29"/>
      <c r="O857" s="29"/>
      <c r="Q857" s="29"/>
      <c r="R857" s="29"/>
      <c r="T857" s="29"/>
      <c r="U857" s="29"/>
    </row>
    <row r="858" spans="4:21">
      <c r="D858" s="29"/>
      <c r="E858" s="29"/>
      <c r="G858" s="29"/>
      <c r="H858" s="29"/>
      <c r="J858" s="29"/>
      <c r="K858" s="29"/>
      <c r="M858" s="29"/>
      <c r="N858" s="29"/>
      <c r="O858" s="29"/>
      <c r="Q858" s="29"/>
      <c r="R858" s="29"/>
      <c r="T858" s="29"/>
      <c r="U858" s="29"/>
    </row>
    <row r="859" spans="4:21">
      <c r="D859" s="29"/>
      <c r="E859" s="29"/>
      <c r="G859" s="29"/>
      <c r="H859" s="29"/>
      <c r="J859" s="29"/>
      <c r="K859" s="29"/>
      <c r="M859" s="29"/>
      <c r="N859" s="29"/>
      <c r="O859" s="29"/>
      <c r="Q859" s="29"/>
      <c r="R859" s="29"/>
      <c r="T859" s="29"/>
      <c r="U859" s="29"/>
    </row>
    <row r="860" spans="4:21">
      <c r="D860" s="29"/>
      <c r="E860" s="29"/>
      <c r="G860" s="29"/>
      <c r="H860" s="29"/>
      <c r="J860" s="29"/>
      <c r="K860" s="29"/>
      <c r="M860" s="29"/>
      <c r="N860" s="29"/>
      <c r="O860" s="29"/>
      <c r="Q860" s="29"/>
      <c r="R860" s="29"/>
      <c r="T860" s="29"/>
      <c r="U860" s="29"/>
    </row>
    <row r="861" spans="4:21">
      <c r="D861" s="29"/>
      <c r="E861" s="29"/>
      <c r="G861" s="29"/>
      <c r="H861" s="29"/>
      <c r="J861" s="29"/>
      <c r="K861" s="29"/>
      <c r="M861" s="29"/>
      <c r="N861" s="29"/>
      <c r="O861" s="29"/>
      <c r="Q861" s="29"/>
      <c r="R861" s="29"/>
      <c r="T861" s="29"/>
      <c r="U861" s="29"/>
    </row>
    <row r="862" spans="4:21">
      <c r="D862" s="29"/>
      <c r="E862" s="29"/>
      <c r="G862" s="29"/>
      <c r="H862" s="29"/>
      <c r="J862" s="29"/>
      <c r="K862" s="29"/>
      <c r="M862" s="29"/>
      <c r="N862" s="29"/>
      <c r="O862" s="29"/>
      <c r="Q862" s="29"/>
      <c r="R862" s="29"/>
      <c r="T862" s="29"/>
      <c r="U862" s="29"/>
    </row>
    <row r="863" spans="4:21">
      <c r="D863" s="29"/>
      <c r="E863" s="29"/>
      <c r="G863" s="29"/>
      <c r="H863" s="29"/>
      <c r="J863" s="29"/>
      <c r="K863" s="29"/>
      <c r="M863" s="29"/>
      <c r="N863" s="29"/>
      <c r="O863" s="29"/>
      <c r="Q863" s="29"/>
      <c r="R863" s="29"/>
      <c r="T863" s="29"/>
      <c r="U863" s="29"/>
    </row>
    <row r="864" spans="4:21">
      <c r="D864" s="29"/>
      <c r="E864" s="29"/>
      <c r="G864" s="29"/>
      <c r="H864" s="29"/>
      <c r="J864" s="29"/>
      <c r="K864" s="29"/>
      <c r="M864" s="29"/>
      <c r="N864" s="29"/>
      <c r="O864" s="29"/>
      <c r="Q864" s="29"/>
      <c r="R864" s="29"/>
      <c r="T864" s="29"/>
      <c r="U864" s="29"/>
    </row>
    <row r="865" spans="4:21">
      <c r="D865" s="29"/>
      <c r="E865" s="29"/>
      <c r="G865" s="29"/>
      <c r="H865" s="29"/>
      <c r="J865" s="29"/>
      <c r="K865" s="29"/>
      <c r="M865" s="29"/>
      <c r="N865" s="29"/>
      <c r="O865" s="29"/>
      <c r="Q865" s="29"/>
      <c r="R865" s="29"/>
      <c r="T865" s="29"/>
      <c r="U865" s="29"/>
    </row>
    <row r="866" spans="4:21">
      <c r="D866" s="29"/>
      <c r="E866" s="29"/>
      <c r="G866" s="29"/>
      <c r="H866" s="29"/>
      <c r="J866" s="29"/>
      <c r="K866" s="29"/>
      <c r="M866" s="29"/>
      <c r="N866" s="29"/>
      <c r="O866" s="29"/>
      <c r="Q866" s="29"/>
      <c r="R866" s="29"/>
      <c r="T866" s="29"/>
      <c r="U866" s="29"/>
    </row>
    <row r="867" spans="4:21">
      <c r="D867" s="29"/>
      <c r="E867" s="29"/>
      <c r="G867" s="29"/>
      <c r="H867" s="29"/>
      <c r="J867" s="29"/>
      <c r="K867" s="29"/>
      <c r="M867" s="29"/>
      <c r="N867" s="29"/>
      <c r="O867" s="29"/>
      <c r="Q867" s="29"/>
      <c r="R867" s="29"/>
      <c r="T867" s="29"/>
      <c r="U867" s="29"/>
    </row>
    <row r="868" spans="4:21">
      <c r="D868" s="29"/>
      <c r="E868" s="29"/>
      <c r="G868" s="29"/>
      <c r="H868" s="29"/>
      <c r="J868" s="29"/>
      <c r="K868" s="29"/>
      <c r="M868" s="29"/>
      <c r="N868" s="29"/>
      <c r="O868" s="29"/>
      <c r="Q868" s="29"/>
      <c r="R868" s="29"/>
      <c r="T868" s="29"/>
      <c r="U868" s="29"/>
    </row>
    <row r="869" spans="4:21">
      <c r="D869" s="29"/>
      <c r="E869" s="29"/>
      <c r="G869" s="29"/>
      <c r="H869" s="29"/>
      <c r="J869" s="29"/>
      <c r="K869" s="29"/>
      <c r="M869" s="29"/>
      <c r="N869" s="29"/>
      <c r="O869" s="29"/>
      <c r="Q869" s="29"/>
      <c r="R869" s="29"/>
      <c r="T869" s="29"/>
      <c r="U869" s="29"/>
    </row>
    <row r="870" spans="4:21">
      <c r="D870" s="29"/>
      <c r="E870" s="29"/>
      <c r="G870" s="29"/>
      <c r="H870" s="29"/>
      <c r="J870" s="29"/>
      <c r="K870" s="29"/>
      <c r="M870" s="29"/>
      <c r="N870" s="29"/>
      <c r="O870" s="29"/>
      <c r="Q870" s="29"/>
      <c r="R870" s="29"/>
      <c r="T870" s="29"/>
      <c r="U870" s="29"/>
    </row>
    <row r="871" spans="4:21">
      <c r="D871" s="29"/>
      <c r="E871" s="29"/>
      <c r="G871" s="29"/>
      <c r="H871" s="29"/>
      <c r="J871" s="29"/>
      <c r="K871" s="29"/>
      <c r="M871" s="29"/>
      <c r="N871" s="29"/>
      <c r="O871" s="29"/>
      <c r="Q871" s="29"/>
      <c r="R871" s="29"/>
      <c r="T871" s="29"/>
      <c r="U871" s="29"/>
    </row>
    <row r="872" spans="4:21">
      <c r="D872" s="29"/>
      <c r="E872" s="29"/>
      <c r="G872" s="29"/>
      <c r="H872" s="29"/>
      <c r="J872" s="29"/>
      <c r="K872" s="29"/>
      <c r="M872" s="29"/>
      <c r="N872" s="29"/>
      <c r="O872" s="29"/>
      <c r="Q872" s="29"/>
      <c r="R872" s="29"/>
      <c r="T872" s="29"/>
      <c r="U872" s="29"/>
    </row>
    <row r="873" spans="4:21">
      <c r="D873" s="29"/>
      <c r="E873" s="29"/>
      <c r="G873" s="29"/>
      <c r="H873" s="29"/>
      <c r="J873" s="29"/>
      <c r="K873" s="29"/>
      <c r="M873" s="29"/>
      <c r="N873" s="29"/>
      <c r="O873" s="29"/>
      <c r="Q873" s="29"/>
      <c r="R873" s="29"/>
      <c r="T873" s="29"/>
      <c r="U873" s="29"/>
    </row>
    <row r="874" spans="4:21">
      <c r="D874" s="29"/>
      <c r="E874" s="29"/>
      <c r="G874" s="29"/>
      <c r="H874" s="29"/>
      <c r="J874" s="29"/>
      <c r="K874" s="29"/>
      <c r="M874" s="29"/>
      <c r="N874" s="29"/>
      <c r="O874" s="29"/>
      <c r="Q874" s="29"/>
      <c r="R874" s="29"/>
      <c r="T874" s="29"/>
      <c r="U874" s="29"/>
    </row>
    <row r="875" spans="4:21">
      <c r="D875" s="29"/>
      <c r="E875" s="29"/>
      <c r="G875" s="29"/>
      <c r="H875" s="29"/>
      <c r="J875" s="29"/>
      <c r="K875" s="29"/>
      <c r="M875" s="29"/>
      <c r="N875" s="29"/>
      <c r="O875" s="29"/>
      <c r="Q875" s="29"/>
      <c r="R875" s="29"/>
      <c r="T875" s="29"/>
      <c r="U875" s="29"/>
    </row>
    <row r="876" spans="4:21">
      <c r="D876" s="29"/>
      <c r="E876" s="29"/>
      <c r="G876" s="29"/>
      <c r="H876" s="29"/>
      <c r="J876" s="29"/>
      <c r="K876" s="29"/>
      <c r="M876" s="29"/>
      <c r="N876" s="29"/>
      <c r="O876" s="29"/>
      <c r="Q876" s="29"/>
      <c r="R876" s="29"/>
      <c r="T876" s="29"/>
      <c r="U876" s="29"/>
    </row>
    <row r="877" spans="4:21">
      <c r="D877" s="29"/>
      <c r="E877" s="29"/>
      <c r="G877" s="29"/>
      <c r="H877" s="29"/>
      <c r="J877" s="29"/>
      <c r="K877" s="29"/>
      <c r="M877" s="29"/>
      <c r="N877" s="29"/>
      <c r="O877" s="29"/>
      <c r="Q877" s="29"/>
      <c r="R877" s="29"/>
      <c r="T877" s="29"/>
      <c r="U877" s="29"/>
    </row>
    <row r="878" spans="4:21">
      <c r="D878" s="29"/>
      <c r="E878" s="29"/>
      <c r="G878" s="29"/>
      <c r="H878" s="29"/>
      <c r="J878" s="29"/>
      <c r="K878" s="29"/>
      <c r="M878" s="29"/>
      <c r="N878" s="29"/>
      <c r="O878" s="29"/>
      <c r="Q878" s="29"/>
      <c r="R878" s="29"/>
      <c r="T878" s="29"/>
      <c r="U878" s="29"/>
    </row>
    <row r="879" spans="4:21">
      <c r="D879" s="29"/>
      <c r="E879" s="29"/>
      <c r="G879" s="29"/>
      <c r="H879" s="29"/>
      <c r="J879" s="29"/>
      <c r="K879" s="29"/>
      <c r="M879" s="29"/>
      <c r="N879" s="29"/>
      <c r="O879" s="29"/>
      <c r="Q879" s="29"/>
      <c r="R879" s="29"/>
      <c r="T879" s="29"/>
      <c r="U879" s="29"/>
    </row>
    <row r="880" spans="4:21">
      <c r="D880" s="29"/>
      <c r="E880" s="29"/>
      <c r="G880" s="29"/>
      <c r="H880" s="29"/>
      <c r="J880" s="29"/>
      <c r="K880" s="29"/>
      <c r="M880" s="29"/>
      <c r="N880" s="29"/>
      <c r="O880" s="29"/>
      <c r="Q880" s="29"/>
      <c r="R880" s="29"/>
      <c r="T880" s="29"/>
      <c r="U880" s="29"/>
    </row>
    <row r="881" spans="4:21">
      <c r="D881" s="29"/>
      <c r="E881" s="29"/>
      <c r="G881" s="29"/>
      <c r="H881" s="29"/>
      <c r="J881" s="29"/>
      <c r="K881" s="29"/>
      <c r="M881" s="29"/>
      <c r="N881" s="29"/>
      <c r="O881" s="29"/>
      <c r="Q881" s="29"/>
      <c r="R881" s="29"/>
      <c r="T881" s="29"/>
      <c r="U881" s="29"/>
    </row>
    <row r="882" spans="4:21">
      <c r="D882" s="29"/>
      <c r="E882" s="29"/>
      <c r="G882" s="29"/>
      <c r="H882" s="29"/>
      <c r="J882" s="29"/>
      <c r="K882" s="29"/>
      <c r="M882" s="29"/>
      <c r="N882" s="29"/>
      <c r="O882" s="29"/>
      <c r="Q882" s="29"/>
      <c r="R882" s="29"/>
      <c r="T882" s="29"/>
      <c r="U882" s="29"/>
    </row>
    <row r="883" spans="4:21">
      <c r="D883" s="29"/>
      <c r="E883" s="29"/>
      <c r="G883" s="29"/>
      <c r="H883" s="29"/>
      <c r="J883" s="29"/>
      <c r="K883" s="29"/>
      <c r="M883" s="29"/>
      <c r="N883" s="29"/>
      <c r="O883" s="29"/>
      <c r="Q883" s="29"/>
      <c r="R883" s="29"/>
      <c r="T883" s="29"/>
      <c r="U883" s="29"/>
    </row>
    <row r="884" spans="4:21">
      <c r="D884" s="29"/>
      <c r="E884" s="29"/>
      <c r="G884" s="29"/>
      <c r="H884" s="29"/>
      <c r="J884" s="29"/>
      <c r="K884" s="29"/>
      <c r="M884" s="29"/>
      <c r="N884" s="29"/>
      <c r="O884" s="29"/>
      <c r="Q884" s="29"/>
      <c r="R884" s="29"/>
      <c r="T884" s="29"/>
      <c r="U884" s="29"/>
    </row>
    <row r="885" spans="4:21">
      <c r="D885" s="29"/>
      <c r="E885" s="29"/>
      <c r="G885" s="29"/>
      <c r="H885" s="29"/>
      <c r="J885" s="29"/>
      <c r="K885" s="29"/>
      <c r="M885" s="29"/>
      <c r="N885" s="29"/>
      <c r="O885" s="29"/>
      <c r="Q885" s="29"/>
      <c r="R885" s="29"/>
      <c r="T885" s="29"/>
      <c r="U885" s="29"/>
    </row>
    <row r="886" spans="4:21">
      <c r="D886" s="29"/>
      <c r="E886" s="29"/>
      <c r="G886" s="29"/>
      <c r="H886" s="29"/>
      <c r="J886" s="29"/>
      <c r="K886" s="29"/>
      <c r="M886" s="29"/>
      <c r="N886" s="29"/>
      <c r="O886" s="29"/>
      <c r="Q886" s="29"/>
      <c r="R886" s="29"/>
      <c r="T886" s="29"/>
      <c r="U886" s="29"/>
    </row>
    <row r="887" spans="4:21">
      <c r="D887" s="29"/>
      <c r="E887" s="29"/>
      <c r="G887" s="29"/>
      <c r="H887" s="29"/>
      <c r="J887" s="29"/>
      <c r="K887" s="29"/>
      <c r="M887" s="29"/>
      <c r="N887" s="29"/>
      <c r="O887" s="29"/>
      <c r="Q887" s="29"/>
      <c r="R887" s="29"/>
      <c r="T887" s="29"/>
      <c r="U887" s="29"/>
    </row>
    <row r="888" spans="4:21">
      <c r="D888" s="29"/>
      <c r="E888" s="29"/>
      <c r="G888" s="29"/>
      <c r="H888" s="29"/>
      <c r="J888" s="29"/>
      <c r="K888" s="29"/>
      <c r="M888" s="29"/>
      <c r="N888" s="29"/>
      <c r="O888" s="29"/>
      <c r="Q888" s="29"/>
      <c r="R888" s="29"/>
      <c r="T888" s="29"/>
      <c r="U888" s="29"/>
    </row>
    <row r="889" spans="4:21">
      <c r="D889" s="29"/>
      <c r="E889" s="29"/>
      <c r="G889" s="29"/>
      <c r="H889" s="29"/>
      <c r="J889" s="29"/>
      <c r="K889" s="29"/>
      <c r="M889" s="29"/>
      <c r="N889" s="29"/>
      <c r="O889" s="29"/>
      <c r="Q889" s="29"/>
      <c r="R889" s="29"/>
      <c r="T889" s="29"/>
      <c r="U889" s="29"/>
    </row>
    <row r="890" spans="4:21">
      <c r="D890" s="29"/>
      <c r="E890" s="29"/>
      <c r="G890" s="29"/>
      <c r="H890" s="29"/>
      <c r="J890" s="29"/>
      <c r="K890" s="29"/>
      <c r="M890" s="29"/>
      <c r="N890" s="29"/>
      <c r="O890" s="29"/>
      <c r="Q890" s="29"/>
      <c r="R890" s="29"/>
      <c r="T890" s="29"/>
      <c r="U890" s="29"/>
    </row>
    <row r="891" spans="4:21">
      <c r="D891" s="29"/>
      <c r="E891" s="29"/>
      <c r="G891" s="29"/>
      <c r="H891" s="29"/>
      <c r="J891" s="29"/>
      <c r="K891" s="29"/>
      <c r="M891" s="29"/>
      <c r="N891" s="29"/>
      <c r="O891" s="29"/>
      <c r="Q891" s="29"/>
      <c r="R891" s="29"/>
      <c r="T891" s="29"/>
      <c r="U891" s="29"/>
    </row>
    <row r="892" spans="4:21">
      <c r="D892" s="29"/>
      <c r="E892" s="29"/>
      <c r="G892" s="29"/>
      <c r="H892" s="29"/>
      <c r="J892" s="29"/>
      <c r="K892" s="29"/>
      <c r="M892" s="29"/>
      <c r="N892" s="29"/>
      <c r="O892" s="29"/>
      <c r="Q892" s="29"/>
      <c r="R892" s="29"/>
      <c r="T892" s="29"/>
      <c r="U892" s="29"/>
    </row>
    <row r="893" spans="4:21">
      <c r="D893" s="29"/>
      <c r="E893" s="29"/>
      <c r="G893" s="29"/>
      <c r="H893" s="29"/>
      <c r="J893" s="29"/>
      <c r="K893" s="29"/>
      <c r="M893" s="29"/>
      <c r="N893" s="29"/>
      <c r="O893" s="29"/>
      <c r="Q893" s="29"/>
      <c r="R893" s="29"/>
      <c r="T893" s="29"/>
      <c r="U893" s="29"/>
    </row>
    <row r="894" spans="4:21">
      <c r="D894" s="29"/>
      <c r="E894" s="29"/>
      <c r="G894" s="29"/>
      <c r="H894" s="29"/>
      <c r="J894" s="29"/>
      <c r="K894" s="29"/>
      <c r="M894" s="29"/>
      <c r="N894" s="29"/>
      <c r="O894" s="29"/>
      <c r="Q894" s="29"/>
      <c r="R894" s="29"/>
      <c r="T894" s="29"/>
      <c r="U894" s="29"/>
    </row>
    <row r="895" spans="4:21">
      <c r="D895" s="29"/>
      <c r="E895" s="29"/>
      <c r="G895" s="29"/>
      <c r="H895" s="29"/>
      <c r="J895" s="29"/>
      <c r="K895" s="29"/>
      <c r="M895" s="29"/>
      <c r="N895" s="29"/>
      <c r="O895" s="29"/>
      <c r="Q895" s="29"/>
      <c r="R895" s="29"/>
      <c r="T895" s="29"/>
      <c r="U895" s="29"/>
    </row>
    <row r="896" spans="4:21">
      <c r="D896" s="29"/>
      <c r="E896" s="29"/>
      <c r="G896" s="29"/>
      <c r="H896" s="29"/>
      <c r="J896" s="29"/>
      <c r="K896" s="29"/>
      <c r="M896" s="29"/>
      <c r="N896" s="29"/>
      <c r="O896" s="29"/>
      <c r="Q896" s="29"/>
      <c r="R896" s="29"/>
      <c r="T896" s="29"/>
      <c r="U896" s="29"/>
    </row>
    <row r="897" spans="4:21">
      <c r="D897" s="29"/>
      <c r="E897" s="29"/>
      <c r="G897" s="29"/>
      <c r="H897" s="29"/>
      <c r="J897" s="29"/>
      <c r="K897" s="29"/>
      <c r="M897" s="29"/>
      <c r="N897" s="29"/>
      <c r="O897" s="29"/>
      <c r="Q897" s="29"/>
      <c r="R897" s="29"/>
      <c r="T897" s="29"/>
      <c r="U897" s="29"/>
    </row>
    <row r="898" spans="4:21">
      <c r="D898" s="29"/>
      <c r="E898" s="29"/>
      <c r="G898" s="29"/>
      <c r="H898" s="29"/>
      <c r="J898" s="29"/>
      <c r="K898" s="29"/>
      <c r="M898" s="29"/>
      <c r="N898" s="29"/>
      <c r="O898" s="29"/>
      <c r="Q898" s="29"/>
      <c r="R898" s="29"/>
      <c r="T898" s="29"/>
      <c r="U898" s="29"/>
    </row>
    <row r="899" spans="4:21">
      <c r="D899" s="29"/>
      <c r="E899" s="29"/>
      <c r="G899" s="29"/>
      <c r="H899" s="29"/>
      <c r="J899" s="29"/>
      <c r="K899" s="29"/>
      <c r="M899" s="29"/>
      <c r="N899" s="29"/>
      <c r="O899" s="29"/>
      <c r="Q899" s="29"/>
      <c r="R899" s="29"/>
      <c r="T899" s="29"/>
      <c r="U899" s="29"/>
    </row>
    <row r="900" spans="4:21">
      <c r="D900" s="29"/>
      <c r="E900" s="29"/>
      <c r="G900" s="29"/>
      <c r="H900" s="29"/>
      <c r="J900" s="29"/>
      <c r="K900" s="29"/>
      <c r="M900" s="29"/>
      <c r="N900" s="29"/>
      <c r="O900" s="29"/>
      <c r="Q900" s="29"/>
      <c r="R900" s="29"/>
      <c r="T900" s="29"/>
      <c r="U900" s="29"/>
    </row>
    <row r="901" spans="4:21">
      <c r="D901" s="29"/>
      <c r="E901" s="29"/>
      <c r="G901" s="29"/>
      <c r="H901" s="29"/>
      <c r="J901" s="29"/>
      <c r="K901" s="29"/>
      <c r="M901" s="29"/>
      <c r="N901" s="29"/>
      <c r="O901" s="29"/>
      <c r="Q901" s="29"/>
      <c r="R901" s="29"/>
      <c r="T901" s="29"/>
      <c r="U901" s="29"/>
    </row>
    <row r="902" spans="4:21">
      <c r="D902" s="29"/>
      <c r="E902" s="29"/>
      <c r="G902" s="29"/>
      <c r="H902" s="29"/>
      <c r="J902" s="29"/>
      <c r="K902" s="29"/>
      <c r="M902" s="29"/>
      <c r="N902" s="29"/>
      <c r="O902" s="29"/>
      <c r="Q902" s="29"/>
      <c r="R902" s="29"/>
      <c r="T902" s="29"/>
      <c r="U902" s="29"/>
    </row>
    <row r="903" spans="4:21">
      <c r="D903" s="29"/>
      <c r="E903" s="29"/>
      <c r="G903" s="29"/>
      <c r="H903" s="29"/>
      <c r="J903" s="29"/>
      <c r="K903" s="29"/>
      <c r="M903" s="29"/>
      <c r="N903" s="29"/>
      <c r="O903" s="29"/>
      <c r="Q903" s="29"/>
      <c r="R903" s="29"/>
      <c r="T903" s="29"/>
      <c r="U903" s="29"/>
    </row>
    <row r="904" spans="4:21">
      <c r="D904" s="29"/>
      <c r="E904" s="29"/>
      <c r="G904" s="29"/>
      <c r="J904" s="29"/>
      <c r="K904" s="29"/>
      <c r="M904" s="29"/>
      <c r="N904" s="29"/>
      <c r="O904" s="29"/>
      <c r="Q904" s="29"/>
      <c r="R904" s="29"/>
      <c r="T904" s="29"/>
      <c r="U904" s="29"/>
    </row>
    <row r="905" spans="4:21">
      <c r="D905" s="29"/>
      <c r="E905" s="29"/>
      <c r="G905" s="29"/>
      <c r="J905" s="29"/>
      <c r="K905" s="29"/>
      <c r="M905" s="29"/>
      <c r="N905" s="29"/>
      <c r="O905" s="29"/>
      <c r="Q905" s="29"/>
      <c r="R905" s="29"/>
      <c r="T905" s="29"/>
      <c r="U905" s="29"/>
    </row>
    <row r="906" spans="4:21">
      <c r="D906" s="29"/>
      <c r="E906" s="29"/>
      <c r="G906" s="29"/>
      <c r="J906" s="29"/>
      <c r="K906" s="29"/>
      <c r="M906" s="29"/>
      <c r="N906" s="29"/>
      <c r="O906" s="29"/>
      <c r="Q906" s="29"/>
      <c r="R906" s="29"/>
      <c r="T906" s="29"/>
      <c r="U906" s="29"/>
    </row>
    <row r="907" spans="4:21">
      <c r="D907" s="29"/>
      <c r="E907" s="29"/>
      <c r="G907" s="29"/>
      <c r="J907" s="29"/>
      <c r="K907" s="29"/>
      <c r="M907" s="29"/>
      <c r="N907" s="29"/>
      <c r="O907" s="29"/>
      <c r="Q907" s="29"/>
      <c r="R907" s="29"/>
      <c r="T907" s="29"/>
      <c r="U907" s="29"/>
    </row>
    <row r="908" spans="4:21">
      <c r="D908" s="29"/>
      <c r="E908" s="29"/>
      <c r="G908" s="29"/>
      <c r="J908" s="29"/>
      <c r="K908" s="29"/>
      <c r="M908" s="29"/>
      <c r="N908" s="29"/>
      <c r="O908" s="29"/>
      <c r="Q908" s="29"/>
      <c r="R908" s="29"/>
      <c r="T908" s="29"/>
      <c r="U908" s="29"/>
    </row>
    <row r="909" spans="4:21">
      <c r="D909" s="29"/>
      <c r="E909" s="29"/>
      <c r="G909" s="29"/>
      <c r="J909" s="29"/>
      <c r="K909" s="29"/>
      <c r="M909" s="29"/>
      <c r="N909" s="29"/>
      <c r="O909" s="29"/>
      <c r="Q909" s="29"/>
      <c r="R909" s="29"/>
      <c r="T909" s="29"/>
      <c r="U909" s="29"/>
    </row>
    <row r="910" spans="4:21">
      <c r="D910" s="29"/>
      <c r="E910" s="29"/>
      <c r="G910" s="29"/>
      <c r="J910" s="29"/>
      <c r="K910" s="29"/>
      <c r="M910" s="29"/>
      <c r="N910" s="29"/>
      <c r="O910" s="29"/>
      <c r="Q910" s="29"/>
      <c r="R910" s="29"/>
      <c r="T910" s="29"/>
      <c r="U910" s="29"/>
    </row>
    <row r="911" spans="4:21">
      <c r="D911" s="29"/>
      <c r="E911" s="29"/>
      <c r="G911" s="29"/>
      <c r="J911" s="29"/>
      <c r="K911" s="29"/>
      <c r="M911" s="29"/>
      <c r="N911" s="29"/>
      <c r="O911" s="29"/>
      <c r="Q911" s="29"/>
      <c r="R911" s="29"/>
      <c r="T911" s="29"/>
      <c r="U911" s="29"/>
    </row>
    <row r="912" spans="4:21">
      <c r="D912" s="29"/>
      <c r="E912" s="29"/>
      <c r="G912" s="29"/>
      <c r="J912" s="29"/>
      <c r="K912" s="29"/>
      <c r="M912" s="29"/>
      <c r="N912" s="29"/>
      <c r="O912" s="29"/>
      <c r="Q912" s="29"/>
      <c r="R912" s="29"/>
      <c r="T912" s="29"/>
      <c r="U912" s="29"/>
    </row>
    <row r="913" spans="4:21">
      <c r="D913" s="29"/>
      <c r="E913" s="29"/>
      <c r="G913" s="29"/>
      <c r="J913" s="29"/>
      <c r="K913" s="29"/>
      <c r="M913" s="29"/>
      <c r="N913" s="29"/>
      <c r="O913" s="29"/>
      <c r="Q913" s="29"/>
      <c r="R913" s="29"/>
      <c r="T913" s="29"/>
      <c r="U913" s="29"/>
    </row>
    <row r="914" spans="4:21">
      <c r="D914" s="29"/>
      <c r="E914" s="29"/>
      <c r="G914" s="29"/>
      <c r="J914" s="29"/>
      <c r="K914" s="29"/>
      <c r="M914" s="29"/>
      <c r="N914" s="29"/>
      <c r="O914" s="29"/>
      <c r="Q914" s="29"/>
      <c r="R914" s="29"/>
      <c r="T914" s="29"/>
      <c r="U914" s="29"/>
    </row>
    <row r="915" spans="4:21">
      <c r="D915" s="29"/>
      <c r="E915" s="29"/>
      <c r="G915" s="29"/>
      <c r="J915" s="29"/>
      <c r="K915" s="29"/>
      <c r="M915" s="29"/>
      <c r="N915" s="29"/>
      <c r="O915" s="29"/>
      <c r="Q915" s="29"/>
      <c r="R915" s="29"/>
      <c r="T915" s="29"/>
      <c r="U915" s="29"/>
    </row>
    <row r="916" spans="4:21">
      <c r="D916" s="29"/>
      <c r="E916" s="29"/>
      <c r="G916" s="29"/>
      <c r="J916" s="29"/>
      <c r="K916" s="29"/>
      <c r="M916" s="29"/>
      <c r="N916" s="29"/>
      <c r="O916" s="29"/>
      <c r="Q916" s="29"/>
      <c r="R916" s="29"/>
      <c r="T916" s="29"/>
      <c r="U916" s="29"/>
    </row>
    <row r="917" spans="4:21">
      <c r="D917" s="29"/>
      <c r="E917" s="29"/>
      <c r="G917" s="29"/>
      <c r="J917" s="29"/>
      <c r="K917" s="29"/>
      <c r="M917" s="29"/>
      <c r="N917" s="29"/>
      <c r="O917" s="29"/>
      <c r="Q917" s="29"/>
      <c r="R917" s="29"/>
      <c r="T917" s="29"/>
      <c r="U917" s="29"/>
    </row>
    <row r="918" spans="4:21">
      <c r="D918" s="29"/>
      <c r="E918" s="29"/>
      <c r="G918" s="29"/>
      <c r="J918" s="29"/>
      <c r="K918" s="29"/>
      <c r="M918" s="29"/>
      <c r="N918" s="29"/>
      <c r="O918" s="29"/>
      <c r="Q918" s="29"/>
      <c r="R918" s="29"/>
      <c r="T918" s="29"/>
      <c r="U918" s="29"/>
    </row>
    <row r="919" spans="4:21">
      <c r="D919" s="29"/>
      <c r="E919" s="29"/>
      <c r="G919" s="29"/>
      <c r="J919" s="29"/>
      <c r="K919" s="29"/>
      <c r="M919" s="29"/>
      <c r="N919" s="29"/>
      <c r="O919" s="29"/>
      <c r="Q919" s="29"/>
      <c r="R919" s="29"/>
      <c r="T919" s="29"/>
      <c r="U919" s="29"/>
    </row>
    <row r="920" spans="4:21">
      <c r="D920" s="29"/>
      <c r="E920" s="29"/>
      <c r="G920" s="29"/>
      <c r="J920" s="29"/>
      <c r="K920" s="29"/>
      <c r="M920" s="29"/>
      <c r="N920" s="29"/>
      <c r="O920" s="29"/>
      <c r="Q920" s="29"/>
      <c r="R920" s="29"/>
      <c r="T920" s="29"/>
      <c r="U920" s="29"/>
    </row>
    <row r="921" spans="4:21">
      <c r="D921" s="29"/>
      <c r="E921" s="29"/>
      <c r="G921" s="29"/>
      <c r="J921" s="29"/>
      <c r="K921" s="29"/>
      <c r="M921" s="29"/>
      <c r="N921" s="29"/>
      <c r="O921" s="29"/>
      <c r="Q921" s="29"/>
      <c r="R921" s="29"/>
      <c r="T921" s="29"/>
      <c r="U921" s="29"/>
    </row>
    <row r="922" spans="4:21">
      <c r="D922" s="29"/>
      <c r="E922" s="29"/>
      <c r="G922" s="29"/>
      <c r="J922" s="29"/>
      <c r="K922" s="29"/>
      <c r="M922" s="29"/>
      <c r="N922" s="29"/>
      <c r="O922" s="29"/>
      <c r="Q922" s="29"/>
      <c r="R922" s="29"/>
      <c r="T922" s="29"/>
      <c r="U922" s="29"/>
    </row>
    <row r="923" spans="4:21">
      <c r="D923" s="29"/>
      <c r="E923" s="29"/>
      <c r="G923" s="29"/>
      <c r="J923" s="29"/>
      <c r="K923" s="29"/>
      <c r="M923" s="29"/>
      <c r="N923" s="29"/>
      <c r="O923" s="29"/>
      <c r="Q923" s="29"/>
      <c r="R923" s="29"/>
      <c r="T923" s="29"/>
      <c r="U923" s="29"/>
    </row>
    <row r="924" spans="4:21">
      <c r="D924" s="29"/>
      <c r="E924" s="29"/>
      <c r="G924" s="29"/>
      <c r="J924" s="29"/>
      <c r="K924" s="29"/>
      <c r="M924" s="29"/>
      <c r="N924" s="29"/>
      <c r="O924" s="29"/>
      <c r="Q924" s="29"/>
      <c r="R924" s="29"/>
      <c r="T924" s="29"/>
      <c r="U924" s="29"/>
    </row>
    <row r="925" spans="4:21">
      <c r="D925" s="29"/>
      <c r="E925" s="29"/>
      <c r="G925" s="29"/>
      <c r="J925" s="29"/>
      <c r="K925" s="29"/>
      <c r="M925" s="29"/>
      <c r="N925" s="29"/>
      <c r="O925" s="29"/>
      <c r="Q925" s="29"/>
      <c r="R925" s="29"/>
      <c r="T925" s="29"/>
      <c r="U925" s="29"/>
    </row>
    <row r="926" spans="4:21">
      <c r="D926" s="29"/>
      <c r="E926" s="29"/>
      <c r="G926" s="29"/>
      <c r="J926" s="29"/>
      <c r="K926" s="29"/>
      <c r="M926" s="29"/>
      <c r="N926" s="29"/>
      <c r="O926" s="29"/>
      <c r="Q926" s="29"/>
      <c r="R926" s="29"/>
      <c r="T926" s="29"/>
      <c r="U926" s="29"/>
    </row>
    <row r="927" spans="4:21">
      <c r="D927" s="29"/>
      <c r="E927" s="29"/>
      <c r="G927" s="29"/>
      <c r="J927" s="29"/>
      <c r="K927" s="29"/>
      <c r="M927" s="29"/>
      <c r="N927" s="29"/>
      <c r="O927" s="29"/>
      <c r="Q927" s="29"/>
      <c r="R927" s="29"/>
      <c r="T927" s="29"/>
      <c r="U927" s="29"/>
    </row>
    <row r="928" spans="4:21">
      <c r="D928" s="29"/>
      <c r="E928" s="29"/>
      <c r="G928" s="29"/>
      <c r="J928" s="29"/>
      <c r="K928" s="29"/>
      <c r="M928" s="29"/>
      <c r="N928" s="29"/>
      <c r="O928" s="29"/>
      <c r="Q928" s="29"/>
      <c r="R928" s="29"/>
      <c r="T928" s="29"/>
      <c r="U928" s="29"/>
    </row>
    <row r="929" spans="4:21">
      <c r="D929" s="29"/>
      <c r="E929" s="29"/>
      <c r="G929" s="29"/>
      <c r="J929" s="29"/>
      <c r="K929" s="29"/>
      <c r="M929" s="29"/>
      <c r="N929" s="29"/>
      <c r="O929" s="29"/>
      <c r="Q929" s="29"/>
      <c r="R929" s="29"/>
      <c r="T929" s="29"/>
      <c r="U929" s="29"/>
    </row>
    <row r="930" spans="4:21">
      <c r="D930" s="29"/>
      <c r="E930" s="29"/>
      <c r="G930" s="29"/>
      <c r="J930" s="29"/>
      <c r="K930" s="29"/>
      <c r="M930" s="29"/>
      <c r="N930" s="29"/>
      <c r="O930" s="29"/>
      <c r="Q930" s="29"/>
      <c r="R930" s="29"/>
      <c r="T930" s="29"/>
      <c r="U930" s="29"/>
    </row>
    <row r="931" spans="4:21">
      <c r="D931" s="29"/>
      <c r="E931" s="29"/>
      <c r="G931" s="29"/>
      <c r="J931" s="29"/>
      <c r="K931" s="29"/>
      <c r="M931" s="29"/>
      <c r="N931" s="29"/>
      <c r="O931" s="29"/>
      <c r="Q931" s="29"/>
      <c r="R931" s="29"/>
      <c r="T931" s="29"/>
      <c r="U931" s="29"/>
    </row>
    <row r="932" spans="4:21">
      <c r="D932" s="29"/>
      <c r="E932" s="29"/>
      <c r="G932" s="29"/>
      <c r="J932" s="29"/>
      <c r="K932" s="29"/>
      <c r="M932" s="29"/>
      <c r="N932" s="29"/>
      <c r="O932" s="29"/>
      <c r="Q932" s="29"/>
      <c r="R932" s="29"/>
      <c r="T932" s="29"/>
      <c r="U932" s="29"/>
    </row>
    <row r="933" spans="4:21">
      <c r="D933" s="29"/>
      <c r="E933" s="29"/>
      <c r="G933" s="29"/>
      <c r="J933" s="29"/>
      <c r="K933" s="29"/>
      <c r="M933" s="29"/>
      <c r="N933" s="29"/>
      <c r="O933" s="29"/>
      <c r="Q933" s="29"/>
      <c r="R933" s="29"/>
      <c r="T933" s="29"/>
      <c r="U933" s="29"/>
    </row>
    <row r="934" spans="4:21">
      <c r="D934" s="29"/>
      <c r="E934" s="29"/>
      <c r="G934" s="29"/>
      <c r="J934" s="29"/>
      <c r="K934" s="29"/>
      <c r="M934" s="29"/>
      <c r="N934" s="29"/>
      <c r="O934" s="29"/>
      <c r="Q934" s="29"/>
      <c r="R934" s="29"/>
      <c r="T934" s="29"/>
      <c r="U934" s="29"/>
    </row>
    <row r="935" spans="4:21">
      <c r="D935" s="29"/>
      <c r="E935" s="29"/>
      <c r="G935" s="29"/>
      <c r="J935" s="29"/>
      <c r="K935" s="29"/>
      <c r="M935" s="29"/>
      <c r="N935" s="29"/>
      <c r="O935" s="29"/>
      <c r="Q935" s="29"/>
      <c r="R935" s="29"/>
      <c r="T935" s="29"/>
      <c r="U935" s="29"/>
    </row>
    <row r="936" spans="4:21">
      <c r="D936" s="29"/>
      <c r="E936" s="29"/>
      <c r="G936" s="29"/>
      <c r="J936" s="29"/>
      <c r="K936" s="29"/>
      <c r="M936" s="29"/>
      <c r="N936" s="29"/>
      <c r="O936" s="29"/>
      <c r="Q936" s="29"/>
      <c r="R936" s="29"/>
      <c r="T936" s="29"/>
      <c r="U936" s="29"/>
    </row>
    <row r="937" spans="4:21">
      <c r="D937" s="29"/>
      <c r="E937" s="29"/>
      <c r="G937" s="29"/>
      <c r="J937" s="29"/>
      <c r="K937" s="29"/>
      <c r="M937" s="29"/>
      <c r="N937" s="29"/>
      <c r="O937" s="29"/>
      <c r="Q937" s="29"/>
      <c r="R937" s="29"/>
      <c r="T937" s="29"/>
      <c r="U937" s="29"/>
    </row>
    <row r="938" spans="4:21">
      <c r="D938" s="29"/>
      <c r="E938" s="29"/>
      <c r="G938" s="29"/>
      <c r="J938" s="29"/>
      <c r="K938" s="29"/>
      <c r="M938" s="29"/>
      <c r="N938" s="29"/>
      <c r="O938" s="29"/>
      <c r="Q938" s="29"/>
      <c r="R938" s="29"/>
      <c r="T938" s="29"/>
      <c r="U938" s="29"/>
    </row>
    <row r="939" spans="4:21">
      <c r="D939" s="29"/>
      <c r="E939" s="29"/>
      <c r="G939" s="29"/>
      <c r="J939" s="29"/>
      <c r="K939" s="29"/>
      <c r="M939" s="29"/>
      <c r="N939" s="29"/>
      <c r="O939" s="29"/>
      <c r="Q939" s="29"/>
      <c r="R939" s="29"/>
      <c r="T939" s="29"/>
      <c r="U939" s="29"/>
    </row>
    <row r="940" spans="4:21">
      <c r="D940" s="29"/>
      <c r="E940" s="29"/>
      <c r="G940" s="29"/>
      <c r="J940" s="29"/>
      <c r="K940" s="29"/>
      <c r="M940" s="29"/>
      <c r="N940" s="29"/>
      <c r="O940" s="29"/>
      <c r="Q940" s="29"/>
      <c r="R940" s="29"/>
      <c r="T940" s="29"/>
      <c r="U940" s="29"/>
    </row>
    <row r="941" spans="4:21">
      <c r="D941" s="29"/>
      <c r="E941" s="29"/>
      <c r="G941" s="29"/>
      <c r="J941" s="29"/>
      <c r="K941" s="29"/>
      <c r="M941" s="29"/>
      <c r="N941" s="29"/>
      <c r="O941" s="29"/>
      <c r="Q941" s="29"/>
      <c r="R941" s="29"/>
      <c r="T941" s="29"/>
      <c r="U941" s="29"/>
    </row>
    <row r="942" spans="4:21">
      <c r="D942" s="29"/>
      <c r="E942" s="29"/>
      <c r="G942" s="29"/>
      <c r="J942" s="29"/>
      <c r="K942" s="29"/>
      <c r="M942" s="29"/>
      <c r="N942" s="29"/>
      <c r="O942" s="29"/>
      <c r="Q942" s="29"/>
      <c r="R942" s="29"/>
      <c r="T942" s="29"/>
      <c r="U942" s="29"/>
    </row>
    <row r="943" spans="4:21">
      <c r="D943" s="29"/>
      <c r="E943" s="29"/>
      <c r="G943" s="29"/>
      <c r="J943" s="29"/>
      <c r="K943" s="29"/>
      <c r="M943" s="29"/>
      <c r="N943" s="29"/>
      <c r="O943" s="29"/>
      <c r="Q943" s="29"/>
      <c r="R943" s="29"/>
      <c r="T943" s="29"/>
      <c r="U943" s="29"/>
    </row>
    <row r="944" spans="4:21">
      <c r="D944" s="29"/>
      <c r="E944" s="29"/>
      <c r="G944" s="29"/>
      <c r="J944" s="29"/>
      <c r="K944" s="29"/>
      <c r="M944" s="29"/>
      <c r="N944" s="29"/>
      <c r="O944" s="29"/>
      <c r="Q944" s="29"/>
      <c r="R944" s="29"/>
      <c r="T944" s="29"/>
      <c r="U944" s="29"/>
    </row>
    <row r="945" spans="4:21">
      <c r="D945" s="29"/>
      <c r="E945" s="29"/>
      <c r="G945" s="29"/>
      <c r="J945" s="29"/>
      <c r="K945" s="29"/>
      <c r="M945" s="29"/>
      <c r="N945" s="29"/>
      <c r="O945" s="29"/>
      <c r="Q945" s="29"/>
      <c r="R945" s="29"/>
      <c r="T945" s="29"/>
      <c r="U945" s="29"/>
    </row>
    <row r="946" spans="4:21">
      <c r="D946" s="29"/>
      <c r="E946" s="29"/>
      <c r="G946" s="29"/>
      <c r="J946" s="29"/>
      <c r="K946" s="29"/>
      <c r="M946" s="29"/>
      <c r="N946" s="29"/>
      <c r="O946" s="29"/>
      <c r="Q946" s="29"/>
      <c r="R946" s="29"/>
      <c r="T946" s="29"/>
      <c r="U946" s="29"/>
    </row>
    <row r="947" spans="4:21">
      <c r="D947" s="29"/>
      <c r="E947" s="29"/>
      <c r="G947" s="29"/>
      <c r="J947" s="29"/>
      <c r="K947" s="29"/>
      <c r="M947" s="29"/>
      <c r="N947" s="29"/>
      <c r="O947" s="29"/>
      <c r="Q947" s="29"/>
      <c r="R947" s="29"/>
      <c r="T947" s="29"/>
      <c r="U947" s="29"/>
    </row>
    <row r="948" spans="4:21">
      <c r="D948" s="29"/>
      <c r="E948" s="29"/>
      <c r="G948" s="29"/>
      <c r="J948" s="29"/>
      <c r="K948" s="29"/>
      <c r="M948" s="29"/>
      <c r="N948" s="29"/>
      <c r="O948" s="29"/>
      <c r="Q948" s="29"/>
      <c r="R948" s="29"/>
      <c r="T948" s="29"/>
      <c r="U948" s="29"/>
    </row>
    <row r="949" spans="4:21">
      <c r="D949" s="29"/>
      <c r="E949" s="29"/>
      <c r="G949" s="29"/>
      <c r="J949" s="29"/>
      <c r="K949" s="29"/>
      <c r="M949" s="29"/>
      <c r="N949" s="29"/>
      <c r="O949" s="29"/>
      <c r="Q949" s="29"/>
      <c r="R949" s="29"/>
      <c r="T949" s="29"/>
      <c r="U949" s="29"/>
    </row>
    <row r="950" spans="4:21">
      <c r="D950" s="29"/>
      <c r="E950" s="29"/>
      <c r="G950" s="29"/>
      <c r="J950" s="29"/>
      <c r="K950" s="29"/>
      <c r="M950" s="29"/>
      <c r="N950" s="29"/>
      <c r="O950" s="29"/>
      <c r="Q950" s="29"/>
      <c r="R950" s="29"/>
      <c r="T950" s="29"/>
      <c r="U950" s="29"/>
    </row>
    <row r="951" spans="4:21">
      <c r="D951" s="29"/>
      <c r="E951" s="29"/>
      <c r="G951" s="29"/>
      <c r="J951" s="29"/>
      <c r="K951" s="29"/>
      <c r="M951" s="29"/>
      <c r="N951" s="29"/>
      <c r="O951" s="29"/>
      <c r="Q951" s="29"/>
      <c r="R951" s="29"/>
      <c r="T951" s="29"/>
      <c r="U951" s="29"/>
    </row>
    <row r="952" spans="4:21">
      <c r="D952" s="29"/>
      <c r="E952" s="29"/>
      <c r="G952" s="29"/>
      <c r="J952" s="29"/>
      <c r="K952" s="29"/>
      <c r="M952" s="29"/>
      <c r="N952" s="29"/>
      <c r="O952" s="29"/>
      <c r="Q952" s="29"/>
      <c r="R952" s="29"/>
      <c r="T952" s="29"/>
      <c r="U952" s="29"/>
    </row>
    <row r="953" spans="4:21">
      <c r="D953" s="29"/>
      <c r="E953" s="29"/>
      <c r="G953" s="29"/>
      <c r="J953" s="29"/>
      <c r="K953" s="29"/>
      <c r="M953" s="29"/>
      <c r="N953" s="29"/>
      <c r="O953" s="29"/>
      <c r="Q953" s="29"/>
      <c r="R953" s="29"/>
      <c r="T953" s="29"/>
      <c r="U953" s="29"/>
    </row>
    <row r="954" spans="4:21">
      <c r="D954" s="29"/>
      <c r="E954" s="29"/>
      <c r="G954" s="29"/>
      <c r="J954" s="29"/>
      <c r="K954" s="29"/>
      <c r="M954" s="29"/>
      <c r="N954" s="29"/>
      <c r="O954" s="29"/>
      <c r="Q954" s="29"/>
      <c r="R954" s="29"/>
      <c r="T954" s="29"/>
      <c r="U954" s="29"/>
    </row>
    <row r="955" spans="4:21">
      <c r="D955" s="29"/>
      <c r="E955" s="29"/>
      <c r="G955" s="29"/>
      <c r="J955" s="29"/>
      <c r="K955" s="29"/>
      <c r="M955" s="29"/>
      <c r="N955" s="29"/>
      <c r="O955" s="29"/>
      <c r="Q955" s="29"/>
      <c r="R955" s="29"/>
      <c r="T955" s="29"/>
      <c r="U955" s="29"/>
    </row>
    <row r="956" spans="4:21">
      <c r="D956" s="29"/>
      <c r="E956" s="29"/>
      <c r="G956" s="29"/>
      <c r="J956" s="29"/>
      <c r="K956" s="29"/>
      <c r="M956" s="29"/>
      <c r="N956" s="29"/>
      <c r="O956" s="29"/>
      <c r="Q956" s="29"/>
      <c r="R956" s="29"/>
      <c r="T956" s="29"/>
      <c r="U956" s="29"/>
    </row>
    <row r="957" spans="4:21">
      <c r="D957" s="29"/>
      <c r="E957" s="29"/>
      <c r="G957" s="29"/>
      <c r="J957" s="29"/>
      <c r="K957" s="29"/>
      <c r="M957" s="29"/>
      <c r="N957" s="29"/>
      <c r="O957" s="29"/>
      <c r="Q957" s="29"/>
      <c r="R957" s="29"/>
      <c r="T957" s="29"/>
      <c r="U957" s="29"/>
    </row>
    <row r="958" spans="4:21">
      <c r="D958" s="29"/>
      <c r="E958" s="29"/>
      <c r="G958" s="29"/>
      <c r="J958" s="29"/>
      <c r="K958" s="29"/>
      <c r="M958" s="29"/>
      <c r="N958" s="29"/>
      <c r="O958" s="29"/>
      <c r="Q958" s="29"/>
      <c r="R958" s="29"/>
      <c r="T958" s="29"/>
      <c r="U958" s="29"/>
    </row>
    <row r="959" spans="4:21">
      <c r="D959" s="29"/>
      <c r="E959" s="29"/>
      <c r="G959" s="29"/>
      <c r="J959" s="29"/>
      <c r="K959" s="29"/>
      <c r="M959" s="29"/>
      <c r="N959" s="29"/>
      <c r="O959" s="29"/>
      <c r="Q959" s="29"/>
      <c r="R959" s="29"/>
      <c r="T959" s="29"/>
      <c r="U959" s="29"/>
    </row>
    <row r="960" spans="4:21">
      <c r="D960" s="29"/>
      <c r="E960" s="29"/>
      <c r="G960" s="29"/>
      <c r="J960" s="29"/>
      <c r="M960" s="29"/>
      <c r="N960" s="29"/>
      <c r="O960" s="29"/>
      <c r="Q960" s="29"/>
      <c r="R960" s="29"/>
      <c r="T960" s="29"/>
      <c r="U960" s="29"/>
    </row>
    <row r="961" spans="4:21">
      <c r="D961" s="29"/>
      <c r="E961" s="29"/>
      <c r="G961" s="29"/>
      <c r="J961" s="29"/>
      <c r="M961" s="29"/>
      <c r="N961" s="29"/>
      <c r="O961" s="29"/>
      <c r="Q961" s="29"/>
      <c r="R961" s="29"/>
      <c r="T961" s="29"/>
      <c r="U961" s="29"/>
    </row>
    <row r="962" spans="4:21">
      <c r="D962" s="29"/>
      <c r="E962" s="29"/>
      <c r="G962" s="29"/>
      <c r="J962" s="29"/>
      <c r="M962" s="29"/>
      <c r="N962" s="29"/>
      <c r="O962" s="29"/>
      <c r="Q962" s="29"/>
      <c r="R962" s="29"/>
      <c r="T962" s="29"/>
      <c r="U962" s="29"/>
    </row>
    <row r="963" spans="4:21">
      <c r="D963" s="29"/>
      <c r="E963" s="29"/>
      <c r="G963" s="29"/>
      <c r="J963" s="29"/>
      <c r="M963" s="29"/>
      <c r="N963" s="29"/>
      <c r="O963" s="29"/>
      <c r="Q963" s="29"/>
      <c r="R963" s="29"/>
      <c r="T963" s="29"/>
      <c r="U963" s="29"/>
    </row>
    <row r="964" spans="4:21">
      <c r="D964" s="29"/>
      <c r="E964" s="29"/>
      <c r="G964" s="29"/>
      <c r="J964" s="29"/>
      <c r="M964" s="29"/>
      <c r="N964" s="29"/>
      <c r="O964" s="29"/>
      <c r="Q964" s="29"/>
      <c r="R964" s="29"/>
      <c r="T964" s="29"/>
      <c r="U964" s="29"/>
    </row>
    <row r="965" spans="4:21">
      <c r="D965" s="29"/>
      <c r="E965" s="29"/>
      <c r="G965" s="29"/>
      <c r="J965" s="29"/>
      <c r="M965" s="29"/>
      <c r="N965" s="29"/>
      <c r="O965" s="29"/>
      <c r="Q965" s="29"/>
      <c r="R965" s="29"/>
      <c r="T965" s="29"/>
      <c r="U965" s="29"/>
    </row>
    <row r="966" spans="4:21">
      <c r="D966" s="29"/>
      <c r="E966" s="29"/>
      <c r="G966" s="29"/>
      <c r="J966" s="29"/>
      <c r="M966" s="29"/>
      <c r="N966" s="29"/>
      <c r="O966" s="29"/>
      <c r="Q966" s="29"/>
      <c r="R966" s="29"/>
      <c r="T966" s="29"/>
      <c r="U966" s="29"/>
    </row>
    <row r="967" spans="4:21">
      <c r="D967" s="29"/>
      <c r="E967" s="29"/>
      <c r="G967" s="29"/>
      <c r="J967" s="29"/>
      <c r="M967" s="29"/>
      <c r="N967" s="29"/>
      <c r="O967" s="29"/>
      <c r="Q967" s="29"/>
      <c r="R967" s="29"/>
      <c r="T967" s="29"/>
      <c r="U967" s="29"/>
    </row>
    <row r="968" spans="4:21">
      <c r="D968" s="29"/>
      <c r="E968" s="29"/>
      <c r="G968" s="29"/>
      <c r="J968" s="29"/>
      <c r="M968" s="29"/>
      <c r="N968" s="29"/>
      <c r="O968" s="29"/>
      <c r="Q968" s="29"/>
      <c r="R968" s="29"/>
      <c r="T968" s="29"/>
      <c r="U968" s="29"/>
    </row>
    <row r="969" spans="4:21">
      <c r="D969" s="29"/>
      <c r="E969" s="29"/>
      <c r="G969" s="29"/>
      <c r="J969" s="29"/>
      <c r="M969" s="29"/>
      <c r="N969" s="29"/>
      <c r="O969" s="29"/>
      <c r="Q969" s="29"/>
      <c r="R969" s="29"/>
      <c r="T969" s="29"/>
      <c r="U969" s="29"/>
    </row>
    <row r="970" spans="4:21">
      <c r="D970" s="29"/>
      <c r="E970" s="27"/>
      <c r="G970" s="29"/>
      <c r="J970" s="29"/>
      <c r="M970" s="29"/>
      <c r="N970" s="29"/>
      <c r="O970" s="29"/>
      <c r="Q970" s="29"/>
      <c r="R970" s="29"/>
      <c r="T970" s="29"/>
      <c r="U970" s="29"/>
    </row>
    <row r="971" spans="4:21">
      <c r="D971" s="29"/>
      <c r="E971" s="27"/>
      <c r="G971" s="29"/>
      <c r="J971" s="29"/>
      <c r="M971" s="29"/>
      <c r="N971" s="29"/>
      <c r="O971" s="29"/>
      <c r="Q971" s="29"/>
      <c r="R971" s="29"/>
      <c r="T971" s="29"/>
      <c r="U971" s="29"/>
    </row>
    <row r="972" spans="4:21">
      <c r="D972" s="29"/>
      <c r="E972" s="27"/>
      <c r="G972" s="29"/>
      <c r="J972" s="29"/>
      <c r="M972" s="29"/>
      <c r="N972" s="29"/>
      <c r="O972" s="29"/>
      <c r="Q972" s="29"/>
      <c r="R972" s="29"/>
      <c r="T972" s="29"/>
      <c r="U972" s="29"/>
    </row>
    <row r="973" spans="4:21">
      <c r="D973" s="29"/>
      <c r="E973" s="27"/>
      <c r="G973" s="29"/>
      <c r="J973" s="29"/>
      <c r="M973" s="29"/>
      <c r="N973" s="29"/>
      <c r="O973" s="29"/>
      <c r="Q973" s="29"/>
      <c r="R973" s="29"/>
      <c r="T973" s="29"/>
      <c r="U973" s="29"/>
    </row>
    <row r="974" spans="4:21">
      <c r="D974" s="29"/>
      <c r="E974" s="27"/>
      <c r="G974" s="29"/>
      <c r="J974" s="29"/>
      <c r="M974" s="29"/>
      <c r="N974" s="29"/>
      <c r="O974" s="29"/>
      <c r="Q974" s="29"/>
      <c r="R974" s="29"/>
      <c r="T974" s="29"/>
      <c r="U974" s="29"/>
    </row>
    <row r="975" spans="4:21">
      <c r="D975" s="29"/>
      <c r="E975" s="27"/>
      <c r="G975" s="29"/>
      <c r="J975" s="29"/>
      <c r="M975" s="29"/>
      <c r="N975" s="29"/>
      <c r="O975" s="29"/>
      <c r="Q975" s="29"/>
      <c r="R975" s="29"/>
      <c r="T975" s="29"/>
      <c r="U975" s="29"/>
    </row>
    <row r="976" spans="4:21">
      <c r="D976" s="29"/>
      <c r="E976" s="27"/>
      <c r="G976" s="29"/>
      <c r="J976" s="29"/>
      <c r="M976" s="29"/>
      <c r="N976" s="29"/>
      <c r="O976" s="29"/>
      <c r="Q976" s="29"/>
      <c r="R976" s="29"/>
      <c r="T976" s="29"/>
      <c r="U976" s="29"/>
    </row>
    <row r="977" spans="4:21">
      <c r="D977" s="29"/>
      <c r="E977" s="27"/>
      <c r="G977" s="29"/>
      <c r="J977" s="29"/>
      <c r="M977" s="29"/>
      <c r="N977" s="29"/>
      <c r="O977" s="29"/>
      <c r="Q977" s="29"/>
      <c r="R977" s="29"/>
      <c r="T977" s="29"/>
      <c r="U977" s="29"/>
    </row>
    <row r="978" spans="4:21">
      <c r="D978" s="29"/>
      <c r="E978" s="27"/>
      <c r="G978" s="29"/>
      <c r="J978" s="29"/>
      <c r="M978" s="29"/>
      <c r="N978" s="29"/>
      <c r="O978" s="29"/>
      <c r="Q978" s="29"/>
      <c r="R978" s="29"/>
      <c r="T978" s="29"/>
      <c r="U978" s="29"/>
    </row>
    <row r="979" spans="4:21">
      <c r="D979" s="29"/>
      <c r="E979" s="27"/>
      <c r="G979" s="29"/>
      <c r="J979" s="29"/>
      <c r="M979" s="29"/>
      <c r="N979" s="29"/>
      <c r="O979" s="29"/>
      <c r="Q979" s="29"/>
      <c r="R979" s="29"/>
      <c r="T979" s="29"/>
      <c r="U979" s="29"/>
    </row>
    <row r="980" spans="4:21">
      <c r="D980" s="29"/>
      <c r="E980" s="27"/>
      <c r="G980" s="29"/>
      <c r="J980" s="29"/>
      <c r="M980" s="29"/>
      <c r="N980" s="29"/>
      <c r="O980" s="29"/>
      <c r="Q980" s="29"/>
      <c r="R980" s="29"/>
      <c r="T980" s="29"/>
      <c r="U980" s="29"/>
    </row>
    <row r="981" spans="4:21">
      <c r="D981" s="29"/>
      <c r="E981" s="27"/>
      <c r="G981" s="29"/>
      <c r="J981" s="29"/>
      <c r="M981" s="29"/>
      <c r="N981" s="29"/>
      <c r="O981" s="29"/>
      <c r="Q981" s="29"/>
      <c r="R981" s="29"/>
      <c r="T981" s="29"/>
      <c r="U981" s="29"/>
    </row>
    <row r="982" spans="4:21">
      <c r="D982" s="29"/>
      <c r="E982" s="27"/>
      <c r="G982" s="29"/>
      <c r="J982" s="29"/>
      <c r="M982" s="29"/>
      <c r="N982" s="29"/>
      <c r="O982" s="29"/>
      <c r="Q982" s="29"/>
      <c r="R982" s="29"/>
      <c r="T982" s="29"/>
      <c r="U982" s="29"/>
    </row>
    <row r="983" spans="4:21">
      <c r="D983" s="29"/>
      <c r="E983" s="27"/>
      <c r="G983" s="29"/>
      <c r="J983" s="29"/>
      <c r="M983" s="29"/>
      <c r="N983" s="29"/>
      <c r="O983" s="29"/>
      <c r="Q983" s="29"/>
      <c r="R983" s="29"/>
      <c r="T983" s="29"/>
      <c r="U983" s="29"/>
    </row>
    <row r="984" spans="4:21">
      <c r="D984" s="29"/>
      <c r="E984" s="27"/>
      <c r="G984" s="29"/>
      <c r="J984" s="29"/>
      <c r="M984" s="29"/>
      <c r="N984" s="29"/>
      <c r="O984" s="29"/>
      <c r="Q984" s="29"/>
      <c r="R984" s="29"/>
      <c r="T984" s="29"/>
      <c r="U984" s="29"/>
    </row>
    <row r="985" spans="4:21">
      <c r="D985" s="29"/>
      <c r="E985" s="27"/>
      <c r="G985" s="29"/>
      <c r="J985" s="29"/>
      <c r="M985" s="29"/>
      <c r="N985" s="29"/>
      <c r="O985" s="29"/>
      <c r="Q985" s="29"/>
      <c r="R985" s="29"/>
      <c r="T985" s="29"/>
      <c r="U985" s="29"/>
    </row>
    <row r="986" spans="4:21">
      <c r="D986" s="29"/>
      <c r="E986" s="27"/>
      <c r="G986" s="29"/>
      <c r="J986" s="29"/>
      <c r="M986" s="29"/>
      <c r="N986" s="29"/>
      <c r="O986" s="29"/>
      <c r="Q986" s="29"/>
      <c r="R986" s="29"/>
      <c r="T986" s="29"/>
      <c r="U986" s="29"/>
    </row>
    <row r="987" spans="4:21">
      <c r="D987" s="29"/>
      <c r="E987" s="27"/>
      <c r="G987" s="29"/>
      <c r="J987" s="29"/>
      <c r="M987" s="29"/>
      <c r="N987" s="29"/>
      <c r="O987" s="29"/>
      <c r="Q987" s="29"/>
      <c r="R987" s="29"/>
      <c r="T987" s="29"/>
      <c r="U987" s="29"/>
    </row>
    <row r="988" spans="4:21">
      <c r="D988" s="29"/>
      <c r="E988" s="27"/>
      <c r="G988" s="29"/>
      <c r="J988" s="29"/>
      <c r="M988" s="29"/>
      <c r="N988" s="29"/>
      <c r="O988" s="29"/>
      <c r="Q988" s="29"/>
      <c r="R988" s="29"/>
      <c r="T988" s="29"/>
      <c r="U988" s="29"/>
    </row>
    <row r="989" spans="4:21">
      <c r="D989" s="29"/>
      <c r="E989" s="27"/>
      <c r="G989" s="29"/>
      <c r="J989" s="29"/>
      <c r="M989" s="29"/>
      <c r="N989" s="29"/>
      <c r="O989" s="29"/>
      <c r="Q989" s="29"/>
      <c r="R989" s="29"/>
      <c r="T989" s="29"/>
      <c r="U989" s="29"/>
    </row>
    <row r="990" spans="4:21">
      <c r="D990" s="29"/>
      <c r="E990" s="27"/>
      <c r="G990" s="29"/>
      <c r="J990" s="29"/>
      <c r="M990" s="29"/>
      <c r="N990" s="27"/>
      <c r="O990" s="27"/>
      <c r="Q990" s="27"/>
      <c r="R990" s="27"/>
      <c r="T990" s="29"/>
      <c r="U990" s="29"/>
    </row>
    <row r="991" spans="4:21">
      <c r="D991" s="29"/>
      <c r="G991" s="29"/>
      <c r="J991" s="29"/>
      <c r="M991" s="29"/>
      <c r="N991" s="27"/>
      <c r="O991" s="27"/>
      <c r="Q991" s="27"/>
      <c r="R991" s="27"/>
      <c r="T991" s="29"/>
      <c r="U991" s="29"/>
    </row>
    <row r="992" spans="4:21">
      <c r="D992" s="29"/>
      <c r="G992" s="29"/>
      <c r="J992" s="29"/>
      <c r="M992" s="29"/>
      <c r="N992" s="27"/>
      <c r="O992" s="27"/>
      <c r="Q992" s="27"/>
      <c r="R992" s="27"/>
      <c r="T992" s="29"/>
      <c r="U992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HomeBroker</vt:lpstr>
      <vt:lpstr>OPTION</vt:lpstr>
      <vt:lpstr>Tickers</vt:lpstr>
      <vt:lpstr>pyRofex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ANED</dc:creator>
  <cp:lastModifiedBy>Francisco PIOLI</cp:lastModifiedBy>
  <dcterms:created xsi:type="dcterms:W3CDTF">2022-08-27T02:37:58Z</dcterms:created>
  <dcterms:modified xsi:type="dcterms:W3CDTF">2024-07-28T17:18:48Z</dcterms:modified>
</cp:coreProperties>
</file>