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508794C0-6137-42DF-9BC0-044B1C497CF4}" xr6:coauthVersionLast="47" xr6:coauthVersionMax="47" xr10:uidLastSave="{00000000-0000-0000-0000-000000000000}"/>
  <bookViews>
    <workbookView xWindow="14385" yWindow="3360" windowWidth="21600" windowHeight="13500" tabRatio="542" xr2:uid="{00000000-000D-0000-FFFF-FFFF00000000}"/>
  </bookViews>
  <sheets>
    <sheet name="HomeBroker" sheetId="38" r:id="rId1"/>
    <sheet name="OPTION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2" i="46" l="1"/>
  <c r="AB41" i="46"/>
  <c r="AB40" i="46"/>
  <c r="AB39" i="46"/>
  <c r="AB38" i="46"/>
  <c r="AB37" i="46"/>
  <c r="AB36" i="46"/>
  <c r="AB35" i="46"/>
  <c r="AB34" i="46"/>
  <c r="AB33" i="46"/>
  <c r="AB32" i="46"/>
  <c r="AB31" i="46"/>
  <c r="AB30" i="46"/>
  <c r="AB29" i="46"/>
  <c r="AB28" i="46"/>
  <c r="AB27" i="46"/>
  <c r="AB26" i="46"/>
  <c r="AB25" i="46"/>
  <c r="AB24" i="46"/>
  <c r="AB23" i="46"/>
  <c r="AB22" i="46"/>
  <c r="AB21" i="46"/>
  <c r="G72" i="46"/>
  <c r="G71" i="46"/>
  <c r="G55" i="46"/>
  <c r="G54" i="46"/>
  <c r="G53" i="46"/>
  <c r="G37" i="46"/>
  <c r="G36" i="46"/>
  <c r="G20" i="46"/>
  <c r="G19" i="46"/>
  <c r="G18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AB20" i="46"/>
  <c r="AB19" i="46"/>
  <c r="AB18" i="46"/>
  <c r="AB17" i="46"/>
  <c r="AB16" i="46"/>
  <c r="AB15" i="46"/>
  <c r="AB14" i="46"/>
  <c r="AB13" i="46"/>
  <c r="AB12" i="46"/>
  <c r="AB11" i="46"/>
  <c r="AB10" i="46"/>
  <c r="AB9" i="46"/>
  <c r="AB8" i="46"/>
  <c r="AB7" i="46"/>
  <c r="AB6" i="46"/>
  <c r="AB5" i="46"/>
  <c r="AB4" i="46"/>
  <c r="AB3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AD42" i="46"/>
  <c r="AD41" i="46"/>
  <c r="AD40" i="46"/>
  <c r="AD39" i="46"/>
  <c r="AD38" i="46"/>
  <c r="AD37" i="46"/>
  <c r="AD36" i="46"/>
  <c r="AD35" i="46"/>
  <c r="AD34" i="46"/>
  <c r="AD33" i="46"/>
  <c r="AD32" i="46"/>
  <c r="AD31" i="46"/>
  <c r="AD30" i="46"/>
  <c r="AD29" i="46"/>
  <c r="AD28" i="46"/>
  <c r="AD27" i="46"/>
  <c r="AD26" i="46"/>
  <c r="AD25" i="46"/>
  <c r="AD24" i="46"/>
  <c r="AD23" i="46"/>
  <c r="AD22" i="46"/>
  <c r="AD21" i="46"/>
  <c r="T42" i="46"/>
  <c r="T41" i="46"/>
  <c r="T40" i="46"/>
  <c r="T39" i="46"/>
  <c r="T38" i="46"/>
  <c r="T37" i="46"/>
  <c r="T36" i="46"/>
  <c r="T35" i="46"/>
  <c r="T34" i="46"/>
  <c r="T33" i="46"/>
  <c r="T32" i="46"/>
  <c r="T31" i="46"/>
  <c r="T30" i="46"/>
  <c r="T29" i="46"/>
  <c r="T28" i="46"/>
  <c r="T27" i="46"/>
  <c r="T26" i="46"/>
  <c r="T25" i="46"/>
  <c r="T24" i="46"/>
  <c r="T23" i="46"/>
  <c r="T22" i="46"/>
  <c r="T21" i="46"/>
  <c r="AC42" i="46"/>
  <c r="AC41" i="46"/>
  <c r="AC40" i="46"/>
  <c r="AC39" i="46"/>
  <c r="AC38" i="46"/>
  <c r="AC37" i="46"/>
  <c r="AC36" i="46"/>
  <c r="AC35" i="46"/>
  <c r="AC34" i="46"/>
  <c r="AC33" i="46"/>
  <c r="AC32" i="46"/>
  <c r="AC31" i="46"/>
  <c r="AC30" i="46"/>
  <c r="AC29" i="46"/>
  <c r="AC28" i="46"/>
  <c r="AC27" i="46"/>
  <c r="AC26" i="46"/>
  <c r="AC25" i="46"/>
  <c r="AC24" i="46"/>
  <c r="AC23" i="46"/>
  <c r="AC22" i="46"/>
  <c r="AC21" i="46"/>
  <c r="AC20" i="46"/>
  <c r="AC19" i="46"/>
  <c r="AC18" i="46"/>
  <c r="AA88" i="38"/>
  <c r="AA87" i="38"/>
  <c r="AA86" i="38"/>
  <c r="AA85" i="38"/>
  <c r="AA84" i="38"/>
  <c r="AA83" i="38"/>
  <c r="AA82" i="38"/>
  <c r="AA81" i="38"/>
  <c r="AA80" i="38"/>
  <c r="AA79" i="38"/>
  <c r="AA78" i="38"/>
  <c r="AA77" i="38"/>
  <c r="AA76" i="38"/>
  <c r="AA75" i="38"/>
  <c r="AA74" i="38"/>
  <c r="AA73" i="38"/>
  <c r="AA72" i="38"/>
  <c r="AA71" i="38"/>
  <c r="AA70" i="38"/>
  <c r="AA69" i="38"/>
  <c r="AA68" i="38"/>
  <c r="AA67" i="38"/>
  <c r="AA66" i="38"/>
  <c r="AA65" i="38"/>
  <c r="AA64" i="38"/>
  <c r="AA63" i="38"/>
  <c r="AA62" i="38"/>
  <c r="AA61" i="38"/>
  <c r="AC17" i="46" l="1"/>
  <c r="AC16" i="46"/>
  <c r="AC15" i="46"/>
  <c r="AC14" i="46"/>
  <c r="AC13" i="46"/>
  <c r="AC12" i="46"/>
  <c r="AC11" i="46"/>
  <c r="AC10" i="46"/>
  <c r="AC9" i="46"/>
  <c r="AC8" i="46"/>
  <c r="AC7" i="46"/>
  <c r="AC6" i="46"/>
  <c r="AC5" i="46"/>
  <c r="AC4" i="46"/>
  <c r="AC3" i="46"/>
  <c r="S42" i="46"/>
  <c r="S41" i="46"/>
  <c r="S40" i="46"/>
  <c r="S39" i="46"/>
  <c r="S38" i="46"/>
  <c r="S37" i="46"/>
  <c r="S36" i="46"/>
  <c r="S35" i="46"/>
  <c r="S34" i="46"/>
  <c r="S33" i="46"/>
  <c r="S32" i="46"/>
  <c r="S31" i="46"/>
  <c r="S30" i="46"/>
  <c r="S29" i="46"/>
  <c r="S28" i="46"/>
  <c r="S27" i="46"/>
  <c r="S26" i="46"/>
  <c r="S25" i="46"/>
  <c r="S24" i="46"/>
  <c r="S23" i="46"/>
  <c r="S22" i="46"/>
  <c r="S21" i="46"/>
  <c r="S20" i="46"/>
  <c r="S19" i="46"/>
  <c r="S18" i="46"/>
  <c r="S17" i="46"/>
  <c r="S16" i="46"/>
  <c r="S15" i="46"/>
  <c r="S14" i="46"/>
  <c r="S13" i="46"/>
  <c r="S12" i="46"/>
  <c r="S11" i="46"/>
  <c r="S10" i="46"/>
  <c r="S9" i="46"/>
  <c r="S8" i="46"/>
  <c r="S7" i="46"/>
  <c r="S6" i="46"/>
  <c r="S5" i="46"/>
  <c r="S4" i="46"/>
  <c r="S3" i="46"/>
  <c r="U36" i="46" l="1"/>
  <c r="U40" i="46"/>
  <c r="U38" i="46"/>
  <c r="U42" i="46"/>
  <c r="U39" i="46"/>
  <c r="U37" i="46"/>
  <c r="U41" i="46"/>
  <c r="Q3" i="45"/>
  <c r="Q4" i="45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N3" i="45"/>
  <c r="N4" i="45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Q2" i="45"/>
  <c r="N2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3" i="45"/>
  <c r="H4" i="45"/>
  <c r="H5" i="45"/>
  <c r="H6" i="45"/>
  <c r="H7" i="45"/>
  <c r="H8" i="45"/>
  <c r="H9" i="45"/>
  <c r="H10" i="45"/>
  <c r="H11" i="45"/>
  <c r="H12" i="45"/>
  <c r="H13" i="45"/>
  <c r="H2" i="45"/>
  <c r="K3" i="45"/>
  <c r="K4" i="45"/>
  <c r="K5" i="45"/>
  <c r="K6" i="45"/>
  <c r="K7" i="45"/>
  <c r="K8" i="45"/>
  <c r="K9" i="45"/>
  <c r="K10" i="45"/>
  <c r="K11" i="45"/>
  <c r="K12" i="45"/>
  <c r="K13" i="45"/>
  <c r="K2" i="45"/>
  <c r="E3" i="45"/>
  <c r="E2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2" i="45"/>
  <c r="O48" i="46"/>
  <c r="O47" i="46"/>
  <c r="AI42" i="46" l="1"/>
  <c r="AI41" i="46"/>
  <c r="AI40" i="46"/>
  <c r="AI39" i="46"/>
  <c r="AI38" i="46"/>
  <c r="AI37" i="46"/>
  <c r="AI36" i="46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44" i="38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5" i="38"/>
  <c r="Y42" i="46"/>
  <c r="Y41" i="46"/>
  <c r="Y40" i="46"/>
  <c r="Y39" i="46"/>
  <c r="Y38" i="46"/>
  <c r="Y37" i="46"/>
  <c r="Y36" i="46"/>
  <c r="AP13" i="46" l="1"/>
  <c r="AQ13" i="46"/>
  <c r="AH42" i="46" l="1"/>
  <c r="AH41" i="46"/>
  <c r="AH40" i="46"/>
  <c r="AH39" i="46"/>
  <c r="AH38" i="46"/>
  <c r="AH37" i="46"/>
  <c r="AH36" i="46"/>
  <c r="X42" i="46"/>
  <c r="X41" i="46"/>
  <c r="X40" i="46"/>
  <c r="X39" i="46"/>
  <c r="X38" i="46"/>
  <c r="X37" i="46"/>
  <c r="X36" i="46"/>
  <c r="AS4" i="38"/>
  <c r="AI1" i="38"/>
  <c r="AE35" i="46"/>
  <c r="AE36" i="46"/>
  <c r="AE37" i="46"/>
  <c r="AE38" i="46"/>
  <c r="AE39" i="46"/>
  <c r="AE40" i="46"/>
  <c r="AE41" i="46"/>
  <c r="AE42" i="46"/>
  <c r="AD4" i="46"/>
  <c r="AE4" i="46" s="1"/>
  <c r="AD5" i="46"/>
  <c r="AE5" i="46" s="1"/>
  <c r="AD6" i="46"/>
  <c r="AE6" i="46" s="1"/>
  <c r="AG6" i="46" s="1"/>
  <c r="G41" i="46" s="1"/>
  <c r="AD7" i="46"/>
  <c r="AE7" i="46" s="1"/>
  <c r="AD8" i="46"/>
  <c r="AE8" i="46" s="1"/>
  <c r="AD9" i="46"/>
  <c r="AE9" i="46" s="1"/>
  <c r="AD10" i="46"/>
  <c r="AE10" i="46" s="1"/>
  <c r="AG10" i="46" s="1"/>
  <c r="G45" i="46" s="1"/>
  <c r="AD11" i="46"/>
  <c r="AE11" i="46" s="1"/>
  <c r="AD12" i="46"/>
  <c r="AE12" i="46" s="1"/>
  <c r="AD13" i="46"/>
  <c r="AD14" i="46"/>
  <c r="AD15" i="46"/>
  <c r="AD16" i="46"/>
  <c r="AD17" i="46"/>
  <c r="AD18" i="46"/>
  <c r="AE18" i="46" s="1"/>
  <c r="AD19" i="46"/>
  <c r="AE19" i="46" s="1"/>
  <c r="AD20" i="46"/>
  <c r="AE20" i="46" s="1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D3" i="46"/>
  <c r="AE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U19" i="46" s="1"/>
  <c r="T20" i="46"/>
  <c r="U20" i="46" s="1"/>
  <c r="U22" i="46"/>
  <c r="U23" i="46"/>
  <c r="U24" i="46"/>
  <c r="U25" i="46"/>
  <c r="U26" i="46"/>
  <c r="U27" i="46"/>
  <c r="U28" i="46"/>
  <c r="U30" i="46"/>
  <c r="U31" i="46"/>
  <c r="U32" i="46"/>
  <c r="U33" i="46"/>
  <c r="W37" i="46"/>
  <c r="W38" i="46"/>
  <c r="W42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91" i="38"/>
  <c r="Y92" i="38"/>
  <c r="AA193" i="38"/>
  <c r="AA192" i="38"/>
  <c r="AA191" i="38"/>
  <c r="AA190" i="38"/>
  <c r="AA187" i="38"/>
  <c r="AA186" i="38"/>
  <c r="AA185" i="38"/>
  <c r="Z185" i="38"/>
  <c r="AA184" i="38"/>
  <c r="Z184" i="38"/>
  <c r="AA181" i="38"/>
  <c r="AA180" i="38"/>
  <c r="AA179" i="38"/>
  <c r="AA178" i="38"/>
  <c r="Z178" i="38"/>
  <c r="AA175" i="38"/>
  <c r="AA174" i="38"/>
  <c r="AA173" i="38"/>
  <c r="AA172" i="38"/>
  <c r="AA169" i="38"/>
  <c r="AA168" i="38"/>
  <c r="AA167" i="38"/>
  <c r="AA166" i="38"/>
  <c r="AA163" i="38"/>
  <c r="AA162" i="38"/>
  <c r="AA161" i="38"/>
  <c r="AA160" i="38"/>
  <c r="AA157" i="38"/>
  <c r="AA156" i="38"/>
  <c r="AA155" i="38"/>
  <c r="AA154" i="38"/>
  <c r="AA151" i="38"/>
  <c r="AA150" i="38"/>
  <c r="AA149" i="38"/>
  <c r="AA148" i="38"/>
  <c r="AA145" i="38"/>
  <c r="AA144" i="38"/>
  <c r="AA143" i="38"/>
  <c r="AA142" i="38"/>
  <c r="AA139" i="38"/>
  <c r="AA138" i="38"/>
  <c r="AA137" i="38"/>
  <c r="AA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Z113" i="38"/>
  <c r="AA112" i="38"/>
  <c r="AA103" i="38"/>
  <c r="AA102" i="38"/>
  <c r="AA101" i="38"/>
  <c r="AA100" i="38"/>
  <c r="AA109" i="38"/>
  <c r="AA108" i="38"/>
  <c r="AA107" i="38"/>
  <c r="AA106" i="38"/>
  <c r="AA94" i="38"/>
  <c r="AA96" i="38"/>
  <c r="AA97" i="38"/>
  <c r="W93" i="38"/>
  <c r="W92" i="38"/>
  <c r="Y193" i="38"/>
  <c r="W193" i="38"/>
  <c r="Y192" i="38"/>
  <c r="W192" i="38"/>
  <c r="Y93" i="38"/>
  <c r="AA229" i="38"/>
  <c r="Z229" i="38"/>
  <c r="AA228" i="38"/>
  <c r="Z228" i="38"/>
  <c r="AA227" i="38"/>
  <c r="Z227" i="38"/>
  <c r="AA226" i="38"/>
  <c r="Z226" i="38"/>
  <c r="AA223" i="38"/>
  <c r="Z223" i="38"/>
  <c r="AA222" i="38"/>
  <c r="Z222" i="38"/>
  <c r="AA221" i="38"/>
  <c r="Z221" i="38"/>
  <c r="AA220" i="38"/>
  <c r="Z220" i="38"/>
  <c r="AA217" i="38"/>
  <c r="Z217" i="38"/>
  <c r="AA216" i="38"/>
  <c r="Z216" i="38"/>
  <c r="AA215" i="38"/>
  <c r="Z215" i="38"/>
  <c r="AA214" i="38"/>
  <c r="Z214" i="38"/>
  <c r="AA211" i="38"/>
  <c r="Z211" i="38"/>
  <c r="AA210" i="38"/>
  <c r="Z210" i="38"/>
  <c r="AA209" i="38"/>
  <c r="Z209" i="38"/>
  <c r="AA208" i="38"/>
  <c r="Z208" i="38"/>
  <c r="AA205" i="38"/>
  <c r="Z205" i="38"/>
  <c r="AA204" i="38"/>
  <c r="Z204" i="38"/>
  <c r="AA203" i="38"/>
  <c r="Z203" i="38"/>
  <c r="AA202" i="38"/>
  <c r="Z202" i="38"/>
  <c r="AA199" i="38"/>
  <c r="Z199" i="38"/>
  <c r="AA198" i="38"/>
  <c r="Z198" i="38"/>
  <c r="AA197" i="38"/>
  <c r="Z197" i="38"/>
  <c r="AA196" i="38"/>
  <c r="Z196" i="38"/>
  <c r="AA95" i="38"/>
  <c r="U1" i="38"/>
  <c r="Y229" i="38"/>
  <c r="Y228" i="38"/>
  <c r="Y227" i="38"/>
  <c r="Y226" i="38"/>
  <c r="Y224" i="38"/>
  <c r="Y223" i="38"/>
  <c r="Y222" i="38"/>
  <c r="Y221" i="38"/>
  <c r="Y220" i="38"/>
  <c r="Y218" i="38"/>
  <c r="Y217" i="38"/>
  <c r="Y216" i="38"/>
  <c r="Y215" i="38"/>
  <c r="Y214" i="38"/>
  <c r="Y212" i="38"/>
  <c r="Y211" i="38"/>
  <c r="Y210" i="38"/>
  <c r="Y209" i="38"/>
  <c r="Y208" i="38"/>
  <c r="Y206" i="38"/>
  <c r="Y205" i="38"/>
  <c r="Y204" i="38"/>
  <c r="Y203" i="38"/>
  <c r="Y202" i="38"/>
  <c r="Y200" i="38"/>
  <c r="Y199" i="38"/>
  <c r="O29" i="38"/>
  <c r="N29" i="38"/>
  <c r="O28" i="38"/>
  <c r="N28" i="38"/>
  <c r="W200" i="38"/>
  <c r="W201" i="38"/>
  <c r="W202" i="38"/>
  <c r="W203" i="38"/>
  <c r="W204" i="38"/>
  <c r="W205" i="38"/>
  <c r="W206" i="38"/>
  <c r="W207" i="38"/>
  <c r="W208" i="38"/>
  <c r="W209" i="38"/>
  <c r="W210" i="38"/>
  <c r="W211" i="38"/>
  <c r="W212" i="38"/>
  <c r="W213" i="38"/>
  <c r="W214" i="38"/>
  <c r="W215" i="38"/>
  <c r="W216" i="38"/>
  <c r="W217" i="38"/>
  <c r="W218" i="38"/>
  <c r="W219" i="38"/>
  <c r="W220" i="38"/>
  <c r="W221" i="38"/>
  <c r="W222" i="38"/>
  <c r="W223" i="38"/>
  <c r="W224" i="38"/>
  <c r="W225" i="38"/>
  <c r="W226" i="38"/>
  <c r="W227" i="38"/>
  <c r="W228" i="38"/>
  <c r="W229" i="38"/>
  <c r="Y198" i="38"/>
  <c r="Y197" i="38"/>
  <c r="Y196" i="38"/>
  <c r="Y194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W199" i="38"/>
  <c r="W195" i="38"/>
  <c r="W111" i="38"/>
  <c r="W99" i="38"/>
  <c r="W97" i="38"/>
  <c r="Y90" i="38"/>
  <c r="Y96" i="38"/>
  <c r="Y94" i="38"/>
  <c r="O51" i="46"/>
  <c r="W104" i="38"/>
  <c r="W109" i="38"/>
  <c r="Y95" i="38"/>
  <c r="Y97" i="38"/>
  <c r="W198" i="38"/>
  <c r="W197" i="38"/>
  <c r="W196" i="38"/>
  <c r="W194" i="38"/>
  <c r="W191" i="38"/>
  <c r="W190" i="38"/>
  <c r="W189" i="38"/>
  <c r="W188" i="38"/>
  <c r="W187" i="38"/>
  <c r="W186" i="38"/>
  <c r="W185" i="38"/>
  <c r="W184" i="38"/>
  <c r="W183" i="38"/>
  <c r="W182" i="38"/>
  <c r="W181" i="38"/>
  <c r="W180" i="38"/>
  <c r="W179" i="38"/>
  <c r="W178" i="38"/>
  <c r="W177" i="38"/>
  <c r="W176" i="38"/>
  <c r="W175" i="38"/>
  <c r="W174" i="38"/>
  <c r="W173" i="38"/>
  <c r="W172" i="38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3" i="38"/>
  <c r="W112" i="38"/>
  <c r="W107" i="38"/>
  <c r="W106" i="38"/>
  <c r="W101" i="38"/>
  <c r="W100" i="38"/>
  <c r="W95" i="38"/>
  <c r="W94" i="38"/>
  <c r="W115" i="38"/>
  <c r="W105" i="38"/>
  <c r="W103" i="38"/>
  <c r="W114" i="38"/>
  <c r="W102" i="38"/>
  <c r="W108" i="38"/>
  <c r="W110" i="38"/>
  <c r="W98" i="38"/>
  <c r="W96" i="38"/>
  <c r="BB76" i="46"/>
  <c r="BA76" i="46"/>
  <c r="AW76" i="46"/>
  <c r="AV76" i="46"/>
  <c r="AQ76" i="46"/>
  <c r="AP76" i="46"/>
  <c r="BB75" i="46"/>
  <c r="BA75" i="46"/>
  <c r="AW75" i="46"/>
  <c r="AV75" i="46"/>
  <c r="AQ75" i="46"/>
  <c r="AP75" i="46"/>
  <c r="F75" i="46"/>
  <c r="E75" i="46"/>
  <c r="BB74" i="46"/>
  <c r="BA74" i="46"/>
  <c r="AW74" i="46"/>
  <c r="AV74" i="46"/>
  <c r="AQ74" i="46"/>
  <c r="AP74" i="46"/>
  <c r="F74" i="46"/>
  <c r="E74" i="46"/>
  <c r="BB73" i="46"/>
  <c r="BA73" i="46"/>
  <c r="AW73" i="46"/>
  <c r="AV73" i="46"/>
  <c r="AQ73" i="46"/>
  <c r="AP73" i="46"/>
  <c r="F73" i="46"/>
  <c r="E73" i="46"/>
  <c r="BB72" i="46"/>
  <c r="BA72" i="46"/>
  <c r="AW72" i="46"/>
  <c r="AV72" i="46"/>
  <c r="AQ72" i="46"/>
  <c r="AP72" i="46"/>
  <c r="F72" i="46"/>
  <c r="E72" i="46"/>
  <c r="BB71" i="46"/>
  <c r="BA71" i="46"/>
  <c r="AW71" i="46"/>
  <c r="AV71" i="46"/>
  <c r="AQ71" i="46"/>
  <c r="AP71" i="46"/>
  <c r="F71" i="46"/>
  <c r="E71" i="46"/>
  <c r="BB70" i="46"/>
  <c r="BA70" i="46"/>
  <c r="AW70" i="46"/>
  <c r="AV70" i="46"/>
  <c r="AQ70" i="46"/>
  <c r="AP70" i="46"/>
  <c r="F70" i="46"/>
  <c r="E70" i="46"/>
  <c r="BB69" i="46"/>
  <c r="BA69" i="46"/>
  <c r="AW69" i="46"/>
  <c r="AV69" i="46"/>
  <c r="AQ69" i="46"/>
  <c r="AP69" i="46"/>
  <c r="F69" i="46"/>
  <c r="E69" i="46"/>
  <c r="BB68" i="46"/>
  <c r="BA68" i="46"/>
  <c r="AW68" i="46"/>
  <c r="AV68" i="46"/>
  <c r="AQ68" i="46"/>
  <c r="AP68" i="46"/>
  <c r="F68" i="46"/>
  <c r="E68" i="46"/>
  <c r="BB67" i="46"/>
  <c r="BA67" i="46"/>
  <c r="AW67" i="46"/>
  <c r="AV67" i="46"/>
  <c r="AQ67" i="46"/>
  <c r="AP67" i="46"/>
  <c r="F67" i="46"/>
  <c r="E67" i="46"/>
  <c r="BB66" i="46"/>
  <c r="BA66" i="46"/>
  <c r="AW66" i="46"/>
  <c r="AV66" i="46"/>
  <c r="AQ66" i="46"/>
  <c r="AP66" i="46"/>
  <c r="F66" i="46"/>
  <c r="E66" i="46"/>
  <c r="BB65" i="46"/>
  <c r="BA65" i="46"/>
  <c r="AW65" i="46"/>
  <c r="AV65" i="46"/>
  <c r="AQ65" i="46"/>
  <c r="AP65" i="46"/>
  <c r="F65" i="46"/>
  <c r="E65" i="46"/>
  <c r="BB64" i="46"/>
  <c r="BA64" i="46"/>
  <c r="AW64" i="46"/>
  <c r="AV64" i="46"/>
  <c r="AQ64" i="46"/>
  <c r="AP64" i="46"/>
  <c r="F64" i="46"/>
  <c r="E64" i="46"/>
  <c r="BB63" i="46"/>
  <c r="BA63" i="46"/>
  <c r="AW63" i="46"/>
  <c r="AV63" i="46"/>
  <c r="AQ63" i="46"/>
  <c r="AP63" i="46"/>
  <c r="F63" i="46"/>
  <c r="E63" i="46"/>
  <c r="BB62" i="46"/>
  <c r="BA62" i="46"/>
  <c r="AW62" i="46"/>
  <c r="AV62" i="46"/>
  <c r="AQ62" i="46"/>
  <c r="AP62" i="46"/>
  <c r="F62" i="46"/>
  <c r="E62" i="46"/>
  <c r="BB61" i="46"/>
  <c r="BA61" i="46"/>
  <c r="AW61" i="46"/>
  <c r="AV61" i="46"/>
  <c r="AQ61" i="46"/>
  <c r="AP61" i="46"/>
  <c r="F61" i="46"/>
  <c r="E61" i="46"/>
  <c r="BB60" i="46"/>
  <c r="BA60" i="46"/>
  <c r="AW60" i="46"/>
  <c r="AV60" i="46"/>
  <c r="AQ60" i="46"/>
  <c r="AP60" i="46"/>
  <c r="F60" i="46"/>
  <c r="E60" i="46"/>
  <c r="BB59" i="46"/>
  <c r="BA59" i="46"/>
  <c r="AW59" i="46"/>
  <c r="AV59" i="46"/>
  <c r="AQ59" i="46"/>
  <c r="AP59" i="46"/>
  <c r="F59" i="46"/>
  <c r="E59" i="46"/>
  <c r="BB58" i="46"/>
  <c r="BA58" i="46"/>
  <c r="AW58" i="46"/>
  <c r="AV58" i="46"/>
  <c r="AQ58" i="46"/>
  <c r="AP58" i="46"/>
  <c r="F58" i="46"/>
  <c r="E58" i="46"/>
  <c r="BB57" i="46"/>
  <c r="BA57" i="46"/>
  <c r="AW57" i="46"/>
  <c r="AV57" i="46"/>
  <c r="AQ57" i="46"/>
  <c r="AP57" i="46"/>
  <c r="F57" i="46"/>
  <c r="E57" i="46"/>
  <c r="BB56" i="46"/>
  <c r="BA56" i="46"/>
  <c r="AW56" i="46"/>
  <c r="AV56" i="46"/>
  <c r="AQ56" i="46"/>
  <c r="AP56" i="46"/>
  <c r="F56" i="46"/>
  <c r="E56" i="46"/>
  <c r="BB55" i="46"/>
  <c r="BA55" i="46"/>
  <c r="AW55" i="46"/>
  <c r="AV55" i="46"/>
  <c r="AQ55" i="46"/>
  <c r="AP55" i="46"/>
  <c r="F55" i="46"/>
  <c r="E55" i="46"/>
  <c r="BB54" i="46"/>
  <c r="BA54" i="46"/>
  <c r="AW54" i="46"/>
  <c r="AV54" i="46"/>
  <c r="AQ54" i="46"/>
  <c r="AP54" i="46"/>
  <c r="F54" i="46"/>
  <c r="E54" i="46"/>
  <c r="BB53" i="46"/>
  <c r="BA53" i="46"/>
  <c r="AW53" i="46"/>
  <c r="AV53" i="46"/>
  <c r="AQ53" i="46"/>
  <c r="AP53" i="46"/>
  <c r="F53" i="46"/>
  <c r="E53" i="46"/>
  <c r="BB52" i="46"/>
  <c r="BA52" i="46"/>
  <c r="AW52" i="46"/>
  <c r="AV52" i="46"/>
  <c r="AQ52" i="46"/>
  <c r="AP52" i="46"/>
  <c r="F52" i="46"/>
  <c r="E52" i="46"/>
  <c r="BB51" i="46"/>
  <c r="BA51" i="46"/>
  <c r="AW51" i="46"/>
  <c r="AV51" i="46"/>
  <c r="AQ51" i="46"/>
  <c r="AP51" i="46"/>
  <c r="F51" i="46"/>
  <c r="E51" i="46"/>
  <c r="BB50" i="46"/>
  <c r="BA50" i="46"/>
  <c r="AW50" i="46"/>
  <c r="AV50" i="46"/>
  <c r="AQ50" i="46"/>
  <c r="AP50" i="46"/>
  <c r="F50" i="46"/>
  <c r="E50" i="46"/>
  <c r="BB49" i="46"/>
  <c r="BA49" i="46"/>
  <c r="AW49" i="46"/>
  <c r="AV49" i="46"/>
  <c r="AQ49" i="46"/>
  <c r="AP49" i="46"/>
  <c r="F49" i="46"/>
  <c r="E49" i="46"/>
  <c r="BB48" i="46"/>
  <c r="BA48" i="46"/>
  <c r="AW48" i="46"/>
  <c r="AV48" i="46"/>
  <c r="AQ48" i="46"/>
  <c r="AP48" i="46"/>
  <c r="F48" i="46"/>
  <c r="E48" i="46"/>
  <c r="BB47" i="46"/>
  <c r="BA47" i="46"/>
  <c r="AW47" i="46"/>
  <c r="AV47" i="46"/>
  <c r="AQ47" i="46"/>
  <c r="AP47" i="46"/>
  <c r="F47" i="46"/>
  <c r="E47" i="46"/>
  <c r="BB46" i="46"/>
  <c r="BA46" i="46"/>
  <c r="AW46" i="46"/>
  <c r="AV46" i="46"/>
  <c r="AQ46" i="46"/>
  <c r="AP46" i="46"/>
  <c r="F46" i="46"/>
  <c r="E46" i="46"/>
  <c r="BB45" i="46"/>
  <c r="BA45" i="46"/>
  <c r="AW45" i="46"/>
  <c r="AV45" i="46"/>
  <c r="AQ45" i="46"/>
  <c r="AP45" i="46"/>
  <c r="F45" i="46"/>
  <c r="E45" i="46"/>
  <c r="BB44" i="46"/>
  <c r="BA44" i="46"/>
  <c r="AW44" i="46"/>
  <c r="AV44" i="46"/>
  <c r="AQ44" i="46"/>
  <c r="AP44" i="46"/>
  <c r="F44" i="46"/>
  <c r="E44" i="46"/>
  <c r="BB43" i="46"/>
  <c r="BA43" i="46"/>
  <c r="AW43" i="46"/>
  <c r="AV43" i="46"/>
  <c r="AQ43" i="46"/>
  <c r="AP43" i="46"/>
  <c r="O40" i="46"/>
  <c r="F43" i="46"/>
  <c r="E43" i="46"/>
  <c r="BB42" i="46"/>
  <c r="BA42" i="46"/>
  <c r="AW42" i="46"/>
  <c r="AV42" i="46"/>
  <c r="AQ42" i="46"/>
  <c r="AP42" i="46"/>
  <c r="F42" i="46"/>
  <c r="E42" i="46"/>
  <c r="BB41" i="46"/>
  <c r="BA41" i="46"/>
  <c r="AW41" i="46"/>
  <c r="AV41" i="46"/>
  <c r="AQ41" i="46"/>
  <c r="AP41" i="46"/>
  <c r="F41" i="46"/>
  <c r="E41" i="46"/>
  <c r="BB40" i="46"/>
  <c r="BA40" i="46"/>
  <c r="AW40" i="46"/>
  <c r="AV40" i="46"/>
  <c r="AQ40" i="46"/>
  <c r="AP40" i="46"/>
  <c r="F40" i="46"/>
  <c r="E40" i="46"/>
  <c r="BB39" i="46"/>
  <c r="BA39" i="46"/>
  <c r="AW39" i="46"/>
  <c r="AV39" i="46"/>
  <c r="AQ39" i="46"/>
  <c r="AP39" i="46"/>
  <c r="F39" i="46"/>
  <c r="E39" i="46"/>
  <c r="BB38" i="46"/>
  <c r="BA38" i="46"/>
  <c r="AW38" i="46"/>
  <c r="AV38" i="46"/>
  <c r="AQ38" i="46"/>
  <c r="AP38" i="46"/>
  <c r="F38" i="46"/>
  <c r="E38" i="46"/>
  <c r="BB37" i="46"/>
  <c r="BA37" i="46"/>
  <c r="AW37" i="46"/>
  <c r="AV37" i="46"/>
  <c r="AQ37" i="46"/>
  <c r="AP37" i="46"/>
  <c r="F37" i="46"/>
  <c r="E37" i="46"/>
  <c r="BB36" i="46"/>
  <c r="BA36" i="46"/>
  <c r="AW36" i="46"/>
  <c r="AV36" i="46"/>
  <c r="AQ36" i="46"/>
  <c r="AP36" i="46"/>
  <c r="F36" i="46"/>
  <c r="E36" i="46"/>
  <c r="BB35" i="46"/>
  <c r="BA35" i="46"/>
  <c r="AW35" i="46"/>
  <c r="AV35" i="46"/>
  <c r="AQ35" i="46"/>
  <c r="AP35" i="46"/>
  <c r="F35" i="46"/>
  <c r="E35" i="46"/>
  <c r="BB34" i="46"/>
  <c r="BA34" i="46"/>
  <c r="AW34" i="46"/>
  <c r="AV34" i="46"/>
  <c r="AQ34" i="46"/>
  <c r="AP34" i="46"/>
  <c r="F34" i="46"/>
  <c r="E34" i="46"/>
  <c r="BB33" i="46"/>
  <c r="BA33" i="46"/>
  <c r="AW33" i="46"/>
  <c r="AV33" i="46"/>
  <c r="AQ33" i="46"/>
  <c r="AP33" i="46"/>
  <c r="F33" i="46"/>
  <c r="E33" i="46"/>
  <c r="BB32" i="46"/>
  <c r="BA32" i="46"/>
  <c r="AW32" i="46"/>
  <c r="AV32" i="46"/>
  <c r="AQ32" i="46"/>
  <c r="AP32" i="46"/>
  <c r="F32" i="46"/>
  <c r="E32" i="46"/>
  <c r="BB31" i="46"/>
  <c r="BA31" i="46"/>
  <c r="AW31" i="46"/>
  <c r="AV31" i="46"/>
  <c r="AQ31" i="46"/>
  <c r="AP31" i="46"/>
  <c r="F31" i="46"/>
  <c r="E31" i="46"/>
  <c r="BB30" i="46"/>
  <c r="BA30" i="46"/>
  <c r="AW30" i="46"/>
  <c r="AV30" i="46"/>
  <c r="AQ30" i="46"/>
  <c r="AP30" i="46"/>
  <c r="F30" i="46"/>
  <c r="E30" i="46"/>
  <c r="BB29" i="46"/>
  <c r="BA29" i="46"/>
  <c r="AW29" i="46"/>
  <c r="AV29" i="46"/>
  <c r="AQ29" i="46"/>
  <c r="AP29" i="46"/>
  <c r="F29" i="46"/>
  <c r="E29" i="46"/>
  <c r="BB28" i="46"/>
  <c r="BA28" i="46"/>
  <c r="AW28" i="46"/>
  <c r="AV28" i="46"/>
  <c r="AQ28" i="46"/>
  <c r="AP28" i="46"/>
  <c r="F28" i="46"/>
  <c r="E28" i="46"/>
  <c r="BB27" i="46"/>
  <c r="BA27" i="46"/>
  <c r="AW27" i="46"/>
  <c r="AV27" i="46"/>
  <c r="AQ27" i="46"/>
  <c r="AP27" i="46"/>
  <c r="F27" i="46"/>
  <c r="E27" i="46"/>
  <c r="BB26" i="46"/>
  <c r="BA26" i="46"/>
  <c r="AW26" i="46"/>
  <c r="AV26" i="46"/>
  <c r="AQ26" i="46"/>
  <c r="AP26" i="46"/>
  <c r="F26" i="46"/>
  <c r="E26" i="46"/>
  <c r="BB25" i="46"/>
  <c r="BA25" i="46"/>
  <c r="AW25" i="46"/>
  <c r="AV25" i="46"/>
  <c r="AQ25" i="46"/>
  <c r="AP25" i="46"/>
  <c r="F25" i="46"/>
  <c r="E25" i="46"/>
  <c r="BB24" i="46"/>
  <c r="BA24" i="46"/>
  <c r="AW24" i="46"/>
  <c r="AV24" i="46"/>
  <c r="AQ24" i="46"/>
  <c r="AP24" i="46"/>
  <c r="F24" i="46"/>
  <c r="E24" i="46"/>
  <c r="BB23" i="46"/>
  <c r="BA23" i="46"/>
  <c r="AW23" i="46"/>
  <c r="AV23" i="46"/>
  <c r="AQ23" i="46"/>
  <c r="AP23" i="46"/>
  <c r="F23" i="46"/>
  <c r="E23" i="46"/>
  <c r="BB22" i="46"/>
  <c r="BA22" i="46"/>
  <c r="AW22" i="46"/>
  <c r="AV22" i="46"/>
  <c r="AQ22" i="46"/>
  <c r="AP22" i="46"/>
  <c r="F22" i="46"/>
  <c r="E22" i="46"/>
  <c r="BB21" i="46"/>
  <c r="BA21" i="46"/>
  <c r="AW21" i="46"/>
  <c r="AV21" i="46"/>
  <c r="AQ21" i="46"/>
  <c r="AP21" i="46"/>
  <c r="F21" i="46"/>
  <c r="E21" i="46"/>
  <c r="BB20" i="46"/>
  <c r="BA20" i="46"/>
  <c r="AW20" i="46"/>
  <c r="AV20" i="46"/>
  <c r="AQ20" i="46"/>
  <c r="AP20" i="46"/>
  <c r="F20" i="46"/>
  <c r="E20" i="46"/>
  <c r="BB19" i="46"/>
  <c r="BA19" i="46"/>
  <c r="AW19" i="46"/>
  <c r="AV19" i="46"/>
  <c r="AQ19" i="46"/>
  <c r="AP19" i="46"/>
  <c r="F19" i="46"/>
  <c r="E19" i="46"/>
  <c r="BB18" i="46"/>
  <c r="BA18" i="46"/>
  <c r="AW18" i="46"/>
  <c r="AV18" i="46"/>
  <c r="AQ18" i="46"/>
  <c r="AP18" i="46"/>
  <c r="F18" i="46"/>
  <c r="E18" i="46"/>
  <c r="BB17" i="46"/>
  <c r="BA17" i="46"/>
  <c r="AW17" i="46"/>
  <c r="AV17" i="46"/>
  <c r="AQ17" i="46"/>
  <c r="AP17" i="46"/>
  <c r="F17" i="46"/>
  <c r="E17" i="46"/>
  <c r="BB16" i="46"/>
  <c r="BA16" i="46"/>
  <c r="AW16" i="46"/>
  <c r="AV16" i="46"/>
  <c r="AQ16" i="46"/>
  <c r="AP16" i="46"/>
  <c r="F16" i="46"/>
  <c r="E16" i="46"/>
  <c r="BB15" i="46"/>
  <c r="BA15" i="46"/>
  <c r="AW15" i="46"/>
  <c r="AV15" i="46"/>
  <c r="AQ15" i="46"/>
  <c r="AP15" i="46"/>
  <c r="F15" i="46"/>
  <c r="E15" i="46"/>
  <c r="BB14" i="46"/>
  <c r="BA14" i="46"/>
  <c r="AW14" i="46"/>
  <c r="AV14" i="46"/>
  <c r="AQ14" i="46"/>
  <c r="AP14" i="46"/>
  <c r="F14" i="46"/>
  <c r="E14" i="46"/>
  <c r="BB13" i="46"/>
  <c r="BA13" i="46"/>
  <c r="AW13" i="46"/>
  <c r="AV13" i="46"/>
  <c r="F13" i="46"/>
  <c r="E13" i="46"/>
  <c r="BB12" i="46"/>
  <c r="BA12" i="46"/>
  <c r="AW12" i="46"/>
  <c r="AV12" i="46"/>
  <c r="AQ12" i="46"/>
  <c r="AP12" i="46"/>
  <c r="F12" i="46"/>
  <c r="E12" i="46"/>
  <c r="BB11" i="46"/>
  <c r="BA11" i="46"/>
  <c r="AW11" i="46"/>
  <c r="AV11" i="46"/>
  <c r="AQ11" i="46"/>
  <c r="AP11" i="46"/>
  <c r="F11" i="46"/>
  <c r="E11" i="46"/>
  <c r="BB10" i="46"/>
  <c r="BA10" i="46"/>
  <c r="AW10" i="46"/>
  <c r="AV10" i="46"/>
  <c r="AQ10" i="46"/>
  <c r="AP10" i="46"/>
  <c r="F10" i="46"/>
  <c r="E10" i="46"/>
  <c r="BB9" i="46"/>
  <c r="BA9" i="46"/>
  <c r="AW9" i="46"/>
  <c r="AV9" i="46"/>
  <c r="AQ9" i="46"/>
  <c r="AP9" i="46"/>
  <c r="F9" i="46"/>
  <c r="E9" i="46"/>
  <c r="BB8" i="46"/>
  <c r="BA8" i="46"/>
  <c r="AW8" i="46"/>
  <c r="AV8" i="46"/>
  <c r="AQ8" i="46"/>
  <c r="AP8" i="46"/>
  <c r="F8" i="46"/>
  <c r="E8" i="46"/>
  <c r="BB7" i="46"/>
  <c r="BA7" i="46"/>
  <c r="AW7" i="46"/>
  <c r="AV7" i="46"/>
  <c r="AQ7" i="46"/>
  <c r="AP7" i="46"/>
  <c r="F7" i="46"/>
  <c r="E7" i="46"/>
  <c r="BB6" i="46"/>
  <c r="BA6" i="46"/>
  <c r="AW6" i="46"/>
  <c r="AV6" i="46"/>
  <c r="AQ6" i="46"/>
  <c r="AP6" i="46"/>
  <c r="F6" i="46"/>
  <c r="E6" i="46"/>
  <c r="BB5" i="46"/>
  <c r="BA5" i="46"/>
  <c r="AW5" i="46"/>
  <c r="AV5" i="46"/>
  <c r="AQ5" i="46"/>
  <c r="AP5" i="46"/>
  <c r="F5" i="46"/>
  <c r="E5" i="46"/>
  <c r="BB4" i="46"/>
  <c r="BA4" i="46"/>
  <c r="AW4" i="46"/>
  <c r="AV4" i="46"/>
  <c r="AQ4" i="46"/>
  <c r="AP4" i="46"/>
  <c r="F4" i="46"/>
  <c r="E4" i="46"/>
  <c r="BB3" i="46"/>
  <c r="BA3" i="46"/>
  <c r="AW3" i="46"/>
  <c r="AV3" i="46"/>
  <c r="AQ3" i="46"/>
  <c r="AP3" i="46"/>
  <c r="F3" i="46"/>
  <c r="E3" i="46"/>
  <c r="O52" i="46" l="1"/>
  <c r="O57" i="46"/>
  <c r="O58" i="46" s="1"/>
  <c r="U35" i="46"/>
  <c r="W35" i="46" s="1"/>
  <c r="G35" i="46" s="1"/>
  <c r="U34" i="46"/>
  <c r="W34" i="46" s="1"/>
  <c r="G34" i="46" s="1"/>
  <c r="U18" i="46"/>
  <c r="W18" i="46" s="1"/>
  <c r="U29" i="46"/>
  <c r="W29" i="46" s="1"/>
  <c r="G29" i="46" s="1"/>
  <c r="U21" i="46"/>
  <c r="W21" i="46" s="1"/>
  <c r="G21" i="46" s="1"/>
  <c r="O49" i="46"/>
  <c r="Z89" i="38"/>
  <c r="Z87" i="38"/>
  <c r="Z85" i="38"/>
  <c r="Z83" i="38"/>
  <c r="Z81" i="38"/>
  <c r="Z79" i="38"/>
  <c r="Z77" i="38"/>
  <c r="Z75" i="38"/>
  <c r="Z73" i="38"/>
  <c r="Z71" i="38"/>
  <c r="Z69" i="38"/>
  <c r="Z67" i="38"/>
  <c r="Z65" i="38"/>
  <c r="Z63" i="38"/>
  <c r="Z61" i="38"/>
  <c r="Z60" i="38"/>
  <c r="Z88" i="38"/>
  <c r="Z86" i="38"/>
  <c r="Z84" i="38"/>
  <c r="Z82" i="38"/>
  <c r="Z80" i="38"/>
  <c r="Z78" i="38"/>
  <c r="Z76" i="38"/>
  <c r="Z74" i="38"/>
  <c r="Z72" i="38"/>
  <c r="Z70" i="38"/>
  <c r="Z68" i="38"/>
  <c r="Z66" i="38"/>
  <c r="Z64" i="38"/>
  <c r="Z62" i="38"/>
  <c r="Z30" i="38"/>
  <c r="Z44" i="38"/>
  <c r="Z40" i="38"/>
  <c r="Z36" i="38"/>
  <c r="Z32" i="38"/>
  <c r="Z38" i="38"/>
  <c r="Z41" i="38"/>
  <c r="Z43" i="38"/>
  <c r="Z39" i="38"/>
  <c r="Z35" i="38"/>
  <c r="Z31" i="38"/>
  <c r="Z42" i="38"/>
  <c r="Z34" i="38"/>
  <c r="Z37" i="38"/>
  <c r="Z33" i="38"/>
  <c r="Z59" i="38"/>
  <c r="Z55" i="38"/>
  <c r="Z51" i="38"/>
  <c r="Z47" i="38"/>
  <c r="Z53" i="38"/>
  <c r="Z49" i="38"/>
  <c r="Z52" i="38"/>
  <c r="Z58" i="38"/>
  <c r="Z54" i="38"/>
  <c r="Z50" i="38"/>
  <c r="Z46" i="38"/>
  <c r="Z57" i="38"/>
  <c r="Z56" i="38"/>
  <c r="Z48" i="38"/>
  <c r="Z45" i="38"/>
  <c r="AG21" i="46"/>
  <c r="G56" i="46" s="1"/>
  <c r="AG19" i="46"/>
  <c r="AE14" i="46"/>
  <c r="AG14" i="46" s="1"/>
  <c r="G49" i="46" s="1"/>
  <c r="AE17" i="46"/>
  <c r="AE13" i="46"/>
  <c r="AE16" i="46"/>
  <c r="AG16" i="46" s="1"/>
  <c r="G51" i="46" s="1"/>
  <c r="AE15" i="46"/>
  <c r="W14" i="46"/>
  <c r="G14" i="46" s="1"/>
  <c r="W10" i="46"/>
  <c r="G10" i="46" s="1"/>
  <c r="W6" i="46"/>
  <c r="G6" i="46" s="1"/>
  <c r="W12" i="46"/>
  <c r="G12" i="46" s="1"/>
  <c r="W8" i="46"/>
  <c r="G8" i="46" s="1"/>
  <c r="W4" i="46"/>
  <c r="G4" i="46" s="1"/>
  <c r="W41" i="46"/>
  <c r="Z27" i="38"/>
  <c r="Z26" i="38"/>
  <c r="W27" i="46"/>
  <c r="G27" i="46" s="1"/>
  <c r="W20" i="46"/>
  <c r="W26" i="46"/>
  <c r="G26" i="46" s="1"/>
  <c r="W22" i="46"/>
  <c r="G22" i="46" s="1"/>
  <c r="W16" i="46"/>
  <c r="G16" i="46" s="1"/>
  <c r="W17" i="46"/>
  <c r="G17" i="46" s="1"/>
  <c r="W30" i="46"/>
  <c r="G30" i="46" s="1"/>
  <c r="W13" i="46"/>
  <c r="G13" i="46" s="1"/>
  <c r="W19" i="46"/>
  <c r="W39" i="46"/>
  <c r="W23" i="46"/>
  <c r="G23" i="46" s="1"/>
  <c r="W31" i="46"/>
  <c r="G31" i="46" s="1"/>
  <c r="W33" i="46"/>
  <c r="G33" i="46" s="1"/>
  <c r="W25" i="46"/>
  <c r="G25" i="46" s="1"/>
  <c r="AA1" i="38"/>
  <c r="Z172" i="38" s="1"/>
  <c r="Z136" i="38"/>
  <c r="W15" i="46"/>
  <c r="G15" i="46" s="1"/>
  <c r="AG3" i="46"/>
  <c r="G38" i="46" s="1"/>
  <c r="AG42" i="46"/>
  <c r="AG40" i="46"/>
  <c r="AG38" i="46"/>
  <c r="AG36" i="46"/>
  <c r="AG34" i="46"/>
  <c r="G69" i="46" s="1"/>
  <c r="AG32" i="46"/>
  <c r="G67" i="46" s="1"/>
  <c r="AG30" i="46"/>
  <c r="G65" i="46" s="1"/>
  <c r="AG28" i="46"/>
  <c r="G63" i="46" s="1"/>
  <c r="AG26" i="46"/>
  <c r="G61" i="46" s="1"/>
  <c r="AG24" i="46"/>
  <c r="G59" i="46" s="1"/>
  <c r="AG9" i="46"/>
  <c r="G44" i="46" s="1"/>
  <c r="AG5" i="46"/>
  <c r="G40" i="46" s="1"/>
  <c r="W11" i="46"/>
  <c r="G11" i="46" s="1"/>
  <c r="W9" i="46"/>
  <c r="G9" i="46" s="1"/>
  <c r="W7" i="46"/>
  <c r="G7" i="46" s="1"/>
  <c r="W5" i="46"/>
  <c r="G5" i="46" s="1"/>
  <c r="AG12" i="46"/>
  <c r="G47" i="46" s="1"/>
  <c r="AG8" i="46"/>
  <c r="G43" i="46" s="1"/>
  <c r="AG4" i="46"/>
  <c r="G39" i="46" s="1"/>
  <c r="AG41" i="46"/>
  <c r="AG39" i="46"/>
  <c r="AG37" i="46"/>
  <c r="AG35" i="46"/>
  <c r="AG33" i="46"/>
  <c r="AG31" i="46"/>
  <c r="G66" i="46" s="1"/>
  <c r="AG29" i="46"/>
  <c r="G64" i="46" s="1"/>
  <c r="AG27" i="46"/>
  <c r="G62" i="46" s="1"/>
  <c r="AG25" i="46"/>
  <c r="G60" i="46" s="1"/>
  <c r="AG23" i="46"/>
  <c r="G58" i="46" s="1"/>
  <c r="AG11" i="46"/>
  <c r="G46" i="46" s="1"/>
  <c r="AG7" i="46"/>
  <c r="G42" i="46" s="1"/>
  <c r="W40" i="46"/>
  <c r="W36" i="46"/>
  <c r="W32" i="46"/>
  <c r="G32" i="46" s="1"/>
  <c r="W28" i="46"/>
  <c r="G28" i="46" s="1"/>
  <c r="W24" i="46"/>
  <c r="G24" i="46" s="1"/>
  <c r="AG22" i="46"/>
  <c r="G57" i="46" s="1"/>
  <c r="AG20" i="46"/>
  <c r="AG18" i="46"/>
  <c r="Y195" i="38"/>
  <c r="Y207" i="38"/>
  <c r="Y219" i="38"/>
  <c r="Y201" i="38"/>
  <c r="Y213" i="38"/>
  <c r="Y225" i="38"/>
  <c r="Y105" i="38"/>
  <c r="Y117" i="38"/>
  <c r="Y129" i="38"/>
  <c r="Y141" i="38"/>
  <c r="Y153" i="38"/>
  <c r="Y165" i="38"/>
  <c r="Y177" i="38"/>
  <c r="Y189" i="38"/>
  <c r="Y99" i="38"/>
  <c r="Y111" i="38"/>
  <c r="Y123" i="38"/>
  <c r="Y135" i="38"/>
  <c r="Y147" i="38"/>
  <c r="Y159" i="38"/>
  <c r="Y171" i="38"/>
  <c r="Y183" i="38"/>
  <c r="Y91" i="38"/>
  <c r="O39" i="46"/>
  <c r="E76" i="46"/>
  <c r="F76" i="46"/>
  <c r="AH34" i="46" l="1"/>
  <c r="G68" i="46"/>
  <c r="AI35" i="46"/>
  <c r="G70" i="46"/>
  <c r="AI34" i="46"/>
  <c r="AH35" i="46"/>
  <c r="AH33" i="46"/>
  <c r="Y34" i="46"/>
  <c r="X35" i="46"/>
  <c r="Y35" i="46"/>
  <c r="Y33" i="46"/>
  <c r="X34" i="46"/>
  <c r="Y18" i="46"/>
  <c r="X18" i="46"/>
  <c r="Y21" i="46"/>
  <c r="X22" i="46"/>
  <c r="Y29" i="46"/>
  <c r="X30" i="46"/>
  <c r="Y27" i="46"/>
  <c r="X28" i="46"/>
  <c r="Y31" i="46"/>
  <c r="X32" i="46"/>
  <c r="Y30" i="46"/>
  <c r="X31" i="46"/>
  <c r="Y28" i="46"/>
  <c r="X29" i="46"/>
  <c r="Y19" i="46"/>
  <c r="X19" i="46"/>
  <c r="X20" i="46"/>
  <c r="Y32" i="46"/>
  <c r="X33" i="46"/>
  <c r="Y22" i="46"/>
  <c r="X23" i="46"/>
  <c r="Y23" i="46"/>
  <c r="X24" i="46"/>
  <c r="Y26" i="46"/>
  <c r="X27" i="46"/>
  <c r="Y24" i="46"/>
  <c r="X25" i="46"/>
  <c r="Y25" i="46"/>
  <c r="X26" i="46"/>
  <c r="Y20" i="46"/>
  <c r="X21" i="46"/>
  <c r="AI33" i="46"/>
  <c r="AI25" i="46"/>
  <c r="AH26" i="46"/>
  <c r="AI18" i="46"/>
  <c r="AH18" i="46"/>
  <c r="AH19" i="46"/>
  <c r="AI30" i="46"/>
  <c r="AH31" i="46"/>
  <c r="AI21" i="46"/>
  <c r="AH22" i="46"/>
  <c r="AI20" i="46"/>
  <c r="AH21" i="46"/>
  <c r="AI29" i="46"/>
  <c r="AH30" i="46"/>
  <c r="AI24" i="46"/>
  <c r="AH25" i="46"/>
  <c r="AI32" i="46"/>
  <c r="AI27" i="46"/>
  <c r="AH28" i="46"/>
  <c r="AI22" i="46"/>
  <c r="AH23" i="46"/>
  <c r="AI23" i="46"/>
  <c r="AH24" i="46"/>
  <c r="AI31" i="46"/>
  <c r="AH32" i="46"/>
  <c r="AI26" i="46"/>
  <c r="AH27" i="46"/>
  <c r="AI28" i="46"/>
  <c r="AH29" i="46"/>
  <c r="AI19" i="46"/>
  <c r="AH20" i="46"/>
  <c r="Y17" i="46"/>
  <c r="AI6" i="46"/>
  <c r="AI7" i="46"/>
  <c r="AI11" i="46"/>
  <c r="Z137" i="38"/>
  <c r="Z143" i="38"/>
  <c r="Z167" i="38"/>
  <c r="Z131" i="38"/>
  <c r="Z166" i="38"/>
  <c r="Y7" i="46"/>
  <c r="Y13" i="46"/>
  <c r="AI4" i="46"/>
  <c r="Y9" i="46"/>
  <c r="Y12" i="46"/>
  <c r="AI12" i="46"/>
  <c r="AI5" i="46"/>
  <c r="AI9" i="46"/>
  <c r="AI10" i="46"/>
  <c r="AI8" i="46"/>
  <c r="Y5" i="46"/>
  <c r="Y16" i="46"/>
  <c r="Y11" i="46"/>
  <c r="Y6" i="46"/>
  <c r="Y4" i="46"/>
  <c r="Y10" i="46"/>
  <c r="Y15" i="46"/>
  <c r="Y8" i="46"/>
  <c r="Y14" i="46"/>
  <c r="Z124" i="38"/>
  <c r="Z155" i="38"/>
  <c r="AH11" i="46"/>
  <c r="AH9" i="46"/>
  <c r="AH8" i="46"/>
  <c r="AH7" i="46"/>
  <c r="AH10" i="46"/>
  <c r="AH6" i="46"/>
  <c r="AH5" i="46"/>
  <c r="AH4" i="46"/>
  <c r="X12" i="46"/>
  <c r="X6" i="46"/>
  <c r="X17" i="46"/>
  <c r="X5" i="46"/>
  <c r="X11" i="46"/>
  <c r="X7" i="46"/>
  <c r="X14" i="46"/>
  <c r="X9" i="46"/>
  <c r="X15" i="46"/>
  <c r="X8" i="46"/>
  <c r="X16" i="46"/>
  <c r="X10" i="46"/>
  <c r="X13" i="46"/>
  <c r="AG13" i="46"/>
  <c r="G48" i="46" s="1"/>
  <c r="AG15" i="46"/>
  <c r="G50" i="46" s="1"/>
  <c r="AG17" i="46"/>
  <c r="G52" i="46" s="1"/>
  <c r="Z160" i="38"/>
  <c r="Z179" i="38"/>
  <c r="Z115" i="38"/>
  <c r="Z154" i="38"/>
  <c r="Z107" i="38"/>
  <c r="Z142" i="38"/>
  <c r="Z119" i="38"/>
  <c r="Z114" i="38"/>
  <c r="Y2" i="38"/>
  <c r="Y10" i="38"/>
  <c r="Y14" i="38"/>
  <c r="Z22" i="38"/>
  <c r="Y23" i="38" s="1"/>
  <c r="Y24" i="38" s="1"/>
  <c r="Z24" i="38" s="1"/>
  <c r="Y25" i="38" s="1"/>
  <c r="Z18" i="38"/>
  <c r="Y19" i="38" s="1"/>
  <c r="Y20" i="38" s="1"/>
  <c r="Z20" i="38" s="1"/>
  <c r="Y6" i="38"/>
  <c r="Z125" i="38"/>
  <c r="Z173" i="38"/>
  <c r="Z161" i="38"/>
  <c r="Z112" i="38"/>
  <c r="Z118" i="38"/>
  <c r="Z168" i="38"/>
  <c r="Z130" i="38"/>
  <c r="Z187" i="38"/>
  <c r="Z175" i="38"/>
  <c r="Z174" i="38"/>
  <c r="Z186" i="38"/>
  <c r="Z148" i="38"/>
  <c r="Z109" i="38"/>
  <c r="Z192" i="38"/>
  <c r="Z191" i="38"/>
  <c r="Z190" i="38"/>
  <c r="Z162" i="38"/>
  <c r="Z163" i="38"/>
  <c r="Z139" i="38"/>
  <c r="Z94" i="38"/>
  <c r="Z103" i="38"/>
  <c r="Z132" i="38"/>
  <c r="Z108" i="38"/>
  <c r="Z101" i="38"/>
  <c r="Z95" i="38"/>
  <c r="Z181" i="38"/>
  <c r="Z157" i="38"/>
  <c r="Z133" i="38"/>
  <c r="Z156" i="38"/>
  <c r="Z120" i="38"/>
  <c r="Z106" i="38"/>
  <c r="Z96" i="38"/>
  <c r="Z151" i="38"/>
  <c r="Z127" i="38"/>
  <c r="Z180" i="38"/>
  <c r="Z150" i="38"/>
  <c r="Z102" i="38"/>
  <c r="Z193" i="38"/>
  <c r="Z169" i="38"/>
  <c r="Z145" i="38"/>
  <c r="Z121" i="38"/>
  <c r="Z144" i="38"/>
  <c r="Z100" i="38"/>
  <c r="Z126" i="38"/>
  <c r="Z138" i="38"/>
  <c r="Z97" i="38"/>
  <c r="Z149" i="38"/>
  <c r="O36" i="46"/>
  <c r="AI15" i="46" l="1"/>
  <c r="AI17" i="46"/>
  <c r="AI13" i="46"/>
  <c r="AI16" i="46"/>
  <c r="AI14" i="46"/>
  <c r="AH14" i="46"/>
  <c r="AH16" i="46"/>
  <c r="AH15" i="46"/>
  <c r="AH13" i="46"/>
  <c r="AH12" i="46"/>
  <c r="AH17" i="46"/>
  <c r="Z19" i="38"/>
  <c r="AA18" i="38" s="1"/>
  <c r="Z23" i="38"/>
  <c r="AA22" i="38" s="1"/>
  <c r="Y21" i="38"/>
  <c r="Z21" i="38" s="1"/>
  <c r="AA20" i="38" s="1"/>
  <c r="Z25" i="38"/>
  <c r="AA24" i="38" s="1"/>
  <c r="GC3" i="46"/>
  <c r="EL3" i="46"/>
  <c r="Z2" i="38" l="1"/>
  <c r="Y3" i="38" s="1"/>
  <c r="Y4" i="38" l="1"/>
  <c r="Z4" i="38" s="1"/>
  <c r="Z3" i="38"/>
  <c r="AA2" i="38" s="1"/>
  <c r="Y5" i="38" l="1"/>
  <c r="Z5" i="38" s="1"/>
  <c r="AA4" i="38" s="1"/>
  <c r="I39" i="46"/>
  <c r="J39" i="46" s="1"/>
  <c r="M18" i="46"/>
  <c r="G73" i="46"/>
  <c r="AF21" i="46" l="1"/>
  <c r="AF30" i="46"/>
  <c r="AF23" i="46"/>
  <c r="AF29" i="46"/>
  <c r="AF40" i="46"/>
  <c r="AF24" i="46"/>
  <c r="V38" i="46"/>
  <c r="V22" i="46"/>
  <c r="V37" i="46"/>
  <c r="V31" i="46"/>
  <c r="V32" i="46"/>
  <c r="AF27" i="46"/>
  <c r="V42" i="46"/>
  <c r="V41" i="46"/>
  <c r="V25" i="46"/>
  <c r="V39" i="46"/>
  <c r="AF42" i="46"/>
  <c r="AF26" i="46"/>
  <c r="AF41" i="46"/>
  <c r="AF25" i="46"/>
  <c r="AF36" i="46"/>
  <c r="AF39" i="46"/>
  <c r="V34" i="46"/>
  <c r="V35" i="46"/>
  <c r="V33" i="46"/>
  <c r="V27" i="46"/>
  <c r="V28" i="46"/>
  <c r="AF38" i="46"/>
  <c r="AF22" i="46"/>
  <c r="AF37" i="46"/>
  <c r="AF35" i="46"/>
  <c r="AF32" i="46"/>
  <c r="V21" i="46"/>
  <c r="V30" i="46"/>
  <c r="V23" i="46"/>
  <c r="V29" i="46"/>
  <c r="V40" i="46"/>
  <c r="V24" i="46"/>
  <c r="AF34" i="46"/>
  <c r="AF31" i="46"/>
  <c r="AF33" i="46"/>
  <c r="AF28" i="46"/>
  <c r="V26" i="46"/>
  <c r="V36" i="46"/>
  <c r="I67" i="46"/>
  <c r="J67" i="46" s="1"/>
  <c r="I62" i="46"/>
  <c r="J62" i="46" s="1"/>
  <c r="I55" i="46"/>
  <c r="J55" i="46" s="1"/>
  <c r="I61" i="46"/>
  <c r="J61" i="46" s="1"/>
  <c r="I56" i="46"/>
  <c r="J56" i="46" s="1"/>
  <c r="I72" i="46"/>
  <c r="J72" i="46" s="1"/>
  <c r="I47" i="46"/>
  <c r="J47" i="46" s="1"/>
  <c r="I65" i="46"/>
  <c r="J65" i="46" s="1"/>
  <c r="I45" i="46"/>
  <c r="J45" i="46" s="1"/>
  <c r="I60" i="46"/>
  <c r="J60" i="46" s="1"/>
  <c r="I48" i="46"/>
  <c r="J48" i="46" s="1"/>
  <c r="I66" i="46"/>
  <c r="J66" i="46" s="1"/>
  <c r="I40" i="46"/>
  <c r="J40" i="46" s="1"/>
  <c r="I54" i="46"/>
  <c r="J54" i="46" s="1"/>
  <c r="I70" i="46"/>
  <c r="J70" i="46" s="1"/>
  <c r="I50" i="46"/>
  <c r="J50" i="46" s="1"/>
  <c r="I63" i="46"/>
  <c r="J63" i="46" s="1"/>
  <c r="I53" i="46"/>
  <c r="J53" i="46" s="1"/>
  <c r="I69" i="46"/>
  <c r="J69" i="46" s="1"/>
  <c r="I51" i="46"/>
  <c r="J51" i="46" s="1"/>
  <c r="I44" i="46"/>
  <c r="J44" i="46" s="1"/>
  <c r="I43" i="46"/>
  <c r="J43" i="46" s="1"/>
  <c r="I71" i="46"/>
  <c r="J71" i="46" s="1"/>
  <c r="I46" i="46"/>
  <c r="J46" i="46" s="1"/>
  <c r="I59" i="46"/>
  <c r="J59" i="46" s="1"/>
  <c r="I49" i="46"/>
  <c r="J49" i="46" s="1"/>
  <c r="I64" i="46"/>
  <c r="J64" i="46" s="1"/>
  <c r="I41" i="46"/>
  <c r="J41" i="46" s="1"/>
  <c r="I57" i="46"/>
  <c r="J57" i="46" s="1"/>
  <c r="I42" i="46"/>
  <c r="J42" i="46" s="1"/>
  <c r="I52" i="46"/>
  <c r="J52" i="46" s="1"/>
  <c r="I68" i="46"/>
  <c r="J68" i="46" s="1"/>
  <c r="I58" i="46"/>
  <c r="J58" i="46" s="1"/>
  <c r="AF3" i="46"/>
  <c r="AF13" i="46"/>
  <c r="V5" i="46"/>
  <c r="AF14" i="46"/>
  <c r="AF4" i="46"/>
  <c r="AF10" i="46"/>
  <c r="V17" i="46"/>
  <c r="V13" i="46"/>
  <c r="AF6" i="46"/>
  <c r="V6" i="46"/>
  <c r="AF5" i="46"/>
  <c r="AF8" i="46"/>
  <c r="V7" i="46"/>
  <c r="V12" i="46"/>
  <c r="V15" i="46"/>
  <c r="V9" i="46"/>
  <c r="V11" i="46"/>
  <c r="V8" i="46"/>
  <c r="AF7" i="46"/>
  <c r="V16" i="46"/>
  <c r="AF20" i="46"/>
  <c r="AF15" i="46"/>
  <c r="V18" i="46"/>
  <c r="EP18" i="46"/>
  <c r="AF12" i="46"/>
  <c r="M17" i="46"/>
  <c r="L17" i="46" s="1"/>
  <c r="AF19" i="46"/>
  <c r="AF11" i="46"/>
  <c r="AF17" i="46"/>
  <c r="M19" i="46"/>
  <c r="L19" i="46" s="1"/>
  <c r="V4" i="46"/>
  <c r="V20" i="46"/>
  <c r="AF16" i="46"/>
  <c r="AF18" i="46"/>
  <c r="AF9" i="46"/>
  <c r="V10" i="46"/>
  <c r="V14" i="46"/>
  <c r="CY18" i="46"/>
  <c r="V19" i="46"/>
  <c r="I38" i="46"/>
  <c r="J38" i="46" s="1"/>
  <c r="G74" i="46"/>
  <c r="I73" i="46"/>
  <c r="J73" i="46" s="1"/>
  <c r="G75" i="46" l="1"/>
  <c r="I75" i="46" s="1"/>
  <c r="J75" i="46" s="1"/>
  <c r="I74" i="46"/>
  <c r="J74" i="46" s="1"/>
  <c r="ED18" i="46"/>
  <c r="DN18" i="46"/>
  <c r="CY51" i="46"/>
  <c r="DP18" i="46"/>
  <c r="EE18" i="46"/>
  <c r="DI18" i="46"/>
  <c r="DW18" i="46"/>
  <c r="DA18" i="46"/>
  <c r="DH18" i="46"/>
  <c r="CY85" i="46"/>
  <c r="DF18" i="46"/>
  <c r="DE18" i="46"/>
  <c r="EG18" i="46"/>
  <c r="DC18" i="46"/>
  <c r="EH18" i="46"/>
  <c r="CY118" i="46"/>
  <c r="DZ18" i="46"/>
  <c r="DJ18" i="46"/>
  <c r="EF18" i="46"/>
  <c r="DK18" i="46"/>
  <c r="DY18" i="46"/>
  <c r="DD18" i="46"/>
  <c r="DQ18" i="46"/>
  <c r="DS18" i="46"/>
  <c r="DX18" i="46"/>
  <c r="DV18" i="46"/>
  <c r="EA18" i="46"/>
  <c r="DT18" i="46"/>
  <c r="DL18" i="46"/>
  <c r="DM18" i="46"/>
  <c r="DR18" i="46"/>
  <c r="DU18" i="46"/>
  <c r="DB18" i="46"/>
  <c r="DG18" i="46"/>
  <c r="EC18" i="46"/>
  <c r="EB18" i="46"/>
  <c r="CZ18" i="46"/>
  <c r="DO18" i="46"/>
  <c r="EP118" i="46"/>
  <c r="FO18" i="46"/>
  <c r="EY18" i="46"/>
  <c r="FQ18" i="46"/>
  <c r="EV18" i="46"/>
  <c r="FE18" i="46"/>
  <c r="FR18" i="46"/>
  <c r="EW18" i="46"/>
  <c r="FI18" i="46"/>
  <c r="EX18" i="46"/>
  <c r="FW18" i="46"/>
  <c r="FG18" i="46"/>
  <c r="EQ18" i="46"/>
  <c r="FF18" i="46"/>
  <c r="ET18" i="46"/>
  <c r="FN18" i="46"/>
  <c r="EP85" i="46"/>
  <c r="FC18" i="46"/>
  <c r="FA18" i="46"/>
  <c r="FX18" i="46"/>
  <c r="FB18" i="46"/>
  <c r="FT18" i="46"/>
  <c r="EP51" i="46"/>
  <c r="FK18" i="46"/>
  <c r="EU18" i="46"/>
  <c r="FL18" i="46"/>
  <c r="FU18" i="46"/>
  <c r="EZ18" i="46"/>
  <c r="FM18" i="46"/>
  <c r="ER18" i="46"/>
  <c r="FY18" i="46"/>
  <c r="FP18" i="46"/>
  <c r="FH18" i="46"/>
  <c r="FD18" i="46"/>
  <c r="FS18" i="46"/>
  <c r="FV18" i="46"/>
  <c r="FJ18" i="46"/>
  <c r="ES18" i="46"/>
  <c r="M20" i="46"/>
  <c r="L20" i="46" s="1"/>
  <c r="CY19" i="46"/>
  <c r="EP19" i="46"/>
  <c r="CY17" i="46"/>
  <c r="EP17" i="46"/>
  <c r="M16" i="46"/>
  <c r="L16" i="46" s="1"/>
  <c r="DN118" i="46" l="1"/>
  <c r="DJ118" i="46"/>
  <c r="DM118" i="46"/>
  <c r="DI118" i="46"/>
  <c r="DL118" i="46"/>
  <c r="DG118" i="46"/>
  <c r="DC118" i="46"/>
  <c r="DK118" i="46"/>
  <c r="DF118" i="46"/>
  <c r="DB118" i="46"/>
  <c r="DH118" i="46"/>
  <c r="DE118" i="46"/>
  <c r="DA118" i="46"/>
  <c r="CZ118" i="46"/>
  <c r="EK118" i="46"/>
  <c r="EG118" i="46"/>
  <c r="EJ118" i="46"/>
  <c r="EF118" i="46"/>
  <c r="EM118" i="46"/>
  <c r="EI118" i="46"/>
  <c r="EE118" i="46"/>
  <c r="DD118" i="46"/>
  <c r="EH118" i="46"/>
  <c r="EL118" i="46"/>
  <c r="DQ118" i="46"/>
  <c r="DO118" i="46"/>
  <c r="DR118" i="46"/>
  <c r="DY118" i="46"/>
  <c r="DT118" i="46"/>
  <c r="DU118" i="46"/>
  <c r="ED118" i="46"/>
  <c r="DS118" i="46"/>
  <c r="DW118" i="46"/>
  <c r="EA118" i="46"/>
  <c r="EC118" i="46"/>
  <c r="DP118" i="46"/>
  <c r="DX118" i="46"/>
  <c r="DZ118" i="46"/>
  <c r="DV118" i="46"/>
  <c r="EB118" i="46"/>
  <c r="EJ18" i="46"/>
  <c r="EP16" i="46"/>
  <c r="M15" i="46"/>
  <c r="L15" i="46" s="1"/>
  <c r="CY16" i="46"/>
  <c r="EP52" i="46"/>
  <c r="FK19" i="46"/>
  <c r="EU19" i="46"/>
  <c r="FJ19" i="46"/>
  <c r="FY19" i="46"/>
  <c r="FD19" i="46"/>
  <c r="FQ19" i="46"/>
  <c r="EV19" i="46"/>
  <c r="FX19" i="46"/>
  <c r="FM19" i="46"/>
  <c r="FB19" i="46"/>
  <c r="FW19" i="46"/>
  <c r="FG19" i="46"/>
  <c r="EQ19" i="46"/>
  <c r="FE19" i="46"/>
  <c r="FT19" i="46"/>
  <c r="EX19" i="46"/>
  <c r="FL19" i="46"/>
  <c r="EP119" i="46"/>
  <c r="FS19" i="46"/>
  <c r="FC19" i="46"/>
  <c r="FU19" i="46"/>
  <c r="EZ19" i="46"/>
  <c r="FN19" i="46"/>
  <c r="ES19" i="46"/>
  <c r="FF19" i="46"/>
  <c r="ER19" i="46"/>
  <c r="FR19" i="46"/>
  <c r="EP86" i="46"/>
  <c r="FO19" i="46"/>
  <c r="EY19" i="46"/>
  <c r="FP19" i="46"/>
  <c r="ET19" i="46"/>
  <c r="FI19" i="46"/>
  <c r="FV19" i="46"/>
  <c r="FA19" i="46"/>
  <c r="FH19" i="46"/>
  <c r="EW19" i="46"/>
  <c r="FV17" i="46"/>
  <c r="FF17" i="46"/>
  <c r="FY17" i="46"/>
  <c r="FD17" i="46"/>
  <c r="FS17" i="46"/>
  <c r="EW17" i="46"/>
  <c r="EV17" i="46"/>
  <c r="FW17" i="46"/>
  <c r="FU17" i="46"/>
  <c r="EP117" i="46"/>
  <c r="FR17" i="46"/>
  <c r="FB17" i="46"/>
  <c r="FT17" i="46"/>
  <c r="EY17" i="46"/>
  <c r="FM17" i="46"/>
  <c r="FP17" i="46"/>
  <c r="FL17" i="46"/>
  <c r="FK17" i="46"/>
  <c r="ER17" i="46"/>
  <c r="EP84" i="46"/>
  <c r="FN17" i="46"/>
  <c r="EX17" i="46"/>
  <c r="FO17" i="46"/>
  <c r="ES17" i="46"/>
  <c r="FH17" i="46"/>
  <c r="FQ17" i="46"/>
  <c r="FE17" i="46"/>
  <c r="FA17" i="46"/>
  <c r="EZ17" i="46"/>
  <c r="EP50" i="46"/>
  <c r="FJ17" i="46"/>
  <c r="ET17" i="46"/>
  <c r="FI17" i="46"/>
  <c r="FX17" i="46"/>
  <c r="FC17" i="46"/>
  <c r="FG17" i="46"/>
  <c r="EU17" i="46"/>
  <c r="EQ17" i="46"/>
  <c r="CY119" i="46"/>
  <c r="ED19" i="46"/>
  <c r="DN19" i="46"/>
  <c r="EE19" i="46"/>
  <c r="DI19" i="46"/>
  <c r="DS19" i="46"/>
  <c r="EF19" i="46"/>
  <c r="DK19" i="46"/>
  <c r="EG19" i="46"/>
  <c r="DW19" i="46"/>
  <c r="DZ19" i="46"/>
  <c r="DY19" i="46"/>
  <c r="DD19" i="46"/>
  <c r="EA19" i="46"/>
  <c r="DE19" i="46"/>
  <c r="DL19" i="46"/>
  <c r="DR19" i="46"/>
  <c r="DB19" i="46"/>
  <c r="DX19" i="46"/>
  <c r="DQ19" i="46"/>
  <c r="CY86" i="46"/>
  <c r="DJ19" i="46"/>
  <c r="DM19" i="46"/>
  <c r="DA19" i="46"/>
  <c r="EH19" i="46"/>
  <c r="DO19" i="46"/>
  <c r="DC19" i="46"/>
  <c r="DG19" i="46"/>
  <c r="CY52" i="46"/>
  <c r="DV19" i="46"/>
  <c r="DF19" i="46"/>
  <c r="DT19" i="46"/>
  <c r="EC19" i="46"/>
  <c r="DH19" i="46"/>
  <c r="DU19" i="46"/>
  <c r="CZ19" i="46"/>
  <c r="EB19" i="46"/>
  <c r="DP19" i="46"/>
  <c r="FR85" i="46"/>
  <c r="FB85" i="46"/>
  <c r="FY85" i="46"/>
  <c r="FI85" i="46"/>
  <c r="ES85" i="46"/>
  <c r="FP85" i="46"/>
  <c r="EZ85" i="46"/>
  <c r="FC85" i="46"/>
  <c r="FK85" i="46"/>
  <c r="GD85" i="46"/>
  <c r="FN85" i="46"/>
  <c r="EX85" i="46"/>
  <c r="FU85" i="46"/>
  <c r="FE85" i="46"/>
  <c r="GB85" i="46"/>
  <c r="FL85" i="46"/>
  <c r="EV85" i="46"/>
  <c r="EU85" i="46"/>
  <c r="FO85" i="46"/>
  <c r="FZ85" i="46"/>
  <c r="FJ85" i="46"/>
  <c r="ET85" i="46"/>
  <c r="FQ85" i="46"/>
  <c r="FA85" i="46"/>
  <c r="FX85" i="46"/>
  <c r="FH85" i="46"/>
  <c r="ER85" i="46"/>
  <c r="EY85" i="46"/>
  <c r="FW85" i="46"/>
  <c r="FV85" i="46"/>
  <c r="FF85" i="46"/>
  <c r="GC85" i="46"/>
  <c r="FM85" i="46"/>
  <c r="EW85" i="46"/>
  <c r="FT85" i="46"/>
  <c r="FD85" i="46"/>
  <c r="FS85" i="46"/>
  <c r="GA85" i="46"/>
  <c r="FG85" i="46"/>
  <c r="GA18" i="46"/>
  <c r="FT118" i="46"/>
  <c r="FD118" i="46"/>
  <c r="FZ118" i="46"/>
  <c r="FE118" i="46"/>
  <c r="FY118" i="46"/>
  <c r="FC118" i="46"/>
  <c r="FW118" i="46"/>
  <c r="FB118" i="46"/>
  <c r="FF118" i="46"/>
  <c r="EU118" i="46"/>
  <c r="FP118" i="46"/>
  <c r="EZ118" i="46"/>
  <c r="FU118" i="46"/>
  <c r="EY118" i="46"/>
  <c r="FS118" i="46"/>
  <c r="EX118" i="46"/>
  <c r="FR118" i="46"/>
  <c r="EW118" i="46"/>
  <c r="FV118" i="46"/>
  <c r="FK118" i="46"/>
  <c r="GB118" i="46"/>
  <c r="FL118" i="46"/>
  <c r="EV118" i="46"/>
  <c r="FO118" i="46"/>
  <c r="ET118" i="46"/>
  <c r="FN118" i="46"/>
  <c r="ES118" i="46"/>
  <c r="FM118" i="46"/>
  <c r="EQ118" i="46"/>
  <c r="FA118" i="46"/>
  <c r="FX118" i="46"/>
  <c r="FH118" i="46"/>
  <c r="ER118" i="46"/>
  <c r="FJ118" i="46"/>
  <c r="GD118" i="46"/>
  <c r="FI118" i="46"/>
  <c r="GC118" i="46"/>
  <c r="FG118" i="46"/>
  <c r="GA118" i="46"/>
  <c r="FQ118" i="46"/>
  <c r="EH51" i="46"/>
  <c r="DR51" i="46"/>
  <c r="DB51" i="46"/>
  <c r="DY51" i="46"/>
  <c r="DI51" i="46"/>
  <c r="EF51" i="46"/>
  <c r="DP51" i="46"/>
  <c r="CZ51" i="46"/>
  <c r="DS51" i="46"/>
  <c r="EA51" i="46"/>
  <c r="ED51" i="46"/>
  <c r="DN51" i="46"/>
  <c r="EK51" i="46"/>
  <c r="DU51" i="46"/>
  <c r="DE51" i="46"/>
  <c r="EB51" i="46"/>
  <c r="DL51" i="46"/>
  <c r="DW51" i="46"/>
  <c r="DC51" i="46"/>
  <c r="DK51" i="46"/>
  <c r="DZ51" i="46"/>
  <c r="DJ51" i="46"/>
  <c r="EG51" i="46"/>
  <c r="DQ51" i="46"/>
  <c r="DA51" i="46"/>
  <c r="DX51" i="46"/>
  <c r="DH51" i="46"/>
  <c r="DG51" i="46"/>
  <c r="EE51" i="46"/>
  <c r="EL51" i="46"/>
  <c r="DV51" i="46"/>
  <c r="DF51" i="46"/>
  <c r="EC51" i="46"/>
  <c r="DM51" i="46"/>
  <c r="EJ51" i="46"/>
  <c r="DT51" i="46"/>
  <c r="DD51" i="46"/>
  <c r="EI51" i="46"/>
  <c r="DO51" i="46"/>
  <c r="EG85" i="46"/>
  <c r="DQ85" i="46"/>
  <c r="DA85" i="46"/>
  <c r="DX85" i="46"/>
  <c r="DH85" i="46"/>
  <c r="EI85" i="46"/>
  <c r="DS85" i="46"/>
  <c r="DC85" i="46"/>
  <c r="EH85" i="46"/>
  <c r="DN85" i="46"/>
  <c r="EC85" i="46"/>
  <c r="EJ85" i="46"/>
  <c r="DT85" i="46"/>
  <c r="EE85" i="46"/>
  <c r="DO85" i="46"/>
  <c r="DR85" i="46"/>
  <c r="DZ85" i="46"/>
  <c r="EB85" i="46"/>
  <c r="DF85" i="46"/>
  <c r="DM85" i="46"/>
  <c r="DD85" i="46"/>
  <c r="EL85" i="46"/>
  <c r="DL85" i="46"/>
  <c r="DY85" i="46"/>
  <c r="DI85" i="46"/>
  <c r="EF85" i="46"/>
  <c r="DP85" i="46"/>
  <c r="EA85" i="46"/>
  <c r="DK85" i="46"/>
  <c r="DV85" i="46"/>
  <c r="DB85" i="46"/>
  <c r="DJ85" i="46"/>
  <c r="EK85" i="46"/>
  <c r="DU85" i="46"/>
  <c r="DE85" i="46"/>
  <c r="EM85" i="46"/>
  <c r="DW85" i="46"/>
  <c r="DG85" i="46"/>
  <c r="ED85" i="46"/>
  <c r="CY50" i="46"/>
  <c r="DU17" i="46"/>
  <c r="DE17" i="46"/>
  <c r="DS17" i="46"/>
  <c r="EH17" i="46"/>
  <c r="DL17" i="46"/>
  <c r="DV17" i="46"/>
  <c r="DT17" i="46"/>
  <c r="DF17" i="46"/>
  <c r="EG17" i="46"/>
  <c r="DQ17" i="46"/>
  <c r="DN17" i="46"/>
  <c r="EB17" i="46"/>
  <c r="DK17" i="46"/>
  <c r="DJ17" i="46"/>
  <c r="CY84" i="46"/>
  <c r="DI17" i="46"/>
  <c r="DR17" i="46"/>
  <c r="EE17" i="46"/>
  <c r="DA17" i="46"/>
  <c r="DG17" i="46"/>
  <c r="DZ17" i="46"/>
  <c r="DX17" i="46"/>
  <c r="DP17" i="46"/>
  <c r="CY117" i="46"/>
  <c r="EC17" i="46"/>
  <c r="DM17" i="46"/>
  <c r="ED17" i="46"/>
  <c r="DH17" i="46"/>
  <c r="DW17" i="46"/>
  <c r="DB17" i="46"/>
  <c r="CZ17" i="46"/>
  <c r="EA17" i="46"/>
  <c r="DO17" i="46"/>
  <c r="DY17" i="46"/>
  <c r="DC17" i="46"/>
  <c r="EF17" i="46"/>
  <c r="DD17" i="46"/>
  <c r="EP20" i="46"/>
  <c r="CY20" i="46"/>
  <c r="M21" i="46"/>
  <c r="L21" i="46" s="1"/>
  <c r="GB51" i="46"/>
  <c r="FL51" i="46"/>
  <c r="EV51" i="46"/>
  <c r="FS51" i="46"/>
  <c r="FC51" i="46"/>
  <c r="FZ51" i="46"/>
  <c r="FJ51" i="46"/>
  <c r="ET51" i="46"/>
  <c r="FA51" i="46"/>
  <c r="ES51" i="46"/>
  <c r="FX51" i="46"/>
  <c r="ER51" i="46"/>
  <c r="EY51" i="46"/>
  <c r="FV51" i="46"/>
  <c r="FU51" i="46"/>
  <c r="FY51" i="46"/>
  <c r="FP51" i="46"/>
  <c r="FG51" i="46"/>
  <c r="EX51" i="46"/>
  <c r="FH51" i="46"/>
  <c r="FO51" i="46"/>
  <c r="FF51" i="46"/>
  <c r="GC51" i="46"/>
  <c r="EZ51" i="46"/>
  <c r="FN51" i="46"/>
  <c r="FT51" i="46"/>
  <c r="FD51" i="46"/>
  <c r="GA51" i="46"/>
  <c r="FK51" i="46"/>
  <c r="EU51" i="46"/>
  <c r="FR51" i="46"/>
  <c r="FB51" i="46"/>
  <c r="FE51" i="46"/>
  <c r="FM51" i="46"/>
  <c r="FI51" i="46"/>
  <c r="FW51" i="46"/>
  <c r="EQ51" i="46"/>
  <c r="FQ51" i="46"/>
  <c r="EW51" i="46"/>
  <c r="DM117" i="46" l="1"/>
  <c r="DI117" i="46"/>
  <c r="DL117" i="46"/>
  <c r="DH117" i="46"/>
  <c r="DK117" i="46"/>
  <c r="DG117" i="46"/>
  <c r="DC117" i="46"/>
  <c r="DJ117" i="46"/>
  <c r="DF117" i="46"/>
  <c r="DB117" i="46"/>
  <c r="DE117" i="46"/>
  <c r="DA117" i="46"/>
  <c r="DN117" i="46"/>
  <c r="EL117" i="46"/>
  <c r="EH117" i="46"/>
  <c r="DD117" i="46"/>
  <c r="EK117" i="46"/>
  <c r="EG117" i="46"/>
  <c r="CZ117" i="46"/>
  <c r="EJ117" i="46"/>
  <c r="EF117" i="46"/>
  <c r="EE117" i="46"/>
  <c r="EM117" i="46"/>
  <c r="EI117" i="46"/>
  <c r="DP117" i="46"/>
  <c r="DQ117" i="46"/>
  <c r="DU117" i="46"/>
  <c r="ED117" i="46"/>
  <c r="DR117" i="46"/>
  <c r="DZ117" i="46"/>
  <c r="DS117" i="46"/>
  <c r="DW117" i="46"/>
  <c r="EA117" i="46"/>
  <c r="EC117" i="46"/>
  <c r="DO117" i="46"/>
  <c r="DY117" i="46"/>
  <c r="DT117" i="46"/>
  <c r="DV117" i="46"/>
  <c r="EB117" i="46"/>
  <c r="DX117" i="46"/>
  <c r="DN119" i="46"/>
  <c r="DJ119" i="46"/>
  <c r="DM119" i="46"/>
  <c r="DI119" i="46"/>
  <c r="DL119" i="46"/>
  <c r="DG119" i="46"/>
  <c r="DC119" i="46"/>
  <c r="DK119" i="46"/>
  <c r="DF119" i="46"/>
  <c r="DB119" i="46"/>
  <c r="DH119" i="46"/>
  <c r="DE119" i="46"/>
  <c r="DA119" i="46"/>
  <c r="EJ119" i="46"/>
  <c r="EF119" i="46"/>
  <c r="DD119" i="46"/>
  <c r="EM119" i="46"/>
  <c r="EI119" i="46"/>
  <c r="EE119" i="46"/>
  <c r="CZ119" i="46"/>
  <c r="EL119" i="46"/>
  <c r="EH119" i="46"/>
  <c r="EK119" i="46"/>
  <c r="EG119" i="46"/>
  <c r="DU119" i="46"/>
  <c r="ED119" i="46"/>
  <c r="DR119" i="46"/>
  <c r="DS119" i="46"/>
  <c r="DW119" i="46"/>
  <c r="EA119" i="46"/>
  <c r="DP119" i="46"/>
  <c r="DQ119" i="46"/>
  <c r="EC119" i="46"/>
  <c r="DO119" i="46"/>
  <c r="DY119" i="46"/>
  <c r="DT119" i="46"/>
  <c r="DV119" i="46"/>
  <c r="DX119" i="46"/>
  <c r="EB119" i="46"/>
  <c r="DZ119" i="46"/>
  <c r="EP21" i="46"/>
  <c r="CY21" i="46"/>
  <c r="M22" i="46"/>
  <c r="L22" i="46" s="1"/>
  <c r="GE118" i="46"/>
  <c r="EJ19" i="46"/>
  <c r="GA17" i="46"/>
  <c r="FZ50" i="46"/>
  <c r="FJ50" i="46"/>
  <c r="ET50" i="46"/>
  <c r="FQ50" i="46"/>
  <c r="FA50" i="46"/>
  <c r="FX50" i="46"/>
  <c r="FH50" i="46"/>
  <c r="ER50" i="46"/>
  <c r="FW50" i="46"/>
  <c r="FC50" i="46"/>
  <c r="FV50" i="46"/>
  <c r="FF50" i="46"/>
  <c r="GC50" i="46"/>
  <c r="FM50" i="46"/>
  <c r="EW50" i="46"/>
  <c r="FT50" i="46"/>
  <c r="FD50" i="46"/>
  <c r="GA50" i="46"/>
  <c r="FG50" i="46"/>
  <c r="EY50" i="46"/>
  <c r="FR50" i="46"/>
  <c r="FB50" i="46"/>
  <c r="FY50" i="46"/>
  <c r="FI50" i="46"/>
  <c r="ES50" i="46"/>
  <c r="FP50" i="46"/>
  <c r="EZ50" i="46"/>
  <c r="FK50" i="46"/>
  <c r="EQ50" i="46"/>
  <c r="FO50" i="46"/>
  <c r="FN50" i="46"/>
  <c r="GB50" i="46"/>
  <c r="FS50" i="46"/>
  <c r="FU50" i="46"/>
  <c r="EU50" i="46"/>
  <c r="EX50" i="46"/>
  <c r="FL50" i="46"/>
  <c r="EV50" i="46"/>
  <c r="FE50" i="46"/>
  <c r="GB117" i="46"/>
  <c r="FL117" i="46"/>
  <c r="EV117" i="46"/>
  <c r="FS117" i="46"/>
  <c r="FC117" i="46"/>
  <c r="GD117" i="46"/>
  <c r="FN117" i="46"/>
  <c r="EX117" i="46"/>
  <c r="FQ117" i="46"/>
  <c r="EW117" i="46"/>
  <c r="FH117" i="46"/>
  <c r="FO117" i="46"/>
  <c r="EY117" i="46"/>
  <c r="FJ117" i="46"/>
  <c r="FA117" i="46"/>
  <c r="FX117" i="46"/>
  <c r="ER117" i="46"/>
  <c r="FZ117" i="46"/>
  <c r="ET117" i="46"/>
  <c r="ES117" i="46"/>
  <c r="FT117" i="46"/>
  <c r="FD117" i="46"/>
  <c r="GA117" i="46"/>
  <c r="FK117" i="46"/>
  <c r="EU117" i="46"/>
  <c r="FV117" i="46"/>
  <c r="FF117" i="46"/>
  <c r="FU117" i="46"/>
  <c r="GC117" i="46"/>
  <c r="FY117" i="46"/>
  <c r="FG117" i="46"/>
  <c r="FE117" i="46"/>
  <c r="EZ117" i="46"/>
  <c r="FB117" i="46"/>
  <c r="FP117" i="46"/>
  <c r="EQ117" i="46"/>
  <c r="FM117" i="46"/>
  <c r="FI117" i="46"/>
  <c r="FR117" i="46"/>
  <c r="FW117" i="46"/>
  <c r="DX50" i="46"/>
  <c r="DH50" i="46"/>
  <c r="EE50" i="46"/>
  <c r="DO50" i="46"/>
  <c r="EL50" i="46"/>
  <c r="DV50" i="46"/>
  <c r="DF50" i="46"/>
  <c r="DY50" i="46"/>
  <c r="DE50" i="46"/>
  <c r="EJ50" i="46"/>
  <c r="DT50" i="46"/>
  <c r="DD50" i="46"/>
  <c r="EA50" i="46"/>
  <c r="DK50" i="46"/>
  <c r="EH50" i="46"/>
  <c r="DR50" i="46"/>
  <c r="DB50" i="46"/>
  <c r="DI50" i="46"/>
  <c r="EG50" i="46"/>
  <c r="EF50" i="46"/>
  <c r="DP50" i="46"/>
  <c r="CZ50" i="46"/>
  <c r="DW50" i="46"/>
  <c r="DG50" i="46"/>
  <c r="ED50" i="46"/>
  <c r="DN50" i="46"/>
  <c r="EC50" i="46"/>
  <c r="EK50" i="46"/>
  <c r="DQ50" i="46"/>
  <c r="EB50" i="46"/>
  <c r="DC50" i="46"/>
  <c r="DU50" i="46"/>
  <c r="DS50" i="46"/>
  <c r="DL50" i="46"/>
  <c r="DZ50" i="46"/>
  <c r="DA50" i="46"/>
  <c r="DM50" i="46"/>
  <c r="EI50" i="46"/>
  <c r="DJ50" i="46"/>
  <c r="EN51" i="46"/>
  <c r="FX119" i="46"/>
  <c r="FH119" i="46"/>
  <c r="ER119" i="46"/>
  <c r="FO119" i="46"/>
  <c r="EY119" i="46"/>
  <c r="FZ119" i="46"/>
  <c r="FJ119" i="46"/>
  <c r="ET119" i="46"/>
  <c r="FM119" i="46"/>
  <c r="ES119" i="46"/>
  <c r="FU119" i="46"/>
  <c r="FT119" i="46"/>
  <c r="FD119" i="46"/>
  <c r="GA119" i="46"/>
  <c r="FK119" i="46"/>
  <c r="EU119" i="46"/>
  <c r="FV119" i="46"/>
  <c r="FF119" i="46"/>
  <c r="FQ119" i="46"/>
  <c r="EW119" i="46"/>
  <c r="FP119" i="46"/>
  <c r="EZ119" i="46"/>
  <c r="FW119" i="46"/>
  <c r="FG119" i="46"/>
  <c r="EQ119" i="46"/>
  <c r="FR119" i="46"/>
  <c r="FB119" i="46"/>
  <c r="FA119" i="46"/>
  <c r="FY119" i="46"/>
  <c r="FE119" i="46"/>
  <c r="GB119" i="46"/>
  <c r="FC119" i="46"/>
  <c r="GC119" i="46"/>
  <c r="EV119" i="46"/>
  <c r="FS119" i="46"/>
  <c r="FL119" i="46"/>
  <c r="GD119" i="46"/>
  <c r="FI119" i="46"/>
  <c r="FN119" i="46"/>
  <c r="EX119" i="46"/>
  <c r="EC16" i="46"/>
  <c r="DM16" i="46"/>
  <c r="CY49" i="46"/>
  <c r="DR16" i="46"/>
  <c r="EF16" i="46"/>
  <c r="DK16" i="46"/>
  <c r="DT16" i="46"/>
  <c r="DH16" i="46"/>
  <c r="DX16" i="46"/>
  <c r="CY116" i="46"/>
  <c r="DY16" i="46"/>
  <c r="DI16" i="46"/>
  <c r="EH16" i="46"/>
  <c r="DL16" i="46"/>
  <c r="EA16" i="46"/>
  <c r="DF16" i="46"/>
  <c r="DJ16" i="46"/>
  <c r="DZ16" i="46"/>
  <c r="DN16" i="46"/>
  <c r="CY83" i="46"/>
  <c r="DU16" i="46"/>
  <c r="DE16" i="46"/>
  <c r="EB16" i="46"/>
  <c r="DG16" i="46"/>
  <c r="DV16" i="46"/>
  <c r="CZ16" i="46"/>
  <c r="ED16" i="46"/>
  <c r="DO16" i="46"/>
  <c r="DC16" i="46"/>
  <c r="DQ16" i="46"/>
  <c r="DP16" i="46"/>
  <c r="EG16" i="46"/>
  <c r="DA16" i="46"/>
  <c r="EE16" i="46"/>
  <c r="DS16" i="46"/>
  <c r="DD16" i="46"/>
  <c r="DW16" i="46"/>
  <c r="DB16" i="46"/>
  <c r="EH20" i="46"/>
  <c r="DR20" i="46"/>
  <c r="DB20" i="46"/>
  <c r="DU20" i="46"/>
  <c r="DE20" i="46"/>
  <c r="DL20" i="46"/>
  <c r="DK20" i="46"/>
  <c r="DO20" i="46"/>
  <c r="EF20" i="46"/>
  <c r="CY87" i="46"/>
  <c r="DZ20" i="46"/>
  <c r="DJ20" i="46"/>
  <c r="EC20" i="46"/>
  <c r="DM20" i="46"/>
  <c r="EB20" i="46"/>
  <c r="EA20" i="46"/>
  <c r="EE20" i="46"/>
  <c r="DP20" i="46"/>
  <c r="DX20" i="46"/>
  <c r="CY120" i="46"/>
  <c r="DN20" i="46"/>
  <c r="DQ20" i="46"/>
  <c r="DD20" i="46"/>
  <c r="DG20" i="46"/>
  <c r="DH20" i="46"/>
  <c r="ED20" i="46"/>
  <c r="DA20" i="46"/>
  <c r="DC20" i="46"/>
  <c r="DV20" i="46"/>
  <c r="DW20" i="46"/>
  <c r="CY53" i="46"/>
  <c r="DF20" i="46"/>
  <c r="DI20" i="46"/>
  <c r="DS20" i="46"/>
  <c r="EG20" i="46"/>
  <c r="CZ20" i="46"/>
  <c r="DT20" i="46"/>
  <c r="DY20" i="46"/>
  <c r="EJ17" i="46"/>
  <c r="EG84" i="46"/>
  <c r="DQ84" i="46"/>
  <c r="DA84" i="46"/>
  <c r="DX84" i="46"/>
  <c r="DH84" i="46"/>
  <c r="EI84" i="46"/>
  <c r="DS84" i="46"/>
  <c r="DC84" i="46"/>
  <c r="DV84" i="46"/>
  <c r="DB84" i="46"/>
  <c r="EC84" i="46"/>
  <c r="DM84" i="46"/>
  <c r="EJ84" i="46"/>
  <c r="DT84" i="46"/>
  <c r="DD84" i="46"/>
  <c r="EE84" i="46"/>
  <c r="DO84" i="46"/>
  <c r="DZ84" i="46"/>
  <c r="DF84" i="46"/>
  <c r="ED84" i="46"/>
  <c r="DY84" i="46"/>
  <c r="DI84" i="46"/>
  <c r="EF84" i="46"/>
  <c r="DP84" i="46"/>
  <c r="EA84" i="46"/>
  <c r="DK84" i="46"/>
  <c r="DJ84" i="46"/>
  <c r="EH84" i="46"/>
  <c r="DN84" i="46"/>
  <c r="EB84" i="46"/>
  <c r="DG84" i="46"/>
  <c r="DW84" i="46"/>
  <c r="EK84" i="46"/>
  <c r="DL84" i="46"/>
  <c r="EL84" i="46"/>
  <c r="DU84" i="46"/>
  <c r="EM84" i="46"/>
  <c r="DR84" i="46"/>
  <c r="DE84" i="46"/>
  <c r="FR84" i="46"/>
  <c r="FB84" i="46"/>
  <c r="FY84" i="46"/>
  <c r="FI84" i="46"/>
  <c r="ES84" i="46"/>
  <c r="FP84" i="46"/>
  <c r="EZ84" i="46"/>
  <c r="FG84" i="46"/>
  <c r="FO84" i="46"/>
  <c r="EU84" i="46"/>
  <c r="GD84" i="46"/>
  <c r="FN84" i="46"/>
  <c r="EX84" i="46"/>
  <c r="FU84" i="46"/>
  <c r="FE84" i="46"/>
  <c r="GB84" i="46"/>
  <c r="FL84" i="46"/>
  <c r="EV84" i="46"/>
  <c r="EY84" i="46"/>
  <c r="FZ84" i="46"/>
  <c r="FJ84" i="46"/>
  <c r="ET84" i="46"/>
  <c r="FQ84" i="46"/>
  <c r="FA84" i="46"/>
  <c r="FX84" i="46"/>
  <c r="FH84" i="46"/>
  <c r="ER84" i="46"/>
  <c r="FS84" i="46"/>
  <c r="GA84" i="46"/>
  <c r="FM84" i="46"/>
  <c r="FW84" i="46"/>
  <c r="FF84" i="46"/>
  <c r="FK84" i="46"/>
  <c r="GC84" i="46"/>
  <c r="FV84" i="46"/>
  <c r="EW84" i="46"/>
  <c r="FC84" i="46"/>
  <c r="FT84" i="46"/>
  <c r="FD84" i="46"/>
  <c r="GA19" i="46"/>
  <c r="EP15" i="46"/>
  <c r="M14" i="46"/>
  <c r="L14" i="46" s="1"/>
  <c r="CY15" i="46"/>
  <c r="GE51" i="46"/>
  <c r="EP87" i="46"/>
  <c r="FO20" i="46"/>
  <c r="EY20" i="46"/>
  <c r="FR20" i="46"/>
  <c r="FB20" i="46"/>
  <c r="FM20" i="46"/>
  <c r="FL20" i="46"/>
  <c r="FP20" i="46"/>
  <c r="FA20" i="46"/>
  <c r="FI20" i="46"/>
  <c r="EP53" i="46"/>
  <c r="FK20" i="46"/>
  <c r="EU20" i="46"/>
  <c r="FN20" i="46"/>
  <c r="EX20" i="46"/>
  <c r="FE20" i="46"/>
  <c r="FD20" i="46"/>
  <c r="FH20" i="46"/>
  <c r="FY20" i="46"/>
  <c r="FW20" i="46"/>
  <c r="FG20" i="46"/>
  <c r="EQ20" i="46"/>
  <c r="FJ20" i="46"/>
  <c r="ET20" i="46"/>
  <c r="EW20" i="46"/>
  <c r="EV20" i="46"/>
  <c r="EZ20" i="46"/>
  <c r="ES20" i="46"/>
  <c r="FS20" i="46"/>
  <c r="FU20" i="46"/>
  <c r="FQ20" i="46"/>
  <c r="FX20" i="46"/>
  <c r="EP120" i="46"/>
  <c r="FF20" i="46"/>
  <c r="FC20" i="46"/>
  <c r="FT20" i="46"/>
  <c r="ER20" i="46"/>
  <c r="FV20" i="46"/>
  <c r="DY52" i="46"/>
  <c r="DI52" i="46"/>
  <c r="EF52" i="46"/>
  <c r="DP52" i="46"/>
  <c r="CZ52" i="46"/>
  <c r="DW52" i="46"/>
  <c r="DG52" i="46"/>
  <c r="DB52" i="46"/>
  <c r="DJ52" i="46"/>
  <c r="EK52" i="46"/>
  <c r="DU52" i="46"/>
  <c r="DE52" i="46"/>
  <c r="EB52" i="46"/>
  <c r="DL52" i="46"/>
  <c r="EI52" i="46"/>
  <c r="DS52" i="46"/>
  <c r="DC52" i="46"/>
  <c r="ED52" i="46"/>
  <c r="DF52" i="46"/>
  <c r="EG52" i="46"/>
  <c r="DQ52" i="46"/>
  <c r="DA52" i="46"/>
  <c r="DX52" i="46"/>
  <c r="DH52" i="46"/>
  <c r="EE52" i="46"/>
  <c r="DO52" i="46"/>
  <c r="EH52" i="46"/>
  <c r="DN52" i="46"/>
  <c r="EL52" i="46"/>
  <c r="DM52" i="46"/>
  <c r="EA52" i="46"/>
  <c r="DV52" i="46"/>
  <c r="DT52" i="46"/>
  <c r="DD52" i="46"/>
  <c r="EJ52" i="46"/>
  <c r="DK52" i="46"/>
  <c r="DR52" i="46"/>
  <c r="EC52" i="46"/>
  <c r="DZ52" i="46"/>
  <c r="EM86" i="46"/>
  <c r="DW86" i="46"/>
  <c r="EJ86" i="46"/>
  <c r="DN86" i="46"/>
  <c r="EH86" i="46"/>
  <c r="DM86" i="46"/>
  <c r="EL86" i="46"/>
  <c r="DQ86" i="46"/>
  <c r="DU86" i="46"/>
  <c r="EF86" i="46"/>
  <c r="DB86" i="46"/>
  <c r="EI86" i="46"/>
  <c r="DS86" i="46"/>
  <c r="ED86" i="46"/>
  <c r="DI86" i="46"/>
  <c r="EC86" i="46"/>
  <c r="DH86" i="46"/>
  <c r="EG86" i="46"/>
  <c r="DL86" i="46"/>
  <c r="DJ86" i="46"/>
  <c r="EE86" i="46"/>
  <c r="DO86" i="46"/>
  <c r="DY86" i="46"/>
  <c r="DE86" i="46"/>
  <c r="DX86" i="46"/>
  <c r="DD86" i="46"/>
  <c r="EB86" i="46"/>
  <c r="DG86" i="46"/>
  <c r="EK86" i="46"/>
  <c r="DZ86" i="46"/>
  <c r="DK86" i="46"/>
  <c r="DF86" i="46"/>
  <c r="DR86" i="46"/>
  <c r="DT86" i="46"/>
  <c r="DV86" i="46"/>
  <c r="DA86" i="46"/>
  <c r="DC86" i="46"/>
  <c r="DP86" i="46"/>
  <c r="EA86" i="46"/>
  <c r="EN118" i="46"/>
  <c r="FY86" i="46"/>
  <c r="FI86" i="46"/>
  <c r="ES86" i="46"/>
  <c r="FP86" i="46"/>
  <c r="EZ86" i="46"/>
  <c r="FV86" i="46"/>
  <c r="GA86" i="46"/>
  <c r="EU86" i="46"/>
  <c r="FB86" i="46"/>
  <c r="FO86" i="46"/>
  <c r="FU86" i="46"/>
  <c r="FE86" i="46"/>
  <c r="GB86" i="46"/>
  <c r="FL86" i="46"/>
  <c r="EV86" i="46"/>
  <c r="FN86" i="46"/>
  <c r="FS86" i="46"/>
  <c r="FZ86" i="46"/>
  <c r="ET86" i="46"/>
  <c r="FG86" i="46"/>
  <c r="FQ86" i="46"/>
  <c r="FA86" i="46"/>
  <c r="FX86" i="46"/>
  <c r="FH86" i="46"/>
  <c r="ER86" i="46"/>
  <c r="FF86" i="46"/>
  <c r="FK86" i="46"/>
  <c r="FR86" i="46"/>
  <c r="FW86" i="46"/>
  <c r="EY86" i="46"/>
  <c r="FT86" i="46"/>
  <c r="FC86" i="46"/>
  <c r="FM86" i="46"/>
  <c r="EX86" i="46"/>
  <c r="GC86" i="46"/>
  <c r="FD86" i="46"/>
  <c r="FJ86" i="46"/>
  <c r="GD86" i="46"/>
  <c r="EW86" i="46"/>
  <c r="FW52" i="46"/>
  <c r="FG52" i="46"/>
  <c r="EQ52" i="46"/>
  <c r="FN52" i="46"/>
  <c r="EX52" i="46"/>
  <c r="FU52" i="46"/>
  <c r="FE52" i="46"/>
  <c r="FP52" i="46"/>
  <c r="EV52" i="46"/>
  <c r="FT52" i="46"/>
  <c r="FS52" i="46"/>
  <c r="FC52" i="46"/>
  <c r="FZ52" i="46"/>
  <c r="FJ52" i="46"/>
  <c r="ET52" i="46"/>
  <c r="FQ52" i="46"/>
  <c r="FA52" i="46"/>
  <c r="EZ52" i="46"/>
  <c r="FX52" i="46"/>
  <c r="FD52" i="46"/>
  <c r="FO52" i="46"/>
  <c r="EY52" i="46"/>
  <c r="FV52" i="46"/>
  <c r="FF52" i="46"/>
  <c r="GC52" i="46"/>
  <c r="FM52" i="46"/>
  <c r="EW52" i="46"/>
  <c r="GB52" i="46"/>
  <c r="FH52" i="46"/>
  <c r="FR52" i="46"/>
  <c r="ES52" i="46"/>
  <c r="ER52" i="46"/>
  <c r="GA52" i="46"/>
  <c r="FB52" i="46"/>
  <c r="FL52" i="46"/>
  <c r="FY52" i="46"/>
  <c r="FI52" i="46"/>
  <c r="FK52" i="46"/>
  <c r="EU52" i="46"/>
  <c r="FV16" i="46"/>
  <c r="FF16" i="46"/>
  <c r="FX16" i="46"/>
  <c r="FC16" i="46"/>
  <c r="FQ16" i="46"/>
  <c r="EV16" i="46"/>
  <c r="EU16" i="46"/>
  <c r="ES16" i="46"/>
  <c r="FT16" i="46"/>
  <c r="EP116" i="46"/>
  <c r="FR16" i="46"/>
  <c r="FB16" i="46"/>
  <c r="FS16" i="46"/>
  <c r="EW16" i="46"/>
  <c r="FL16" i="46"/>
  <c r="EQ16" i="46"/>
  <c r="FY16" i="46"/>
  <c r="FU16" i="46"/>
  <c r="FI16" i="46"/>
  <c r="EP83" i="46"/>
  <c r="FN16" i="46"/>
  <c r="EX16" i="46"/>
  <c r="FM16" i="46"/>
  <c r="ER16" i="46"/>
  <c r="FG16" i="46"/>
  <c r="FP16" i="46"/>
  <c r="FO16" i="46"/>
  <c r="FK16" i="46"/>
  <c r="EY16" i="46"/>
  <c r="EP49" i="46"/>
  <c r="FW16" i="46"/>
  <c r="EZ16" i="46"/>
  <c r="FD16" i="46"/>
  <c r="FJ16" i="46"/>
  <c r="FA16" i="46"/>
  <c r="FH16" i="46"/>
  <c r="ET16" i="46"/>
  <c r="FE16" i="46"/>
  <c r="DQ120" i="46" l="1"/>
  <c r="DK120" i="46"/>
  <c r="DN120" i="46"/>
  <c r="DJ120" i="46"/>
  <c r="DM120" i="46"/>
  <c r="DG120" i="46"/>
  <c r="DC120" i="46"/>
  <c r="DL120" i="46"/>
  <c r="DF120" i="46"/>
  <c r="DB120" i="46"/>
  <c r="DI120" i="46"/>
  <c r="DE120" i="46"/>
  <c r="DA120" i="46"/>
  <c r="CZ120" i="46"/>
  <c r="EM120" i="46"/>
  <c r="EI120" i="46"/>
  <c r="EE120" i="46"/>
  <c r="EL120" i="46"/>
  <c r="EH120" i="46"/>
  <c r="DH120" i="46"/>
  <c r="EK120" i="46"/>
  <c r="EG120" i="46"/>
  <c r="EF120" i="46"/>
  <c r="EJ120" i="46"/>
  <c r="DD120" i="46"/>
  <c r="ED120" i="46"/>
  <c r="EC120" i="46"/>
  <c r="DU120" i="46"/>
  <c r="DO120" i="46"/>
  <c r="DR120" i="46"/>
  <c r="DY120" i="46"/>
  <c r="DW120" i="46"/>
  <c r="DT120" i="46"/>
  <c r="DP120" i="46"/>
  <c r="DS120" i="46"/>
  <c r="EA120" i="46"/>
  <c r="DX120" i="46"/>
  <c r="DV120" i="46"/>
  <c r="DZ120" i="46"/>
  <c r="EB120" i="46"/>
  <c r="DM116" i="46"/>
  <c r="DI116" i="46"/>
  <c r="DL116" i="46"/>
  <c r="DH116" i="46"/>
  <c r="DK116" i="46"/>
  <c r="DG116" i="46"/>
  <c r="DC116" i="46"/>
  <c r="DJ116" i="46"/>
  <c r="DF116" i="46"/>
  <c r="DB116" i="46"/>
  <c r="DQ116" i="46"/>
  <c r="DE116" i="46"/>
  <c r="DA116" i="46"/>
  <c r="CZ116" i="46"/>
  <c r="EM116" i="46"/>
  <c r="EI116" i="46"/>
  <c r="EE116" i="46"/>
  <c r="DN116" i="46"/>
  <c r="EL116" i="46"/>
  <c r="EH116" i="46"/>
  <c r="EK116" i="46"/>
  <c r="EG116" i="46"/>
  <c r="EJ116" i="46"/>
  <c r="DD116" i="46"/>
  <c r="EF116" i="46"/>
  <c r="DP116" i="46"/>
  <c r="DO116" i="46"/>
  <c r="DR116" i="46"/>
  <c r="ED116" i="46"/>
  <c r="DY116" i="46"/>
  <c r="DU116" i="46"/>
  <c r="DS116" i="46"/>
  <c r="EA116" i="46"/>
  <c r="EC116" i="46"/>
  <c r="DW116" i="46"/>
  <c r="DV116" i="46"/>
  <c r="DX116" i="46"/>
  <c r="EB116" i="46"/>
  <c r="DZ116" i="46"/>
  <c r="DT116" i="46"/>
  <c r="EP82" i="46"/>
  <c r="FO15" i="46"/>
  <c r="EY15" i="46"/>
  <c r="FR15" i="46"/>
  <c r="FB15" i="46"/>
  <c r="FP15" i="46"/>
  <c r="FU15" i="46"/>
  <c r="FT15" i="46"/>
  <c r="FY15" i="46"/>
  <c r="ES15" i="46"/>
  <c r="EP115" i="46"/>
  <c r="FC15" i="46"/>
  <c r="FF15" i="46"/>
  <c r="EW15" i="46"/>
  <c r="EV15" i="46"/>
  <c r="EP48" i="46"/>
  <c r="FK15" i="46"/>
  <c r="EU15" i="46"/>
  <c r="FN15" i="46"/>
  <c r="EX15" i="46"/>
  <c r="FH15" i="46"/>
  <c r="FM15" i="46"/>
  <c r="FL15" i="46"/>
  <c r="FQ15" i="46"/>
  <c r="FX15" i="46"/>
  <c r="FW15" i="46"/>
  <c r="FG15" i="46"/>
  <c r="EQ15" i="46"/>
  <c r="FJ15" i="46"/>
  <c r="ET15" i="46"/>
  <c r="EZ15" i="46"/>
  <c r="FE15" i="46"/>
  <c r="FD15" i="46"/>
  <c r="FI15" i="46"/>
  <c r="FS15" i="46"/>
  <c r="FV15" i="46"/>
  <c r="ER15" i="46"/>
  <c r="FA15" i="46"/>
  <c r="EF87" i="46"/>
  <c r="DP87" i="46"/>
  <c r="EA87" i="46"/>
  <c r="DK87" i="46"/>
  <c r="EC87" i="46"/>
  <c r="EH87" i="46"/>
  <c r="DB87" i="46"/>
  <c r="DI87" i="46"/>
  <c r="EL87" i="46"/>
  <c r="EJ87" i="46"/>
  <c r="DD87" i="46"/>
  <c r="EK87" i="46"/>
  <c r="DQ87" i="46"/>
  <c r="EB87" i="46"/>
  <c r="DL87" i="46"/>
  <c r="EM87" i="46"/>
  <c r="DW87" i="46"/>
  <c r="DG87" i="46"/>
  <c r="DU87" i="46"/>
  <c r="DZ87" i="46"/>
  <c r="EG87" i="46"/>
  <c r="DA87" i="46"/>
  <c r="DF87" i="46"/>
  <c r="DO87" i="46"/>
  <c r="DN87" i="46"/>
  <c r="DX87" i="46"/>
  <c r="DH87" i="46"/>
  <c r="EI87" i="46"/>
  <c r="DS87" i="46"/>
  <c r="DC87" i="46"/>
  <c r="DM87" i="46"/>
  <c r="DR87" i="46"/>
  <c r="DY87" i="46"/>
  <c r="DV87" i="46"/>
  <c r="ED87" i="46"/>
  <c r="DT87" i="46"/>
  <c r="EE87" i="46"/>
  <c r="DE87" i="46"/>
  <c r="DJ87" i="46"/>
  <c r="EG83" i="46"/>
  <c r="DQ83" i="46"/>
  <c r="DA83" i="46"/>
  <c r="DX83" i="46"/>
  <c r="DH83" i="46"/>
  <c r="EI83" i="46"/>
  <c r="DS83" i="46"/>
  <c r="DC83" i="46"/>
  <c r="DJ83" i="46"/>
  <c r="EH83" i="46"/>
  <c r="EK83" i="46"/>
  <c r="EB83" i="46"/>
  <c r="DW83" i="46"/>
  <c r="DF83" i="46"/>
  <c r="EC83" i="46"/>
  <c r="DM83" i="46"/>
  <c r="EJ83" i="46"/>
  <c r="DT83" i="46"/>
  <c r="DD83" i="46"/>
  <c r="EE83" i="46"/>
  <c r="DO83" i="46"/>
  <c r="ED83" i="46"/>
  <c r="EL83" i="46"/>
  <c r="DR83" i="46"/>
  <c r="DE83" i="46"/>
  <c r="DY83" i="46"/>
  <c r="DI83" i="46"/>
  <c r="EF83" i="46"/>
  <c r="DP83" i="46"/>
  <c r="EA83" i="46"/>
  <c r="DK83" i="46"/>
  <c r="DN83" i="46"/>
  <c r="DV83" i="46"/>
  <c r="DB83" i="46"/>
  <c r="DU83" i="46"/>
  <c r="DL83" i="46"/>
  <c r="EM83" i="46"/>
  <c r="DZ83" i="46"/>
  <c r="DG83" i="46"/>
  <c r="M23" i="46"/>
  <c r="L23" i="46" s="1"/>
  <c r="EP22" i="46"/>
  <c r="CY22" i="46"/>
  <c r="FT49" i="46"/>
  <c r="FD49" i="46"/>
  <c r="GA49" i="46"/>
  <c r="FK49" i="46"/>
  <c r="EU49" i="46"/>
  <c r="FR49" i="46"/>
  <c r="FB49" i="46"/>
  <c r="FE49" i="46"/>
  <c r="FM49" i="46"/>
  <c r="FI49" i="46"/>
  <c r="FX49" i="46"/>
  <c r="ER49" i="46"/>
  <c r="FV49" i="46"/>
  <c r="FU49" i="46"/>
  <c r="FP49" i="46"/>
  <c r="EZ49" i="46"/>
  <c r="FW49" i="46"/>
  <c r="FG49" i="46"/>
  <c r="EQ49" i="46"/>
  <c r="FN49" i="46"/>
  <c r="EX49" i="46"/>
  <c r="FQ49" i="46"/>
  <c r="EW49" i="46"/>
  <c r="EY49" i="46"/>
  <c r="FY49" i="46"/>
  <c r="GB49" i="46"/>
  <c r="FL49" i="46"/>
  <c r="EV49" i="46"/>
  <c r="FS49" i="46"/>
  <c r="FC49" i="46"/>
  <c r="FZ49" i="46"/>
  <c r="FJ49" i="46"/>
  <c r="ET49" i="46"/>
  <c r="FA49" i="46"/>
  <c r="ES49" i="46"/>
  <c r="FH49" i="46"/>
  <c r="FO49" i="46"/>
  <c r="FF49" i="46"/>
  <c r="GC49" i="46"/>
  <c r="FT116" i="46"/>
  <c r="FD116" i="46"/>
  <c r="GA116" i="46"/>
  <c r="FK116" i="46"/>
  <c r="EU116" i="46"/>
  <c r="FV116" i="46"/>
  <c r="FF116" i="46"/>
  <c r="FY116" i="46"/>
  <c r="FE116" i="46"/>
  <c r="EW116" i="46"/>
  <c r="EZ116" i="46"/>
  <c r="FG116" i="46"/>
  <c r="FR116" i="46"/>
  <c r="FB116" i="46"/>
  <c r="FQ116" i="46"/>
  <c r="FP116" i="46"/>
  <c r="FW116" i="46"/>
  <c r="EQ116" i="46"/>
  <c r="FI116" i="46"/>
  <c r="GC116" i="46"/>
  <c r="GB116" i="46"/>
  <c r="FL116" i="46"/>
  <c r="EV116" i="46"/>
  <c r="FS116" i="46"/>
  <c r="FC116" i="46"/>
  <c r="GD116" i="46"/>
  <c r="FN116" i="46"/>
  <c r="EX116" i="46"/>
  <c r="ES116" i="46"/>
  <c r="FA116" i="46"/>
  <c r="FH116" i="46"/>
  <c r="FZ116" i="46"/>
  <c r="FM116" i="46"/>
  <c r="ER116" i="46"/>
  <c r="FJ116" i="46"/>
  <c r="ET116" i="46"/>
  <c r="FO116" i="46"/>
  <c r="FX116" i="46"/>
  <c r="EY116" i="46"/>
  <c r="FU116" i="46"/>
  <c r="EN52" i="46"/>
  <c r="FR53" i="46"/>
  <c r="FB53" i="46"/>
  <c r="FY53" i="46"/>
  <c r="FI53" i="46"/>
  <c r="ES53" i="46"/>
  <c r="FP53" i="46"/>
  <c r="EZ53" i="46"/>
  <c r="EY53" i="46"/>
  <c r="FW53" i="46"/>
  <c r="FS53" i="46"/>
  <c r="FN53" i="46"/>
  <c r="FU53" i="46"/>
  <c r="FE53" i="46"/>
  <c r="GB53" i="46"/>
  <c r="EV53" i="46"/>
  <c r="FG53" i="46"/>
  <c r="EX53" i="46"/>
  <c r="FL53" i="46"/>
  <c r="GA53" i="46"/>
  <c r="FZ53" i="46"/>
  <c r="FJ53" i="46"/>
  <c r="ET53" i="46"/>
  <c r="FQ53" i="46"/>
  <c r="FA53" i="46"/>
  <c r="FX53" i="46"/>
  <c r="FH53" i="46"/>
  <c r="ER53" i="46"/>
  <c r="FK53" i="46"/>
  <c r="EQ53" i="46"/>
  <c r="FM53" i="46"/>
  <c r="FO53" i="46"/>
  <c r="FV53" i="46"/>
  <c r="EW53" i="46"/>
  <c r="EU53" i="46"/>
  <c r="FF53" i="46"/>
  <c r="FT53" i="46"/>
  <c r="FC53" i="46"/>
  <c r="GC53" i="46"/>
  <c r="FD53" i="46"/>
  <c r="DZ49" i="46"/>
  <c r="DJ49" i="46"/>
  <c r="EG49" i="46"/>
  <c r="DQ49" i="46"/>
  <c r="DA49" i="46"/>
  <c r="DX49" i="46"/>
  <c r="DH49" i="46"/>
  <c r="DG49" i="46"/>
  <c r="EE49" i="46"/>
  <c r="DN49" i="46"/>
  <c r="EB49" i="46"/>
  <c r="DL49" i="46"/>
  <c r="DK49" i="46"/>
  <c r="EL49" i="46"/>
  <c r="DV49" i="46"/>
  <c r="DF49" i="46"/>
  <c r="EC49" i="46"/>
  <c r="DM49" i="46"/>
  <c r="EJ49" i="46"/>
  <c r="DT49" i="46"/>
  <c r="DD49" i="46"/>
  <c r="EI49" i="46"/>
  <c r="DO49" i="46"/>
  <c r="ED49" i="46"/>
  <c r="DU49" i="46"/>
  <c r="DW49" i="46"/>
  <c r="EH49" i="46"/>
  <c r="DR49" i="46"/>
  <c r="DB49" i="46"/>
  <c r="DY49" i="46"/>
  <c r="DI49" i="46"/>
  <c r="EF49" i="46"/>
  <c r="DP49" i="46"/>
  <c r="CZ49" i="46"/>
  <c r="DS49" i="46"/>
  <c r="EA49" i="46"/>
  <c r="EK49" i="46"/>
  <c r="DE49" i="46"/>
  <c r="DC49" i="46"/>
  <c r="EN117" i="46"/>
  <c r="GE117" i="46"/>
  <c r="CY88" i="46"/>
  <c r="DZ21" i="46"/>
  <c r="DJ21" i="46"/>
  <c r="EC21" i="46"/>
  <c r="DM21" i="46"/>
  <c r="EA21" i="46"/>
  <c r="EF21" i="46"/>
  <c r="CZ21" i="46"/>
  <c r="DD21" i="46"/>
  <c r="DG21" i="46"/>
  <c r="ED21" i="46"/>
  <c r="CY54" i="46"/>
  <c r="DV21" i="46"/>
  <c r="DF21" i="46"/>
  <c r="DY21" i="46"/>
  <c r="DI21" i="46"/>
  <c r="DS21" i="46"/>
  <c r="DX21" i="46"/>
  <c r="EB21" i="46"/>
  <c r="EE21" i="46"/>
  <c r="EH21" i="46"/>
  <c r="DR21" i="46"/>
  <c r="DB21" i="46"/>
  <c r="DU21" i="46"/>
  <c r="DE21" i="46"/>
  <c r="DK21" i="46"/>
  <c r="DP21" i="46"/>
  <c r="DT21" i="46"/>
  <c r="DW21" i="46"/>
  <c r="CY121" i="46"/>
  <c r="DA21" i="46"/>
  <c r="DO21" i="46"/>
  <c r="DN21" i="46"/>
  <c r="DC21" i="46"/>
  <c r="EG21" i="46"/>
  <c r="DH21" i="46"/>
  <c r="DQ21" i="46"/>
  <c r="DL21" i="46"/>
  <c r="EN119" i="46"/>
  <c r="GA20" i="46"/>
  <c r="CY82" i="46"/>
  <c r="DZ15" i="46"/>
  <c r="DJ15" i="46"/>
  <c r="EC15" i="46"/>
  <c r="DM15" i="46"/>
  <c r="EE15" i="46"/>
  <c r="EB15" i="46"/>
  <c r="EA15" i="46"/>
  <c r="EF15" i="46"/>
  <c r="CZ15" i="46"/>
  <c r="ED15" i="46"/>
  <c r="DN15" i="46"/>
  <c r="DG15" i="46"/>
  <c r="DC15" i="46"/>
  <c r="CY48" i="46"/>
  <c r="DV15" i="46"/>
  <c r="DF15" i="46"/>
  <c r="DY15" i="46"/>
  <c r="DI15" i="46"/>
  <c r="DW15" i="46"/>
  <c r="DT15" i="46"/>
  <c r="DS15" i="46"/>
  <c r="DX15" i="46"/>
  <c r="DQ15" i="46"/>
  <c r="DH15" i="46"/>
  <c r="EH15" i="46"/>
  <c r="DR15" i="46"/>
  <c r="DB15" i="46"/>
  <c r="DU15" i="46"/>
  <c r="DE15" i="46"/>
  <c r="DO15" i="46"/>
  <c r="DL15" i="46"/>
  <c r="DK15" i="46"/>
  <c r="DP15" i="46"/>
  <c r="CY115" i="46"/>
  <c r="EG15" i="46"/>
  <c r="DA15" i="46"/>
  <c r="DD15" i="46"/>
  <c r="EJ20" i="46"/>
  <c r="EJ16" i="46"/>
  <c r="GD83" i="46"/>
  <c r="FN83" i="46"/>
  <c r="EX83" i="46"/>
  <c r="FU83" i="46"/>
  <c r="FE83" i="46"/>
  <c r="GB83" i="46"/>
  <c r="FL83" i="46"/>
  <c r="EV83" i="46"/>
  <c r="EU83" i="46"/>
  <c r="FS83" i="46"/>
  <c r="FC83" i="46"/>
  <c r="FZ83" i="46"/>
  <c r="FJ83" i="46"/>
  <c r="ET83" i="46"/>
  <c r="FQ83" i="46"/>
  <c r="FA83" i="46"/>
  <c r="FX83" i="46"/>
  <c r="FH83" i="46"/>
  <c r="ER83" i="46"/>
  <c r="FW83" i="46"/>
  <c r="FV83" i="46"/>
  <c r="FF83" i="46"/>
  <c r="GC83" i="46"/>
  <c r="FM83" i="46"/>
  <c r="EW83" i="46"/>
  <c r="FT83" i="46"/>
  <c r="FD83" i="46"/>
  <c r="GA83" i="46"/>
  <c r="FG83" i="46"/>
  <c r="FO83" i="46"/>
  <c r="FY83" i="46"/>
  <c r="EZ83" i="46"/>
  <c r="FI83" i="46"/>
  <c r="FK83" i="46"/>
  <c r="FR83" i="46"/>
  <c r="ES83" i="46"/>
  <c r="FB83" i="46"/>
  <c r="FP83" i="46"/>
  <c r="EY83" i="46"/>
  <c r="GA16" i="46"/>
  <c r="GE52" i="46"/>
  <c r="FT120" i="46"/>
  <c r="FD120" i="46"/>
  <c r="GA120" i="46"/>
  <c r="FK120" i="46"/>
  <c r="EU120" i="46"/>
  <c r="FV120" i="46"/>
  <c r="FF120" i="46"/>
  <c r="GC120" i="46"/>
  <c r="FI120" i="46"/>
  <c r="FQ120" i="46"/>
  <c r="FX120" i="46"/>
  <c r="ER120" i="46"/>
  <c r="FZ120" i="46"/>
  <c r="ET120" i="46"/>
  <c r="FP120" i="46"/>
  <c r="EZ120" i="46"/>
  <c r="FW120" i="46"/>
  <c r="FG120" i="46"/>
  <c r="EQ120" i="46"/>
  <c r="FR120" i="46"/>
  <c r="FB120" i="46"/>
  <c r="FM120" i="46"/>
  <c r="ES120" i="46"/>
  <c r="FA120" i="46"/>
  <c r="EY120" i="46"/>
  <c r="FE120" i="46"/>
  <c r="GB120" i="46"/>
  <c r="FL120" i="46"/>
  <c r="EV120" i="46"/>
  <c r="FS120" i="46"/>
  <c r="FC120" i="46"/>
  <c r="GD120" i="46"/>
  <c r="FN120" i="46"/>
  <c r="EX120" i="46"/>
  <c r="EW120" i="46"/>
  <c r="FU120" i="46"/>
  <c r="FH120" i="46"/>
  <c r="FO120" i="46"/>
  <c r="FJ120" i="46"/>
  <c r="FY120" i="46"/>
  <c r="FU87" i="46"/>
  <c r="FE87" i="46"/>
  <c r="GB87" i="46"/>
  <c r="FL87" i="46"/>
  <c r="EV87" i="46"/>
  <c r="FJ87" i="46"/>
  <c r="FO87" i="46"/>
  <c r="GD87" i="46"/>
  <c r="EX87" i="46"/>
  <c r="FS87" i="46"/>
  <c r="FI87" i="46"/>
  <c r="FP87" i="46"/>
  <c r="FW87" i="46"/>
  <c r="FF87" i="46"/>
  <c r="FQ87" i="46"/>
  <c r="FA87" i="46"/>
  <c r="FX87" i="46"/>
  <c r="FH87" i="46"/>
  <c r="ER87" i="46"/>
  <c r="FB87" i="46"/>
  <c r="FG87" i="46"/>
  <c r="FV87" i="46"/>
  <c r="FC87" i="46"/>
  <c r="FK87" i="46"/>
  <c r="FR87" i="46"/>
  <c r="GC87" i="46"/>
  <c r="FM87" i="46"/>
  <c r="EW87" i="46"/>
  <c r="FT87" i="46"/>
  <c r="FD87" i="46"/>
  <c r="FZ87" i="46"/>
  <c r="ET87" i="46"/>
  <c r="EY87" i="46"/>
  <c r="FN87" i="46"/>
  <c r="GA87" i="46"/>
  <c r="FY87" i="46"/>
  <c r="ES87" i="46"/>
  <c r="EZ87" i="46"/>
  <c r="EU87" i="46"/>
  <c r="CY14" i="46"/>
  <c r="EP14" i="46"/>
  <c r="M13" i="46"/>
  <c r="L13" i="46" s="1"/>
  <c r="EJ53" i="46"/>
  <c r="DT53" i="46"/>
  <c r="DD53" i="46"/>
  <c r="EA53" i="46"/>
  <c r="DK53" i="46"/>
  <c r="EH53" i="46"/>
  <c r="DR53" i="46"/>
  <c r="DB53" i="46"/>
  <c r="EC53" i="46"/>
  <c r="EK53" i="46"/>
  <c r="EE53" i="46"/>
  <c r="EL53" i="46"/>
  <c r="DI53" i="46"/>
  <c r="EF53" i="46"/>
  <c r="DP53" i="46"/>
  <c r="CZ53" i="46"/>
  <c r="DW53" i="46"/>
  <c r="DG53" i="46"/>
  <c r="ED53" i="46"/>
  <c r="DN53" i="46"/>
  <c r="EG53" i="46"/>
  <c r="DM53" i="46"/>
  <c r="DU53" i="46"/>
  <c r="DX53" i="46"/>
  <c r="DO53" i="46"/>
  <c r="DF53" i="46"/>
  <c r="EB53" i="46"/>
  <c r="DL53" i="46"/>
  <c r="EI53" i="46"/>
  <c r="DS53" i="46"/>
  <c r="DC53" i="46"/>
  <c r="DZ53" i="46"/>
  <c r="DJ53" i="46"/>
  <c r="DQ53" i="46"/>
  <c r="DY53" i="46"/>
  <c r="DE53" i="46"/>
  <c r="DH53" i="46"/>
  <c r="DV53" i="46"/>
  <c r="DA53" i="46"/>
  <c r="GE119" i="46"/>
  <c r="EN50" i="46"/>
  <c r="GE50" i="46"/>
  <c r="EP121" i="46"/>
  <c r="FO21" i="46"/>
  <c r="EY21" i="46"/>
  <c r="FR21" i="46"/>
  <c r="FB21" i="46"/>
  <c r="FL21" i="46"/>
  <c r="FY21" i="46"/>
  <c r="ES21" i="46"/>
  <c r="EW21" i="46"/>
  <c r="FX21" i="46"/>
  <c r="FS21" i="46"/>
  <c r="FV21" i="46"/>
  <c r="FT21" i="46"/>
  <c r="FA21" i="46"/>
  <c r="EZ21" i="46"/>
  <c r="EP88" i="46"/>
  <c r="FK21" i="46"/>
  <c r="EU21" i="46"/>
  <c r="FN21" i="46"/>
  <c r="EX21" i="46"/>
  <c r="FD21" i="46"/>
  <c r="FQ21" i="46"/>
  <c r="FU21" i="46"/>
  <c r="FP21" i="46"/>
  <c r="ER21" i="46"/>
  <c r="FW21" i="46"/>
  <c r="FG21" i="46"/>
  <c r="EQ21" i="46"/>
  <c r="FJ21" i="46"/>
  <c r="ET21" i="46"/>
  <c r="EV21" i="46"/>
  <c r="FI21" i="46"/>
  <c r="FM21" i="46"/>
  <c r="FH21" i="46"/>
  <c r="FC21" i="46"/>
  <c r="FF21" i="46"/>
  <c r="EP54" i="46"/>
  <c r="FE21" i="46"/>
  <c r="DK121" i="46" l="1"/>
  <c r="DN121" i="46"/>
  <c r="DJ121" i="46"/>
  <c r="DM121" i="46"/>
  <c r="DG121" i="46"/>
  <c r="DC121" i="46"/>
  <c r="DL121" i="46"/>
  <c r="DF121" i="46"/>
  <c r="DB121" i="46"/>
  <c r="DI121" i="46"/>
  <c r="DE121" i="46"/>
  <c r="DA121" i="46"/>
  <c r="EL121" i="46"/>
  <c r="EH121" i="46"/>
  <c r="DH121" i="46"/>
  <c r="DD121" i="46"/>
  <c r="EK121" i="46"/>
  <c r="EG121" i="46"/>
  <c r="CZ121" i="46"/>
  <c r="EJ121" i="46"/>
  <c r="EF121" i="46"/>
  <c r="EM121" i="46"/>
  <c r="EI121" i="46"/>
  <c r="EE121" i="46"/>
  <c r="EC121" i="46"/>
  <c r="DO121" i="46"/>
  <c r="DT121" i="46"/>
  <c r="DY121" i="46"/>
  <c r="ED121" i="46"/>
  <c r="DU121" i="46"/>
  <c r="DS121" i="46"/>
  <c r="DW121" i="46"/>
  <c r="EA121" i="46"/>
  <c r="DP121" i="46"/>
  <c r="DQ121" i="46"/>
  <c r="DR121" i="46"/>
  <c r="DV121" i="46"/>
  <c r="DZ121" i="46"/>
  <c r="EB121" i="46"/>
  <c r="DX121" i="46"/>
  <c r="DL115" i="46"/>
  <c r="DH115" i="46"/>
  <c r="DK115" i="46"/>
  <c r="DJ115" i="46"/>
  <c r="DG115" i="46"/>
  <c r="DC115" i="46"/>
  <c r="DI115" i="46"/>
  <c r="DF115" i="46"/>
  <c r="DB115" i="46"/>
  <c r="DN115" i="46"/>
  <c r="DE115" i="46"/>
  <c r="DA115" i="46"/>
  <c r="EJ115" i="46"/>
  <c r="EF115" i="46"/>
  <c r="DD115" i="46"/>
  <c r="EM115" i="46"/>
  <c r="EI115" i="46"/>
  <c r="EE115" i="46"/>
  <c r="DM115" i="46"/>
  <c r="CZ115" i="46"/>
  <c r="EL115" i="46"/>
  <c r="EH115" i="46"/>
  <c r="EG115" i="46"/>
  <c r="EK115" i="46"/>
  <c r="DO115" i="46"/>
  <c r="DS115" i="46"/>
  <c r="DW115" i="46"/>
  <c r="EA115" i="46"/>
  <c r="EC115" i="46"/>
  <c r="DY115" i="46"/>
  <c r="ED115" i="46"/>
  <c r="DR115" i="46"/>
  <c r="DU115" i="46"/>
  <c r="DP115" i="46"/>
  <c r="DQ115" i="46"/>
  <c r="DV115" i="46"/>
  <c r="DT115" i="46"/>
  <c r="DX115" i="46"/>
  <c r="EB115" i="46"/>
  <c r="DZ115" i="46"/>
  <c r="GC54" i="46"/>
  <c r="FM54" i="46"/>
  <c r="EW54" i="46"/>
  <c r="FT54" i="46"/>
  <c r="FD54" i="46"/>
  <c r="GA54" i="46"/>
  <c r="FK54" i="46"/>
  <c r="EU54" i="46"/>
  <c r="FN54" i="46"/>
  <c r="ET54" i="46"/>
  <c r="FY54" i="46"/>
  <c r="FI54" i="46"/>
  <c r="ES54" i="46"/>
  <c r="FP54" i="46"/>
  <c r="EZ54" i="46"/>
  <c r="FW54" i="46"/>
  <c r="FG54" i="46"/>
  <c r="EQ54" i="46"/>
  <c r="EX54" i="46"/>
  <c r="FF54" i="46"/>
  <c r="FU54" i="46"/>
  <c r="FE54" i="46"/>
  <c r="GB54" i="46"/>
  <c r="FL54" i="46"/>
  <c r="EV54" i="46"/>
  <c r="FS54" i="46"/>
  <c r="FC54" i="46"/>
  <c r="FR54" i="46"/>
  <c r="FZ54" i="46"/>
  <c r="FV54" i="46"/>
  <c r="FQ54" i="46"/>
  <c r="FA54" i="46"/>
  <c r="FX54" i="46"/>
  <c r="FH54" i="46"/>
  <c r="ER54" i="46"/>
  <c r="FO54" i="46"/>
  <c r="EY54" i="46"/>
  <c r="FB54" i="46"/>
  <c r="FJ54" i="46"/>
  <c r="FP121" i="46"/>
  <c r="EZ121" i="46"/>
  <c r="FW121" i="46"/>
  <c r="FG121" i="46"/>
  <c r="EQ121" i="46"/>
  <c r="FR121" i="46"/>
  <c r="FB121" i="46"/>
  <c r="FI121" i="46"/>
  <c r="FQ121" i="46"/>
  <c r="GC121" i="46"/>
  <c r="GB121" i="46"/>
  <c r="FL121" i="46"/>
  <c r="EV121" i="46"/>
  <c r="FS121" i="46"/>
  <c r="FC121" i="46"/>
  <c r="GD121" i="46"/>
  <c r="FN121" i="46"/>
  <c r="EX121" i="46"/>
  <c r="ES121" i="46"/>
  <c r="FA121" i="46"/>
  <c r="FX121" i="46"/>
  <c r="FH121" i="46"/>
  <c r="ER121" i="46"/>
  <c r="FO121" i="46"/>
  <c r="EY121" i="46"/>
  <c r="FZ121" i="46"/>
  <c r="FJ121" i="46"/>
  <c r="ET121" i="46"/>
  <c r="FU121" i="46"/>
  <c r="FM121" i="46"/>
  <c r="FT121" i="46"/>
  <c r="FD121" i="46"/>
  <c r="GA121" i="46"/>
  <c r="FK121" i="46"/>
  <c r="EU121" i="46"/>
  <c r="FV121" i="46"/>
  <c r="FF121" i="46"/>
  <c r="FY121" i="46"/>
  <c r="FE121" i="46"/>
  <c r="EW121" i="46"/>
  <c r="CY81" i="46"/>
  <c r="DZ14" i="46"/>
  <c r="DJ14" i="46"/>
  <c r="EC14" i="46"/>
  <c r="DM14" i="46"/>
  <c r="EB14" i="46"/>
  <c r="EA14" i="46"/>
  <c r="EF14" i="46"/>
  <c r="CZ14" i="46"/>
  <c r="DG14" i="46"/>
  <c r="CY47" i="46"/>
  <c r="DV14" i="46"/>
  <c r="DF14" i="46"/>
  <c r="DY14" i="46"/>
  <c r="DI14" i="46"/>
  <c r="DT14" i="46"/>
  <c r="DS14" i="46"/>
  <c r="DX14" i="46"/>
  <c r="EE14" i="46"/>
  <c r="EH14" i="46"/>
  <c r="DR14" i="46"/>
  <c r="DB14" i="46"/>
  <c r="DU14" i="46"/>
  <c r="DE14" i="46"/>
  <c r="DL14" i="46"/>
  <c r="DK14" i="46"/>
  <c r="DP14" i="46"/>
  <c r="DW14" i="46"/>
  <c r="CY114" i="46"/>
  <c r="ED14" i="46"/>
  <c r="DN14" i="46"/>
  <c r="EG14" i="46"/>
  <c r="DQ14" i="46"/>
  <c r="DA14" i="46"/>
  <c r="DD14" i="46"/>
  <c r="DC14" i="46"/>
  <c r="DH14" i="46"/>
  <c r="DO14" i="46"/>
  <c r="EK82" i="46"/>
  <c r="DU82" i="46"/>
  <c r="DE82" i="46"/>
  <c r="EB82" i="46"/>
  <c r="DL82" i="46"/>
  <c r="EM82" i="46"/>
  <c r="DW82" i="46"/>
  <c r="DG82" i="46"/>
  <c r="DB82" i="46"/>
  <c r="DJ82" i="46"/>
  <c r="EG82" i="46"/>
  <c r="DQ82" i="46"/>
  <c r="DA82" i="46"/>
  <c r="DX82" i="46"/>
  <c r="DH82" i="46"/>
  <c r="EI82" i="46"/>
  <c r="DS82" i="46"/>
  <c r="DC82" i="46"/>
  <c r="ED82" i="46"/>
  <c r="EL82" i="46"/>
  <c r="EC82" i="46"/>
  <c r="DM82" i="46"/>
  <c r="EJ82" i="46"/>
  <c r="DT82" i="46"/>
  <c r="DD82" i="46"/>
  <c r="EE82" i="46"/>
  <c r="DO82" i="46"/>
  <c r="EH82" i="46"/>
  <c r="DN82" i="46"/>
  <c r="DV82" i="46"/>
  <c r="DY82" i="46"/>
  <c r="DI82" i="46"/>
  <c r="EF82" i="46"/>
  <c r="DP82" i="46"/>
  <c r="EA82" i="46"/>
  <c r="DK82" i="46"/>
  <c r="DR82" i="46"/>
  <c r="DZ82" i="46"/>
  <c r="DF82" i="46"/>
  <c r="EF88" i="46"/>
  <c r="DP88" i="46"/>
  <c r="EA88" i="46"/>
  <c r="DK88" i="46"/>
  <c r="DY88" i="46"/>
  <c r="EL88" i="46"/>
  <c r="DF88" i="46"/>
  <c r="DM88" i="46"/>
  <c r="DZ88" i="46"/>
  <c r="EB88" i="46"/>
  <c r="DL88" i="46"/>
  <c r="EM88" i="46"/>
  <c r="DW88" i="46"/>
  <c r="DG88" i="46"/>
  <c r="DQ88" i="46"/>
  <c r="ED88" i="46"/>
  <c r="EK88" i="46"/>
  <c r="DE88" i="46"/>
  <c r="DR88" i="46"/>
  <c r="DX88" i="46"/>
  <c r="DH88" i="46"/>
  <c r="EI88" i="46"/>
  <c r="DS88" i="46"/>
  <c r="DC88" i="46"/>
  <c r="DI88" i="46"/>
  <c r="DV88" i="46"/>
  <c r="EC88" i="46"/>
  <c r="EH88" i="46"/>
  <c r="DJ88" i="46"/>
  <c r="EJ88" i="46"/>
  <c r="DT88" i="46"/>
  <c r="DD88" i="46"/>
  <c r="EE88" i="46"/>
  <c r="DO88" i="46"/>
  <c r="EG88" i="46"/>
  <c r="DA88" i="46"/>
  <c r="DN88" i="46"/>
  <c r="DU88" i="46"/>
  <c r="DB88" i="46"/>
  <c r="CY89" i="46"/>
  <c r="DZ22" i="46"/>
  <c r="DJ22" i="46"/>
  <c r="EC22" i="46"/>
  <c r="DM22" i="46"/>
  <c r="EF22" i="46"/>
  <c r="DP22" i="46"/>
  <c r="CZ22" i="46"/>
  <c r="DC22" i="46"/>
  <c r="DK22" i="46"/>
  <c r="CY55" i="46"/>
  <c r="DV22" i="46"/>
  <c r="DF22" i="46"/>
  <c r="DY22" i="46"/>
  <c r="DI22" i="46"/>
  <c r="EB22" i="46"/>
  <c r="DL22" i="46"/>
  <c r="DW22" i="46"/>
  <c r="EE22" i="46"/>
  <c r="EH22" i="46"/>
  <c r="DR22" i="46"/>
  <c r="DB22" i="46"/>
  <c r="DU22" i="46"/>
  <c r="DE22" i="46"/>
  <c r="DX22" i="46"/>
  <c r="DH22" i="46"/>
  <c r="DG22" i="46"/>
  <c r="DO22" i="46"/>
  <c r="CY122" i="46"/>
  <c r="ED22" i="46"/>
  <c r="DN22" i="46"/>
  <c r="EG22" i="46"/>
  <c r="DQ22" i="46"/>
  <c r="DA22" i="46"/>
  <c r="DT22" i="46"/>
  <c r="DD22" i="46"/>
  <c r="DS22" i="46"/>
  <c r="EA22" i="46"/>
  <c r="FP115" i="46"/>
  <c r="EZ115" i="46"/>
  <c r="FW115" i="46"/>
  <c r="GB115" i="46"/>
  <c r="FL115" i="46"/>
  <c r="EV115" i="46"/>
  <c r="FS115" i="46"/>
  <c r="FX115" i="46"/>
  <c r="FH115" i="46"/>
  <c r="ER115" i="46"/>
  <c r="FT115" i="46"/>
  <c r="FD115" i="46"/>
  <c r="GA115" i="46"/>
  <c r="FO115" i="46"/>
  <c r="EY115" i="46"/>
  <c r="FZ115" i="46"/>
  <c r="FJ115" i="46"/>
  <c r="ET115" i="46"/>
  <c r="FY115" i="46"/>
  <c r="FE115" i="46"/>
  <c r="FK115" i="46"/>
  <c r="EU115" i="46"/>
  <c r="FV115" i="46"/>
  <c r="FF115" i="46"/>
  <c r="GC115" i="46"/>
  <c r="FI115" i="46"/>
  <c r="FQ115" i="46"/>
  <c r="FG115" i="46"/>
  <c r="EQ115" i="46"/>
  <c r="FR115" i="46"/>
  <c r="FB115" i="46"/>
  <c r="FM115" i="46"/>
  <c r="ES115" i="46"/>
  <c r="FA115" i="46"/>
  <c r="FC115" i="46"/>
  <c r="GD115" i="46"/>
  <c r="FN115" i="46"/>
  <c r="EX115" i="46"/>
  <c r="EW115" i="46"/>
  <c r="FU115" i="46"/>
  <c r="GA21" i="46"/>
  <c r="FU88" i="46"/>
  <c r="FE88" i="46"/>
  <c r="GB88" i="46"/>
  <c r="FL88" i="46"/>
  <c r="EV88" i="46"/>
  <c r="FN88" i="46"/>
  <c r="FS88" i="46"/>
  <c r="FZ88" i="46"/>
  <c r="ET88" i="46"/>
  <c r="FW88" i="46"/>
  <c r="FQ88" i="46"/>
  <c r="FA88" i="46"/>
  <c r="FX88" i="46"/>
  <c r="FH88" i="46"/>
  <c r="ER88" i="46"/>
  <c r="FF88" i="46"/>
  <c r="FK88" i="46"/>
  <c r="FR88" i="46"/>
  <c r="FO88" i="46"/>
  <c r="GC88" i="46"/>
  <c r="FM88" i="46"/>
  <c r="EW88" i="46"/>
  <c r="FT88" i="46"/>
  <c r="FD88" i="46"/>
  <c r="GD88" i="46"/>
  <c r="EX88" i="46"/>
  <c r="FC88" i="46"/>
  <c r="FJ88" i="46"/>
  <c r="FG88" i="46"/>
  <c r="FY88" i="46"/>
  <c r="FI88" i="46"/>
  <c r="ES88" i="46"/>
  <c r="FP88" i="46"/>
  <c r="EZ88" i="46"/>
  <c r="FV88" i="46"/>
  <c r="GA88" i="46"/>
  <c r="EU88" i="46"/>
  <c r="FB88" i="46"/>
  <c r="EY88" i="46"/>
  <c r="EP13" i="46"/>
  <c r="CY13" i="46"/>
  <c r="M12" i="46"/>
  <c r="L12" i="46" s="1"/>
  <c r="EA54" i="46"/>
  <c r="DK54" i="46"/>
  <c r="EH54" i="46"/>
  <c r="DR54" i="46"/>
  <c r="DB54" i="46"/>
  <c r="DY54" i="46"/>
  <c r="DI54" i="46"/>
  <c r="DT54" i="46"/>
  <c r="CZ54" i="46"/>
  <c r="DH54" i="46"/>
  <c r="DW54" i="46"/>
  <c r="DG54" i="46"/>
  <c r="ED54" i="46"/>
  <c r="DN54" i="46"/>
  <c r="EK54" i="46"/>
  <c r="DU54" i="46"/>
  <c r="DE54" i="46"/>
  <c r="DD54" i="46"/>
  <c r="EB54" i="46"/>
  <c r="EI54" i="46"/>
  <c r="DS54" i="46"/>
  <c r="DC54" i="46"/>
  <c r="DZ54" i="46"/>
  <c r="DJ54" i="46"/>
  <c r="EG54" i="46"/>
  <c r="DQ54" i="46"/>
  <c r="DA54" i="46"/>
  <c r="EF54" i="46"/>
  <c r="DL54" i="46"/>
  <c r="EE54" i="46"/>
  <c r="DO54" i="46"/>
  <c r="EL54" i="46"/>
  <c r="DV54" i="46"/>
  <c r="DF54" i="46"/>
  <c r="EC54" i="46"/>
  <c r="DM54" i="46"/>
  <c r="EJ54" i="46"/>
  <c r="DP54" i="46"/>
  <c r="DX54" i="46"/>
  <c r="EJ21" i="46"/>
  <c r="GE49" i="46"/>
  <c r="EP55" i="46"/>
  <c r="FK22" i="46"/>
  <c r="EU22" i="46"/>
  <c r="FN22" i="46"/>
  <c r="EX22" i="46"/>
  <c r="FQ22" i="46"/>
  <c r="FA22" i="46"/>
  <c r="FH22" i="46"/>
  <c r="FP22" i="46"/>
  <c r="FW22" i="46"/>
  <c r="FG22" i="46"/>
  <c r="EQ22" i="46"/>
  <c r="FJ22" i="46"/>
  <c r="ET22" i="46"/>
  <c r="FM22" i="46"/>
  <c r="EW22" i="46"/>
  <c r="ER22" i="46"/>
  <c r="EZ22" i="46"/>
  <c r="EP122" i="46"/>
  <c r="FS22" i="46"/>
  <c r="FC22" i="46"/>
  <c r="FV22" i="46"/>
  <c r="FF22" i="46"/>
  <c r="FY22" i="46"/>
  <c r="FI22" i="46"/>
  <c r="ES22" i="46"/>
  <c r="FT22" i="46"/>
  <c r="FL22" i="46"/>
  <c r="EP89" i="46"/>
  <c r="FO22" i="46"/>
  <c r="EY22" i="46"/>
  <c r="FR22" i="46"/>
  <c r="FB22" i="46"/>
  <c r="FU22" i="46"/>
  <c r="FE22" i="46"/>
  <c r="FX22" i="46"/>
  <c r="FD22" i="46"/>
  <c r="EV22" i="46"/>
  <c r="GE120" i="46"/>
  <c r="EN116" i="46"/>
  <c r="EN120" i="46"/>
  <c r="DW48" i="46"/>
  <c r="DG48" i="46"/>
  <c r="ED48" i="46"/>
  <c r="DN48" i="46"/>
  <c r="EK48" i="46"/>
  <c r="DU48" i="46"/>
  <c r="DE48" i="46"/>
  <c r="DX48" i="46"/>
  <c r="DD48" i="46"/>
  <c r="EI48" i="46"/>
  <c r="DS48" i="46"/>
  <c r="DC48" i="46"/>
  <c r="DZ48" i="46"/>
  <c r="DJ48" i="46"/>
  <c r="EG48" i="46"/>
  <c r="DQ48" i="46"/>
  <c r="DA48" i="46"/>
  <c r="DH48" i="46"/>
  <c r="CZ48" i="46"/>
  <c r="EE48" i="46"/>
  <c r="DO48" i="46"/>
  <c r="EL48" i="46"/>
  <c r="DV48" i="46"/>
  <c r="DF48" i="46"/>
  <c r="EC48" i="46"/>
  <c r="DM48" i="46"/>
  <c r="EB48" i="46"/>
  <c r="EJ48" i="46"/>
  <c r="EF48" i="46"/>
  <c r="EA48" i="46"/>
  <c r="DK48" i="46"/>
  <c r="EH48" i="46"/>
  <c r="DR48" i="46"/>
  <c r="DB48" i="46"/>
  <c r="DY48" i="46"/>
  <c r="DI48" i="46"/>
  <c r="DL48" i="46"/>
  <c r="DT48" i="46"/>
  <c r="DP48" i="46"/>
  <c r="EN49" i="46"/>
  <c r="CY23" i="46"/>
  <c r="M24" i="46"/>
  <c r="L24" i="46" s="1"/>
  <c r="EP23" i="46"/>
  <c r="FR82" i="46"/>
  <c r="FB82" i="46"/>
  <c r="FY82" i="46"/>
  <c r="FI82" i="46"/>
  <c r="ES82" i="46"/>
  <c r="FP82" i="46"/>
  <c r="EZ82" i="46"/>
  <c r="EY82" i="46"/>
  <c r="FW82" i="46"/>
  <c r="FC82" i="46"/>
  <c r="GD82" i="46"/>
  <c r="FN82" i="46"/>
  <c r="EX82" i="46"/>
  <c r="FU82" i="46"/>
  <c r="FE82" i="46"/>
  <c r="GB82" i="46"/>
  <c r="FL82" i="46"/>
  <c r="EV82" i="46"/>
  <c r="GA82" i="46"/>
  <c r="FG82" i="46"/>
  <c r="FZ82" i="46"/>
  <c r="FJ82" i="46"/>
  <c r="ET82" i="46"/>
  <c r="FQ82" i="46"/>
  <c r="FA82" i="46"/>
  <c r="FX82" i="46"/>
  <c r="FH82" i="46"/>
  <c r="ER82" i="46"/>
  <c r="FK82" i="46"/>
  <c r="FV82" i="46"/>
  <c r="FF82" i="46"/>
  <c r="GC82" i="46"/>
  <c r="FM82" i="46"/>
  <c r="EW82" i="46"/>
  <c r="FT82" i="46"/>
  <c r="FD82" i="46"/>
  <c r="FO82" i="46"/>
  <c r="EU82" i="46"/>
  <c r="FS82" i="46"/>
  <c r="EN53" i="46"/>
  <c r="EP114" i="46"/>
  <c r="FS14" i="46"/>
  <c r="FC14" i="46"/>
  <c r="FV14" i="46"/>
  <c r="FF14" i="46"/>
  <c r="FU14" i="46"/>
  <c r="FT14" i="46"/>
  <c r="FY14" i="46"/>
  <c r="ES14" i="46"/>
  <c r="EZ14" i="46"/>
  <c r="EP81" i="46"/>
  <c r="FO14" i="46"/>
  <c r="EY14" i="46"/>
  <c r="FR14" i="46"/>
  <c r="FB14" i="46"/>
  <c r="FM14" i="46"/>
  <c r="FL14" i="46"/>
  <c r="FQ14" i="46"/>
  <c r="FX14" i="46"/>
  <c r="ER14" i="46"/>
  <c r="EP47" i="46"/>
  <c r="FK14" i="46"/>
  <c r="EU14" i="46"/>
  <c r="FN14" i="46"/>
  <c r="EX14" i="46"/>
  <c r="FE14" i="46"/>
  <c r="FD14" i="46"/>
  <c r="FI14" i="46"/>
  <c r="FP14" i="46"/>
  <c r="FW14" i="46"/>
  <c r="FG14" i="46"/>
  <c r="EQ14" i="46"/>
  <c r="FJ14" i="46"/>
  <c r="ET14" i="46"/>
  <c r="EW14" i="46"/>
  <c r="EV14" i="46"/>
  <c r="FA14" i="46"/>
  <c r="FH14" i="46"/>
  <c r="EJ15" i="46"/>
  <c r="GE53" i="46"/>
  <c r="GE116" i="46"/>
  <c r="GA15" i="46"/>
  <c r="FY48" i="46"/>
  <c r="FI48" i="46"/>
  <c r="ES48" i="46"/>
  <c r="FP48" i="46"/>
  <c r="EZ48" i="46"/>
  <c r="FW48" i="46"/>
  <c r="FG48" i="46"/>
  <c r="EQ48" i="46"/>
  <c r="FV48" i="46"/>
  <c r="FN48" i="46"/>
  <c r="FU48" i="46"/>
  <c r="FE48" i="46"/>
  <c r="GB48" i="46"/>
  <c r="FL48" i="46"/>
  <c r="EV48" i="46"/>
  <c r="FS48" i="46"/>
  <c r="FC48" i="46"/>
  <c r="FZ48" i="46"/>
  <c r="FF48" i="46"/>
  <c r="EX48" i="46"/>
  <c r="FQ48" i="46"/>
  <c r="FA48" i="46"/>
  <c r="FX48" i="46"/>
  <c r="FH48" i="46"/>
  <c r="ER48" i="46"/>
  <c r="FO48" i="46"/>
  <c r="EY48" i="46"/>
  <c r="FJ48" i="46"/>
  <c r="FR48" i="46"/>
  <c r="GC48" i="46"/>
  <c r="FM48" i="46"/>
  <c r="EW48" i="46"/>
  <c r="FT48" i="46"/>
  <c r="FD48" i="46"/>
  <c r="GA48" i="46"/>
  <c r="FK48" i="46"/>
  <c r="EU48" i="46"/>
  <c r="ET48" i="46"/>
  <c r="FB48" i="46"/>
  <c r="DL122" i="46" l="1"/>
  <c r="DH122" i="46"/>
  <c r="DQ122" i="46"/>
  <c r="DK122" i="46"/>
  <c r="DN122" i="46"/>
  <c r="DG122" i="46"/>
  <c r="DC122" i="46"/>
  <c r="DM122" i="46"/>
  <c r="DF122" i="46"/>
  <c r="DB122" i="46"/>
  <c r="DJ122" i="46"/>
  <c r="DE122" i="46"/>
  <c r="DA122" i="46"/>
  <c r="DI122" i="46"/>
  <c r="CZ122" i="46"/>
  <c r="EK122" i="46"/>
  <c r="EG122" i="46"/>
  <c r="EJ122" i="46"/>
  <c r="EF122" i="46"/>
  <c r="EM122" i="46"/>
  <c r="EI122" i="46"/>
  <c r="EE122" i="46"/>
  <c r="EH122" i="46"/>
  <c r="DD122" i="46"/>
  <c r="EL122" i="46"/>
  <c r="DP122" i="46"/>
  <c r="ED122" i="46"/>
  <c r="DT122" i="46"/>
  <c r="DS122" i="46"/>
  <c r="DW122" i="46"/>
  <c r="EA122" i="46"/>
  <c r="DO122" i="46"/>
  <c r="DR122" i="46"/>
  <c r="DY122" i="46"/>
  <c r="DX122" i="46"/>
  <c r="DU122" i="46"/>
  <c r="EC122" i="46"/>
  <c r="EB122" i="46"/>
  <c r="DV122" i="46"/>
  <c r="DZ122" i="46"/>
  <c r="DL114" i="46"/>
  <c r="DH114" i="46"/>
  <c r="DQ114" i="46"/>
  <c r="DK114" i="46"/>
  <c r="DJ114" i="46"/>
  <c r="DG114" i="46"/>
  <c r="DC114" i="46"/>
  <c r="DI114" i="46"/>
  <c r="DF114" i="46"/>
  <c r="DB114" i="46"/>
  <c r="DN114" i="46"/>
  <c r="DE114" i="46"/>
  <c r="DA114" i="46"/>
  <c r="CZ114" i="46"/>
  <c r="EK114" i="46"/>
  <c r="EG114" i="46"/>
  <c r="EJ114" i="46"/>
  <c r="EF114" i="46"/>
  <c r="EM114" i="46"/>
  <c r="EI114" i="46"/>
  <c r="EE114" i="46"/>
  <c r="DM114" i="46"/>
  <c r="EL114" i="46"/>
  <c r="EH114" i="46"/>
  <c r="DD114" i="46"/>
  <c r="DP114" i="46"/>
  <c r="DX114" i="46"/>
  <c r="EC114" i="46"/>
  <c r="DV114" i="46"/>
  <c r="DS114" i="46"/>
  <c r="DW114" i="46"/>
  <c r="EA114" i="46"/>
  <c r="DT114" i="46"/>
  <c r="DO114" i="46"/>
  <c r="DR114" i="46"/>
  <c r="ED114" i="46"/>
  <c r="DY114" i="46"/>
  <c r="DU114" i="46"/>
  <c r="EB114" i="46"/>
  <c r="DZ114" i="46"/>
  <c r="GE48" i="46"/>
  <c r="GA14" i="46"/>
  <c r="CY56" i="46"/>
  <c r="DV23" i="46"/>
  <c r="DF23" i="46"/>
  <c r="DY23" i="46"/>
  <c r="DI23" i="46"/>
  <c r="EB23" i="46"/>
  <c r="DL23" i="46"/>
  <c r="DS23" i="46"/>
  <c r="EA23" i="46"/>
  <c r="EH23" i="46"/>
  <c r="DR23" i="46"/>
  <c r="DB23" i="46"/>
  <c r="DU23" i="46"/>
  <c r="DE23" i="46"/>
  <c r="DX23" i="46"/>
  <c r="DH23" i="46"/>
  <c r="DC23" i="46"/>
  <c r="DK23" i="46"/>
  <c r="CY123" i="46"/>
  <c r="ED23" i="46"/>
  <c r="DN23" i="46"/>
  <c r="EG23" i="46"/>
  <c r="DQ23" i="46"/>
  <c r="DA23" i="46"/>
  <c r="DT23" i="46"/>
  <c r="DD23" i="46"/>
  <c r="EE23" i="46"/>
  <c r="DW23" i="46"/>
  <c r="CY90" i="46"/>
  <c r="DZ23" i="46"/>
  <c r="DJ23" i="46"/>
  <c r="EC23" i="46"/>
  <c r="DM23" i="46"/>
  <c r="EF23" i="46"/>
  <c r="DP23" i="46"/>
  <c r="CZ23" i="46"/>
  <c r="DO23" i="46"/>
  <c r="DG23" i="46"/>
  <c r="GA22" i="46"/>
  <c r="EN54" i="46"/>
  <c r="CY113" i="46"/>
  <c r="ED13" i="46"/>
  <c r="DN13" i="46"/>
  <c r="EE13" i="46"/>
  <c r="DI13" i="46"/>
  <c r="DS13" i="46"/>
  <c r="EG13" i="46"/>
  <c r="DL13" i="46"/>
  <c r="EA13" i="46"/>
  <c r="DE13" i="46"/>
  <c r="CY80" i="46"/>
  <c r="DZ13" i="46"/>
  <c r="DJ13" i="46"/>
  <c r="DY13" i="46"/>
  <c r="DD13" i="46"/>
  <c r="DM13" i="46"/>
  <c r="EB13" i="46"/>
  <c r="DG13" i="46"/>
  <c r="DU13" i="46"/>
  <c r="CZ13" i="46"/>
  <c r="CY46" i="46"/>
  <c r="DV13" i="46"/>
  <c r="DF13" i="46"/>
  <c r="DT13" i="46"/>
  <c r="EC13" i="46"/>
  <c r="DH13" i="46"/>
  <c r="DW13" i="46"/>
  <c r="DA13" i="46"/>
  <c r="DP13" i="46"/>
  <c r="EH13" i="46"/>
  <c r="DR13" i="46"/>
  <c r="DB13" i="46"/>
  <c r="DO13" i="46"/>
  <c r="DX13" i="46"/>
  <c r="DC13" i="46"/>
  <c r="DQ13" i="46"/>
  <c r="EF13" i="46"/>
  <c r="DK13" i="46"/>
  <c r="EJ14" i="46"/>
  <c r="EK81" i="46"/>
  <c r="DU81" i="46"/>
  <c r="DE81" i="46"/>
  <c r="EB81" i="46"/>
  <c r="DL81" i="46"/>
  <c r="EM81" i="46"/>
  <c r="DW81" i="46"/>
  <c r="DG81" i="46"/>
  <c r="DF81" i="46"/>
  <c r="ED81" i="46"/>
  <c r="EG81" i="46"/>
  <c r="DQ81" i="46"/>
  <c r="DA81" i="46"/>
  <c r="DX81" i="46"/>
  <c r="DH81" i="46"/>
  <c r="EI81" i="46"/>
  <c r="DS81" i="46"/>
  <c r="DC81" i="46"/>
  <c r="EH81" i="46"/>
  <c r="DN81" i="46"/>
  <c r="EC81" i="46"/>
  <c r="DM81" i="46"/>
  <c r="EJ81" i="46"/>
  <c r="DT81" i="46"/>
  <c r="DD81" i="46"/>
  <c r="EE81" i="46"/>
  <c r="DO81" i="46"/>
  <c r="EL81" i="46"/>
  <c r="DR81" i="46"/>
  <c r="DZ81" i="46"/>
  <c r="DY81" i="46"/>
  <c r="DI81" i="46"/>
  <c r="EF81" i="46"/>
  <c r="DP81" i="46"/>
  <c r="EA81" i="46"/>
  <c r="DK81" i="46"/>
  <c r="DV81" i="46"/>
  <c r="DB81" i="46"/>
  <c r="DJ81" i="46"/>
  <c r="GE121" i="46"/>
  <c r="FR81" i="46"/>
  <c r="FB81" i="46"/>
  <c r="FY81" i="46"/>
  <c r="FI81" i="46"/>
  <c r="ES81" i="46"/>
  <c r="FP81" i="46"/>
  <c r="EZ81" i="46"/>
  <c r="FC81" i="46"/>
  <c r="FK81" i="46"/>
  <c r="GD81" i="46"/>
  <c r="FN81" i="46"/>
  <c r="EX81" i="46"/>
  <c r="FU81" i="46"/>
  <c r="FE81" i="46"/>
  <c r="GB81" i="46"/>
  <c r="FL81" i="46"/>
  <c r="EV81" i="46"/>
  <c r="FO81" i="46"/>
  <c r="EU81" i="46"/>
  <c r="FZ81" i="46"/>
  <c r="FJ81" i="46"/>
  <c r="ET81" i="46"/>
  <c r="FQ81" i="46"/>
  <c r="FA81" i="46"/>
  <c r="FX81" i="46"/>
  <c r="FH81" i="46"/>
  <c r="ER81" i="46"/>
  <c r="EY81" i="46"/>
  <c r="FW81" i="46"/>
  <c r="FV81" i="46"/>
  <c r="FF81" i="46"/>
  <c r="GC81" i="46"/>
  <c r="FM81" i="46"/>
  <c r="EW81" i="46"/>
  <c r="FT81" i="46"/>
  <c r="FD81" i="46"/>
  <c r="FS81" i="46"/>
  <c r="GA81" i="46"/>
  <c r="FG81" i="46"/>
  <c r="FP122" i="46"/>
  <c r="EZ122" i="46"/>
  <c r="FW122" i="46"/>
  <c r="FG122" i="46"/>
  <c r="EQ122" i="46"/>
  <c r="FR122" i="46"/>
  <c r="FB122" i="46"/>
  <c r="FE122" i="46"/>
  <c r="FM122" i="46"/>
  <c r="FI122" i="46"/>
  <c r="GB122" i="46"/>
  <c r="FL122" i="46"/>
  <c r="EV122" i="46"/>
  <c r="FS122" i="46"/>
  <c r="FC122" i="46"/>
  <c r="GD122" i="46"/>
  <c r="FN122" i="46"/>
  <c r="EX122" i="46"/>
  <c r="FQ122" i="46"/>
  <c r="EW122" i="46"/>
  <c r="FX122" i="46"/>
  <c r="FH122" i="46"/>
  <c r="ER122" i="46"/>
  <c r="FO122" i="46"/>
  <c r="EY122" i="46"/>
  <c r="FZ122" i="46"/>
  <c r="FJ122" i="46"/>
  <c r="ET122" i="46"/>
  <c r="FA122" i="46"/>
  <c r="ES122" i="46"/>
  <c r="FT122" i="46"/>
  <c r="FD122" i="46"/>
  <c r="GA122" i="46"/>
  <c r="FK122" i="46"/>
  <c r="EU122" i="46"/>
  <c r="FV122" i="46"/>
  <c r="FF122" i="46"/>
  <c r="FU122" i="46"/>
  <c r="GC122" i="46"/>
  <c r="FY122" i="46"/>
  <c r="EP113" i="46"/>
  <c r="FS13" i="46"/>
  <c r="FC13" i="46"/>
  <c r="FV13" i="46"/>
  <c r="FT13" i="46"/>
  <c r="ET13" i="46"/>
  <c r="FD13" i="46"/>
  <c r="FP13" i="46"/>
  <c r="ER13" i="46"/>
  <c r="FA13" i="46"/>
  <c r="EP80" i="46"/>
  <c r="FO13" i="46"/>
  <c r="EY13" i="46"/>
  <c r="FR13" i="46"/>
  <c r="FL13" i="46"/>
  <c r="FY13" i="46"/>
  <c r="EX13" i="46"/>
  <c r="FH13" i="46"/>
  <c r="FU13" i="46"/>
  <c r="EV13" i="46"/>
  <c r="EP46" i="46"/>
  <c r="FK13" i="46"/>
  <c r="EU13" i="46"/>
  <c r="FN13" i="46"/>
  <c r="FE13" i="46"/>
  <c r="FQ13" i="46"/>
  <c r="ES13" i="46"/>
  <c r="FB13" i="46"/>
  <c r="FM13" i="46"/>
  <c r="FW13" i="46"/>
  <c r="FG13" i="46"/>
  <c r="EQ13" i="46"/>
  <c r="FJ13" i="46"/>
  <c r="EZ13" i="46"/>
  <c r="FI13" i="46"/>
  <c r="FX13" i="46"/>
  <c r="EW13" i="46"/>
  <c r="FF13" i="46"/>
  <c r="EG89" i="46"/>
  <c r="DQ89" i="46"/>
  <c r="EB89" i="46"/>
  <c r="DL89" i="46"/>
  <c r="EM89" i="46"/>
  <c r="DW89" i="46"/>
  <c r="DG89" i="46"/>
  <c r="DE89" i="46"/>
  <c r="EL89" i="46"/>
  <c r="DR89" i="46"/>
  <c r="EC89" i="46"/>
  <c r="DM89" i="46"/>
  <c r="DX89" i="46"/>
  <c r="DH89" i="46"/>
  <c r="EI89" i="46"/>
  <c r="DS89" i="46"/>
  <c r="DC89" i="46"/>
  <c r="DZ89" i="46"/>
  <c r="DV89" i="46"/>
  <c r="DF89" i="46"/>
  <c r="DY89" i="46"/>
  <c r="EJ89" i="46"/>
  <c r="DT89" i="46"/>
  <c r="DD89" i="46"/>
  <c r="EE89" i="46"/>
  <c r="DO89" i="46"/>
  <c r="ED89" i="46"/>
  <c r="DJ89" i="46"/>
  <c r="DI89" i="46"/>
  <c r="EH89" i="46"/>
  <c r="EK89" i="46"/>
  <c r="DU89" i="46"/>
  <c r="EF89" i="46"/>
  <c r="DP89" i="46"/>
  <c r="EA89" i="46"/>
  <c r="DK89" i="46"/>
  <c r="DN89" i="46"/>
  <c r="DB89" i="46"/>
  <c r="DA89" i="46"/>
  <c r="EN121" i="46"/>
  <c r="FW23" i="46"/>
  <c r="FG23" i="46"/>
  <c r="EQ23" i="46"/>
  <c r="FJ23" i="46"/>
  <c r="ET23" i="46"/>
  <c r="FM23" i="46"/>
  <c r="EW23" i="46"/>
  <c r="FP23" i="46"/>
  <c r="FX23" i="46"/>
  <c r="EP123" i="46"/>
  <c r="FS23" i="46"/>
  <c r="FC23" i="46"/>
  <c r="FV23" i="46"/>
  <c r="FF23" i="46"/>
  <c r="FY23" i="46"/>
  <c r="FI23" i="46"/>
  <c r="ES23" i="46"/>
  <c r="EZ23" i="46"/>
  <c r="FH23" i="46"/>
  <c r="EP90" i="46"/>
  <c r="FO23" i="46"/>
  <c r="EY23" i="46"/>
  <c r="FR23" i="46"/>
  <c r="FB23" i="46"/>
  <c r="FU23" i="46"/>
  <c r="FE23" i="46"/>
  <c r="FT23" i="46"/>
  <c r="FL23" i="46"/>
  <c r="ER23" i="46"/>
  <c r="EP56" i="46"/>
  <c r="FK23" i="46"/>
  <c r="EU23" i="46"/>
  <c r="FN23" i="46"/>
  <c r="EX23" i="46"/>
  <c r="FQ23" i="46"/>
  <c r="FA23" i="46"/>
  <c r="FD23" i="46"/>
  <c r="EV23" i="46"/>
  <c r="EJ22" i="46"/>
  <c r="EC47" i="46"/>
  <c r="DM47" i="46"/>
  <c r="EJ47" i="46"/>
  <c r="DT47" i="46"/>
  <c r="DD47" i="46"/>
  <c r="EA47" i="46"/>
  <c r="DK47" i="46"/>
  <c r="DN47" i="46"/>
  <c r="DV47" i="46"/>
  <c r="EH47" i="46"/>
  <c r="DY47" i="46"/>
  <c r="DI47" i="46"/>
  <c r="EF47" i="46"/>
  <c r="DP47" i="46"/>
  <c r="CZ47" i="46"/>
  <c r="DW47" i="46"/>
  <c r="DG47" i="46"/>
  <c r="DZ47" i="46"/>
  <c r="DF47" i="46"/>
  <c r="EK47" i="46"/>
  <c r="DU47" i="46"/>
  <c r="DE47" i="46"/>
  <c r="EB47" i="46"/>
  <c r="DL47" i="46"/>
  <c r="EI47" i="46"/>
  <c r="DS47" i="46"/>
  <c r="DC47" i="46"/>
  <c r="DJ47" i="46"/>
  <c r="DR47" i="46"/>
  <c r="EG47" i="46"/>
  <c r="DQ47" i="46"/>
  <c r="DA47" i="46"/>
  <c r="DX47" i="46"/>
  <c r="DH47" i="46"/>
  <c r="EE47" i="46"/>
  <c r="DO47" i="46"/>
  <c r="ED47" i="46"/>
  <c r="EL47" i="46"/>
  <c r="DB47" i="46"/>
  <c r="GE54" i="46"/>
  <c r="GA47" i="46"/>
  <c r="FK47" i="46"/>
  <c r="EU47" i="46"/>
  <c r="FR47" i="46"/>
  <c r="FB47" i="46"/>
  <c r="FY47" i="46"/>
  <c r="FI47" i="46"/>
  <c r="ES47" i="46"/>
  <c r="FX47" i="46"/>
  <c r="FD47" i="46"/>
  <c r="FW47" i="46"/>
  <c r="FG47" i="46"/>
  <c r="EQ47" i="46"/>
  <c r="FN47" i="46"/>
  <c r="EX47" i="46"/>
  <c r="FU47" i="46"/>
  <c r="FE47" i="46"/>
  <c r="GB47" i="46"/>
  <c r="FH47" i="46"/>
  <c r="FP47" i="46"/>
  <c r="FS47" i="46"/>
  <c r="FC47" i="46"/>
  <c r="FZ47" i="46"/>
  <c r="FJ47" i="46"/>
  <c r="ET47" i="46"/>
  <c r="FQ47" i="46"/>
  <c r="FA47" i="46"/>
  <c r="FL47" i="46"/>
  <c r="ER47" i="46"/>
  <c r="EZ47" i="46"/>
  <c r="FO47" i="46"/>
  <c r="EY47" i="46"/>
  <c r="FV47" i="46"/>
  <c r="FF47" i="46"/>
  <c r="GC47" i="46"/>
  <c r="FM47" i="46"/>
  <c r="EW47" i="46"/>
  <c r="EV47" i="46"/>
  <c r="FT47" i="46"/>
  <c r="GB114" i="46"/>
  <c r="FL114" i="46"/>
  <c r="EV114" i="46"/>
  <c r="FS114" i="46"/>
  <c r="FC114" i="46"/>
  <c r="GD114" i="46"/>
  <c r="FN114" i="46"/>
  <c r="EX114" i="46"/>
  <c r="GC114" i="46"/>
  <c r="FI114" i="46"/>
  <c r="FX114" i="46"/>
  <c r="FH114" i="46"/>
  <c r="ER114" i="46"/>
  <c r="FO114" i="46"/>
  <c r="EY114" i="46"/>
  <c r="FZ114" i="46"/>
  <c r="FJ114" i="46"/>
  <c r="ET114" i="46"/>
  <c r="FM114" i="46"/>
  <c r="ES114" i="46"/>
  <c r="FT114" i="46"/>
  <c r="FD114" i="46"/>
  <c r="GA114" i="46"/>
  <c r="FK114" i="46"/>
  <c r="EU114" i="46"/>
  <c r="FV114" i="46"/>
  <c r="FF114" i="46"/>
  <c r="FQ114" i="46"/>
  <c r="EW114" i="46"/>
  <c r="FU114" i="46"/>
  <c r="FP114" i="46"/>
  <c r="EZ114" i="46"/>
  <c r="FW114" i="46"/>
  <c r="FG114" i="46"/>
  <c r="EQ114" i="46"/>
  <c r="FR114" i="46"/>
  <c r="FB114" i="46"/>
  <c r="FA114" i="46"/>
  <c r="FY114" i="46"/>
  <c r="FE114" i="46"/>
  <c r="EP24" i="46"/>
  <c r="M25" i="46"/>
  <c r="CY24" i="46"/>
  <c r="EN48" i="46"/>
  <c r="EN115" i="46"/>
  <c r="FZ89" i="46"/>
  <c r="FJ89" i="46"/>
  <c r="ET89" i="46"/>
  <c r="FQ89" i="46"/>
  <c r="FA89" i="46"/>
  <c r="FX89" i="46"/>
  <c r="FH89" i="46"/>
  <c r="ER89" i="46"/>
  <c r="FW89" i="46"/>
  <c r="FC89" i="46"/>
  <c r="FV89" i="46"/>
  <c r="FF89" i="46"/>
  <c r="GC89" i="46"/>
  <c r="FM89" i="46"/>
  <c r="EW89" i="46"/>
  <c r="FT89" i="46"/>
  <c r="FD89" i="46"/>
  <c r="GA89" i="46"/>
  <c r="FG89" i="46"/>
  <c r="FO89" i="46"/>
  <c r="FR89" i="46"/>
  <c r="FB89" i="46"/>
  <c r="FY89" i="46"/>
  <c r="FI89" i="46"/>
  <c r="ES89" i="46"/>
  <c r="FP89" i="46"/>
  <c r="EZ89" i="46"/>
  <c r="FK89" i="46"/>
  <c r="EY89" i="46"/>
  <c r="GD89" i="46"/>
  <c r="FN89" i="46"/>
  <c r="EX89" i="46"/>
  <c r="FU89" i="46"/>
  <c r="FE89" i="46"/>
  <c r="GB89" i="46"/>
  <c r="FL89" i="46"/>
  <c r="EV89" i="46"/>
  <c r="EU89" i="46"/>
  <c r="FS89" i="46"/>
  <c r="GB55" i="46"/>
  <c r="FL55" i="46"/>
  <c r="EV55" i="46"/>
  <c r="FS55" i="46"/>
  <c r="FC55" i="46"/>
  <c r="FZ55" i="46"/>
  <c r="FJ55" i="46"/>
  <c r="ET55" i="46"/>
  <c r="FY55" i="46"/>
  <c r="FE55" i="46"/>
  <c r="FX55" i="46"/>
  <c r="FH55" i="46"/>
  <c r="ER55" i="46"/>
  <c r="FO55" i="46"/>
  <c r="EY55" i="46"/>
  <c r="FV55" i="46"/>
  <c r="FF55" i="46"/>
  <c r="GC55" i="46"/>
  <c r="FI55" i="46"/>
  <c r="FQ55" i="46"/>
  <c r="FT55" i="46"/>
  <c r="FD55" i="46"/>
  <c r="GA55" i="46"/>
  <c r="FK55" i="46"/>
  <c r="EU55" i="46"/>
  <c r="FR55" i="46"/>
  <c r="FB55" i="46"/>
  <c r="FM55" i="46"/>
  <c r="ES55" i="46"/>
  <c r="FA55" i="46"/>
  <c r="FP55" i="46"/>
  <c r="EZ55" i="46"/>
  <c r="FW55" i="46"/>
  <c r="FG55" i="46"/>
  <c r="EQ55" i="46"/>
  <c r="FN55" i="46"/>
  <c r="EX55" i="46"/>
  <c r="EW55" i="46"/>
  <c r="FU55" i="46"/>
  <c r="M11" i="46"/>
  <c r="EP12" i="46"/>
  <c r="CY12" i="46"/>
  <c r="GE115" i="46"/>
  <c r="DZ55" i="46"/>
  <c r="DJ55" i="46"/>
  <c r="EG55" i="46"/>
  <c r="DQ55" i="46"/>
  <c r="DA55" i="46"/>
  <c r="DX55" i="46"/>
  <c r="DH55" i="46"/>
  <c r="DO55" i="46"/>
  <c r="DG55" i="46"/>
  <c r="EL55" i="46"/>
  <c r="DV55" i="46"/>
  <c r="DF55" i="46"/>
  <c r="EC55" i="46"/>
  <c r="DM55" i="46"/>
  <c r="EJ55" i="46"/>
  <c r="DT55" i="46"/>
  <c r="DD55" i="46"/>
  <c r="EA55" i="46"/>
  <c r="EI55" i="46"/>
  <c r="EH55" i="46"/>
  <c r="DR55" i="46"/>
  <c r="DB55" i="46"/>
  <c r="DY55" i="46"/>
  <c r="DI55" i="46"/>
  <c r="EF55" i="46"/>
  <c r="DP55" i="46"/>
  <c r="CZ55" i="46"/>
  <c r="DK55" i="46"/>
  <c r="DS55" i="46"/>
  <c r="ED55" i="46"/>
  <c r="DN55" i="46"/>
  <c r="EK55" i="46"/>
  <c r="DU55" i="46"/>
  <c r="DE55" i="46"/>
  <c r="EB55" i="46"/>
  <c r="DL55" i="46"/>
  <c r="EE55" i="46"/>
  <c r="DW55" i="46"/>
  <c r="DC55" i="46"/>
  <c r="DK113" i="46" l="1"/>
  <c r="DN113" i="46"/>
  <c r="DJ113" i="46"/>
  <c r="DI113" i="46"/>
  <c r="DG113" i="46"/>
  <c r="DC113" i="46"/>
  <c r="DH113" i="46"/>
  <c r="DF113" i="46"/>
  <c r="DB113" i="46"/>
  <c r="DR113" i="46"/>
  <c r="DM113" i="46"/>
  <c r="DE113" i="46"/>
  <c r="DA113" i="46"/>
  <c r="DL113" i="46"/>
  <c r="EL113" i="46"/>
  <c r="EH113" i="46"/>
  <c r="DD113" i="46"/>
  <c r="EK113" i="46"/>
  <c r="EG113" i="46"/>
  <c r="CZ113" i="46"/>
  <c r="EJ113" i="46"/>
  <c r="EF113" i="46"/>
  <c r="EE113" i="46"/>
  <c r="EI113" i="46"/>
  <c r="EM113" i="46"/>
  <c r="DO113" i="46"/>
  <c r="ED113" i="46"/>
  <c r="DU113" i="46"/>
  <c r="DY113" i="46"/>
  <c r="DS113" i="46"/>
  <c r="DW113" i="46"/>
  <c r="EA113" i="46"/>
  <c r="EC113" i="46"/>
  <c r="DT113" i="46"/>
  <c r="DP113" i="46"/>
  <c r="DQ113" i="46"/>
  <c r="DZ113" i="46"/>
  <c r="DX113" i="46"/>
  <c r="EB113" i="46"/>
  <c r="DV113" i="46"/>
  <c r="DU123" i="46"/>
  <c r="DL123" i="46"/>
  <c r="DH123" i="46"/>
  <c r="DR123" i="46"/>
  <c r="DK123" i="46"/>
  <c r="DG123" i="46"/>
  <c r="DC123" i="46"/>
  <c r="DN123" i="46"/>
  <c r="DD123" i="46"/>
  <c r="DM123" i="46"/>
  <c r="DB123" i="46"/>
  <c r="DJ123" i="46"/>
  <c r="DF123" i="46"/>
  <c r="DA123" i="46"/>
  <c r="EJ123" i="46"/>
  <c r="EF123" i="46"/>
  <c r="DE123" i="46"/>
  <c r="EM123" i="46"/>
  <c r="EI123" i="46"/>
  <c r="EE123" i="46"/>
  <c r="CZ123" i="46"/>
  <c r="EL123" i="46"/>
  <c r="EH123" i="46"/>
  <c r="EK123" i="46"/>
  <c r="EG123" i="46"/>
  <c r="DI123" i="46"/>
  <c r="DO123" i="46"/>
  <c r="DS123" i="46"/>
  <c r="DW123" i="46"/>
  <c r="EA123" i="46"/>
  <c r="DY123" i="46"/>
  <c r="DP123" i="46"/>
  <c r="EC123" i="46"/>
  <c r="ED123" i="46"/>
  <c r="DT123" i="46"/>
  <c r="DQ123" i="46"/>
  <c r="DV123" i="46"/>
  <c r="EB123" i="46"/>
  <c r="DX123" i="46"/>
  <c r="DZ123" i="46"/>
  <c r="EJ23" i="46"/>
  <c r="GE55" i="46"/>
  <c r="EP124" i="46"/>
  <c r="FS24" i="46"/>
  <c r="FC24" i="46"/>
  <c r="FV24" i="46"/>
  <c r="FF24" i="46"/>
  <c r="FY24" i="46"/>
  <c r="FI24" i="46"/>
  <c r="ES24" i="46"/>
  <c r="EV24" i="46"/>
  <c r="FT24" i="46"/>
  <c r="EP91" i="46"/>
  <c r="FO24" i="46"/>
  <c r="EY24" i="46"/>
  <c r="FR24" i="46"/>
  <c r="FB24" i="46"/>
  <c r="FU24" i="46"/>
  <c r="FE24" i="46"/>
  <c r="FP24" i="46"/>
  <c r="FX24" i="46"/>
  <c r="FD24" i="46"/>
  <c r="EP57" i="46"/>
  <c r="FK24" i="46"/>
  <c r="EU24" i="46"/>
  <c r="FN24" i="46"/>
  <c r="EX24" i="46"/>
  <c r="FQ24" i="46"/>
  <c r="FA24" i="46"/>
  <c r="EZ24" i="46"/>
  <c r="FH24" i="46"/>
  <c r="FW24" i="46"/>
  <c r="FG24" i="46"/>
  <c r="EQ24" i="46"/>
  <c r="FJ24" i="46"/>
  <c r="ET24" i="46"/>
  <c r="FM24" i="46"/>
  <c r="EW24" i="46"/>
  <c r="FL24" i="46"/>
  <c r="ER24" i="46"/>
  <c r="GE47" i="46"/>
  <c r="FR90" i="46"/>
  <c r="FB90" i="46"/>
  <c r="FY90" i="46"/>
  <c r="FI90" i="46"/>
  <c r="ES90" i="46"/>
  <c r="FP90" i="46"/>
  <c r="EZ90" i="46"/>
  <c r="FG90" i="46"/>
  <c r="FO90" i="46"/>
  <c r="GA90" i="46"/>
  <c r="GD90" i="46"/>
  <c r="FN90" i="46"/>
  <c r="EX90" i="46"/>
  <c r="FU90" i="46"/>
  <c r="FE90" i="46"/>
  <c r="GB90" i="46"/>
  <c r="FL90" i="46"/>
  <c r="EV90" i="46"/>
  <c r="EY90" i="46"/>
  <c r="FZ90" i="46"/>
  <c r="FJ90" i="46"/>
  <c r="ET90" i="46"/>
  <c r="FQ90" i="46"/>
  <c r="FA90" i="46"/>
  <c r="FX90" i="46"/>
  <c r="FH90" i="46"/>
  <c r="ER90" i="46"/>
  <c r="FS90" i="46"/>
  <c r="FK90" i="46"/>
  <c r="FV90" i="46"/>
  <c r="FF90" i="46"/>
  <c r="GC90" i="46"/>
  <c r="FM90" i="46"/>
  <c r="EW90" i="46"/>
  <c r="FT90" i="46"/>
  <c r="FD90" i="46"/>
  <c r="FW90" i="46"/>
  <c r="FC90" i="46"/>
  <c r="EU90" i="46"/>
  <c r="FR80" i="46"/>
  <c r="FB80" i="46"/>
  <c r="FY80" i="46"/>
  <c r="FI80" i="46"/>
  <c r="ES80" i="46"/>
  <c r="FP80" i="46"/>
  <c r="EZ80" i="46"/>
  <c r="FG80" i="46"/>
  <c r="FO80" i="46"/>
  <c r="EU80" i="46"/>
  <c r="GD80" i="46"/>
  <c r="FN80" i="46"/>
  <c r="EX80" i="46"/>
  <c r="FU80" i="46"/>
  <c r="FE80" i="46"/>
  <c r="GB80" i="46"/>
  <c r="FL80" i="46"/>
  <c r="EV80" i="46"/>
  <c r="EY80" i="46"/>
  <c r="FZ80" i="46"/>
  <c r="FJ80" i="46"/>
  <c r="ET80" i="46"/>
  <c r="FQ80" i="46"/>
  <c r="FA80" i="46"/>
  <c r="FX80" i="46"/>
  <c r="FH80" i="46"/>
  <c r="ER80" i="46"/>
  <c r="FS80" i="46"/>
  <c r="GA80" i="46"/>
  <c r="FV80" i="46"/>
  <c r="FF80" i="46"/>
  <c r="GC80" i="46"/>
  <c r="FM80" i="46"/>
  <c r="EW80" i="46"/>
  <c r="FT80" i="46"/>
  <c r="FD80" i="46"/>
  <c r="FW80" i="46"/>
  <c r="FC80" i="46"/>
  <c r="FK80" i="46"/>
  <c r="EJ13" i="46"/>
  <c r="CY45" i="46"/>
  <c r="DV12" i="46"/>
  <c r="DF12" i="46"/>
  <c r="DW12" i="46"/>
  <c r="DA12" i="46"/>
  <c r="DP12" i="46"/>
  <c r="EE12" i="46"/>
  <c r="DI12" i="46"/>
  <c r="DS12" i="46"/>
  <c r="EH12" i="46"/>
  <c r="DR12" i="46"/>
  <c r="DB12" i="46"/>
  <c r="DQ12" i="46"/>
  <c r="EF12" i="46"/>
  <c r="DK12" i="46"/>
  <c r="DY12" i="46"/>
  <c r="DD12" i="46"/>
  <c r="DM12" i="46"/>
  <c r="CY112" i="46"/>
  <c r="ED12" i="46"/>
  <c r="DN12" i="46"/>
  <c r="EG12" i="46"/>
  <c r="DL12" i="46"/>
  <c r="EA12" i="46"/>
  <c r="DE12" i="46"/>
  <c r="DT12" i="46"/>
  <c r="EC12" i="46"/>
  <c r="DH12" i="46"/>
  <c r="CY79" i="46"/>
  <c r="DZ12" i="46"/>
  <c r="DJ12" i="46"/>
  <c r="EB12" i="46"/>
  <c r="DG12" i="46"/>
  <c r="DU12" i="46"/>
  <c r="CZ12" i="46"/>
  <c r="DO12" i="46"/>
  <c r="DX12" i="46"/>
  <c r="DC12" i="46"/>
  <c r="CY124" i="46"/>
  <c r="ED24" i="46"/>
  <c r="DN24" i="46"/>
  <c r="EG24" i="46"/>
  <c r="DQ24" i="46"/>
  <c r="DA24" i="46"/>
  <c r="DT24" i="46"/>
  <c r="DD24" i="46"/>
  <c r="EA24" i="46"/>
  <c r="DS24" i="46"/>
  <c r="CY91" i="46"/>
  <c r="DZ24" i="46"/>
  <c r="DJ24" i="46"/>
  <c r="EC24" i="46"/>
  <c r="DM24" i="46"/>
  <c r="EF24" i="46"/>
  <c r="DP24" i="46"/>
  <c r="CZ24" i="46"/>
  <c r="DK24" i="46"/>
  <c r="DC24" i="46"/>
  <c r="CY57" i="46"/>
  <c r="DV24" i="46"/>
  <c r="DF24" i="46"/>
  <c r="DY24" i="46"/>
  <c r="DI24" i="46"/>
  <c r="EB24" i="46"/>
  <c r="DL24" i="46"/>
  <c r="EE24" i="46"/>
  <c r="DW24" i="46"/>
  <c r="EH24" i="46"/>
  <c r="DR24" i="46"/>
  <c r="DB24" i="46"/>
  <c r="DU24" i="46"/>
  <c r="DE24" i="46"/>
  <c r="DX24" i="46"/>
  <c r="DH24" i="46"/>
  <c r="DO24" i="46"/>
  <c r="DG24" i="46"/>
  <c r="GA23" i="46"/>
  <c r="EN122" i="46"/>
  <c r="EN114" i="46"/>
  <c r="DY80" i="46"/>
  <c r="DI80" i="46"/>
  <c r="EF80" i="46"/>
  <c r="DP80" i="46"/>
  <c r="EA80" i="46"/>
  <c r="DK80" i="46"/>
  <c r="DJ80" i="46"/>
  <c r="EH80" i="46"/>
  <c r="DN80" i="46"/>
  <c r="EK80" i="46"/>
  <c r="DU80" i="46"/>
  <c r="DE80" i="46"/>
  <c r="EB80" i="46"/>
  <c r="DL80" i="46"/>
  <c r="EM80" i="46"/>
  <c r="DW80" i="46"/>
  <c r="DG80" i="46"/>
  <c r="EL80" i="46"/>
  <c r="DR80" i="46"/>
  <c r="EG80" i="46"/>
  <c r="DQ80" i="46"/>
  <c r="DA80" i="46"/>
  <c r="DX80" i="46"/>
  <c r="DH80" i="46"/>
  <c r="EI80" i="46"/>
  <c r="DS80" i="46"/>
  <c r="DC80" i="46"/>
  <c r="DV80" i="46"/>
  <c r="DB80" i="46"/>
  <c r="EC80" i="46"/>
  <c r="DM80" i="46"/>
  <c r="EJ80" i="46"/>
  <c r="DT80" i="46"/>
  <c r="DD80" i="46"/>
  <c r="EE80" i="46"/>
  <c r="DO80" i="46"/>
  <c r="DZ80" i="46"/>
  <c r="DF80" i="46"/>
  <c r="ED80" i="46"/>
  <c r="EP11" i="46"/>
  <c r="CY11" i="46"/>
  <c r="M10" i="46"/>
  <c r="EN55" i="46"/>
  <c r="FW12" i="46"/>
  <c r="FG12" i="46"/>
  <c r="EQ12" i="46"/>
  <c r="FH12" i="46"/>
  <c r="FN12" i="46"/>
  <c r="FF12" i="46"/>
  <c r="FU12" i="46"/>
  <c r="EZ12" i="46"/>
  <c r="FD12" i="46"/>
  <c r="EP112" i="46"/>
  <c r="FS12" i="46"/>
  <c r="FC12" i="46"/>
  <c r="FX12" i="46"/>
  <c r="FB12" i="46"/>
  <c r="FV12" i="46"/>
  <c r="FA12" i="46"/>
  <c r="FP12" i="46"/>
  <c r="ET12" i="46"/>
  <c r="EX12" i="46"/>
  <c r="EP79" i="46"/>
  <c r="FO12" i="46"/>
  <c r="EY12" i="46"/>
  <c r="FR12" i="46"/>
  <c r="EW12" i="46"/>
  <c r="FQ12" i="46"/>
  <c r="EV12" i="46"/>
  <c r="FJ12" i="46"/>
  <c r="FY12" i="46"/>
  <c r="ES12" i="46"/>
  <c r="EP45" i="46"/>
  <c r="FK12" i="46"/>
  <c r="EU12" i="46"/>
  <c r="FM12" i="46"/>
  <c r="ER12" i="46"/>
  <c r="FL12" i="46"/>
  <c r="FT12" i="46"/>
  <c r="FE12" i="46"/>
  <c r="FI12" i="46"/>
  <c r="EN47" i="46"/>
  <c r="GA56" i="46"/>
  <c r="FK56" i="46"/>
  <c r="EU56" i="46"/>
  <c r="FR56" i="46"/>
  <c r="FB56" i="46"/>
  <c r="FY56" i="46"/>
  <c r="FI56" i="46"/>
  <c r="ES56" i="46"/>
  <c r="FT56" i="46"/>
  <c r="GB56" i="46"/>
  <c r="FW56" i="46"/>
  <c r="FG56" i="46"/>
  <c r="EQ56" i="46"/>
  <c r="FN56" i="46"/>
  <c r="EX56" i="46"/>
  <c r="FU56" i="46"/>
  <c r="FE56" i="46"/>
  <c r="FX56" i="46"/>
  <c r="FD56" i="46"/>
  <c r="FL56" i="46"/>
  <c r="FS56" i="46"/>
  <c r="FC56" i="46"/>
  <c r="FZ56" i="46"/>
  <c r="FJ56" i="46"/>
  <c r="ET56" i="46"/>
  <c r="FQ56" i="46"/>
  <c r="FA56" i="46"/>
  <c r="FH56" i="46"/>
  <c r="FP56" i="46"/>
  <c r="EV56" i="46"/>
  <c r="FO56" i="46"/>
  <c r="EY56" i="46"/>
  <c r="FV56" i="46"/>
  <c r="FF56" i="46"/>
  <c r="GC56" i="46"/>
  <c r="FM56" i="46"/>
  <c r="EW56" i="46"/>
  <c r="ER56" i="46"/>
  <c r="EZ56" i="46"/>
  <c r="GB123" i="46"/>
  <c r="FL123" i="46"/>
  <c r="EV123" i="46"/>
  <c r="FS123" i="46"/>
  <c r="FC123" i="46"/>
  <c r="GD123" i="46"/>
  <c r="FN123" i="46"/>
  <c r="EX123" i="46"/>
  <c r="GC123" i="46"/>
  <c r="FI123" i="46"/>
  <c r="FX123" i="46"/>
  <c r="FH123" i="46"/>
  <c r="ER123" i="46"/>
  <c r="FO123" i="46"/>
  <c r="EY123" i="46"/>
  <c r="FZ123" i="46"/>
  <c r="FJ123" i="46"/>
  <c r="ET123" i="46"/>
  <c r="FM123" i="46"/>
  <c r="ES123" i="46"/>
  <c r="FT123" i="46"/>
  <c r="FD123" i="46"/>
  <c r="GA123" i="46"/>
  <c r="FK123" i="46"/>
  <c r="EU123" i="46"/>
  <c r="FV123" i="46"/>
  <c r="FF123" i="46"/>
  <c r="FQ123" i="46"/>
  <c r="EW123" i="46"/>
  <c r="FU123" i="46"/>
  <c r="FP123" i="46"/>
  <c r="EZ123" i="46"/>
  <c r="FW123" i="46"/>
  <c r="FG123" i="46"/>
  <c r="EQ123" i="46"/>
  <c r="FR123" i="46"/>
  <c r="FB123" i="46"/>
  <c r="FA123" i="46"/>
  <c r="FY123" i="46"/>
  <c r="FE123" i="46"/>
  <c r="FQ46" i="46"/>
  <c r="FA46" i="46"/>
  <c r="FX46" i="46"/>
  <c r="FH46" i="46"/>
  <c r="ER46" i="46"/>
  <c r="FO46" i="46"/>
  <c r="EY46" i="46"/>
  <c r="EX46" i="46"/>
  <c r="FV46" i="46"/>
  <c r="GC46" i="46"/>
  <c r="FM46" i="46"/>
  <c r="EW46" i="46"/>
  <c r="FT46" i="46"/>
  <c r="FD46" i="46"/>
  <c r="GA46" i="46"/>
  <c r="FK46" i="46"/>
  <c r="EU46" i="46"/>
  <c r="FZ46" i="46"/>
  <c r="FF46" i="46"/>
  <c r="FY46" i="46"/>
  <c r="FI46" i="46"/>
  <c r="ES46" i="46"/>
  <c r="FP46" i="46"/>
  <c r="EZ46" i="46"/>
  <c r="FW46" i="46"/>
  <c r="FG46" i="46"/>
  <c r="EQ46" i="46"/>
  <c r="FJ46" i="46"/>
  <c r="FR46" i="46"/>
  <c r="FU46" i="46"/>
  <c r="FE46" i="46"/>
  <c r="GB46" i="46"/>
  <c r="FL46" i="46"/>
  <c r="EV46" i="46"/>
  <c r="FS46" i="46"/>
  <c r="FC46" i="46"/>
  <c r="FN46" i="46"/>
  <c r="ET46" i="46"/>
  <c r="FB46" i="46"/>
  <c r="FW113" i="46"/>
  <c r="FG113" i="46"/>
  <c r="EQ113" i="46"/>
  <c r="FR113" i="46"/>
  <c r="FB113" i="46"/>
  <c r="FP113" i="46"/>
  <c r="GC113" i="46"/>
  <c r="EW113" i="46"/>
  <c r="FD113" i="46"/>
  <c r="FY113" i="46"/>
  <c r="FS113" i="46"/>
  <c r="FC113" i="46"/>
  <c r="GD113" i="46"/>
  <c r="FN113" i="46"/>
  <c r="EX113" i="46"/>
  <c r="FH113" i="46"/>
  <c r="FU113" i="46"/>
  <c r="GB113" i="46"/>
  <c r="EV113" i="46"/>
  <c r="ES113" i="46"/>
  <c r="FO113" i="46"/>
  <c r="EY113" i="46"/>
  <c r="FZ113" i="46"/>
  <c r="FJ113" i="46"/>
  <c r="ET113" i="46"/>
  <c r="EZ113" i="46"/>
  <c r="FM113" i="46"/>
  <c r="FT113" i="46"/>
  <c r="FI113" i="46"/>
  <c r="FQ113" i="46"/>
  <c r="GA113" i="46"/>
  <c r="FK113" i="46"/>
  <c r="EU113" i="46"/>
  <c r="FV113" i="46"/>
  <c r="FF113" i="46"/>
  <c r="FX113" i="46"/>
  <c r="ER113" i="46"/>
  <c r="FE113" i="46"/>
  <c r="FL113" i="46"/>
  <c r="FA113" i="46"/>
  <c r="CY25" i="46"/>
  <c r="EP25" i="46"/>
  <c r="M26" i="46"/>
  <c r="GE114" i="46"/>
  <c r="GA13" i="46"/>
  <c r="GE122" i="46"/>
  <c r="EE46" i="46"/>
  <c r="DO46" i="46"/>
  <c r="EL46" i="46"/>
  <c r="DV46" i="46"/>
  <c r="DF46" i="46"/>
  <c r="EC46" i="46"/>
  <c r="DM46" i="46"/>
  <c r="EF46" i="46"/>
  <c r="DL46" i="46"/>
  <c r="DD46" i="46"/>
  <c r="EA46" i="46"/>
  <c r="DK46" i="46"/>
  <c r="EH46" i="46"/>
  <c r="DR46" i="46"/>
  <c r="DB46" i="46"/>
  <c r="DY46" i="46"/>
  <c r="DI46" i="46"/>
  <c r="DP46" i="46"/>
  <c r="DX46" i="46"/>
  <c r="EJ46" i="46"/>
  <c r="DW46" i="46"/>
  <c r="DG46" i="46"/>
  <c r="ED46" i="46"/>
  <c r="DN46" i="46"/>
  <c r="EK46" i="46"/>
  <c r="DU46" i="46"/>
  <c r="DE46" i="46"/>
  <c r="CZ46" i="46"/>
  <c r="DH46" i="46"/>
  <c r="EI46" i="46"/>
  <c r="DS46" i="46"/>
  <c r="DC46" i="46"/>
  <c r="DZ46" i="46"/>
  <c r="DJ46" i="46"/>
  <c r="EG46" i="46"/>
  <c r="DQ46" i="46"/>
  <c r="DA46" i="46"/>
  <c r="EB46" i="46"/>
  <c r="DT46" i="46"/>
  <c r="EK90" i="46"/>
  <c r="DU90" i="46"/>
  <c r="DE90" i="46"/>
  <c r="EB90" i="46"/>
  <c r="DL90" i="46"/>
  <c r="EM90" i="46"/>
  <c r="DW90" i="46"/>
  <c r="DG90" i="46"/>
  <c r="EL90" i="46"/>
  <c r="DR90" i="46"/>
  <c r="EG90" i="46"/>
  <c r="DQ90" i="46"/>
  <c r="DA90" i="46"/>
  <c r="DX90" i="46"/>
  <c r="DH90" i="46"/>
  <c r="EI90" i="46"/>
  <c r="DS90" i="46"/>
  <c r="DC90" i="46"/>
  <c r="DV90" i="46"/>
  <c r="DB90" i="46"/>
  <c r="EC90" i="46"/>
  <c r="DM90" i="46"/>
  <c r="EJ90" i="46"/>
  <c r="DT90" i="46"/>
  <c r="DD90" i="46"/>
  <c r="EE90" i="46"/>
  <c r="DO90" i="46"/>
  <c r="DZ90" i="46"/>
  <c r="DF90" i="46"/>
  <c r="ED90" i="46"/>
  <c r="DY90" i="46"/>
  <c r="DI90" i="46"/>
  <c r="EF90" i="46"/>
  <c r="DP90" i="46"/>
  <c r="EA90" i="46"/>
  <c r="DK90" i="46"/>
  <c r="DJ90" i="46"/>
  <c r="EH90" i="46"/>
  <c r="DN90" i="46"/>
  <c r="EC56" i="46"/>
  <c r="DM56" i="46"/>
  <c r="EJ56" i="46"/>
  <c r="DT56" i="46"/>
  <c r="DD56" i="46"/>
  <c r="EA56" i="46"/>
  <c r="DK56" i="46"/>
  <c r="DJ56" i="46"/>
  <c r="EH56" i="46"/>
  <c r="ED56" i="46"/>
  <c r="DY56" i="46"/>
  <c r="DI56" i="46"/>
  <c r="EF56" i="46"/>
  <c r="DP56" i="46"/>
  <c r="CZ56" i="46"/>
  <c r="DW56" i="46"/>
  <c r="DG56" i="46"/>
  <c r="EL56" i="46"/>
  <c r="DR56" i="46"/>
  <c r="EK56" i="46"/>
  <c r="DU56" i="46"/>
  <c r="DE56" i="46"/>
  <c r="EB56" i="46"/>
  <c r="DL56" i="46"/>
  <c r="EI56" i="46"/>
  <c r="DS56" i="46"/>
  <c r="DC56" i="46"/>
  <c r="DV56" i="46"/>
  <c r="DB56" i="46"/>
  <c r="EG56" i="46"/>
  <c r="DQ56" i="46"/>
  <c r="DA56" i="46"/>
  <c r="DX56" i="46"/>
  <c r="DH56" i="46"/>
  <c r="EE56" i="46"/>
  <c r="DO56" i="46"/>
  <c r="DZ56" i="46"/>
  <c r="DF56" i="46"/>
  <c r="DN56" i="46"/>
  <c r="DM124" i="46" l="1"/>
  <c r="DI124" i="46"/>
  <c r="DD124" i="46"/>
  <c r="CZ124" i="46"/>
  <c r="DL124" i="46"/>
  <c r="DH124" i="46"/>
  <c r="DG124" i="46"/>
  <c r="DC124" i="46"/>
  <c r="DQ124" i="46"/>
  <c r="DB124" i="46"/>
  <c r="DN124" i="46"/>
  <c r="DA124" i="46"/>
  <c r="DK124" i="46"/>
  <c r="DF124" i="46"/>
  <c r="DE124" i="46"/>
  <c r="EM124" i="46"/>
  <c r="EI124" i="46"/>
  <c r="EE124" i="46"/>
  <c r="EL124" i="46"/>
  <c r="EH124" i="46"/>
  <c r="DJ124" i="46"/>
  <c r="EK124" i="46"/>
  <c r="EG124" i="46"/>
  <c r="EF124" i="46"/>
  <c r="EJ124" i="46"/>
  <c r="DP124" i="46"/>
  <c r="DO124" i="46"/>
  <c r="DR124" i="46"/>
  <c r="DY124" i="46"/>
  <c r="DU124" i="46"/>
  <c r="DS124" i="46"/>
  <c r="EA124" i="46"/>
  <c r="DT124" i="46"/>
  <c r="EC124" i="46"/>
  <c r="ED124" i="46"/>
  <c r="DV124" i="46"/>
  <c r="DW124" i="46"/>
  <c r="EB124" i="46"/>
  <c r="DX124" i="46"/>
  <c r="DZ124" i="46"/>
  <c r="DQ112" i="46"/>
  <c r="DK112" i="46"/>
  <c r="DN112" i="46"/>
  <c r="DJ112" i="46"/>
  <c r="DI112" i="46"/>
  <c r="DG112" i="46"/>
  <c r="DC112" i="46"/>
  <c r="DH112" i="46"/>
  <c r="DF112" i="46"/>
  <c r="DB112" i="46"/>
  <c r="DM112" i="46"/>
  <c r="DE112" i="46"/>
  <c r="DA112" i="46"/>
  <c r="CZ112" i="46"/>
  <c r="EM112" i="46"/>
  <c r="EI112" i="46"/>
  <c r="EE112" i="46"/>
  <c r="DL112" i="46"/>
  <c r="EL112" i="46"/>
  <c r="EH112" i="46"/>
  <c r="EK112" i="46"/>
  <c r="EG112" i="46"/>
  <c r="EJ112" i="46"/>
  <c r="DD112" i="46"/>
  <c r="EF112" i="46"/>
  <c r="EC112" i="46"/>
  <c r="DY112" i="46"/>
  <c r="DW112" i="46"/>
  <c r="ED112" i="46"/>
  <c r="DP112" i="46"/>
  <c r="DO112" i="46"/>
  <c r="DR112" i="46"/>
  <c r="DS112" i="46"/>
  <c r="EA112" i="46"/>
  <c r="DU112" i="46"/>
  <c r="EB112" i="46"/>
  <c r="DZ112" i="46"/>
  <c r="DT112" i="46"/>
  <c r="DV112" i="46"/>
  <c r="DX112" i="46"/>
  <c r="EN46" i="46"/>
  <c r="EP125" i="46"/>
  <c r="FT25" i="46"/>
  <c r="FD25" i="46"/>
  <c r="FW25" i="46"/>
  <c r="FG25" i="46"/>
  <c r="EQ25" i="46"/>
  <c r="FJ25" i="46"/>
  <c r="ET25" i="46"/>
  <c r="EW25" i="46"/>
  <c r="FU25" i="46"/>
  <c r="EP92" i="46"/>
  <c r="FP25" i="46"/>
  <c r="EZ25" i="46"/>
  <c r="FS25" i="46"/>
  <c r="FC25" i="46"/>
  <c r="FV25" i="46"/>
  <c r="FF25" i="46"/>
  <c r="FQ25" i="46"/>
  <c r="FY25" i="46"/>
  <c r="FE25" i="46"/>
  <c r="EP58" i="46"/>
  <c r="FL25" i="46"/>
  <c r="EV25" i="46"/>
  <c r="FO25" i="46"/>
  <c r="EY25" i="46"/>
  <c r="FR25" i="46"/>
  <c r="FB25" i="46"/>
  <c r="FA25" i="46"/>
  <c r="FI25" i="46"/>
  <c r="FX25" i="46"/>
  <c r="FH25" i="46"/>
  <c r="ER25" i="46"/>
  <c r="FK25" i="46"/>
  <c r="EU25" i="46"/>
  <c r="FN25" i="46"/>
  <c r="EX25" i="46"/>
  <c r="FM25" i="46"/>
  <c r="ES25" i="46"/>
  <c r="GE46" i="46"/>
  <c r="GA12" i="46"/>
  <c r="EP10" i="46"/>
  <c r="CY10" i="46"/>
  <c r="M9" i="46"/>
  <c r="EG91" i="46"/>
  <c r="DQ91" i="46"/>
  <c r="DA91" i="46"/>
  <c r="DX91" i="46"/>
  <c r="DH91" i="46"/>
  <c r="EI91" i="46"/>
  <c r="DS91" i="46"/>
  <c r="DC91" i="46"/>
  <c r="EH91" i="46"/>
  <c r="DN91" i="46"/>
  <c r="EC91" i="46"/>
  <c r="DM91" i="46"/>
  <c r="EJ91" i="46"/>
  <c r="DT91" i="46"/>
  <c r="DD91" i="46"/>
  <c r="EE91" i="46"/>
  <c r="DO91" i="46"/>
  <c r="EL91" i="46"/>
  <c r="DR91" i="46"/>
  <c r="DZ91" i="46"/>
  <c r="DY91" i="46"/>
  <c r="DI91" i="46"/>
  <c r="EF91" i="46"/>
  <c r="DP91" i="46"/>
  <c r="EA91" i="46"/>
  <c r="DK91" i="46"/>
  <c r="DV91" i="46"/>
  <c r="DB91" i="46"/>
  <c r="DJ91" i="46"/>
  <c r="EK91" i="46"/>
  <c r="DU91" i="46"/>
  <c r="DE91" i="46"/>
  <c r="EB91" i="46"/>
  <c r="DL91" i="46"/>
  <c r="EM91" i="46"/>
  <c r="DW91" i="46"/>
  <c r="DG91" i="46"/>
  <c r="DF91" i="46"/>
  <c r="ED91" i="46"/>
  <c r="DY79" i="46"/>
  <c r="DI79" i="46"/>
  <c r="EF79" i="46"/>
  <c r="DP79" i="46"/>
  <c r="EA79" i="46"/>
  <c r="DK79" i="46"/>
  <c r="DN79" i="46"/>
  <c r="DV79" i="46"/>
  <c r="DB79" i="46"/>
  <c r="EK79" i="46"/>
  <c r="DU79" i="46"/>
  <c r="DE79" i="46"/>
  <c r="EB79" i="46"/>
  <c r="DL79" i="46"/>
  <c r="EM79" i="46"/>
  <c r="DW79" i="46"/>
  <c r="DG79" i="46"/>
  <c r="DZ79" i="46"/>
  <c r="DF79" i="46"/>
  <c r="EG79" i="46"/>
  <c r="DQ79" i="46"/>
  <c r="DA79" i="46"/>
  <c r="DX79" i="46"/>
  <c r="DH79" i="46"/>
  <c r="EI79" i="46"/>
  <c r="DS79" i="46"/>
  <c r="DC79" i="46"/>
  <c r="DJ79" i="46"/>
  <c r="EH79" i="46"/>
  <c r="EC79" i="46"/>
  <c r="DM79" i="46"/>
  <c r="EJ79" i="46"/>
  <c r="DT79" i="46"/>
  <c r="DD79" i="46"/>
  <c r="EE79" i="46"/>
  <c r="DO79" i="46"/>
  <c r="ED79" i="46"/>
  <c r="EL79" i="46"/>
  <c r="DR79" i="46"/>
  <c r="EK45" i="46"/>
  <c r="DU45" i="46"/>
  <c r="DE45" i="46"/>
  <c r="EB45" i="46"/>
  <c r="DL45" i="46"/>
  <c r="EI45" i="46"/>
  <c r="DS45" i="46"/>
  <c r="DC45" i="46"/>
  <c r="ED45" i="46"/>
  <c r="EL45" i="46"/>
  <c r="EG45" i="46"/>
  <c r="DQ45" i="46"/>
  <c r="DA45" i="46"/>
  <c r="DX45" i="46"/>
  <c r="DH45" i="46"/>
  <c r="EE45" i="46"/>
  <c r="DO45" i="46"/>
  <c r="EH45" i="46"/>
  <c r="DN45" i="46"/>
  <c r="DV45" i="46"/>
  <c r="EC45" i="46"/>
  <c r="DM45" i="46"/>
  <c r="EJ45" i="46"/>
  <c r="DT45" i="46"/>
  <c r="DD45" i="46"/>
  <c r="EA45" i="46"/>
  <c r="DK45" i="46"/>
  <c r="DR45" i="46"/>
  <c r="DZ45" i="46"/>
  <c r="DF45" i="46"/>
  <c r="DY45" i="46"/>
  <c r="DI45" i="46"/>
  <c r="EF45" i="46"/>
  <c r="DP45" i="46"/>
  <c r="CZ45" i="46"/>
  <c r="DW45" i="46"/>
  <c r="DG45" i="46"/>
  <c r="DB45" i="46"/>
  <c r="DJ45" i="46"/>
  <c r="GD91" i="46"/>
  <c r="FN91" i="46"/>
  <c r="EX91" i="46"/>
  <c r="FU91" i="46"/>
  <c r="FE91" i="46"/>
  <c r="GB91" i="46"/>
  <c r="FL91" i="46"/>
  <c r="EV91" i="46"/>
  <c r="FO91" i="46"/>
  <c r="EU91" i="46"/>
  <c r="FZ91" i="46"/>
  <c r="FJ91" i="46"/>
  <c r="ET91" i="46"/>
  <c r="FQ91" i="46"/>
  <c r="FA91" i="46"/>
  <c r="FX91" i="46"/>
  <c r="FH91" i="46"/>
  <c r="ER91" i="46"/>
  <c r="EY91" i="46"/>
  <c r="FV91" i="46"/>
  <c r="FF91" i="46"/>
  <c r="GC91" i="46"/>
  <c r="FM91" i="46"/>
  <c r="EW91" i="46"/>
  <c r="FT91" i="46"/>
  <c r="FD91" i="46"/>
  <c r="FS91" i="46"/>
  <c r="GA91" i="46"/>
  <c r="FW91" i="46"/>
  <c r="FR91" i="46"/>
  <c r="FB91" i="46"/>
  <c r="FY91" i="46"/>
  <c r="FI91" i="46"/>
  <c r="ES91" i="46"/>
  <c r="FP91" i="46"/>
  <c r="EZ91" i="46"/>
  <c r="FC91" i="46"/>
  <c r="FK91" i="46"/>
  <c r="FG91" i="46"/>
  <c r="GE113" i="46"/>
  <c r="GE123" i="46"/>
  <c r="FS45" i="46"/>
  <c r="FC45" i="46"/>
  <c r="FZ45" i="46"/>
  <c r="FJ45" i="46"/>
  <c r="ET45" i="46"/>
  <c r="FQ45" i="46"/>
  <c r="FA45" i="46"/>
  <c r="EZ45" i="46"/>
  <c r="FX45" i="46"/>
  <c r="FD45" i="46"/>
  <c r="FO45" i="46"/>
  <c r="EY45" i="46"/>
  <c r="FV45" i="46"/>
  <c r="FF45" i="46"/>
  <c r="GC45" i="46"/>
  <c r="FM45" i="46"/>
  <c r="EW45" i="46"/>
  <c r="GB45" i="46"/>
  <c r="FH45" i="46"/>
  <c r="GA45" i="46"/>
  <c r="FK45" i="46"/>
  <c r="EU45" i="46"/>
  <c r="FR45" i="46"/>
  <c r="FB45" i="46"/>
  <c r="FY45" i="46"/>
  <c r="FI45" i="46"/>
  <c r="ES45" i="46"/>
  <c r="FL45" i="46"/>
  <c r="ER45" i="46"/>
  <c r="FW45" i="46"/>
  <c r="FG45" i="46"/>
  <c r="EQ45" i="46"/>
  <c r="FN45" i="46"/>
  <c r="EX45" i="46"/>
  <c r="FU45" i="46"/>
  <c r="FE45" i="46"/>
  <c r="FP45" i="46"/>
  <c r="EV45" i="46"/>
  <c r="FT45" i="46"/>
  <c r="FS112" i="46"/>
  <c r="GD112" i="46"/>
  <c r="FN112" i="46"/>
  <c r="FT112" i="46"/>
  <c r="EV112" i="46"/>
  <c r="FI112" i="46"/>
  <c r="EQ112" i="46"/>
  <c r="FB112" i="46"/>
  <c r="FA112" i="46"/>
  <c r="ES112" i="46"/>
  <c r="FO112" i="46"/>
  <c r="FZ112" i="46"/>
  <c r="FJ112" i="46"/>
  <c r="FL112" i="46"/>
  <c r="ER112" i="46"/>
  <c r="FC112" i="46"/>
  <c r="FX112" i="46"/>
  <c r="EX112" i="46"/>
  <c r="FU112" i="46"/>
  <c r="FE112" i="46"/>
  <c r="GA112" i="46"/>
  <c r="FK112" i="46"/>
  <c r="FV112" i="46"/>
  <c r="FF112" i="46"/>
  <c r="FD112" i="46"/>
  <c r="FY112" i="46"/>
  <c r="EY112" i="46"/>
  <c r="FP112" i="46"/>
  <c r="ET112" i="46"/>
  <c r="EW112" i="46"/>
  <c r="FW112" i="46"/>
  <c r="FG112" i="46"/>
  <c r="FR112" i="46"/>
  <c r="GB112" i="46"/>
  <c r="EZ112" i="46"/>
  <c r="FQ112" i="46"/>
  <c r="EU112" i="46"/>
  <c r="FH112" i="46"/>
  <c r="GC112" i="46"/>
  <c r="FM112" i="46"/>
  <c r="CY44" i="46"/>
  <c r="DV11" i="46"/>
  <c r="DF11" i="46"/>
  <c r="DU11" i="46"/>
  <c r="CZ11" i="46"/>
  <c r="EE11" i="46"/>
  <c r="DI11" i="46"/>
  <c r="DA11" i="46"/>
  <c r="DM11" i="46"/>
  <c r="EH11" i="46"/>
  <c r="DR11" i="46"/>
  <c r="DB11" i="46"/>
  <c r="DP11" i="46"/>
  <c r="EG11" i="46"/>
  <c r="DY11" i="46"/>
  <c r="DD11" i="46"/>
  <c r="EC11" i="46"/>
  <c r="DH11" i="46"/>
  <c r="CY111" i="46"/>
  <c r="ED11" i="46"/>
  <c r="DN11" i="46"/>
  <c r="EF11" i="46"/>
  <c r="DK11" i="46"/>
  <c r="DQ11" i="46"/>
  <c r="DT11" i="46"/>
  <c r="DW11" i="46"/>
  <c r="DX11" i="46"/>
  <c r="DC11" i="46"/>
  <c r="CY78" i="46"/>
  <c r="DZ11" i="46"/>
  <c r="DJ11" i="46"/>
  <c r="EA11" i="46"/>
  <c r="DE11" i="46"/>
  <c r="DG11" i="46"/>
  <c r="DO11" i="46"/>
  <c r="DL11" i="46"/>
  <c r="DS11" i="46"/>
  <c r="EB11" i="46"/>
  <c r="EJ24" i="46"/>
  <c r="CY125" i="46"/>
  <c r="DW25" i="46"/>
  <c r="DG25" i="46"/>
  <c r="DZ25" i="46"/>
  <c r="DJ25" i="46"/>
  <c r="EC25" i="46"/>
  <c r="DM25" i="46"/>
  <c r="EF25" i="46"/>
  <c r="EB25" i="46"/>
  <c r="DT25" i="46"/>
  <c r="CY92" i="46"/>
  <c r="DS25" i="46"/>
  <c r="DC25" i="46"/>
  <c r="DV25" i="46"/>
  <c r="DF25" i="46"/>
  <c r="DY25" i="46"/>
  <c r="DI25" i="46"/>
  <c r="DP25" i="46"/>
  <c r="DL25" i="46"/>
  <c r="DD25" i="46"/>
  <c r="EE25" i="46"/>
  <c r="DO25" i="46"/>
  <c r="EH25" i="46"/>
  <c r="DR25" i="46"/>
  <c r="DB25" i="46"/>
  <c r="DU25" i="46"/>
  <c r="DE25" i="46"/>
  <c r="CZ25" i="46"/>
  <c r="DX25" i="46"/>
  <c r="EA25" i="46"/>
  <c r="DK25" i="46"/>
  <c r="ED25" i="46"/>
  <c r="DN25" i="46"/>
  <c r="EG25" i="46"/>
  <c r="DQ25" i="46"/>
  <c r="DA25" i="46"/>
  <c r="CY58" i="46"/>
  <c r="DH25" i="46"/>
  <c r="EN56" i="46"/>
  <c r="EN113" i="46"/>
  <c r="GE56" i="46"/>
  <c r="EP111" i="46"/>
  <c r="FS11" i="46"/>
  <c r="FC11" i="46"/>
  <c r="FV11" i="46"/>
  <c r="FA11" i="46"/>
  <c r="FM11" i="46"/>
  <c r="ER11" i="46"/>
  <c r="FE11" i="46"/>
  <c r="FT11" i="46"/>
  <c r="EX11" i="46"/>
  <c r="EP78" i="46"/>
  <c r="FO11" i="46"/>
  <c r="EY11" i="46"/>
  <c r="FQ11" i="46"/>
  <c r="EV11" i="46"/>
  <c r="FH11" i="46"/>
  <c r="FU11" i="46"/>
  <c r="EZ11" i="46"/>
  <c r="FN11" i="46"/>
  <c r="ES11" i="46"/>
  <c r="EP44" i="46"/>
  <c r="FK11" i="46"/>
  <c r="EU11" i="46"/>
  <c r="FL11" i="46"/>
  <c r="FX11" i="46"/>
  <c r="FB11" i="46"/>
  <c r="FP11" i="46"/>
  <c r="ET11" i="46"/>
  <c r="FI11" i="46"/>
  <c r="FW11" i="46"/>
  <c r="FG11" i="46"/>
  <c r="EQ11" i="46"/>
  <c r="FF11" i="46"/>
  <c r="FR11" i="46"/>
  <c r="EW11" i="46"/>
  <c r="FJ11" i="46"/>
  <c r="FY11" i="46"/>
  <c r="FD11" i="46"/>
  <c r="EN123" i="46"/>
  <c r="DW57" i="46"/>
  <c r="EL57" i="46"/>
  <c r="DV57" i="46"/>
  <c r="EC57" i="46"/>
  <c r="DD57" i="46"/>
  <c r="DT57" i="46"/>
  <c r="EG57" i="46"/>
  <c r="DF57" i="46"/>
  <c r="DE57" i="46"/>
  <c r="EI57" i="46"/>
  <c r="DS57" i="46"/>
  <c r="EH57" i="46"/>
  <c r="DR57" i="46"/>
  <c r="DU57" i="46"/>
  <c r="CZ57" i="46"/>
  <c r="DL57" i="46"/>
  <c r="DY57" i="46"/>
  <c r="DB57" i="46"/>
  <c r="DX57" i="46"/>
  <c r="EE57" i="46"/>
  <c r="DO57" i="46"/>
  <c r="ED57" i="46"/>
  <c r="DN57" i="46"/>
  <c r="DM57" i="46"/>
  <c r="EJ57" i="46"/>
  <c r="DG57" i="46"/>
  <c r="DQ57" i="46"/>
  <c r="DI57" i="46"/>
  <c r="DA57" i="46"/>
  <c r="EA57" i="46"/>
  <c r="DK57" i="46"/>
  <c r="DZ57" i="46"/>
  <c r="EK57" i="46"/>
  <c r="DH57" i="46"/>
  <c r="EB57" i="46"/>
  <c r="DC57" i="46"/>
  <c r="DJ57" i="46"/>
  <c r="EF57" i="46"/>
  <c r="DP57" i="46"/>
  <c r="EJ12" i="46"/>
  <c r="FY57" i="46"/>
  <c r="FI57" i="46"/>
  <c r="ES57" i="46"/>
  <c r="FP57" i="46"/>
  <c r="EZ57" i="46"/>
  <c r="FS57" i="46"/>
  <c r="FZ57" i="46"/>
  <c r="ET57" i="46"/>
  <c r="EY57" i="46"/>
  <c r="FF57" i="46"/>
  <c r="FU57" i="46"/>
  <c r="FE57" i="46"/>
  <c r="GB57" i="46"/>
  <c r="FL57" i="46"/>
  <c r="EV57" i="46"/>
  <c r="FK57" i="46"/>
  <c r="FR57" i="46"/>
  <c r="FW57" i="46"/>
  <c r="EQ57" i="46"/>
  <c r="EX57" i="46"/>
  <c r="FQ57" i="46"/>
  <c r="FA57" i="46"/>
  <c r="FX57" i="46"/>
  <c r="FH57" i="46"/>
  <c r="ER57" i="46"/>
  <c r="FC57" i="46"/>
  <c r="FJ57" i="46"/>
  <c r="FO57" i="46"/>
  <c r="FV57" i="46"/>
  <c r="GC57" i="46"/>
  <c r="FM57" i="46"/>
  <c r="EW57" i="46"/>
  <c r="FT57" i="46"/>
  <c r="FD57" i="46"/>
  <c r="GA57" i="46"/>
  <c r="EU57" i="46"/>
  <c r="FB57" i="46"/>
  <c r="FG57" i="46"/>
  <c r="FN57" i="46"/>
  <c r="GB124" i="46"/>
  <c r="FL124" i="46"/>
  <c r="EV124" i="46"/>
  <c r="FS124" i="46"/>
  <c r="FC124" i="46"/>
  <c r="GD124" i="46"/>
  <c r="FN124" i="46"/>
  <c r="EX124" i="46"/>
  <c r="EW124" i="46"/>
  <c r="FU124" i="46"/>
  <c r="FX124" i="46"/>
  <c r="FH124" i="46"/>
  <c r="ER124" i="46"/>
  <c r="FO124" i="46"/>
  <c r="EY124" i="46"/>
  <c r="FZ124" i="46"/>
  <c r="FJ124" i="46"/>
  <c r="ET124" i="46"/>
  <c r="FY124" i="46"/>
  <c r="FE124" i="46"/>
  <c r="FT124" i="46"/>
  <c r="FD124" i="46"/>
  <c r="GA124" i="46"/>
  <c r="FK124" i="46"/>
  <c r="EU124" i="46"/>
  <c r="FV124" i="46"/>
  <c r="FF124" i="46"/>
  <c r="GC124" i="46"/>
  <c r="FI124" i="46"/>
  <c r="FQ124" i="46"/>
  <c r="FP124" i="46"/>
  <c r="EZ124" i="46"/>
  <c r="FW124" i="46"/>
  <c r="FG124" i="46"/>
  <c r="EQ124" i="46"/>
  <c r="FR124" i="46"/>
  <c r="FB124" i="46"/>
  <c r="FM124" i="46"/>
  <c r="ES124" i="46"/>
  <c r="FA124" i="46"/>
  <c r="M27" i="46"/>
  <c r="CY26" i="46"/>
  <c r="EP26" i="46"/>
  <c r="FZ79" i="46"/>
  <c r="FJ79" i="46"/>
  <c r="ET79" i="46"/>
  <c r="FQ79" i="46"/>
  <c r="FA79" i="46"/>
  <c r="FX79" i="46"/>
  <c r="FH79" i="46"/>
  <c r="ER79" i="46"/>
  <c r="FW79" i="46"/>
  <c r="FC79" i="46"/>
  <c r="FV79" i="46"/>
  <c r="FF79" i="46"/>
  <c r="GC79" i="46"/>
  <c r="FM79" i="46"/>
  <c r="EW79" i="46"/>
  <c r="FT79" i="46"/>
  <c r="FD79" i="46"/>
  <c r="GA79" i="46"/>
  <c r="FG79" i="46"/>
  <c r="FO79" i="46"/>
  <c r="FR79" i="46"/>
  <c r="FB79" i="46"/>
  <c r="FY79" i="46"/>
  <c r="FI79" i="46"/>
  <c r="ES79" i="46"/>
  <c r="FP79" i="46"/>
  <c r="EZ79" i="46"/>
  <c r="FK79" i="46"/>
  <c r="EY79" i="46"/>
  <c r="GD79" i="46"/>
  <c r="FN79" i="46"/>
  <c r="EX79" i="46"/>
  <c r="FU79" i="46"/>
  <c r="FE79" i="46"/>
  <c r="GB79" i="46"/>
  <c r="FL79" i="46"/>
  <c r="EV79" i="46"/>
  <c r="EU79" i="46"/>
  <c r="FS79" i="46"/>
  <c r="GA24" i="46"/>
  <c r="DN111" i="46" l="1"/>
  <c r="DJ111" i="46"/>
  <c r="DM111" i="46"/>
  <c r="DI111" i="46"/>
  <c r="DH111" i="46"/>
  <c r="DG111" i="46"/>
  <c r="DC111" i="46"/>
  <c r="DF111" i="46"/>
  <c r="DB111" i="46"/>
  <c r="DL111" i="46"/>
  <c r="DE111" i="46"/>
  <c r="DA111" i="46"/>
  <c r="EJ111" i="46"/>
  <c r="EF111" i="46"/>
  <c r="DD111" i="46"/>
  <c r="EM111" i="46"/>
  <c r="EI111" i="46"/>
  <c r="EE111" i="46"/>
  <c r="DK111" i="46"/>
  <c r="CZ111" i="46"/>
  <c r="EL111" i="46"/>
  <c r="EH111" i="46"/>
  <c r="EG111" i="46"/>
  <c r="EK111" i="46"/>
  <c r="DS111" i="46"/>
  <c r="DW111" i="46"/>
  <c r="EA111" i="46"/>
  <c r="EC111" i="46"/>
  <c r="DP111" i="46"/>
  <c r="DQ111" i="46"/>
  <c r="DU111" i="46"/>
  <c r="DO111" i="46"/>
  <c r="ED111" i="46"/>
  <c r="DY111" i="46"/>
  <c r="DR111" i="46"/>
  <c r="DX111" i="46"/>
  <c r="DT111" i="46"/>
  <c r="EB111" i="46"/>
  <c r="DZ111" i="46"/>
  <c r="DV111" i="46"/>
  <c r="DM125" i="46"/>
  <c r="DI125" i="46"/>
  <c r="DD125" i="46"/>
  <c r="CZ125" i="46"/>
  <c r="DL125" i="46"/>
  <c r="DH125" i="46"/>
  <c r="DG125" i="46"/>
  <c r="DC125" i="46"/>
  <c r="DB125" i="46"/>
  <c r="DN125" i="46"/>
  <c r="DA125" i="46"/>
  <c r="DK125" i="46"/>
  <c r="DF125" i="46"/>
  <c r="EL125" i="46"/>
  <c r="EH125" i="46"/>
  <c r="DJ125" i="46"/>
  <c r="EK125" i="46"/>
  <c r="EG125" i="46"/>
  <c r="EJ125" i="46"/>
  <c r="EF125" i="46"/>
  <c r="EI125" i="46"/>
  <c r="DE125" i="46"/>
  <c r="EE125" i="46"/>
  <c r="EM125" i="46"/>
  <c r="DP125" i="46"/>
  <c r="DQ125" i="46"/>
  <c r="DY125" i="46"/>
  <c r="ED125" i="46"/>
  <c r="DT125" i="46"/>
  <c r="DR125" i="46"/>
  <c r="DO125" i="46"/>
  <c r="DS125" i="46"/>
  <c r="DW125" i="46"/>
  <c r="EA125" i="46"/>
  <c r="EC125" i="46"/>
  <c r="DU125" i="46"/>
  <c r="DV125" i="46"/>
  <c r="DZ125" i="46"/>
  <c r="DX125" i="46"/>
  <c r="EB125" i="46"/>
  <c r="CY59" i="46"/>
  <c r="DT26" i="46"/>
  <c r="DD26" i="46"/>
  <c r="DW26" i="46"/>
  <c r="DG26" i="46"/>
  <c r="DZ26" i="46"/>
  <c r="DJ26" i="46"/>
  <c r="DQ26" i="46"/>
  <c r="DY26" i="46"/>
  <c r="EF26" i="46"/>
  <c r="DP26" i="46"/>
  <c r="CZ26" i="46"/>
  <c r="DS26" i="46"/>
  <c r="DC26" i="46"/>
  <c r="DV26" i="46"/>
  <c r="DF26" i="46"/>
  <c r="DA26" i="46"/>
  <c r="DI26" i="46"/>
  <c r="CY126" i="46"/>
  <c r="EB26" i="46"/>
  <c r="DL26" i="46"/>
  <c r="EE26" i="46"/>
  <c r="DO26" i="46"/>
  <c r="EH26" i="46"/>
  <c r="DR26" i="46"/>
  <c r="DB26" i="46"/>
  <c r="EC26" i="46"/>
  <c r="DU26" i="46"/>
  <c r="CY93" i="46"/>
  <c r="DX26" i="46"/>
  <c r="DH26" i="46"/>
  <c r="EA26" i="46"/>
  <c r="DK26" i="46"/>
  <c r="ED26" i="46"/>
  <c r="DN26" i="46"/>
  <c r="EG26" i="46"/>
  <c r="DM26" i="46"/>
  <c r="DE26" i="46"/>
  <c r="GA11" i="46"/>
  <c r="EP9" i="46"/>
  <c r="CY9" i="46"/>
  <c r="M8" i="46"/>
  <c r="FR92" i="46"/>
  <c r="FB92" i="46"/>
  <c r="FY92" i="46"/>
  <c r="FI92" i="46"/>
  <c r="ES92" i="46"/>
  <c r="FP92" i="46"/>
  <c r="EZ92" i="46"/>
  <c r="EY92" i="46"/>
  <c r="FW92" i="46"/>
  <c r="FC92" i="46"/>
  <c r="GD92" i="46"/>
  <c r="FN92" i="46"/>
  <c r="EX92" i="46"/>
  <c r="FU92" i="46"/>
  <c r="FE92" i="46"/>
  <c r="GB92" i="46"/>
  <c r="FL92" i="46"/>
  <c r="EV92" i="46"/>
  <c r="GA92" i="46"/>
  <c r="FG92" i="46"/>
  <c r="FZ92" i="46"/>
  <c r="FJ92" i="46"/>
  <c r="ET92" i="46"/>
  <c r="FQ92" i="46"/>
  <c r="FA92" i="46"/>
  <c r="FX92" i="46"/>
  <c r="FH92" i="46"/>
  <c r="ER92" i="46"/>
  <c r="FK92" i="46"/>
  <c r="FV92" i="46"/>
  <c r="FF92" i="46"/>
  <c r="GC92" i="46"/>
  <c r="FM92" i="46"/>
  <c r="EW92" i="46"/>
  <c r="FT92" i="46"/>
  <c r="FD92" i="46"/>
  <c r="FO92" i="46"/>
  <c r="EU92" i="46"/>
  <c r="FS92" i="46"/>
  <c r="M28" i="46"/>
  <c r="CY27" i="46"/>
  <c r="EP27" i="46"/>
  <c r="EN124" i="46"/>
  <c r="FR78" i="46"/>
  <c r="FB78" i="46"/>
  <c r="FY78" i="46"/>
  <c r="FI78" i="46"/>
  <c r="ES78" i="46"/>
  <c r="FP78" i="46"/>
  <c r="EZ78" i="46"/>
  <c r="EY78" i="46"/>
  <c r="FW78" i="46"/>
  <c r="FC78" i="46"/>
  <c r="GD78" i="46"/>
  <c r="FN78" i="46"/>
  <c r="EX78" i="46"/>
  <c r="FU78" i="46"/>
  <c r="FE78" i="46"/>
  <c r="GB78" i="46"/>
  <c r="FL78" i="46"/>
  <c r="EV78" i="46"/>
  <c r="GA78" i="46"/>
  <c r="FG78" i="46"/>
  <c r="FZ78" i="46"/>
  <c r="FJ78" i="46"/>
  <c r="ET78" i="46"/>
  <c r="FQ78" i="46"/>
  <c r="FA78" i="46"/>
  <c r="FX78" i="46"/>
  <c r="FH78" i="46"/>
  <c r="ER78" i="46"/>
  <c r="FK78" i="46"/>
  <c r="FV78" i="46"/>
  <c r="FF78" i="46"/>
  <c r="GC78" i="46"/>
  <c r="FM78" i="46"/>
  <c r="EW78" i="46"/>
  <c r="FT78" i="46"/>
  <c r="FD78" i="46"/>
  <c r="FO78" i="46"/>
  <c r="EU78" i="46"/>
  <c r="FS78" i="46"/>
  <c r="ED58" i="46"/>
  <c r="DN58" i="46"/>
  <c r="EK58" i="46"/>
  <c r="DU58" i="46"/>
  <c r="DE58" i="46"/>
  <c r="DT58" i="46"/>
  <c r="EA58" i="46"/>
  <c r="EF58" i="46"/>
  <c r="CZ58" i="46"/>
  <c r="EE58" i="46"/>
  <c r="DZ58" i="46"/>
  <c r="DJ58" i="46"/>
  <c r="EG58" i="46"/>
  <c r="DQ58" i="46"/>
  <c r="DA58" i="46"/>
  <c r="DL58" i="46"/>
  <c r="DS58" i="46"/>
  <c r="DX58" i="46"/>
  <c r="DW58" i="46"/>
  <c r="EL58" i="46"/>
  <c r="DV58" i="46"/>
  <c r="DF58" i="46"/>
  <c r="EC58" i="46"/>
  <c r="DM58" i="46"/>
  <c r="EJ58" i="46"/>
  <c r="DD58" i="46"/>
  <c r="DK58" i="46"/>
  <c r="DP58" i="46"/>
  <c r="DO58" i="46"/>
  <c r="EH58" i="46"/>
  <c r="DR58" i="46"/>
  <c r="DB58" i="46"/>
  <c r="DY58" i="46"/>
  <c r="DI58" i="46"/>
  <c r="EB58" i="46"/>
  <c r="EI58" i="46"/>
  <c r="DC58" i="46"/>
  <c r="DH58" i="46"/>
  <c r="DG58" i="46"/>
  <c r="GE112" i="46"/>
  <c r="EN45" i="46"/>
  <c r="CY43" i="46"/>
  <c r="DS10" i="46"/>
  <c r="DC10" i="46"/>
  <c r="CZ10" i="46"/>
  <c r="DV10" i="46"/>
  <c r="DF10" i="46"/>
  <c r="DL10" i="46"/>
  <c r="DY10" i="46"/>
  <c r="DI10" i="46"/>
  <c r="EE10" i="46"/>
  <c r="DO10" i="46"/>
  <c r="EB10" i="46"/>
  <c r="EH10" i="46"/>
  <c r="DR10" i="46"/>
  <c r="DB10" i="46"/>
  <c r="DD10" i="46"/>
  <c r="DU10" i="46"/>
  <c r="DE10" i="46"/>
  <c r="CY110" i="46"/>
  <c r="EA10" i="46"/>
  <c r="DK10" i="46"/>
  <c r="DT10" i="46"/>
  <c r="ED10" i="46"/>
  <c r="DN10" i="46"/>
  <c r="DX10" i="46"/>
  <c r="EG10" i="46"/>
  <c r="DQ10" i="46"/>
  <c r="DA10" i="46"/>
  <c r="CY77" i="46"/>
  <c r="DW10" i="46"/>
  <c r="DG10" i="46"/>
  <c r="DH10" i="46"/>
  <c r="DZ10" i="46"/>
  <c r="DJ10" i="46"/>
  <c r="DP10" i="46"/>
  <c r="EC10" i="46"/>
  <c r="DM10" i="46"/>
  <c r="EF10" i="46"/>
  <c r="GA25" i="46"/>
  <c r="GE57" i="46"/>
  <c r="EN112" i="46"/>
  <c r="EN57" i="46"/>
  <c r="EJ25" i="46"/>
  <c r="EP43" i="46"/>
  <c r="FL10" i="46"/>
  <c r="EV10" i="46"/>
  <c r="FQ10" i="46"/>
  <c r="ES10" i="46"/>
  <c r="FK10" i="46"/>
  <c r="EU10" i="46"/>
  <c r="FR10" i="46"/>
  <c r="FB10" i="46"/>
  <c r="FX10" i="46"/>
  <c r="FH10" i="46"/>
  <c r="ER10" i="46"/>
  <c r="FM10" i="46"/>
  <c r="FW10" i="46"/>
  <c r="FG10" i="46"/>
  <c r="EQ10" i="46"/>
  <c r="FN10" i="46"/>
  <c r="EX10" i="46"/>
  <c r="EP110" i="46"/>
  <c r="FT10" i="46"/>
  <c r="FD10" i="46"/>
  <c r="FY10" i="46"/>
  <c r="FE10" i="46"/>
  <c r="FS10" i="46"/>
  <c r="FC10" i="46"/>
  <c r="EW10" i="46"/>
  <c r="FJ10" i="46"/>
  <c r="ET10" i="46"/>
  <c r="EP77" i="46"/>
  <c r="FP10" i="46"/>
  <c r="EZ10" i="46"/>
  <c r="FU10" i="46"/>
  <c r="FA10" i="46"/>
  <c r="FO10" i="46"/>
  <c r="EY10" i="46"/>
  <c r="FV10" i="46"/>
  <c r="FF10" i="46"/>
  <c r="FI10" i="46"/>
  <c r="FP58" i="46"/>
  <c r="EZ58" i="46"/>
  <c r="FW58" i="46"/>
  <c r="FG58" i="46"/>
  <c r="EQ58" i="46"/>
  <c r="FB58" i="46"/>
  <c r="FI58" i="46"/>
  <c r="FN58" i="46"/>
  <c r="GC58" i="46"/>
  <c r="GB58" i="46"/>
  <c r="FL58" i="46"/>
  <c r="EV58" i="46"/>
  <c r="FS58" i="46"/>
  <c r="FC58" i="46"/>
  <c r="FZ58" i="46"/>
  <c r="ET58" i="46"/>
  <c r="FA58" i="46"/>
  <c r="FF58" i="46"/>
  <c r="EW58" i="46"/>
  <c r="FX58" i="46"/>
  <c r="FH58" i="46"/>
  <c r="ER58" i="46"/>
  <c r="FO58" i="46"/>
  <c r="EY58" i="46"/>
  <c r="FR58" i="46"/>
  <c r="FY58" i="46"/>
  <c r="ES58" i="46"/>
  <c r="EX58" i="46"/>
  <c r="FU58" i="46"/>
  <c r="FT58" i="46"/>
  <c r="FD58" i="46"/>
  <c r="GA58" i="46"/>
  <c r="FK58" i="46"/>
  <c r="EU58" i="46"/>
  <c r="FJ58" i="46"/>
  <c r="FQ58" i="46"/>
  <c r="FV58" i="46"/>
  <c r="FE58" i="46"/>
  <c r="FM58" i="46"/>
  <c r="FV125" i="46"/>
  <c r="FF125" i="46"/>
  <c r="GC125" i="46"/>
  <c r="FM125" i="46"/>
  <c r="EW125" i="46"/>
  <c r="FG125" i="46"/>
  <c r="FT125" i="46"/>
  <c r="GA125" i="46"/>
  <c r="EU125" i="46"/>
  <c r="FH125" i="46"/>
  <c r="FR125" i="46"/>
  <c r="FB125" i="46"/>
  <c r="FY125" i="46"/>
  <c r="FI125" i="46"/>
  <c r="ES125" i="46"/>
  <c r="EY125" i="46"/>
  <c r="FL125" i="46"/>
  <c r="FS125" i="46"/>
  <c r="FX125" i="46"/>
  <c r="EZ125" i="46"/>
  <c r="GD125" i="46"/>
  <c r="FN125" i="46"/>
  <c r="EX125" i="46"/>
  <c r="FU125" i="46"/>
  <c r="FE125" i="46"/>
  <c r="FW125" i="46"/>
  <c r="EQ125" i="46"/>
  <c r="FD125" i="46"/>
  <c r="FK125" i="46"/>
  <c r="ER125" i="46"/>
  <c r="FZ125" i="46"/>
  <c r="FJ125" i="46"/>
  <c r="ET125" i="46"/>
  <c r="FQ125" i="46"/>
  <c r="FA125" i="46"/>
  <c r="FO125" i="46"/>
  <c r="GB125" i="46"/>
  <c r="EV125" i="46"/>
  <c r="FC125" i="46"/>
  <c r="FP125" i="46"/>
  <c r="EP126" i="46"/>
  <c r="FU26" i="46"/>
  <c r="FE26" i="46"/>
  <c r="FX26" i="46"/>
  <c r="FH26" i="46"/>
  <c r="ER26" i="46"/>
  <c r="FK26" i="46"/>
  <c r="EU26" i="46"/>
  <c r="FN26" i="46"/>
  <c r="FV26" i="46"/>
  <c r="EP93" i="46"/>
  <c r="FQ26" i="46"/>
  <c r="FA26" i="46"/>
  <c r="FT26" i="46"/>
  <c r="FD26" i="46"/>
  <c r="FW26" i="46"/>
  <c r="FG26" i="46"/>
  <c r="EQ26" i="46"/>
  <c r="EX26" i="46"/>
  <c r="FF26" i="46"/>
  <c r="EP59" i="46"/>
  <c r="FM26" i="46"/>
  <c r="EW26" i="46"/>
  <c r="FP26" i="46"/>
  <c r="EZ26" i="46"/>
  <c r="FS26" i="46"/>
  <c r="FC26" i="46"/>
  <c r="FR26" i="46"/>
  <c r="FJ26" i="46"/>
  <c r="FY26" i="46"/>
  <c r="FI26" i="46"/>
  <c r="ES26" i="46"/>
  <c r="FL26" i="46"/>
  <c r="EV26" i="46"/>
  <c r="FO26" i="46"/>
  <c r="EY26" i="46"/>
  <c r="FB26" i="46"/>
  <c r="ET26" i="46"/>
  <c r="GE124" i="46"/>
  <c r="GB44" i="46"/>
  <c r="FL44" i="46"/>
  <c r="EV44" i="46"/>
  <c r="FS44" i="46"/>
  <c r="FC44" i="46"/>
  <c r="FZ44" i="46"/>
  <c r="FJ44" i="46"/>
  <c r="ET44" i="46"/>
  <c r="FY44" i="46"/>
  <c r="FE44" i="46"/>
  <c r="FX44" i="46"/>
  <c r="FH44" i="46"/>
  <c r="ER44" i="46"/>
  <c r="FO44" i="46"/>
  <c r="EY44" i="46"/>
  <c r="FV44" i="46"/>
  <c r="FF44" i="46"/>
  <c r="GC44" i="46"/>
  <c r="FI44" i="46"/>
  <c r="FQ44" i="46"/>
  <c r="FT44" i="46"/>
  <c r="FD44" i="46"/>
  <c r="GA44" i="46"/>
  <c r="FK44" i="46"/>
  <c r="EU44" i="46"/>
  <c r="FR44" i="46"/>
  <c r="FB44" i="46"/>
  <c r="FM44" i="46"/>
  <c r="ES44" i="46"/>
  <c r="FA44" i="46"/>
  <c r="FP44" i="46"/>
  <c r="EZ44" i="46"/>
  <c r="FW44" i="46"/>
  <c r="FG44" i="46"/>
  <c r="EQ44" i="46"/>
  <c r="FN44" i="46"/>
  <c r="EX44" i="46"/>
  <c r="EW44" i="46"/>
  <c r="FU44" i="46"/>
  <c r="FT111" i="46"/>
  <c r="FD111" i="46"/>
  <c r="GA111" i="46"/>
  <c r="FK111" i="46"/>
  <c r="EU111" i="46"/>
  <c r="FV111" i="46"/>
  <c r="FF111" i="46"/>
  <c r="FU111" i="46"/>
  <c r="GC111" i="46"/>
  <c r="FI111" i="46"/>
  <c r="FP111" i="46"/>
  <c r="EZ111" i="46"/>
  <c r="FW111" i="46"/>
  <c r="FG111" i="46"/>
  <c r="EQ111" i="46"/>
  <c r="FR111" i="46"/>
  <c r="FB111" i="46"/>
  <c r="FE111" i="46"/>
  <c r="FM111" i="46"/>
  <c r="ES111" i="46"/>
  <c r="GB111" i="46"/>
  <c r="FL111" i="46"/>
  <c r="EV111" i="46"/>
  <c r="FS111" i="46"/>
  <c r="FC111" i="46"/>
  <c r="GD111" i="46"/>
  <c r="FN111" i="46"/>
  <c r="EX111" i="46"/>
  <c r="FQ111" i="46"/>
  <c r="EW111" i="46"/>
  <c r="FX111" i="46"/>
  <c r="FH111" i="46"/>
  <c r="ER111" i="46"/>
  <c r="FO111" i="46"/>
  <c r="EY111" i="46"/>
  <c r="FZ111" i="46"/>
  <c r="FJ111" i="46"/>
  <c r="ET111" i="46"/>
  <c r="FA111" i="46"/>
  <c r="FY111" i="46"/>
  <c r="DY92" i="46"/>
  <c r="DI92" i="46"/>
  <c r="EF92" i="46"/>
  <c r="DP92" i="46"/>
  <c r="EA92" i="46"/>
  <c r="DK92" i="46"/>
  <c r="DR92" i="46"/>
  <c r="DZ92" i="46"/>
  <c r="EL92" i="46"/>
  <c r="EK92" i="46"/>
  <c r="DU92" i="46"/>
  <c r="DE92" i="46"/>
  <c r="EB92" i="46"/>
  <c r="DL92" i="46"/>
  <c r="EM92" i="46"/>
  <c r="DW92" i="46"/>
  <c r="DG92" i="46"/>
  <c r="DB92" i="46"/>
  <c r="DJ92" i="46"/>
  <c r="EG92" i="46"/>
  <c r="DQ92" i="46"/>
  <c r="DA92" i="46"/>
  <c r="DX92" i="46"/>
  <c r="DH92" i="46"/>
  <c r="EI92" i="46"/>
  <c r="DS92" i="46"/>
  <c r="DC92" i="46"/>
  <c r="ED92" i="46"/>
  <c r="DV92" i="46"/>
  <c r="EC92" i="46"/>
  <c r="DM92" i="46"/>
  <c r="EJ92" i="46"/>
  <c r="DT92" i="46"/>
  <c r="DD92" i="46"/>
  <c r="EE92" i="46"/>
  <c r="DO92" i="46"/>
  <c r="EH92" i="46"/>
  <c r="DN92" i="46"/>
  <c r="DF92" i="46"/>
  <c r="EG78" i="46"/>
  <c r="DQ78" i="46"/>
  <c r="DA78" i="46"/>
  <c r="DX78" i="46"/>
  <c r="DH78" i="46"/>
  <c r="EI78" i="46"/>
  <c r="DS78" i="46"/>
  <c r="DC78" i="46"/>
  <c r="ED78" i="46"/>
  <c r="EL78" i="46"/>
  <c r="EC78" i="46"/>
  <c r="DM78" i="46"/>
  <c r="EJ78" i="46"/>
  <c r="DT78" i="46"/>
  <c r="DD78" i="46"/>
  <c r="EE78" i="46"/>
  <c r="DO78" i="46"/>
  <c r="EH78" i="46"/>
  <c r="DN78" i="46"/>
  <c r="DV78" i="46"/>
  <c r="DY78" i="46"/>
  <c r="DI78" i="46"/>
  <c r="EF78" i="46"/>
  <c r="DP78" i="46"/>
  <c r="EA78" i="46"/>
  <c r="DK78" i="46"/>
  <c r="DR78" i="46"/>
  <c r="DZ78" i="46"/>
  <c r="DF78" i="46"/>
  <c r="EK78" i="46"/>
  <c r="DU78" i="46"/>
  <c r="DE78" i="46"/>
  <c r="EB78" i="46"/>
  <c r="DL78" i="46"/>
  <c r="EM78" i="46"/>
  <c r="DW78" i="46"/>
  <c r="DG78" i="46"/>
  <c r="DB78" i="46"/>
  <c r="DJ78" i="46"/>
  <c r="EJ11" i="46"/>
  <c r="EH44" i="46"/>
  <c r="DR44" i="46"/>
  <c r="DB44" i="46"/>
  <c r="DY44" i="46"/>
  <c r="DI44" i="46"/>
  <c r="EF44" i="46"/>
  <c r="DP44" i="46"/>
  <c r="CZ44" i="46"/>
  <c r="DK44" i="46"/>
  <c r="DS44" i="46"/>
  <c r="ED44" i="46"/>
  <c r="DN44" i="46"/>
  <c r="EK44" i="46"/>
  <c r="DU44" i="46"/>
  <c r="DE44" i="46"/>
  <c r="EB44" i="46"/>
  <c r="DL44" i="46"/>
  <c r="EE44" i="46"/>
  <c r="DW44" i="46"/>
  <c r="DC44" i="46"/>
  <c r="DZ44" i="46"/>
  <c r="DJ44" i="46"/>
  <c r="EG44" i="46"/>
  <c r="DQ44" i="46"/>
  <c r="DA44" i="46"/>
  <c r="DX44" i="46"/>
  <c r="DH44" i="46"/>
  <c r="DO44" i="46"/>
  <c r="DG44" i="46"/>
  <c r="EL44" i="46"/>
  <c r="DV44" i="46"/>
  <c r="DF44" i="46"/>
  <c r="EC44" i="46"/>
  <c r="DM44" i="46"/>
  <c r="EJ44" i="46"/>
  <c r="DT44" i="46"/>
  <c r="DD44" i="46"/>
  <c r="EA44" i="46"/>
  <c r="EI44" i="46"/>
  <c r="GE45" i="46"/>
  <c r="DN110" i="46" l="1"/>
  <c r="DJ110" i="46"/>
  <c r="DM110" i="46"/>
  <c r="DI110" i="46"/>
  <c r="DH110" i="46"/>
  <c r="DG110" i="46"/>
  <c r="DC110" i="46"/>
  <c r="DQ110" i="46"/>
  <c r="DF110" i="46"/>
  <c r="DB110" i="46"/>
  <c r="DL110" i="46"/>
  <c r="DE110" i="46"/>
  <c r="DA110" i="46"/>
  <c r="CZ110" i="46"/>
  <c r="EK110" i="46"/>
  <c r="EG110" i="46"/>
  <c r="EJ110" i="46"/>
  <c r="EF110" i="46"/>
  <c r="EM110" i="46"/>
  <c r="EI110" i="46"/>
  <c r="EE110" i="46"/>
  <c r="DD110" i="46"/>
  <c r="DK110" i="46"/>
  <c r="EL110" i="46"/>
  <c r="EH110" i="46"/>
  <c r="DO110" i="46"/>
  <c r="DY110" i="46"/>
  <c r="DU110" i="46"/>
  <c r="DS110" i="46"/>
  <c r="DW110" i="46"/>
  <c r="EA110" i="46"/>
  <c r="EC110" i="46"/>
  <c r="ED110" i="46"/>
  <c r="DP110" i="46"/>
  <c r="DR110" i="46"/>
  <c r="EB110" i="46"/>
  <c r="DV110" i="46"/>
  <c r="DZ110" i="46"/>
  <c r="DX110" i="46"/>
  <c r="DT110" i="46"/>
  <c r="DN126" i="46"/>
  <c r="DJ126" i="46"/>
  <c r="DD126" i="46"/>
  <c r="CZ126" i="46"/>
  <c r="DM126" i="46"/>
  <c r="DI126" i="46"/>
  <c r="DG126" i="46"/>
  <c r="DC126" i="46"/>
  <c r="DH126" i="46"/>
  <c r="DB126" i="46"/>
  <c r="DQ126" i="46"/>
  <c r="DA126" i="46"/>
  <c r="DL126" i="46"/>
  <c r="DF126" i="46"/>
  <c r="DK126" i="46"/>
  <c r="EK126" i="46"/>
  <c r="EG126" i="46"/>
  <c r="EJ126" i="46"/>
  <c r="EF126" i="46"/>
  <c r="DE126" i="46"/>
  <c r="EM126" i="46"/>
  <c r="EI126" i="46"/>
  <c r="EE126" i="46"/>
  <c r="EL126" i="46"/>
  <c r="EH126" i="46"/>
  <c r="DO126" i="46"/>
  <c r="DR126" i="46"/>
  <c r="DY126" i="46"/>
  <c r="DV126" i="46"/>
  <c r="DT126" i="46"/>
  <c r="DU126" i="46"/>
  <c r="DS126" i="46"/>
  <c r="DW126" i="46"/>
  <c r="EA126" i="46"/>
  <c r="EC126" i="46"/>
  <c r="DP126" i="46"/>
  <c r="ED126" i="46"/>
  <c r="EB126" i="46"/>
  <c r="DX126" i="46"/>
  <c r="DZ126" i="46"/>
  <c r="EN111" i="46"/>
  <c r="EN44" i="46"/>
  <c r="EE43" i="46"/>
  <c r="DO43" i="46"/>
  <c r="EL43" i="46"/>
  <c r="DV43" i="46"/>
  <c r="DF43" i="46"/>
  <c r="EC43" i="46"/>
  <c r="DM43" i="46"/>
  <c r="EB43" i="46"/>
  <c r="EJ43" i="46"/>
  <c r="DP43" i="46"/>
  <c r="EA43" i="46"/>
  <c r="DK43" i="46"/>
  <c r="EH43" i="46"/>
  <c r="DR43" i="46"/>
  <c r="DB43" i="46"/>
  <c r="DY43" i="46"/>
  <c r="DI43" i="46"/>
  <c r="DL43" i="46"/>
  <c r="DT43" i="46"/>
  <c r="CZ43" i="46"/>
  <c r="DW43" i="46"/>
  <c r="DG43" i="46"/>
  <c r="ED43" i="46"/>
  <c r="DN43" i="46"/>
  <c r="EK43" i="46"/>
  <c r="DU43" i="46"/>
  <c r="DE43" i="46"/>
  <c r="DX43" i="46"/>
  <c r="DD43" i="46"/>
  <c r="EI43" i="46"/>
  <c r="DS43" i="46"/>
  <c r="DC43" i="46"/>
  <c r="DZ43" i="46"/>
  <c r="DJ43" i="46"/>
  <c r="EG43" i="46"/>
  <c r="DQ43" i="46"/>
  <c r="DA43" i="46"/>
  <c r="DH43" i="46"/>
  <c r="EF43" i="46"/>
  <c r="GA10" i="46"/>
  <c r="GA26" i="46"/>
  <c r="GE58" i="46"/>
  <c r="FX110" i="46"/>
  <c r="FH110" i="46"/>
  <c r="ER110" i="46"/>
  <c r="FO110" i="46"/>
  <c r="EY110" i="46"/>
  <c r="FZ110" i="46"/>
  <c r="FJ110" i="46"/>
  <c r="ET110" i="46"/>
  <c r="FU110" i="46"/>
  <c r="GC110" i="46"/>
  <c r="FT110" i="46"/>
  <c r="FD110" i="46"/>
  <c r="GA110" i="46"/>
  <c r="FK110" i="46"/>
  <c r="EU110" i="46"/>
  <c r="FV110" i="46"/>
  <c r="FF110" i="46"/>
  <c r="FY110" i="46"/>
  <c r="FE110" i="46"/>
  <c r="FM110" i="46"/>
  <c r="FP110" i="46"/>
  <c r="EZ110" i="46"/>
  <c r="FW110" i="46"/>
  <c r="FG110" i="46"/>
  <c r="EQ110" i="46"/>
  <c r="FR110" i="46"/>
  <c r="FB110" i="46"/>
  <c r="FI110" i="46"/>
  <c r="FQ110" i="46"/>
  <c r="EW110" i="46"/>
  <c r="GB110" i="46"/>
  <c r="FL110" i="46"/>
  <c r="EV110" i="46"/>
  <c r="FS110" i="46"/>
  <c r="FC110" i="46"/>
  <c r="GD110" i="46"/>
  <c r="FN110" i="46"/>
  <c r="EX110" i="46"/>
  <c r="ES110" i="46"/>
  <c r="FA110" i="46"/>
  <c r="FV27" i="46"/>
  <c r="FF27" i="46"/>
  <c r="FY27" i="46"/>
  <c r="FI27" i="46"/>
  <c r="ES27" i="46"/>
  <c r="FL27" i="46"/>
  <c r="EV27" i="46"/>
  <c r="FW27" i="46"/>
  <c r="FC27" i="46"/>
  <c r="EP127" i="46"/>
  <c r="FR27" i="46"/>
  <c r="FB27" i="46"/>
  <c r="FU27" i="46"/>
  <c r="FE27" i="46"/>
  <c r="FX27" i="46"/>
  <c r="FH27" i="46"/>
  <c r="ER27" i="46"/>
  <c r="FG27" i="46"/>
  <c r="FO27" i="46"/>
  <c r="EP94" i="46"/>
  <c r="FN27" i="46"/>
  <c r="EX27" i="46"/>
  <c r="FQ27" i="46"/>
  <c r="FA27" i="46"/>
  <c r="FT27" i="46"/>
  <c r="FD27" i="46"/>
  <c r="FK27" i="46"/>
  <c r="EQ27" i="46"/>
  <c r="EY27" i="46"/>
  <c r="EP60" i="46"/>
  <c r="FJ27" i="46"/>
  <c r="ET27" i="46"/>
  <c r="FM27" i="46"/>
  <c r="EW27" i="46"/>
  <c r="FP27" i="46"/>
  <c r="EZ27" i="46"/>
  <c r="EU27" i="46"/>
  <c r="FS27" i="46"/>
  <c r="EH9" i="46"/>
  <c r="DR9" i="46"/>
  <c r="DB9" i="46"/>
  <c r="DU9" i="46"/>
  <c r="DE9" i="46"/>
  <c r="DX9" i="46"/>
  <c r="DH9" i="46"/>
  <c r="DK9" i="46"/>
  <c r="DW9" i="46"/>
  <c r="CY109" i="46"/>
  <c r="ED9" i="46"/>
  <c r="DN9" i="46"/>
  <c r="EG9" i="46"/>
  <c r="DQ9" i="46"/>
  <c r="DA9" i="46"/>
  <c r="DT9" i="46"/>
  <c r="DD9" i="46"/>
  <c r="DC9" i="46"/>
  <c r="DO9" i="46"/>
  <c r="CY76" i="46"/>
  <c r="DZ9" i="46"/>
  <c r="DJ9" i="46"/>
  <c r="EC9" i="46"/>
  <c r="DM9" i="46"/>
  <c r="EF9" i="46"/>
  <c r="DP9" i="46"/>
  <c r="CZ9" i="46"/>
  <c r="EE9" i="46"/>
  <c r="DG9" i="46"/>
  <c r="CY42" i="46"/>
  <c r="DV9" i="46"/>
  <c r="DF9" i="46"/>
  <c r="DY9" i="46"/>
  <c r="DI9" i="46"/>
  <c r="EB9" i="46"/>
  <c r="DL9" i="46"/>
  <c r="DS9" i="46"/>
  <c r="EA9" i="46"/>
  <c r="EG93" i="46"/>
  <c r="DQ93" i="46"/>
  <c r="DA93" i="46"/>
  <c r="DX93" i="46"/>
  <c r="DH93" i="46"/>
  <c r="EI93" i="46"/>
  <c r="DS93" i="46"/>
  <c r="DC93" i="46"/>
  <c r="DJ93" i="46"/>
  <c r="DB93" i="46"/>
  <c r="EC93" i="46"/>
  <c r="DM93" i="46"/>
  <c r="EJ93" i="46"/>
  <c r="DT93" i="46"/>
  <c r="DD93" i="46"/>
  <c r="EE93" i="46"/>
  <c r="DO93" i="46"/>
  <c r="ED93" i="46"/>
  <c r="EL93" i="46"/>
  <c r="EH93" i="46"/>
  <c r="DY93" i="46"/>
  <c r="DI93" i="46"/>
  <c r="EF93" i="46"/>
  <c r="DP93" i="46"/>
  <c r="EA93" i="46"/>
  <c r="DK93" i="46"/>
  <c r="DN93" i="46"/>
  <c r="DV93" i="46"/>
  <c r="DR93" i="46"/>
  <c r="EK93" i="46"/>
  <c r="DU93" i="46"/>
  <c r="DE93" i="46"/>
  <c r="EB93" i="46"/>
  <c r="DL93" i="46"/>
  <c r="EM93" i="46"/>
  <c r="DW93" i="46"/>
  <c r="DG93" i="46"/>
  <c r="DZ93" i="46"/>
  <c r="DF93" i="46"/>
  <c r="EC59" i="46"/>
  <c r="DM59" i="46"/>
  <c r="EJ59" i="46"/>
  <c r="DT59" i="46"/>
  <c r="DD59" i="46"/>
  <c r="DO59" i="46"/>
  <c r="DV59" i="46"/>
  <c r="EA59" i="46"/>
  <c r="DJ59" i="46"/>
  <c r="DR59" i="46"/>
  <c r="DY59" i="46"/>
  <c r="DI59" i="46"/>
  <c r="EF59" i="46"/>
  <c r="DP59" i="46"/>
  <c r="CZ59" i="46"/>
  <c r="DG59" i="46"/>
  <c r="DN59" i="46"/>
  <c r="DS59" i="46"/>
  <c r="EH59" i="46"/>
  <c r="EK59" i="46"/>
  <c r="DU59" i="46"/>
  <c r="DE59" i="46"/>
  <c r="EB59" i="46"/>
  <c r="DL59" i="46"/>
  <c r="EE59" i="46"/>
  <c r="EL59" i="46"/>
  <c r="DF59" i="46"/>
  <c r="DK59" i="46"/>
  <c r="DB59" i="46"/>
  <c r="EG59" i="46"/>
  <c r="DQ59" i="46"/>
  <c r="DA59" i="46"/>
  <c r="DX59" i="46"/>
  <c r="DH59" i="46"/>
  <c r="DW59" i="46"/>
  <c r="ED59" i="46"/>
  <c r="EI59" i="46"/>
  <c r="DC59" i="46"/>
  <c r="DZ59" i="46"/>
  <c r="FZ77" i="46"/>
  <c r="FJ77" i="46"/>
  <c r="ET77" i="46"/>
  <c r="FQ77" i="46"/>
  <c r="FA77" i="46"/>
  <c r="FX77" i="46"/>
  <c r="FH77" i="46"/>
  <c r="ER77" i="46"/>
  <c r="EY77" i="46"/>
  <c r="FW77" i="46"/>
  <c r="FV77" i="46"/>
  <c r="FF77" i="46"/>
  <c r="GC77" i="46"/>
  <c r="FM77" i="46"/>
  <c r="EW77" i="46"/>
  <c r="FT77" i="46"/>
  <c r="FD77" i="46"/>
  <c r="FS77" i="46"/>
  <c r="GA77" i="46"/>
  <c r="FG77" i="46"/>
  <c r="FR77" i="46"/>
  <c r="FB77" i="46"/>
  <c r="FY77" i="46"/>
  <c r="FI77" i="46"/>
  <c r="ES77" i="46"/>
  <c r="FP77" i="46"/>
  <c r="EZ77" i="46"/>
  <c r="FC77" i="46"/>
  <c r="FK77" i="46"/>
  <c r="GD77" i="46"/>
  <c r="FN77" i="46"/>
  <c r="EX77" i="46"/>
  <c r="FU77" i="46"/>
  <c r="FE77" i="46"/>
  <c r="GB77" i="46"/>
  <c r="FL77" i="46"/>
  <c r="EV77" i="46"/>
  <c r="FO77" i="46"/>
  <c r="EU77" i="46"/>
  <c r="FY43" i="46"/>
  <c r="FI43" i="46"/>
  <c r="ES43" i="46"/>
  <c r="FP43" i="46"/>
  <c r="EZ43" i="46"/>
  <c r="FW43" i="46"/>
  <c r="FG43" i="46"/>
  <c r="EQ43" i="46"/>
  <c r="FV43" i="46"/>
  <c r="FN43" i="46"/>
  <c r="FU43" i="46"/>
  <c r="FE43" i="46"/>
  <c r="GB43" i="46"/>
  <c r="FL43" i="46"/>
  <c r="EV43" i="46"/>
  <c r="FS43" i="46"/>
  <c r="FC43" i="46"/>
  <c r="FZ43" i="46"/>
  <c r="FF43" i="46"/>
  <c r="EX43" i="46"/>
  <c r="FQ43" i="46"/>
  <c r="FA43" i="46"/>
  <c r="FX43" i="46"/>
  <c r="FH43" i="46"/>
  <c r="ER43" i="46"/>
  <c r="FO43" i="46"/>
  <c r="EY43" i="46"/>
  <c r="FJ43" i="46"/>
  <c r="FR43" i="46"/>
  <c r="GC43" i="46"/>
  <c r="FM43" i="46"/>
  <c r="EW43" i="46"/>
  <c r="FT43" i="46"/>
  <c r="FD43" i="46"/>
  <c r="GA43" i="46"/>
  <c r="FK43" i="46"/>
  <c r="EU43" i="46"/>
  <c r="ET43" i="46"/>
  <c r="FB43" i="46"/>
  <c r="DY77" i="46"/>
  <c r="DI77" i="46"/>
  <c r="EF77" i="46"/>
  <c r="DP77" i="46"/>
  <c r="EA77" i="46"/>
  <c r="DK77" i="46"/>
  <c r="DV77" i="46"/>
  <c r="DB77" i="46"/>
  <c r="DJ77" i="46"/>
  <c r="EK77" i="46"/>
  <c r="DU77" i="46"/>
  <c r="DE77" i="46"/>
  <c r="EB77" i="46"/>
  <c r="DL77" i="46"/>
  <c r="EM77" i="46"/>
  <c r="DW77" i="46"/>
  <c r="DG77" i="46"/>
  <c r="DF77" i="46"/>
  <c r="ED77" i="46"/>
  <c r="EG77" i="46"/>
  <c r="DQ77" i="46"/>
  <c r="DA77" i="46"/>
  <c r="DX77" i="46"/>
  <c r="DH77" i="46"/>
  <c r="EI77" i="46"/>
  <c r="DS77" i="46"/>
  <c r="DC77" i="46"/>
  <c r="EH77" i="46"/>
  <c r="DN77" i="46"/>
  <c r="EC77" i="46"/>
  <c r="DM77" i="46"/>
  <c r="EJ77" i="46"/>
  <c r="DT77" i="46"/>
  <c r="DD77" i="46"/>
  <c r="EE77" i="46"/>
  <c r="DO77" i="46"/>
  <c r="EL77" i="46"/>
  <c r="DR77" i="46"/>
  <c r="DZ77" i="46"/>
  <c r="EP28" i="46"/>
  <c r="CY28" i="46"/>
  <c r="M29" i="46"/>
  <c r="L29" i="46" s="1"/>
  <c r="GD93" i="46"/>
  <c r="FN93" i="46"/>
  <c r="EX93" i="46"/>
  <c r="FU93" i="46"/>
  <c r="FE93" i="46"/>
  <c r="GB93" i="46"/>
  <c r="FL93" i="46"/>
  <c r="EV93" i="46"/>
  <c r="EU93" i="46"/>
  <c r="FS93" i="46"/>
  <c r="FZ93" i="46"/>
  <c r="FJ93" i="46"/>
  <c r="ET93" i="46"/>
  <c r="FQ93" i="46"/>
  <c r="FA93" i="46"/>
  <c r="FX93" i="46"/>
  <c r="FH93" i="46"/>
  <c r="ER93" i="46"/>
  <c r="FW93" i="46"/>
  <c r="FC93" i="46"/>
  <c r="FV93" i="46"/>
  <c r="FF93" i="46"/>
  <c r="GC93" i="46"/>
  <c r="FM93" i="46"/>
  <c r="EW93" i="46"/>
  <c r="FT93" i="46"/>
  <c r="FD93" i="46"/>
  <c r="GA93" i="46"/>
  <c r="FG93" i="46"/>
  <c r="FO93" i="46"/>
  <c r="FR93" i="46"/>
  <c r="FB93" i="46"/>
  <c r="FY93" i="46"/>
  <c r="FI93" i="46"/>
  <c r="ES93" i="46"/>
  <c r="FP93" i="46"/>
  <c r="EZ93" i="46"/>
  <c r="FK93" i="46"/>
  <c r="EY93" i="46"/>
  <c r="GE125" i="46"/>
  <c r="EJ10" i="46"/>
  <c r="CY8" i="46"/>
  <c r="M7" i="46"/>
  <c r="L7" i="46" s="1"/>
  <c r="EP8" i="46"/>
  <c r="GE44" i="46"/>
  <c r="GE111" i="46"/>
  <c r="FW59" i="46"/>
  <c r="FG59" i="46"/>
  <c r="EQ59" i="46"/>
  <c r="FN59" i="46"/>
  <c r="EX59" i="46"/>
  <c r="FM59" i="46"/>
  <c r="FT59" i="46"/>
  <c r="FY59" i="46"/>
  <c r="ES59" i="46"/>
  <c r="FH59" i="46"/>
  <c r="FS59" i="46"/>
  <c r="FC59" i="46"/>
  <c r="FZ59" i="46"/>
  <c r="FJ59" i="46"/>
  <c r="ET59" i="46"/>
  <c r="FE59" i="46"/>
  <c r="FL59" i="46"/>
  <c r="FQ59" i="46"/>
  <c r="FX59" i="46"/>
  <c r="EZ59" i="46"/>
  <c r="FO59" i="46"/>
  <c r="EY59" i="46"/>
  <c r="FV59" i="46"/>
  <c r="FF59" i="46"/>
  <c r="GC59" i="46"/>
  <c r="EW59" i="46"/>
  <c r="FD59" i="46"/>
  <c r="FI59" i="46"/>
  <c r="ER59" i="46"/>
  <c r="GA59" i="46"/>
  <c r="FK59" i="46"/>
  <c r="EU59" i="46"/>
  <c r="FR59" i="46"/>
  <c r="FB59" i="46"/>
  <c r="FU59" i="46"/>
  <c r="GB59" i="46"/>
  <c r="EV59" i="46"/>
  <c r="FA59" i="46"/>
  <c r="FP59" i="46"/>
  <c r="FS126" i="46"/>
  <c r="FC126" i="46"/>
  <c r="FZ126" i="46"/>
  <c r="FJ126" i="46"/>
  <c r="ET126" i="46"/>
  <c r="FQ126" i="46"/>
  <c r="FA126" i="46"/>
  <c r="FL126" i="46"/>
  <c r="ER126" i="46"/>
  <c r="FP126" i="46"/>
  <c r="FO126" i="46"/>
  <c r="EY126" i="46"/>
  <c r="FV126" i="46"/>
  <c r="FF126" i="46"/>
  <c r="GC126" i="46"/>
  <c r="FM126" i="46"/>
  <c r="EW126" i="46"/>
  <c r="EV126" i="46"/>
  <c r="FT126" i="46"/>
  <c r="EZ126" i="46"/>
  <c r="GA126" i="46"/>
  <c r="FK126" i="46"/>
  <c r="EU126" i="46"/>
  <c r="FR126" i="46"/>
  <c r="FB126" i="46"/>
  <c r="FY126" i="46"/>
  <c r="FI126" i="46"/>
  <c r="ES126" i="46"/>
  <c r="FX126" i="46"/>
  <c r="FD126" i="46"/>
  <c r="FW126" i="46"/>
  <c r="FG126" i="46"/>
  <c r="GD126" i="46"/>
  <c r="FN126" i="46"/>
  <c r="EX126" i="46"/>
  <c r="FU126" i="46"/>
  <c r="FE126" i="46"/>
  <c r="GB126" i="46"/>
  <c r="FH126" i="46"/>
  <c r="EQ126" i="46"/>
  <c r="EN125" i="46"/>
  <c r="EN58" i="46"/>
  <c r="CY127" i="46"/>
  <c r="EC27" i="46"/>
  <c r="DM27" i="46"/>
  <c r="EF27" i="46"/>
  <c r="DP27" i="46"/>
  <c r="CZ27" i="46"/>
  <c r="DS27" i="46"/>
  <c r="DC27" i="46"/>
  <c r="DF27" i="46"/>
  <c r="ED27" i="46"/>
  <c r="CY94" i="46"/>
  <c r="DY27" i="46"/>
  <c r="DI27" i="46"/>
  <c r="EB27" i="46"/>
  <c r="DL27" i="46"/>
  <c r="EE27" i="46"/>
  <c r="DO27" i="46"/>
  <c r="DZ27" i="46"/>
  <c r="EH27" i="46"/>
  <c r="DN27" i="46"/>
  <c r="CY60" i="46"/>
  <c r="DU27" i="46"/>
  <c r="DE27" i="46"/>
  <c r="DX27" i="46"/>
  <c r="DH27" i="46"/>
  <c r="EA27" i="46"/>
  <c r="DK27" i="46"/>
  <c r="DJ27" i="46"/>
  <c r="DR27" i="46"/>
  <c r="EG27" i="46"/>
  <c r="DQ27" i="46"/>
  <c r="DA27" i="46"/>
  <c r="DT27" i="46"/>
  <c r="DD27" i="46"/>
  <c r="DW27" i="46"/>
  <c r="DG27" i="46"/>
  <c r="DV27" i="46"/>
  <c r="DB27" i="46"/>
  <c r="EP109" i="46"/>
  <c r="FS9" i="46"/>
  <c r="FC9" i="46"/>
  <c r="FV9" i="46"/>
  <c r="FF9" i="46"/>
  <c r="FY9" i="46"/>
  <c r="FI9" i="46"/>
  <c r="ES9" i="46"/>
  <c r="EZ9" i="46"/>
  <c r="FD9" i="46"/>
  <c r="EP76" i="46"/>
  <c r="FO9" i="46"/>
  <c r="EY9" i="46"/>
  <c r="FR9" i="46"/>
  <c r="FB9" i="46"/>
  <c r="FU9" i="46"/>
  <c r="FE9" i="46"/>
  <c r="FX9" i="46"/>
  <c r="ER9" i="46"/>
  <c r="EV9" i="46"/>
  <c r="EP42" i="46"/>
  <c r="FK9" i="46"/>
  <c r="EU9" i="46"/>
  <c r="FN9" i="46"/>
  <c r="EX9" i="46"/>
  <c r="FQ9" i="46"/>
  <c r="FA9" i="46"/>
  <c r="FT9" i="46"/>
  <c r="FP9" i="46"/>
  <c r="FW9" i="46"/>
  <c r="FG9" i="46"/>
  <c r="EQ9" i="46"/>
  <c r="FJ9" i="46"/>
  <c r="ET9" i="46"/>
  <c r="FM9" i="46"/>
  <c r="EW9" i="46"/>
  <c r="FH9" i="46"/>
  <c r="FL9" i="46"/>
  <c r="EJ26" i="46"/>
  <c r="DN127" i="46" l="1"/>
  <c r="DJ127" i="46"/>
  <c r="DD127" i="46"/>
  <c r="CZ127" i="46"/>
  <c r="DM127" i="46"/>
  <c r="DI127" i="46"/>
  <c r="DG127" i="46"/>
  <c r="DC127" i="46"/>
  <c r="DU127" i="46"/>
  <c r="DH127" i="46"/>
  <c r="DB127" i="46"/>
  <c r="DR127" i="46"/>
  <c r="DA127" i="46"/>
  <c r="DL127" i="46"/>
  <c r="DF127" i="46"/>
  <c r="EJ127" i="46"/>
  <c r="EF127" i="46"/>
  <c r="DE127" i="46"/>
  <c r="EM127" i="46"/>
  <c r="EI127" i="46"/>
  <c r="EE127" i="46"/>
  <c r="EL127" i="46"/>
  <c r="EH127" i="46"/>
  <c r="EG127" i="46"/>
  <c r="EK127" i="46"/>
  <c r="DK127" i="46"/>
  <c r="DS127" i="46"/>
  <c r="DW127" i="46"/>
  <c r="EA127" i="46"/>
  <c r="DX127" i="46"/>
  <c r="DP127" i="46"/>
  <c r="DQ127" i="46"/>
  <c r="DO127" i="46"/>
  <c r="DV127" i="46"/>
  <c r="ED127" i="46"/>
  <c r="DY127" i="46"/>
  <c r="EC127" i="46"/>
  <c r="DT127" i="46"/>
  <c r="DZ127" i="46"/>
  <c r="EB127" i="46"/>
  <c r="DM109" i="46"/>
  <c r="DI109" i="46"/>
  <c r="DL109" i="46"/>
  <c r="DH109" i="46"/>
  <c r="DG109" i="46"/>
  <c r="DC109" i="46"/>
  <c r="DN109" i="46"/>
  <c r="DF109" i="46"/>
  <c r="DB109" i="46"/>
  <c r="DK109" i="46"/>
  <c r="DE109" i="46"/>
  <c r="DA109" i="46"/>
  <c r="DJ109" i="46"/>
  <c r="EL109" i="46"/>
  <c r="EH109" i="46"/>
  <c r="DD109" i="46"/>
  <c r="EK109" i="46"/>
  <c r="EG109" i="46"/>
  <c r="CZ109" i="46"/>
  <c r="EJ109" i="46"/>
  <c r="EF109" i="46"/>
  <c r="EI109" i="46"/>
  <c r="EM109" i="46"/>
  <c r="EE109" i="46"/>
  <c r="DR109" i="46"/>
  <c r="DP109" i="46"/>
  <c r="DQ109" i="46"/>
  <c r="ED109" i="46"/>
  <c r="DU109" i="46"/>
  <c r="DO109" i="46"/>
  <c r="DS109" i="46"/>
  <c r="DW109" i="46"/>
  <c r="EA109" i="46"/>
  <c r="EC109" i="46"/>
  <c r="DT109" i="46"/>
  <c r="DY109" i="46"/>
  <c r="DV109" i="46"/>
  <c r="EB109" i="46"/>
  <c r="DZ109" i="46"/>
  <c r="DX109" i="46"/>
  <c r="EG94" i="46"/>
  <c r="DQ94" i="46"/>
  <c r="DA94" i="46"/>
  <c r="DX94" i="46"/>
  <c r="DH94" i="46"/>
  <c r="EI94" i="46"/>
  <c r="DS94" i="46"/>
  <c r="DC94" i="46"/>
  <c r="DV94" i="46"/>
  <c r="DB94" i="46"/>
  <c r="EC94" i="46"/>
  <c r="DM94" i="46"/>
  <c r="EJ94" i="46"/>
  <c r="DT94" i="46"/>
  <c r="DD94" i="46"/>
  <c r="EE94" i="46"/>
  <c r="DO94" i="46"/>
  <c r="DZ94" i="46"/>
  <c r="DF94" i="46"/>
  <c r="ED94" i="46"/>
  <c r="DY94" i="46"/>
  <c r="DI94" i="46"/>
  <c r="EF94" i="46"/>
  <c r="DP94" i="46"/>
  <c r="EA94" i="46"/>
  <c r="DK94" i="46"/>
  <c r="DJ94" i="46"/>
  <c r="EH94" i="46"/>
  <c r="DN94" i="46"/>
  <c r="EK94" i="46"/>
  <c r="DU94" i="46"/>
  <c r="DE94" i="46"/>
  <c r="EB94" i="46"/>
  <c r="DL94" i="46"/>
  <c r="EM94" i="46"/>
  <c r="DW94" i="46"/>
  <c r="DG94" i="46"/>
  <c r="EL94" i="46"/>
  <c r="DR94" i="46"/>
  <c r="CY75" i="46"/>
  <c r="DY8" i="46"/>
  <c r="DI8" i="46"/>
  <c r="DV8" i="46"/>
  <c r="EB8" i="46"/>
  <c r="DL8" i="46"/>
  <c r="DZ8" i="46"/>
  <c r="EA8" i="46"/>
  <c r="DK8" i="46"/>
  <c r="DJ8" i="46"/>
  <c r="CY41" i="46"/>
  <c r="DU8" i="46"/>
  <c r="DE8" i="46"/>
  <c r="DN8" i="46"/>
  <c r="DX8" i="46"/>
  <c r="DH8" i="46"/>
  <c r="DR8" i="46"/>
  <c r="DW8" i="46"/>
  <c r="DG8" i="46"/>
  <c r="EG8" i="46"/>
  <c r="DQ8" i="46"/>
  <c r="DA8" i="46"/>
  <c r="DB8" i="46"/>
  <c r="DT8" i="46"/>
  <c r="DD8" i="46"/>
  <c r="DF8" i="46"/>
  <c r="DS8" i="46"/>
  <c r="DC8" i="46"/>
  <c r="CY108" i="46"/>
  <c r="EC8" i="46"/>
  <c r="DM8" i="46"/>
  <c r="ED8" i="46"/>
  <c r="EF8" i="46"/>
  <c r="DP8" i="46"/>
  <c r="CZ8" i="46"/>
  <c r="EE8" i="46"/>
  <c r="DO8" i="46"/>
  <c r="EH8" i="46"/>
  <c r="CY128" i="46"/>
  <c r="ED28" i="46"/>
  <c r="DN28" i="46"/>
  <c r="EG28" i="46"/>
  <c r="DQ28" i="46"/>
  <c r="DA28" i="46"/>
  <c r="DT28" i="46"/>
  <c r="DD28" i="46"/>
  <c r="DS28" i="46"/>
  <c r="EA28" i="46"/>
  <c r="CY95" i="46"/>
  <c r="DZ28" i="46"/>
  <c r="DJ28" i="46"/>
  <c r="EC28" i="46"/>
  <c r="DM28" i="46"/>
  <c r="EF28" i="46"/>
  <c r="DP28" i="46"/>
  <c r="CZ28" i="46"/>
  <c r="DC28" i="46"/>
  <c r="DK28" i="46"/>
  <c r="CY61" i="46"/>
  <c r="DV28" i="46"/>
  <c r="DF28" i="46"/>
  <c r="DY28" i="46"/>
  <c r="DI28" i="46"/>
  <c r="EB28" i="46"/>
  <c r="DL28" i="46"/>
  <c r="DW28" i="46"/>
  <c r="EE28" i="46"/>
  <c r="EH28" i="46"/>
  <c r="DR28" i="46"/>
  <c r="DB28" i="46"/>
  <c r="DU28" i="46"/>
  <c r="DE28" i="46"/>
  <c r="DX28" i="46"/>
  <c r="DH28" i="46"/>
  <c r="DG28" i="46"/>
  <c r="DO28" i="46"/>
  <c r="EN59" i="46"/>
  <c r="EN110" i="46"/>
  <c r="GE110" i="46"/>
  <c r="EF60" i="46"/>
  <c r="DP60" i="46"/>
  <c r="CZ60" i="46"/>
  <c r="DW60" i="46"/>
  <c r="DG60" i="46"/>
  <c r="DU60" i="46"/>
  <c r="DZ60" i="46"/>
  <c r="EG60" i="46"/>
  <c r="DA60" i="46"/>
  <c r="DF60" i="46"/>
  <c r="EB60" i="46"/>
  <c r="DL60" i="46"/>
  <c r="EI60" i="46"/>
  <c r="DS60" i="46"/>
  <c r="DC60" i="46"/>
  <c r="DM60" i="46"/>
  <c r="DR60" i="46"/>
  <c r="DY60" i="46"/>
  <c r="DV60" i="46"/>
  <c r="ED60" i="46"/>
  <c r="DX60" i="46"/>
  <c r="DH60" i="46"/>
  <c r="EE60" i="46"/>
  <c r="DO60" i="46"/>
  <c r="EK60" i="46"/>
  <c r="DE60" i="46"/>
  <c r="DJ60" i="46"/>
  <c r="DQ60" i="46"/>
  <c r="DN60" i="46"/>
  <c r="EJ60" i="46"/>
  <c r="DT60" i="46"/>
  <c r="DD60" i="46"/>
  <c r="EA60" i="46"/>
  <c r="DK60" i="46"/>
  <c r="EC60" i="46"/>
  <c r="EH60" i="46"/>
  <c r="DB60" i="46"/>
  <c r="DI60" i="46"/>
  <c r="EL60" i="46"/>
  <c r="EP41" i="46"/>
  <c r="FJ8" i="46"/>
  <c r="ET8" i="46"/>
  <c r="FY8" i="46"/>
  <c r="FI8" i="46"/>
  <c r="ES8" i="46"/>
  <c r="FG8" i="46"/>
  <c r="FT8" i="46"/>
  <c r="FD8" i="46"/>
  <c r="FV8" i="46"/>
  <c r="FF8" i="46"/>
  <c r="FK8" i="46"/>
  <c r="FU8" i="46"/>
  <c r="FE8" i="46"/>
  <c r="FW8" i="46"/>
  <c r="EY8" i="46"/>
  <c r="FP8" i="46"/>
  <c r="EZ8" i="46"/>
  <c r="EP108" i="46"/>
  <c r="FR8" i="46"/>
  <c r="FB8" i="46"/>
  <c r="FC8" i="46"/>
  <c r="FQ8" i="46"/>
  <c r="FA8" i="46"/>
  <c r="FS8" i="46"/>
  <c r="EQ8" i="46"/>
  <c r="FL8" i="46"/>
  <c r="EV8" i="46"/>
  <c r="EP75" i="46"/>
  <c r="FN8" i="46"/>
  <c r="EX8" i="46"/>
  <c r="EU8" i="46"/>
  <c r="FM8" i="46"/>
  <c r="EW8" i="46"/>
  <c r="FO8" i="46"/>
  <c r="FX8" i="46"/>
  <c r="FH8" i="46"/>
  <c r="ER8" i="46"/>
  <c r="EN126" i="46"/>
  <c r="EJ9" i="46"/>
  <c r="FO42" i="46"/>
  <c r="EY42" i="46"/>
  <c r="FV42" i="46"/>
  <c r="FF42" i="46"/>
  <c r="GC42" i="46"/>
  <c r="FM42" i="46"/>
  <c r="EW42" i="46"/>
  <c r="GB42" i="46"/>
  <c r="FH42" i="46"/>
  <c r="GA42" i="46"/>
  <c r="FK42" i="46"/>
  <c r="EU42" i="46"/>
  <c r="FR42" i="46"/>
  <c r="FB42" i="46"/>
  <c r="FY42" i="46"/>
  <c r="FI42" i="46"/>
  <c r="ES42" i="46"/>
  <c r="FL42" i="46"/>
  <c r="ER42" i="46"/>
  <c r="FW42" i="46"/>
  <c r="FG42" i="46"/>
  <c r="EQ42" i="46"/>
  <c r="FN42" i="46"/>
  <c r="EX42" i="46"/>
  <c r="FU42" i="46"/>
  <c r="FE42" i="46"/>
  <c r="FP42" i="46"/>
  <c r="EV42" i="46"/>
  <c r="FT42" i="46"/>
  <c r="FS42" i="46"/>
  <c r="FC42" i="46"/>
  <c r="FZ42" i="46"/>
  <c r="FJ42" i="46"/>
  <c r="ET42" i="46"/>
  <c r="FQ42" i="46"/>
  <c r="FA42" i="46"/>
  <c r="EZ42" i="46"/>
  <c r="FX42" i="46"/>
  <c r="FD42" i="46"/>
  <c r="FX109" i="46"/>
  <c r="FH109" i="46"/>
  <c r="ER109" i="46"/>
  <c r="FO109" i="46"/>
  <c r="EY109" i="46"/>
  <c r="FZ109" i="46"/>
  <c r="FJ109" i="46"/>
  <c r="ET109" i="46"/>
  <c r="FY109" i="46"/>
  <c r="FE109" i="46"/>
  <c r="FT109" i="46"/>
  <c r="FD109" i="46"/>
  <c r="GA109" i="46"/>
  <c r="FK109" i="46"/>
  <c r="EU109" i="46"/>
  <c r="FV109" i="46"/>
  <c r="FF109" i="46"/>
  <c r="GC109" i="46"/>
  <c r="FI109" i="46"/>
  <c r="FA109" i="46"/>
  <c r="FP109" i="46"/>
  <c r="EZ109" i="46"/>
  <c r="FW109" i="46"/>
  <c r="FG109" i="46"/>
  <c r="EQ109" i="46"/>
  <c r="FR109" i="46"/>
  <c r="FB109" i="46"/>
  <c r="FM109" i="46"/>
  <c r="ES109" i="46"/>
  <c r="FQ109" i="46"/>
  <c r="GB109" i="46"/>
  <c r="FL109" i="46"/>
  <c r="EV109" i="46"/>
  <c r="FS109" i="46"/>
  <c r="FC109" i="46"/>
  <c r="GD109" i="46"/>
  <c r="FN109" i="46"/>
  <c r="EX109" i="46"/>
  <c r="EW109" i="46"/>
  <c r="FU109" i="46"/>
  <c r="CY7" i="46"/>
  <c r="EP7" i="46"/>
  <c r="M6" i="46"/>
  <c r="CY29" i="46"/>
  <c r="EP29" i="46"/>
  <c r="M30" i="46"/>
  <c r="EC42" i="46"/>
  <c r="DM42" i="46"/>
  <c r="EJ42" i="46"/>
  <c r="DT42" i="46"/>
  <c r="DD42" i="46"/>
  <c r="EA42" i="46"/>
  <c r="DK42" i="46"/>
  <c r="DR42" i="46"/>
  <c r="DZ42" i="46"/>
  <c r="DV42" i="46"/>
  <c r="DY42" i="46"/>
  <c r="DI42" i="46"/>
  <c r="EF42" i="46"/>
  <c r="DP42" i="46"/>
  <c r="CZ42" i="46"/>
  <c r="DW42" i="46"/>
  <c r="DG42" i="46"/>
  <c r="DB42" i="46"/>
  <c r="DJ42" i="46"/>
  <c r="EK42" i="46"/>
  <c r="DU42" i="46"/>
  <c r="DE42" i="46"/>
  <c r="EB42" i="46"/>
  <c r="DL42" i="46"/>
  <c r="EI42" i="46"/>
  <c r="DS42" i="46"/>
  <c r="DC42" i="46"/>
  <c r="ED42" i="46"/>
  <c r="DF42" i="46"/>
  <c r="EG42" i="46"/>
  <c r="DQ42" i="46"/>
  <c r="DA42" i="46"/>
  <c r="DX42" i="46"/>
  <c r="DH42" i="46"/>
  <c r="EE42" i="46"/>
  <c r="DO42" i="46"/>
  <c r="EH42" i="46"/>
  <c r="DN42" i="46"/>
  <c r="EL42" i="46"/>
  <c r="GA27" i="46"/>
  <c r="FR94" i="46"/>
  <c r="FB94" i="46"/>
  <c r="FY94" i="46"/>
  <c r="FI94" i="46"/>
  <c r="ES94" i="46"/>
  <c r="FP94" i="46"/>
  <c r="EZ94" i="46"/>
  <c r="FG94" i="46"/>
  <c r="FO94" i="46"/>
  <c r="FK94" i="46"/>
  <c r="GD94" i="46"/>
  <c r="FN94" i="46"/>
  <c r="EX94" i="46"/>
  <c r="FU94" i="46"/>
  <c r="FE94" i="46"/>
  <c r="GB94" i="46"/>
  <c r="FL94" i="46"/>
  <c r="EV94" i="46"/>
  <c r="EY94" i="46"/>
  <c r="FZ94" i="46"/>
  <c r="FJ94" i="46"/>
  <c r="ET94" i="46"/>
  <c r="FQ94" i="46"/>
  <c r="FA94" i="46"/>
  <c r="FX94" i="46"/>
  <c r="FH94" i="46"/>
  <c r="ER94" i="46"/>
  <c r="FS94" i="46"/>
  <c r="EU94" i="46"/>
  <c r="FV94" i="46"/>
  <c r="FF94" i="46"/>
  <c r="GC94" i="46"/>
  <c r="FM94" i="46"/>
  <c r="EW94" i="46"/>
  <c r="FT94" i="46"/>
  <c r="FD94" i="46"/>
  <c r="FW94" i="46"/>
  <c r="FC94" i="46"/>
  <c r="GA94" i="46"/>
  <c r="GA9" i="46"/>
  <c r="FZ76" i="46"/>
  <c r="FJ76" i="46"/>
  <c r="ET76" i="46"/>
  <c r="FQ76" i="46"/>
  <c r="FA76" i="46"/>
  <c r="FX76" i="46"/>
  <c r="FH76" i="46"/>
  <c r="ER76" i="46"/>
  <c r="FS76" i="46"/>
  <c r="GA76" i="46"/>
  <c r="FV76" i="46"/>
  <c r="FF76" i="46"/>
  <c r="GC76" i="46"/>
  <c r="FM76" i="46"/>
  <c r="EW76" i="46"/>
  <c r="FT76" i="46"/>
  <c r="FD76" i="46"/>
  <c r="FW76" i="46"/>
  <c r="FC76" i="46"/>
  <c r="FK76" i="46"/>
  <c r="FR76" i="46"/>
  <c r="FB76" i="46"/>
  <c r="FY76" i="46"/>
  <c r="FI76" i="46"/>
  <c r="ES76" i="46"/>
  <c r="FP76" i="46"/>
  <c r="EZ76" i="46"/>
  <c r="FG76" i="46"/>
  <c r="FO76" i="46"/>
  <c r="EU76" i="46"/>
  <c r="GD76" i="46"/>
  <c r="FN76" i="46"/>
  <c r="EX76" i="46"/>
  <c r="FU76" i="46"/>
  <c r="FE76" i="46"/>
  <c r="GB76" i="46"/>
  <c r="FL76" i="46"/>
  <c r="EV76" i="46"/>
  <c r="EY76" i="46"/>
  <c r="EJ27" i="46"/>
  <c r="GE126" i="46"/>
  <c r="GE59" i="46"/>
  <c r="EP128" i="46"/>
  <c r="FS28" i="46"/>
  <c r="FC28" i="46"/>
  <c r="FV28" i="46"/>
  <c r="FF28" i="46"/>
  <c r="FY28" i="46"/>
  <c r="FI28" i="46"/>
  <c r="ES28" i="46"/>
  <c r="FT28" i="46"/>
  <c r="FL28" i="46"/>
  <c r="EP95" i="46"/>
  <c r="FO28" i="46"/>
  <c r="EY28" i="46"/>
  <c r="FR28" i="46"/>
  <c r="FB28" i="46"/>
  <c r="FU28" i="46"/>
  <c r="FE28" i="46"/>
  <c r="FX28" i="46"/>
  <c r="FD28" i="46"/>
  <c r="EV28" i="46"/>
  <c r="EP61" i="46"/>
  <c r="FK28" i="46"/>
  <c r="EU28" i="46"/>
  <c r="FN28" i="46"/>
  <c r="EX28" i="46"/>
  <c r="FQ28" i="46"/>
  <c r="FA28" i="46"/>
  <c r="FH28" i="46"/>
  <c r="FP28" i="46"/>
  <c r="FW28" i="46"/>
  <c r="FG28" i="46"/>
  <c r="EQ28" i="46"/>
  <c r="FJ28" i="46"/>
  <c r="ET28" i="46"/>
  <c r="FM28" i="46"/>
  <c r="EW28" i="46"/>
  <c r="ER28" i="46"/>
  <c r="EZ28" i="46"/>
  <c r="GE43" i="46"/>
  <c r="EC76" i="46"/>
  <c r="DM76" i="46"/>
  <c r="EJ76" i="46"/>
  <c r="DT76" i="46"/>
  <c r="DD76" i="46"/>
  <c r="EE76" i="46"/>
  <c r="DO76" i="46"/>
  <c r="DZ76" i="46"/>
  <c r="DF76" i="46"/>
  <c r="ED76" i="46"/>
  <c r="DY76" i="46"/>
  <c r="DI76" i="46"/>
  <c r="EF76" i="46"/>
  <c r="DP76" i="46"/>
  <c r="EA76" i="46"/>
  <c r="DK76" i="46"/>
  <c r="DJ76" i="46"/>
  <c r="EH76" i="46"/>
  <c r="DN76" i="46"/>
  <c r="EK76" i="46"/>
  <c r="DU76" i="46"/>
  <c r="DE76" i="46"/>
  <c r="EB76" i="46"/>
  <c r="DL76" i="46"/>
  <c r="EM76" i="46"/>
  <c r="DW76" i="46"/>
  <c r="DG76" i="46"/>
  <c r="EL76" i="46"/>
  <c r="DR76" i="46"/>
  <c r="EG76" i="46"/>
  <c r="DQ76" i="46"/>
  <c r="DA76" i="46"/>
  <c r="DX76" i="46"/>
  <c r="DH76" i="46"/>
  <c r="EI76" i="46"/>
  <c r="DS76" i="46"/>
  <c r="DC76" i="46"/>
  <c r="DV76" i="46"/>
  <c r="DB76" i="46"/>
  <c r="FZ60" i="46"/>
  <c r="FJ60" i="46"/>
  <c r="ET60" i="46"/>
  <c r="FQ60" i="46"/>
  <c r="FA60" i="46"/>
  <c r="FS60" i="46"/>
  <c r="FX60" i="46"/>
  <c r="ER60" i="46"/>
  <c r="EY60" i="46"/>
  <c r="EV60" i="46"/>
  <c r="FV60" i="46"/>
  <c r="FF60" i="46"/>
  <c r="GC60" i="46"/>
  <c r="FM60" i="46"/>
  <c r="EW60" i="46"/>
  <c r="FK60" i="46"/>
  <c r="FP60" i="46"/>
  <c r="FW60" i="46"/>
  <c r="EQ60" i="46"/>
  <c r="FT60" i="46"/>
  <c r="FR60" i="46"/>
  <c r="FB60" i="46"/>
  <c r="FY60" i="46"/>
  <c r="FI60" i="46"/>
  <c r="ES60" i="46"/>
  <c r="FC60" i="46"/>
  <c r="FH60" i="46"/>
  <c r="FO60" i="46"/>
  <c r="FD60" i="46"/>
  <c r="FL60" i="46"/>
  <c r="FN60" i="46"/>
  <c r="EX60" i="46"/>
  <c r="FU60" i="46"/>
  <c r="FE60" i="46"/>
  <c r="GA60" i="46"/>
  <c r="EU60" i="46"/>
  <c r="EZ60" i="46"/>
  <c r="FG60" i="46"/>
  <c r="GB60" i="46"/>
  <c r="GA127" i="46"/>
  <c r="FK127" i="46"/>
  <c r="EU127" i="46"/>
  <c r="FV127" i="46"/>
  <c r="FF127" i="46"/>
  <c r="GC127" i="46"/>
  <c r="FM127" i="46"/>
  <c r="EW127" i="46"/>
  <c r="ER127" i="46"/>
  <c r="EZ127" i="46"/>
  <c r="FW127" i="46"/>
  <c r="FG127" i="46"/>
  <c r="EQ127" i="46"/>
  <c r="FR127" i="46"/>
  <c r="FB127" i="46"/>
  <c r="FY127" i="46"/>
  <c r="FI127" i="46"/>
  <c r="ES127" i="46"/>
  <c r="FT127" i="46"/>
  <c r="EV127" i="46"/>
  <c r="FS127" i="46"/>
  <c r="FC127" i="46"/>
  <c r="GD127" i="46"/>
  <c r="FN127" i="46"/>
  <c r="EX127" i="46"/>
  <c r="FU127" i="46"/>
  <c r="FE127" i="46"/>
  <c r="FX127" i="46"/>
  <c r="FD127" i="46"/>
  <c r="GB127" i="46"/>
  <c r="FO127" i="46"/>
  <c r="EY127" i="46"/>
  <c r="FZ127" i="46"/>
  <c r="FJ127" i="46"/>
  <c r="ET127" i="46"/>
  <c r="FQ127" i="46"/>
  <c r="FA127" i="46"/>
  <c r="FH127" i="46"/>
  <c r="FP127" i="46"/>
  <c r="FL127" i="46"/>
  <c r="EN43" i="46"/>
  <c r="DM108" i="46" l="1"/>
  <c r="DI108" i="46"/>
  <c r="DL108" i="46"/>
  <c r="DH108" i="46"/>
  <c r="DP108" i="46"/>
  <c r="DG108" i="46"/>
  <c r="DC108" i="46"/>
  <c r="DN108" i="46"/>
  <c r="DF108" i="46"/>
  <c r="DB108" i="46"/>
  <c r="DK108" i="46"/>
  <c r="DE108" i="46"/>
  <c r="DA108" i="46"/>
  <c r="CZ108" i="46"/>
  <c r="EM108" i="46"/>
  <c r="EI108" i="46"/>
  <c r="EE108" i="46"/>
  <c r="DJ108" i="46"/>
  <c r="EL108" i="46"/>
  <c r="EH108" i="46"/>
  <c r="EK108" i="46"/>
  <c r="EG108" i="46"/>
  <c r="DD108" i="46"/>
  <c r="EF108" i="46"/>
  <c r="EJ108" i="46"/>
  <c r="DO108" i="46"/>
  <c r="DQ108" i="46"/>
  <c r="DY108" i="46"/>
  <c r="DU108" i="46"/>
  <c r="ED108" i="46"/>
  <c r="DS108" i="46"/>
  <c r="EA108" i="46"/>
  <c r="EC108" i="46"/>
  <c r="DW108" i="46"/>
  <c r="EB108" i="46"/>
  <c r="DT108" i="46"/>
  <c r="DV108" i="46"/>
  <c r="DZ108" i="46"/>
  <c r="DX108" i="46"/>
  <c r="DR108" i="46"/>
  <c r="DQ128" i="46"/>
  <c r="DK128" i="46"/>
  <c r="DD128" i="46"/>
  <c r="CZ128" i="46"/>
  <c r="DN128" i="46"/>
  <c r="DJ128" i="46"/>
  <c r="DG128" i="46"/>
  <c r="DC128" i="46"/>
  <c r="DI128" i="46"/>
  <c r="DB128" i="46"/>
  <c r="DH128" i="46"/>
  <c r="DA128" i="46"/>
  <c r="DM128" i="46"/>
  <c r="DF128" i="46"/>
  <c r="DE128" i="46"/>
  <c r="EM128" i="46"/>
  <c r="EI128" i="46"/>
  <c r="EE128" i="46"/>
  <c r="EL128" i="46"/>
  <c r="EH128" i="46"/>
  <c r="DL128" i="46"/>
  <c r="EK128" i="46"/>
  <c r="EG128" i="46"/>
  <c r="EJ128" i="46"/>
  <c r="EF128" i="46"/>
  <c r="DX128" i="46"/>
  <c r="EC128" i="46"/>
  <c r="DW128" i="46"/>
  <c r="DV128" i="46"/>
  <c r="ED128" i="46"/>
  <c r="DT128" i="46"/>
  <c r="DP128" i="46"/>
  <c r="DO128" i="46"/>
  <c r="DR128" i="46"/>
  <c r="DY128" i="46"/>
  <c r="DS128" i="46"/>
  <c r="EA128" i="46"/>
  <c r="DU128" i="46"/>
  <c r="EB128" i="46"/>
  <c r="DZ128" i="46"/>
  <c r="FT108" i="46"/>
  <c r="FD108" i="46"/>
  <c r="GA108" i="46"/>
  <c r="FK108" i="46"/>
  <c r="EU108" i="46"/>
  <c r="FV108" i="46"/>
  <c r="FF108" i="46"/>
  <c r="FQ108" i="46"/>
  <c r="EW108" i="46"/>
  <c r="FU108" i="46"/>
  <c r="FP108" i="46"/>
  <c r="EZ108" i="46"/>
  <c r="FW108" i="46"/>
  <c r="FG108" i="46"/>
  <c r="EQ108" i="46"/>
  <c r="FR108" i="46"/>
  <c r="FB108" i="46"/>
  <c r="FA108" i="46"/>
  <c r="FY108" i="46"/>
  <c r="FE108" i="46"/>
  <c r="GB108" i="46"/>
  <c r="FL108" i="46"/>
  <c r="EV108" i="46"/>
  <c r="FS108" i="46"/>
  <c r="FC108" i="46"/>
  <c r="GD108" i="46"/>
  <c r="FN108" i="46"/>
  <c r="EX108" i="46"/>
  <c r="GC108" i="46"/>
  <c r="FI108" i="46"/>
  <c r="FX108" i="46"/>
  <c r="FH108" i="46"/>
  <c r="ER108" i="46"/>
  <c r="FO108" i="46"/>
  <c r="EY108" i="46"/>
  <c r="FZ108" i="46"/>
  <c r="FJ108" i="46"/>
  <c r="ET108" i="46"/>
  <c r="FM108" i="46"/>
  <c r="ES108" i="46"/>
  <c r="EN42" i="46"/>
  <c r="CY6" i="46"/>
  <c r="M5" i="46"/>
  <c r="EP6" i="46"/>
  <c r="CY30" i="46"/>
  <c r="EP30" i="46"/>
  <c r="M31" i="46"/>
  <c r="FY7" i="46"/>
  <c r="FI7" i="46"/>
  <c r="ES7" i="46"/>
  <c r="FL7" i="46"/>
  <c r="EV7" i="46"/>
  <c r="FO7" i="46"/>
  <c r="EY7" i="46"/>
  <c r="FR7" i="46"/>
  <c r="FB7" i="46"/>
  <c r="EP107" i="46"/>
  <c r="FU7" i="46"/>
  <c r="FE7" i="46"/>
  <c r="FX7" i="46"/>
  <c r="FH7" i="46"/>
  <c r="ER7" i="46"/>
  <c r="FK7" i="46"/>
  <c r="EU7" i="46"/>
  <c r="FN7" i="46"/>
  <c r="EX7" i="46"/>
  <c r="EP74" i="46"/>
  <c r="FQ7" i="46"/>
  <c r="FA7" i="46"/>
  <c r="FT7" i="46"/>
  <c r="FD7" i="46"/>
  <c r="FW7" i="46"/>
  <c r="FG7" i="46"/>
  <c r="EQ7" i="46"/>
  <c r="FJ7" i="46"/>
  <c r="ET7" i="46"/>
  <c r="EP40" i="46"/>
  <c r="FM7" i="46"/>
  <c r="EW7" i="46"/>
  <c r="FP7" i="46"/>
  <c r="EZ7" i="46"/>
  <c r="FS7" i="46"/>
  <c r="FC7" i="46"/>
  <c r="FV7" i="46"/>
  <c r="FF7" i="46"/>
  <c r="GE42" i="46"/>
  <c r="GA8" i="46"/>
  <c r="DY95" i="46"/>
  <c r="DI95" i="46"/>
  <c r="EF95" i="46"/>
  <c r="DP95" i="46"/>
  <c r="EA95" i="46"/>
  <c r="DK95" i="46"/>
  <c r="DV95" i="46"/>
  <c r="DB95" i="46"/>
  <c r="DJ95" i="46"/>
  <c r="EK95" i="46"/>
  <c r="DU95" i="46"/>
  <c r="DE95" i="46"/>
  <c r="EB95" i="46"/>
  <c r="DL95" i="46"/>
  <c r="EM95" i="46"/>
  <c r="DW95" i="46"/>
  <c r="DG95" i="46"/>
  <c r="DF95" i="46"/>
  <c r="ED95" i="46"/>
  <c r="EG95" i="46"/>
  <c r="DQ95" i="46"/>
  <c r="DA95" i="46"/>
  <c r="DX95" i="46"/>
  <c r="DH95" i="46"/>
  <c r="EI95" i="46"/>
  <c r="DS95" i="46"/>
  <c r="DC95" i="46"/>
  <c r="EH95" i="46"/>
  <c r="DN95" i="46"/>
  <c r="EC95" i="46"/>
  <c r="DM95" i="46"/>
  <c r="EJ95" i="46"/>
  <c r="DT95" i="46"/>
  <c r="DD95" i="46"/>
  <c r="EE95" i="46"/>
  <c r="DO95" i="46"/>
  <c r="EL95" i="46"/>
  <c r="DR95" i="46"/>
  <c r="DZ95" i="46"/>
  <c r="EI75" i="46"/>
  <c r="DS75" i="46"/>
  <c r="DC75" i="46"/>
  <c r="DZ75" i="46"/>
  <c r="DJ75" i="46"/>
  <c r="EG75" i="46"/>
  <c r="DQ75" i="46"/>
  <c r="DA75" i="46"/>
  <c r="DH75" i="46"/>
  <c r="EF75" i="46"/>
  <c r="EE75" i="46"/>
  <c r="DO75" i="46"/>
  <c r="EL75" i="46"/>
  <c r="DV75" i="46"/>
  <c r="DF75" i="46"/>
  <c r="EC75" i="46"/>
  <c r="DM75" i="46"/>
  <c r="EB75" i="46"/>
  <c r="EJ75" i="46"/>
  <c r="DP75" i="46"/>
  <c r="EA75" i="46"/>
  <c r="DK75" i="46"/>
  <c r="EH75" i="46"/>
  <c r="DR75" i="46"/>
  <c r="DB75" i="46"/>
  <c r="DY75" i="46"/>
  <c r="DI75" i="46"/>
  <c r="DL75" i="46"/>
  <c r="DT75" i="46"/>
  <c r="EM75" i="46"/>
  <c r="DW75" i="46"/>
  <c r="DG75" i="46"/>
  <c r="ED75" i="46"/>
  <c r="DN75" i="46"/>
  <c r="EK75" i="46"/>
  <c r="DU75" i="46"/>
  <c r="DE75" i="46"/>
  <c r="DX75" i="46"/>
  <c r="DD75" i="46"/>
  <c r="GE127" i="46"/>
  <c r="GA28" i="46"/>
  <c r="GE60" i="46"/>
  <c r="FR95" i="46"/>
  <c r="FB95" i="46"/>
  <c r="FY95" i="46"/>
  <c r="FI95" i="46"/>
  <c r="ES95" i="46"/>
  <c r="FP95" i="46"/>
  <c r="EZ95" i="46"/>
  <c r="FC95" i="46"/>
  <c r="FK95" i="46"/>
  <c r="GD95" i="46"/>
  <c r="FN95" i="46"/>
  <c r="EX95" i="46"/>
  <c r="FU95" i="46"/>
  <c r="FE95" i="46"/>
  <c r="GB95" i="46"/>
  <c r="FL95" i="46"/>
  <c r="EV95" i="46"/>
  <c r="FO95" i="46"/>
  <c r="EU95" i="46"/>
  <c r="FZ95" i="46"/>
  <c r="FJ95" i="46"/>
  <c r="ET95" i="46"/>
  <c r="FQ95" i="46"/>
  <c r="FA95" i="46"/>
  <c r="FX95" i="46"/>
  <c r="FH95" i="46"/>
  <c r="ER95" i="46"/>
  <c r="EY95" i="46"/>
  <c r="FW95" i="46"/>
  <c r="FV95" i="46"/>
  <c r="FF95" i="46"/>
  <c r="GC95" i="46"/>
  <c r="FM95" i="46"/>
  <c r="EW95" i="46"/>
  <c r="FT95" i="46"/>
  <c r="FD95" i="46"/>
  <c r="FS95" i="46"/>
  <c r="GA95" i="46"/>
  <c r="FG95" i="46"/>
  <c r="EN109" i="46"/>
  <c r="EP62" i="46"/>
  <c r="FK29" i="46"/>
  <c r="EU29" i="46"/>
  <c r="FN29" i="46"/>
  <c r="EX29" i="46"/>
  <c r="FQ29" i="46"/>
  <c r="FA29" i="46"/>
  <c r="FD29" i="46"/>
  <c r="EV29" i="46"/>
  <c r="FW29" i="46"/>
  <c r="FG29" i="46"/>
  <c r="EQ29" i="46"/>
  <c r="FJ29" i="46"/>
  <c r="ET29" i="46"/>
  <c r="FM29" i="46"/>
  <c r="EW29" i="46"/>
  <c r="FP29" i="46"/>
  <c r="FX29" i="46"/>
  <c r="EP129" i="46"/>
  <c r="FS29" i="46"/>
  <c r="FC29" i="46"/>
  <c r="FV29" i="46"/>
  <c r="FF29" i="46"/>
  <c r="FY29" i="46"/>
  <c r="FI29" i="46"/>
  <c r="ES29" i="46"/>
  <c r="EZ29" i="46"/>
  <c r="FH29" i="46"/>
  <c r="EP96" i="46"/>
  <c r="FO29" i="46"/>
  <c r="EY29" i="46"/>
  <c r="FR29" i="46"/>
  <c r="FB29" i="46"/>
  <c r="FU29" i="46"/>
  <c r="FE29" i="46"/>
  <c r="FT29" i="46"/>
  <c r="FL29" i="46"/>
  <c r="ER29" i="46"/>
  <c r="EF7" i="46"/>
  <c r="DP7" i="46"/>
  <c r="CZ7" i="46"/>
  <c r="DW7" i="46"/>
  <c r="DG7" i="46"/>
  <c r="ED7" i="46"/>
  <c r="DN7" i="46"/>
  <c r="EC7" i="46"/>
  <c r="DU7" i="46"/>
  <c r="CY107" i="46"/>
  <c r="EB7" i="46"/>
  <c r="DL7" i="46"/>
  <c r="DI7" i="46"/>
  <c r="DS7" i="46"/>
  <c r="DC7" i="46"/>
  <c r="DZ7" i="46"/>
  <c r="DJ7" i="46"/>
  <c r="DY7" i="46"/>
  <c r="DM7" i="46"/>
  <c r="CY74" i="46"/>
  <c r="DX7" i="46"/>
  <c r="DH7" i="46"/>
  <c r="EE7" i="46"/>
  <c r="DO7" i="46"/>
  <c r="EG7" i="46"/>
  <c r="DV7" i="46"/>
  <c r="DF7" i="46"/>
  <c r="DQ7" i="46"/>
  <c r="DA7" i="46"/>
  <c r="CY40" i="46"/>
  <c r="DT7" i="46"/>
  <c r="DD7" i="46"/>
  <c r="EA7" i="46"/>
  <c r="DK7" i="46"/>
  <c r="EH7" i="46"/>
  <c r="DR7" i="46"/>
  <c r="DB7" i="46"/>
  <c r="DE7" i="46"/>
  <c r="FP75" i="46"/>
  <c r="EZ75" i="46"/>
  <c r="FW75" i="46"/>
  <c r="FG75" i="46"/>
  <c r="FR75" i="46"/>
  <c r="FB75" i="46"/>
  <c r="FI75" i="46"/>
  <c r="FQ75" i="46"/>
  <c r="EW75" i="46"/>
  <c r="GB75" i="46"/>
  <c r="FL75" i="46"/>
  <c r="EV75" i="46"/>
  <c r="FS75" i="46"/>
  <c r="FC75" i="46"/>
  <c r="GD75" i="46"/>
  <c r="FN75" i="46"/>
  <c r="EX75" i="46"/>
  <c r="ES75" i="46"/>
  <c r="FA75" i="46"/>
  <c r="FX75" i="46"/>
  <c r="FH75" i="46"/>
  <c r="ER75" i="46"/>
  <c r="FO75" i="46"/>
  <c r="EY75" i="46"/>
  <c r="FZ75" i="46"/>
  <c r="FJ75" i="46"/>
  <c r="ET75" i="46"/>
  <c r="FU75" i="46"/>
  <c r="GC75" i="46"/>
  <c r="FT75" i="46"/>
  <c r="FD75" i="46"/>
  <c r="GA75" i="46"/>
  <c r="FK75" i="46"/>
  <c r="EU75" i="46"/>
  <c r="FV75" i="46"/>
  <c r="FF75" i="46"/>
  <c r="FY75" i="46"/>
  <c r="FE75" i="46"/>
  <c r="FM75" i="46"/>
  <c r="FU41" i="46"/>
  <c r="FE41" i="46"/>
  <c r="GA41" i="46"/>
  <c r="FK41" i="46"/>
  <c r="EU41" i="46"/>
  <c r="FH41" i="46"/>
  <c r="FN41" i="46"/>
  <c r="FT41" i="46"/>
  <c r="FJ41" i="46"/>
  <c r="FR41" i="46"/>
  <c r="FQ41" i="46"/>
  <c r="FA41" i="46"/>
  <c r="FW41" i="46"/>
  <c r="FG41" i="46"/>
  <c r="EQ41" i="46"/>
  <c r="EZ41" i="46"/>
  <c r="FF41" i="46"/>
  <c r="FL41" i="46"/>
  <c r="FB41" i="46"/>
  <c r="GC41" i="46"/>
  <c r="FM41" i="46"/>
  <c r="EW41" i="46"/>
  <c r="FS41" i="46"/>
  <c r="FC41" i="46"/>
  <c r="FX41" i="46"/>
  <c r="ER41" i="46"/>
  <c r="EX41" i="46"/>
  <c r="FD41" i="46"/>
  <c r="FZ41" i="46"/>
  <c r="FY41" i="46"/>
  <c r="FI41" i="46"/>
  <c r="ES41" i="46"/>
  <c r="FO41" i="46"/>
  <c r="EY41" i="46"/>
  <c r="FP41" i="46"/>
  <c r="FV41" i="46"/>
  <c r="GB41" i="46"/>
  <c r="EV41" i="46"/>
  <c r="ET41" i="46"/>
  <c r="EJ28" i="46"/>
  <c r="FU61" i="46"/>
  <c r="FE61" i="46"/>
  <c r="GB61" i="46"/>
  <c r="FL61" i="46"/>
  <c r="EV61" i="46"/>
  <c r="FJ61" i="46"/>
  <c r="FO61" i="46"/>
  <c r="FV61" i="46"/>
  <c r="GA61" i="46"/>
  <c r="FC61" i="46"/>
  <c r="FQ61" i="46"/>
  <c r="FA61" i="46"/>
  <c r="FX61" i="46"/>
  <c r="FH61" i="46"/>
  <c r="ER61" i="46"/>
  <c r="FB61" i="46"/>
  <c r="FG61" i="46"/>
  <c r="FN61" i="46"/>
  <c r="EU61" i="46"/>
  <c r="GC61" i="46"/>
  <c r="FM61" i="46"/>
  <c r="EW61" i="46"/>
  <c r="FT61" i="46"/>
  <c r="FD61" i="46"/>
  <c r="FZ61" i="46"/>
  <c r="ET61" i="46"/>
  <c r="EY61" i="46"/>
  <c r="FF61" i="46"/>
  <c r="FS61" i="46"/>
  <c r="FY61" i="46"/>
  <c r="FI61" i="46"/>
  <c r="ES61" i="46"/>
  <c r="FP61" i="46"/>
  <c r="EZ61" i="46"/>
  <c r="FR61" i="46"/>
  <c r="FW61" i="46"/>
  <c r="EQ61" i="46"/>
  <c r="EX61" i="46"/>
  <c r="FK61" i="46"/>
  <c r="FY128" i="46"/>
  <c r="FI128" i="46"/>
  <c r="ES128" i="46"/>
  <c r="FP128" i="46"/>
  <c r="EZ128" i="46"/>
  <c r="FW128" i="46"/>
  <c r="FJ128" i="46"/>
  <c r="FG128" i="46"/>
  <c r="FN128" i="46"/>
  <c r="FK128" i="46"/>
  <c r="FU128" i="46"/>
  <c r="FE128" i="46"/>
  <c r="GB128" i="46"/>
  <c r="FL128" i="46"/>
  <c r="EV128" i="46"/>
  <c r="FS128" i="46"/>
  <c r="FB128" i="46"/>
  <c r="EY128" i="46"/>
  <c r="FF128" i="46"/>
  <c r="FC128" i="46"/>
  <c r="FQ128" i="46"/>
  <c r="FA128" i="46"/>
  <c r="FX128" i="46"/>
  <c r="FH128" i="46"/>
  <c r="ER128" i="46"/>
  <c r="FO128" i="46"/>
  <c r="ET128" i="46"/>
  <c r="EQ128" i="46"/>
  <c r="EX128" i="46"/>
  <c r="EU128" i="46"/>
  <c r="GC128" i="46"/>
  <c r="FM128" i="46"/>
  <c r="EW128" i="46"/>
  <c r="FT128" i="46"/>
  <c r="FD128" i="46"/>
  <c r="GA128" i="46"/>
  <c r="FV128" i="46"/>
  <c r="FR128" i="46"/>
  <c r="GD128" i="46"/>
  <c r="FZ128" i="46"/>
  <c r="EH29" i="46"/>
  <c r="DR29" i="46"/>
  <c r="DB29" i="46"/>
  <c r="DU29" i="46"/>
  <c r="DE29" i="46"/>
  <c r="DX29" i="46"/>
  <c r="DH29" i="46"/>
  <c r="DC29" i="46"/>
  <c r="DK29" i="46"/>
  <c r="CY129" i="46"/>
  <c r="ED29" i="46"/>
  <c r="DN29" i="46"/>
  <c r="EG29" i="46"/>
  <c r="DQ29" i="46"/>
  <c r="DA29" i="46"/>
  <c r="DT29" i="46"/>
  <c r="DD29" i="46"/>
  <c r="EE29" i="46"/>
  <c r="DW29" i="46"/>
  <c r="CY96" i="46"/>
  <c r="DZ29" i="46"/>
  <c r="DJ29" i="46"/>
  <c r="EC29" i="46"/>
  <c r="DM29" i="46"/>
  <c r="EF29" i="46"/>
  <c r="DP29" i="46"/>
  <c r="CZ29" i="46"/>
  <c r="DO29" i="46"/>
  <c r="DG29" i="46"/>
  <c r="CY62" i="46"/>
  <c r="DV29" i="46"/>
  <c r="DF29" i="46"/>
  <c r="DY29" i="46"/>
  <c r="DI29" i="46"/>
  <c r="EB29" i="46"/>
  <c r="DL29" i="46"/>
  <c r="DS29" i="46"/>
  <c r="EA29" i="46"/>
  <c r="GE109" i="46"/>
  <c r="EN127" i="46"/>
  <c r="EN60" i="46"/>
  <c r="EE61" i="46"/>
  <c r="DO61" i="46"/>
  <c r="EL61" i="46"/>
  <c r="DV61" i="46"/>
  <c r="DF61" i="46"/>
  <c r="DT61" i="46"/>
  <c r="DY61" i="46"/>
  <c r="EF61" i="46"/>
  <c r="CZ61" i="46"/>
  <c r="EC61" i="46"/>
  <c r="EA61" i="46"/>
  <c r="DK61" i="46"/>
  <c r="EH61" i="46"/>
  <c r="DR61" i="46"/>
  <c r="DB61" i="46"/>
  <c r="DL61" i="46"/>
  <c r="DQ61" i="46"/>
  <c r="DX61" i="46"/>
  <c r="DM61" i="46"/>
  <c r="DU61" i="46"/>
  <c r="DW61" i="46"/>
  <c r="DG61" i="46"/>
  <c r="ED61" i="46"/>
  <c r="DN61" i="46"/>
  <c r="EJ61" i="46"/>
  <c r="DD61" i="46"/>
  <c r="DI61" i="46"/>
  <c r="DP61" i="46"/>
  <c r="EK61" i="46"/>
  <c r="EI61" i="46"/>
  <c r="DS61" i="46"/>
  <c r="DC61" i="46"/>
  <c r="DZ61" i="46"/>
  <c r="DJ61" i="46"/>
  <c r="EB61" i="46"/>
  <c r="EG61" i="46"/>
  <c r="DA61" i="46"/>
  <c r="DH61" i="46"/>
  <c r="DE61" i="46"/>
  <c r="EJ8" i="46"/>
  <c r="EI41" i="46"/>
  <c r="DS41" i="46"/>
  <c r="DC41" i="46"/>
  <c r="DY41" i="46"/>
  <c r="DI41" i="46"/>
  <c r="DZ41" i="46"/>
  <c r="EF41" i="46"/>
  <c r="CZ41" i="46"/>
  <c r="DN41" i="46"/>
  <c r="DL41" i="46"/>
  <c r="EE41" i="46"/>
  <c r="DO41" i="46"/>
  <c r="EK41" i="46"/>
  <c r="DU41" i="46"/>
  <c r="DE41" i="46"/>
  <c r="DR41" i="46"/>
  <c r="DX41" i="46"/>
  <c r="EL41" i="46"/>
  <c r="DF41" i="46"/>
  <c r="EJ41" i="46"/>
  <c r="EA41" i="46"/>
  <c r="DK41" i="46"/>
  <c r="EG41" i="46"/>
  <c r="DQ41" i="46"/>
  <c r="DA41" i="46"/>
  <c r="DJ41" i="46"/>
  <c r="DP41" i="46"/>
  <c r="ED41" i="46"/>
  <c r="EB41" i="46"/>
  <c r="DD41" i="46"/>
  <c r="DW41" i="46"/>
  <c r="DG41" i="46"/>
  <c r="EC41" i="46"/>
  <c r="DM41" i="46"/>
  <c r="EH41" i="46"/>
  <c r="DB41" i="46"/>
  <c r="DH41" i="46"/>
  <c r="DV41" i="46"/>
  <c r="DT41" i="46"/>
  <c r="DK129" i="46" l="1"/>
  <c r="DD129" i="46"/>
  <c r="CZ129" i="46"/>
  <c r="DN129" i="46"/>
  <c r="DJ129" i="46"/>
  <c r="DG129" i="46"/>
  <c r="DC129" i="46"/>
  <c r="DI129" i="46"/>
  <c r="DB129" i="46"/>
  <c r="DH129" i="46"/>
  <c r="DA129" i="46"/>
  <c r="DM129" i="46"/>
  <c r="DF129" i="46"/>
  <c r="EL129" i="46"/>
  <c r="EH129" i="46"/>
  <c r="DL129" i="46"/>
  <c r="EK129" i="46"/>
  <c r="EG129" i="46"/>
  <c r="EJ129" i="46"/>
  <c r="EF129" i="46"/>
  <c r="DE129" i="46"/>
  <c r="EE129" i="46"/>
  <c r="EI129" i="46"/>
  <c r="EM129" i="46"/>
  <c r="DU129" i="46"/>
  <c r="DR129" i="46"/>
  <c r="EC129" i="46"/>
  <c r="DO129" i="46"/>
  <c r="DV129" i="46"/>
  <c r="DT129" i="46"/>
  <c r="DY129" i="46"/>
  <c r="ED129" i="46"/>
  <c r="DS129" i="46"/>
  <c r="DW129" i="46"/>
  <c r="EA129" i="46"/>
  <c r="DP129" i="46"/>
  <c r="DQ129" i="46"/>
  <c r="DX129" i="46"/>
  <c r="DZ129" i="46"/>
  <c r="EB129" i="46"/>
  <c r="DL107" i="46"/>
  <c r="DH107" i="46"/>
  <c r="DK107" i="46"/>
  <c r="DN107" i="46"/>
  <c r="DG107" i="46"/>
  <c r="DC107" i="46"/>
  <c r="DM107" i="46"/>
  <c r="DF107" i="46"/>
  <c r="DB107" i="46"/>
  <c r="DJ107" i="46"/>
  <c r="DE107" i="46"/>
  <c r="DA107" i="46"/>
  <c r="EJ107" i="46"/>
  <c r="EF107" i="46"/>
  <c r="DD107" i="46"/>
  <c r="EM107" i="46"/>
  <c r="EI107" i="46"/>
  <c r="EE107" i="46"/>
  <c r="DI107" i="46"/>
  <c r="CZ107" i="46"/>
  <c r="EL107" i="46"/>
  <c r="EH107" i="46"/>
  <c r="EK107" i="46"/>
  <c r="EG107" i="46"/>
  <c r="DR107" i="46"/>
  <c r="DS107" i="46"/>
  <c r="DW107" i="46"/>
  <c r="EA107" i="46"/>
  <c r="EC107" i="46"/>
  <c r="DT107" i="46"/>
  <c r="DY107" i="46"/>
  <c r="ED107" i="46"/>
  <c r="DO107" i="46"/>
  <c r="DU107" i="46"/>
  <c r="DP107" i="46"/>
  <c r="DQ107" i="46"/>
  <c r="EB107" i="46"/>
  <c r="DZ107" i="46"/>
  <c r="DX107" i="46"/>
  <c r="DV107" i="46"/>
  <c r="EJ29" i="46"/>
  <c r="EC40" i="46"/>
  <c r="DM40" i="46"/>
  <c r="EI40" i="46"/>
  <c r="DS40" i="46"/>
  <c r="DC40" i="46"/>
  <c r="DN40" i="46"/>
  <c r="DT40" i="46"/>
  <c r="DZ40" i="46"/>
  <c r="DH40" i="46"/>
  <c r="DP40" i="46"/>
  <c r="DY40" i="46"/>
  <c r="DI40" i="46"/>
  <c r="EE40" i="46"/>
  <c r="DO40" i="46"/>
  <c r="EL40" i="46"/>
  <c r="DF40" i="46"/>
  <c r="DL40" i="46"/>
  <c r="DR40" i="46"/>
  <c r="EF40" i="46"/>
  <c r="EK40" i="46"/>
  <c r="DU40" i="46"/>
  <c r="DE40" i="46"/>
  <c r="EA40" i="46"/>
  <c r="DK40" i="46"/>
  <c r="ED40" i="46"/>
  <c r="EJ40" i="46"/>
  <c r="DD40" i="46"/>
  <c r="DJ40" i="46"/>
  <c r="CZ40" i="46"/>
  <c r="EG40" i="46"/>
  <c r="DQ40" i="46"/>
  <c r="DA40" i="46"/>
  <c r="DW40" i="46"/>
  <c r="DG40" i="46"/>
  <c r="DV40" i="46"/>
  <c r="EB40" i="46"/>
  <c r="EH40" i="46"/>
  <c r="DB40" i="46"/>
  <c r="DX40" i="46"/>
  <c r="GA29" i="46"/>
  <c r="FS74" i="46"/>
  <c r="FC74" i="46"/>
  <c r="GD74" i="46"/>
  <c r="FN74" i="46"/>
  <c r="EX74" i="46"/>
  <c r="FU74" i="46"/>
  <c r="FE74" i="46"/>
  <c r="FP74" i="46"/>
  <c r="EV74" i="46"/>
  <c r="FT74" i="46"/>
  <c r="FO74" i="46"/>
  <c r="EY74" i="46"/>
  <c r="FZ74" i="46"/>
  <c r="FJ74" i="46"/>
  <c r="ET74" i="46"/>
  <c r="FQ74" i="46"/>
  <c r="FA74" i="46"/>
  <c r="EZ74" i="46"/>
  <c r="FX74" i="46"/>
  <c r="FD74" i="46"/>
  <c r="GA74" i="46"/>
  <c r="FK74" i="46"/>
  <c r="EU74" i="46"/>
  <c r="FV74" i="46"/>
  <c r="FF74" i="46"/>
  <c r="GC74" i="46"/>
  <c r="FM74" i="46"/>
  <c r="EW74" i="46"/>
  <c r="GB74" i="46"/>
  <c r="FH74" i="46"/>
  <c r="FW74" i="46"/>
  <c r="FG74" i="46"/>
  <c r="FR74" i="46"/>
  <c r="FB74" i="46"/>
  <c r="FY74" i="46"/>
  <c r="FI74" i="46"/>
  <c r="ES74" i="46"/>
  <c r="FL74" i="46"/>
  <c r="ER74" i="46"/>
  <c r="EP31" i="46"/>
  <c r="M32" i="46"/>
  <c r="CY31" i="46"/>
  <c r="EP106" i="46"/>
  <c r="FU6" i="46"/>
  <c r="FE6" i="46"/>
  <c r="FX6" i="46"/>
  <c r="FH6" i="46"/>
  <c r="ER6" i="46"/>
  <c r="FK6" i="46"/>
  <c r="EU6" i="46"/>
  <c r="FN6" i="46"/>
  <c r="FB6" i="46"/>
  <c r="EP73" i="46"/>
  <c r="FQ6" i="46"/>
  <c r="FA6" i="46"/>
  <c r="FT6" i="46"/>
  <c r="FD6" i="46"/>
  <c r="FW6" i="46"/>
  <c r="FG6" i="46"/>
  <c r="EQ6" i="46"/>
  <c r="FJ6" i="46"/>
  <c r="ET6" i="46"/>
  <c r="EP39" i="46"/>
  <c r="FM6" i="46"/>
  <c r="EW6" i="46"/>
  <c r="FP6" i="46"/>
  <c r="EZ6" i="46"/>
  <c r="FS6" i="46"/>
  <c r="FC6" i="46"/>
  <c r="FV6" i="46"/>
  <c r="FF6" i="46"/>
  <c r="FY6" i="46"/>
  <c r="FI6" i="46"/>
  <c r="ES6" i="46"/>
  <c r="FL6" i="46"/>
  <c r="EV6" i="46"/>
  <c r="FO6" i="46"/>
  <c r="EY6" i="46"/>
  <c r="FR6" i="46"/>
  <c r="EX6" i="46"/>
  <c r="EH62" i="46"/>
  <c r="DR62" i="46"/>
  <c r="DB62" i="46"/>
  <c r="DY62" i="46"/>
  <c r="DI62" i="46"/>
  <c r="EA62" i="46"/>
  <c r="EF62" i="46"/>
  <c r="CZ62" i="46"/>
  <c r="DG62" i="46"/>
  <c r="DT62" i="46"/>
  <c r="DL62" i="46"/>
  <c r="ED62" i="46"/>
  <c r="DN62" i="46"/>
  <c r="EK62" i="46"/>
  <c r="DU62" i="46"/>
  <c r="DE62" i="46"/>
  <c r="DS62" i="46"/>
  <c r="DX62" i="46"/>
  <c r="EE62" i="46"/>
  <c r="EJ62" i="46"/>
  <c r="DZ62" i="46"/>
  <c r="DJ62" i="46"/>
  <c r="EG62" i="46"/>
  <c r="DQ62" i="46"/>
  <c r="DA62" i="46"/>
  <c r="DK62" i="46"/>
  <c r="DP62" i="46"/>
  <c r="DW62" i="46"/>
  <c r="DD62" i="46"/>
  <c r="EL62" i="46"/>
  <c r="DV62" i="46"/>
  <c r="DF62" i="46"/>
  <c r="EC62" i="46"/>
  <c r="DM62" i="46"/>
  <c r="EI62" i="46"/>
  <c r="DC62" i="46"/>
  <c r="DH62" i="46"/>
  <c r="DO62" i="46"/>
  <c r="EB62" i="46"/>
  <c r="GE128" i="46"/>
  <c r="GE41" i="46"/>
  <c r="FU129" i="46"/>
  <c r="FE129" i="46"/>
  <c r="GB129" i="46"/>
  <c r="FL129" i="46"/>
  <c r="EV129" i="46"/>
  <c r="FS129" i="46"/>
  <c r="FC129" i="46"/>
  <c r="FR129" i="46"/>
  <c r="EX129" i="46"/>
  <c r="FF129" i="46"/>
  <c r="FQ129" i="46"/>
  <c r="FA129" i="46"/>
  <c r="FX129" i="46"/>
  <c r="FH129" i="46"/>
  <c r="ER129" i="46"/>
  <c r="FO129" i="46"/>
  <c r="EY129" i="46"/>
  <c r="FB129" i="46"/>
  <c r="FZ129" i="46"/>
  <c r="FV129" i="46"/>
  <c r="GC129" i="46"/>
  <c r="FM129" i="46"/>
  <c r="EW129" i="46"/>
  <c r="FT129" i="46"/>
  <c r="FD129" i="46"/>
  <c r="GA129" i="46"/>
  <c r="FK129" i="46"/>
  <c r="EU129" i="46"/>
  <c r="GD129" i="46"/>
  <c r="FJ129" i="46"/>
  <c r="FY129" i="46"/>
  <c r="FI129" i="46"/>
  <c r="ES129" i="46"/>
  <c r="FP129" i="46"/>
  <c r="EZ129" i="46"/>
  <c r="FW129" i="46"/>
  <c r="FG129" i="46"/>
  <c r="EQ129" i="46"/>
  <c r="FN129" i="46"/>
  <c r="ET129" i="46"/>
  <c r="EN108" i="46"/>
  <c r="GA7" i="46"/>
  <c r="EP63" i="46"/>
  <c r="FL30" i="46"/>
  <c r="EV30" i="46"/>
  <c r="FO30" i="46"/>
  <c r="EY30" i="46"/>
  <c r="FR30" i="46"/>
  <c r="FB30" i="46"/>
  <c r="FI30" i="46"/>
  <c r="FQ30" i="46"/>
  <c r="FX30" i="46"/>
  <c r="FH30" i="46"/>
  <c r="ER30" i="46"/>
  <c r="FK30" i="46"/>
  <c r="EU30" i="46"/>
  <c r="FN30" i="46"/>
  <c r="EX30" i="46"/>
  <c r="ES30" i="46"/>
  <c r="FA30" i="46"/>
  <c r="EP130" i="46"/>
  <c r="FT30" i="46"/>
  <c r="FD30" i="46"/>
  <c r="FW30" i="46"/>
  <c r="FG30" i="46"/>
  <c r="EQ30" i="46"/>
  <c r="FJ30" i="46"/>
  <c r="ET30" i="46"/>
  <c r="FU30" i="46"/>
  <c r="FM30" i="46"/>
  <c r="EP97" i="46"/>
  <c r="FP30" i="46"/>
  <c r="EZ30" i="46"/>
  <c r="FS30" i="46"/>
  <c r="FC30" i="46"/>
  <c r="FV30" i="46"/>
  <c r="FF30" i="46"/>
  <c r="FY30" i="46"/>
  <c r="FE30" i="46"/>
  <c r="EW30" i="46"/>
  <c r="M4" i="46"/>
  <c r="EP5" i="46"/>
  <c r="CY5" i="46"/>
  <c r="GE108" i="46"/>
  <c r="EN61" i="46"/>
  <c r="EN128" i="46"/>
  <c r="EH74" i="46"/>
  <c r="DR74" i="46"/>
  <c r="DB74" i="46"/>
  <c r="DY74" i="46"/>
  <c r="DI74" i="46"/>
  <c r="EF74" i="46"/>
  <c r="DP74" i="46"/>
  <c r="EE74" i="46"/>
  <c r="EM74" i="46"/>
  <c r="ED74" i="46"/>
  <c r="DN74" i="46"/>
  <c r="EK74" i="46"/>
  <c r="DU74" i="46"/>
  <c r="DE74" i="46"/>
  <c r="EB74" i="46"/>
  <c r="DL74" i="46"/>
  <c r="EI74" i="46"/>
  <c r="DO74" i="46"/>
  <c r="DW74" i="46"/>
  <c r="DZ74" i="46"/>
  <c r="DJ74" i="46"/>
  <c r="EG74" i="46"/>
  <c r="DQ74" i="46"/>
  <c r="DA74" i="46"/>
  <c r="DX74" i="46"/>
  <c r="DH74" i="46"/>
  <c r="DS74" i="46"/>
  <c r="EA74" i="46"/>
  <c r="DG74" i="46"/>
  <c r="EL74" i="46"/>
  <c r="DV74" i="46"/>
  <c r="DF74" i="46"/>
  <c r="EC74" i="46"/>
  <c r="DM74" i="46"/>
  <c r="EJ74" i="46"/>
  <c r="DT74" i="46"/>
  <c r="DD74" i="46"/>
  <c r="DC74" i="46"/>
  <c r="DK74" i="46"/>
  <c r="FS40" i="46"/>
  <c r="FC40" i="46"/>
  <c r="GC40" i="46"/>
  <c r="FM40" i="46"/>
  <c r="EW40" i="46"/>
  <c r="FL40" i="46"/>
  <c r="FR40" i="46"/>
  <c r="FX40" i="46"/>
  <c r="ER40" i="46"/>
  <c r="EX40" i="46"/>
  <c r="FO40" i="46"/>
  <c r="EY40" i="46"/>
  <c r="FY40" i="46"/>
  <c r="FI40" i="46"/>
  <c r="ES40" i="46"/>
  <c r="FD40" i="46"/>
  <c r="FJ40" i="46"/>
  <c r="FP40" i="46"/>
  <c r="FV40" i="46"/>
  <c r="GA40" i="46"/>
  <c r="FK40" i="46"/>
  <c r="EU40" i="46"/>
  <c r="FU40" i="46"/>
  <c r="FE40" i="46"/>
  <c r="GB40" i="46"/>
  <c r="EV40" i="46"/>
  <c r="FB40" i="46"/>
  <c r="FH40" i="46"/>
  <c r="FN40" i="46"/>
  <c r="FW40" i="46"/>
  <c r="FG40" i="46"/>
  <c r="EQ40" i="46"/>
  <c r="FQ40" i="46"/>
  <c r="FA40" i="46"/>
  <c r="FT40" i="46"/>
  <c r="FZ40" i="46"/>
  <c r="ET40" i="46"/>
  <c r="EZ40" i="46"/>
  <c r="FF40" i="46"/>
  <c r="FX107" i="46"/>
  <c r="FH107" i="46"/>
  <c r="ER107" i="46"/>
  <c r="FO107" i="46"/>
  <c r="EY107" i="46"/>
  <c r="FZ107" i="46"/>
  <c r="FJ107" i="46"/>
  <c r="ET107" i="46"/>
  <c r="FA107" i="46"/>
  <c r="FY107" i="46"/>
  <c r="FT107" i="46"/>
  <c r="FD107" i="46"/>
  <c r="GA107" i="46"/>
  <c r="FK107" i="46"/>
  <c r="EU107" i="46"/>
  <c r="FV107" i="46"/>
  <c r="FF107" i="46"/>
  <c r="FU107" i="46"/>
  <c r="GC107" i="46"/>
  <c r="FI107" i="46"/>
  <c r="FP107" i="46"/>
  <c r="EZ107" i="46"/>
  <c r="FW107" i="46"/>
  <c r="FG107" i="46"/>
  <c r="EQ107" i="46"/>
  <c r="FR107" i="46"/>
  <c r="FB107" i="46"/>
  <c r="FE107" i="46"/>
  <c r="FM107" i="46"/>
  <c r="ES107" i="46"/>
  <c r="GB107" i="46"/>
  <c r="FL107" i="46"/>
  <c r="EV107" i="46"/>
  <c r="FS107" i="46"/>
  <c r="FC107" i="46"/>
  <c r="GD107" i="46"/>
  <c r="FN107" i="46"/>
  <c r="EX107" i="46"/>
  <c r="FQ107" i="46"/>
  <c r="EW107" i="46"/>
  <c r="CY97" i="46"/>
  <c r="DW30" i="46"/>
  <c r="DG30" i="46"/>
  <c r="DZ30" i="46"/>
  <c r="DJ30" i="46"/>
  <c r="EC30" i="46"/>
  <c r="DM30" i="46"/>
  <c r="DX30" i="46"/>
  <c r="EF30" i="46"/>
  <c r="DL30" i="46"/>
  <c r="CY63" i="46"/>
  <c r="DS30" i="46"/>
  <c r="DC30" i="46"/>
  <c r="DV30" i="46"/>
  <c r="DF30" i="46"/>
  <c r="DY30" i="46"/>
  <c r="DI30" i="46"/>
  <c r="DH30" i="46"/>
  <c r="DP30" i="46"/>
  <c r="EE30" i="46"/>
  <c r="DO30" i="46"/>
  <c r="EH30" i="46"/>
  <c r="DR30" i="46"/>
  <c r="DB30" i="46"/>
  <c r="DU30" i="46"/>
  <c r="DE30" i="46"/>
  <c r="DT30" i="46"/>
  <c r="CZ30" i="46"/>
  <c r="CY130" i="46"/>
  <c r="EA30" i="46"/>
  <c r="DK30" i="46"/>
  <c r="ED30" i="46"/>
  <c r="DN30" i="46"/>
  <c r="EG30" i="46"/>
  <c r="DQ30" i="46"/>
  <c r="DA30" i="46"/>
  <c r="DD30" i="46"/>
  <c r="EB30" i="46"/>
  <c r="CY106" i="46"/>
  <c r="EB6" i="46"/>
  <c r="DL6" i="46"/>
  <c r="EC6" i="46"/>
  <c r="DS6" i="46"/>
  <c r="DC6" i="46"/>
  <c r="DV6" i="46"/>
  <c r="DF6" i="46"/>
  <c r="DI6" i="46"/>
  <c r="DM6" i="46"/>
  <c r="CY73" i="46"/>
  <c r="DX6" i="46"/>
  <c r="DH6" i="46"/>
  <c r="EE6" i="46"/>
  <c r="DO6" i="46"/>
  <c r="EH6" i="46"/>
  <c r="DR6" i="46"/>
  <c r="DB6" i="46"/>
  <c r="DA6" i="46"/>
  <c r="DE6" i="46"/>
  <c r="CY39" i="46"/>
  <c r="DT6" i="46"/>
  <c r="DD6" i="46"/>
  <c r="EA6" i="46"/>
  <c r="DK6" i="46"/>
  <c r="ED6" i="46"/>
  <c r="DN6" i="46"/>
  <c r="DY6" i="46"/>
  <c r="EG6" i="46"/>
  <c r="EF6" i="46"/>
  <c r="DP6" i="46"/>
  <c r="CZ6" i="46"/>
  <c r="DW6" i="46"/>
  <c r="DG6" i="46"/>
  <c r="DZ6" i="46"/>
  <c r="DJ6" i="46"/>
  <c r="DQ6" i="46"/>
  <c r="DU6" i="46"/>
  <c r="EN41" i="46"/>
  <c r="DY96" i="46"/>
  <c r="DI96" i="46"/>
  <c r="EF96" i="46"/>
  <c r="DP96" i="46"/>
  <c r="EA96" i="46"/>
  <c r="DK96" i="46"/>
  <c r="DR96" i="46"/>
  <c r="DZ96" i="46"/>
  <c r="DV96" i="46"/>
  <c r="EK96" i="46"/>
  <c r="DU96" i="46"/>
  <c r="DE96" i="46"/>
  <c r="EB96" i="46"/>
  <c r="DL96" i="46"/>
  <c r="EM96" i="46"/>
  <c r="DW96" i="46"/>
  <c r="DG96" i="46"/>
  <c r="DB96" i="46"/>
  <c r="DJ96" i="46"/>
  <c r="EG96" i="46"/>
  <c r="DQ96" i="46"/>
  <c r="DA96" i="46"/>
  <c r="DX96" i="46"/>
  <c r="DH96" i="46"/>
  <c r="EI96" i="46"/>
  <c r="DS96" i="46"/>
  <c r="DC96" i="46"/>
  <c r="ED96" i="46"/>
  <c r="DF96" i="46"/>
  <c r="EC96" i="46"/>
  <c r="DM96" i="46"/>
  <c r="EJ96" i="46"/>
  <c r="DT96" i="46"/>
  <c r="DD96" i="46"/>
  <c r="EE96" i="46"/>
  <c r="DO96" i="46"/>
  <c r="EH96" i="46"/>
  <c r="DN96" i="46"/>
  <c r="EL96" i="46"/>
  <c r="GE61" i="46"/>
  <c r="EJ7" i="46"/>
  <c r="FZ96" i="46"/>
  <c r="FJ96" i="46"/>
  <c r="ET96" i="46"/>
  <c r="FQ96" i="46"/>
  <c r="FA96" i="46"/>
  <c r="FX96" i="46"/>
  <c r="FH96" i="46"/>
  <c r="ER96" i="46"/>
  <c r="FK96" i="46"/>
  <c r="FV96" i="46"/>
  <c r="FF96" i="46"/>
  <c r="GC96" i="46"/>
  <c r="FM96" i="46"/>
  <c r="EW96" i="46"/>
  <c r="FT96" i="46"/>
  <c r="FD96" i="46"/>
  <c r="FO96" i="46"/>
  <c r="EU96" i="46"/>
  <c r="FS96" i="46"/>
  <c r="FR96" i="46"/>
  <c r="FB96" i="46"/>
  <c r="FY96" i="46"/>
  <c r="FI96" i="46"/>
  <c r="ES96" i="46"/>
  <c r="FP96" i="46"/>
  <c r="EZ96" i="46"/>
  <c r="EY96" i="46"/>
  <c r="FW96" i="46"/>
  <c r="FC96" i="46"/>
  <c r="GD96" i="46"/>
  <c r="FN96" i="46"/>
  <c r="EX96" i="46"/>
  <c r="FU96" i="46"/>
  <c r="FE96" i="46"/>
  <c r="GB96" i="46"/>
  <c r="FL96" i="46"/>
  <c r="EV96" i="46"/>
  <c r="GA96" i="46"/>
  <c r="FG96" i="46"/>
  <c r="FP62" i="46"/>
  <c r="EZ62" i="46"/>
  <c r="FW62" i="46"/>
  <c r="FG62" i="46"/>
  <c r="EQ62" i="46"/>
  <c r="FN62" i="46"/>
  <c r="EX62" i="46"/>
  <c r="EW62" i="46"/>
  <c r="FU62" i="46"/>
  <c r="GB62" i="46"/>
  <c r="FL62" i="46"/>
  <c r="EV62" i="46"/>
  <c r="FS62" i="46"/>
  <c r="FC62" i="46"/>
  <c r="FZ62" i="46"/>
  <c r="FJ62" i="46"/>
  <c r="ET62" i="46"/>
  <c r="FY62" i="46"/>
  <c r="FE62" i="46"/>
  <c r="FX62" i="46"/>
  <c r="FH62" i="46"/>
  <c r="ER62" i="46"/>
  <c r="FO62" i="46"/>
  <c r="EY62" i="46"/>
  <c r="FV62" i="46"/>
  <c r="FF62" i="46"/>
  <c r="GC62" i="46"/>
  <c r="FI62" i="46"/>
  <c r="FQ62" i="46"/>
  <c r="FT62" i="46"/>
  <c r="FD62" i="46"/>
  <c r="GA62" i="46"/>
  <c r="FK62" i="46"/>
  <c r="EU62" i="46"/>
  <c r="FR62" i="46"/>
  <c r="FB62" i="46"/>
  <c r="FM62" i="46"/>
  <c r="ES62" i="46"/>
  <c r="FA62" i="46"/>
  <c r="DL130" i="46" l="1"/>
  <c r="DH130" i="46"/>
  <c r="DD130" i="46"/>
  <c r="CZ130" i="46"/>
  <c r="DQ130" i="46"/>
  <c r="DK130" i="46"/>
  <c r="DG130" i="46"/>
  <c r="DC130" i="46"/>
  <c r="DJ130" i="46"/>
  <c r="DB130" i="46"/>
  <c r="DI130" i="46"/>
  <c r="DA130" i="46"/>
  <c r="DN130" i="46"/>
  <c r="DF130" i="46"/>
  <c r="DM130" i="46"/>
  <c r="EK130" i="46"/>
  <c r="EG130" i="46"/>
  <c r="EJ130" i="46"/>
  <c r="EF130" i="46"/>
  <c r="DE130" i="46"/>
  <c r="EM130" i="46"/>
  <c r="EI130" i="46"/>
  <c r="EE130" i="46"/>
  <c r="EL130" i="46"/>
  <c r="EH130" i="46"/>
  <c r="DP130" i="46"/>
  <c r="DY130" i="46"/>
  <c r="DT130" i="46"/>
  <c r="EC130" i="46"/>
  <c r="DS130" i="46"/>
  <c r="DW130" i="46"/>
  <c r="EA130" i="46"/>
  <c r="DO130" i="46"/>
  <c r="DR130" i="46"/>
  <c r="DV130" i="46"/>
  <c r="ED130" i="46"/>
  <c r="DX130" i="46"/>
  <c r="DU130" i="46"/>
  <c r="EB130" i="46"/>
  <c r="DZ130" i="46"/>
  <c r="DK106" i="46"/>
  <c r="DN106" i="46"/>
  <c r="DJ106" i="46"/>
  <c r="DM106" i="46"/>
  <c r="DG106" i="46"/>
  <c r="DC106" i="46"/>
  <c r="DL106" i="46"/>
  <c r="DF106" i="46"/>
  <c r="DB106" i="46"/>
  <c r="DI106" i="46"/>
  <c r="DE106" i="46"/>
  <c r="DA106" i="46"/>
  <c r="CZ106" i="46"/>
  <c r="EK106" i="46"/>
  <c r="EG106" i="46"/>
  <c r="EJ106" i="46"/>
  <c r="EF106" i="46"/>
  <c r="EM106" i="46"/>
  <c r="EI106" i="46"/>
  <c r="EE106" i="46"/>
  <c r="EH106" i="46"/>
  <c r="DH106" i="46"/>
  <c r="DD106" i="46"/>
  <c r="EL106" i="46"/>
  <c r="DP106" i="46"/>
  <c r="DR106" i="46"/>
  <c r="ED106" i="46"/>
  <c r="EC106" i="46"/>
  <c r="DO106" i="46"/>
  <c r="EA106" i="46"/>
  <c r="DS106" i="46"/>
  <c r="DY106" i="46"/>
  <c r="DU106" i="46"/>
  <c r="DW106" i="46"/>
  <c r="DQ106" i="46"/>
  <c r="DZ106" i="46"/>
  <c r="DT106" i="46"/>
  <c r="EB106" i="46"/>
  <c r="DX106" i="46"/>
  <c r="DV106" i="46"/>
  <c r="DX39" i="46"/>
  <c r="DH39" i="46"/>
  <c r="EH39" i="46"/>
  <c r="DR39" i="46"/>
  <c r="DB39" i="46"/>
  <c r="DG39" i="46"/>
  <c r="DM39" i="46"/>
  <c r="DS39" i="46"/>
  <c r="DI39" i="46"/>
  <c r="EJ39" i="46"/>
  <c r="DT39" i="46"/>
  <c r="DD39" i="46"/>
  <c r="ED39" i="46"/>
  <c r="DN39" i="46"/>
  <c r="EE39" i="46"/>
  <c r="EK39" i="46"/>
  <c r="DE39" i="46"/>
  <c r="DK39" i="46"/>
  <c r="EG39" i="46"/>
  <c r="EF39" i="46"/>
  <c r="DP39" i="46"/>
  <c r="CZ39" i="46"/>
  <c r="DZ39" i="46"/>
  <c r="DJ39" i="46"/>
  <c r="DW39" i="46"/>
  <c r="EC39" i="46"/>
  <c r="EI39" i="46"/>
  <c r="DC39" i="46"/>
  <c r="DA39" i="46"/>
  <c r="EB39" i="46"/>
  <c r="DL39" i="46"/>
  <c r="EL39" i="46"/>
  <c r="DV39" i="46"/>
  <c r="DF39" i="46"/>
  <c r="DO39" i="46"/>
  <c r="DU39" i="46"/>
  <c r="EA39" i="46"/>
  <c r="DQ39" i="46"/>
  <c r="DY39" i="46"/>
  <c r="EC63" i="46"/>
  <c r="DM63" i="46"/>
  <c r="EJ63" i="46"/>
  <c r="DT63" i="46"/>
  <c r="DD63" i="46"/>
  <c r="EA63" i="46"/>
  <c r="DK63" i="46"/>
  <c r="DR63" i="46"/>
  <c r="DZ63" i="46"/>
  <c r="DF63" i="46"/>
  <c r="DY63" i="46"/>
  <c r="DI63" i="46"/>
  <c r="EF63" i="46"/>
  <c r="DP63" i="46"/>
  <c r="CZ63" i="46"/>
  <c r="DW63" i="46"/>
  <c r="DG63" i="46"/>
  <c r="DB63" i="46"/>
  <c r="DJ63" i="46"/>
  <c r="EK63" i="46"/>
  <c r="DU63" i="46"/>
  <c r="DE63" i="46"/>
  <c r="EB63" i="46"/>
  <c r="DL63" i="46"/>
  <c r="EI63" i="46"/>
  <c r="DS63" i="46"/>
  <c r="DC63" i="46"/>
  <c r="ED63" i="46"/>
  <c r="EL63" i="46"/>
  <c r="EG63" i="46"/>
  <c r="DQ63" i="46"/>
  <c r="DA63" i="46"/>
  <c r="DX63" i="46"/>
  <c r="DH63" i="46"/>
  <c r="EE63" i="46"/>
  <c r="DO63" i="46"/>
  <c r="EH63" i="46"/>
  <c r="DN63" i="46"/>
  <c r="DV63" i="46"/>
  <c r="EP4" i="46"/>
  <c r="M3" i="46"/>
  <c r="CY4" i="46"/>
  <c r="GB130" i="46"/>
  <c r="FM130" i="46"/>
  <c r="EW130" i="46"/>
  <c r="FT130" i="46"/>
  <c r="FD130" i="46"/>
  <c r="GA130" i="46"/>
  <c r="FK130" i="46"/>
  <c r="EU130" i="46"/>
  <c r="FZ130" i="46"/>
  <c r="FF130" i="46"/>
  <c r="FY130" i="46"/>
  <c r="FI130" i="46"/>
  <c r="ES130" i="46"/>
  <c r="FP130" i="46"/>
  <c r="EZ130" i="46"/>
  <c r="FW130" i="46"/>
  <c r="FG130" i="46"/>
  <c r="EQ130" i="46"/>
  <c r="FJ130" i="46"/>
  <c r="FR130" i="46"/>
  <c r="FU130" i="46"/>
  <c r="FE130" i="46"/>
  <c r="GC130" i="46"/>
  <c r="FL130" i="46"/>
  <c r="EV130" i="46"/>
  <c r="FS130" i="46"/>
  <c r="FC130" i="46"/>
  <c r="FN130" i="46"/>
  <c r="ET130" i="46"/>
  <c r="FB130" i="46"/>
  <c r="GD130" i="46"/>
  <c r="FQ130" i="46"/>
  <c r="FA130" i="46"/>
  <c r="FX130" i="46"/>
  <c r="FH130" i="46"/>
  <c r="ER130" i="46"/>
  <c r="FO130" i="46"/>
  <c r="EY130" i="46"/>
  <c r="EX130" i="46"/>
  <c r="FV130" i="46"/>
  <c r="GE129" i="46"/>
  <c r="GA6" i="46"/>
  <c r="EP98" i="46"/>
  <c r="FQ31" i="46"/>
  <c r="FA31" i="46"/>
  <c r="FT31" i="46"/>
  <c r="FD31" i="46"/>
  <c r="FW31" i="46"/>
  <c r="FG31" i="46"/>
  <c r="EQ31" i="46"/>
  <c r="EX31" i="46"/>
  <c r="FF31" i="46"/>
  <c r="EP64" i="46"/>
  <c r="FM31" i="46"/>
  <c r="EW31" i="46"/>
  <c r="FP31" i="46"/>
  <c r="EZ31" i="46"/>
  <c r="FS31" i="46"/>
  <c r="FC31" i="46"/>
  <c r="FR31" i="46"/>
  <c r="FJ31" i="46"/>
  <c r="FY31" i="46"/>
  <c r="FI31" i="46"/>
  <c r="ES31" i="46"/>
  <c r="FL31" i="46"/>
  <c r="EV31" i="46"/>
  <c r="FO31" i="46"/>
  <c r="EY31" i="46"/>
  <c r="FB31" i="46"/>
  <c r="ET31" i="46"/>
  <c r="EP131" i="46"/>
  <c r="FU31" i="46"/>
  <c r="FE31" i="46"/>
  <c r="FX31" i="46"/>
  <c r="FH31" i="46"/>
  <c r="ER31" i="46"/>
  <c r="FK31" i="46"/>
  <c r="EU31" i="46"/>
  <c r="FN31" i="46"/>
  <c r="FV31" i="46"/>
  <c r="EN107" i="46"/>
  <c r="EJ6" i="46"/>
  <c r="EN129" i="46"/>
  <c r="FV39" i="46"/>
  <c r="FF39" i="46"/>
  <c r="GB39" i="46"/>
  <c r="FL39" i="46"/>
  <c r="EV39" i="46"/>
  <c r="FM39" i="46"/>
  <c r="FS39" i="46"/>
  <c r="FY39" i="46"/>
  <c r="ES39" i="46"/>
  <c r="FO39" i="46"/>
  <c r="FR39" i="46"/>
  <c r="FB39" i="46"/>
  <c r="FX39" i="46"/>
  <c r="FH39" i="46"/>
  <c r="ER39" i="46"/>
  <c r="FE39" i="46"/>
  <c r="FK39" i="46"/>
  <c r="FQ39" i="46"/>
  <c r="EY39" i="46"/>
  <c r="FG39" i="46"/>
  <c r="FN39" i="46"/>
  <c r="EX39" i="46"/>
  <c r="FT39" i="46"/>
  <c r="FD39" i="46"/>
  <c r="GC39" i="46"/>
  <c r="EW39" i="46"/>
  <c r="FC39" i="46"/>
  <c r="FI39" i="46"/>
  <c r="FW39" i="46"/>
  <c r="FZ39" i="46"/>
  <c r="FJ39" i="46"/>
  <c r="ET39" i="46"/>
  <c r="FP39" i="46"/>
  <c r="EZ39" i="46"/>
  <c r="FU39" i="46"/>
  <c r="GA39" i="46"/>
  <c r="EU39" i="46"/>
  <c r="FA39" i="46"/>
  <c r="EQ39" i="46"/>
  <c r="FX106" i="46"/>
  <c r="FH106" i="46"/>
  <c r="ER106" i="46"/>
  <c r="FO106" i="46"/>
  <c r="EY106" i="46"/>
  <c r="FZ106" i="46"/>
  <c r="FJ106" i="46"/>
  <c r="ET106" i="46"/>
  <c r="FU106" i="46"/>
  <c r="EW106" i="46"/>
  <c r="FT106" i="46"/>
  <c r="FD106" i="46"/>
  <c r="GA106" i="46"/>
  <c r="FK106" i="46"/>
  <c r="EU106" i="46"/>
  <c r="FV106" i="46"/>
  <c r="FF106" i="46"/>
  <c r="FY106" i="46"/>
  <c r="FE106" i="46"/>
  <c r="GC106" i="46"/>
  <c r="FP106" i="46"/>
  <c r="EZ106" i="46"/>
  <c r="FW106" i="46"/>
  <c r="FG106" i="46"/>
  <c r="EQ106" i="46"/>
  <c r="FR106" i="46"/>
  <c r="FB106" i="46"/>
  <c r="FI106" i="46"/>
  <c r="FQ106" i="46"/>
  <c r="FM106" i="46"/>
  <c r="GB106" i="46"/>
  <c r="FL106" i="46"/>
  <c r="EV106" i="46"/>
  <c r="FS106" i="46"/>
  <c r="FC106" i="46"/>
  <c r="GD106" i="46"/>
  <c r="FN106" i="46"/>
  <c r="EX106" i="46"/>
  <c r="ES106" i="46"/>
  <c r="FA106" i="46"/>
  <c r="GE62" i="46"/>
  <c r="DY73" i="46"/>
  <c r="DI73" i="46"/>
  <c r="EF73" i="46"/>
  <c r="DP73" i="46"/>
  <c r="EA73" i="46"/>
  <c r="DK73" i="46"/>
  <c r="DN73" i="46"/>
  <c r="DV73" i="46"/>
  <c r="DB73" i="46"/>
  <c r="EK73" i="46"/>
  <c r="DU73" i="46"/>
  <c r="DE73" i="46"/>
  <c r="EB73" i="46"/>
  <c r="DL73" i="46"/>
  <c r="EM73" i="46"/>
  <c r="DW73" i="46"/>
  <c r="DG73" i="46"/>
  <c r="DZ73" i="46"/>
  <c r="DF73" i="46"/>
  <c r="EG73" i="46"/>
  <c r="DQ73" i="46"/>
  <c r="DA73" i="46"/>
  <c r="DX73" i="46"/>
  <c r="DH73" i="46"/>
  <c r="EI73" i="46"/>
  <c r="DS73" i="46"/>
  <c r="DC73" i="46"/>
  <c r="DJ73" i="46"/>
  <c r="EH73" i="46"/>
  <c r="EC73" i="46"/>
  <c r="DM73" i="46"/>
  <c r="EJ73" i="46"/>
  <c r="DT73" i="46"/>
  <c r="DD73" i="46"/>
  <c r="EE73" i="46"/>
  <c r="DO73" i="46"/>
  <c r="ED73" i="46"/>
  <c r="EL73" i="46"/>
  <c r="DR73" i="46"/>
  <c r="EG97" i="46"/>
  <c r="DQ97" i="46"/>
  <c r="DA97" i="46"/>
  <c r="DX97" i="46"/>
  <c r="DH97" i="46"/>
  <c r="EI97" i="46"/>
  <c r="DS97" i="46"/>
  <c r="DC97" i="46"/>
  <c r="DJ97" i="46"/>
  <c r="EH97" i="46"/>
  <c r="EC97" i="46"/>
  <c r="DM97" i="46"/>
  <c r="EJ97" i="46"/>
  <c r="DT97" i="46"/>
  <c r="DD97" i="46"/>
  <c r="EE97" i="46"/>
  <c r="DO97" i="46"/>
  <c r="ED97" i="46"/>
  <c r="EL97" i="46"/>
  <c r="DR97" i="46"/>
  <c r="DY97" i="46"/>
  <c r="DI97" i="46"/>
  <c r="EF97" i="46"/>
  <c r="DP97" i="46"/>
  <c r="EA97" i="46"/>
  <c r="DK97" i="46"/>
  <c r="DN97" i="46"/>
  <c r="DV97" i="46"/>
  <c r="DB97" i="46"/>
  <c r="EK97" i="46"/>
  <c r="DU97" i="46"/>
  <c r="DE97" i="46"/>
  <c r="EB97" i="46"/>
  <c r="DL97" i="46"/>
  <c r="EM97" i="46"/>
  <c r="DW97" i="46"/>
  <c r="DG97" i="46"/>
  <c r="DZ97" i="46"/>
  <c r="DF97" i="46"/>
  <c r="GE107" i="46"/>
  <c r="GE40" i="46"/>
  <c r="CY38" i="46"/>
  <c r="DS5" i="46"/>
  <c r="DC5" i="46"/>
  <c r="DD5" i="46"/>
  <c r="DV5" i="46"/>
  <c r="DF5" i="46"/>
  <c r="DH5" i="46"/>
  <c r="DU5" i="46"/>
  <c r="DE5" i="46"/>
  <c r="EE5" i="46"/>
  <c r="DO5" i="46"/>
  <c r="EB5" i="46"/>
  <c r="EH5" i="46"/>
  <c r="DR5" i="46"/>
  <c r="DB5" i="46"/>
  <c r="EG5" i="46"/>
  <c r="DQ5" i="46"/>
  <c r="DA5" i="46"/>
  <c r="CY105" i="46"/>
  <c r="EA5" i="46"/>
  <c r="DK5" i="46"/>
  <c r="DP5" i="46"/>
  <c r="ED5" i="46"/>
  <c r="DN5" i="46"/>
  <c r="EF5" i="46"/>
  <c r="EC5" i="46"/>
  <c r="DM5" i="46"/>
  <c r="DX5" i="46"/>
  <c r="CY72" i="46"/>
  <c r="DW5" i="46"/>
  <c r="DG5" i="46"/>
  <c r="DL5" i="46"/>
  <c r="DZ5" i="46"/>
  <c r="DJ5" i="46"/>
  <c r="DT5" i="46"/>
  <c r="DY5" i="46"/>
  <c r="DI5" i="46"/>
  <c r="CZ5" i="46"/>
  <c r="FV97" i="46"/>
  <c r="FF97" i="46"/>
  <c r="FY97" i="46"/>
  <c r="FI97" i="46"/>
  <c r="ES97" i="46"/>
  <c r="FP97" i="46"/>
  <c r="EZ97" i="46"/>
  <c r="FK97" i="46"/>
  <c r="FO97" i="46"/>
  <c r="GB97" i="46"/>
  <c r="FR97" i="46"/>
  <c r="FB97" i="46"/>
  <c r="FU97" i="46"/>
  <c r="FE97" i="46"/>
  <c r="GD97" i="46"/>
  <c r="FL97" i="46"/>
  <c r="EV97" i="46"/>
  <c r="EU97" i="46"/>
  <c r="FS97" i="46"/>
  <c r="GA97" i="46"/>
  <c r="FN97" i="46"/>
  <c r="EX97" i="46"/>
  <c r="FQ97" i="46"/>
  <c r="FA97" i="46"/>
  <c r="FX97" i="46"/>
  <c r="FH97" i="46"/>
  <c r="ER97" i="46"/>
  <c r="FW97" i="46"/>
  <c r="FC97" i="46"/>
  <c r="FZ97" i="46"/>
  <c r="FJ97" i="46"/>
  <c r="ET97" i="46"/>
  <c r="FM97" i="46"/>
  <c r="EW97" i="46"/>
  <c r="FT97" i="46"/>
  <c r="FD97" i="46"/>
  <c r="GC97" i="46"/>
  <c r="FG97" i="46"/>
  <c r="EY97" i="46"/>
  <c r="FW63" i="46"/>
  <c r="FG63" i="46"/>
  <c r="EQ63" i="46"/>
  <c r="FN63" i="46"/>
  <c r="EX63" i="46"/>
  <c r="FU63" i="46"/>
  <c r="FE63" i="46"/>
  <c r="FP63" i="46"/>
  <c r="EV63" i="46"/>
  <c r="FT63" i="46"/>
  <c r="FS63" i="46"/>
  <c r="FC63" i="46"/>
  <c r="FZ63" i="46"/>
  <c r="FJ63" i="46"/>
  <c r="ET63" i="46"/>
  <c r="FQ63" i="46"/>
  <c r="FA63" i="46"/>
  <c r="EZ63" i="46"/>
  <c r="FX63" i="46"/>
  <c r="FD63" i="46"/>
  <c r="FO63" i="46"/>
  <c r="EY63" i="46"/>
  <c r="FV63" i="46"/>
  <c r="FF63" i="46"/>
  <c r="GC63" i="46"/>
  <c r="FM63" i="46"/>
  <c r="EW63" i="46"/>
  <c r="GB63" i="46"/>
  <c r="FH63" i="46"/>
  <c r="GA63" i="46"/>
  <c r="FK63" i="46"/>
  <c r="EU63" i="46"/>
  <c r="FR63" i="46"/>
  <c r="FB63" i="46"/>
  <c r="FY63" i="46"/>
  <c r="FI63" i="46"/>
  <c r="ES63" i="46"/>
  <c r="FL63" i="46"/>
  <c r="ER63" i="46"/>
  <c r="EF31" i="46"/>
  <c r="DP31" i="46"/>
  <c r="CZ31" i="46"/>
  <c r="DS31" i="46"/>
  <c r="DC31" i="46"/>
  <c r="DV31" i="46"/>
  <c r="DF31" i="46"/>
  <c r="DA31" i="46"/>
  <c r="DI31" i="46"/>
  <c r="CY131" i="46"/>
  <c r="EB31" i="46"/>
  <c r="DL31" i="46"/>
  <c r="EE31" i="46"/>
  <c r="DO31" i="46"/>
  <c r="EH31" i="46"/>
  <c r="DR31" i="46"/>
  <c r="DB31" i="46"/>
  <c r="EC31" i="46"/>
  <c r="DU31" i="46"/>
  <c r="CY98" i="46"/>
  <c r="DX31" i="46"/>
  <c r="DH31" i="46"/>
  <c r="EA31" i="46"/>
  <c r="DK31" i="46"/>
  <c r="ED31" i="46"/>
  <c r="DN31" i="46"/>
  <c r="EG31" i="46"/>
  <c r="DM31" i="46"/>
  <c r="DE31" i="46"/>
  <c r="CY64" i="46"/>
  <c r="DT31" i="46"/>
  <c r="DD31" i="46"/>
  <c r="DW31" i="46"/>
  <c r="DG31" i="46"/>
  <c r="DZ31" i="46"/>
  <c r="DJ31" i="46"/>
  <c r="DQ31" i="46"/>
  <c r="DY31" i="46"/>
  <c r="EN40" i="46"/>
  <c r="EJ30" i="46"/>
  <c r="EP72" i="46"/>
  <c r="FP5" i="46"/>
  <c r="EZ5" i="46"/>
  <c r="FS5" i="46"/>
  <c r="FC5" i="46"/>
  <c r="FM5" i="46"/>
  <c r="FR5" i="46"/>
  <c r="FB5" i="46"/>
  <c r="FU5" i="46"/>
  <c r="EW5" i="46"/>
  <c r="EP38" i="46"/>
  <c r="FL5" i="46"/>
  <c r="EV5" i="46"/>
  <c r="FO5" i="46"/>
  <c r="EY5" i="46"/>
  <c r="FA5" i="46"/>
  <c r="FN5" i="46"/>
  <c r="EX5" i="46"/>
  <c r="FQ5" i="46"/>
  <c r="FX5" i="46"/>
  <c r="FH5" i="46"/>
  <c r="ER5" i="46"/>
  <c r="FK5" i="46"/>
  <c r="EU5" i="46"/>
  <c r="ES5" i="46"/>
  <c r="FJ5" i="46"/>
  <c r="ET5" i="46"/>
  <c r="FI5" i="46"/>
  <c r="EP105" i="46"/>
  <c r="FT5" i="46"/>
  <c r="FD5" i="46"/>
  <c r="FW5" i="46"/>
  <c r="FG5" i="46"/>
  <c r="EQ5" i="46"/>
  <c r="FV5" i="46"/>
  <c r="FF5" i="46"/>
  <c r="FY5" i="46"/>
  <c r="FE5" i="46"/>
  <c r="GA30" i="46"/>
  <c r="EN62" i="46"/>
  <c r="FZ73" i="46"/>
  <c r="FJ73" i="46"/>
  <c r="ET73" i="46"/>
  <c r="FQ73" i="46"/>
  <c r="FA73" i="46"/>
  <c r="FX73" i="46"/>
  <c r="FH73" i="46"/>
  <c r="ER73" i="46"/>
  <c r="FW73" i="46"/>
  <c r="FC73" i="46"/>
  <c r="FV73" i="46"/>
  <c r="FF73" i="46"/>
  <c r="GC73" i="46"/>
  <c r="FM73" i="46"/>
  <c r="EW73" i="46"/>
  <c r="FT73" i="46"/>
  <c r="FD73" i="46"/>
  <c r="GA73" i="46"/>
  <c r="FG73" i="46"/>
  <c r="FO73" i="46"/>
  <c r="FR73" i="46"/>
  <c r="FB73" i="46"/>
  <c r="FY73" i="46"/>
  <c r="FI73" i="46"/>
  <c r="ES73" i="46"/>
  <c r="FP73" i="46"/>
  <c r="EZ73" i="46"/>
  <c r="FK73" i="46"/>
  <c r="EY73" i="46"/>
  <c r="GD73" i="46"/>
  <c r="FN73" i="46"/>
  <c r="EX73" i="46"/>
  <c r="FU73" i="46"/>
  <c r="FE73" i="46"/>
  <c r="GB73" i="46"/>
  <c r="FL73" i="46"/>
  <c r="EV73" i="46"/>
  <c r="EU73" i="46"/>
  <c r="FS73" i="46"/>
  <c r="EP32" i="46"/>
  <c r="M33" i="46"/>
  <c r="CY32" i="46"/>
  <c r="DN105" i="46" l="1"/>
  <c r="DJ105" i="46"/>
  <c r="DM105" i="46"/>
  <c r="DI105" i="46"/>
  <c r="DL105" i="46"/>
  <c r="DG105" i="46"/>
  <c r="DC105" i="46"/>
  <c r="DK105" i="46"/>
  <c r="DF105" i="46"/>
  <c r="DB105" i="46"/>
  <c r="DH105" i="46"/>
  <c r="DE105" i="46"/>
  <c r="DA105" i="46"/>
  <c r="EL105" i="46"/>
  <c r="EH105" i="46"/>
  <c r="DD105" i="46"/>
  <c r="EK105" i="46"/>
  <c r="CZ105" i="46"/>
  <c r="EM105" i="46"/>
  <c r="EF105" i="46"/>
  <c r="EJ105" i="46"/>
  <c r="EE105" i="46"/>
  <c r="EG105" i="46"/>
  <c r="EI105" i="46"/>
  <c r="DO105" i="46"/>
  <c r="DU105" i="46"/>
  <c r="EA105" i="46"/>
  <c r="DR105" i="46"/>
  <c r="EC105" i="46"/>
  <c r="ED105" i="46"/>
  <c r="DP105" i="46"/>
  <c r="DQ105" i="46"/>
  <c r="DS105" i="46"/>
  <c r="DY105" i="46"/>
  <c r="DW105" i="46"/>
  <c r="DT105" i="46"/>
  <c r="DZ105" i="46"/>
  <c r="DX105" i="46"/>
  <c r="DV105" i="46"/>
  <c r="EB105" i="46"/>
  <c r="DL131" i="46"/>
  <c r="DH131" i="46"/>
  <c r="DD131" i="46"/>
  <c r="CZ131" i="46"/>
  <c r="DU131" i="46"/>
  <c r="DK131" i="46"/>
  <c r="DG131" i="46"/>
  <c r="DC131" i="46"/>
  <c r="DJ131" i="46"/>
  <c r="DB131" i="46"/>
  <c r="DI131" i="46"/>
  <c r="DA131" i="46"/>
  <c r="DN131" i="46"/>
  <c r="DF131" i="46"/>
  <c r="EJ131" i="46"/>
  <c r="EF131" i="46"/>
  <c r="DE131" i="46"/>
  <c r="EM131" i="46"/>
  <c r="EI131" i="46"/>
  <c r="EE131" i="46"/>
  <c r="EL131" i="46"/>
  <c r="EH131" i="46"/>
  <c r="DM131" i="46"/>
  <c r="EG131" i="46"/>
  <c r="EK131" i="46"/>
  <c r="DO131" i="46"/>
  <c r="DV131" i="46"/>
  <c r="DZ131" i="46"/>
  <c r="DS131" i="46"/>
  <c r="DW131" i="46"/>
  <c r="EA131" i="46"/>
  <c r="DY131" i="46"/>
  <c r="ED131" i="46"/>
  <c r="EC131" i="46"/>
  <c r="DX131" i="46"/>
  <c r="DR131" i="46"/>
  <c r="DT131" i="46"/>
  <c r="DP131" i="46"/>
  <c r="DQ131" i="46"/>
  <c r="EB131" i="46"/>
  <c r="EN106" i="46"/>
  <c r="GE39" i="46"/>
  <c r="M34" i="46"/>
  <c r="CY33" i="46"/>
  <c r="EP33" i="46"/>
  <c r="FY38" i="46"/>
  <c r="FI38" i="46"/>
  <c r="ES38" i="46"/>
  <c r="FO38" i="46"/>
  <c r="EY38" i="46"/>
  <c r="FR38" i="46"/>
  <c r="FX38" i="46"/>
  <c r="ER38" i="46"/>
  <c r="EX38" i="46"/>
  <c r="FL38" i="46"/>
  <c r="FU38" i="46"/>
  <c r="FE38" i="46"/>
  <c r="GA38" i="46"/>
  <c r="FK38" i="46"/>
  <c r="EU38" i="46"/>
  <c r="FJ38" i="46"/>
  <c r="FP38" i="46"/>
  <c r="FV38" i="46"/>
  <c r="GB38" i="46"/>
  <c r="FD38" i="46"/>
  <c r="FQ38" i="46"/>
  <c r="FA38" i="46"/>
  <c r="FW38" i="46"/>
  <c r="FG38" i="46"/>
  <c r="EQ38" i="46"/>
  <c r="FB38" i="46"/>
  <c r="FH38" i="46"/>
  <c r="FN38" i="46"/>
  <c r="EV38" i="46"/>
  <c r="GC38" i="46"/>
  <c r="FM38" i="46"/>
  <c r="EW38" i="46"/>
  <c r="FS38" i="46"/>
  <c r="FC38" i="46"/>
  <c r="FZ38" i="46"/>
  <c r="ET38" i="46"/>
  <c r="EZ38" i="46"/>
  <c r="FF38" i="46"/>
  <c r="FT38" i="46"/>
  <c r="EJ5" i="46"/>
  <c r="GA31" i="46"/>
  <c r="EP3" i="46"/>
  <c r="CY3" i="46"/>
  <c r="EP65" i="46"/>
  <c r="FJ32" i="46"/>
  <c r="ET32" i="46"/>
  <c r="FM32" i="46"/>
  <c r="EW32" i="46"/>
  <c r="FP32" i="46"/>
  <c r="EZ32" i="46"/>
  <c r="EU32" i="46"/>
  <c r="FS32" i="46"/>
  <c r="FV32" i="46"/>
  <c r="FF32" i="46"/>
  <c r="FY32" i="46"/>
  <c r="FI32" i="46"/>
  <c r="ES32" i="46"/>
  <c r="FL32" i="46"/>
  <c r="EV32" i="46"/>
  <c r="FW32" i="46"/>
  <c r="FC32" i="46"/>
  <c r="EP132" i="46"/>
  <c r="FR32" i="46"/>
  <c r="FB32" i="46"/>
  <c r="FU32" i="46"/>
  <c r="FE32" i="46"/>
  <c r="FX32" i="46"/>
  <c r="FH32" i="46"/>
  <c r="ER32" i="46"/>
  <c r="FG32" i="46"/>
  <c r="FO32" i="46"/>
  <c r="EP99" i="46"/>
  <c r="FN32" i="46"/>
  <c r="EX32" i="46"/>
  <c r="FQ32" i="46"/>
  <c r="FA32" i="46"/>
  <c r="FT32" i="46"/>
  <c r="FD32" i="46"/>
  <c r="FK32" i="46"/>
  <c r="EQ32" i="46"/>
  <c r="EY32" i="46"/>
  <c r="GA5" i="46"/>
  <c r="EE98" i="46"/>
  <c r="DO98" i="46"/>
  <c r="EL98" i="46"/>
  <c r="DV98" i="46"/>
  <c r="DF98" i="46"/>
  <c r="DQ98" i="46"/>
  <c r="DX98" i="46"/>
  <c r="EK98" i="46"/>
  <c r="DE98" i="46"/>
  <c r="EJ98" i="46"/>
  <c r="EA98" i="46"/>
  <c r="DK98" i="46"/>
  <c r="EH98" i="46"/>
  <c r="DR98" i="46"/>
  <c r="DB98" i="46"/>
  <c r="DI98" i="46"/>
  <c r="DP98" i="46"/>
  <c r="EC98" i="46"/>
  <c r="EB98" i="46"/>
  <c r="DD98" i="46"/>
  <c r="DG98" i="46"/>
  <c r="EM98" i="46"/>
  <c r="DW98" i="46"/>
  <c r="ED98" i="46"/>
  <c r="DN98" i="46"/>
  <c r="EG98" i="46"/>
  <c r="DA98" i="46"/>
  <c r="DH98" i="46"/>
  <c r="DU98" i="46"/>
  <c r="DT98" i="46"/>
  <c r="EI98" i="46"/>
  <c r="DS98" i="46"/>
  <c r="DC98" i="46"/>
  <c r="DZ98" i="46"/>
  <c r="DJ98" i="46"/>
  <c r="DY98" i="46"/>
  <c r="EF98" i="46"/>
  <c r="DM98" i="46"/>
  <c r="DL98" i="46"/>
  <c r="GE63" i="46"/>
  <c r="EJ72" i="46"/>
  <c r="DT72" i="46"/>
  <c r="DD72" i="46"/>
  <c r="EE72" i="46"/>
  <c r="DO72" i="46"/>
  <c r="EL72" i="46"/>
  <c r="DV72" i="46"/>
  <c r="DF72" i="46"/>
  <c r="DE72" i="46"/>
  <c r="EC72" i="46"/>
  <c r="EF72" i="46"/>
  <c r="DP72" i="46"/>
  <c r="EA72" i="46"/>
  <c r="DK72" i="46"/>
  <c r="EH72" i="46"/>
  <c r="DR72" i="46"/>
  <c r="DB72" i="46"/>
  <c r="EG72" i="46"/>
  <c r="DM72" i="46"/>
  <c r="EB72" i="46"/>
  <c r="DL72" i="46"/>
  <c r="EM72" i="46"/>
  <c r="DW72" i="46"/>
  <c r="DG72" i="46"/>
  <c r="ED72" i="46"/>
  <c r="DN72" i="46"/>
  <c r="EK72" i="46"/>
  <c r="DQ72" i="46"/>
  <c r="DY72" i="46"/>
  <c r="DX72" i="46"/>
  <c r="DH72" i="46"/>
  <c r="EI72" i="46"/>
  <c r="DS72" i="46"/>
  <c r="DC72" i="46"/>
  <c r="DZ72" i="46"/>
  <c r="DJ72" i="46"/>
  <c r="DU72" i="46"/>
  <c r="DA72" i="46"/>
  <c r="DI72" i="46"/>
  <c r="EI38" i="46"/>
  <c r="DS38" i="46"/>
  <c r="DC38" i="46"/>
  <c r="DY38" i="46"/>
  <c r="DI38" i="46"/>
  <c r="EB38" i="46"/>
  <c r="EH38" i="46"/>
  <c r="DB38" i="46"/>
  <c r="DH38" i="46"/>
  <c r="DF38" i="46"/>
  <c r="EE38" i="46"/>
  <c r="DO38" i="46"/>
  <c r="EK38" i="46"/>
  <c r="DU38" i="46"/>
  <c r="DE38" i="46"/>
  <c r="DT38" i="46"/>
  <c r="DZ38" i="46"/>
  <c r="EF38" i="46"/>
  <c r="CZ38" i="46"/>
  <c r="ED38" i="46"/>
  <c r="EA38" i="46"/>
  <c r="DK38" i="46"/>
  <c r="EG38" i="46"/>
  <c r="DQ38" i="46"/>
  <c r="DA38" i="46"/>
  <c r="DL38" i="46"/>
  <c r="DR38" i="46"/>
  <c r="DX38" i="46"/>
  <c r="DN38" i="46"/>
  <c r="DV38" i="46"/>
  <c r="DW38" i="46"/>
  <c r="DG38" i="46"/>
  <c r="EC38" i="46"/>
  <c r="DM38" i="46"/>
  <c r="EJ38" i="46"/>
  <c r="DD38" i="46"/>
  <c r="DJ38" i="46"/>
  <c r="DP38" i="46"/>
  <c r="EL38" i="46"/>
  <c r="EN130" i="46"/>
  <c r="GE106" i="46"/>
  <c r="FR64" i="46"/>
  <c r="FB64" i="46"/>
  <c r="FY64" i="46"/>
  <c r="FI64" i="46"/>
  <c r="ES64" i="46"/>
  <c r="FP64" i="46"/>
  <c r="EZ64" i="46"/>
  <c r="FK64" i="46"/>
  <c r="EQ64" i="46"/>
  <c r="EY64" i="46"/>
  <c r="FN64" i="46"/>
  <c r="EX64" i="46"/>
  <c r="FU64" i="46"/>
  <c r="FE64" i="46"/>
  <c r="GB64" i="46"/>
  <c r="FL64" i="46"/>
  <c r="EV64" i="46"/>
  <c r="EU64" i="46"/>
  <c r="FS64" i="46"/>
  <c r="FZ64" i="46"/>
  <c r="FJ64" i="46"/>
  <c r="ET64" i="46"/>
  <c r="FQ64" i="46"/>
  <c r="FA64" i="46"/>
  <c r="FX64" i="46"/>
  <c r="FH64" i="46"/>
  <c r="ER64" i="46"/>
  <c r="FW64" i="46"/>
  <c r="FC64" i="46"/>
  <c r="FV64" i="46"/>
  <c r="FF64" i="46"/>
  <c r="GC64" i="46"/>
  <c r="FM64" i="46"/>
  <c r="EW64" i="46"/>
  <c r="FT64" i="46"/>
  <c r="FD64" i="46"/>
  <c r="GA64" i="46"/>
  <c r="FG64" i="46"/>
  <c r="FO64" i="46"/>
  <c r="GE130" i="46"/>
  <c r="EP104" i="46"/>
  <c r="FS4" i="46"/>
  <c r="FC4" i="46"/>
  <c r="FV4" i="46"/>
  <c r="FF4" i="46"/>
  <c r="EZ4" i="46"/>
  <c r="FM4" i="46"/>
  <c r="EW4" i="46"/>
  <c r="FH4" i="46"/>
  <c r="FD4" i="46"/>
  <c r="EP71" i="46"/>
  <c r="FO4" i="46"/>
  <c r="EY4" i="46"/>
  <c r="FR4" i="46"/>
  <c r="FB4" i="46"/>
  <c r="FY4" i="46"/>
  <c r="FI4" i="46"/>
  <c r="ES4" i="46"/>
  <c r="EV4" i="46"/>
  <c r="ER4" i="46"/>
  <c r="EP37" i="46"/>
  <c r="FK4" i="46"/>
  <c r="EU4" i="46"/>
  <c r="FN4" i="46"/>
  <c r="EX4" i="46"/>
  <c r="FU4" i="46"/>
  <c r="FE4" i="46"/>
  <c r="FX4" i="46"/>
  <c r="FT4" i="46"/>
  <c r="FW4" i="46"/>
  <c r="FG4" i="46"/>
  <c r="EQ4" i="46"/>
  <c r="FJ4" i="46"/>
  <c r="ET4" i="46"/>
  <c r="FQ4" i="46"/>
  <c r="FA4" i="46"/>
  <c r="FP4" i="46"/>
  <c r="FL4" i="46"/>
  <c r="FP105" i="46"/>
  <c r="EZ105" i="46"/>
  <c r="FW105" i="46"/>
  <c r="FG105" i="46"/>
  <c r="EQ105" i="46"/>
  <c r="FR105" i="46"/>
  <c r="FB105" i="46"/>
  <c r="FM105" i="46"/>
  <c r="ES105" i="46"/>
  <c r="FA105" i="46"/>
  <c r="GB105" i="46"/>
  <c r="FL105" i="46"/>
  <c r="EV105" i="46"/>
  <c r="FS105" i="46"/>
  <c r="FC105" i="46"/>
  <c r="GD105" i="46"/>
  <c r="FN105" i="46"/>
  <c r="EX105" i="46"/>
  <c r="EW105" i="46"/>
  <c r="FU105" i="46"/>
  <c r="FX105" i="46"/>
  <c r="FH105" i="46"/>
  <c r="ER105" i="46"/>
  <c r="FO105" i="46"/>
  <c r="EY105" i="46"/>
  <c r="FZ105" i="46"/>
  <c r="FJ105" i="46"/>
  <c r="ET105" i="46"/>
  <c r="FY105" i="46"/>
  <c r="FE105" i="46"/>
  <c r="FT105" i="46"/>
  <c r="FD105" i="46"/>
  <c r="GA105" i="46"/>
  <c r="FK105" i="46"/>
  <c r="EU105" i="46"/>
  <c r="FV105" i="46"/>
  <c r="FF105" i="46"/>
  <c r="GC105" i="46"/>
  <c r="FI105" i="46"/>
  <c r="FQ105" i="46"/>
  <c r="GC72" i="46"/>
  <c r="FM72" i="46"/>
  <c r="EW72" i="46"/>
  <c r="FT72" i="46"/>
  <c r="FD72" i="46"/>
  <c r="GA72" i="46"/>
  <c r="FK72" i="46"/>
  <c r="EU72" i="46"/>
  <c r="GD72" i="46"/>
  <c r="FJ72" i="46"/>
  <c r="FY72" i="46"/>
  <c r="FI72" i="46"/>
  <c r="ES72" i="46"/>
  <c r="FP72" i="46"/>
  <c r="EZ72" i="46"/>
  <c r="FW72" i="46"/>
  <c r="FG72" i="46"/>
  <c r="FN72" i="46"/>
  <c r="ET72" i="46"/>
  <c r="FQ72" i="46"/>
  <c r="FA72" i="46"/>
  <c r="FX72" i="46"/>
  <c r="FH72" i="46"/>
  <c r="ER72" i="46"/>
  <c r="FO72" i="46"/>
  <c r="EY72" i="46"/>
  <c r="FB72" i="46"/>
  <c r="FZ72" i="46"/>
  <c r="FF72" i="46"/>
  <c r="FL72" i="46"/>
  <c r="FR72" i="46"/>
  <c r="FU72" i="46"/>
  <c r="EV72" i="46"/>
  <c r="EX72" i="46"/>
  <c r="FE72" i="46"/>
  <c r="FS72" i="46"/>
  <c r="FV72" i="46"/>
  <c r="GB72" i="46"/>
  <c r="FC72" i="46"/>
  <c r="EJ31" i="46"/>
  <c r="EN63" i="46"/>
  <c r="EN39" i="46"/>
  <c r="EG32" i="46"/>
  <c r="DQ32" i="46"/>
  <c r="DA32" i="46"/>
  <c r="DT32" i="46"/>
  <c r="DD32" i="46"/>
  <c r="DW32" i="46"/>
  <c r="DG32" i="46"/>
  <c r="DV32" i="46"/>
  <c r="DB32" i="46"/>
  <c r="CY132" i="46"/>
  <c r="EC32" i="46"/>
  <c r="DM32" i="46"/>
  <c r="EF32" i="46"/>
  <c r="DP32" i="46"/>
  <c r="CZ32" i="46"/>
  <c r="DS32" i="46"/>
  <c r="DC32" i="46"/>
  <c r="DF32" i="46"/>
  <c r="ED32" i="46"/>
  <c r="CY99" i="46"/>
  <c r="DY32" i="46"/>
  <c r="DI32" i="46"/>
  <c r="EB32" i="46"/>
  <c r="DL32" i="46"/>
  <c r="EE32" i="46"/>
  <c r="DO32" i="46"/>
  <c r="DZ32" i="46"/>
  <c r="EH32" i="46"/>
  <c r="DN32" i="46"/>
  <c r="CY65" i="46"/>
  <c r="DU32" i="46"/>
  <c r="DE32" i="46"/>
  <c r="DX32" i="46"/>
  <c r="DH32" i="46"/>
  <c r="EA32" i="46"/>
  <c r="DK32" i="46"/>
  <c r="DJ32" i="46"/>
  <c r="DR32" i="46"/>
  <c r="EJ64" i="46"/>
  <c r="DT64" i="46"/>
  <c r="DD64" i="46"/>
  <c r="EA64" i="46"/>
  <c r="DK64" i="46"/>
  <c r="EH64" i="46"/>
  <c r="DR64" i="46"/>
  <c r="DB64" i="46"/>
  <c r="DI64" i="46"/>
  <c r="DA64" i="46"/>
  <c r="EF64" i="46"/>
  <c r="DP64" i="46"/>
  <c r="CZ64" i="46"/>
  <c r="DW64" i="46"/>
  <c r="DG64" i="46"/>
  <c r="ED64" i="46"/>
  <c r="DN64" i="46"/>
  <c r="EC64" i="46"/>
  <c r="EK64" i="46"/>
  <c r="EG64" i="46"/>
  <c r="EB64" i="46"/>
  <c r="DL64" i="46"/>
  <c r="EI64" i="46"/>
  <c r="DS64" i="46"/>
  <c r="DC64" i="46"/>
  <c r="DZ64" i="46"/>
  <c r="DJ64" i="46"/>
  <c r="DM64" i="46"/>
  <c r="DU64" i="46"/>
  <c r="DQ64" i="46"/>
  <c r="DX64" i="46"/>
  <c r="DH64" i="46"/>
  <c r="EE64" i="46"/>
  <c r="DO64" i="46"/>
  <c r="EL64" i="46"/>
  <c r="DV64" i="46"/>
  <c r="DF64" i="46"/>
  <c r="DY64" i="46"/>
  <c r="DE64" i="46"/>
  <c r="GA131" i="46"/>
  <c r="FZ131" i="46"/>
  <c r="FJ131" i="46"/>
  <c r="ET131" i="46"/>
  <c r="FP131" i="46"/>
  <c r="EZ131" i="46"/>
  <c r="FK131" i="46"/>
  <c r="FI131" i="46"/>
  <c r="FO131" i="46"/>
  <c r="FM131" i="46"/>
  <c r="FW131" i="46"/>
  <c r="FV131" i="46"/>
  <c r="FF131" i="46"/>
  <c r="GB131" i="46"/>
  <c r="FL131" i="46"/>
  <c r="EV131" i="46"/>
  <c r="FC131" i="46"/>
  <c r="FA131" i="46"/>
  <c r="FG131" i="46"/>
  <c r="FE131" i="46"/>
  <c r="GD131" i="46"/>
  <c r="FN131" i="46"/>
  <c r="EX131" i="46"/>
  <c r="FT131" i="46"/>
  <c r="FD131" i="46"/>
  <c r="FU131" i="46"/>
  <c r="FQ131" i="46"/>
  <c r="GC131" i="46"/>
  <c r="EQ131" i="46"/>
  <c r="FY131" i="46"/>
  <c r="FR131" i="46"/>
  <c r="ER131" i="46"/>
  <c r="EW131" i="46"/>
  <c r="FB131" i="46"/>
  <c r="EU131" i="46"/>
  <c r="FX131" i="46"/>
  <c r="ES131" i="46"/>
  <c r="FS131" i="46"/>
  <c r="FH131" i="46"/>
  <c r="EY131" i="46"/>
  <c r="FP98" i="46"/>
  <c r="EZ98" i="46"/>
  <c r="FW98" i="46"/>
  <c r="FG98" i="46"/>
  <c r="FF98" i="46"/>
  <c r="FM98" i="46"/>
  <c r="FR98" i="46"/>
  <c r="FI98" i="46"/>
  <c r="FQ98" i="46"/>
  <c r="GB98" i="46"/>
  <c r="FL98" i="46"/>
  <c r="EV98" i="46"/>
  <c r="FS98" i="46"/>
  <c r="FC98" i="46"/>
  <c r="GD98" i="46"/>
  <c r="EX98" i="46"/>
  <c r="FE98" i="46"/>
  <c r="FJ98" i="46"/>
  <c r="FA98" i="46"/>
  <c r="FX98" i="46"/>
  <c r="FH98" i="46"/>
  <c r="ER98" i="46"/>
  <c r="FO98" i="46"/>
  <c r="EY98" i="46"/>
  <c r="FV98" i="46"/>
  <c r="GC98" i="46"/>
  <c r="EW98" i="46"/>
  <c r="FB98" i="46"/>
  <c r="FY98" i="46"/>
  <c r="FT98" i="46"/>
  <c r="FD98" i="46"/>
  <c r="GA98" i="46"/>
  <c r="FK98" i="46"/>
  <c r="EU98" i="46"/>
  <c r="FN98" i="46"/>
  <c r="FU98" i="46"/>
  <c r="FZ98" i="46"/>
  <c r="ET98" i="46"/>
  <c r="ES98" i="46"/>
  <c r="CY37" i="46"/>
  <c r="DV4" i="46"/>
  <c r="DF4" i="46"/>
  <c r="DY4" i="46"/>
  <c r="DI4" i="46"/>
  <c r="EB4" i="46"/>
  <c r="DL4" i="46"/>
  <c r="DW4" i="46"/>
  <c r="EE4" i="46"/>
  <c r="EH4" i="46"/>
  <c r="DR4" i="46"/>
  <c r="DB4" i="46"/>
  <c r="DU4" i="46"/>
  <c r="DE4" i="46"/>
  <c r="DX4" i="46"/>
  <c r="DH4" i="46"/>
  <c r="DS4" i="46"/>
  <c r="EA4" i="46"/>
  <c r="DN4" i="46"/>
  <c r="DD4" i="46"/>
  <c r="CY104" i="46"/>
  <c r="ED4" i="46"/>
  <c r="EG4" i="46"/>
  <c r="DA4" i="46"/>
  <c r="DK4" i="46"/>
  <c r="CY71" i="46"/>
  <c r="DZ4" i="46"/>
  <c r="DJ4" i="46"/>
  <c r="EC4" i="46"/>
  <c r="DM4" i="46"/>
  <c r="EF4" i="46"/>
  <c r="DP4" i="46"/>
  <c r="CZ4" i="46"/>
  <c r="DC4" i="46"/>
  <c r="DG4" i="46"/>
  <c r="DQ4" i="46"/>
  <c r="DT4" i="46"/>
  <c r="DO4" i="46"/>
  <c r="DY132" i="46" l="1"/>
  <c r="DM132" i="46"/>
  <c r="DI132" i="46"/>
  <c r="DD132" i="46"/>
  <c r="CZ132" i="46"/>
  <c r="DL132" i="46"/>
  <c r="DH132" i="46"/>
  <c r="DG132" i="46"/>
  <c r="DC132" i="46"/>
  <c r="DK132" i="46"/>
  <c r="DB132" i="46"/>
  <c r="DJ132" i="46"/>
  <c r="DA132" i="46"/>
  <c r="DQ132" i="46"/>
  <c r="DF132" i="46"/>
  <c r="DE132" i="46"/>
  <c r="EM132" i="46"/>
  <c r="EI132" i="46"/>
  <c r="EE132" i="46"/>
  <c r="EL132" i="46"/>
  <c r="EH132" i="46"/>
  <c r="DN132" i="46"/>
  <c r="EK132" i="46"/>
  <c r="EG132" i="46"/>
  <c r="EJ132" i="46"/>
  <c r="EF132" i="46"/>
  <c r="DX132" i="46"/>
  <c r="DP132" i="46"/>
  <c r="DO132" i="46"/>
  <c r="DR132" i="46"/>
  <c r="DV132" i="46"/>
  <c r="ED132" i="46"/>
  <c r="DU132" i="46"/>
  <c r="DS132" i="46"/>
  <c r="EA132" i="46"/>
  <c r="DZ132" i="46"/>
  <c r="DT132" i="46"/>
  <c r="EC132" i="46"/>
  <c r="DW132" i="46"/>
  <c r="EB132" i="46"/>
  <c r="DM104" i="46"/>
  <c r="DI104" i="46"/>
  <c r="DL104" i="46"/>
  <c r="DH104" i="46"/>
  <c r="DK104" i="46"/>
  <c r="DG104" i="46"/>
  <c r="DC104" i="46"/>
  <c r="DJ104" i="46"/>
  <c r="DF104" i="46"/>
  <c r="DB104" i="46"/>
  <c r="DE104" i="46"/>
  <c r="DA104" i="46"/>
  <c r="DN104" i="46"/>
  <c r="CZ104" i="46"/>
  <c r="EM104" i="46"/>
  <c r="EI104" i="46"/>
  <c r="EE104" i="46"/>
  <c r="EJ104" i="46"/>
  <c r="DD104" i="46"/>
  <c r="EK104" i="46"/>
  <c r="EH104" i="46"/>
  <c r="EF104" i="46"/>
  <c r="EL104" i="46"/>
  <c r="EG104" i="46"/>
  <c r="ED104" i="46"/>
  <c r="DY104" i="46"/>
  <c r="DW104" i="46"/>
  <c r="DS104" i="46"/>
  <c r="EA104" i="46"/>
  <c r="DO104" i="46"/>
  <c r="EC104" i="46"/>
  <c r="DQ104" i="46"/>
  <c r="DU104" i="46"/>
  <c r="EB104" i="46"/>
  <c r="DX104" i="46"/>
  <c r="DZ104" i="46"/>
  <c r="DR104" i="46"/>
  <c r="DV104" i="46"/>
  <c r="DT104" i="46"/>
  <c r="DP104" i="46"/>
  <c r="EN105" i="46"/>
  <c r="EN64" i="46"/>
  <c r="EJ32" i="46"/>
  <c r="FZ37" i="46"/>
  <c r="FJ37" i="46"/>
  <c r="ET37" i="46"/>
  <c r="FI37" i="46"/>
  <c r="GC37" i="46"/>
  <c r="FH37" i="46"/>
  <c r="GB37" i="46"/>
  <c r="FG37" i="46"/>
  <c r="GA37" i="46"/>
  <c r="FP37" i="46"/>
  <c r="FV37" i="46"/>
  <c r="FF37" i="46"/>
  <c r="FY37" i="46"/>
  <c r="FD37" i="46"/>
  <c r="FX37" i="46"/>
  <c r="FC37" i="46"/>
  <c r="FW37" i="46"/>
  <c r="FA37" i="46"/>
  <c r="FE37" i="46"/>
  <c r="EU37" i="46"/>
  <c r="FR37" i="46"/>
  <c r="FB37" i="46"/>
  <c r="FT37" i="46"/>
  <c r="EY37" i="46"/>
  <c r="FS37" i="46"/>
  <c r="EW37" i="46"/>
  <c r="FQ37" i="46"/>
  <c r="EV37" i="46"/>
  <c r="FU37" i="46"/>
  <c r="FK37" i="46"/>
  <c r="FN37" i="46"/>
  <c r="EX37" i="46"/>
  <c r="FO37" i="46"/>
  <c r="ES37" i="46"/>
  <c r="FM37" i="46"/>
  <c r="ER37" i="46"/>
  <c r="FL37" i="46"/>
  <c r="EQ37" i="46"/>
  <c r="EZ37" i="46"/>
  <c r="FP104" i="46"/>
  <c r="EZ104" i="46"/>
  <c r="FW104" i="46"/>
  <c r="FG104" i="46"/>
  <c r="EQ104" i="46"/>
  <c r="FR104" i="46"/>
  <c r="FB104" i="46"/>
  <c r="FA104" i="46"/>
  <c r="FY104" i="46"/>
  <c r="FE104" i="46"/>
  <c r="GB104" i="46"/>
  <c r="FL104" i="46"/>
  <c r="EV104" i="46"/>
  <c r="FS104" i="46"/>
  <c r="FC104" i="46"/>
  <c r="GD104" i="46"/>
  <c r="FN104" i="46"/>
  <c r="EX104" i="46"/>
  <c r="GC104" i="46"/>
  <c r="FI104" i="46"/>
  <c r="FX104" i="46"/>
  <c r="FH104" i="46"/>
  <c r="ER104" i="46"/>
  <c r="FO104" i="46"/>
  <c r="EY104" i="46"/>
  <c r="FZ104" i="46"/>
  <c r="FJ104" i="46"/>
  <c r="ET104" i="46"/>
  <c r="FM104" i="46"/>
  <c r="ES104" i="46"/>
  <c r="FT104" i="46"/>
  <c r="FD104" i="46"/>
  <c r="GA104" i="46"/>
  <c r="FK104" i="46"/>
  <c r="EU104" i="46"/>
  <c r="FV104" i="46"/>
  <c r="FF104" i="46"/>
  <c r="FQ104" i="46"/>
  <c r="EW104" i="46"/>
  <c r="FU104" i="46"/>
  <c r="GE64" i="46"/>
  <c r="EP66" i="46"/>
  <c r="FK33" i="46"/>
  <c r="EU33" i="46"/>
  <c r="FN33" i="46"/>
  <c r="EX33" i="46"/>
  <c r="FQ33" i="46"/>
  <c r="FA33" i="46"/>
  <c r="EZ33" i="46"/>
  <c r="FH33" i="46"/>
  <c r="FW33" i="46"/>
  <c r="FG33" i="46"/>
  <c r="EQ33" i="46"/>
  <c r="FJ33" i="46"/>
  <c r="ET33" i="46"/>
  <c r="FM33" i="46"/>
  <c r="EW33" i="46"/>
  <c r="FL33" i="46"/>
  <c r="ER33" i="46"/>
  <c r="EP133" i="46"/>
  <c r="FS33" i="46"/>
  <c r="FC33" i="46"/>
  <c r="FV33" i="46"/>
  <c r="FF33" i="46"/>
  <c r="FY33" i="46"/>
  <c r="FI33" i="46"/>
  <c r="ES33" i="46"/>
  <c r="EV33" i="46"/>
  <c r="FT33" i="46"/>
  <c r="EP100" i="46"/>
  <c r="FO33" i="46"/>
  <c r="EY33" i="46"/>
  <c r="FR33" i="46"/>
  <c r="FB33" i="46"/>
  <c r="FU33" i="46"/>
  <c r="FE33" i="46"/>
  <c r="FP33" i="46"/>
  <c r="FX33" i="46"/>
  <c r="FD33" i="46"/>
  <c r="EN131" i="46"/>
  <c r="EI65" i="46"/>
  <c r="DS65" i="46"/>
  <c r="DC65" i="46"/>
  <c r="DZ65" i="46"/>
  <c r="DJ65" i="46"/>
  <c r="EG65" i="46"/>
  <c r="DQ65" i="46"/>
  <c r="DA65" i="46"/>
  <c r="DH65" i="46"/>
  <c r="CZ65" i="46"/>
  <c r="EE65" i="46"/>
  <c r="DO65" i="46"/>
  <c r="EL65" i="46"/>
  <c r="DV65" i="46"/>
  <c r="DF65" i="46"/>
  <c r="EC65" i="46"/>
  <c r="DM65" i="46"/>
  <c r="EB65" i="46"/>
  <c r="EJ65" i="46"/>
  <c r="EF65" i="46"/>
  <c r="EA65" i="46"/>
  <c r="DK65" i="46"/>
  <c r="EH65" i="46"/>
  <c r="DR65" i="46"/>
  <c r="DB65" i="46"/>
  <c r="DY65" i="46"/>
  <c r="DI65" i="46"/>
  <c r="DL65" i="46"/>
  <c r="DT65" i="46"/>
  <c r="DP65" i="46"/>
  <c r="DW65" i="46"/>
  <c r="DG65" i="46"/>
  <c r="ED65" i="46"/>
  <c r="DN65" i="46"/>
  <c r="EK65" i="46"/>
  <c r="DU65" i="46"/>
  <c r="DE65" i="46"/>
  <c r="DX65" i="46"/>
  <c r="DD65" i="46"/>
  <c r="GA4" i="46"/>
  <c r="GA32" i="46"/>
  <c r="FX99" i="46"/>
  <c r="FH99" i="46"/>
  <c r="ER99" i="46"/>
  <c r="FO99" i="46"/>
  <c r="EY99" i="46"/>
  <c r="FZ99" i="46"/>
  <c r="FJ99" i="46"/>
  <c r="ET99" i="46"/>
  <c r="FM99" i="46"/>
  <c r="ES99" i="46"/>
  <c r="FT99" i="46"/>
  <c r="FD99" i="46"/>
  <c r="GA99" i="46"/>
  <c r="FK99" i="46"/>
  <c r="EU99" i="46"/>
  <c r="FV99" i="46"/>
  <c r="FF99" i="46"/>
  <c r="FQ99" i="46"/>
  <c r="EW99" i="46"/>
  <c r="FU99" i="46"/>
  <c r="FP99" i="46"/>
  <c r="EZ99" i="46"/>
  <c r="FW99" i="46"/>
  <c r="FG99" i="46"/>
  <c r="FR99" i="46"/>
  <c r="FB99" i="46"/>
  <c r="FA99" i="46"/>
  <c r="FY99" i="46"/>
  <c r="FE99" i="46"/>
  <c r="GB99" i="46"/>
  <c r="FL99" i="46"/>
  <c r="EV99" i="46"/>
  <c r="FS99" i="46"/>
  <c r="FC99" i="46"/>
  <c r="GD99" i="46"/>
  <c r="FN99" i="46"/>
  <c r="EX99" i="46"/>
  <c r="GC99" i="46"/>
  <c r="FI99" i="46"/>
  <c r="GC65" i="46"/>
  <c r="FM65" i="46"/>
  <c r="EW65" i="46"/>
  <c r="FT65" i="46"/>
  <c r="FD65" i="46"/>
  <c r="GA65" i="46"/>
  <c r="FK65" i="46"/>
  <c r="EU65" i="46"/>
  <c r="ET65" i="46"/>
  <c r="FB65" i="46"/>
  <c r="FY65" i="46"/>
  <c r="FI65" i="46"/>
  <c r="ES65" i="46"/>
  <c r="FP65" i="46"/>
  <c r="EZ65" i="46"/>
  <c r="FW65" i="46"/>
  <c r="FG65" i="46"/>
  <c r="EQ65" i="46"/>
  <c r="FV65" i="46"/>
  <c r="FN65" i="46"/>
  <c r="FU65" i="46"/>
  <c r="FE65" i="46"/>
  <c r="GB65" i="46"/>
  <c r="FL65" i="46"/>
  <c r="EV65" i="46"/>
  <c r="FS65" i="46"/>
  <c r="FC65" i="46"/>
  <c r="FZ65" i="46"/>
  <c r="FF65" i="46"/>
  <c r="EX65" i="46"/>
  <c r="FQ65" i="46"/>
  <c r="FA65" i="46"/>
  <c r="FX65" i="46"/>
  <c r="FH65" i="46"/>
  <c r="ER65" i="46"/>
  <c r="FO65" i="46"/>
  <c r="EY65" i="46"/>
  <c r="FJ65" i="46"/>
  <c r="FR65" i="46"/>
  <c r="CY66" i="46"/>
  <c r="DV33" i="46"/>
  <c r="DF33" i="46"/>
  <c r="DY33" i="46"/>
  <c r="DI33" i="46"/>
  <c r="EB33" i="46"/>
  <c r="DL33" i="46"/>
  <c r="EE33" i="46"/>
  <c r="DW33" i="46"/>
  <c r="EH33" i="46"/>
  <c r="DR33" i="46"/>
  <c r="DB33" i="46"/>
  <c r="DU33" i="46"/>
  <c r="DE33" i="46"/>
  <c r="DX33" i="46"/>
  <c r="DH33" i="46"/>
  <c r="DO33" i="46"/>
  <c r="DG33" i="46"/>
  <c r="CY133" i="46"/>
  <c r="ED33" i="46"/>
  <c r="DN33" i="46"/>
  <c r="EG33" i="46"/>
  <c r="DQ33" i="46"/>
  <c r="DA33" i="46"/>
  <c r="DT33" i="46"/>
  <c r="DD33" i="46"/>
  <c r="EA33" i="46"/>
  <c r="DS33" i="46"/>
  <c r="CY100" i="46"/>
  <c r="DZ33" i="46"/>
  <c r="DJ33" i="46"/>
  <c r="EC33" i="46"/>
  <c r="DM33" i="46"/>
  <c r="EF33" i="46"/>
  <c r="DP33" i="46"/>
  <c r="CZ33" i="46"/>
  <c r="DK33" i="46"/>
  <c r="DC33" i="46"/>
  <c r="EA71" i="46"/>
  <c r="DK71" i="46"/>
  <c r="EH71" i="46"/>
  <c r="DR71" i="46"/>
  <c r="DB71" i="46"/>
  <c r="DY71" i="46"/>
  <c r="DI71" i="46"/>
  <c r="DL71" i="46"/>
  <c r="DT71" i="46"/>
  <c r="EM71" i="46"/>
  <c r="DW71" i="46"/>
  <c r="DG71" i="46"/>
  <c r="ED71" i="46"/>
  <c r="DN71" i="46"/>
  <c r="EK71" i="46"/>
  <c r="DU71" i="46"/>
  <c r="DE71" i="46"/>
  <c r="DX71" i="46"/>
  <c r="DD71" i="46"/>
  <c r="EI71" i="46"/>
  <c r="DS71" i="46"/>
  <c r="DC71" i="46"/>
  <c r="DZ71" i="46"/>
  <c r="DJ71" i="46"/>
  <c r="EG71" i="46"/>
  <c r="DQ71" i="46"/>
  <c r="DA71" i="46"/>
  <c r="DH71" i="46"/>
  <c r="EF71" i="46"/>
  <c r="EE71" i="46"/>
  <c r="DO71" i="46"/>
  <c r="EL71" i="46"/>
  <c r="DV71" i="46"/>
  <c r="DF71" i="46"/>
  <c r="EC71" i="46"/>
  <c r="DM71" i="46"/>
  <c r="EB71" i="46"/>
  <c r="EJ71" i="46"/>
  <c r="DP71" i="46"/>
  <c r="EJ4" i="46"/>
  <c r="DX37" i="46"/>
  <c r="DH37" i="46"/>
  <c r="EG37" i="46"/>
  <c r="DK37" i="46"/>
  <c r="EE37" i="46"/>
  <c r="DJ37" i="46"/>
  <c r="DY37" i="46"/>
  <c r="DC37" i="46"/>
  <c r="DG37" i="46"/>
  <c r="EJ37" i="46"/>
  <c r="DT37" i="46"/>
  <c r="DD37" i="46"/>
  <c r="EA37" i="46"/>
  <c r="DF37" i="46"/>
  <c r="DZ37" i="46"/>
  <c r="DE37" i="46"/>
  <c r="DS37" i="46"/>
  <c r="EH37" i="46"/>
  <c r="DW37" i="46"/>
  <c r="EF37" i="46"/>
  <c r="DP37" i="46"/>
  <c r="CZ37" i="46"/>
  <c r="DV37" i="46"/>
  <c r="DA37" i="46"/>
  <c r="DU37" i="46"/>
  <c r="EI37" i="46"/>
  <c r="DN37" i="46"/>
  <c r="DM37" i="46"/>
  <c r="DB37" i="46"/>
  <c r="EB37" i="46"/>
  <c r="DL37" i="46"/>
  <c r="EL37" i="46"/>
  <c r="DQ37" i="46"/>
  <c r="EK37" i="46"/>
  <c r="DO37" i="46"/>
  <c r="ED37" i="46"/>
  <c r="DI37" i="46"/>
  <c r="EC37" i="46"/>
  <c r="DR37" i="46"/>
  <c r="GE131" i="46"/>
  <c r="GE105" i="46"/>
  <c r="FP71" i="46"/>
  <c r="EZ71" i="46"/>
  <c r="FW71" i="46"/>
  <c r="FG71" i="46"/>
  <c r="FR71" i="46"/>
  <c r="FB71" i="46"/>
  <c r="FI71" i="46"/>
  <c r="FQ71" i="46"/>
  <c r="EW71" i="46"/>
  <c r="GB71" i="46"/>
  <c r="FL71" i="46"/>
  <c r="EV71" i="46"/>
  <c r="FS71" i="46"/>
  <c r="FC71" i="46"/>
  <c r="GD71" i="46"/>
  <c r="FN71" i="46"/>
  <c r="EX71" i="46"/>
  <c r="ES71" i="46"/>
  <c r="FA71" i="46"/>
  <c r="FX71" i="46"/>
  <c r="FH71" i="46"/>
  <c r="ER71" i="46"/>
  <c r="FO71" i="46"/>
  <c r="EY71" i="46"/>
  <c r="FZ71" i="46"/>
  <c r="FJ71" i="46"/>
  <c r="ET71" i="46"/>
  <c r="FU71" i="46"/>
  <c r="GC71" i="46"/>
  <c r="FT71" i="46"/>
  <c r="FD71" i="46"/>
  <c r="GA71" i="46"/>
  <c r="FK71" i="46"/>
  <c r="EU71" i="46"/>
  <c r="FV71" i="46"/>
  <c r="FF71" i="46"/>
  <c r="FY71" i="46"/>
  <c r="FE71" i="46"/>
  <c r="FM71" i="46"/>
  <c r="CY70" i="46"/>
  <c r="DW3" i="46"/>
  <c r="DG3" i="46"/>
  <c r="DI3" i="46"/>
  <c r="DL3" i="46"/>
  <c r="DV3" i="46"/>
  <c r="DF3" i="46"/>
  <c r="DA3" i="46"/>
  <c r="DM3" i="46"/>
  <c r="CZ3" i="46"/>
  <c r="CY36" i="46"/>
  <c r="DS3" i="46"/>
  <c r="DC3" i="46"/>
  <c r="DE3" i="46"/>
  <c r="EH3" i="46"/>
  <c r="DR3" i="46"/>
  <c r="DB3" i="46"/>
  <c r="DT3" i="46"/>
  <c r="DP3" i="46"/>
  <c r="EE3" i="46"/>
  <c r="DO3" i="46"/>
  <c r="DY3" i="46"/>
  <c r="EB3" i="46"/>
  <c r="ED3" i="46"/>
  <c r="DN3" i="46"/>
  <c r="EG3" i="46"/>
  <c r="DH3" i="46"/>
  <c r="DD3" i="46"/>
  <c r="CY103" i="46"/>
  <c r="EA3" i="46"/>
  <c r="DK3" i="46"/>
  <c r="DU3" i="46"/>
  <c r="DX3" i="46"/>
  <c r="DZ3" i="46"/>
  <c r="DJ3" i="46"/>
  <c r="DQ3" i="46"/>
  <c r="EC3" i="46"/>
  <c r="EF3" i="46"/>
  <c r="GE38" i="46"/>
  <c r="EP34" i="46"/>
  <c r="CY34" i="46"/>
  <c r="EI99" i="46"/>
  <c r="DS99" i="46"/>
  <c r="DC99" i="46"/>
  <c r="DZ99" i="46"/>
  <c r="DJ99" i="46"/>
  <c r="EC99" i="46"/>
  <c r="EJ99" i="46"/>
  <c r="DD99" i="46"/>
  <c r="DI99" i="46"/>
  <c r="EE99" i="46"/>
  <c r="DO99" i="46"/>
  <c r="EL99" i="46"/>
  <c r="DV99" i="46"/>
  <c r="DF99" i="46"/>
  <c r="DU99" i="46"/>
  <c r="EB99" i="46"/>
  <c r="EG99" i="46"/>
  <c r="DA99" i="46"/>
  <c r="DX99" i="46"/>
  <c r="EA99" i="46"/>
  <c r="DK99" i="46"/>
  <c r="EH99" i="46"/>
  <c r="DR99" i="46"/>
  <c r="DB99" i="46"/>
  <c r="DM99" i="46"/>
  <c r="DT99" i="46"/>
  <c r="DY99" i="46"/>
  <c r="DH99" i="46"/>
  <c r="DP99" i="46"/>
  <c r="EM99" i="46"/>
  <c r="DW99" i="46"/>
  <c r="DG99" i="46"/>
  <c r="ED99" i="46"/>
  <c r="DN99" i="46"/>
  <c r="EK99" i="46"/>
  <c r="DE99" i="46"/>
  <c r="DL99" i="46"/>
  <c r="DQ99" i="46"/>
  <c r="EF99" i="46"/>
  <c r="EN38" i="46"/>
  <c r="FO132" i="46"/>
  <c r="EY132" i="46"/>
  <c r="FZ132" i="46"/>
  <c r="FJ132" i="46"/>
  <c r="ET132" i="46"/>
  <c r="FP132" i="46"/>
  <c r="EZ132" i="46"/>
  <c r="FA132" i="46"/>
  <c r="FY132" i="46"/>
  <c r="FE132" i="46"/>
  <c r="GA132" i="46"/>
  <c r="FK132" i="46"/>
  <c r="EU132" i="46"/>
  <c r="FV132" i="46"/>
  <c r="FF132" i="46"/>
  <c r="GB132" i="46"/>
  <c r="FL132" i="46"/>
  <c r="EV132" i="46"/>
  <c r="GC132" i="46"/>
  <c r="FI132" i="46"/>
  <c r="FW132" i="46"/>
  <c r="FG132" i="46"/>
  <c r="EQ132" i="46"/>
  <c r="FR132" i="46"/>
  <c r="FB132" i="46"/>
  <c r="FX132" i="46"/>
  <c r="FH132" i="46"/>
  <c r="ER132" i="46"/>
  <c r="FM132" i="46"/>
  <c r="ES132" i="46"/>
  <c r="FS132" i="46"/>
  <c r="FC132" i="46"/>
  <c r="GD132" i="46"/>
  <c r="FN132" i="46"/>
  <c r="EX132" i="46"/>
  <c r="FT132" i="46"/>
  <c r="FD132" i="46"/>
  <c r="FQ132" i="46"/>
  <c r="EW132" i="46"/>
  <c r="FU132" i="46"/>
  <c r="EP103" i="46"/>
  <c r="FS3" i="46"/>
  <c r="FC3" i="46"/>
  <c r="FU3" i="46"/>
  <c r="EW3" i="46"/>
  <c r="FV3" i="46"/>
  <c r="FF3" i="46"/>
  <c r="EZ3" i="46"/>
  <c r="FE3" i="46"/>
  <c r="FH3" i="46"/>
  <c r="EP70" i="46"/>
  <c r="FO3" i="46"/>
  <c r="EY3" i="46"/>
  <c r="FM3" i="46"/>
  <c r="ES3" i="46"/>
  <c r="FR3" i="46"/>
  <c r="FB3" i="46"/>
  <c r="ER3" i="46"/>
  <c r="FX3" i="46"/>
  <c r="FD3" i="46"/>
  <c r="EP36" i="46"/>
  <c r="FK3" i="46"/>
  <c r="EU3" i="46"/>
  <c r="FI3" i="46"/>
  <c r="FL3" i="46"/>
  <c r="FN3" i="46"/>
  <c r="EX3" i="46"/>
  <c r="FY3" i="46"/>
  <c r="FT3" i="46"/>
  <c r="FW3" i="46"/>
  <c r="FG3" i="46"/>
  <c r="EQ3" i="46"/>
  <c r="FA3" i="46"/>
  <c r="EV3" i="46"/>
  <c r="FJ3" i="46"/>
  <c r="ET3" i="46"/>
  <c r="FQ3" i="46"/>
  <c r="FP3" i="46"/>
  <c r="DL103" i="46" l="1"/>
  <c r="DH103" i="46"/>
  <c r="DK103" i="46"/>
  <c r="DJ103" i="46"/>
  <c r="DG103" i="46"/>
  <c r="DC103" i="46"/>
  <c r="DI103" i="46"/>
  <c r="DF103" i="46"/>
  <c r="DB103" i="46"/>
  <c r="DN103" i="46"/>
  <c r="DE103" i="46"/>
  <c r="DA103" i="46"/>
  <c r="EJ103" i="46"/>
  <c r="DM103" i="46"/>
  <c r="DD103" i="46"/>
  <c r="CZ103" i="46"/>
  <c r="EM103" i="46"/>
  <c r="EH103" i="46"/>
  <c r="EI103" i="46"/>
  <c r="EL103" i="46"/>
  <c r="EG103" i="46"/>
  <c r="EE103" i="46"/>
  <c r="EK103" i="46"/>
  <c r="EF103" i="46"/>
  <c r="ED103" i="46"/>
  <c r="DU103" i="46"/>
  <c r="DS103" i="46"/>
  <c r="DY103" i="46"/>
  <c r="EC103" i="46"/>
  <c r="DQ103" i="46"/>
  <c r="DW103" i="46"/>
  <c r="DO103" i="46"/>
  <c r="DR103" i="46"/>
  <c r="EA103" i="46"/>
  <c r="DX103" i="46"/>
  <c r="DT103" i="46"/>
  <c r="DZ103" i="46"/>
  <c r="DP103" i="46"/>
  <c r="EB103" i="46"/>
  <c r="DV103" i="46"/>
  <c r="DM133" i="46"/>
  <c r="DI133" i="46"/>
  <c r="DD133" i="46"/>
  <c r="CZ133" i="46"/>
  <c r="DL133" i="46"/>
  <c r="DH133" i="46"/>
  <c r="DG133" i="46"/>
  <c r="DC133" i="46"/>
  <c r="DK133" i="46"/>
  <c r="DB133" i="46"/>
  <c r="DJ133" i="46"/>
  <c r="DA133" i="46"/>
  <c r="EM133" i="46"/>
  <c r="DF133" i="46"/>
  <c r="EL133" i="46"/>
  <c r="EH133" i="46"/>
  <c r="DN133" i="46"/>
  <c r="EK133" i="46"/>
  <c r="EG133" i="46"/>
  <c r="EJ133" i="46"/>
  <c r="EF133" i="46"/>
  <c r="DE133" i="46"/>
  <c r="EE133" i="46"/>
  <c r="EI133" i="46"/>
  <c r="DP133" i="46"/>
  <c r="DQ133" i="46"/>
  <c r="DU133" i="46"/>
  <c r="DT133" i="46"/>
  <c r="ED133" i="46"/>
  <c r="EC133" i="46"/>
  <c r="DR133" i="46"/>
  <c r="DS133" i="46"/>
  <c r="DW133" i="46"/>
  <c r="EA133" i="46"/>
  <c r="DY133" i="46"/>
  <c r="DO133" i="46"/>
  <c r="DV133" i="46"/>
  <c r="DZ133" i="46"/>
  <c r="DX133" i="46"/>
  <c r="EB133" i="46"/>
  <c r="GE37" i="46"/>
  <c r="GA3" i="46"/>
  <c r="EN104" i="46"/>
  <c r="GE65" i="46"/>
  <c r="EN65" i="46"/>
  <c r="FT100" i="46"/>
  <c r="FD100" i="46"/>
  <c r="GA100" i="46"/>
  <c r="FK100" i="46"/>
  <c r="EU100" i="46"/>
  <c r="FV100" i="46"/>
  <c r="FF100" i="46"/>
  <c r="GC100" i="46"/>
  <c r="FI100" i="46"/>
  <c r="FQ100" i="46"/>
  <c r="FP100" i="46"/>
  <c r="EZ100" i="46"/>
  <c r="FW100" i="46"/>
  <c r="FG100" i="46"/>
  <c r="FR100" i="46"/>
  <c r="FB100" i="46"/>
  <c r="FM100" i="46"/>
  <c r="ES100" i="46"/>
  <c r="FA100" i="46"/>
  <c r="GB100" i="46"/>
  <c r="FL100" i="46"/>
  <c r="EV100" i="46"/>
  <c r="FS100" i="46"/>
  <c r="FC100" i="46"/>
  <c r="GD100" i="46"/>
  <c r="FN100" i="46"/>
  <c r="EX100" i="46"/>
  <c r="EW100" i="46"/>
  <c r="FU100" i="46"/>
  <c r="FX100" i="46"/>
  <c r="FH100" i="46"/>
  <c r="ER100" i="46"/>
  <c r="FO100" i="46"/>
  <c r="EY100" i="46"/>
  <c r="FZ100" i="46"/>
  <c r="FJ100" i="46"/>
  <c r="ET100" i="46"/>
  <c r="FY100" i="46"/>
  <c r="FE100" i="46"/>
  <c r="FP66" i="46"/>
  <c r="EZ66" i="46"/>
  <c r="FW66" i="46"/>
  <c r="FG66" i="46"/>
  <c r="EQ66" i="46"/>
  <c r="FN66" i="46"/>
  <c r="EX66" i="46"/>
  <c r="ES66" i="46"/>
  <c r="FA66" i="46"/>
  <c r="GB66" i="46"/>
  <c r="FL66" i="46"/>
  <c r="EV66" i="46"/>
  <c r="FS66" i="46"/>
  <c r="FC66" i="46"/>
  <c r="FZ66" i="46"/>
  <c r="FJ66" i="46"/>
  <c r="ET66" i="46"/>
  <c r="FU66" i="46"/>
  <c r="GC66" i="46"/>
  <c r="FX66" i="46"/>
  <c r="FH66" i="46"/>
  <c r="ER66" i="46"/>
  <c r="FO66" i="46"/>
  <c r="EY66" i="46"/>
  <c r="FV66" i="46"/>
  <c r="FF66" i="46"/>
  <c r="FY66" i="46"/>
  <c r="FE66" i="46"/>
  <c r="FM66" i="46"/>
  <c r="FT66" i="46"/>
  <c r="FD66" i="46"/>
  <c r="GA66" i="46"/>
  <c r="FK66" i="46"/>
  <c r="EU66" i="46"/>
  <c r="FR66" i="46"/>
  <c r="FB66" i="46"/>
  <c r="FI66" i="46"/>
  <c r="FQ66" i="46"/>
  <c r="EW66" i="46"/>
  <c r="GA70" i="46"/>
  <c r="FK70" i="46"/>
  <c r="EU70" i="46"/>
  <c r="FV70" i="46"/>
  <c r="FF70" i="46"/>
  <c r="GC70" i="46"/>
  <c r="FM70" i="46"/>
  <c r="EW70" i="46"/>
  <c r="EV70" i="46"/>
  <c r="FT70" i="46"/>
  <c r="FW70" i="46"/>
  <c r="FG70" i="46"/>
  <c r="FR70" i="46"/>
  <c r="FB70" i="46"/>
  <c r="FY70" i="46"/>
  <c r="FI70" i="46"/>
  <c r="ES70" i="46"/>
  <c r="FX70" i="46"/>
  <c r="FD70" i="46"/>
  <c r="FS70" i="46"/>
  <c r="FC70" i="46"/>
  <c r="GD70" i="46"/>
  <c r="FN70" i="46"/>
  <c r="EX70" i="46"/>
  <c r="FU70" i="46"/>
  <c r="FE70" i="46"/>
  <c r="GB70" i="46"/>
  <c r="FH70" i="46"/>
  <c r="FP70" i="46"/>
  <c r="FO70" i="46"/>
  <c r="EY70" i="46"/>
  <c r="FZ70" i="46"/>
  <c r="FJ70" i="46"/>
  <c r="ET70" i="46"/>
  <c r="FQ70" i="46"/>
  <c r="FA70" i="46"/>
  <c r="FL70" i="46"/>
  <c r="ER70" i="46"/>
  <c r="EZ70" i="46"/>
  <c r="GE132" i="46"/>
  <c r="EE36" i="46"/>
  <c r="DO36" i="46"/>
  <c r="EJ36" i="46"/>
  <c r="DN36" i="46"/>
  <c r="EC36" i="46"/>
  <c r="DH36" i="46"/>
  <c r="EB36" i="46"/>
  <c r="DF36" i="46"/>
  <c r="EK36" i="46"/>
  <c r="DZ36" i="46"/>
  <c r="EA36" i="46"/>
  <c r="DK36" i="46"/>
  <c r="ED36" i="46"/>
  <c r="DI36" i="46"/>
  <c r="DX36" i="46"/>
  <c r="DB36" i="46"/>
  <c r="DV36" i="46"/>
  <c r="DA36" i="46"/>
  <c r="DP36" i="46"/>
  <c r="DE36" i="46"/>
  <c r="DW36" i="46"/>
  <c r="DG36" i="46"/>
  <c r="DY36" i="46"/>
  <c r="DD36" i="46"/>
  <c r="DR36" i="46"/>
  <c r="EL36" i="46"/>
  <c r="DQ36" i="46"/>
  <c r="DU36" i="46"/>
  <c r="EF36" i="46"/>
  <c r="EI36" i="46"/>
  <c r="DS36" i="46"/>
  <c r="DC36" i="46"/>
  <c r="DT36" i="46"/>
  <c r="EH36" i="46"/>
  <c r="DM36" i="46"/>
  <c r="EG36" i="46"/>
  <c r="DL36" i="46"/>
  <c r="CZ36" i="46"/>
  <c r="DJ36" i="46"/>
  <c r="EN37" i="46"/>
  <c r="EE100" i="46"/>
  <c r="DO100" i="46"/>
  <c r="EL100" i="46"/>
  <c r="DV100" i="46"/>
  <c r="DF100" i="46"/>
  <c r="EC100" i="46"/>
  <c r="DM100" i="46"/>
  <c r="EF100" i="46"/>
  <c r="DL100" i="46"/>
  <c r="DD100" i="46"/>
  <c r="EA100" i="46"/>
  <c r="DK100" i="46"/>
  <c r="EH100" i="46"/>
  <c r="DR100" i="46"/>
  <c r="DB100" i="46"/>
  <c r="DY100" i="46"/>
  <c r="DI100" i="46"/>
  <c r="DP100" i="46"/>
  <c r="DX100" i="46"/>
  <c r="EJ100" i="46"/>
  <c r="EM100" i="46"/>
  <c r="DW100" i="46"/>
  <c r="DG100" i="46"/>
  <c r="ED100" i="46"/>
  <c r="DN100" i="46"/>
  <c r="EK100" i="46"/>
  <c r="DU100" i="46"/>
  <c r="DE100" i="46"/>
  <c r="DH100" i="46"/>
  <c r="EI100" i="46"/>
  <c r="DS100" i="46"/>
  <c r="DC100" i="46"/>
  <c r="DZ100" i="46"/>
  <c r="DJ100" i="46"/>
  <c r="EG100" i="46"/>
  <c r="DQ100" i="46"/>
  <c r="DA100" i="46"/>
  <c r="EB100" i="46"/>
  <c r="DT100" i="46"/>
  <c r="EH66" i="46"/>
  <c r="DR66" i="46"/>
  <c r="DB66" i="46"/>
  <c r="DY66" i="46"/>
  <c r="DI66" i="46"/>
  <c r="EF66" i="46"/>
  <c r="DP66" i="46"/>
  <c r="CZ66" i="46"/>
  <c r="DG66" i="46"/>
  <c r="EE66" i="46"/>
  <c r="ED66" i="46"/>
  <c r="DN66" i="46"/>
  <c r="EK66" i="46"/>
  <c r="DU66" i="46"/>
  <c r="DE66" i="46"/>
  <c r="EB66" i="46"/>
  <c r="DL66" i="46"/>
  <c r="EA66" i="46"/>
  <c r="EI66" i="46"/>
  <c r="DO66" i="46"/>
  <c r="DZ66" i="46"/>
  <c r="DJ66" i="46"/>
  <c r="EG66" i="46"/>
  <c r="DQ66" i="46"/>
  <c r="DA66" i="46"/>
  <c r="DX66" i="46"/>
  <c r="DH66" i="46"/>
  <c r="DK66" i="46"/>
  <c r="DS66" i="46"/>
  <c r="EL66" i="46"/>
  <c r="DV66" i="46"/>
  <c r="DF66" i="46"/>
  <c r="EC66" i="46"/>
  <c r="DM66" i="46"/>
  <c r="EJ66" i="46"/>
  <c r="DT66" i="46"/>
  <c r="DD66" i="46"/>
  <c r="DW66" i="46"/>
  <c r="DC66" i="46"/>
  <c r="GA33" i="46"/>
  <c r="GE104" i="46"/>
  <c r="CY67" i="46"/>
  <c r="DS34" i="46"/>
  <c r="DC34" i="46"/>
  <c r="DV34" i="46"/>
  <c r="DF34" i="46"/>
  <c r="DY34" i="46"/>
  <c r="DI34" i="46"/>
  <c r="DL34" i="46"/>
  <c r="DD34" i="46"/>
  <c r="EE34" i="46"/>
  <c r="DO34" i="46"/>
  <c r="EH34" i="46"/>
  <c r="DR34" i="46"/>
  <c r="DB34" i="46"/>
  <c r="DU34" i="46"/>
  <c r="DE34" i="46"/>
  <c r="DX34" i="46"/>
  <c r="EF34" i="46"/>
  <c r="CY134" i="46"/>
  <c r="EA34" i="46"/>
  <c r="DK34" i="46"/>
  <c r="ED34" i="46"/>
  <c r="DN34" i="46"/>
  <c r="EG34" i="46"/>
  <c r="DQ34" i="46"/>
  <c r="DA34" i="46"/>
  <c r="DH34" i="46"/>
  <c r="DP34" i="46"/>
  <c r="CY101" i="46"/>
  <c r="DW34" i="46"/>
  <c r="DG34" i="46"/>
  <c r="DZ34" i="46"/>
  <c r="DJ34" i="46"/>
  <c r="EC34" i="46"/>
  <c r="DM34" i="46"/>
  <c r="EB34" i="46"/>
  <c r="DT34" i="46"/>
  <c r="CZ34" i="46"/>
  <c r="EJ3" i="46"/>
  <c r="EJ33" i="46"/>
  <c r="EN132" i="46"/>
  <c r="FO133" i="46"/>
  <c r="EY133" i="46"/>
  <c r="FZ133" i="46"/>
  <c r="FJ133" i="46"/>
  <c r="ET133" i="46"/>
  <c r="FP133" i="46"/>
  <c r="EZ133" i="46"/>
  <c r="FM133" i="46"/>
  <c r="ES133" i="46"/>
  <c r="FA133" i="46"/>
  <c r="GA133" i="46"/>
  <c r="FK133" i="46"/>
  <c r="EU133" i="46"/>
  <c r="FV133" i="46"/>
  <c r="FF133" i="46"/>
  <c r="GB133" i="46"/>
  <c r="FL133" i="46"/>
  <c r="EV133" i="46"/>
  <c r="EW133" i="46"/>
  <c r="FU133" i="46"/>
  <c r="FW133" i="46"/>
  <c r="FG133" i="46"/>
  <c r="EQ133" i="46"/>
  <c r="FR133" i="46"/>
  <c r="FB133" i="46"/>
  <c r="FX133" i="46"/>
  <c r="FH133" i="46"/>
  <c r="ER133" i="46"/>
  <c r="FY133" i="46"/>
  <c r="FE133" i="46"/>
  <c r="FS133" i="46"/>
  <c r="FC133" i="46"/>
  <c r="GD133" i="46"/>
  <c r="FN133" i="46"/>
  <c r="EX133" i="46"/>
  <c r="FT133" i="46"/>
  <c r="FD133" i="46"/>
  <c r="GC133" i="46"/>
  <c r="FI133" i="46"/>
  <c r="FQ133" i="46"/>
  <c r="FU36" i="46"/>
  <c r="FE36" i="46"/>
  <c r="GB36" i="46"/>
  <c r="FG36" i="46"/>
  <c r="GA36" i="46"/>
  <c r="FF36" i="46"/>
  <c r="FT36" i="46"/>
  <c r="EY36" i="46"/>
  <c r="FH36" i="46"/>
  <c r="EX36" i="46"/>
  <c r="FQ36" i="46"/>
  <c r="FA36" i="46"/>
  <c r="FW36" i="46"/>
  <c r="FB36" i="46"/>
  <c r="FV36" i="46"/>
  <c r="EZ36" i="46"/>
  <c r="FO36" i="46"/>
  <c r="ET36" i="46"/>
  <c r="FX36" i="46"/>
  <c r="GC36" i="46"/>
  <c r="FM36" i="46"/>
  <c r="EW36" i="46"/>
  <c r="FR36" i="46"/>
  <c r="EV36" i="46"/>
  <c r="FP36" i="46"/>
  <c r="EU36" i="46"/>
  <c r="FJ36" i="46"/>
  <c r="FN36" i="46"/>
  <c r="FC36" i="46"/>
  <c r="FY36" i="46"/>
  <c r="FI36" i="46"/>
  <c r="ES36" i="46"/>
  <c r="FL36" i="46"/>
  <c r="EQ36" i="46"/>
  <c r="FK36" i="46"/>
  <c r="FZ36" i="46"/>
  <c r="FD36" i="46"/>
  <c r="ER36" i="46"/>
  <c r="FS36" i="46"/>
  <c r="GB103" i="46"/>
  <c r="FL103" i="46"/>
  <c r="EV103" i="46"/>
  <c r="FS103" i="46"/>
  <c r="FC103" i="46"/>
  <c r="GD103" i="46"/>
  <c r="FN103" i="46"/>
  <c r="EX103" i="46"/>
  <c r="FQ103" i="46"/>
  <c r="EW103" i="46"/>
  <c r="FX103" i="46"/>
  <c r="FH103" i="46"/>
  <c r="ER103" i="46"/>
  <c r="FO103" i="46"/>
  <c r="EY103" i="46"/>
  <c r="FZ103" i="46"/>
  <c r="FJ103" i="46"/>
  <c r="ET103" i="46"/>
  <c r="FA103" i="46"/>
  <c r="ES103" i="46"/>
  <c r="FT103" i="46"/>
  <c r="FD103" i="46"/>
  <c r="GA103" i="46"/>
  <c r="FK103" i="46"/>
  <c r="EU103" i="46"/>
  <c r="FV103" i="46"/>
  <c r="FF103" i="46"/>
  <c r="FU103" i="46"/>
  <c r="GC103" i="46"/>
  <c r="FY103" i="46"/>
  <c r="FP103" i="46"/>
  <c r="EZ103" i="46"/>
  <c r="FW103" i="46"/>
  <c r="FG103" i="46"/>
  <c r="EQ103" i="46"/>
  <c r="FR103" i="46"/>
  <c r="FB103" i="46"/>
  <c r="FE103" i="46"/>
  <c r="FM103" i="46"/>
  <c r="FI103" i="46"/>
  <c r="EP101" i="46"/>
  <c r="FP34" i="46"/>
  <c r="EZ34" i="46"/>
  <c r="FS34" i="46"/>
  <c r="FC34" i="46"/>
  <c r="FV34" i="46"/>
  <c r="FF34" i="46"/>
  <c r="FM34" i="46"/>
  <c r="ES34" i="46"/>
  <c r="FA34" i="46"/>
  <c r="EP67" i="46"/>
  <c r="FL34" i="46"/>
  <c r="EV34" i="46"/>
  <c r="FO34" i="46"/>
  <c r="EY34" i="46"/>
  <c r="FR34" i="46"/>
  <c r="FB34" i="46"/>
  <c r="EW34" i="46"/>
  <c r="FU34" i="46"/>
  <c r="FX34" i="46"/>
  <c r="FH34" i="46"/>
  <c r="ER34" i="46"/>
  <c r="FK34" i="46"/>
  <c r="EU34" i="46"/>
  <c r="FN34" i="46"/>
  <c r="EX34" i="46"/>
  <c r="FY34" i="46"/>
  <c r="FE34" i="46"/>
  <c r="EP134" i="46"/>
  <c r="FT34" i="46"/>
  <c r="FD34" i="46"/>
  <c r="FW34" i="46"/>
  <c r="FG34" i="46"/>
  <c r="EQ34" i="46"/>
  <c r="FJ34" i="46"/>
  <c r="ET34" i="46"/>
  <c r="FI34" i="46"/>
  <c r="FQ34" i="46"/>
  <c r="EH70" i="46"/>
  <c r="DR70" i="46"/>
  <c r="DB70" i="46"/>
  <c r="DY70" i="46"/>
  <c r="DI70" i="46"/>
  <c r="EF70" i="46"/>
  <c r="DP70" i="46"/>
  <c r="DK70" i="46"/>
  <c r="EI70" i="46"/>
  <c r="ED70" i="46"/>
  <c r="DN70" i="46"/>
  <c r="EK70" i="46"/>
  <c r="DU70" i="46"/>
  <c r="DE70" i="46"/>
  <c r="EB70" i="46"/>
  <c r="DL70" i="46"/>
  <c r="EE70" i="46"/>
  <c r="EM70" i="46"/>
  <c r="DS70" i="46"/>
  <c r="DZ70" i="46"/>
  <c r="DJ70" i="46"/>
  <c r="EG70" i="46"/>
  <c r="DQ70" i="46"/>
  <c r="DA70" i="46"/>
  <c r="DX70" i="46"/>
  <c r="DH70" i="46"/>
  <c r="DO70" i="46"/>
  <c r="DW70" i="46"/>
  <c r="DC70" i="46"/>
  <c r="EL70" i="46"/>
  <c r="DV70" i="46"/>
  <c r="DF70" i="46"/>
  <c r="EC70" i="46"/>
  <c r="DM70" i="46"/>
  <c r="EJ70" i="46"/>
  <c r="DT70" i="46"/>
  <c r="DD70" i="46"/>
  <c r="EA70" i="46"/>
  <c r="DG70" i="46"/>
  <c r="DN134" i="46" l="1"/>
  <c r="DJ134" i="46"/>
  <c r="DD134" i="46"/>
  <c r="CZ134" i="46"/>
  <c r="DM134" i="46"/>
  <c r="DI134" i="46"/>
  <c r="DG134" i="46"/>
  <c r="DC134" i="46"/>
  <c r="DL134" i="46"/>
  <c r="DB134" i="46"/>
  <c r="EM134" i="46"/>
  <c r="EI134" i="46"/>
  <c r="DK134" i="46"/>
  <c r="DA134" i="46"/>
  <c r="EL134" i="46"/>
  <c r="EH134" i="46"/>
  <c r="DH134" i="46"/>
  <c r="DF134" i="46"/>
  <c r="DQ134" i="46"/>
  <c r="EJ134" i="46"/>
  <c r="EG134" i="46"/>
  <c r="DE134" i="46"/>
  <c r="EF134" i="46"/>
  <c r="EK134" i="46"/>
  <c r="EE134" i="46"/>
  <c r="DP134" i="46"/>
  <c r="DR134" i="46"/>
  <c r="DT134" i="46"/>
  <c r="DY134" i="46"/>
  <c r="DZ134" i="46"/>
  <c r="ED134" i="46"/>
  <c r="DS134" i="46"/>
  <c r="DW134" i="46"/>
  <c r="EA134" i="46"/>
  <c r="DU134" i="46"/>
  <c r="DO134" i="46"/>
  <c r="EC134" i="46"/>
  <c r="DX134" i="46"/>
  <c r="DV134" i="46"/>
  <c r="EB134" i="46"/>
  <c r="EN133" i="46"/>
  <c r="FW134" i="46"/>
  <c r="FG134" i="46"/>
  <c r="EQ134" i="46"/>
  <c r="FR134" i="46"/>
  <c r="FB134" i="46"/>
  <c r="GB134" i="46"/>
  <c r="FL134" i="46"/>
  <c r="EV134" i="46"/>
  <c r="ES134" i="46"/>
  <c r="FA134" i="46"/>
  <c r="FS134" i="46"/>
  <c r="FC134" i="46"/>
  <c r="GD134" i="46"/>
  <c r="FN134" i="46"/>
  <c r="EX134" i="46"/>
  <c r="FX134" i="46"/>
  <c r="FH134" i="46"/>
  <c r="ER134" i="46"/>
  <c r="FU134" i="46"/>
  <c r="FM134" i="46"/>
  <c r="EW134" i="46"/>
  <c r="FO134" i="46"/>
  <c r="EY134" i="46"/>
  <c r="FZ134" i="46"/>
  <c r="FJ134" i="46"/>
  <c r="ET134" i="46"/>
  <c r="FT134" i="46"/>
  <c r="FD134" i="46"/>
  <c r="FY134" i="46"/>
  <c r="FE134" i="46"/>
  <c r="GA134" i="46"/>
  <c r="FK134" i="46"/>
  <c r="EU134" i="46"/>
  <c r="FV134" i="46"/>
  <c r="FF134" i="46"/>
  <c r="GC134" i="46"/>
  <c r="FP134" i="46"/>
  <c r="EZ134" i="46"/>
  <c r="FI134" i="46"/>
  <c r="FQ134" i="46"/>
  <c r="FX101" i="46"/>
  <c r="FH101" i="46"/>
  <c r="ER101" i="46"/>
  <c r="FO101" i="46"/>
  <c r="EY101" i="46"/>
  <c r="FZ101" i="46"/>
  <c r="FJ101" i="46"/>
  <c r="ET101" i="46"/>
  <c r="FU101" i="46"/>
  <c r="FM101" i="46"/>
  <c r="FT101" i="46"/>
  <c r="FD101" i="46"/>
  <c r="GA101" i="46"/>
  <c r="FK101" i="46"/>
  <c r="EU101" i="46"/>
  <c r="FV101" i="46"/>
  <c r="FF101" i="46"/>
  <c r="FY101" i="46"/>
  <c r="FE101" i="46"/>
  <c r="EW101" i="46"/>
  <c r="FP101" i="46"/>
  <c r="EZ101" i="46"/>
  <c r="FW101" i="46"/>
  <c r="FG101" i="46"/>
  <c r="FR101" i="46"/>
  <c r="FB101" i="46"/>
  <c r="FI101" i="46"/>
  <c r="FQ101" i="46"/>
  <c r="GC101" i="46"/>
  <c r="GB101" i="46"/>
  <c r="FL101" i="46"/>
  <c r="EV101" i="46"/>
  <c r="FS101" i="46"/>
  <c r="FC101" i="46"/>
  <c r="GD101" i="46"/>
  <c r="FN101" i="46"/>
  <c r="EX101" i="46"/>
  <c r="ES101" i="46"/>
  <c r="FA101" i="46"/>
  <c r="GE133" i="46"/>
  <c r="EJ34" i="46"/>
  <c r="EN36" i="46"/>
  <c r="FW67" i="46"/>
  <c r="FG67" i="46"/>
  <c r="EQ67" i="46"/>
  <c r="FN67" i="46"/>
  <c r="EX67" i="46"/>
  <c r="FU67" i="46"/>
  <c r="FE67" i="46"/>
  <c r="GB67" i="46"/>
  <c r="FH67" i="46"/>
  <c r="FP67" i="46"/>
  <c r="FS67" i="46"/>
  <c r="FC67" i="46"/>
  <c r="FZ67" i="46"/>
  <c r="FJ67" i="46"/>
  <c r="ET67" i="46"/>
  <c r="FQ67" i="46"/>
  <c r="FA67" i="46"/>
  <c r="FL67" i="46"/>
  <c r="ER67" i="46"/>
  <c r="EZ67" i="46"/>
  <c r="FO67" i="46"/>
  <c r="EY67" i="46"/>
  <c r="FV67" i="46"/>
  <c r="FF67" i="46"/>
  <c r="GC67" i="46"/>
  <c r="FM67" i="46"/>
  <c r="EW67" i="46"/>
  <c r="EV67" i="46"/>
  <c r="FT67" i="46"/>
  <c r="GA67" i="46"/>
  <c r="FK67" i="46"/>
  <c r="EU67" i="46"/>
  <c r="FR67" i="46"/>
  <c r="FB67" i="46"/>
  <c r="FY67" i="46"/>
  <c r="FI67" i="46"/>
  <c r="ES67" i="46"/>
  <c r="FX67" i="46"/>
  <c r="FD67" i="46"/>
  <c r="GE103" i="46"/>
  <c r="GE36" i="46"/>
  <c r="EA101" i="46"/>
  <c r="DK101" i="46"/>
  <c r="EH101" i="46"/>
  <c r="DR101" i="46"/>
  <c r="DB101" i="46"/>
  <c r="DY101" i="46"/>
  <c r="DI101" i="46"/>
  <c r="DL101" i="46"/>
  <c r="DT101" i="46"/>
  <c r="DP101" i="46"/>
  <c r="EM101" i="46"/>
  <c r="DW101" i="46"/>
  <c r="DG101" i="46"/>
  <c r="ED101" i="46"/>
  <c r="DN101" i="46"/>
  <c r="EK101" i="46"/>
  <c r="DU101" i="46"/>
  <c r="DE101" i="46"/>
  <c r="DX101" i="46"/>
  <c r="DD101" i="46"/>
  <c r="EI101" i="46"/>
  <c r="DS101" i="46"/>
  <c r="DC101" i="46"/>
  <c r="DZ101" i="46"/>
  <c r="DJ101" i="46"/>
  <c r="EG101" i="46"/>
  <c r="DQ101" i="46"/>
  <c r="DA101" i="46"/>
  <c r="DH101" i="46"/>
  <c r="EE101" i="46"/>
  <c r="DO101" i="46"/>
  <c r="EL101" i="46"/>
  <c r="DV101" i="46"/>
  <c r="DF101" i="46"/>
  <c r="EC101" i="46"/>
  <c r="DM101" i="46"/>
  <c r="EB101" i="46"/>
  <c r="EJ101" i="46"/>
  <c r="EF101" i="46"/>
  <c r="EG67" i="46"/>
  <c r="DQ67" i="46"/>
  <c r="DA67" i="46"/>
  <c r="DX67" i="46"/>
  <c r="DH67" i="46"/>
  <c r="EE67" i="46"/>
  <c r="DO67" i="46"/>
  <c r="ED67" i="46"/>
  <c r="EL67" i="46"/>
  <c r="DR67" i="46"/>
  <c r="EC67" i="46"/>
  <c r="DM67" i="46"/>
  <c r="EJ67" i="46"/>
  <c r="DT67" i="46"/>
  <c r="DD67" i="46"/>
  <c r="EA67" i="46"/>
  <c r="DK67" i="46"/>
  <c r="DN67" i="46"/>
  <c r="DV67" i="46"/>
  <c r="DB67" i="46"/>
  <c r="DY67" i="46"/>
  <c r="DI67" i="46"/>
  <c r="EF67" i="46"/>
  <c r="DP67" i="46"/>
  <c r="CZ67" i="46"/>
  <c r="DW67" i="46"/>
  <c r="DG67" i="46"/>
  <c r="DZ67" i="46"/>
  <c r="DF67" i="46"/>
  <c r="EK67" i="46"/>
  <c r="DU67" i="46"/>
  <c r="DE67" i="46"/>
  <c r="EB67" i="46"/>
  <c r="DL67" i="46"/>
  <c r="EI67" i="46"/>
  <c r="DS67" i="46"/>
  <c r="DC67" i="46"/>
  <c r="DJ67" i="46"/>
  <c r="EH67" i="46"/>
  <c r="GE66" i="46"/>
  <c r="EN103" i="46"/>
  <c r="GA34" i="46"/>
  <c r="EN66" i="46"/>
  <c r="EN134" i="46" l="1"/>
  <c r="GE134" i="46"/>
  <c r="EN67" i="46"/>
  <c r="GE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I15" i="46"/>
  <c r="I11" i="46"/>
  <c r="I17" i="46"/>
  <c r="J17" i="46" s="1"/>
  <c r="I13" i="46"/>
  <c r="I14" i="46"/>
  <c r="I4" i="46"/>
  <c r="I16" i="46"/>
  <c r="I12" i="46"/>
  <c r="J12" i="46" s="1"/>
  <c r="I8" i="46"/>
  <c r="I9" i="46"/>
  <c r="I6" i="46"/>
  <c r="I7" i="46"/>
  <c r="J7" i="46" s="1"/>
  <c r="I10" i="46"/>
  <c r="V3" i="46"/>
  <c r="EQ76" i="46" s="1"/>
  <c r="GE76" i="46" s="1"/>
  <c r="GE9" i="46" s="1"/>
  <c r="O9" i="46" s="1"/>
  <c r="T3" i="46"/>
  <c r="U3" i="46" s="1"/>
  <c r="EQ86" i="46" l="1"/>
  <c r="GE86" i="46" s="1"/>
  <c r="GE19" i="46" s="1"/>
  <c r="O19" i="46" s="1"/>
  <c r="CZ89" i="46"/>
  <c r="EN89" i="46" s="1"/>
  <c r="CZ76" i="46"/>
  <c r="EN76" i="46" s="1"/>
  <c r="CZ94" i="46"/>
  <c r="EN94" i="46" s="1"/>
  <c r="EQ85" i="46"/>
  <c r="GE85" i="46" s="1"/>
  <c r="GE18" i="46" s="1"/>
  <c r="O18" i="46" s="1"/>
  <c r="EQ99" i="46"/>
  <c r="GE99" i="46" s="1"/>
  <c r="GE32" i="46" s="1"/>
  <c r="O32" i="46" s="1"/>
  <c r="CZ78" i="46"/>
  <c r="EN78" i="46" s="1"/>
  <c r="EQ77" i="46"/>
  <c r="GE77" i="46" s="1"/>
  <c r="GE10" i="46" s="1"/>
  <c r="O10" i="46" s="1"/>
  <c r="EQ72" i="46"/>
  <c r="GE72" i="46" s="1"/>
  <c r="GE5" i="46" s="1"/>
  <c r="O5" i="46" s="1"/>
  <c r="CZ80" i="46"/>
  <c r="EN80" i="46" s="1"/>
  <c r="CZ85" i="46"/>
  <c r="EN85" i="46" s="1"/>
  <c r="EQ100" i="46"/>
  <c r="GE100" i="46" s="1"/>
  <c r="GE33" i="46" s="1"/>
  <c r="O33" i="46" s="1"/>
  <c r="EQ87" i="46"/>
  <c r="GE87" i="46" s="1"/>
  <c r="GE20" i="46" s="1"/>
  <c r="O20" i="46" s="1"/>
  <c r="CZ90" i="46"/>
  <c r="EN90" i="46" s="1"/>
  <c r="CZ97" i="46"/>
  <c r="EN97" i="46" s="1"/>
  <c r="CZ72" i="46"/>
  <c r="EN72" i="46" s="1"/>
  <c r="EQ89" i="46"/>
  <c r="GE89" i="46" s="1"/>
  <c r="GE22" i="46" s="1"/>
  <c r="O22" i="46" s="1"/>
  <c r="EQ70" i="46"/>
  <c r="GE70" i="46" s="1"/>
  <c r="GE3" i="46" s="1"/>
  <c r="O3" i="46" s="1"/>
  <c r="J6" i="46"/>
  <c r="J8" i="46"/>
  <c r="J16" i="46"/>
  <c r="J11" i="46"/>
  <c r="J4" i="46"/>
  <c r="J14" i="46"/>
  <c r="W3" i="46"/>
  <c r="G3" i="46" s="1"/>
  <c r="EQ84" i="46"/>
  <c r="GE84" i="46" s="1"/>
  <c r="GE17" i="46" s="1"/>
  <c r="O17" i="46" s="1"/>
  <c r="EQ92" i="46"/>
  <c r="GE92" i="46" s="1"/>
  <c r="GE25" i="46" s="1"/>
  <c r="O25" i="46" s="1"/>
  <c r="EQ93" i="46"/>
  <c r="GE93" i="46" s="1"/>
  <c r="GE26" i="46" s="1"/>
  <c r="O26" i="46" s="1"/>
  <c r="CZ88" i="46"/>
  <c r="EN88" i="46" s="1"/>
  <c r="CZ99" i="46"/>
  <c r="EN99" i="46" s="1"/>
  <c r="CZ92" i="46"/>
  <c r="EN92" i="46" s="1"/>
  <c r="CZ82" i="46"/>
  <c r="EN82" i="46" s="1"/>
  <c r="EQ88" i="46"/>
  <c r="GE88" i="46" s="1"/>
  <c r="GE21" i="46" s="1"/>
  <c r="O21" i="46" s="1"/>
  <c r="EQ97" i="46"/>
  <c r="GE97" i="46" s="1"/>
  <c r="GE30" i="46" s="1"/>
  <c r="O30" i="46" s="1"/>
  <c r="EQ94" i="46"/>
  <c r="GE94" i="46" s="1"/>
  <c r="GE27" i="46" s="1"/>
  <c r="O27" i="46" s="1"/>
  <c r="EQ90" i="46"/>
  <c r="GE90" i="46" s="1"/>
  <c r="GE23" i="46" s="1"/>
  <c r="O23" i="46" s="1"/>
  <c r="EQ81" i="46"/>
  <c r="GE81" i="46" s="1"/>
  <c r="GE14" i="46" s="1"/>
  <c r="O14" i="46" s="1"/>
  <c r="EQ79" i="46"/>
  <c r="GE79" i="46" s="1"/>
  <c r="GE12" i="46" s="1"/>
  <c r="O12" i="46" s="1"/>
  <c r="CZ100" i="46"/>
  <c r="EN100" i="46" s="1"/>
  <c r="EQ96" i="46"/>
  <c r="GE96" i="46" s="1"/>
  <c r="GE29" i="46" s="1"/>
  <c r="O29" i="46" s="1"/>
  <c r="EQ91" i="46"/>
  <c r="GE91" i="46" s="1"/>
  <c r="GE24" i="46" s="1"/>
  <c r="O24" i="46" s="1"/>
  <c r="CZ83" i="46"/>
  <c r="EN83" i="46" s="1"/>
  <c r="EQ101" i="46"/>
  <c r="GE101" i="46" s="1"/>
  <c r="GE34" i="46" s="1"/>
  <c r="O34" i="46" s="1"/>
  <c r="EQ75" i="46"/>
  <c r="GE75" i="46" s="1"/>
  <c r="GE8" i="46" s="1"/>
  <c r="O8" i="46" s="1"/>
  <c r="EQ73" i="46"/>
  <c r="GE73" i="46" s="1"/>
  <c r="GE6" i="46" s="1"/>
  <c r="O6" i="46" s="1"/>
  <c r="CZ81" i="46"/>
  <c r="EN81" i="46" s="1"/>
  <c r="CZ71" i="46"/>
  <c r="EN71" i="46" s="1"/>
  <c r="EQ95" i="46"/>
  <c r="GE95" i="46" s="1"/>
  <c r="GE28" i="46" s="1"/>
  <c r="O28" i="46" s="1"/>
  <c r="CZ86" i="46"/>
  <c r="EN86" i="46" s="1"/>
  <c r="J15" i="46"/>
  <c r="J10" i="46"/>
  <c r="J9" i="46"/>
  <c r="CZ98" i="46"/>
  <c r="EN98" i="46" s="1"/>
  <c r="CZ93" i="46"/>
  <c r="EN93" i="46" s="1"/>
  <c r="CZ96" i="46"/>
  <c r="EN96" i="46" s="1"/>
  <c r="CZ91" i="46"/>
  <c r="EN91" i="46" s="1"/>
  <c r="CZ73" i="46"/>
  <c r="EN73" i="46" s="1"/>
  <c r="EQ71" i="46"/>
  <c r="GE71" i="46" s="1"/>
  <c r="GE4" i="46" s="1"/>
  <c r="O4" i="46" s="1"/>
  <c r="EQ83" i="46"/>
  <c r="GE83" i="46" s="1"/>
  <c r="GE16" i="46" s="1"/>
  <c r="O16" i="46" s="1"/>
  <c r="J13" i="46"/>
  <c r="CZ77" i="46"/>
  <c r="EN77" i="46" s="1"/>
  <c r="CZ74" i="46"/>
  <c r="EN74" i="46" s="1"/>
  <c r="EQ80" i="46"/>
  <c r="GE80" i="46" s="1"/>
  <c r="GE13" i="46" s="1"/>
  <c r="O13" i="46" s="1"/>
  <c r="EQ82" i="46"/>
  <c r="GE82" i="46" s="1"/>
  <c r="GE15" i="46" s="1"/>
  <c r="O15" i="46" s="1"/>
  <c r="EQ78" i="46"/>
  <c r="GE78" i="46" s="1"/>
  <c r="GE11" i="46" s="1"/>
  <c r="O11" i="46" s="1"/>
  <c r="CZ87" i="46"/>
  <c r="EN87" i="46" s="1"/>
  <c r="CZ84" i="46"/>
  <c r="EN84" i="46" s="1"/>
  <c r="CZ95" i="46"/>
  <c r="EN95" i="46" s="1"/>
  <c r="O38" i="46"/>
  <c r="CZ75" i="46"/>
  <c r="EN75" i="46" s="1"/>
  <c r="CZ70" i="46"/>
  <c r="EN70" i="46" s="1"/>
  <c r="CZ101" i="46"/>
  <c r="EN101" i="46" s="1"/>
  <c r="CZ79" i="46"/>
  <c r="EN79" i="46" s="1"/>
  <c r="EQ98" i="46"/>
  <c r="GE98" i="46" s="1"/>
  <c r="GE31" i="46" s="1"/>
  <c r="O31" i="46" s="1"/>
  <c r="EQ74" i="46"/>
  <c r="GE74" i="46" s="1"/>
  <c r="GE7" i="46" s="1"/>
  <c r="O7" i="46" s="1"/>
  <c r="EN24" i="46" l="1"/>
  <c r="N24" i="46" s="1"/>
  <c r="EN15" i="46"/>
  <c r="N15" i="46" s="1"/>
  <c r="EN4" i="46"/>
  <c r="N4" i="46" s="1"/>
  <c r="EN30" i="46"/>
  <c r="N30" i="46" s="1"/>
  <c r="EN18" i="46"/>
  <c r="N18" i="46" s="1"/>
  <c r="EN11" i="46"/>
  <c r="N11" i="46" s="1"/>
  <c r="EN9" i="46"/>
  <c r="N9" i="46" s="1"/>
  <c r="EN27" i="46"/>
  <c r="N27" i="46" s="1"/>
  <c r="EN29" i="46"/>
  <c r="N29" i="46" s="1"/>
  <c r="EN25" i="46"/>
  <c r="N25" i="46" s="1"/>
  <c r="EN8" i="46"/>
  <c r="N8" i="46" s="1"/>
  <c r="EN7" i="46"/>
  <c r="N7" i="46" s="1"/>
  <c r="EN26" i="46"/>
  <c r="N26" i="46" s="1"/>
  <c r="EN14" i="46"/>
  <c r="N14" i="46" s="1"/>
  <c r="EN16" i="46"/>
  <c r="N16" i="46" s="1"/>
  <c r="EN32" i="46"/>
  <c r="N32" i="46" s="1"/>
  <c r="EN23" i="46"/>
  <c r="N23" i="46" s="1"/>
  <c r="EN13" i="46"/>
  <c r="N13" i="46" s="1"/>
  <c r="EN22" i="46"/>
  <c r="N22" i="46" s="1"/>
  <c r="EN34" i="46"/>
  <c r="N34" i="46" s="1"/>
  <c r="EN28" i="46"/>
  <c r="N28" i="46" s="1"/>
  <c r="EN5" i="46"/>
  <c r="N5" i="46" s="1"/>
  <c r="EN3" i="46"/>
  <c r="N3" i="46" s="1"/>
  <c r="EN17" i="46"/>
  <c r="N17" i="46" s="1"/>
  <c r="EN33" i="46"/>
  <c r="N33" i="46" s="1"/>
  <c r="EN20" i="46"/>
  <c r="N20" i="46" s="1"/>
  <c r="EN12" i="46"/>
  <c r="N12" i="46" s="1"/>
  <c r="EN10" i="46"/>
  <c r="N10" i="46" s="1"/>
  <c r="EN6" i="46"/>
  <c r="N6" i="46" s="1"/>
  <c r="EN31" i="46"/>
  <c r="N31" i="46" s="1"/>
  <c r="EN19" i="46"/>
  <c r="N19" i="46" s="1"/>
  <c r="EN21" i="46"/>
  <c r="N21" i="46" s="1"/>
  <c r="Y3" i="46"/>
  <c r="I21" i="46"/>
  <c r="J21" i="46" s="1"/>
  <c r="X4" i="46"/>
  <c r="I5" i="46"/>
  <c r="J5" i="46" s="1"/>
  <c r="I25" i="46" l="1"/>
  <c r="J25" i="46" s="1"/>
  <c r="I22" i="46"/>
  <c r="J22" i="46" s="1"/>
  <c r="I23" i="46"/>
  <c r="J23" i="46" s="1"/>
  <c r="I20" i="46"/>
  <c r="J20" i="46" s="1"/>
  <c r="I32" i="46"/>
  <c r="J32" i="46" s="1"/>
  <c r="I29" i="46"/>
  <c r="J29" i="46" s="1"/>
  <c r="I26" i="46"/>
  <c r="J26" i="46" s="1"/>
  <c r="I27" i="46"/>
  <c r="J27" i="46" s="1"/>
  <c r="I19" i="46"/>
  <c r="J19" i="46" s="1"/>
  <c r="I31" i="46"/>
  <c r="J31" i="46" s="1"/>
  <c r="J36" i="46"/>
  <c r="I36" i="46"/>
  <c r="I33" i="46"/>
  <c r="J33" i="46" s="1"/>
  <c r="I30" i="46"/>
  <c r="J30" i="46" s="1"/>
  <c r="I24" i="46"/>
  <c r="J24" i="46" s="1"/>
  <c r="I18" i="46"/>
  <c r="J18" i="46" s="1"/>
  <c r="J37" i="46"/>
  <c r="I37" i="46"/>
  <c r="I34" i="46"/>
  <c r="J34" i="46" s="1"/>
  <c r="I35" i="46"/>
  <c r="J35" i="46" s="1"/>
  <c r="I28" i="46"/>
  <c r="J28" i="46" s="1"/>
  <c r="I3" i="46"/>
  <c r="J3" i="46" s="1"/>
  <c r="J76" i="46" l="1"/>
  <c r="O37" i="46" s="1"/>
</calcChain>
</file>

<file path=xl/sharedStrings.xml><?xml version="1.0" encoding="utf-8"?>
<sst xmlns="http://schemas.openxmlformats.org/spreadsheetml/2006/main" count="1474" uniqueCount="541">
  <si>
    <t>Acciones</t>
  </si>
  <si>
    <t>Opciones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</si>
  <si>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</si>
  <si>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</si>
  <si>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</si>
  <si>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</si>
  <si>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</si>
  <si>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</si>
  <si>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</si>
  <si>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</si>
  <si>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</si>
  <si>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</si>
  <si>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</si>
  <si>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CAUCION</t>
  </si>
  <si>
    <t>Tickers</t>
  </si>
  <si>
    <t>Base</t>
  </si>
  <si>
    <t>Symbol</t>
  </si>
  <si>
    <t>Cedears</t>
  </si>
  <si>
    <t>MERV - XMEV - PESOS - 1D</t>
  </si>
  <si>
    <t>1D Pesos</t>
  </si>
  <si>
    <t>MERV - XMEV - PESOS - 2D</t>
  </si>
  <si>
    <t>2D Pesos</t>
  </si>
  <si>
    <t>AL30 - CI</t>
  </si>
  <si>
    <t>MERV - XMEV - PESOS - 3D</t>
  </si>
  <si>
    <t>3D Pesos</t>
  </si>
  <si>
    <t>MERV - XMEV - PESOS - 4D</t>
  </si>
  <si>
    <t>4D Pesos</t>
  </si>
  <si>
    <t>MERV - XMEV - PESOS - 5D</t>
  </si>
  <si>
    <t>5D Pesos</t>
  </si>
  <si>
    <t>AL30C - CI</t>
  </si>
  <si>
    <t>MERV - XMEV - PESOS - 6D</t>
  </si>
  <si>
    <t>6D Pesos</t>
  </si>
  <si>
    <t>MERV - XMEV - PESOS - 7D</t>
  </si>
  <si>
    <t>7D Pesos</t>
  </si>
  <si>
    <t>MERV - XMEV - PESOS - 8D</t>
  </si>
  <si>
    <t>8D Pesos</t>
  </si>
  <si>
    <t>AL30D - CI</t>
  </si>
  <si>
    <t>MERV - XMEV - PESOS - 9D</t>
  </si>
  <si>
    <t>9D Pesos</t>
  </si>
  <si>
    <t>MERV - XMEV - PESOS - 10D</t>
  </si>
  <si>
    <t>10D Pesos</t>
  </si>
  <si>
    <t>MERV - XMEV - PESOS - 11D</t>
  </si>
  <si>
    <t>11D Pesos</t>
  </si>
  <si>
    <t>GD30 - CI</t>
  </si>
  <si>
    <t>MERV - XMEV - PESOS - 12D</t>
  </si>
  <si>
    <t>12D Pesos</t>
  </si>
  <si>
    <t>MERV - XMEV - PESOS - 13D</t>
  </si>
  <si>
    <t>13D Pesos</t>
  </si>
  <si>
    <t>MERV - XMEV - PESOS - 14D</t>
  </si>
  <si>
    <t>14D Pesos</t>
  </si>
  <si>
    <t>GD30C - CI</t>
  </si>
  <si>
    <t>MERV - XMEV - PESOS - 15D</t>
  </si>
  <si>
    <t>15D Pesos</t>
  </si>
  <si>
    <t>MERV - XMEV - PESOS - 16D</t>
  </si>
  <si>
    <t>16D Pesos</t>
  </si>
  <si>
    <t>MERV - XMEV - PESOS - 17D</t>
  </si>
  <si>
    <t>17D Pesos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</si>
  <si>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</si>
  <si>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</si>
  <si>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</si>
  <si>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</si>
  <si>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</si>
  <si>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</si>
  <si>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</si>
  <si>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</si>
  <si>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</si>
  <si>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</si>
  <si>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</si>
  <si>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</si>
  <si>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</si>
  <si>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</si>
  <si>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</si>
  <si>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</si>
  <si>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</si>
  <si>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</si>
  <si>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</si>
  <si>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</si>
  <si>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</si>
  <si>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</si>
  <si>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</si>
  <si>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</si>
  <si>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</si>
  <si>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</si>
  <si>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</si>
  <si>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</si>
  <si>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</si>
  <si>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</si>
  <si>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</si>
  <si>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</si>
  <si>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</si>
  <si>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</si>
  <si>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</si>
  <si>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symbol</t>
  </si>
  <si>
    <t>last</t>
  </si>
  <si>
    <t>open</t>
  </si>
  <si>
    <t>high</t>
  </si>
  <si>
    <t>low</t>
  </si>
  <si>
    <t>operations</t>
  </si>
  <si>
    <t>datetime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</si>
  <si>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</si>
  <si>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</si>
  <si>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</si>
  <si>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</si>
  <si>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</si>
  <si>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</si>
  <si>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</si>
  <si>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</si>
  <si>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GD35C - CI</t>
  </si>
  <si>
    <t>GD35D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</si>
  <si>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</si>
  <si>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</si>
  <si>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</si>
  <si>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</si>
  <si>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</si>
  <si>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</si>
  <si>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</si>
  <si>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</si>
  <si>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</si>
  <si>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</si>
  <si>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</si>
  <si>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</si>
  <si>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</si>
  <si>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</si>
  <si>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</si>
  <si>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</si>
  <si>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GD35 - CI</t>
  </si>
  <si>
    <t>change</t>
  </si>
  <si>
    <t>turnover</t>
  </si>
  <si>
    <t>bid</t>
  </si>
  <si>
    <t>ask</t>
  </si>
  <si>
    <t>previous_close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</si>
  <si>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</si>
  <si>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</si>
  <si>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</si>
  <si>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</si>
  <si>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</si>
  <si>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</si>
  <si>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</si>
  <si>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</si>
  <si>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</si>
  <si>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</si>
  <si>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</si>
  <si>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</si>
  <si>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</si>
  <si>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</si>
  <si>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GGAL - spot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</si>
  <si>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</si>
  <si>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</si>
  <si>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</si>
  <si>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</si>
  <si>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</si>
  <si>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</si>
  <si>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</si>
  <si>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</si>
  <si>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</si>
  <si>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</si>
  <si>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</si>
  <si>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</si>
  <si>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</si>
  <si>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</si>
  <si>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</si>
  <si>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</si>
  <si>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</si>
  <si>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HOY</t>
  </si>
  <si>
    <t>PUT</t>
  </si>
  <si>
    <t>TEÓ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</si>
  <si>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</si>
  <si>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</si>
  <si>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</si>
  <si>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</si>
  <si>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</si>
  <si>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</si>
  <si>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</si>
  <si>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</si>
  <si>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</si>
  <si>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</si>
  <si>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</si>
  <si>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</si>
  <si>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</si>
  <si>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</si>
  <si>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</si>
  <si>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</si>
  <si>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</si>
  <si>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</si>
  <si>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</si>
  <si>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</si>
  <si>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</si>
  <si>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</si>
  <si>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</si>
  <si>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</si>
  <si>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</si>
  <si>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</si>
  <si>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</si>
  <si>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</si>
  <si>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</si>
  <si>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</si>
  <si>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</si>
  <si>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</si>
  <si>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</si>
  <si>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</si>
  <si>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</si>
  <si>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</si>
  <si>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</si>
  <si>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</si>
  <si>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</si>
  <si>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</si>
  <si>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</si>
  <si>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</si>
  <si>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</si>
  <si>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</si>
  <si>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</si>
  <si>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</si>
  <si>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</si>
  <si>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</si>
  <si>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</si>
  <si>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</si>
  <si>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</si>
  <si>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</si>
  <si>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</si>
  <si>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</si>
  <si>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</si>
  <si>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</si>
  <si>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</si>
  <si>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</si>
  <si>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</si>
  <si>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</si>
  <si>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</si>
  <si>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</si>
  <si>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</si>
  <si>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</si>
  <si>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</si>
  <si>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</si>
  <si>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</si>
  <si>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</si>
  <si>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</si>
  <si>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</si>
  <si>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</si>
  <si>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</si>
  <si>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</si>
  <si>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</si>
  <si>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</si>
  <si>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</si>
  <si>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</si>
  <si>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</si>
  <si>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</si>
  <si>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</si>
  <si>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</si>
  <si>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</si>
  <si>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</si>
  <si>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</si>
  <si>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</si>
  <si>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</si>
  <si>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</si>
  <si>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</si>
  <si>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</si>
  <si>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</si>
  <si>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</si>
  <si>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</si>
  <si>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</si>
  <si>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</si>
  <si>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</si>
  <si>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</si>
  <si>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</si>
  <si>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GGAL - CI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</si>
  <si>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</si>
  <si>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</si>
  <si>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</si>
  <si>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</si>
  <si>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</si>
  <si>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</si>
  <si>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</si>
  <si>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</si>
  <si>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</si>
  <si>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</si>
  <si>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</si>
  <si>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</si>
  <si>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</si>
  <si>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</si>
  <si>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</si>
  <si>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</si>
  <si>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</si>
  <si>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</si>
  <si>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</si>
  <si>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</si>
  <si>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</si>
  <si>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</si>
  <si>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</si>
  <si>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</si>
  <si>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</si>
  <si>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</si>
  <si>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</si>
  <si>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</si>
  <si>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</si>
  <si>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</si>
  <si>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</si>
  <si>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</si>
  <si>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</si>
  <si>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</si>
  <si>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</si>
  <si>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</si>
  <si>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</si>
  <si>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</si>
  <si>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</si>
  <si>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</si>
  <si>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</si>
  <si>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</si>
  <si>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</si>
  <si>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</si>
  <si>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</si>
  <si>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</si>
  <si>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</si>
  <si>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</si>
  <si>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</si>
  <si>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</si>
  <si>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</si>
  <si>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</si>
  <si>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</si>
  <si>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</si>
  <si>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</si>
  <si>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</si>
  <si>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</si>
  <si>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</si>
  <si>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</si>
  <si>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</si>
  <si>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</si>
  <si>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</si>
  <si>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</si>
  <si>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</si>
  <si>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</si>
  <si>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</si>
  <si>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</si>
  <si>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</si>
  <si>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</si>
  <si>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</si>
  <si>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</si>
  <si>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</si>
  <si>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</si>
  <si>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</si>
  <si>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</si>
  <si>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</si>
  <si>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</si>
  <si>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</si>
  <si>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</si>
  <si>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</si>
  <si>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</si>
  <si>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</si>
  <si>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</si>
  <si>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</si>
  <si>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</si>
  <si>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</si>
  <si>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</si>
  <si>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</si>
  <si>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</si>
  <si>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</si>
  <si>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</si>
  <si>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</si>
  <si>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</si>
  <si>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</si>
  <si>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</si>
  <si>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</si>
  <si>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</si>
  <si>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</si>
  <si>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</si>
  <si>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</si>
  <si>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</si>
  <si>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</si>
  <si>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</si>
  <si>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</si>
  <si>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</si>
  <si>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</si>
  <si>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</si>
  <si>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</si>
  <si>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</si>
  <si>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</si>
  <si>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</si>
  <si>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</si>
  <si>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</si>
  <si>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</si>
  <si>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</si>
  <si>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</si>
  <si>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</si>
  <si>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</si>
  <si>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</si>
  <si>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</si>
  <si>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</si>
  <si>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</si>
  <si>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</si>
  <si>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</si>
  <si>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</si>
  <si>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</si>
  <si>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</si>
  <si>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</si>
  <si>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</si>
  <si>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</si>
  <si>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</si>
  <si>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</si>
  <si>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</si>
  <si>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</si>
  <si>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</si>
  <si>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</si>
  <si>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</si>
  <si>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</si>
  <si>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</si>
  <si>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</si>
  <si>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</si>
  <si>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</si>
  <si>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</si>
  <si>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</si>
  <si>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</si>
  <si>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</si>
  <si>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</si>
  <si>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</si>
  <si>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</si>
  <si>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Ratio</t>
  </si>
  <si>
    <t>Butterfly</t>
  </si>
  <si>
    <t>Comision Opciones</t>
  </si>
  <si>
    <t>Comision Acciones</t>
  </si>
  <si>
    <t>GFGV28009G</t>
  </si>
  <si>
    <t>S14O4 - spot</t>
  </si>
  <si>
    <t>S14O4 - 24hs</t>
  </si>
  <si>
    <t>SO4C - spot</t>
  </si>
  <si>
    <t>SO4C - 24hs</t>
  </si>
  <si>
    <t>SO4D - spot</t>
  </si>
  <si>
    <t>SO4D - 24hs</t>
  </si>
  <si>
    <t>Subo precio GGAL</t>
  </si>
  <si>
    <t>MERV - XMEV - GFGV27617G - 24hs</t>
  </si>
  <si>
    <t>MERV - XMEV - GFGV28009G - 24hs</t>
  </si>
  <si>
    <t>MERV - XMEV - GFGV29117G - 24hs</t>
  </si>
  <si>
    <t>MERV - XMEV - GFGV30617G - 24hs</t>
  </si>
  <si>
    <t>MERV - XMEV - GFGV32117G - 24hs</t>
  </si>
  <si>
    <t>MERV - XMEV - GFGV33617G - 24hs</t>
  </si>
  <si>
    <t>MERV - XMEV - GFGV35117G - 24hs</t>
  </si>
  <si>
    <t>MERV - XMEV - GFGV36617G - 24hs</t>
  </si>
  <si>
    <t>MERV - XMEV - GFGV38117G - 24hs</t>
  </si>
  <si>
    <t>MERV - XMEV - GFGV39617G - 24hs</t>
  </si>
  <si>
    <t>MERV - XMEV - GFGV41617G - 24hs</t>
  </si>
  <si>
    <t>MERV - XMEV - GFGV43617G - 24hs</t>
  </si>
  <si>
    <t>MERV - XMEV - GFGV47009G - 24hs</t>
  </si>
  <si>
    <t>MERV - XMEV - GFGV49009G - 24hs</t>
  </si>
  <si>
    <t>MERV - XMEV - GFGV50058G - 24hs</t>
  </si>
  <si>
    <t>S30G4 - CI</t>
  </si>
  <si>
    <t>SG4C - CI</t>
  </si>
  <si>
    <t>SG4D - CI</t>
  </si>
  <si>
    <t>S14O4 - CI</t>
  </si>
  <si>
    <t>SO4C - CI</t>
  </si>
  <si>
    <t>SO4D - CI</t>
  </si>
  <si>
    <t>ONs</t>
  </si>
  <si>
    <t>MRCAO - CI</t>
  </si>
  <si>
    <t>MRCAC - CI</t>
  </si>
  <si>
    <t>MRCAD - CI</t>
  </si>
  <si>
    <t>BA37D - CI</t>
  </si>
  <si>
    <t>BA7DC - CI</t>
  </si>
  <si>
    <t>BA7DD - CI</t>
  </si>
  <si>
    <t>CLSIO - CI</t>
  </si>
  <si>
    <t>CLSIC - CI</t>
  </si>
  <si>
    <t>CLSID - CI</t>
  </si>
  <si>
    <t>BPOA7 - CI</t>
  </si>
  <si>
    <t>BPA7C - CI</t>
  </si>
  <si>
    <t>BPA7D - CI</t>
  </si>
  <si>
    <t>AAPL - CI</t>
  </si>
  <si>
    <t>AAPLC - CI</t>
  </si>
  <si>
    <t>AAPLD - CI</t>
  </si>
  <si>
    <t>AMZN - CI</t>
  </si>
  <si>
    <t>AMZNC - CI</t>
  </si>
  <si>
    <t>AMZND - CI</t>
  </si>
  <si>
    <t>KO - CI</t>
  </si>
  <si>
    <t>KOC - CI</t>
  </si>
  <si>
    <t>KOD - CI</t>
  </si>
  <si>
    <t>GOOGL - CI</t>
  </si>
  <si>
    <t>GOGLC - CI</t>
  </si>
  <si>
    <t>GOGLD - CI</t>
  </si>
  <si>
    <t>MELI - CI</t>
  </si>
  <si>
    <t>MELIC - CI</t>
  </si>
  <si>
    <t>MELID - CI</t>
  </si>
  <si>
    <t>TSLA - CI</t>
  </si>
  <si>
    <t>TSLAC - CI</t>
  </si>
  <si>
    <t>TSLAD - CI</t>
  </si>
  <si>
    <t>GFGV26581G</t>
  </si>
  <si>
    <t>GFGV26973G</t>
  </si>
  <si>
    <t>GFGV28081G</t>
  </si>
  <si>
    <t>GFGV29581G</t>
  </si>
  <si>
    <t>GFGV31081G</t>
  </si>
  <si>
    <t>GFGV32581G</t>
  </si>
  <si>
    <t>GFGV34081G</t>
  </si>
  <si>
    <t>GFGV35581G</t>
  </si>
  <si>
    <t>GFGV37081G</t>
  </si>
  <si>
    <t>GFGV38581G</t>
  </si>
  <si>
    <t>GFGV40581G</t>
  </si>
  <si>
    <t>GFGV42581G</t>
  </si>
  <si>
    <t>GFGV45973G</t>
  </si>
  <si>
    <t>GFGV47973G</t>
  </si>
  <si>
    <t>GFGV49022G</t>
  </si>
  <si>
    <t>GFGC32581G</t>
  </si>
  <si>
    <t>GFGC34081G</t>
  </si>
  <si>
    <t>GFGC35581G</t>
  </si>
  <si>
    <t>GFGC37081G</t>
  </si>
  <si>
    <t>GFGC38581G</t>
  </si>
  <si>
    <t>GFGC40581G</t>
  </si>
  <si>
    <t>GFGC42581G</t>
  </si>
  <si>
    <t>GFGC45973G</t>
  </si>
  <si>
    <t>GFGC47973G</t>
  </si>
  <si>
    <t>GFGC49022G</t>
  </si>
  <si>
    <t>GFGC51022G</t>
  </si>
  <si>
    <t>GFGC53973G</t>
  </si>
  <si>
    <t>GFGC55973G</t>
  </si>
  <si>
    <t>GFGC57973G</t>
  </si>
  <si>
    <t>GFGC59973G</t>
  </si>
  <si>
    <t>ROLLER</t>
  </si>
  <si>
    <t>MANUAL</t>
  </si>
  <si>
    <t>OC</t>
  </si>
  <si>
    <t>GFGC29581O</t>
  </si>
  <si>
    <t>GFGC31081O</t>
  </si>
  <si>
    <t>GFGC32581O</t>
  </si>
  <si>
    <t>GFGC35581O</t>
  </si>
  <si>
    <t>GFGC37522O</t>
  </si>
  <si>
    <t>GFGC38581O</t>
  </si>
  <si>
    <t>GFGC41973O</t>
  </si>
  <si>
    <t>GFGC42581O</t>
  </si>
  <si>
    <t>GFGC44581O</t>
  </si>
  <si>
    <t>GFGC46581O</t>
  </si>
  <si>
    <t>GFGC48581O</t>
  </si>
  <si>
    <t>GFGC51973O</t>
  </si>
  <si>
    <t>GFGC53973O</t>
  </si>
  <si>
    <t>GFGC56964O</t>
  </si>
  <si>
    <t>GFGC60964O</t>
  </si>
  <si>
    <t>GFGV29581O</t>
  </si>
  <si>
    <t>GFGV31081O</t>
  </si>
  <si>
    <t>GFGV32581O</t>
  </si>
  <si>
    <t>GFGV35581O</t>
  </si>
  <si>
    <t>GFGV37522O</t>
  </si>
  <si>
    <t>GFGV38581O</t>
  </si>
  <si>
    <t>GFGV41973O</t>
  </si>
  <si>
    <t>GFGV42581O</t>
  </si>
  <si>
    <t>GFGV44581O</t>
  </si>
  <si>
    <t>GFGV46581O</t>
  </si>
  <si>
    <t>GFGV48581O</t>
  </si>
  <si>
    <t>GFGV51973O</t>
  </si>
  <si>
    <t>GFGV53973O</t>
  </si>
  <si>
    <t>GFGV56964O</t>
  </si>
  <si>
    <t>GFGV60964O</t>
  </si>
  <si>
    <t>bid_size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</si>
</sst>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  <numFmt numFmtId="170" formatCode="#,##0.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b/>
      <sz val="9"/>
      <color theme="1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4" tint="-0.499984740745262"/>
      <name val="Verdana"/>
      <family val="2"/>
    </font>
    <font>
      <sz val="8"/>
      <color theme="0" tint="-0.499984740745262"/>
      <name val="Verdana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b/>
      <sz val="8"/>
      <color theme="3" tint="0.249977111117893"/>
      <name val="Verdana"/>
      <family val="2"/>
    </font>
    <font>
      <sz val="7"/>
      <color rgb="FF007E39"/>
      <name val="Arial"/>
      <family val="2"/>
    </font>
    <font>
      <sz val="8"/>
      <color theme="0" tint="-0.34998626667073579"/>
      <name val="Verdana"/>
      <family val="2"/>
    </font>
    <font>
      <sz val="8"/>
      <color theme="1" tint="0.249977111117893"/>
      <name val="Verdana"/>
      <family val="2"/>
    </font>
    <font>
      <sz val="8"/>
      <color rgb="FF0070C0"/>
      <name val="Calibri"/>
      <family val="2"/>
      <scheme val="minor"/>
    </font>
    <font>
      <b/>
      <sz val="8"/>
      <color rgb="FF00B050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3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/>
      <right/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/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theme="4" tint="-0.499984740745262"/>
      </right>
      <top/>
      <bottom style="thin">
        <color rgb="FFC00000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8" tint="0.79998168889431442"/>
      </bottom>
      <diagonal/>
    </border>
    <border>
      <left style="medium">
        <color rgb="FF000000"/>
      </left>
      <right style="thin">
        <color theme="0" tint="-4.9989318521683403E-2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2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2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2" tint="-0.14999847407452621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4" tint="-0.499984740745262"/>
      </left>
      <right/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indexed="64"/>
      </right>
      <top/>
      <bottom style="thin">
        <color rgb="FF007E39"/>
      </bottom>
      <diagonal/>
    </border>
    <border>
      <left/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rgb="FF007E39"/>
      </bottom>
      <diagonal/>
    </border>
    <border>
      <left/>
      <right style="thin">
        <color theme="4" tint="-0.49998474074526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DAD2E4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24997711111789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2" tint="-4.9989318521683403E-2"/>
      </bottom>
      <diagonal/>
    </border>
    <border>
      <left/>
      <right/>
      <top style="thin">
        <color theme="2" tint="-4.9989318521683403E-2"/>
      </top>
      <bottom style="thin">
        <color theme="0" tint="-0.34998626667073579"/>
      </bottom>
      <diagonal/>
    </border>
    <border>
      <left/>
      <right style="thin">
        <color theme="2" tint="-0.14999847407452621"/>
      </right>
      <top/>
      <bottom style="thin">
        <color theme="4" tint="0.39997558519241921"/>
      </bottom>
      <diagonal/>
    </border>
    <border>
      <left/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/>
      <diagonal/>
    </border>
    <border>
      <left/>
      <right/>
      <top style="thin">
        <color theme="2" tint="-4.9989318521683403E-2"/>
      </top>
      <bottom/>
      <diagonal/>
    </border>
    <border>
      <left/>
      <right style="thin">
        <color theme="2" tint="-0.14999847407452621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7E39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rgb="FF007E39"/>
      </top>
      <bottom style="thin">
        <color theme="1" tint="0.14999847407452621"/>
      </bottom>
      <diagonal/>
    </border>
    <border>
      <left/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medium">
        <color rgb="FF00000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/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249977111117893"/>
      </top>
      <bottom style="double">
        <color theme="0"/>
      </bottom>
      <diagonal/>
    </border>
    <border>
      <left/>
      <right/>
      <top style="thin">
        <color theme="0" tint="-0.249977111117893"/>
      </top>
      <bottom style="double">
        <color theme="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medium">
        <color rgb="FF000000"/>
      </left>
      <right/>
      <top/>
      <bottom style="thin">
        <color rgb="FF007E39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007E39"/>
      </bottom>
      <diagonal/>
    </border>
    <border>
      <left/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007E39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rgb="FF007E39"/>
      </bottom>
      <diagonal/>
    </border>
    <border>
      <left/>
      <right/>
      <top/>
      <bottom style="thin">
        <color rgb="FF007E39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rgb="FF007E39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rgb="FF007E39"/>
      </bottom>
      <diagonal/>
    </border>
    <border>
      <left/>
      <right/>
      <top style="thin">
        <color theme="2" tint="-4.9989318521683403E-2"/>
      </top>
      <bottom style="thin">
        <color rgb="FF007E39"/>
      </bottom>
      <diagonal/>
    </border>
    <border>
      <left/>
      <right/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C00000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/>
      <right/>
      <top style="thin">
        <color theme="2" tint="-4.9989318521683403E-2"/>
      </top>
      <bottom style="thin">
        <color rgb="FFC00000"/>
      </bottom>
      <diagonal/>
    </border>
    <border>
      <left style="medium">
        <color rgb="FF000000"/>
      </left>
      <right/>
      <top/>
      <bottom style="thin">
        <color rgb="FFC00000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C00000"/>
      </bottom>
      <diagonal/>
    </border>
    <border>
      <left/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945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4" fillId="13" borderId="2" xfId="0" applyFont="1" applyFill="1" applyBorder="1" applyAlignment="1">
      <alignment vertical="center"/>
    </xf>
    <xf numFmtId="0" fontId="45" fillId="18" borderId="11" xfId="0" applyFont="1" applyFill="1" applyBorder="1" applyAlignment="1">
      <alignment horizontal="center" vertical="center"/>
    </xf>
    <xf numFmtId="0" fontId="45" fillId="18" borderId="12" xfId="0" applyFont="1" applyFill="1" applyBorder="1" applyAlignment="1">
      <alignment horizontal="center" vertical="center"/>
    </xf>
    <xf numFmtId="0" fontId="44" fillId="18" borderId="12" xfId="0" applyFont="1" applyFill="1" applyBorder="1" applyAlignment="1">
      <alignment horizontal="center" vertical="center"/>
    </xf>
    <xf numFmtId="0" fontId="45" fillId="19" borderId="12" xfId="0" applyFont="1" applyFill="1" applyBorder="1" applyAlignment="1">
      <alignment horizontal="center" vertical="center"/>
    </xf>
    <xf numFmtId="0" fontId="45" fillId="20" borderId="11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center" vertical="center"/>
    </xf>
    <xf numFmtId="0" fontId="45" fillId="20" borderId="13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2" fontId="40" fillId="19" borderId="16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16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15" xfId="0" applyNumberFormat="1" applyFont="1" applyFill="1" applyBorder="1" applyAlignment="1">
      <alignment horizontal="center" vertical="center"/>
    </xf>
    <xf numFmtId="0" fontId="37" fillId="20" borderId="16" xfId="0" applyFont="1" applyFill="1" applyBorder="1" applyAlignment="1">
      <alignment horizontal="center" vertical="center"/>
    </xf>
    <xf numFmtId="4" fontId="49" fillId="20" borderId="15" xfId="0" applyNumberFormat="1" applyFont="1" applyFill="1" applyBorder="1" applyAlignment="1">
      <alignment horizontal="center" vertical="center"/>
    </xf>
    <xf numFmtId="0" fontId="50" fillId="13" borderId="2" xfId="0" applyFont="1" applyFill="1" applyBorder="1" applyAlignment="1">
      <alignment vertical="center"/>
    </xf>
    <xf numFmtId="0" fontId="37" fillId="20" borderId="17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18" xfId="0" applyNumberFormat="1" applyFont="1" applyFill="1" applyBorder="1" applyAlignment="1">
      <alignment horizontal="center" vertical="center"/>
    </xf>
    <xf numFmtId="0" fontId="38" fillId="32" borderId="0" xfId="0" applyFont="1" applyFill="1" applyAlignment="1">
      <alignment vertical="center"/>
    </xf>
    <xf numFmtId="0" fontId="40" fillId="28" borderId="16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47" fillId="28" borderId="15" xfId="0" applyFont="1" applyFill="1" applyBorder="1" applyAlignment="1">
      <alignment horizontal="center" vertical="center"/>
    </xf>
    <xf numFmtId="2" fontId="37" fillId="19" borderId="15" xfId="0" applyNumberFormat="1" applyFont="1" applyFill="1" applyBorder="1" applyAlignment="1">
      <alignment horizontal="center" vertical="center"/>
    </xf>
    <xf numFmtId="0" fontId="51" fillId="32" borderId="0" xfId="0" applyFont="1" applyFill="1" applyAlignment="1">
      <alignment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37" fillId="13" borderId="0" xfId="0" applyFont="1" applyFill="1" applyAlignment="1">
      <alignment vertical="center"/>
    </xf>
    <xf numFmtId="2" fontId="40" fillId="19" borderId="17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18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0" fillId="18" borderId="11" xfId="0" applyFont="1" applyFill="1" applyBorder="1" applyAlignment="1">
      <alignment horizontal="center" vertical="center"/>
    </xf>
    <xf numFmtId="0" fontId="38" fillId="18" borderId="12" xfId="0" applyFont="1" applyFill="1" applyBorder="1" applyAlignment="1">
      <alignment vertical="center"/>
    </xf>
    <xf numFmtId="0" fontId="52" fillId="18" borderId="12" xfId="0" applyFont="1" applyFill="1" applyBorder="1" applyAlignment="1">
      <alignment vertical="center"/>
    </xf>
    <xf numFmtId="0" fontId="47" fillId="18" borderId="13" xfId="0" applyFont="1" applyFill="1" applyBorder="1" applyAlignment="1">
      <alignment horizontal="center" vertical="center"/>
    </xf>
    <xf numFmtId="0" fontId="53" fillId="13" borderId="0" xfId="0" applyFont="1" applyFill="1" applyAlignment="1">
      <alignment vertical="center"/>
    </xf>
    <xf numFmtId="2" fontId="40" fillId="19" borderId="15" xfId="0" applyNumberFormat="1" applyFont="1" applyFill="1" applyBorder="1" applyAlignment="1">
      <alignment horizontal="center" vertical="center"/>
    </xf>
    <xf numFmtId="0" fontId="38" fillId="28" borderId="0" xfId="0" applyFont="1" applyFill="1" applyAlignment="1">
      <alignment vertical="center"/>
    </xf>
    <xf numFmtId="2" fontId="40" fillId="19" borderId="18" xfId="0" applyNumberFormat="1" applyFont="1" applyFill="1" applyBorder="1" applyAlignment="1">
      <alignment horizontal="center" vertical="center"/>
    </xf>
    <xf numFmtId="0" fontId="3" fillId="0" borderId="19" xfId="52" applyFont="1" applyBorder="1"/>
    <xf numFmtId="0" fontId="22" fillId="0" borderId="19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4" fillId="10" borderId="27" xfId="0" applyFont="1" applyFill="1" applyBorder="1" applyAlignment="1">
      <alignment horizontal="right" vertical="center"/>
    </xf>
    <xf numFmtId="0" fontId="34" fillId="10" borderId="28" xfId="0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3" fillId="10" borderId="23" xfId="0" applyFont="1" applyFill="1" applyBorder="1" applyAlignment="1">
      <alignment horizontal="right" vertical="center"/>
    </xf>
    <xf numFmtId="0" fontId="33" fillId="10" borderId="27" xfId="0" applyFont="1" applyFill="1" applyBorder="1" applyAlignment="1">
      <alignment horizontal="right" vertical="center"/>
    </xf>
    <xf numFmtId="0" fontId="33" fillId="10" borderId="28" xfId="0" applyFont="1" applyFill="1" applyBorder="1" applyAlignment="1">
      <alignment horizontal="right" vertical="center"/>
    </xf>
    <xf numFmtId="0" fontId="33" fillId="10" borderId="26" xfId="0" applyFont="1" applyFill="1" applyBorder="1" applyAlignment="1">
      <alignment horizontal="right" vertical="center"/>
    </xf>
    <xf numFmtId="3" fontId="33" fillId="10" borderId="27" xfId="0" applyNumberFormat="1" applyFont="1" applyFill="1" applyBorder="1" applyAlignment="1">
      <alignment horizontal="right" vertical="center"/>
    </xf>
    <xf numFmtId="0" fontId="34" fillId="10" borderId="24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30" xfId="0" applyFont="1" applyFill="1" applyBorder="1" applyAlignment="1">
      <alignment horizontal="right" vertical="center"/>
    </xf>
    <xf numFmtId="3" fontId="33" fillId="10" borderId="28" xfId="0" applyNumberFormat="1" applyFont="1" applyFill="1" applyBorder="1" applyAlignment="1">
      <alignment horizontal="right" vertical="center"/>
    </xf>
    <xf numFmtId="3" fontId="33" fillId="10" borderId="26" xfId="0" applyNumberFormat="1" applyFont="1" applyFill="1" applyBorder="1" applyAlignment="1">
      <alignment horizontal="right" vertical="center"/>
    </xf>
    <xf numFmtId="0" fontId="34" fillId="10" borderId="33" xfId="0" applyFont="1" applyFill="1" applyBorder="1" applyAlignment="1">
      <alignment horizontal="right" vertical="center"/>
    </xf>
    <xf numFmtId="0" fontId="34" fillId="10" borderId="32" xfId="0" applyFont="1" applyFill="1" applyBorder="1" applyAlignment="1">
      <alignment horizontal="right" vertical="center"/>
    </xf>
    <xf numFmtId="0" fontId="33" fillId="10" borderId="32" xfId="0" applyFont="1" applyFill="1" applyBorder="1" applyAlignment="1">
      <alignment horizontal="right" vertical="center"/>
    </xf>
    <xf numFmtId="3" fontId="33" fillId="10" borderId="32" xfId="0" applyNumberFormat="1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3" fontId="33" fillId="10" borderId="23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30" xfId="0" applyFont="1" applyFill="1" applyBorder="1" applyAlignment="1">
      <alignment horizontal="right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57" fillId="11" borderId="8" xfId="15" applyFont="1" applyFill="1" applyBorder="1" applyAlignment="1">
      <alignment horizontal="center" vertical="center"/>
    </xf>
    <xf numFmtId="0" fontId="58" fillId="11" borderId="8" xfId="15" applyFont="1" applyFill="1" applyBorder="1" applyAlignment="1">
      <alignment horizontal="center" vertical="center"/>
    </xf>
    <xf numFmtId="0" fontId="59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20" xfId="0" applyNumberFormat="1" applyFont="1" applyFill="1" applyBorder="1" applyAlignment="1">
      <alignment horizontal="center" vertical="center"/>
    </xf>
    <xf numFmtId="165" fontId="33" fillId="10" borderId="30" xfId="0" applyNumberFormat="1" applyFont="1" applyFill="1" applyBorder="1" applyAlignment="1">
      <alignment horizontal="center" vertical="center"/>
    </xf>
    <xf numFmtId="165" fontId="33" fillId="10" borderId="33" xfId="0" applyNumberFormat="1" applyFont="1" applyFill="1" applyBorder="1" applyAlignment="1">
      <alignment horizontal="center" vertical="center"/>
    </xf>
    <xf numFmtId="0" fontId="34" fillId="10" borderId="21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0" fontId="34" fillId="10" borderId="29" xfId="0" applyFont="1" applyFill="1" applyBorder="1" applyAlignment="1">
      <alignment horizontal="right" vertical="center"/>
    </xf>
    <xf numFmtId="0" fontId="26" fillId="9" borderId="21" xfId="0" applyFont="1" applyFill="1" applyBorder="1" applyAlignment="1">
      <alignment horizontal="center" vertical="center"/>
    </xf>
    <xf numFmtId="0" fontId="26" fillId="9" borderId="39" xfId="0" applyFont="1" applyFill="1" applyBorder="1" applyAlignment="1">
      <alignment horizontal="center" vertical="center"/>
    </xf>
    <xf numFmtId="166" fontId="33" fillId="10" borderId="41" xfId="55" applyNumberFormat="1" applyFont="1" applyFill="1" applyBorder="1" applyAlignment="1">
      <alignment horizontal="right" vertical="center"/>
    </xf>
    <xf numFmtId="10" fontId="29" fillId="10" borderId="41" xfId="114" applyNumberFormat="1" applyFont="1" applyFill="1" applyBorder="1" applyAlignment="1">
      <alignment horizontal="right" vertical="center"/>
    </xf>
    <xf numFmtId="0" fontId="13" fillId="12" borderId="42" xfId="15" applyFont="1" applyFill="1" applyBorder="1" applyAlignment="1">
      <alignment horizontal="center" vertical="center"/>
    </xf>
    <xf numFmtId="166" fontId="33" fillId="10" borderId="43" xfId="55" applyNumberFormat="1" applyFont="1" applyFill="1" applyBorder="1" applyAlignment="1">
      <alignment horizontal="right" vertical="center"/>
    </xf>
    <xf numFmtId="10" fontId="29" fillId="10" borderId="43" xfId="114" applyNumberFormat="1" applyFont="1" applyFill="1" applyBorder="1" applyAlignment="1">
      <alignment horizontal="right" vertical="center"/>
    </xf>
    <xf numFmtId="10" fontId="57" fillId="10" borderId="41" xfId="114" applyNumberFormat="1" applyFont="1" applyFill="1" applyBorder="1" applyAlignment="1">
      <alignment horizontal="right" vertical="center"/>
    </xf>
    <xf numFmtId="10" fontId="57" fillId="10" borderId="9" xfId="114" applyNumberFormat="1" applyFont="1" applyFill="1" applyBorder="1" applyAlignment="1">
      <alignment horizontal="right" vertical="center"/>
    </xf>
    <xf numFmtId="10" fontId="57" fillId="10" borderId="43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top"/>
    </xf>
    <xf numFmtId="0" fontId="64" fillId="10" borderId="3" xfId="0" applyFont="1" applyFill="1" applyBorder="1" applyAlignment="1">
      <alignment horizontal="right" vertical="center"/>
    </xf>
    <xf numFmtId="0" fontId="65" fillId="10" borderId="26" xfId="0" applyFont="1" applyFill="1" applyBorder="1" applyAlignment="1">
      <alignment horizontal="right" vertical="center"/>
    </xf>
    <xf numFmtId="3" fontId="65" fillId="10" borderId="26" xfId="0" applyNumberFormat="1" applyFont="1" applyFill="1" applyBorder="1" applyAlignment="1">
      <alignment horizontal="right" vertical="center"/>
    </xf>
    <xf numFmtId="0" fontId="64" fillId="10" borderId="24" xfId="0" applyFont="1" applyFill="1" applyBorder="1" applyAlignment="1">
      <alignment horizontal="right" vertical="center"/>
    </xf>
    <xf numFmtId="0" fontId="65" fillId="10" borderId="23" xfId="0" applyFont="1" applyFill="1" applyBorder="1" applyAlignment="1">
      <alignment horizontal="right" vertical="center"/>
    </xf>
    <xf numFmtId="3" fontId="65" fillId="10" borderId="23" xfId="0" applyNumberFormat="1" applyFont="1" applyFill="1" applyBorder="1" applyAlignment="1">
      <alignment horizontal="right" vertical="center"/>
    </xf>
    <xf numFmtId="3" fontId="68" fillId="7" borderId="47" xfId="0" applyNumberFormat="1" applyFont="1" applyFill="1" applyBorder="1" applyAlignment="1">
      <alignment horizontal="center" vertical="center"/>
    </xf>
    <xf numFmtId="3" fontId="62" fillId="7" borderId="47" xfId="0" applyNumberFormat="1" applyFont="1" applyFill="1" applyBorder="1" applyAlignment="1">
      <alignment horizontal="center" vertical="center"/>
    </xf>
    <xf numFmtId="3" fontId="62" fillId="7" borderId="48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vertical="top"/>
    </xf>
    <xf numFmtId="0" fontId="73" fillId="18" borderId="14" xfId="0" applyFont="1" applyFill="1" applyBorder="1" applyAlignment="1">
      <alignment horizontal="center" vertical="center"/>
    </xf>
    <xf numFmtId="0" fontId="72" fillId="28" borderId="14" xfId="0" applyFont="1" applyFill="1" applyBorder="1" applyAlignment="1">
      <alignment horizontal="center" vertical="center" wrapText="1"/>
    </xf>
    <xf numFmtId="164" fontId="36" fillId="29" borderId="2" xfId="0" applyNumberFormat="1" applyFont="1" applyFill="1" applyBorder="1" applyAlignment="1">
      <alignment vertical="center"/>
    </xf>
    <xf numFmtId="3" fontId="33" fillId="10" borderId="38" xfId="0" applyNumberFormat="1" applyFont="1" applyFill="1" applyBorder="1" applyAlignment="1">
      <alignment horizontal="right" vertical="center"/>
    </xf>
    <xf numFmtId="3" fontId="33" fillId="10" borderId="46" xfId="0" applyNumberFormat="1" applyFont="1" applyFill="1" applyBorder="1" applyAlignment="1">
      <alignment horizontal="right" vertical="center"/>
    </xf>
    <xf numFmtId="3" fontId="33" fillId="10" borderId="52" xfId="0" applyNumberFormat="1" applyFont="1" applyFill="1" applyBorder="1" applyAlignment="1">
      <alignment horizontal="right" vertical="center"/>
    </xf>
    <xf numFmtId="0" fontId="34" fillId="10" borderId="57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0" fontId="76" fillId="9" borderId="20" xfId="55" applyNumberFormat="1" applyFont="1" applyFill="1" applyBorder="1" applyAlignment="1">
      <alignment horizontal="center" vertical="center"/>
    </xf>
    <xf numFmtId="0" fontId="76" fillId="9" borderId="46" xfId="55" applyNumberFormat="1" applyFont="1" applyFill="1" applyBorder="1" applyAlignment="1">
      <alignment horizontal="center" vertical="center"/>
    </xf>
    <xf numFmtId="0" fontId="67" fillId="9" borderId="55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horizontal="center" vertical="center"/>
    </xf>
    <xf numFmtId="0" fontId="70" fillId="9" borderId="55" xfId="0" applyNumberFormat="1" applyFont="1" applyFill="1" applyBorder="1" applyAlignment="1">
      <alignment horizontal="center" vertical="center"/>
    </xf>
    <xf numFmtId="0" fontId="23" fillId="9" borderId="32" xfId="0" applyFont="1" applyFill="1" applyBorder="1" applyAlignment="1">
      <alignment horizontal="center" vertical="center"/>
    </xf>
    <xf numFmtId="0" fontId="61" fillId="9" borderId="53" xfId="55" applyNumberFormat="1" applyFont="1" applyFill="1" applyBorder="1" applyAlignment="1">
      <alignment horizontal="center" vertical="center"/>
    </xf>
    <xf numFmtId="2" fontId="61" fillId="9" borderId="49" xfId="55" applyNumberFormat="1" applyFont="1" applyFill="1" applyBorder="1" applyAlignment="1">
      <alignment horizontal="center" vertical="center"/>
    </xf>
    <xf numFmtId="0" fontId="78" fillId="9" borderId="40" xfId="0" applyFont="1" applyFill="1" applyBorder="1" applyAlignment="1">
      <alignment vertical="center"/>
    </xf>
    <xf numFmtId="1" fontId="61" fillId="9" borderId="46" xfId="55" applyNumberFormat="1" applyFont="1" applyFill="1" applyBorder="1" applyAlignment="1">
      <alignment vertical="center"/>
    </xf>
    <xf numFmtId="0" fontId="78" fillId="9" borderId="27" xfId="0" applyFont="1" applyFill="1" applyBorder="1" applyAlignment="1">
      <alignment vertical="center"/>
    </xf>
    <xf numFmtId="0" fontId="76" fillId="9" borderId="54" xfId="55" applyNumberFormat="1" applyFont="1" applyFill="1" applyBorder="1" applyAlignment="1">
      <alignment vertical="center"/>
    </xf>
    <xf numFmtId="2" fontId="60" fillId="9" borderId="28" xfId="55" applyNumberFormat="1" applyFont="1" applyFill="1" applyBorder="1" applyAlignment="1">
      <alignment horizontal="center" vertical="center"/>
    </xf>
    <xf numFmtId="2" fontId="55" fillId="9" borderId="28" xfId="0" applyNumberFormat="1" applyFont="1" applyFill="1" applyBorder="1" applyAlignment="1">
      <alignment horizontal="center" vertical="center"/>
    </xf>
    <xf numFmtId="2" fontId="60" fillId="9" borderId="25" xfId="55" applyNumberFormat="1" applyFont="1" applyFill="1" applyBorder="1" applyAlignment="1">
      <alignment horizontal="center" vertical="center"/>
    </xf>
    <xf numFmtId="2" fontId="55" fillId="9" borderId="25" xfId="0" applyNumberFormat="1" applyFont="1" applyFill="1" applyBorder="1" applyAlignment="1">
      <alignment horizontal="center" vertical="center"/>
    </xf>
    <xf numFmtId="0" fontId="76" fillId="9" borderId="54" xfId="55" applyNumberFormat="1" applyFont="1" applyFill="1" applyBorder="1" applyAlignment="1">
      <alignment horizontal="center" vertical="center"/>
    </xf>
    <xf numFmtId="2" fontId="60" fillId="9" borderId="26" xfId="55" applyNumberFormat="1" applyFont="1" applyFill="1" applyBorder="1" applyAlignment="1">
      <alignment horizontal="center" vertical="center"/>
    </xf>
    <xf numFmtId="2" fontId="55" fillId="9" borderId="26" xfId="0" applyNumberFormat="1" applyFont="1" applyFill="1" applyBorder="1" applyAlignment="1">
      <alignment horizontal="center" vertical="center"/>
    </xf>
    <xf numFmtId="1" fontId="23" fillId="9" borderId="64" xfId="0" applyNumberFormat="1" applyFont="1" applyFill="1" applyBorder="1" applyAlignment="1">
      <alignment horizontal="center" vertical="center"/>
    </xf>
    <xf numFmtId="1" fontId="23" fillId="9" borderId="65" xfId="0" applyNumberFormat="1" applyFont="1" applyFill="1" applyBorder="1" applyAlignment="1">
      <alignment horizontal="center" vertical="center"/>
    </xf>
    <xf numFmtId="1" fontId="23" fillId="9" borderId="67" xfId="0" applyNumberFormat="1" applyFont="1" applyFill="1" applyBorder="1" applyAlignment="1">
      <alignment horizontal="center" vertical="center"/>
    </xf>
    <xf numFmtId="1" fontId="23" fillId="9" borderId="69" xfId="0" applyNumberFormat="1" applyFont="1" applyFill="1" applyBorder="1" applyAlignment="1">
      <alignment horizontal="center" vertical="center"/>
    </xf>
    <xf numFmtId="0" fontId="61" fillId="9" borderId="70" xfId="55" applyNumberFormat="1" applyFont="1" applyFill="1" applyBorder="1" applyAlignment="1">
      <alignment horizontal="center" vertical="center"/>
    </xf>
    <xf numFmtId="0" fontId="61" fillId="9" borderId="46" xfId="0" applyNumberFormat="1" applyFont="1" applyFill="1" applyBorder="1" applyAlignment="1">
      <alignment horizontal="center" vertical="center"/>
    </xf>
    <xf numFmtId="0" fontId="61" fillId="9" borderId="52" xfId="0" applyNumberFormat="1" applyFont="1" applyFill="1" applyBorder="1" applyAlignment="1">
      <alignment horizontal="center" vertical="center"/>
    </xf>
    <xf numFmtId="0" fontId="61" fillId="9" borderId="38" xfId="55" applyNumberFormat="1" applyFont="1" applyFill="1" applyBorder="1" applyAlignment="1">
      <alignment horizontal="center" vertical="center"/>
    </xf>
    <xf numFmtId="0" fontId="61" fillId="9" borderId="6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center"/>
    </xf>
    <xf numFmtId="0" fontId="61" fillId="9" borderId="69" xfId="0" applyNumberFormat="1" applyFont="1" applyFill="1" applyBorder="1" applyAlignment="1">
      <alignment horizontal="center" vertical="center"/>
    </xf>
    <xf numFmtId="0" fontId="61" fillId="9" borderId="7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20" xfId="0" applyNumberFormat="1" applyFont="1" applyFill="1" applyBorder="1" applyAlignment="1">
      <alignment horizontal="center" vertical="center"/>
    </xf>
    <xf numFmtId="1" fontId="25" fillId="9" borderId="30" xfId="0" applyNumberFormat="1" applyFont="1" applyFill="1" applyBorder="1" applyAlignment="1">
      <alignment horizontal="center" vertical="center"/>
    </xf>
    <xf numFmtId="0" fontId="64" fillId="10" borderId="33" xfId="0" applyFont="1" applyFill="1" applyBorder="1" applyAlignment="1">
      <alignment horizontal="right" vertical="center"/>
    </xf>
    <xf numFmtId="0" fontId="65" fillId="10" borderId="32" xfId="0" applyFont="1" applyFill="1" applyBorder="1" applyAlignment="1">
      <alignment horizontal="right" vertical="center"/>
    </xf>
    <xf numFmtId="3" fontId="65" fillId="10" borderId="32" xfId="0" applyNumberFormat="1" applyFont="1" applyFill="1" applyBorder="1" applyAlignment="1">
      <alignment horizontal="right" vertical="center"/>
    </xf>
    <xf numFmtId="0" fontId="70" fillId="9" borderId="73" xfId="0" applyNumberFormat="1" applyFont="1" applyFill="1" applyBorder="1" applyAlignment="1">
      <alignment horizontal="center" vertical="center"/>
    </xf>
    <xf numFmtId="0" fontId="61" fillId="9" borderId="66" xfId="0" applyNumberFormat="1" applyFont="1" applyFill="1" applyBorder="1" applyAlignment="1">
      <alignment horizontal="center" vertical="center"/>
    </xf>
    <xf numFmtId="3" fontId="79" fillId="7" borderId="47" xfId="0" applyNumberFormat="1" applyFont="1" applyFill="1" applyBorder="1" applyAlignment="1">
      <alignment horizontal="center" vertical="center"/>
    </xf>
    <xf numFmtId="165" fontId="33" fillId="10" borderId="75" xfId="0" applyNumberFormat="1" applyFont="1" applyFill="1" applyBorder="1" applyAlignment="1">
      <alignment horizontal="center" vertical="center"/>
    </xf>
    <xf numFmtId="1" fontId="25" fillId="9" borderId="33" xfId="0" applyNumberFormat="1" applyFont="1" applyFill="1" applyBorder="1" applyAlignment="1">
      <alignment horizontal="center" vertical="center"/>
    </xf>
    <xf numFmtId="0" fontId="76" fillId="9" borderId="63" xfId="55" applyNumberFormat="1" applyFont="1" applyFill="1" applyBorder="1" applyAlignment="1">
      <alignment horizontal="center" vertical="center"/>
    </xf>
    <xf numFmtId="2" fontId="60" fillId="9" borderId="34" xfId="55" applyNumberFormat="1" applyFont="1" applyFill="1" applyBorder="1" applyAlignment="1">
      <alignment horizontal="center" vertical="center"/>
    </xf>
    <xf numFmtId="2" fontId="55" fillId="9" borderId="34" xfId="0" applyNumberFormat="1" applyFont="1" applyFill="1" applyBorder="1" applyAlignment="1">
      <alignment horizontal="center" vertical="center"/>
    </xf>
    <xf numFmtId="0" fontId="33" fillId="10" borderId="33" xfId="0" applyFont="1" applyFill="1" applyBorder="1" applyAlignment="1">
      <alignment horizontal="right" vertical="center"/>
    </xf>
    <xf numFmtId="0" fontId="34" fillId="10" borderId="82" xfId="0" applyFont="1" applyFill="1" applyBorder="1" applyAlignment="1">
      <alignment horizontal="right" vertical="center"/>
    </xf>
    <xf numFmtId="0" fontId="34" fillId="10" borderId="80" xfId="0" applyFont="1" applyFill="1" applyBorder="1" applyAlignment="1">
      <alignment horizontal="right" vertical="center"/>
    </xf>
    <xf numFmtId="0" fontId="34" fillId="10" borderId="79" xfId="0" applyFont="1" applyFill="1" applyBorder="1" applyAlignment="1">
      <alignment horizontal="right" vertical="center"/>
    </xf>
    <xf numFmtId="0" fontId="33" fillId="10" borderId="80" xfId="0" applyFont="1" applyFill="1" applyBorder="1" applyAlignment="1">
      <alignment horizontal="right" vertical="center"/>
    </xf>
    <xf numFmtId="3" fontId="33" fillId="10" borderId="80" xfId="0" applyNumberFormat="1" applyFont="1" applyFill="1" applyBorder="1" applyAlignment="1">
      <alignment horizontal="right" vertical="center"/>
    </xf>
    <xf numFmtId="165" fontId="33" fillId="10" borderId="82" xfId="0" applyNumberFormat="1" applyFont="1" applyFill="1" applyBorder="1" applyAlignment="1">
      <alignment horizontal="center" vertical="center"/>
    </xf>
    <xf numFmtId="0" fontId="23" fillId="9" borderId="80" xfId="0" applyFont="1" applyFill="1" applyBorder="1" applyAlignment="1">
      <alignment horizontal="center" vertical="center"/>
    </xf>
    <xf numFmtId="1" fontId="23" fillId="9" borderId="83" xfId="0" applyNumberFormat="1" applyFont="1" applyFill="1" applyBorder="1" applyAlignment="1">
      <alignment horizontal="center" vertical="center"/>
    </xf>
    <xf numFmtId="1" fontId="25" fillId="9" borderId="82" xfId="0" applyNumberFormat="1" applyFont="1" applyFill="1" applyBorder="1" applyAlignment="1">
      <alignment horizontal="center" vertical="center"/>
    </xf>
    <xf numFmtId="0" fontId="61" fillId="9" borderId="86" xfId="0" applyNumberFormat="1" applyFont="1" applyFill="1" applyBorder="1" applyAlignment="1">
      <alignment horizontal="center" vertical="center"/>
    </xf>
    <xf numFmtId="0" fontId="76" fillId="9" borderId="84" xfId="55" applyNumberFormat="1" applyFont="1" applyFill="1" applyBorder="1" applyAlignment="1">
      <alignment horizontal="center" vertical="center"/>
    </xf>
    <xf numFmtId="2" fontId="60" fillId="9" borderId="81" xfId="55" applyNumberFormat="1" applyFont="1" applyFill="1" applyBorder="1" applyAlignment="1">
      <alignment horizontal="center" vertical="center"/>
    </xf>
    <xf numFmtId="3" fontId="33" fillId="10" borderId="81" xfId="0" applyNumberFormat="1" applyFont="1" applyFill="1" applyBorder="1" applyAlignment="1">
      <alignment horizontal="right" vertical="center"/>
    </xf>
    <xf numFmtId="0" fontId="33" fillId="10" borderId="82" xfId="0" applyFont="1" applyFill="1" applyBorder="1" applyAlignment="1">
      <alignment horizontal="right" vertical="center"/>
    </xf>
    <xf numFmtId="1" fontId="77" fillId="35" borderId="87" xfId="77" applyNumberFormat="1" applyFont="1" applyFill="1" applyBorder="1" applyAlignment="1">
      <alignment horizontal="center" vertical="center"/>
    </xf>
    <xf numFmtId="1" fontId="77" fillId="35" borderId="88" xfId="77" applyNumberFormat="1" applyFont="1" applyFill="1" applyBorder="1" applyAlignment="1">
      <alignment horizontal="center" vertical="center"/>
    </xf>
    <xf numFmtId="0" fontId="54" fillId="9" borderId="25" xfId="0" applyFont="1" applyFill="1" applyBorder="1" applyAlignment="1">
      <alignment horizontal="center" vertical="center"/>
    </xf>
    <xf numFmtId="0" fontId="54" fillId="9" borderId="81" xfId="0" applyFont="1" applyFill="1" applyBorder="1" applyAlignment="1">
      <alignment horizontal="center" vertical="center"/>
    </xf>
    <xf numFmtId="0" fontId="70" fillId="9" borderId="62" xfId="0" applyNumberFormat="1" applyFont="1" applyFill="1" applyBorder="1" applyAlignment="1">
      <alignment horizontal="center" vertical="center"/>
    </xf>
    <xf numFmtId="10" fontId="81" fillId="10" borderId="26" xfId="114" applyNumberFormat="1" applyFont="1" applyFill="1" applyBorder="1" applyAlignment="1">
      <alignment horizontal="center" vertical="center"/>
    </xf>
    <xf numFmtId="10" fontId="81" fillId="10" borderId="27" xfId="114" applyNumberFormat="1" applyFont="1" applyFill="1" applyBorder="1" applyAlignment="1">
      <alignment horizontal="center" vertical="center"/>
    </xf>
    <xf numFmtId="10" fontId="81" fillId="10" borderId="34" xfId="114" applyNumberFormat="1" applyFont="1" applyFill="1" applyBorder="1" applyAlignment="1">
      <alignment horizontal="center" vertical="center"/>
    </xf>
    <xf numFmtId="10" fontId="81" fillId="10" borderId="81" xfId="114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/>
    </xf>
    <xf numFmtId="2" fontId="61" fillId="9" borderId="74" xfId="55" applyNumberFormat="1" applyFont="1" applyFill="1" applyBorder="1" applyAlignment="1">
      <alignment horizontal="center" vertical="center"/>
    </xf>
    <xf numFmtId="0" fontId="63" fillId="0" borderId="0" xfId="0" applyNumberFormat="1" applyFont="1" applyAlignment="1">
      <alignment horizontal="center"/>
    </xf>
    <xf numFmtId="2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horizontal="right"/>
    </xf>
    <xf numFmtId="0" fontId="67" fillId="9" borderId="38" xfId="0" applyNumberFormat="1" applyFont="1" applyFill="1" applyBorder="1" applyAlignment="1">
      <alignment horizontal="center" vertical="center"/>
    </xf>
    <xf numFmtId="0" fontId="82" fillId="9" borderId="38" xfId="0" applyNumberFormat="1" applyFont="1" applyFill="1" applyBorder="1" applyAlignment="1">
      <alignment horizontal="center" vertical="center"/>
    </xf>
    <xf numFmtId="2" fontId="83" fillId="9" borderId="46" xfId="0" applyNumberFormat="1" applyFont="1" applyFill="1" applyBorder="1" applyAlignment="1">
      <alignment horizontal="center" vertical="center"/>
    </xf>
    <xf numFmtId="0" fontId="66" fillId="9" borderId="38" xfId="0" applyNumberFormat="1" applyFont="1" applyFill="1" applyBorder="1" applyAlignment="1">
      <alignment horizontal="center" vertical="center"/>
    </xf>
    <xf numFmtId="2" fontId="60" fillId="9" borderId="85" xfId="0" applyNumberFormat="1" applyFont="1" applyFill="1" applyBorder="1" applyAlignment="1">
      <alignment horizontal="center" vertical="center"/>
    </xf>
    <xf numFmtId="2" fontId="60" fillId="9" borderId="73" xfId="0" applyNumberFormat="1" applyFont="1" applyFill="1" applyBorder="1" applyAlignment="1">
      <alignment horizontal="center" vertical="center"/>
    </xf>
    <xf numFmtId="0" fontId="67" fillId="9" borderId="38" xfId="0" applyNumberFormat="1" applyFont="1" applyFill="1" applyBorder="1" applyAlignment="1">
      <alignment vertical="center"/>
    </xf>
    <xf numFmtId="0" fontId="82" fillId="9" borderId="38" xfId="0" applyNumberFormat="1" applyFont="1" applyFill="1" applyBorder="1" applyAlignment="1">
      <alignment vertical="center"/>
    </xf>
    <xf numFmtId="2" fontId="83" fillId="9" borderId="46" xfId="0" applyNumberFormat="1" applyFont="1" applyFill="1" applyBorder="1" applyAlignment="1">
      <alignment vertical="center"/>
    </xf>
    <xf numFmtId="0" fontId="66" fillId="9" borderId="38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horizontal="center" vertical="top"/>
    </xf>
    <xf numFmtId="2" fontId="84" fillId="9" borderId="73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vertical="center"/>
    </xf>
    <xf numFmtId="0" fontId="63" fillId="0" borderId="0" xfId="0" applyFont="1"/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31" xfId="0" applyNumberFormat="1" applyFont="1" applyFill="1" applyBorder="1" applyAlignment="1">
      <alignment horizontal="center" vertical="center"/>
    </xf>
    <xf numFmtId="165" fontId="33" fillId="10" borderId="57" xfId="0" applyNumberFormat="1" applyFont="1" applyFill="1" applyBorder="1" applyAlignment="1">
      <alignment horizontal="center" vertical="center"/>
    </xf>
    <xf numFmtId="0" fontId="15" fillId="36" borderId="91" xfId="55" applyNumberFormat="1" applyFont="1" applyFill="1" applyBorder="1" applyAlignment="1">
      <alignment horizontal="center" vertical="center"/>
    </xf>
    <xf numFmtId="0" fontId="15" fillId="36" borderId="92" xfId="55" applyNumberFormat="1" applyFont="1" applyFill="1" applyBorder="1" applyAlignment="1">
      <alignment horizontal="center" vertical="center"/>
    </xf>
    <xf numFmtId="1" fontId="25" fillId="9" borderId="93" xfId="0" applyNumberFormat="1" applyFont="1" applyFill="1" applyBorder="1" applyAlignment="1">
      <alignment horizontal="center" vertical="center"/>
    </xf>
    <xf numFmtId="1" fontId="25" fillId="9" borderId="94" xfId="0" applyNumberFormat="1" applyFont="1" applyFill="1" applyBorder="1" applyAlignment="1">
      <alignment horizontal="center" vertical="center"/>
    </xf>
    <xf numFmtId="1" fontId="25" fillId="9" borderId="95" xfId="0" applyNumberFormat="1" applyFont="1" applyFill="1" applyBorder="1" applyAlignment="1">
      <alignment horizontal="center" vertical="center"/>
    </xf>
    <xf numFmtId="1" fontId="25" fillId="9" borderId="96" xfId="0" applyNumberFormat="1" applyFont="1" applyFill="1" applyBorder="1" applyAlignment="1">
      <alignment horizontal="center" vertical="center"/>
    </xf>
    <xf numFmtId="1" fontId="25" fillId="9" borderId="97" xfId="0" applyNumberFormat="1" applyFont="1" applyFill="1" applyBorder="1" applyAlignment="1">
      <alignment horizontal="center" vertical="center"/>
    </xf>
    <xf numFmtId="0" fontId="15" fillId="36" borderId="100" xfId="55" applyNumberFormat="1" applyFont="1" applyFill="1" applyBorder="1" applyAlignment="1">
      <alignment horizontal="center" vertical="center"/>
    </xf>
    <xf numFmtId="0" fontId="15" fillId="36" borderId="101" xfId="55" applyNumberFormat="1" applyFont="1" applyFill="1" applyBorder="1" applyAlignment="1">
      <alignment horizontal="center" vertical="center"/>
    </xf>
    <xf numFmtId="3" fontId="85" fillId="10" borderId="59" xfId="0" applyNumberFormat="1" applyFont="1" applyFill="1" applyBorder="1" applyAlignment="1">
      <alignment horizontal="center" vertical="center"/>
    </xf>
    <xf numFmtId="0" fontId="86" fillId="9" borderId="26" xfId="55" applyNumberFormat="1" applyFont="1" applyFill="1" applyBorder="1" applyAlignment="1">
      <alignment horizontal="center" vertical="center" wrapText="1"/>
    </xf>
    <xf numFmtId="0" fontId="33" fillId="10" borderId="25" xfId="55" applyNumberFormat="1" applyFont="1" applyFill="1" applyBorder="1" applyAlignment="1">
      <alignment horizontal="center" vertical="center"/>
    </xf>
    <xf numFmtId="0" fontId="33" fillId="10" borderId="22" xfId="55" applyNumberFormat="1" applyFont="1" applyFill="1" applyBorder="1" applyAlignment="1">
      <alignment horizontal="center" vertical="center"/>
    </xf>
    <xf numFmtId="0" fontId="33" fillId="10" borderId="26" xfId="55" applyNumberFormat="1" applyFont="1" applyFill="1" applyBorder="1" applyAlignment="1">
      <alignment horizontal="center" vertical="center"/>
    </xf>
    <xf numFmtId="0" fontId="89" fillId="9" borderId="38" xfId="0" applyNumberFormat="1" applyFont="1" applyFill="1" applyBorder="1" applyAlignment="1">
      <alignment horizontal="center" vertical="center"/>
    </xf>
    <xf numFmtId="0" fontId="89" fillId="9" borderId="46" xfId="0" applyNumberFormat="1" applyFont="1" applyFill="1" applyBorder="1" applyAlignment="1">
      <alignment horizontal="center" vertical="center"/>
    </xf>
    <xf numFmtId="0" fontId="89" fillId="9" borderId="52" xfId="0" applyNumberFormat="1" applyFont="1" applyFill="1" applyBorder="1" applyAlignment="1">
      <alignment horizontal="center" vertical="center"/>
    </xf>
    <xf numFmtId="0" fontId="89" fillId="9" borderId="55" xfId="0" applyNumberFormat="1" applyFont="1" applyFill="1" applyBorder="1" applyAlignment="1">
      <alignment horizontal="center" vertical="center"/>
    </xf>
    <xf numFmtId="0" fontId="90" fillId="10" borderId="51" xfId="0" applyNumberFormat="1" applyFont="1" applyFill="1" applyBorder="1" applyAlignment="1">
      <alignment horizontal="center" vertical="center"/>
    </xf>
    <xf numFmtId="0" fontId="54" fillId="9" borderId="76" xfId="0" applyFont="1" applyFill="1" applyBorder="1" applyAlignment="1">
      <alignment horizontal="center" vertical="center"/>
    </xf>
    <xf numFmtId="0" fontId="54" fillId="9" borderId="26" xfId="0" applyFont="1" applyFill="1" applyBorder="1" applyAlignment="1">
      <alignment horizontal="center" vertical="center"/>
    </xf>
    <xf numFmtId="10" fontId="81" fillId="10" borderId="25" xfId="114" applyNumberFormat="1" applyFont="1" applyFill="1" applyBorder="1" applyAlignment="1">
      <alignment horizontal="center" vertical="center"/>
    </xf>
    <xf numFmtId="0" fontId="76" fillId="9" borderId="36" xfId="55" applyNumberFormat="1" applyFont="1" applyFill="1" applyBorder="1" applyAlignment="1">
      <alignment horizontal="center" vertical="center"/>
    </xf>
    <xf numFmtId="0" fontId="56" fillId="9" borderId="36" xfId="55" applyNumberFormat="1" applyFont="1" applyFill="1" applyBorder="1" applyAlignment="1">
      <alignment horizontal="center" vertical="center"/>
    </xf>
    <xf numFmtId="0" fontId="56" fillId="9" borderId="25" xfId="55" applyNumberFormat="1" applyFont="1" applyFill="1" applyBorder="1" applyAlignment="1">
      <alignment horizontal="center" vertical="center"/>
    </xf>
    <xf numFmtId="0" fontId="76" fillId="9" borderId="25" xfId="55" applyNumberFormat="1" applyFont="1" applyFill="1" applyBorder="1" applyAlignment="1">
      <alignment horizontal="center" vertical="center"/>
    </xf>
    <xf numFmtId="0" fontId="33" fillId="10" borderId="23" xfId="55" applyNumberFormat="1" applyFont="1" applyFill="1" applyBorder="1" applyAlignment="1">
      <alignment horizontal="center" vertical="center"/>
    </xf>
    <xf numFmtId="0" fontId="33" fillId="10" borderId="32" xfId="55" applyNumberFormat="1" applyFont="1" applyFill="1" applyBorder="1" applyAlignment="1">
      <alignment horizontal="center" vertical="center"/>
    </xf>
    <xf numFmtId="0" fontId="56" fillId="9" borderId="44" xfId="55" applyNumberFormat="1" applyFont="1" applyFill="1" applyBorder="1" applyAlignment="1">
      <alignment horizontal="center" vertical="center"/>
    </xf>
    <xf numFmtId="0" fontId="76" fillId="9" borderId="44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33" fillId="10" borderId="81" xfId="55" applyNumberFormat="1" applyFont="1" applyFill="1" applyBorder="1" applyAlignment="1">
      <alignment horizontal="center" vertical="center"/>
    </xf>
    <xf numFmtId="166" fontId="63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5" fillId="10" borderId="102" xfId="0" applyFont="1" applyFill="1" applyBorder="1" applyAlignment="1">
      <alignment horizontal="left" vertical="center"/>
    </xf>
    <xf numFmtId="0" fontId="55" fillId="10" borderId="56" xfId="0" applyFont="1" applyFill="1" applyBorder="1" applyAlignment="1">
      <alignment horizontal="left" vertical="center"/>
    </xf>
    <xf numFmtId="1" fontId="61" fillId="9" borderId="55" xfId="55" applyNumberFormat="1" applyFont="1" applyFill="1" applyBorder="1" applyAlignment="1">
      <alignment horizontal="center" vertical="center"/>
    </xf>
    <xf numFmtId="1" fontId="61" fillId="9" borderId="38" xfId="55" applyNumberFormat="1" applyFont="1" applyFill="1" applyBorder="1" applyAlignment="1">
      <alignment horizontal="center" vertical="center"/>
    </xf>
    <xf numFmtId="1" fontId="89" fillId="9" borderId="38" xfId="0" applyNumberFormat="1" applyFont="1" applyFill="1" applyBorder="1" applyAlignment="1">
      <alignment horizontal="center" vertical="center"/>
    </xf>
    <xf numFmtId="0" fontId="34" fillId="10" borderId="111" xfId="0" applyFont="1" applyFill="1" applyBorder="1" applyAlignment="1">
      <alignment horizontal="right" vertical="center"/>
    </xf>
    <xf numFmtId="0" fontId="33" fillId="10" borderId="110" xfId="0" applyFont="1" applyFill="1" applyBorder="1" applyAlignment="1">
      <alignment horizontal="right" vertical="center"/>
    </xf>
    <xf numFmtId="3" fontId="33" fillId="10" borderId="110" xfId="0" applyNumberFormat="1" applyFont="1" applyFill="1" applyBorder="1" applyAlignment="1">
      <alignment horizontal="right" vertical="center"/>
    </xf>
    <xf numFmtId="0" fontId="70" fillId="9" borderId="113" xfId="0" applyNumberFormat="1" applyFont="1" applyFill="1" applyBorder="1" applyAlignment="1">
      <alignment horizontal="center" vertical="center"/>
    </xf>
    <xf numFmtId="0" fontId="61" fillId="9" borderId="114" xfId="0" applyNumberFormat="1" applyFont="1" applyFill="1" applyBorder="1" applyAlignment="1">
      <alignment horizontal="center" vertical="center"/>
    </xf>
    <xf numFmtId="0" fontId="70" fillId="9" borderId="3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top"/>
    </xf>
    <xf numFmtId="2" fontId="61" fillId="9" borderId="116" xfId="55" applyNumberFormat="1" applyFont="1" applyFill="1" applyBorder="1" applyAlignment="1">
      <alignment horizontal="center" vertical="center"/>
    </xf>
    <xf numFmtId="0" fontId="33" fillId="10" borderId="119" xfId="55" applyNumberFormat="1" applyFont="1" applyFill="1" applyBorder="1" applyAlignment="1">
      <alignment horizontal="center" vertical="center"/>
    </xf>
    <xf numFmtId="0" fontId="54" fillId="9" borderId="119" xfId="0" applyFont="1" applyFill="1" applyBorder="1" applyAlignment="1">
      <alignment horizontal="center" vertical="center"/>
    </xf>
    <xf numFmtId="10" fontId="81" fillId="10" borderId="119" xfId="114" applyNumberFormat="1" applyFont="1" applyFill="1" applyBorder="1" applyAlignment="1">
      <alignment horizontal="center" vertical="center"/>
    </xf>
    <xf numFmtId="0" fontId="34" fillId="10" borderId="120" xfId="0" applyFont="1" applyFill="1" applyBorder="1" applyAlignment="1">
      <alignment horizontal="right" vertical="center"/>
    </xf>
    <xf numFmtId="0" fontId="34" fillId="10" borderId="121" xfId="0" applyFont="1" applyFill="1" applyBorder="1" applyAlignment="1">
      <alignment horizontal="right" vertical="center"/>
    </xf>
    <xf numFmtId="0" fontId="33" fillId="10" borderId="121" xfId="0" applyFont="1" applyFill="1" applyBorder="1" applyAlignment="1">
      <alignment horizontal="right" vertical="center"/>
    </xf>
    <xf numFmtId="3" fontId="33" fillId="10" borderId="121" xfId="0" applyNumberFormat="1" applyFont="1" applyFill="1" applyBorder="1" applyAlignment="1">
      <alignment horizontal="right" vertical="center"/>
    </xf>
    <xf numFmtId="165" fontId="33" fillId="10" borderId="120" xfId="0" applyNumberFormat="1" applyFont="1" applyFill="1" applyBorder="1" applyAlignment="1">
      <alignment horizontal="center" vertical="center"/>
    </xf>
    <xf numFmtId="0" fontId="70" fillId="9" borderId="123" xfId="0" applyNumberFormat="1" applyFont="1" applyFill="1" applyBorder="1" applyAlignment="1">
      <alignment horizontal="center" vertical="center"/>
    </xf>
    <xf numFmtId="0" fontId="61" fillId="9" borderId="124" xfId="0" applyNumberFormat="1" applyFont="1" applyFill="1" applyBorder="1" applyAlignment="1">
      <alignment horizontal="center" vertical="center"/>
    </xf>
    <xf numFmtId="10" fontId="81" fillId="10" borderId="129" xfId="114" applyNumberFormat="1" applyFont="1" applyFill="1" applyBorder="1" applyAlignment="1">
      <alignment horizontal="center" vertical="center"/>
    </xf>
    <xf numFmtId="0" fontId="34" fillId="10" borderId="130" xfId="0" applyFont="1" applyFill="1" applyBorder="1" applyAlignment="1">
      <alignment horizontal="right" vertical="center"/>
    </xf>
    <xf numFmtId="0" fontId="34" fillId="10" borderId="61" xfId="0" applyFont="1" applyFill="1" applyBorder="1" applyAlignment="1">
      <alignment horizontal="right" vertical="center"/>
    </xf>
    <xf numFmtId="0" fontId="33" fillId="10" borderId="131" xfId="0" applyFont="1" applyFill="1" applyBorder="1" applyAlignment="1">
      <alignment horizontal="right" vertical="center"/>
    </xf>
    <xf numFmtId="3" fontId="33" fillId="10" borderId="131" xfId="0" applyNumberFormat="1" applyFont="1" applyFill="1" applyBorder="1" applyAlignment="1">
      <alignment horizontal="right" vertical="center"/>
    </xf>
    <xf numFmtId="165" fontId="33" fillId="10" borderId="130" xfId="0" applyNumberFormat="1" applyFont="1" applyFill="1" applyBorder="1" applyAlignment="1">
      <alignment horizontal="center" vertical="center"/>
    </xf>
    <xf numFmtId="0" fontId="23" fillId="9" borderId="131" xfId="0" applyFont="1" applyFill="1" applyBorder="1" applyAlignment="1">
      <alignment horizontal="center" vertical="center"/>
    </xf>
    <xf numFmtId="1" fontId="23" fillId="9" borderId="132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0" fontId="70" fillId="9" borderId="134" xfId="0" applyNumberFormat="1" applyFont="1" applyFill="1" applyBorder="1" applyAlignment="1">
      <alignment horizontal="center" vertical="center"/>
    </xf>
    <xf numFmtId="0" fontId="61" fillId="9" borderId="135" xfId="0" applyNumberFormat="1" applyFont="1" applyFill="1" applyBorder="1" applyAlignment="1">
      <alignment horizontal="center" vertical="top"/>
    </xf>
    <xf numFmtId="0" fontId="76" fillId="9" borderId="136" xfId="55" applyNumberFormat="1" applyFont="1" applyFill="1" applyBorder="1" applyAlignment="1">
      <alignment horizontal="center" vertical="center"/>
    </xf>
    <xf numFmtId="1" fontId="61" fillId="9" borderId="62" xfId="55" applyNumberFormat="1" applyFont="1" applyFill="1" applyBorder="1" applyAlignment="1">
      <alignment vertical="center"/>
    </xf>
    <xf numFmtId="0" fontId="33" fillId="10" borderId="121" xfId="55" applyNumberFormat="1" applyFont="1" applyFill="1" applyBorder="1" applyAlignment="1">
      <alignment horizontal="center" vertical="center"/>
    </xf>
    <xf numFmtId="0" fontId="56" fillId="9" borderId="137" xfId="55" applyNumberFormat="1" applyFont="1" applyFill="1" applyBorder="1" applyAlignment="1">
      <alignment horizontal="center" vertical="center"/>
    </xf>
    <xf numFmtId="0" fontId="76" fillId="9" borderId="137" xfId="55" applyNumberFormat="1" applyFont="1" applyFill="1" applyBorder="1" applyAlignment="1">
      <alignment horizontal="center" vertical="center"/>
    </xf>
    <xf numFmtId="0" fontId="64" fillId="10" borderId="120" xfId="0" applyFont="1" applyFill="1" applyBorder="1" applyAlignment="1">
      <alignment horizontal="right" vertical="center"/>
    </xf>
    <xf numFmtId="0" fontId="65" fillId="10" borderId="121" xfId="0" applyFont="1" applyFill="1" applyBorder="1" applyAlignment="1">
      <alignment horizontal="right" vertical="center"/>
    </xf>
    <xf numFmtId="3" fontId="65" fillId="10" borderId="121" xfId="0" applyNumberFormat="1" applyFont="1" applyFill="1" applyBorder="1" applyAlignment="1">
      <alignment horizontal="right" vertical="center"/>
    </xf>
    <xf numFmtId="0" fontId="70" fillId="9" borderId="138" xfId="0" applyNumberFormat="1" applyFont="1" applyFill="1" applyBorder="1" applyAlignment="1">
      <alignment horizontal="center" vertical="center"/>
    </xf>
    <xf numFmtId="2" fontId="61" fillId="9" borderId="125" xfId="55" applyNumberFormat="1" applyFont="1" applyFill="1" applyBorder="1" applyAlignment="1">
      <alignment horizontal="center" vertical="center"/>
    </xf>
    <xf numFmtId="0" fontId="33" fillId="10" borderId="120" xfId="0" applyFont="1" applyFill="1" applyBorder="1" applyAlignment="1">
      <alignment horizontal="right" vertical="center"/>
    </xf>
    <xf numFmtId="0" fontId="23" fillId="9" borderId="121" xfId="0" applyFont="1" applyFill="1" applyBorder="1" applyAlignment="1">
      <alignment horizontal="center" vertical="center"/>
    </xf>
    <xf numFmtId="1" fontId="23" fillId="9" borderId="13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2" fontId="60" fillId="9" borderId="123" xfId="0" applyNumberFormat="1" applyFont="1" applyFill="1" applyBorder="1" applyAlignment="1">
      <alignment vertical="center"/>
    </xf>
    <xf numFmtId="0" fontId="76" fillId="9" borderId="141" xfId="55" applyNumberFormat="1" applyFont="1" applyFill="1" applyBorder="1" applyAlignment="1">
      <alignment horizontal="center" vertical="center"/>
    </xf>
    <xf numFmtId="2" fontId="60" fillId="9" borderId="119" xfId="55" applyNumberFormat="1" applyFont="1" applyFill="1" applyBorder="1" applyAlignment="1">
      <alignment horizontal="center" vertical="center"/>
    </xf>
    <xf numFmtId="0" fontId="70" fillId="9" borderId="142" xfId="0" applyNumberFormat="1" applyFont="1" applyFill="1" applyBorder="1" applyAlignment="1">
      <alignment horizontal="center" vertical="center"/>
    </xf>
    <xf numFmtId="0" fontId="61" fillId="9" borderId="143" xfId="55" applyNumberFormat="1" applyFont="1" applyFill="1" applyBorder="1" applyAlignment="1">
      <alignment horizontal="center" vertical="center"/>
    </xf>
    <xf numFmtId="0" fontId="64" fillId="10" borderId="57" xfId="0" applyFont="1" applyFill="1" applyBorder="1" applyAlignment="1">
      <alignment horizontal="right" vertical="center"/>
    </xf>
    <xf numFmtId="0" fontId="65" fillId="10" borderId="25" xfId="0" applyFont="1" applyFill="1" applyBorder="1" applyAlignment="1">
      <alignment horizontal="right" vertical="center"/>
    </xf>
    <xf numFmtId="3" fontId="65" fillId="10" borderId="25" xfId="0" applyNumberFormat="1" applyFont="1" applyFill="1" applyBorder="1" applyAlignment="1">
      <alignment horizontal="right" vertical="center"/>
    </xf>
    <xf numFmtId="0" fontId="54" fillId="10" borderId="26" xfId="0" applyNumberFormat="1" applyFont="1" applyFill="1" applyBorder="1" applyAlignment="1">
      <alignment horizontal="center" vertical="center"/>
    </xf>
    <xf numFmtId="0" fontId="54" fillId="9" borderId="76" xfId="0" applyNumberFormat="1" applyFont="1" applyFill="1" applyBorder="1" applyAlignment="1">
      <alignment horizontal="center" vertical="center"/>
    </xf>
    <xf numFmtId="0" fontId="34" fillId="10" borderId="26" xfId="0" applyNumberFormat="1" applyFont="1" applyFill="1" applyBorder="1" applyAlignment="1">
      <alignment horizontal="right" vertical="center"/>
    </xf>
    <xf numFmtId="0" fontId="34" fillId="10" borderId="22" xfId="0" applyNumberFormat="1" applyFont="1" applyFill="1" applyBorder="1" applyAlignment="1">
      <alignment horizontal="right" vertical="center"/>
    </xf>
    <xf numFmtId="0" fontId="54" fillId="10" borderId="25" xfId="0" applyNumberFormat="1" applyFont="1" applyFill="1" applyBorder="1" applyAlignment="1">
      <alignment horizontal="center" vertical="center"/>
    </xf>
    <xf numFmtId="0" fontId="54" fillId="9" borderId="25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58" xfId="0" applyNumberFormat="1" applyFont="1" applyFill="1" applyBorder="1" applyAlignment="1">
      <alignment horizontal="right" vertical="center"/>
    </xf>
    <xf numFmtId="0" fontId="54" fillId="10" borderId="23" xfId="0" applyNumberFormat="1" applyFont="1" applyFill="1" applyBorder="1" applyAlignment="1">
      <alignment horizontal="center" vertical="center"/>
    </xf>
    <xf numFmtId="0" fontId="54" fillId="9" borderId="26" xfId="0" applyNumberFormat="1" applyFont="1" applyFill="1" applyBorder="1" applyAlignment="1">
      <alignment horizontal="center" vertical="center"/>
    </xf>
    <xf numFmtId="0" fontId="54" fillId="10" borderId="32" xfId="0" applyNumberFormat="1" applyFont="1" applyFill="1" applyBorder="1" applyAlignment="1">
      <alignment horizontal="center" vertical="center"/>
    </xf>
    <xf numFmtId="0" fontId="54" fillId="9" borderId="34" xfId="0" applyNumberFormat="1" applyFont="1" applyFill="1" applyBorder="1" applyAlignment="1">
      <alignment horizontal="center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35" xfId="0" applyNumberFormat="1" applyFont="1" applyFill="1" applyBorder="1" applyAlignment="1">
      <alignment horizontal="right" vertical="center"/>
    </xf>
    <xf numFmtId="0" fontId="34" fillId="10" borderId="23" xfId="0" applyNumberFormat="1" applyFont="1" applyFill="1" applyBorder="1" applyAlignment="1">
      <alignment horizontal="right" vertical="center"/>
    </xf>
    <xf numFmtId="0" fontId="34" fillId="10" borderId="39" xfId="0" applyNumberFormat="1" applyFont="1" applyFill="1" applyBorder="1" applyAlignment="1">
      <alignment horizontal="right" vertical="center"/>
    </xf>
    <xf numFmtId="0" fontId="34" fillId="10" borderId="27" xfId="0" applyNumberFormat="1" applyFont="1" applyFill="1" applyBorder="1" applyAlignment="1">
      <alignment horizontal="right" vertical="center"/>
    </xf>
    <xf numFmtId="0" fontId="34" fillId="10" borderId="21" xfId="0" applyNumberFormat="1" applyFont="1" applyFill="1" applyBorder="1" applyAlignment="1">
      <alignment horizontal="right" vertical="center"/>
    </xf>
    <xf numFmtId="0" fontId="64" fillId="10" borderId="26" xfId="0" applyNumberFormat="1" applyFont="1" applyFill="1" applyBorder="1" applyAlignment="1">
      <alignment horizontal="right" vertical="center"/>
    </xf>
    <xf numFmtId="0" fontId="64" fillId="10" borderId="22" xfId="0" applyNumberFormat="1" applyFont="1" applyFill="1" applyBorder="1" applyAlignment="1">
      <alignment horizontal="right" vertical="center"/>
    </xf>
    <xf numFmtId="0" fontId="64" fillId="10" borderId="25" xfId="0" applyNumberFormat="1" applyFont="1" applyFill="1" applyBorder="1" applyAlignment="1">
      <alignment horizontal="right" vertical="center"/>
    </xf>
    <xf numFmtId="0" fontId="64" fillId="10" borderId="58" xfId="0" applyNumberFormat="1" applyFont="1" applyFill="1" applyBorder="1" applyAlignment="1">
      <alignment horizontal="right" vertical="center"/>
    </xf>
    <xf numFmtId="0" fontId="64" fillId="10" borderId="23" xfId="0" applyNumberFormat="1" applyFont="1" applyFill="1" applyBorder="1" applyAlignment="1">
      <alignment horizontal="right" vertical="center"/>
    </xf>
    <xf numFmtId="0" fontId="64" fillId="10" borderId="39" xfId="0" applyNumberFormat="1" applyFont="1" applyFill="1" applyBorder="1" applyAlignment="1">
      <alignment horizontal="right" vertical="center"/>
    </xf>
    <xf numFmtId="0" fontId="64" fillId="10" borderId="32" xfId="0" applyNumberFormat="1" applyFont="1" applyFill="1" applyBorder="1" applyAlignment="1">
      <alignment horizontal="right" vertical="center"/>
    </xf>
    <xf numFmtId="0" fontId="64" fillId="10" borderId="35" xfId="0" applyNumberFormat="1" applyFont="1" applyFill="1" applyBorder="1" applyAlignment="1">
      <alignment horizontal="right" vertical="center"/>
    </xf>
    <xf numFmtId="0" fontId="54" fillId="10" borderId="121" xfId="0" applyNumberFormat="1" applyFont="1" applyFill="1" applyBorder="1" applyAlignment="1">
      <alignment horizontal="center" vertical="center"/>
    </xf>
    <xf numFmtId="0" fontId="54" fillId="9" borderId="119" xfId="0" applyNumberFormat="1" applyFont="1" applyFill="1" applyBorder="1" applyAlignment="1">
      <alignment horizontal="center" vertical="center"/>
    </xf>
    <xf numFmtId="0" fontId="64" fillId="10" borderId="121" xfId="0" applyNumberFormat="1" applyFont="1" applyFill="1" applyBorder="1" applyAlignment="1">
      <alignment horizontal="right" vertical="center"/>
    </xf>
    <xf numFmtId="0" fontId="64" fillId="10" borderId="122" xfId="0" applyNumberFormat="1" applyFont="1" applyFill="1" applyBorder="1" applyAlignment="1">
      <alignment horizontal="right" vertical="center"/>
    </xf>
    <xf numFmtId="0" fontId="88" fillId="37" borderId="0" xfId="0" applyFont="1" applyFill="1" applyAlignment="1">
      <alignment horizontal="center" vertical="center"/>
    </xf>
    <xf numFmtId="1" fontId="93" fillId="35" borderId="90" xfId="77" applyNumberFormat="1" applyFont="1" applyFill="1" applyBorder="1" applyAlignment="1">
      <alignment horizontal="center" vertical="center"/>
    </xf>
    <xf numFmtId="1" fontId="93" fillId="35" borderId="99" xfId="77" applyNumberFormat="1" applyFont="1" applyFill="1" applyBorder="1" applyAlignment="1">
      <alignment horizontal="center" vertical="center"/>
    </xf>
    <xf numFmtId="0" fontId="94" fillId="9" borderId="22" xfId="55" applyNumberFormat="1" applyFont="1" applyFill="1" applyBorder="1" applyAlignment="1">
      <alignment horizontal="center" vertical="center"/>
    </xf>
    <xf numFmtId="0" fontId="95" fillId="9" borderId="22" xfId="55" applyNumberFormat="1" applyFont="1" applyFill="1" applyBorder="1" applyAlignment="1">
      <alignment horizontal="center" vertical="center"/>
    </xf>
    <xf numFmtId="0" fontId="94" fillId="9" borderId="21" xfId="55" applyNumberFormat="1" applyFont="1" applyFill="1" applyBorder="1" applyAlignment="1">
      <alignment horizontal="center" vertical="center"/>
    </xf>
    <xf numFmtId="0" fontId="95" fillId="9" borderId="21" xfId="55" applyNumberFormat="1" applyFont="1" applyFill="1" applyBorder="1" applyAlignment="1">
      <alignment horizontal="center" vertical="center"/>
    </xf>
    <xf numFmtId="0" fontId="76" fillId="9" borderId="21" xfId="55" applyNumberFormat="1" applyFont="1" applyFill="1" applyBorder="1" applyAlignment="1">
      <alignment horizontal="center" vertical="center"/>
    </xf>
    <xf numFmtId="0" fontId="94" fillId="9" borderId="29" xfId="55" applyNumberFormat="1" applyFont="1" applyFill="1" applyBorder="1" applyAlignment="1">
      <alignment horizontal="center" vertical="center"/>
    </xf>
    <xf numFmtId="0" fontId="95" fillId="9" borderId="29" xfId="55" applyNumberFormat="1" applyFont="1" applyFill="1" applyBorder="1" applyAlignment="1">
      <alignment horizontal="center" vertical="center"/>
    </xf>
    <xf numFmtId="0" fontId="76" fillId="9" borderId="29" xfId="55" applyNumberFormat="1" applyFont="1" applyFill="1" applyBorder="1" applyAlignment="1">
      <alignment horizontal="center" vertical="center"/>
    </xf>
    <xf numFmtId="0" fontId="94" fillId="9" borderId="115" xfId="55" applyNumberFormat="1" applyFont="1" applyFill="1" applyBorder="1" applyAlignment="1">
      <alignment horizontal="center" vertical="center"/>
    </xf>
    <xf numFmtId="0" fontId="95" fillId="9" borderId="115" xfId="55" applyNumberFormat="1" applyFont="1" applyFill="1" applyBorder="1" applyAlignment="1">
      <alignment horizontal="center" vertical="center"/>
    </xf>
    <xf numFmtId="0" fontId="94" fillId="9" borderId="118" xfId="55" applyNumberFormat="1" applyFont="1" applyFill="1" applyBorder="1" applyAlignment="1">
      <alignment horizontal="center" vertical="center"/>
    </xf>
    <xf numFmtId="0" fontId="95" fillId="9" borderId="118" xfId="55" applyNumberFormat="1" applyFont="1" applyFill="1" applyBorder="1" applyAlignment="1">
      <alignment horizontal="center" vertical="center"/>
    </xf>
    <xf numFmtId="0" fontId="94" fillId="9" borderId="3" xfId="55" applyNumberFormat="1" applyFont="1" applyFill="1" applyBorder="1" applyAlignment="1">
      <alignment horizontal="center" vertical="center"/>
    </xf>
    <xf numFmtId="0" fontId="94" fillId="9" borderId="20" xfId="55" applyNumberFormat="1" applyFont="1" applyFill="1" applyBorder="1" applyAlignment="1">
      <alignment horizontal="center" vertical="center"/>
    </xf>
    <xf numFmtId="0" fontId="94" fillId="9" borderId="30" xfId="55" applyNumberFormat="1" applyFont="1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Continuous"/>
    </xf>
    <xf numFmtId="0" fontId="69" fillId="40" borderId="0" xfId="0" applyFont="1" applyFill="1"/>
    <xf numFmtId="0" fontId="3" fillId="40" borderId="0" xfId="0" applyFont="1" applyFill="1"/>
    <xf numFmtId="0" fontId="2" fillId="40" borderId="0" xfId="0" applyFont="1" applyFill="1"/>
    <xf numFmtId="0" fontId="96" fillId="40" borderId="3" xfId="0" applyFont="1" applyFill="1" applyBorder="1" applyAlignment="1">
      <alignment horizontal="center" vertical="center"/>
    </xf>
    <xf numFmtId="0" fontId="3" fillId="40" borderId="0" xfId="0" applyFont="1" applyFill="1" applyAlignment="1">
      <alignment horizontal="center"/>
    </xf>
    <xf numFmtId="21" fontId="3" fillId="40" borderId="0" xfId="0" applyNumberFormat="1" applyFont="1" applyFill="1" applyAlignment="1">
      <alignment horizontal="center"/>
    </xf>
    <xf numFmtId="2" fontId="76" fillId="9" borderId="26" xfId="2" applyNumberFormat="1" applyFont="1" applyFill="1" applyBorder="1" applyAlignment="1">
      <alignment horizontal="center" vertical="center"/>
    </xf>
    <xf numFmtId="2" fontId="76" fillId="9" borderId="25" xfId="2" applyNumberFormat="1" applyFont="1" applyFill="1" applyBorder="1" applyAlignment="1">
      <alignment horizontal="center" vertical="center"/>
    </xf>
    <xf numFmtId="0" fontId="54" fillId="10" borderId="27" xfId="0" applyNumberFormat="1" applyFont="1" applyFill="1" applyBorder="1" applyAlignment="1">
      <alignment horizontal="center" vertical="center"/>
    </xf>
    <xf numFmtId="0" fontId="54" fillId="10" borderId="22" xfId="0" applyNumberFormat="1" applyFont="1" applyFill="1" applyBorder="1" applyAlignment="1">
      <alignment horizontal="center" vertical="center"/>
    </xf>
    <xf numFmtId="0" fontId="54" fillId="10" borderId="80" xfId="0" applyNumberFormat="1" applyFont="1" applyFill="1" applyBorder="1" applyAlignment="1">
      <alignment horizontal="center" vertical="center"/>
    </xf>
    <xf numFmtId="0" fontId="55" fillId="10" borderId="26" xfId="55" applyNumberFormat="1" applyFont="1" applyFill="1" applyBorder="1" applyAlignment="1">
      <alignment horizontal="center" vertical="center"/>
    </xf>
    <xf numFmtId="0" fontId="55" fillId="10" borderId="22" xfId="55" applyNumberFormat="1" applyFont="1" applyFill="1" applyBorder="1" applyAlignment="1">
      <alignment horizontal="center" vertical="center"/>
    </xf>
    <xf numFmtId="0" fontId="55" fillId="10" borderId="25" xfId="55" applyNumberFormat="1" applyFont="1" applyFill="1" applyBorder="1" applyAlignment="1">
      <alignment horizontal="center" vertical="center"/>
    </xf>
    <xf numFmtId="0" fontId="55" fillId="10" borderId="27" xfId="55" applyNumberFormat="1" applyFont="1" applyFill="1" applyBorder="1" applyAlignment="1">
      <alignment horizontal="center" vertical="center"/>
    </xf>
    <xf numFmtId="0" fontId="55" fillId="10" borderId="128" xfId="55" applyNumberFormat="1" applyFont="1" applyFill="1" applyBorder="1" applyAlignment="1">
      <alignment horizontal="center" vertical="center"/>
    </xf>
    <xf numFmtId="0" fontId="55" fillId="10" borderId="129" xfId="55" applyNumberFormat="1" applyFont="1" applyFill="1" applyBorder="1" applyAlignment="1">
      <alignment horizontal="center" vertical="center"/>
    </xf>
    <xf numFmtId="0" fontId="54" fillId="10" borderId="131" xfId="0" applyNumberFormat="1" applyFont="1" applyFill="1" applyBorder="1" applyAlignment="1">
      <alignment horizontal="center" vertical="center"/>
    </xf>
    <xf numFmtId="168" fontId="54" fillId="10" borderId="23" xfId="0" applyNumberFormat="1" applyFont="1" applyFill="1" applyBorder="1" applyAlignment="1">
      <alignment horizontal="center" vertical="center"/>
    </xf>
    <xf numFmtId="168" fontId="54" fillId="10" borderId="22" xfId="0" applyNumberFormat="1" applyFont="1" applyFill="1" applyBorder="1" applyAlignment="1">
      <alignment horizontal="center" vertical="center"/>
    </xf>
    <xf numFmtId="168" fontId="54" fillId="10" borderId="27" xfId="0" applyNumberFormat="1" applyFont="1" applyFill="1" applyBorder="1" applyAlignment="1">
      <alignment horizontal="center" vertical="center"/>
    </xf>
    <xf numFmtId="0" fontId="19" fillId="36" borderId="92" xfId="55" applyNumberFormat="1" applyFont="1" applyFill="1" applyBorder="1" applyAlignment="1">
      <alignment horizontal="center" vertical="center"/>
    </xf>
    <xf numFmtId="1" fontId="97" fillId="35" borderId="98" xfId="77" applyNumberFormat="1" applyFont="1" applyFill="1" applyBorder="1" applyAlignment="1">
      <alignment horizontal="center" vertical="center"/>
    </xf>
    <xf numFmtId="1" fontId="97" fillId="35" borderId="89" xfId="77" applyNumberFormat="1" applyFont="1" applyFill="1" applyBorder="1" applyAlignment="1">
      <alignment horizontal="center" vertical="center"/>
    </xf>
    <xf numFmtId="2" fontId="98" fillId="38" borderId="3" xfId="0" applyNumberFormat="1" applyFont="1" applyFill="1" applyBorder="1" applyAlignment="1">
      <alignment horizontal="center" vertical="center"/>
    </xf>
    <xf numFmtId="2" fontId="60" fillId="9" borderId="38" xfId="55" applyNumberFormat="1" applyFont="1" applyFill="1" applyBorder="1" applyAlignment="1">
      <alignment horizontal="center" vertical="center"/>
    </xf>
    <xf numFmtId="2" fontId="60" fillId="9" borderId="55" xfId="55" applyNumberFormat="1" applyFont="1" applyFill="1" applyBorder="1" applyAlignment="1">
      <alignment horizontal="center" vertical="center"/>
    </xf>
    <xf numFmtId="2" fontId="60" fillId="9" borderId="52" xfId="55" applyNumberFormat="1" applyFont="1" applyFill="1" applyBorder="1" applyAlignment="1">
      <alignment horizontal="center" vertical="center"/>
    </xf>
    <xf numFmtId="2" fontId="60" fillId="9" borderId="73" xfId="55" applyNumberFormat="1" applyFont="1" applyFill="1" applyBorder="1" applyAlignment="1">
      <alignment horizontal="center" vertical="center"/>
    </xf>
    <xf numFmtId="2" fontId="60" fillId="9" borderId="143" xfId="55" applyNumberFormat="1" applyFont="1" applyFill="1" applyBorder="1" applyAlignment="1">
      <alignment horizontal="center" vertical="center"/>
    </xf>
    <xf numFmtId="2" fontId="60" fillId="9" borderId="123" xfId="55" applyNumberFormat="1" applyFont="1" applyFill="1" applyBorder="1" applyAlignment="1">
      <alignment horizontal="center" vertical="center"/>
    </xf>
    <xf numFmtId="2" fontId="61" fillId="9" borderId="60" xfId="55" applyNumberFormat="1" applyFont="1" applyFill="1" applyBorder="1" applyAlignment="1">
      <alignment horizontal="left" vertical="center"/>
    </xf>
    <xf numFmtId="2" fontId="61" fillId="9" borderId="45" xfId="55" applyNumberFormat="1" applyFont="1" applyFill="1" applyBorder="1" applyAlignment="1">
      <alignment horizontal="left" vertical="center"/>
    </xf>
    <xf numFmtId="2" fontId="61" fillId="9" borderId="126" xfId="55" applyNumberFormat="1" applyFont="1" applyFill="1" applyBorder="1" applyAlignment="1">
      <alignment horizontal="left" vertical="center"/>
    </xf>
    <xf numFmtId="0" fontId="55" fillId="10" borderId="50" xfId="0" applyFont="1" applyFill="1" applyBorder="1" applyAlignment="1">
      <alignment horizontal="left" vertical="center"/>
    </xf>
    <xf numFmtId="0" fontId="55" fillId="10" borderId="78" xfId="0" applyFont="1" applyFill="1" applyBorder="1" applyAlignment="1">
      <alignment horizontal="left" vertical="center"/>
    </xf>
    <xf numFmtId="0" fontId="55" fillId="10" borderId="117" xfId="0" applyFont="1" applyFill="1" applyBorder="1" applyAlignment="1">
      <alignment horizontal="left" vertical="center"/>
    </xf>
    <xf numFmtId="2" fontId="61" fillId="9" borderId="37" xfId="55" applyNumberFormat="1" applyFont="1" applyFill="1" applyBorder="1" applyAlignment="1">
      <alignment horizontal="left" vertical="center"/>
    </xf>
    <xf numFmtId="2" fontId="61" fillId="9" borderId="36" xfId="55" applyNumberFormat="1" applyFont="1" applyFill="1" applyBorder="1" applyAlignment="1">
      <alignment horizontal="left" vertical="center"/>
    </xf>
    <xf numFmtId="0" fontId="92" fillId="10" borderId="102" xfId="0" applyFont="1" applyFill="1" applyBorder="1" applyAlignment="1">
      <alignment horizontal="left" vertical="center"/>
    </xf>
    <xf numFmtId="0" fontId="55" fillId="10" borderId="77" xfId="0" applyFont="1" applyFill="1" applyBorder="1" applyAlignment="1">
      <alignment horizontal="left" vertical="center"/>
    </xf>
    <xf numFmtId="0" fontId="63" fillId="0" borderId="0" xfId="0" applyFont="1" applyAlignment="1">
      <alignment horizontal="left"/>
    </xf>
    <xf numFmtId="3" fontId="62" fillId="7" borderId="47" xfId="0" applyNumberFormat="1" applyFont="1" applyFill="1" applyBorder="1" applyAlignment="1">
      <alignment horizontal="left" vertical="center"/>
    </xf>
    <xf numFmtId="0" fontId="34" fillId="10" borderId="129" xfId="0" applyFont="1" applyFill="1" applyBorder="1" applyAlignment="1">
      <alignment horizontal="right" vertical="center"/>
    </xf>
    <xf numFmtId="166" fontId="0" fillId="40" borderId="0" xfId="55" applyNumberFormat="1" applyFont="1" applyFill="1"/>
    <xf numFmtId="0" fontId="99" fillId="10" borderId="127" xfId="0" applyFont="1" applyFill="1" applyBorder="1" applyAlignment="1">
      <alignment horizontal="left" vertical="center"/>
    </xf>
    <xf numFmtId="164" fontId="60" fillId="9" borderId="52" xfId="55" applyNumberFormat="1" applyFont="1" applyFill="1" applyBorder="1" applyAlignment="1">
      <alignment horizontal="center" vertical="center"/>
    </xf>
    <xf numFmtId="164" fontId="60" fillId="9" borderId="73" xfId="55" applyNumberFormat="1" applyFont="1" applyFill="1" applyBorder="1" applyAlignment="1">
      <alignment horizontal="center" vertical="center"/>
    </xf>
    <xf numFmtId="166" fontId="55" fillId="10" borderId="22" xfId="55" applyNumberFormat="1" applyFont="1" applyFill="1" applyBorder="1" applyAlignment="1">
      <alignment horizontal="center" vertical="center"/>
    </xf>
    <xf numFmtId="166" fontId="60" fillId="9" borderId="36" xfId="55" applyNumberFormat="1" applyFont="1" applyFill="1" applyBorder="1" applyAlignment="1">
      <alignment horizontal="center" vertical="center"/>
    </xf>
    <xf numFmtId="0" fontId="15" fillId="39" borderId="144" xfId="55" applyNumberFormat="1" applyFont="1" applyFill="1" applyBorder="1" applyAlignment="1">
      <alignment horizontal="center" vertical="center"/>
    </xf>
    <xf numFmtId="0" fontId="15" fillId="39" borderId="145" xfId="55" applyNumberFormat="1" applyFont="1" applyFill="1" applyBorder="1" applyAlignment="1">
      <alignment horizontal="center" vertical="center"/>
    </xf>
    <xf numFmtId="0" fontId="19" fillId="39" borderId="146" xfId="55" applyNumberFormat="1" applyFont="1" applyFill="1" applyBorder="1" applyAlignment="1">
      <alignment horizontal="center" vertical="center"/>
    </xf>
    <xf numFmtId="0" fontId="15" fillId="36" borderId="147" xfId="55" applyNumberFormat="1" applyFont="1" applyFill="1" applyBorder="1" applyAlignment="1">
      <alignment horizontal="center" vertical="center"/>
    </xf>
    <xf numFmtId="0" fontId="15" fillId="36" borderId="148" xfId="55" applyNumberFormat="1" applyFont="1" applyFill="1" applyBorder="1" applyAlignment="1">
      <alignment horizontal="center" vertical="center"/>
    </xf>
    <xf numFmtId="0" fontId="19" fillId="36" borderId="148" xfId="55" applyNumberFormat="1" applyFont="1" applyFill="1" applyBorder="1" applyAlignment="1">
      <alignment horizontal="center" vertical="center"/>
    </xf>
    <xf numFmtId="0" fontId="26" fillId="9" borderId="30" xfId="55" applyNumberFormat="1" applyFont="1" applyFill="1" applyBorder="1" applyAlignment="1">
      <alignment horizontal="center" vertical="center"/>
    </xf>
    <xf numFmtId="0" fontId="26" fillId="9" borderId="20" xfId="55" applyNumberFormat="1" applyFont="1" applyFill="1" applyBorder="1" applyAlignment="1">
      <alignment horizontal="center" vertical="center"/>
    </xf>
    <xf numFmtId="0" fontId="15" fillId="9" borderId="149" xfId="55" applyNumberFormat="1" applyFont="1" applyFill="1" applyBorder="1" applyAlignment="1">
      <alignment horizontal="center" vertical="center"/>
    </xf>
    <xf numFmtId="0" fontId="15" fillId="9" borderId="150" xfId="55" applyNumberFormat="1" applyFont="1" applyFill="1" applyBorder="1" applyAlignment="1">
      <alignment horizontal="center" vertical="center"/>
    </xf>
    <xf numFmtId="0" fontId="15" fillId="9" borderId="151" xfId="55" applyNumberFormat="1" applyFont="1" applyFill="1" applyBorder="1" applyAlignment="1">
      <alignment horizontal="center" vertical="center"/>
    </xf>
    <xf numFmtId="0" fontId="15" fillId="9" borderId="152" xfId="55" applyNumberFormat="1" applyFont="1" applyFill="1" applyBorder="1" applyAlignment="1">
      <alignment horizontal="center" vertical="center"/>
    </xf>
    <xf numFmtId="0" fontId="15" fillId="9" borderId="153" xfId="55" applyNumberFormat="1" applyFont="1" applyFill="1" applyBorder="1" applyAlignment="1">
      <alignment horizontal="center" vertical="center"/>
    </xf>
    <xf numFmtId="0" fontId="15" fillId="9" borderId="154" xfId="55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0" fontId="26" fillId="9" borderId="94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3" fontId="80" fillId="10" borderId="38" xfId="0" applyNumberFormat="1" applyFont="1" applyFill="1" applyBorder="1" applyAlignment="1">
      <alignment horizontal="right" vertical="center"/>
    </xf>
    <xf numFmtId="3" fontId="80" fillId="10" borderId="46" xfId="0" applyNumberFormat="1" applyFont="1" applyFill="1" applyBorder="1" applyAlignment="1">
      <alignment horizontal="right" vertical="center"/>
    </xf>
    <xf numFmtId="3" fontId="80" fillId="10" borderId="73" xfId="0" applyNumberFormat="1" applyFont="1" applyFill="1" applyBorder="1" applyAlignment="1">
      <alignment horizontal="right" vertical="center"/>
    </xf>
    <xf numFmtId="3" fontId="80" fillId="10" borderId="53" xfId="0" applyNumberFormat="1" applyFont="1" applyFill="1" applyBorder="1" applyAlignment="1">
      <alignment horizontal="right" vertical="center"/>
    </xf>
    <xf numFmtId="3" fontId="80" fillId="10" borderId="63" xfId="0" applyNumberFormat="1" applyFont="1" applyFill="1" applyBorder="1" applyAlignment="1">
      <alignment horizontal="right" vertical="center"/>
    </xf>
    <xf numFmtId="3" fontId="80" fillId="10" borderId="157" xfId="0" applyNumberFormat="1" applyFont="1" applyFill="1" applyBorder="1" applyAlignment="1">
      <alignment horizontal="right" vertical="center"/>
    </xf>
    <xf numFmtId="3" fontId="80" fillId="10" borderId="158" xfId="0" applyNumberFormat="1" applyFont="1" applyFill="1" applyBorder="1" applyAlignment="1">
      <alignment horizontal="right" vertical="center"/>
    </xf>
    <xf numFmtId="0" fontId="33" fillId="10" borderId="93" xfId="0" applyNumberFormat="1" applyFont="1" applyFill="1" applyBorder="1" applyAlignment="1">
      <alignment horizontal="right" vertical="center"/>
    </xf>
    <xf numFmtId="0" fontId="33" fillId="10" borderId="151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156" xfId="0" applyNumberFormat="1" applyFont="1" applyFill="1" applyBorder="1" applyAlignment="1">
      <alignment horizontal="right" vertical="center"/>
    </xf>
    <xf numFmtId="0" fontId="33" fillId="10" borderId="159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65" fillId="10" borderId="93" xfId="0" applyNumberFormat="1" applyFont="1" applyFill="1" applyBorder="1" applyAlignment="1">
      <alignment horizontal="right" vertical="center"/>
    </xf>
    <xf numFmtId="0" fontId="65" fillId="10" borderId="151" xfId="0" applyNumberFormat="1" applyFont="1" applyFill="1" applyBorder="1" applyAlignment="1">
      <alignment horizontal="right" vertical="center"/>
    </xf>
    <xf numFmtId="0" fontId="65" fillId="10" borderId="156" xfId="0" applyNumberFormat="1" applyFont="1" applyFill="1" applyBorder="1" applyAlignment="1">
      <alignment horizontal="right" vertical="center"/>
    </xf>
    <xf numFmtId="0" fontId="65" fillId="10" borderId="97" xfId="0" applyNumberFormat="1" applyFont="1" applyFill="1" applyBorder="1" applyAlignment="1">
      <alignment horizontal="right" vertical="center"/>
    </xf>
    <xf numFmtId="0" fontId="33" fillId="10" borderId="93" xfId="55" applyNumberFormat="1" applyFont="1" applyFill="1" applyBorder="1" applyAlignment="1">
      <alignment horizontal="right" vertical="center"/>
    </xf>
    <xf numFmtId="0" fontId="33" fillId="10" borderId="151" xfId="55" applyNumberFormat="1" applyFont="1" applyFill="1" applyBorder="1" applyAlignment="1">
      <alignment horizontal="right" vertical="center"/>
    </xf>
    <xf numFmtId="0" fontId="33" fillId="10" borderId="156" xfId="55" applyNumberFormat="1" applyFont="1" applyFill="1" applyBorder="1" applyAlignment="1">
      <alignment horizontal="right" vertical="center"/>
    </xf>
    <xf numFmtId="0" fontId="33" fillId="10" borderId="140" xfId="55" applyNumberFormat="1" applyFont="1" applyFill="1" applyBorder="1" applyAlignment="1">
      <alignment horizontal="right" vertical="center"/>
    </xf>
    <xf numFmtId="3" fontId="80" fillId="10" borderId="55" xfId="0" applyNumberFormat="1" applyFont="1" applyFill="1" applyBorder="1" applyAlignment="1">
      <alignment horizontal="right" vertical="center"/>
    </xf>
    <xf numFmtId="0" fontId="15" fillId="39" borderId="160" xfId="55" applyNumberFormat="1" applyFont="1" applyFill="1" applyBorder="1" applyAlignment="1">
      <alignment horizontal="center" vertical="center"/>
    </xf>
    <xf numFmtId="0" fontId="19" fillId="39" borderId="161" xfId="55" applyNumberFormat="1" applyFont="1" applyFill="1" applyBorder="1" applyAlignment="1">
      <alignment horizontal="center" vertical="center"/>
    </xf>
    <xf numFmtId="0" fontId="33" fillId="10" borderId="162" xfId="55" applyNumberFormat="1" applyFont="1" applyFill="1" applyBorder="1" applyAlignment="1">
      <alignment horizontal="right" vertical="center"/>
    </xf>
    <xf numFmtId="0" fontId="33" fillId="10" borderId="25" xfId="55" applyNumberFormat="1" applyFont="1" applyFill="1" applyBorder="1" applyAlignment="1">
      <alignment horizontal="right" vertical="center"/>
    </xf>
    <xf numFmtId="0" fontId="33" fillId="10" borderId="23" xfId="55" applyNumberFormat="1" applyFont="1" applyFill="1" applyBorder="1" applyAlignment="1">
      <alignment horizontal="right" vertical="center"/>
    </xf>
    <xf numFmtId="0" fontId="33" fillId="10" borderId="27" xfId="0" applyNumberFormat="1" applyFont="1" applyFill="1" applyBorder="1" applyAlignment="1">
      <alignment horizontal="right" vertical="center"/>
    </xf>
    <xf numFmtId="0" fontId="33" fillId="10" borderId="28" xfId="0" applyNumberFormat="1" applyFont="1" applyFill="1" applyBorder="1" applyAlignment="1">
      <alignment horizontal="right" vertical="center"/>
    </xf>
    <xf numFmtId="0" fontId="33" fillId="10" borderId="26" xfId="0" applyNumberFormat="1" applyFont="1" applyFill="1" applyBorder="1" applyAlignment="1">
      <alignment horizontal="right" vertical="center"/>
    </xf>
    <xf numFmtId="0" fontId="26" fillId="9" borderId="163" xfId="55" applyNumberFormat="1" applyFont="1" applyFill="1" applyBorder="1" applyAlignment="1">
      <alignment horizontal="center" vertical="center"/>
    </xf>
    <xf numFmtId="0" fontId="15" fillId="39" borderId="164" xfId="55" applyNumberFormat="1" applyFont="1" applyFill="1" applyBorder="1" applyAlignment="1">
      <alignment horizontal="center" vertical="center"/>
    </xf>
    <xf numFmtId="0" fontId="15" fillId="36" borderId="165" xfId="55" applyNumberFormat="1" applyFont="1" applyFill="1" applyBorder="1" applyAlignment="1">
      <alignment horizontal="center" vertical="center"/>
    </xf>
    <xf numFmtId="0" fontId="15" fillId="9" borderId="10" xfId="55" applyNumberFormat="1" applyFont="1" applyFill="1" applyBorder="1" applyAlignment="1">
      <alignment horizontal="center" vertical="center"/>
    </xf>
    <xf numFmtId="0" fontId="15" fillId="9" borderId="166" xfId="55" applyNumberFormat="1" applyFont="1" applyFill="1" applyBorder="1" applyAlignment="1">
      <alignment horizontal="center" vertical="center"/>
    </xf>
    <xf numFmtId="0" fontId="15" fillId="39" borderId="167" xfId="55" applyNumberFormat="1" applyFont="1" applyFill="1" applyBorder="1" applyAlignment="1">
      <alignment horizontal="center" vertical="center"/>
    </xf>
    <xf numFmtId="0" fontId="15" fillId="9" borderId="50" xfId="55" applyNumberFormat="1" applyFont="1" applyFill="1" applyBorder="1" applyAlignment="1">
      <alignment horizontal="center" vertical="center"/>
    </xf>
    <xf numFmtId="0" fontId="15" fillId="9" borderId="117" xfId="55" applyNumberFormat="1" applyFont="1" applyFill="1" applyBorder="1" applyAlignment="1">
      <alignment horizontal="center" vertical="center"/>
    </xf>
    <xf numFmtId="0" fontId="15" fillId="9" borderId="168" xfId="55" applyNumberFormat="1" applyFont="1" applyFill="1" applyBorder="1" applyAlignment="1">
      <alignment horizontal="center" vertical="center"/>
    </xf>
    <xf numFmtId="0" fontId="15" fillId="36" borderId="169" xfId="55" applyNumberFormat="1" applyFont="1" applyFill="1" applyBorder="1" applyAlignment="1">
      <alignment horizontal="center" vertical="center"/>
    </xf>
    <xf numFmtId="0" fontId="15" fillId="39" borderId="170" xfId="55" applyNumberFormat="1" applyFont="1" applyFill="1" applyBorder="1" applyAlignment="1">
      <alignment horizontal="center" vertical="center"/>
    </xf>
    <xf numFmtId="0" fontId="15" fillId="39" borderId="172" xfId="55" applyNumberFormat="1" applyFont="1" applyFill="1" applyBorder="1" applyAlignment="1">
      <alignment horizontal="center" vertical="center"/>
    </xf>
    <xf numFmtId="0" fontId="15" fillId="9" borderId="171" xfId="55" applyNumberFormat="1" applyFont="1" applyFill="1" applyBorder="1" applyAlignment="1">
      <alignment horizontal="center" vertical="center"/>
    </xf>
    <xf numFmtId="0" fontId="15" fillId="9" borderId="174" xfId="55" applyNumberFormat="1" applyFont="1" applyFill="1" applyBorder="1" applyAlignment="1">
      <alignment horizontal="center" vertical="center"/>
    </xf>
    <xf numFmtId="0" fontId="15" fillId="36" borderId="173" xfId="55" applyNumberFormat="1" applyFont="1" applyFill="1" applyBorder="1" applyAlignment="1">
      <alignment horizontal="center" vertical="center"/>
    </xf>
    <xf numFmtId="0" fontId="54" fillId="9" borderId="109" xfId="0" applyNumberFormat="1" applyFont="1" applyFill="1" applyBorder="1" applyAlignment="1">
      <alignment horizontal="center" vertical="center"/>
    </xf>
    <xf numFmtId="169" fontId="61" fillId="9" borderId="72" xfId="114" applyNumberFormat="1" applyFont="1" applyFill="1" applyBorder="1" applyAlignment="1">
      <alignment horizontal="center" vertical="center"/>
    </xf>
    <xf numFmtId="169" fontId="61" fillId="9" borderId="40" xfId="114" applyNumberFormat="1" applyFont="1" applyFill="1" applyBorder="1" applyAlignment="1">
      <alignment horizontal="center" vertical="center"/>
    </xf>
    <xf numFmtId="1" fontId="93" fillId="35" borderId="89" xfId="77" applyNumberFormat="1" applyFont="1" applyFill="1" applyBorder="1" applyAlignment="1">
      <alignment horizontal="center" vertical="center"/>
    </xf>
    <xf numFmtId="0" fontId="100" fillId="9" borderId="3" xfId="55" applyNumberFormat="1" applyFont="1" applyFill="1" applyBorder="1" applyAlignment="1">
      <alignment horizontal="center" vertical="center"/>
    </xf>
    <xf numFmtId="0" fontId="100" fillId="9" borderId="20" xfId="55" applyNumberFormat="1" applyFont="1" applyFill="1" applyBorder="1" applyAlignment="1">
      <alignment horizontal="center" vertical="center"/>
    </xf>
    <xf numFmtId="0" fontId="100" fillId="9" borderId="30" xfId="55" applyNumberFormat="1" applyFont="1" applyFill="1" applyBorder="1" applyAlignment="1">
      <alignment horizontal="center" vertical="center"/>
    </xf>
    <xf numFmtId="49" fontId="101" fillId="13" borderId="2" xfId="0" applyNumberFormat="1" applyFont="1" applyFill="1" applyBorder="1" applyAlignment="1">
      <alignment horizontal="centerContinuous" vertical="center"/>
    </xf>
    <xf numFmtId="49" fontId="102" fillId="13" borderId="2" xfId="0" applyNumberFormat="1" applyFont="1" applyFill="1" applyBorder="1" applyAlignment="1">
      <alignment horizontal="centerContinuous" vertical="center"/>
    </xf>
    <xf numFmtId="0" fontId="103" fillId="13" borderId="2" xfId="0" applyFont="1" applyFill="1" applyBorder="1" applyAlignment="1">
      <alignment vertical="center"/>
    </xf>
    <xf numFmtId="0" fontId="105" fillId="11" borderId="8" xfId="15" applyFont="1" applyFill="1" applyBorder="1" applyAlignment="1">
      <alignment horizontal="center" vertical="center"/>
    </xf>
    <xf numFmtId="0" fontId="70" fillId="9" borderId="46" xfId="0" applyNumberFormat="1" applyFont="1" applyFill="1" applyBorder="1" applyAlignment="1">
      <alignment horizontal="center" vertical="center"/>
    </xf>
    <xf numFmtId="0" fontId="61" fillId="9" borderId="64" xfId="0" applyNumberFormat="1" applyFont="1" applyFill="1" applyBorder="1" applyAlignment="1">
      <alignment horizontal="center" vertical="center"/>
    </xf>
    <xf numFmtId="169" fontId="106" fillId="11" borderId="8" xfId="114" applyNumberFormat="1" applyFont="1" applyFill="1" applyBorder="1" applyAlignment="1">
      <alignment horizontal="center" vertical="center"/>
    </xf>
    <xf numFmtId="0" fontId="104" fillId="9" borderId="0" xfId="0" applyFont="1" applyFill="1"/>
    <xf numFmtId="14" fontId="3" fillId="40" borderId="0" xfId="0" applyNumberFormat="1" applyFont="1" applyFill="1"/>
    <xf numFmtId="0" fontId="3" fillId="40" borderId="0" xfId="0" applyNumberFormat="1" applyFont="1" applyFill="1"/>
    <xf numFmtId="0" fontId="55" fillId="10" borderId="175" xfId="0" applyFont="1" applyFill="1" applyBorder="1" applyAlignment="1">
      <alignment horizontal="left" vertical="center"/>
    </xf>
    <xf numFmtId="0" fontId="55" fillId="10" borderId="176" xfId="55" applyNumberFormat="1" applyFont="1" applyFill="1" applyBorder="1" applyAlignment="1">
      <alignment horizontal="center" vertical="center"/>
    </xf>
    <xf numFmtId="0" fontId="54" fillId="10" borderId="177" xfId="0" applyNumberFormat="1" applyFont="1" applyFill="1" applyBorder="1" applyAlignment="1">
      <alignment horizontal="center" vertical="center"/>
    </xf>
    <xf numFmtId="0" fontId="54" fillId="10" borderId="176" xfId="0" applyNumberFormat="1" applyFont="1" applyFill="1" applyBorder="1" applyAlignment="1">
      <alignment horizontal="center" vertical="center"/>
    </xf>
    <xf numFmtId="0" fontId="55" fillId="10" borderId="177" xfId="55" applyNumberFormat="1" applyFont="1" applyFill="1" applyBorder="1" applyAlignment="1">
      <alignment horizontal="center" vertical="center"/>
    </xf>
    <xf numFmtId="10" fontId="81" fillId="10" borderId="177" xfId="114" applyNumberFormat="1" applyFont="1" applyFill="1" applyBorder="1" applyAlignment="1">
      <alignment horizontal="center" vertical="center"/>
    </xf>
    <xf numFmtId="0" fontId="34" fillId="10" borderId="178" xfId="0" applyFont="1" applyFill="1" applyBorder="1" applyAlignment="1">
      <alignment horizontal="right" vertical="center"/>
    </xf>
    <xf numFmtId="0" fontId="34" fillId="10" borderId="177" xfId="0" applyFont="1" applyFill="1" applyBorder="1" applyAlignment="1">
      <alignment horizontal="right" vertical="center"/>
    </xf>
    <xf numFmtId="0" fontId="34" fillId="10" borderId="176" xfId="0" applyFont="1" applyFill="1" applyBorder="1" applyAlignment="1">
      <alignment horizontal="right" vertical="center"/>
    </xf>
    <xf numFmtId="0" fontId="33" fillId="10" borderId="177" xfId="0" applyFont="1" applyFill="1" applyBorder="1" applyAlignment="1">
      <alignment horizontal="right" vertical="center"/>
    </xf>
    <xf numFmtId="3" fontId="33" fillId="10" borderId="177" xfId="0" applyNumberFormat="1" applyFont="1" applyFill="1" applyBorder="1" applyAlignment="1">
      <alignment horizontal="right" vertical="center"/>
    </xf>
    <xf numFmtId="0" fontId="33" fillId="10" borderId="177" xfId="0" applyNumberFormat="1" applyFont="1" applyFill="1" applyBorder="1" applyAlignment="1">
      <alignment horizontal="right" vertical="center"/>
    </xf>
    <xf numFmtId="0" fontId="70" fillId="9" borderId="179" xfId="0" applyNumberFormat="1" applyFont="1" applyFill="1" applyBorder="1" applyAlignment="1">
      <alignment horizontal="center" vertical="center"/>
    </xf>
    <xf numFmtId="0" fontId="61" fillId="9" borderId="180" xfId="0" applyNumberFormat="1" applyFont="1" applyFill="1" applyBorder="1" applyAlignment="1">
      <alignment horizontal="center" vertical="center"/>
    </xf>
    <xf numFmtId="0" fontId="94" fillId="9" borderId="178" xfId="55" applyNumberFormat="1" applyFont="1" applyFill="1" applyBorder="1" applyAlignment="1">
      <alignment horizontal="center" vertical="center"/>
    </xf>
    <xf numFmtId="0" fontId="94" fillId="9" borderId="176" xfId="55" applyNumberFormat="1" applyFont="1" applyFill="1" applyBorder="1" applyAlignment="1">
      <alignment horizontal="center" vertical="center"/>
    </xf>
    <xf numFmtId="0" fontId="95" fillId="9" borderId="176" xfId="55" applyNumberFormat="1" applyFont="1" applyFill="1" applyBorder="1" applyAlignment="1">
      <alignment horizontal="center" vertical="center"/>
    </xf>
    <xf numFmtId="0" fontId="54" fillId="10" borderId="110" xfId="0" applyNumberFormat="1" applyFont="1" applyFill="1" applyBorder="1" applyAlignment="1">
      <alignment horizontal="center" vertical="center"/>
    </xf>
    <xf numFmtId="10" fontId="81" fillId="10" borderId="109" xfId="114" applyNumberFormat="1" applyFont="1" applyFill="1" applyBorder="1" applyAlignment="1">
      <alignment horizontal="center" vertical="center"/>
    </xf>
    <xf numFmtId="0" fontId="34" fillId="10" borderId="110" xfId="0" applyNumberFormat="1" applyFont="1" applyFill="1" applyBorder="1" applyAlignment="1">
      <alignment horizontal="right" vertical="center"/>
    </xf>
    <xf numFmtId="0" fontId="34" fillId="10" borderId="112" xfId="0" applyNumberFormat="1" applyFont="1" applyFill="1" applyBorder="1" applyAlignment="1">
      <alignment horizontal="right" vertical="center"/>
    </xf>
    <xf numFmtId="0" fontId="33" fillId="10" borderId="110" xfId="55" applyNumberFormat="1" applyFont="1" applyFill="1" applyBorder="1" applyAlignment="1">
      <alignment horizontal="right" vertical="center"/>
    </xf>
    <xf numFmtId="3" fontId="80" fillId="10" borderId="181" xfId="0" applyNumberFormat="1" applyFont="1" applyFill="1" applyBorder="1" applyAlignment="1">
      <alignment horizontal="right" vertical="center"/>
    </xf>
    <xf numFmtId="165" fontId="33" fillId="10" borderId="111" xfId="0" applyNumberFormat="1" applyFont="1" applyFill="1" applyBorder="1" applyAlignment="1">
      <alignment horizontal="center" vertical="center"/>
    </xf>
    <xf numFmtId="0" fontId="26" fillId="9" borderId="112" xfId="0" applyFont="1" applyFill="1" applyBorder="1" applyAlignment="1">
      <alignment horizontal="center" vertical="center"/>
    </xf>
    <xf numFmtId="0" fontId="19" fillId="36" borderId="182" xfId="55" applyNumberFormat="1" applyFont="1" applyFill="1" applyBorder="1" applyAlignment="1">
      <alignment horizontal="center" vertical="center"/>
    </xf>
    <xf numFmtId="0" fontId="19" fillId="39" borderId="183" xfId="55" applyNumberFormat="1" applyFont="1" applyFill="1" applyBorder="1" applyAlignment="1">
      <alignment horizontal="center" vertical="center"/>
    </xf>
    <xf numFmtId="0" fontId="19" fillId="36" borderId="184" xfId="55" applyNumberFormat="1" applyFont="1" applyFill="1" applyBorder="1" applyAlignment="1">
      <alignment horizontal="center" vertical="center"/>
    </xf>
    <xf numFmtId="0" fontId="19" fillId="39" borderId="185" xfId="55" applyNumberFormat="1" applyFont="1" applyFill="1" applyBorder="1" applyAlignment="1">
      <alignment horizontal="center" vertical="center"/>
    </xf>
    <xf numFmtId="0" fontId="100" fillId="9" borderId="186" xfId="55" applyNumberFormat="1" applyFont="1" applyFill="1" applyBorder="1" applyAlignment="1">
      <alignment horizontal="center" vertical="center"/>
    </xf>
    <xf numFmtId="0" fontId="61" fillId="9" borderId="113" xfId="55" applyNumberFormat="1" applyFont="1" applyFill="1" applyBorder="1" applyAlignment="1">
      <alignment horizontal="center" vertical="center"/>
    </xf>
    <xf numFmtId="169" fontId="61" fillId="9" borderId="110" xfId="114" applyNumberFormat="1" applyFont="1" applyFill="1" applyBorder="1" applyAlignment="1">
      <alignment horizontal="center" vertical="center"/>
    </xf>
    <xf numFmtId="0" fontId="15" fillId="39" borderId="187" xfId="55" applyNumberFormat="1" applyFont="1" applyFill="1" applyBorder="1" applyAlignment="1">
      <alignment horizontal="center" vertical="center"/>
    </xf>
    <xf numFmtId="0" fontId="15" fillId="36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166" fontId="60" fillId="9" borderId="37" xfId="55" applyNumberFormat="1" applyFont="1" applyFill="1" applyBorder="1" applyAlignment="1">
      <alignment horizontal="center" vertical="center"/>
    </xf>
    <xf numFmtId="166" fontId="55" fillId="10" borderId="109" xfId="55" applyNumberFormat="1" applyFont="1" applyFill="1" applyBorder="1" applyAlignment="1">
      <alignment horizontal="center" vertical="center"/>
    </xf>
    <xf numFmtId="2" fontId="76" fillId="9" borderId="177" xfId="2" applyNumberFormat="1" applyFont="1" applyFill="1" applyBorder="1" applyAlignment="1">
      <alignment horizontal="center" vertical="center"/>
    </xf>
    <xf numFmtId="0" fontId="8" fillId="4" borderId="191" xfId="31" applyFont="1" applyFill="1" applyBorder="1" applyAlignment="1">
      <alignment horizontal="center"/>
    </xf>
    <xf numFmtId="0" fontId="8" fillId="4" borderId="190" xfId="31" applyFont="1" applyFill="1" applyBorder="1" applyAlignment="1">
      <alignment horizontal="center"/>
    </xf>
    <xf numFmtId="170" fontId="107" fillId="41" borderId="192" xfId="0" applyNumberFormat="1" applyFont="1" applyFill="1" applyBorder="1" applyAlignment="1">
      <alignment horizontal="right" vertical="center"/>
    </xf>
    <xf numFmtId="170" fontId="107" fillId="41" borderId="193" xfId="0" applyNumberFormat="1" applyFont="1" applyFill="1" applyBorder="1" applyAlignment="1">
      <alignment horizontal="right" vertical="center"/>
    </xf>
    <xf numFmtId="0" fontId="108" fillId="42" borderId="194" xfId="0" applyFont="1" applyFill="1" applyBorder="1" applyAlignment="1">
      <alignment horizontal="center" vertical="center"/>
    </xf>
    <xf numFmtId="0" fontId="108" fillId="42" borderId="195" xfId="0" applyFont="1" applyFill="1" applyBorder="1" applyAlignment="1">
      <alignment horizontal="center" vertical="center"/>
    </xf>
    <xf numFmtId="0" fontId="109" fillId="42" borderId="196" xfId="0" applyFont="1" applyFill="1" applyBorder="1" applyAlignment="1">
      <alignment horizontal="center" vertical="center"/>
    </xf>
    <xf numFmtId="0" fontId="109" fillId="42" borderId="197" xfId="0" applyFont="1" applyFill="1" applyBorder="1" applyAlignment="1">
      <alignment horizontal="center" vertical="center"/>
    </xf>
    <xf numFmtId="0" fontId="110" fillId="42" borderId="194" xfId="0" applyFont="1" applyFill="1" applyBorder="1" applyAlignment="1">
      <alignment horizontal="center" vertical="center"/>
    </xf>
    <xf numFmtId="0" fontId="110" fillId="42" borderId="196" xfId="0" applyFont="1" applyFill="1" applyBorder="1" applyAlignment="1">
      <alignment horizontal="center" vertical="center"/>
    </xf>
    <xf numFmtId="0" fontId="110" fillId="42" borderId="195" xfId="0" applyFont="1" applyFill="1" applyBorder="1" applyAlignment="1">
      <alignment horizontal="center" vertical="center"/>
    </xf>
    <xf numFmtId="0" fontId="110" fillId="42" borderId="197" xfId="0" applyFont="1" applyFill="1" applyBorder="1" applyAlignment="1">
      <alignment horizontal="center" vertical="center"/>
    </xf>
    <xf numFmtId="0" fontId="105" fillId="41" borderId="193" xfId="0" applyNumberFormat="1" applyFont="1" applyFill="1" applyBorder="1" applyAlignment="1">
      <alignment horizontal="right" vertical="center"/>
    </xf>
    <xf numFmtId="0" fontId="105" fillId="41" borderId="192" xfId="0" applyNumberFormat="1" applyFont="1" applyFill="1" applyBorder="1" applyAlignment="1">
      <alignment horizontal="right" vertical="center"/>
    </xf>
    <xf numFmtId="0" fontId="105" fillId="41" borderId="198" xfId="0" applyNumberFormat="1" applyFont="1" applyFill="1" applyBorder="1" applyAlignment="1">
      <alignment horizontal="right" vertical="center"/>
    </xf>
    <xf numFmtId="0" fontId="105" fillId="41" borderId="199" xfId="0" applyNumberFormat="1" applyFont="1" applyFill="1" applyBorder="1" applyAlignment="1">
      <alignment horizontal="right" vertical="center"/>
    </xf>
    <xf numFmtId="0" fontId="109" fillId="42" borderId="200" xfId="0" applyFont="1" applyFill="1" applyBorder="1" applyAlignment="1">
      <alignment horizontal="center" vertical="center"/>
    </xf>
    <xf numFmtId="0" fontId="110" fillId="42" borderId="202" xfId="0" applyFont="1" applyFill="1" applyBorder="1" applyAlignment="1">
      <alignment horizontal="center" vertical="center"/>
    </xf>
    <xf numFmtId="0" fontId="111" fillId="42" borderId="203" xfId="0" applyFont="1" applyFill="1" applyBorder="1" applyAlignment="1">
      <alignment horizontal="center" vertical="center"/>
    </xf>
    <xf numFmtId="0" fontId="73" fillId="18" borderId="204" xfId="0" applyFont="1" applyFill="1" applyBorder="1" applyAlignment="1">
      <alignment horizontal="center" vertical="center"/>
    </xf>
    <xf numFmtId="0" fontId="112" fillId="42" borderId="194" xfId="0" applyFont="1" applyFill="1" applyBorder="1" applyAlignment="1">
      <alignment horizontal="center" vertical="center"/>
    </xf>
    <xf numFmtId="0" fontId="112" fillId="42" borderId="195" xfId="0" applyFont="1" applyFill="1" applyBorder="1" applyAlignment="1">
      <alignment horizontal="center" vertical="center"/>
    </xf>
    <xf numFmtId="0" fontId="112" fillId="42" borderId="201" xfId="0" applyFont="1" applyFill="1" applyBorder="1" applyAlignment="1">
      <alignment horizontal="center" vertical="center"/>
    </xf>
    <xf numFmtId="0" fontId="105" fillId="41" borderId="205" xfId="0" applyNumberFormat="1" applyFont="1" applyFill="1" applyBorder="1" applyAlignment="1">
      <alignment horizontal="right" vertical="center"/>
    </xf>
    <xf numFmtId="0" fontId="105" fillId="41" borderId="206" xfId="0" applyNumberFormat="1" applyFont="1" applyFill="1" applyBorder="1" applyAlignment="1">
      <alignment horizontal="right" vertical="center"/>
    </xf>
    <xf numFmtId="0" fontId="109" fillId="42" borderId="207" xfId="0" applyFont="1" applyFill="1" applyBorder="1" applyAlignment="1">
      <alignment horizontal="center" vertical="center"/>
    </xf>
    <xf numFmtId="0" fontId="109" fillId="42" borderId="208" xfId="0" applyFont="1" applyFill="1" applyBorder="1" applyAlignment="1">
      <alignment horizontal="center" vertical="center"/>
    </xf>
    <xf numFmtId="0" fontId="36" fillId="18" borderId="209" xfId="0" applyFont="1" applyFill="1" applyBorder="1" applyAlignment="1">
      <alignment horizontal="center" vertical="center"/>
    </xf>
    <xf numFmtId="0" fontId="36" fillId="28" borderId="209" xfId="0" applyFont="1" applyFill="1" applyBorder="1" applyAlignment="1">
      <alignment horizontal="center" vertical="center"/>
    </xf>
    <xf numFmtId="0" fontId="112" fillId="42" borderId="196" xfId="0" applyFont="1" applyFill="1" applyBorder="1" applyAlignment="1">
      <alignment horizontal="center" vertical="center"/>
    </xf>
    <xf numFmtId="0" fontId="112" fillId="42" borderId="197" xfId="0" applyFont="1" applyFill="1" applyBorder="1" applyAlignment="1">
      <alignment horizontal="center" vertical="center"/>
    </xf>
    <xf numFmtId="0" fontId="36" fillId="29" borderId="209" xfId="0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20" xfId="55" applyNumberFormat="1" applyFont="1" applyFill="1" applyBorder="1" applyAlignment="1">
      <alignment horizontal="center" vertical="center"/>
    </xf>
    <xf numFmtId="0" fontId="113" fillId="9" borderId="30" xfId="55" applyNumberFormat="1" applyFont="1" applyFill="1" applyBorder="1" applyAlignment="1">
      <alignment horizontal="center" vertical="center"/>
    </xf>
    <xf numFmtId="0" fontId="55" fillId="10" borderId="210" xfId="55" applyNumberFormat="1" applyFont="1" applyFill="1" applyBorder="1" applyAlignment="1">
      <alignment horizontal="center" vertical="center"/>
    </xf>
    <xf numFmtId="0" fontId="15" fillId="36" borderId="212" xfId="55" applyNumberFormat="1" applyFont="1" applyFill="1" applyBorder="1" applyAlignment="1">
      <alignment horizontal="center" vertical="center"/>
    </xf>
    <xf numFmtId="0" fontId="15" fillId="39" borderId="213" xfId="55" applyNumberFormat="1" applyFont="1" applyFill="1" applyBorder="1" applyAlignment="1">
      <alignment horizontal="center" vertical="center"/>
    </xf>
    <xf numFmtId="0" fontId="15" fillId="36" borderId="214" xfId="55" applyNumberFormat="1" applyFont="1" applyFill="1" applyBorder="1" applyAlignment="1">
      <alignment horizontal="center" vertical="center"/>
    </xf>
    <xf numFmtId="0" fontId="15" fillId="39" borderId="215" xfId="55" applyNumberFormat="1" applyFont="1" applyFill="1" applyBorder="1" applyAlignment="1">
      <alignment horizontal="center" vertical="center"/>
    </xf>
    <xf numFmtId="0" fontId="113" fillId="9" borderId="75" xfId="55" applyNumberFormat="1" applyFont="1" applyFill="1" applyBorder="1" applyAlignment="1">
      <alignment horizontal="center" vertical="center"/>
    </xf>
    <xf numFmtId="1" fontId="93" fillId="35" borderId="216" xfId="77" applyNumberFormat="1" applyFont="1" applyFill="1" applyBorder="1" applyAlignment="1">
      <alignment horizontal="center" vertical="center"/>
    </xf>
    <xf numFmtId="0" fontId="70" fillId="9" borderId="217" xfId="0" applyNumberFormat="1" applyFont="1" applyFill="1" applyBorder="1" applyAlignment="1">
      <alignment horizontal="center" vertical="center"/>
    </xf>
    <xf numFmtId="0" fontId="61" fillId="9" borderId="218" xfId="0" applyNumberFormat="1" applyFont="1" applyFill="1" applyBorder="1" applyAlignment="1">
      <alignment horizontal="center" vertical="center"/>
    </xf>
    <xf numFmtId="0" fontId="89" fillId="9" borderId="158" xfId="0" applyNumberFormat="1" applyFont="1" applyFill="1" applyBorder="1" applyAlignment="1">
      <alignment horizontal="center" vertical="center"/>
    </xf>
    <xf numFmtId="2" fontId="76" fillId="9" borderId="210" xfId="2" applyNumberFormat="1" applyFont="1" applyFill="1" applyBorder="1" applyAlignment="1">
      <alignment horizontal="center" vertical="center"/>
    </xf>
    <xf numFmtId="0" fontId="94" fillId="9" borderId="75" xfId="55" applyNumberFormat="1" applyFont="1" applyFill="1" applyBorder="1" applyAlignment="1">
      <alignment horizontal="center" vertical="center"/>
    </xf>
    <xf numFmtId="0" fontId="94" fillId="9" borderId="211" xfId="55" applyNumberFormat="1" applyFont="1" applyFill="1" applyBorder="1" applyAlignment="1">
      <alignment horizontal="center" vertical="center"/>
    </xf>
    <xf numFmtId="0" fontId="95" fillId="9" borderId="211" xfId="55" applyNumberFormat="1" applyFont="1" applyFill="1" applyBorder="1" applyAlignment="1">
      <alignment horizontal="center" vertical="center"/>
    </xf>
    <xf numFmtId="1" fontId="89" fillId="9" borderId="46" xfId="0" applyNumberFormat="1" applyFont="1" applyFill="1" applyBorder="1" applyAlignment="1">
      <alignment horizontal="center" vertical="center"/>
    </xf>
    <xf numFmtId="0" fontId="89" fillId="9" borderId="179" xfId="0" applyNumberFormat="1" applyFont="1" applyFill="1" applyBorder="1" applyAlignment="1">
      <alignment horizontal="center" vertical="center"/>
    </xf>
    <xf numFmtId="0" fontId="15" fillId="36" borderId="219" xfId="55" applyNumberFormat="1" applyFont="1" applyFill="1" applyBorder="1" applyAlignment="1">
      <alignment horizontal="center" vertical="center"/>
    </xf>
    <xf numFmtId="0" fontId="15" fillId="36" borderId="220" xfId="55" applyNumberFormat="1" applyFont="1" applyFill="1" applyBorder="1" applyAlignment="1">
      <alignment horizontal="center" vertical="center"/>
    </xf>
    <xf numFmtId="0" fontId="15" fillId="39" borderId="221" xfId="55" applyNumberFormat="1" applyFont="1" applyFill="1" applyBorder="1" applyAlignment="1">
      <alignment horizontal="center" vertical="center"/>
    </xf>
    <xf numFmtId="0" fontId="15" fillId="36" borderId="222" xfId="55" applyNumberFormat="1" applyFont="1" applyFill="1" applyBorder="1" applyAlignment="1">
      <alignment horizontal="center" vertical="center"/>
    </xf>
    <xf numFmtId="0" fontId="15" fillId="39" borderId="223" xfId="55" applyNumberFormat="1" applyFont="1" applyFill="1" applyBorder="1" applyAlignment="1">
      <alignment horizontal="center" vertical="center"/>
    </xf>
    <xf numFmtId="0" fontId="113" fillId="9" borderId="224" xfId="55" applyNumberFormat="1" applyFont="1" applyFill="1" applyBorder="1" applyAlignment="1">
      <alignment horizontal="center" vertical="center"/>
    </xf>
    <xf numFmtId="165" fontId="33" fillId="10" borderId="178" xfId="0" applyNumberFormat="1" applyFont="1" applyFill="1" applyBorder="1" applyAlignment="1">
      <alignment horizontal="center" vertical="center"/>
    </xf>
    <xf numFmtId="0" fontId="36" fillId="28" borderId="225" xfId="0" applyFont="1" applyFill="1" applyBorder="1" applyAlignment="1">
      <alignment vertical="center"/>
    </xf>
    <xf numFmtId="0" fontId="36" fillId="28" borderId="226" xfId="0" applyFont="1" applyFill="1" applyBorder="1" applyAlignment="1">
      <alignment vertical="center"/>
    </xf>
    <xf numFmtId="1" fontId="46" fillId="29" borderId="2" xfId="0" applyNumberFormat="1" applyFont="1" applyFill="1" applyBorder="1" applyAlignment="1">
      <alignment vertical="center"/>
    </xf>
    <xf numFmtId="3" fontId="46" fillId="44" borderId="227" xfId="0" applyNumberFormat="1" applyFont="1" applyFill="1" applyBorder="1" applyAlignment="1">
      <alignment vertical="center"/>
    </xf>
    <xf numFmtId="3" fontId="46" fillId="46" borderId="228" xfId="0" applyNumberFormat="1" applyFont="1" applyFill="1" applyBorder="1" applyAlignment="1">
      <alignment horizontal="right" vertical="center"/>
    </xf>
    <xf numFmtId="1" fontId="46" fillId="18" borderId="230" xfId="0" applyNumberFormat="1" applyFont="1" applyFill="1" applyBorder="1" applyAlignment="1">
      <alignment vertical="center"/>
    </xf>
    <xf numFmtId="1" fontId="46" fillId="28" borderId="231" xfId="0" applyNumberFormat="1" applyFont="1" applyFill="1" applyBorder="1" applyAlignment="1">
      <alignment vertical="center"/>
    </xf>
    <xf numFmtId="9" fontId="46" fillId="21" borderId="228" xfId="0" applyNumberFormat="1" applyFont="1" applyFill="1" applyBorder="1" applyAlignment="1">
      <alignment horizontal="center" vertical="center"/>
    </xf>
    <xf numFmtId="3" fontId="75" fillId="43" borderId="2" xfId="0" applyNumberFormat="1" applyFont="1" applyFill="1" applyBorder="1" applyAlignment="1">
      <alignment horizontal="right" vertical="center"/>
    </xf>
    <xf numFmtId="3" fontId="75" fillId="24" borderId="2" xfId="0" applyNumberFormat="1" applyFont="1" applyFill="1" applyBorder="1" applyAlignment="1">
      <alignment horizontal="right" vertical="center"/>
    </xf>
    <xf numFmtId="0" fontId="38" fillId="32" borderId="2" xfId="0" applyFont="1" applyFill="1" applyBorder="1" applyAlignment="1">
      <alignment vertical="center"/>
    </xf>
    <xf numFmtId="0" fontId="36" fillId="13" borderId="232" xfId="0" applyFont="1" applyFill="1" applyBorder="1" applyAlignment="1">
      <alignment vertical="center"/>
    </xf>
    <xf numFmtId="0" fontId="37" fillId="13" borderId="233" xfId="0" applyFont="1" applyFill="1" applyBorder="1" applyAlignment="1">
      <alignment horizontal="center" vertical="center"/>
    </xf>
    <xf numFmtId="1" fontId="37" fillId="13" borderId="233" xfId="0" applyNumberFormat="1" applyFont="1" applyFill="1" applyBorder="1" applyAlignment="1">
      <alignment horizontal="center" vertical="center"/>
    </xf>
    <xf numFmtId="0" fontId="37" fillId="13" borderId="233" xfId="0" applyFont="1" applyFill="1" applyBorder="1" applyAlignment="1">
      <alignment vertical="center"/>
    </xf>
    <xf numFmtId="164" fontId="37" fillId="13" borderId="233" xfId="0" applyNumberFormat="1" applyFont="1" applyFill="1" applyBorder="1" applyAlignment="1">
      <alignment vertical="center"/>
    </xf>
    <xf numFmtId="2" fontId="37" fillId="13" borderId="233" xfId="0" applyNumberFormat="1" applyFont="1" applyFill="1" applyBorder="1" applyAlignment="1">
      <alignment vertical="center"/>
    </xf>
    <xf numFmtId="0" fontId="36" fillId="18" borderId="234" xfId="0" applyFont="1" applyFill="1" applyBorder="1" applyAlignment="1">
      <alignment vertical="center"/>
    </xf>
    <xf numFmtId="166" fontId="36" fillId="18" borderId="235" xfId="55" applyNumberFormat="1" applyFont="1" applyFill="1" applyBorder="1" applyAlignment="1">
      <alignment vertical="center"/>
    </xf>
    <xf numFmtId="0" fontId="42" fillId="14" borderId="2" xfId="0" applyFont="1" applyFill="1" applyBorder="1" applyAlignment="1">
      <alignment horizontal="center" vertical="center"/>
    </xf>
    <xf numFmtId="0" fontId="43" fillId="14" borderId="2" xfId="0" applyFont="1" applyFill="1" applyBorder="1" applyAlignment="1">
      <alignment horizontal="center" vertical="center"/>
    </xf>
    <xf numFmtId="1" fontId="42" fillId="14" borderId="2" xfId="0" applyNumberFormat="1" applyFont="1" applyFill="1" applyBorder="1" applyAlignment="1">
      <alignment horizontal="center" vertical="center"/>
    </xf>
    <xf numFmtId="164" fontId="42" fillId="14" borderId="2" xfId="0" applyNumberFormat="1" applyFont="1" applyFill="1" applyBorder="1" applyAlignment="1">
      <alignment horizontal="center" vertical="center"/>
    </xf>
    <xf numFmtId="2" fontId="43" fillId="14" borderId="2" xfId="0" applyNumberFormat="1" applyFont="1" applyFill="1" applyBorder="1" applyAlignment="1">
      <alignment horizontal="center" vertical="center"/>
    </xf>
    <xf numFmtId="2" fontId="42" fillId="14" borderId="2" xfId="0" applyNumberFormat="1" applyFont="1" applyFill="1" applyBorder="1" applyAlignment="1">
      <alignment horizontal="center" vertical="center"/>
    </xf>
    <xf numFmtId="3" fontId="43" fillId="14" borderId="228" xfId="0" applyNumberFormat="1" applyFont="1" applyFill="1" applyBorder="1" applyAlignment="1">
      <alignment horizontal="center" vertical="center"/>
    </xf>
    <xf numFmtId="3" fontId="75" fillId="43" borderId="236" xfId="0" applyNumberFormat="1" applyFont="1" applyFill="1" applyBorder="1" applyAlignment="1">
      <alignment horizontal="right" vertical="center"/>
    </xf>
    <xf numFmtId="3" fontId="75" fillId="24" borderId="236" xfId="0" applyNumberFormat="1" applyFont="1" applyFill="1" applyBorder="1" applyAlignment="1">
      <alignment horizontal="right" vertical="center"/>
    </xf>
    <xf numFmtId="3" fontId="75" fillId="43" borderId="228" xfId="0" applyNumberFormat="1" applyFont="1" applyFill="1" applyBorder="1" applyAlignment="1">
      <alignment horizontal="right" vertical="center"/>
    </xf>
    <xf numFmtId="3" fontId="75" fillId="24" borderId="228" xfId="0" applyNumberFormat="1" applyFont="1" applyFill="1" applyBorder="1" applyAlignment="1">
      <alignment horizontal="right" vertical="center"/>
    </xf>
    <xf numFmtId="3" fontId="75" fillId="43" borderId="229" xfId="0" applyNumberFormat="1" applyFont="1" applyFill="1" applyBorder="1" applyAlignment="1">
      <alignment horizontal="right" vertical="center"/>
    </xf>
    <xf numFmtId="3" fontId="75" fillId="24" borderId="229" xfId="0" applyNumberFormat="1" applyFont="1" applyFill="1" applyBorder="1" applyAlignment="1">
      <alignment horizontal="right" vertical="center"/>
    </xf>
    <xf numFmtId="0" fontId="110" fillId="42" borderId="201" xfId="0" applyFont="1" applyFill="1" applyBorder="1" applyAlignment="1">
      <alignment horizontal="center" vertical="center"/>
    </xf>
    <xf numFmtId="0" fontId="108" fillId="42" borderId="201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horizontal="center" vertical="center"/>
    </xf>
    <xf numFmtId="170" fontId="54" fillId="41" borderId="237" xfId="0" applyNumberFormat="1" applyFont="1" applyFill="1" applyBorder="1" applyAlignment="1">
      <alignment horizontal="right" vertical="center"/>
    </xf>
    <xf numFmtId="170" fontId="54" fillId="41" borderId="238" xfId="0" applyNumberFormat="1" applyFont="1" applyFill="1" applyBorder="1" applyAlignment="1">
      <alignment horizontal="right" vertical="center"/>
    </xf>
    <xf numFmtId="0" fontId="109" fillId="42" borderId="239" xfId="0" applyFont="1" applyFill="1" applyBorder="1" applyAlignment="1">
      <alignment horizontal="center" vertical="center"/>
    </xf>
    <xf numFmtId="0" fontId="109" fillId="42" borderId="240" xfId="0" applyFont="1" applyFill="1" applyBorder="1" applyAlignment="1">
      <alignment horizontal="center" vertical="center"/>
    </xf>
    <xf numFmtId="0" fontId="110" fillId="42" borderId="241" xfId="0" applyFont="1" applyFill="1" applyBorder="1" applyAlignment="1">
      <alignment horizontal="center" vertical="center"/>
    </xf>
    <xf numFmtId="0" fontId="108" fillId="42" borderId="241" xfId="0" applyFont="1" applyFill="1" applyBorder="1" applyAlignment="1">
      <alignment horizontal="center" vertical="center"/>
    </xf>
    <xf numFmtId="170" fontId="107" fillId="41" borderId="242" xfId="0" applyNumberFormat="1" applyFont="1" applyFill="1" applyBorder="1" applyAlignment="1">
      <alignment horizontal="right" vertical="center"/>
    </xf>
    <xf numFmtId="170" fontId="54" fillId="41" borderId="243" xfId="0" applyNumberFormat="1" applyFont="1" applyFill="1" applyBorder="1" applyAlignment="1">
      <alignment horizontal="right" vertical="center"/>
    </xf>
    <xf numFmtId="0" fontId="46" fillId="29" borderId="2" xfId="0" applyFont="1" applyFill="1" applyBorder="1" applyAlignment="1">
      <alignment vertical="center"/>
    </xf>
    <xf numFmtId="166" fontId="36" fillId="28" borderId="229" xfId="55" applyNumberFormat="1" applyFont="1" applyFill="1" applyBorder="1" applyAlignment="1">
      <alignment vertical="center"/>
    </xf>
    <xf numFmtId="166" fontId="36" fillId="28" borderId="228" xfId="55" applyNumberFormat="1" applyFont="1" applyFill="1" applyBorder="1" applyAlignment="1">
      <alignment vertical="center"/>
    </xf>
    <xf numFmtId="166" fontId="36" fillId="29" borderId="2" xfId="55" applyNumberFormat="1" applyFont="1" applyFill="1" applyBorder="1" applyAlignment="1">
      <alignment vertical="center"/>
    </xf>
    <xf numFmtId="0" fontId="48" fillId="21" borderId="2" xfId="0" applyFont="1" applyFill="1" applyBorder="1" applyAlignment="1">
      <alignment horizontal="center" vertical="center"/>
    </xf>
    <xf numFmtId="1" fontId="46" fillId="21" borderId="2" xfId="0" applyNumberFormat="1" applyFont="1" applyFill="1" applyBorder="1" applyAlignment="1">
      <alignment horizontal="center" vertical="center"/>
    </xf>
    <xf numFmtId="2" fontId="46" fillId="29" borderId="2" xfId="0" applyNumberFormat="1" applyFont="1" applyFill="1" applyBorder="1" applyAlignment="1">
      <alignment vertical="center"/>
    </xf>
    <xf numFmtId="1" fontId="36" fillId="29" borderId="2" xfId="0" applyNumberFormat="1" applyFont="1" applyFill="1" applyBorder="1" applyAlignment="1">
      <alignment vertical="center"/>
    </xf>
    <xf numFmtId="0" fontId="46" fillId="33" borderId="2" xfId="0" applyFont="1" applyFill="1" applyBorder="1" applyAlignment="1">
      <alignment horizontal="center" vertical="center"/>
    </xf>
    <xf numFmtId="0" fontId="71" fillId="22" borderId="2" xfId="0" applyFont="1" applyFill="1" applyBorder="1" applyAlignment="1">
      <alignment horizontal="center" vertical="center"/>
    </xf>
    <xf numFmtId="1" fontId="46" fillId="33" borderId="2" xfId="0" applyNumberFormat="1" applyFont="1" applyFill="1" applyBorder="1" applyAlignment="1">
      <alignment horizontal="center" vertical="center"/>
    </xf>
    <xf numFmtId="0" fontId="46" fillId="33" borderId="2" xfId="0" applyNumberFormat="1" applyFont="1" applyFill="1" applyBorder="1" applyAlignment="1">
      <alignment horizontal="right" vertical="center"/>
    </xf>
    <xf numFmtId="1" fontId="46" fillId="33" borderId="2" xfId="0" applyNumberFormat="1" applyFont="1" applyFill="1" applyBorder="1" applyAlignment="1">
      <alignment horizontal="right" vertical="center"/>
    </xf>
    <xf numFmtId="2" fontId="46" fillId="33" borderId="2" xfId="0" applyNumberFormat="1" applyFont="1" applyFill="1" applyBorder="1" applyAlignment="1">
      <alignment vertical="center"/>
    </xf>
    <xf numFmtId="1" fontId="46" fillId="33" borderId="2" xfId="0" applyNumberFormat="1" applyFont="1" applyFill="1" applyBorder="1" applyAlignment="1">
      <alignment vertical="center"/>
    </xf>
    <xf numFmtId="166" fontId="46" fillId="33" borderId="2" xfId="55" applyNumberFormat="1" applyFont="1" applyFill="1" applyBorder="1" applyAlignment="1">
      <alignment horizontal="center" vertical="center"/>
    </xf>
    <xf numFmtId="0" fontId="109" fillId="42" borderId="244" xfId="0" applyFont="1" applyFill="1" applyBorder="1" applyAlignment="1">
      <alignment horizontal="center" vertical="center"/>
    </xf>
    <xf numFmtId="0" fontId="109" fillId="42" borderId="202" xfId="0" applyFont="1" applyFill="1" applyBorder="1" applyAlignment="1">
      <alignment horizontal="center" vertical="center"/>
    </xf>
    <xf numFmtId="166" fontId="105" fillId="41" borderId="206" xfId="55" applyNumberFormat="1" applyFont="1" applyFill="1" applyBorder="1" applyAlignment="1">
      <alignment horizontal="right" vertical="center"/>
    </xf>
    <xf numFmtId="0" fontId="112" fillId="42" borderId="202" xfId="0" applyFont="1" applyFill="1" applyBorder="1" applyAlignment="1">
      <alignment horizontal="center" vertical="center"/>
    </xf>
    <xf numFmtId="0" fontId="42" fillId="17" borderId="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1" fontId="46" fillId="27" borderId="2" xfId="0" applyNumberFormat="1" applyFont="1" applyFill="1" applyBorder="1" applyAlignment="1">
      <alignment vertical="center"/>
    </xf>
    <xf numFmtId="21" fontId="3" fillId="40" borderId="0" xfId="0" applyNumberFormat="1" applyFont="1" applyFill="1" applyAlignment="1"/>
    <xf numFmtId="0" fontId="55" fillId="10" borderId="245" xfId="0" applyFont="1" applyFill="1" applyBorder="1" applyAlignment="1">
      <alignment horizontal="left" vertical="center"/>
    </xf>
    <xf numFmtId="0" fontId="55" fillId="10" borderId="246" xfId="0" applyFont="1" applyFill="1" applyBorder="1" applyAlignment="1">
      <alignment horizontal="left" vertical="center"/>
    </xf>
    <xf numFmtId="166" fontId="105" fillId="41" borderId="192" xfId="55" applyNumberFormat="1" applyFont="1" applyFill="1" applyBorder="1" applyAlignment="1">
      <alignment horizontal="right" vertical="center"/>
    </xf>
    <xf numFmtId="166" fontId="105" fillId="41" borderId="193" xfId="55" applyNumberFormat="1" applyFont="1" applyFill="1" applyBorder="1" applyAlignment="1">
      <alignment horizontal="right" vertical="center"/>
    </xf>
    <xf numFmtId="166" fontId="105" fillId="41" borderId="205" xfId="55" applyNumberFormat="1" applyFont="1" applyFill="1" applyBorder="1" applyAlignment="1">
      <alignment horizontal="right" vertical="center"/>
    </xf>
    <xf numFmtId="166" fontId="105" fillId="41" borderId="199" xfId="55" applyNumberFormat="1" applyFont="1" applyFill="1" applyBorder="1" applyAlignment="1">
      <alignment horizontal="right" vertical="center"/>
    </xf>
    <xf numFmtId="9" fontId="48" fillId="31" borderId="229" xfId="0" applyNumberFormat="1" applyFont="1" applyFill="1" applyBorder="1" applyAlignment="1">
      <alignment horizontal="center" vertical="center"/>
    </xf>
    <xf numFmtId="0" fontId="54" fillId="9" borderId="129" xfId="0" applyFont="1" applyFill="1" applyBorder="1" applyAlignment="1">
      <alignment horizontal="center" vertical="center"/>
    </xf>
    <xf numFmtId="21" fontId="3" fillId="40" borderId="0" xfId="0" applyNumberFormat="1" applyFont="1" applyFill="1" applyAlignment="1">
      <alignment horizontal="centerContinuous"/>
    </xf>
    <xf numFmtId="0" fontId="46" fillId="21" borderId="2" xfId="0" applyNumberFormat="1" applyFont="1" applyFill="1" applyBorder="1" applyAlignment="1">
      <alignment horizontal="center" vertical="center"/>
    </xf>
    <xf numFmtId="10" fontId="46" fillId="21" borderId="228" xfId="0" applyNumberFormat="1" applyFont="1" applyFill="1" applyBorder="1" applyAlignment="1">
      <alignment horizontal="center" vertical="center"/>
    </xf>
    <xf numFmtId="3" fontId="36" fillId="33" borderId="228" xfId="0" applyNumberFormat="1" applyFont="1" applyFill="1" applyBorder="1" applyAlignment="1">
      <alignment horizontal="center" vertical="center"/>
    </xf>
    <xf numFmtId="10" fontId="46" fillId="21" borderId="228" xfId="114" applyNumberFormat="1" applyFont="1" applyFill="1" applyBorder="1" applyAlignment="1">
      <alignment horizontal="center" vertical="center"/>
    </xf>
    <xf numFmtId="9" fontId="46" fillId="21" borderId="228" xfId="114" applyFont="1" applyFill="1" applyBorder="1" applyAlignment="1">
      <alignment horizontal="center" vertical="center"/>
    </xf>
    <xf numFmtId="3" fontId="46" fillId="21" borderId="228" xfId="0" applyNumberFormat="1" applyFont="1" applyFill="1" applyBorder="1" applyAlignment="1">
      <alignment horizontal="center" vertical="center"/>
    </xf>
    <xf numFmtId="0" fontId="8" fillId="4" borderId="2" xfId="31" applyFont="1" applyFill="1" applyBorder="1" applyAlignment="1">
      <alignment horizontal="center"/>
    </xf>
    <xf numFmtId="168" fontId="55" fillId="10" borderId="46" xfId="0" applyNumberFormat="1" applyFont="1" applyFill="1" applyBorder="1" applyAlignment="1">
      <alignment horizontal="center" vertical="center"/>
    </xf>
    <xf numFmtId="168" fontId="55" fillId="10" borderId="52" xfId="0" applyNumberFormat="1" applyFont="1" applyFill="1" applyBorder="1" applyAlignment="1">
      <alignment horizontal="center" vertical="center"/>
    </xf>
    <xf numFmtId="168" fontId="55" fillId="10" borderId="217" xfId="0" applyNumberFormat="1" applyFont="1" applyFill="1" applyBorder="1" applyAlignment="1">
      <alignment horizontal="center" vertical="center"/>
    </xf>
    <xf numFmtId="2" fontId="76" fillId="9" borderId="247" xfId="2" applyNumberFormat="1" applyFont="1" applyFill="1" applyBorder="1" applyAlignment="1">
      <alignment horizontal="center" vertical="center"/>
    </xf>
    <xf numFmtId="168" fontId="54" fillId="10" borderId="26" xfId="0" applyNumberFormat="1" applyFont="1" applyFill="1" applyBorder="1" applyAlignment="1">
      <alignment horizontal="center" vertical="center"/>
    </xf>
    <xf numFmtId="0" fontId="55" fillId="10" borderId="248" xfId="55" applyNumberFormat="1" applyFont="1" applyFill="1" applyBorder="1" applyAlignment="1">
      <alignment horizontal="center" vertical="center"/>
    </xf>
    <xf numFmtId="168" fontId="54" fillId="10" borderId="247" xfId="0" applyNumberFormat="1" applyFont="1" applyFill="1" applyBorder="1" applyAlignment="1">
      <alignment horizontal="center" vertical="center"/>
    </xf>
    <xf numFmtId="168" fontId="54" fillId="10" borderId="248" xfId="0" applyNumberFormat="1" applyFont="1" applyFill="1" applyBorder="1" applyAlignment="1">
      <alignment horizontal="center" vertical="center"/>
    </xf>
    <xf numFmtId="0" fontId="55" fillId="10" borderId="28" xfId="55" applyNumberFormat="1" applyFont="1" applyFill="1" applyBorder="1" applyAlignment="1">
      <alignment horizontal="center" vertical="center"/>
    </xf>
    <xf numFmtId="168" fontId="54" fillId="10" borderId="210" xfId="0" applyNumberFormat="1" applyFont="1" applyFill="1" applyBorder="1" applyAlignment="1">
      <alignment horizontal="center" vertical="center"/>
    </xf>
    <xf numFmtId="2" fontId="115" fillId="23" borderId="2" xfId="0" applyNumberFormat="1" applyFont="1" applyFill="1" applyBorder="1" applyAlignment="1">
      <alignment horizontal="center" vertical="center"/>
    </xf>
    <xf numFmtId="2" fontId="115" fillId="18" borderId="2" xfId="0" applyNumberFormat="1" applyFont="1" applyFill="1" applyBorder="1" applyAlignment="1">
      <alignment horizontal="center" vertical="center"/>
    </xf>
    <xf numFmtId="2" fontId="115" fillId="30" borderId="2" xfId="0" applyNumberFormat="1" applyFont="1" applyFill="1" applyBorder="1" applyAlignment="1">
      <alignment horizontal="center" vertical="center"/>
    </xf>
    <xf numFmtId="2" fontId="115" fillId="30" borderId="228" xfId="0" applyNumberFormat="1" applyFont="1" applyFill="1" applyBorder="1" applyAlignment="1">
      <alignment horizontal="center" vertical="center"/>
    </xf>
    <xf numFmtId="9" fontId="115" fillId="30" borderId="2" xfId="0" applyNumberFormat="1" applyFont="1" applyFill="1" applyBorder="1" applyAlignment="1">
      <alignment horizontal="center" vertical="center"/>
    </xf>
    <xf numFmtId="9" fontId="115" fillId="18" borderId="2" xfId="0" applyNumberFormat="1" applyFont="1" applyFill="1" applyBorder="1" applyAlignment="1">
      <alignment horizontal="center" vertical="center"/>
    </xf>
    <xf numFmtId="9" fontId="115" fillId="23" borderId="2" xfId="0" applyNumberFormat="1" applyFont="1" applyFill="1" applyBorder="1" applyAlignment="1">
      <alignment horizontal="center" vertical="center"/>
    </xf>
    <xf numFmtId="9" fontId="115" fillId="30" borderId="228" xfId="0" applyNumberFormat="1" applyFont="1" applyFill="1" applyBorder="1" applyAlignment="1">
      <alignment horizontal="center" vertical="center"/>
    </xf>
    <xf numFmtId="0" fontId="46" fillId="31" borderId="229" xfId="0" applyNumberFormat="1" applyFont="1" applyFill="1" applyBorder="1" applyAlignment="1">
      <alignment horizontal="center" vertical="center"/>
    </xf>
    <xf numFmtId="0" fontId="36" fillId="34" borderId="229" xfId="0" applyFont="1" applyFill="1" applyBorder="1" applyAlignment="1">
      <alignment horizontal="center" vertical="center"/>
    </xf>
    <xf numFmtId="0" fontId="46" fillId="22" borderId="229" xfId="0" applyFont="1" applyFill="1" applyBorder="1" applyAlignment="1">
      <alignment horizontal="center" vertical="center"/>
    </xf>
    <xf numFmtId="0" fontId="36" fillId="25" borderId="227" xfId="2" applyNumberFormat="1" applyFont="1" applyFill="1" applyBorder="1" applyAlignment="1">
      <alignment horizontal="center" vertical="center"/>
    </xf>
    <xf numFmtId="0" fontId="36" fillId="25" borderId="228" xfId="2" applyNumberFormat="1" applyFont="1" applyFill="1" applyBorder="1" applyAlignment="1">
      <alignment horizontal="center" vertical="center"/>
    </xf>
    <xf numFmtId="0" fontId="36" fillId="25" borderId="228" xfId="0" applyFont="1" applyFill="1" applyBorder="1" applyAlignment="1">
      <alignment horizontal="center" vertical="center"/>
    </xf>
    <xf numFmtId="0" fontId="36" fillId="25" borderId="229" xfId="0" applyFont="1" applyFill="1" applyBorder="1" applyAlignment="1">
      <alignment horizontal="center" vertical="center"/>
    </xf>
    <xf numFmtId="9" fontId="115" fillId="30" borderId="227" xfId="0" applyNumberFormat="1" applyFont="1" applyFill="1" applyBorder="1" applyAlignment="1">
      <alignment horizontal="center" vertical="center"/>
    </xf>
    <xf numFmtId="2" fontId="115" fillId="30" borderId="227" xfId="0" applyNumberFormat="1" applyFont="1" applyFill="1" applyBorder="1" applyAlignment="1">
      <alignment horizontal="center" vertical="center"/>
    </xf>
    <xf numFmtId="9" fontId="115" fillId="30" borderId="249" xfId="0" applyNumberFormat="1" applyFont="1" applyFill="1" applyBorder="1" applyAlignment="1">
      <alignment horizontal="center" vertical="center"/>
    </xf>
    <xf numFmtId="2" fontId="115" fillId="30" borderId="249" xfId="0" applyNumberFormat="1" applyFont="1" applyFill="1" applyBorder="1" applyAlignment="1">
      <alignment horizontal="center" vertical="center"/>
    </xf>
    <xf numFmtId="0" fontId="112" fillId="27" borderId="251" xfId="55" applyNumberFormat="1" applyFont="1" applyFill="1" applyBorder="1" applyAlignment="1">
      <alignment horizontal="center" vertical="center"/>
    </xf>
    <xf numFmtId="0" fontId="74" fillId="26" borderId="250" xfId="0" applyNumberFormat="1" applyFont="1" applyFill="1" applyBorder="1" applyAlignment="1">
      <alignment horizontal="center" vertical="center"/>
    </xf>
    <xf numFmtId="0" fontId="74" fillId="26" borderId="252" xfId="0" applyNumberFormat="1" applyFont="1" applyFill="1" applyBorder="1" applyAlignment="1">
      <alignment horizontal="center" vertical="center"/>
    </xf>
    <xf numFmtId="0" fontId="110" fillId="42" borderId="253" xfId="0" applyFont="1" applyFill="1" applyBorder="1" applyAlignment="1">
      <alignment horizontal="center" vertical="center"/>
    </xf>
    <xf numFmtId="2" fontId="114" fillId="42" borderId="254" xfId="0" applyNumberFormat="1" applyFont="1" applyFill="1" applyBorder="1" applyAlignment="1">
      <alignment horizontal="center" vertical="center"/>
    </xf>
    <xf numFmtId="0" fontId="110" fillId="42" borderId="256" xfId="0" applyFont="1" applyFill="1" applyBorder="1" applyAlignment="1">
      <alignment horizontal="center" vertical="center"/>
    </xf>
    <xf numFmtId="0" fontId="110" fillId="42" borderId="257" xfId="0" applyFont="1" applyFill="1" applyBorder="1" applyAlignment="1">
      <alignment horizontal="center" vertical="center"/>
    </xf>
    <xf numFmtId="0" fontId="110" fillId="42" borderId="2" xfId="0" applyFont="1" applyFill="1" applyBorder="1" applyAlignment="1">
      <alignment horizontal="center" vertical="center"/>
    </xf>
    <xf numFmtId="2" fontId="114" fillId="42" borderId="255" xfId="0" applyNumberFormat="1" applyFont="1" applyFill="1" applyBorder="1" applyAlignment="1">
      <alignment horizontal="center" vertical="center"/>
    </xf>
    <xf numFmtId="2" fontId="114" fillId="42" borderId="258" xfId="0" applyNumberFormat="1" applyFont="1" applyFill="1" applyBorder="1" applyAlignment="1">
      <alignment horizontal="center" vertical="center"/>
    </xf>
    <xf numFmtId="2" fontId="109" fillId="42" borderId="258" xfId="0" applyNumberFormat="1" applyFont="1" applyFill="1" applyBorder="1" applyAlignment="1">
      <alignment horizontal="center" vertical="center"/>
    </xf>
    <xf numFmtId="2" fontId="109" fillId="42" borderId="254" xfId="0" applyNumberFormat="1" applyFont="1" applyFill="1" applyBorder="1" applyAlignment="1">
      <alignment horizontal="center" vertical="center"/>
    </xf>
    <xf numFmtId="0" fontId="112" fillId="27" borderId="259" xfId="55" applyNumberFormat="1" applyFont="1" applyFill="1" applyBorder="1" applyAlignment="1">
      <alignment horizontal="center" vertical="center"/>
    </xf>
    <xf numFmtId="0" fontId="46" fillId="27" borderId="259" xfId="55" applyNumberFormat="1" applyFont="1" applyFill="1" applyBorder="1" applyAlignment="1">
      <alignment horizontal="center" vertical="center"/>
    </xf>
    <xf numFmtId="0" fontId="46" fillId="27" borderId="251" xfId="55" applyNumberFormat="1" applyFont="1" applyFill="1" applyBorder="1" applyAlignment="1">
      <alignment horizontal="center" vertical="center"/>
    </xf>
    <xf numFmtId="0" fontId="46" fillId="27" borderId="260" xfId="55" applyNumberFormat="1" applyFont="1" applyFill="1" applyBorder="1" applyAlignment="1">
      <alignment horizontal="center" vertical="center"/>
    </xf>
    <xf numFmtId="0" fontId="74" fillId="26" borderId="261" xfId="0" applyNumberFormat="1" applyFont="1" applyFill="1" applyBorder="1" applyAlignment="1">
      <alignment horizontal="center" vertical="center"/>
    </xf>
    <xf numFmtId="2" fontId="114" fillId="42" borderId="262" xfId="0" applyNumberFormat="1" applyFont="1" applyFill="1" applyBorder="1" applyAlignment="1">
      <alignment horizontal="center" vertical="center"/>
    </xf>
    <xf numFmtId="0" fontId="116" fillId="9" borderId="26" xfId="0" applyNumberFormat="1" applyFont="1" applyFill="1" applyBorder="1" applyAlignment="1">
      <alignment horizontal="center" vertical="center"/>
    </xf>
    <xf numFmtId="0" fontId="116" fillId="9" borderId="25" xfId="0" applyNumberFormat="1" applyFont="1" applyFill="1" applyBorder="1" applyAlignment="1">
      <alignment horizontal="center" vertical="center"/>
    </xf>
    <xf numFmtId="0" fontId="116" fillId="9" borderId="76" xfId="0" applyNumberFormat="1" applyFont="1" applyFill="1" applyBorder="1" applyAlignment="1">
      <alignment horizontal="center" vertical="center"/>
    </xf>
    <xf numFmtId="0" fontId="116" fillId="9" borderId="26" xfId="0" applyFont="1" applyFill="1" applyBorder="1" applyAlignment="1">
      <alignment horizontal="center" vertical="center"/>
    </xf>
    <xf numFmtId="0" fontId="116" fillId="9" borderId="25" xfId="0" applyFont="1" applyFill="1" applyBorder="1" applyAlignment="1">
      <alignment horizontal="center" vertical="center"/>
    </xf>
    <xf numFmtId="0" fontId="116" fillId="9" borderId="76" xfId="0" applyFont="1" applyFill="1" applyBorder="1" applyAlignment="1">
      <alignment horizontal="center" vertical="center"/>
    </xf>
    <xf numFmtId="0" fontId="116" fillId="9" borderId="177" xfId="0" applyFont="1" applyFill="1" applyBorder="1" applyAlignment="1">
      <alignment horizontal="center" vertical="center"/>
    </xf>
    <xf numFmtId="0" fontId="116" fillId="9" borderId="27" xfId="0" applyFont="1" applyFill="1" applyBorder="1" applyAlignment="1">
      <alignment horizontal="center" vertical="center"/>
    </xf>
    <xf numFmtId="0" fontId="116" fillId="9" borderId="210" xfId="0" applyFont="1" applyFill="1" applyBorder="1" applyAlignment="1">
      <alignment horizontal="center" vertical="center"/>
    </xf>
    <xf numFmtId="0" fontId="55" fillId="10" borderId="102" xfId="0" applyFont="1" applyFill="1" applyBorder="1" applyAlignment="1">
      <alignment horizontal="center" vertical="center"/>
    </xf>
    <xf numFmtId="0" fontId="55" fillId="10" borderId="56" xfId="0" applyFont="1" applyFill="1" applyBorder="1" applyAlignment="1">
      <alignment horizontal="center" vertical="center"/>
    </xf>
    <xf numFmtId="0" fontId="55" fillId="10" borderId="108" xfId="0" applyFont="1" applyFill="1" applyBorder="1" applyAlignment="1">
      <alignment horizontal="center" vertical="center"/>
    </xf>
    <xf numFmtId="0" fontId="74" fillId="26" borderId="263" xfId="0" applyNumberFormat="1" applyFont="1" applyFill="1" applyBorder="1" applyAlignment="1">
      <alignment horizontal="center" vertical="center"/>
    </xf>
    <xf numFmtId="0" fontId="101" fillId="16" borderId="2" xfId="0" applyFont="1" applyFill="1" applyBorder="1" applyAlignment="1">
      <alignment horizontal="center" vertical="center"/>
    </xf>
    <xf numFmtId="0" fontId="117" fillId="16" borderId="2" xfId="0" applyFont="1" applyFill="1" applyBorder="1" applyAlignment="1">
      <alignment horizontal="center" vertical="center"/>
    </xf>
    <xf numFmtId="0" fontId="54" fillId="41" borderId="199" xfId="55" applyNumberFormat="1" applyFont="1" applyFill="1" applyBorder="1" applyAlignment="1">
      <alignment horizontal="center" vertical="center"/>
    </xf>
    <xf numFmtId="0" fontId="72" fillId="28" borderId="264" xfId="0" applyFont="1" applyFill="1" applyBorder="1" applyAlignment="1">
      <alignment horizontal="center" vertical="center" wrapText="1"/>
    </xf>
    <xf numFmtId="0" fontId="48" fillId="21" borderId="266" xfId="0" applyFont="1" applyFill="1" applyBorder="1" applyAlignment="1">
      <alignment horizontal="center" vertical="center"/>
    </xf>
    <xf numFmtId="1" fontId="46" fillId="21" borderId="266" xfId="0" applyNumberFormat="1" applyFont="1" applyFill="1" applyBorder="1" applyAlignment="1">
      <alignment horizontal="center" vertical="center"/>
    </xf>
    <xf numFmtId="2" fontId="46" fillId="29" borderId="266" xfId="0" applyNumberFormat="1" applyFont="1" applyFill="1" applyBorder="1" applyAlignment="1">
      <alignment vertical="center"/>
    </xf>
    <xf numFmtId="164" fontId="36" fillId="29" borderId="266" xfId="0" applyNumberFormat="1" applyFont="1" applyFill="1" applyBorder="1" applyAlignment="1">
      <alignment vertical="center"/>
    </xf>
    <xf numFmtId="0" fontId="46" fillId="29" borderId="266" xfId="0" applyFont="1" applyFill="1" applyBorder="1" applyAlignment="1">
      <alignment vertical="center"/>
    </xf>
    <xf numFmtId="1" fontId="36" fillId="29" borderId="266" xfId="0" applyNumberFormat="1" applyFont="1" applyFill="1" applyBorder="1" applyAlignment="1">
      <alignment vertical="center"/>
    </xf>
    <xf numFmtId="166" fontId="36" fillId="29" borderId="266" xfId="55" applyNumberFormat="1" applyFont="1" applyFill="1" applyBorder="1" applyAlignment="1">
      <alignment vertical="center"/>
    </xf>
    <xf numFmtId="0" fontId="48" fillId="21" borderId="265" xfId="0" applyFont="1" applyFill="1" applyBorder="1" applyAlignment="1">
      <alignment horizontal="center" vertical="center"/>
    </xf>
    <xf numFmtId="1" fontId="46" fillId="21" borderId="265" xfId="0" applyNumberFormat="1" applyFont="1" applyFill="1" applyBorder="1" applyAlignment="1">
      <alignment horizontal="center" vertical="center"/>
    </xf>
    <xf numFmtId="2" fontId="46" fillId="29" borderId="265" xfId="0" applyNumberFormat="1" applyFont="1" applyFill="1" applyBorder="1" applyAlignment="1">
      <alignment vertical="center"/>
    </xf>
    <xf numFmtId="164" fontId="36" fillId="29" borderId="265" xfId="0" applyNumberFormat="1" applyFont="1" applyFill="1" applyBorder="1" applyAlignment="1">
      <alignment vertical="center"/>
    </xf>
    <xf numFmtId="0" fontId="46" fillId="29" borderId="265" xfId="0" applyFont="1" applyFill="1" applyBorder="1" applyAlignment="1">
      <alignment vertical="center"/>
    </xf>
    <xf numFmtId="1" fontId="36" fillId="29" borderId="265" xfId="0" applyNumberFormat="1" applyFont="1" applyFill="1" applyBorder="1" applyAlignment="1">
      <alignment vertical="center"/>
    </xf>
    <xf numFmtId="166" fontId="36" fillId="29" borderId="265" xfId="55" applyNumberFormat="1" applyFont="1" applyFill="1" applyBorder="1" applyAlignment="1">
      <alignment vertical="center"/>
    </xf>
    <xf numFmtId="0" fontId="109" fillId="42" borderId="267" xfId="0" applyFont="1" applyFill="1" applyBorder="1" applyAlignment="1">
      <alignment horizontal="center" vertical="center"/>
    </xf>
    <xf numFmtId="0" fontId="112" fillId="42" borderId="268" xfId="0" applyFont="1" applyFill="1" applyBorder="1" applyAlignment="1">
      <alignment horizontal="center" vertical="center"/>
    </xf>
    <xf numFmtId="0" fontId="110" fillId="42" borderId="269" xfId="0" applyFont="1" applyFill="1" applyBorder="1" applyAlignment="1">
      <alignment horizontal="center" vertical="center"/>
    </xf>
    <xf numFmtId="166" fontId="105" fillId="41" borderId="270" xfId="55" applyNumberFormat="1" applyFont="1" applyFill="1" applyBorder="1" applyAlignment="1">
      <alignment horizontal="right" vertical="center"/>
    </xf>
    <xf numFmtId="166" fontId="105" fillId="41" borderId="271" xfId="55" applyNumberFormat="1" applyFont="1" applyFill="1" applyBorder="1" applyAlignment="1">
      <alignment horizontal="right" vertical="center"/>
    </xf>
    <xf numFmtId="0" fontId="111" fillId="42" borderId="272" xfId="0" applyFont="1" applyFill="1" applyBorder="1" applyAlignment="1">
      <alignment horizontal="center" vertical="center"/>
    </xf>
    <xf numFmtId="0" fontId="54" fillId="41" borderId="271" xfId="55" applyNumberFormat="1" applyFont="1" applyFill="1" applyBorder="1" applyAlignment="1">
      <alignment horizontal="center" vertical="center"/>
    </xf>
    <xf numFmtId="0" fontId="36" fillId="18" borderId="273" xfId="0" applyFont="1" applyFill="1" applyBorder="1" applyAlignment="1">
      <alignment vertical="center"/>
    </xf>
    <xf numFmtId="166" fontId="36" fillId="18" borderId="227" xfId="55" applyNumberFormat="1" applyFont="1" applyFill="1" applyBorder="1" applyAlignment="1">
      <alignment vertical="center"/>
    </xf>
    <xf numFmtId="0" fontId="105" fillId="41" borderId="270" xfId="0" applyNumberFormat="1" applyFont="1" applyFill="1" applyBorder="1" applyAlignment="1">
      <alignment horizontal="right" vertical="center"/>
    </xf>
    <xf numFmtId="0" fontId="105" fillId="41" borderId="271" xfId="0" applyNumberFormat="1" applyFont="1" applyFill="1" applyBorder="1" applyAlignment="1">
      <alignment horizontal="right" vertical="center"/>
    </xf>
    <xf numFmtId="10" fontId="46" fillId="21" borderId="229" xfId="0" applyNumberFormat="1" applyFont="1" applyFill="1" applyBorder="1" applyAlignment="1">
      <alignment horizontal="center" vertical="center"/>
    </xf>
    <xf numFmtId="167" fontId="36" fillId="33" borderId="229" xfId="0" applyNumberFormat="1" applyFont="1" applyFill="1" applyBorder="1" applyAlignment="1">
      <alignment horizontal="center" vertical="center"/>
    </xf>
    <xf numFmtId="14" fontId="36" fillId="33" borderId="229" xfId="0" applyNumberFormat="1" applyFont="1" applyFill="1" applyBorder="1" applyAlignment="1">
      <alignment horizontal="center" vertical="center"/>
    </xf>
    <xf numFmtId="9" fontId="46" fillId="21" borderId="229" xfId="114" applyFont="1" applyFill="1" applyBorder="1" applyAlignment="1">
      <alignment horizontal="center" vertical="center"/>
    </xf>
    <xf numFmtId="0" fontId="46" fillId="21" borderId="229" xfId="0" applyNumberFormat="1" applyFont="1" applyFill="1" applyBorder="1" applyAlignment="1">
      <alignment horizontal="center" vertical="center"/>
    </xf>
    <xf numFmtId="0" fontId="109" fillId="42" borderId="274" xfId="0" applyFont="1" applyFill="1" applyBorder="1" applyAlignment="1">
      <alignment horizontal="center" vertical="center"/>
    </xf>
    <xf numFmtId="0" fontId="112" fillId="42" borderId="275" xfId="0" applyFont="1" applyFill="1" applyBorder="1" applyAlignment="1">
      <alignment horizontal="center" vertical="center"/>
    </xf>
    <xf numFmtId="0" fontId="110" fillId="42" borderId="276" xfId="0" applyFont="1" applyFill="1" applyBorder="1" applyAlignment="1">
      <alignment horizontal="center" vertical="center"/>
    </xf>
    <xf numFmtId="166" fontId="105" fillId="41" borderId="277" xfId="55" applyNumberFormat="1" applyFont="1" applyFill="1" applyBorder="1" applyAlignment="1">
      <alignment horizontal="right" vertical="center"/>
    </xf>
    <xf numFmtId="166" fontId="105" fillId="41" borderId="278" xfId="55" applyNumberFormat="1" applyFont="1" applyFill="1" applyBorder="1" applyAlignment="1">
      <alignment horizontal="right" vertical="center"/>
    </xf>
    <xf numFmtId="0" fontId="111" fillId="42" borderId="278" xfId="0" applyFont="1" applyFill="1" applyBorder="1" applyAlignment="1">
      <alignment horizontal="center" vertical="center"/>
    </xf>
    <xf numFmtId="0" fontId="54" fillId="41" borderId="278" xfId="55" applyNumberFormat="1" applyFont="1" applyFill="1" applyBorder="1" applyAlignment="1">
      <alignment horizontal="center" vertical="center"/>
    </xf>
    <xf numFmtId="0" fontId="36" fillId="18" borderId="279" xfId="0" applyFont="1" applyFill="1" applyBorder="1" applyAlignment="1">
      <alignment vertical="center"/>
    </xf>
    <xf numFmtId="166" fontId="36" fillId="18" borderId="280" xfId="55" applyNumberFormat="1" applyFont="1" applyFill="1" applyBorder="1" applyAlignment="1">
      <alignment vertical="center"/>
    </xf>
    <xf numFmtId="164" fontId="60" fillId="9" borderId="25" xfId="40" applyNumberFormat="1" applyFont="1" applyFill="1" applyBorder="1" applyAlignment="1">
      <alignment horizontal="center" vertical="center"/>
    </xf>
    <xf numFmtId="164" fontId="60" fillId="9" borderId="26" xfId="40" applyNumberFormat="1" applyFont="1" applyFill="1" applyBorder="1" applyAlignment="1">
      <alignment horizontal="center" vertical="center"/>
    </xf>
    <xf numFmtId="168" fontId="60" fillId="9" borderId="26" xfId="40" applyNumberFormat="1" applyFont="1" applyFill="1" applyBorder="1" applyAlignment="1">
      <alignment horizontal="center" vertical="center"/>
    </xf>
    <xf numFmtId="168" fontId="60" fillId="9" borderId="25" xfId="40" applyNumberFormat="1" applyFont="1" applyFill="1" applyBorder="1" applyAlignment="1">
      <alignment horizontal="center" vertical="center"/>
    </xf>
    <xf numFmtId="168" fontId="60" fillId="9" borderId="177" xfId="40" applyNumberFormat="1" applyFont="1" applyFill="1" applyBorder="1" applyAlignment="1">
      <alignment horizontal="center" vertical="center"/>
    </xf>
    <xf numFmtId="0" fontId="94" fillId="9" borderId="281" xfId="55" applyNumberFormat="1" applyFont="1" applyFill="1" applyBorder="1" applyAlignment="1">
      <alignment horizontal="center" vertical="center"/>
    </xf>
    <xf numFmtId="0" fontId="94" fillId="9" borderId="282" xfId="55" applyNumberFormat="1" applyFont="1" applyFill="1" applyBorder="1" applyAlignment="1">
      <alignment horizontal="center" vertical="center"/>
    </xf>
    <xf numFmtId="168" fontId="60" fillId="9" borderId="40" xfId="114" applyNumberFormat="1" applyFont="1" applyFill="1" applyBorder="1" applyAlignment="1">
      <alignment horizontal="center" vertical="center"/>
    </xf>
    <xf numFmtId="168" fontId="60" fillId="9" borderId="27" xfId="114" applyNumberFormat="1" applyFont="1" applyFill="1" applyBorder="1" applyAlignment="1">
      <alignment horizontal="center" vertical="center"/>
    </xf>
    <xf numFmtId="168" fontId="60" fillId="9" borderId="72" xfId="114" applyNumberFormat="1" applyFont="1" applyFill="1" applyBorder="1" applyAlignment="1">
      <alignment horizontal="center" vertical="center"/>
    </xf>
    <xf numFmtId="168" fontId="60" fillId="9" borderId="110" xfId="114" applyNumberFormat="1" applyFont="1" applyFill="1" applyBorder="1" applyAlignment="1">
      <alignment horizontal="center" vertical="center"/>
    </xf>
    <xf numFmtId="0" fontId="91" fillId="9" borderId="285" xfId="0" applyFont="1" applyFill="1" applyBorder="1" applyAlignment="1">
      <alignment horizontal="center" vertical="center"/>
    </xf>
    <xf numFmtId="2" fontId="92" fillId="9" borderId="131" xfId="0" applyNumberFormat="1" applyFont="1" applyFill="1" applyBorder="1" applyAlignment="1">
      <alignment horizontal="center" vertical="center"/>
    </xf>
    <xf numFmtId="2" fontId="55" fillId="9" borderId="81" xfId="0" applyNumberFormat="1" applyFont="1" applyFill="1" applyBorder="1" applyAlignment="1">
      <alignment horizontal="center" vertical="center"/>
    </xf>
    <xf numFmtId="2" fontId="55" fillId="9" borderId="119" xfId="0" applyNumberFormat="1" applyFont="1" applyFill="1" applyBorder="1" applyAlignment="1">
      <alignment horizontal="center" vertical="center"/>
    </xf>
    <xf numFmtId="2" fontId="76" fillId="9" borderId="27" xfId="2" applyNumberFormat="1" applyFont="1" applyFill="1" applyBorder="1" applyAlignment="1">
      <alignment horizontal="center" vertical="center"/>
    </xf>
    <xf numFmtId="0" fontId="55" fillId="10" borderId="21" xfId="55" applyNumberFormat="1" applyFont="1" applyFill="1" applyBorder="1" applyAlignment="1">
      <alignment horizontal="center" vertical="center"/>
    </xf>
    <xf numFmtId="168" fontId="54" fillId="10" borderId="21" xfId="0" applyNumberFormat="1" applyFont="1" applyFill="1" applyBorder="1" applyAlignment="1">
      <alignment horizontal="center" vertical="center"/>
    </xf>
    <xf numFmtId="0" fontId="38" fillId="28" borderId="111" xfId="0" applyFont="1" applyFill="1" applyBorder="1" applyAlignment="1">
      <alignment vertical="center"/>
    </xf>
    <xf numFmtId="0" fontId="73" fillId="18" borderId="286" xfId="0" applyFont="1" applyFill="1" applyBorder="1" applyAlignment="1">
      <alignment horizontal="center" vertical="center"/>
    </xf>
    <xf numFmtId="0" fontId="109" fillId="42" borderId="287" xfId="0" applyFont="1" applyFill="1" applyBorder="1" applyAlignment="1">
      <alignment horizontal="center" vertical="center"/>
    </xf>
    <xf numFmtId="0" fontId="112" fillId="42" borderId="288" xfId="0" applyFont="1" applyFill="1" applyBorder="1" applyAlignment="1">
      <alignment horizontal="center" vertical="center"/>
    </xf>
    <xf numFmtId="0" fontId="110" fillId="42" borderId="289" xfId="0" applyFont="1" applyFill="1" applyBorder="1" applyAlignment="1">
      <alignment horizontal="center" vertical="center"/>
    </xf>
    <xf numFmtId="166" fontId="105" fillId="41" borderId="290" xfId="55" applyNumberFormat="1" applyFont="1" applyFill="1" applyBorder="1" applyAlignment="1">
      <alignment horizontal="right" vertical="center"/>
    </xf>
    <xf numFmtId="166" fontId="105" fillId="41" borderId="291" xfId="55" applyNumberFormat="1" applyFont="1" applyFill="1" applyBorder="1" applyAlignment="1">
      <alignment horizontal="right" vertical="center"/>
    </xf>
    <xf numFmtId="0" fontId="111" fillId="42" borderId="292" xfId="0" applyFont="1" applyFill="1" applyBorder="1" applyAlignment="1">
      <alignment horizontal="center" vertical="center"/>
    </xf>
    <xf numFmtId="0" fontId="54" fillId="41" borderId="291" xfId="55" applyNumberFormat="1" applyFont="1" applyFill="1" applyBorder="1" applyAlignment="1">
      <alignment horizontal="center" vertical="center"/>
    </xf>
    <xf numFmtId="0" fontId="36" fillId="18" borderId="293" xfId="0" applyFont="1" applyFill="1" applyBorder="1" applyAlignment="1">
      <alignment vertical="center"/>
    </xf>
    <xf numFmtId="166" fontId="36" fillId="18" borderId="294" xfId="55" applyNumberFormat="1" applyFont="1" applyFill="1" applyBorder="1" applyAlignment="1">
      <alignment vertical="center"/>
    </xf>
    <xf numFmtId="0" fontId="36" fillId="25" borderId="294" xfId="2" applyNumberFormat="1" applyFont="1" applyFill="1" applyBorder="1" applyAlignment="1">
      <alignment horizontal="center" vertical="center"/>
    </xf>
    <xf numFmtId="0" fontId="74" fillId="26" borderId="295" xfId="0" applyNumberFormat="1" applyFont="1" applyFill="1" applyBorder="1" applyAlignment="1">
      <alignment horizontal="center" vertical="center"/>
    </xf>
    <xf numFmtId="0" fontId="46" fillId="27" borderId="296" xfId="55" applyNumberFormat="1" applyFont="1" applyFill="1" applyBorder="1" applyAlignment="1">
      <alignment horizontal="center" vertical="center"/>
    </xf>
    <xf numFmtId="0" fontId="110" fillId="42" borderId="288" xfId="0" applyFont="1" applyFill="1" applyBorder="1" applyAlignment="1">
      <alignment horizontal="center" vertical="center"/>
    </xf>
    <xf numFmtId="0" fontId="110" fillId="42" borderId="294" xfId="0" applyFont="1" applyFill="1" applyBorder="1" applyAlignment="1">
      <alignment horizontal="center" vertical="center"/>
    </xf>
    <xf numFmtId="2" fontId="114" fillId="42" borderId="297" xfId="0" applyNumberFormat="1" applyFont="1" applyFill="1" applyBorder="1" applyAlignment="1">
      <alignment horizontal="center" vertical="center"/>
    </xf>
    <xf numFmtId="0" fontId="108" fillId="42" borderId="288" xfId="0" applyFont="1" applyFill="1" applyBorder="1" applyAlignment="1">
      <alignment horizontal="center" vertical="center"/>
    </xf>
    <xf numFmtId="170" fontId="107" fillId="41" borderId="290" xfId="0" applyNumberFormat="1" applyFont="1" applyFill="1" applyBorder="1" applyAlignment="1">
      <alignment horizontal="right" vertical="center"/>
    </xf>
    <xf numFmtId="170" fontId="54" fillId="41" borderId="298" xfId="0" applyNumberFormat="1" applyFont="1" applyFill="1" applyBorder="1" applyAlignment="1">
      <alignment horizontal="right" vertical="center"/>
    </xf>
    <xf numFmtId="0" fontId="36" fillId="25" borderId="299" xfId="0" applyFont="1" applyFill="1" applyBorder="1" applyAlignment="1">
      <alignment horizontal="center" vertical="center"/>
    </xf>
    <xf numFmtId="0" fontId="74" fillId="26" borderId="300" xfId="0" applyNumberFormat="1" applyFont="1" applyFill="1" applyBorder="1" applyAlignment="1">
      <alignment horizontal="center" vertical="center"/>
    </xf>
    <xf numFmtId="0" fontId="46" fillId="27" borderId="301" xfId="55" applyNumberFormat="1" applyFont="1" applyFill="1" applyBorder="1" applyAlignment="1">
      <alignment horizontal="center" vertical="center"/>
    </xf>
    <xf numFmtId="0" fontId="110" fillId="42" borderId="302" xfId="0" applyFont="1" applyFill="1" applyBorder="1" applyAlignment="1">
      <alignment horizontal="center" vertical="center"/>
    </xf>
    <xf numFmtId="0" fontId="110" fillId="42" borderId="111" xfId="0" applyFont="1" applyFill="1" applyBorder="1" applyAlignment="1">
      <alignment horizontal="center" vertical="center"/>
    </xf>
    <xf numFmtId="2" fontId="109" fillId="42" borderId="303" xfId="0" applyNumberFormat="1" applyFont="1" applyFill="1" applyBorder="1" applyAlignment="1">
      <alignment horizontal="center" vertical="center"/>
    </xf>
    <xf numFmtId="0" fontId="108" fillId="42" borderId="302" xfId="0" applyFont="1" applyFill="1" applyBorder="1" applyAlignment="1">
      <alignment horizontal="center" vertical="center"/>
    </xf>
    <xf numFmtId="170" fontId="107" fillId="41" borderId="304" xfId="0" applyNumberFormat="1" applyFont="1" applyFill="1" applyBorder="1" applyAlignment="1">
      <alignment horizontal="right" vertical="center"/>
    </xf>
    <xf numFmtId="170" fontId="54" fillId="41" borderId="305" xfId="0" applyNumberFormat="1" applyFont="1" applyFill="1" applyBorder="1" applyAlignment="1">
      <alignment horizontal="right" vertical="center"/>
    </xf>
    <xf numFmtId="0" fontId="72" fillId="28" borderId="306" xfId="0" applyFont="1" applyFill="1" applyBorder="1" applyAlignment="1">
      <alignment horizontal="center" vertical="center" wrapText="1"/>
    </xf>
    <xf numFmtId="0" fontId="109" fillId="42" borderId="307" xfId="0" applyFont="1" applyFill="1" applyBorder="1" applyAlignment="1">
      <alignment horizontal="center" vertical="center"/>
    </xf>
    <xf numFmtId="0" fontId="112" fillId="42" borderId="302" xfId="0" applyFont="1" applyFill="1" applyBorder="1" applyAlignment="1">
      <alignment horizontal="center" vertical="center"/>
    </xf>
    <xf numFmtId="0" fontId="110" fillId="42" borderId="308" xfId="0" applyFont="1" applyFill="1" applyBorder="1" applyAlignment="1">
      <alignment horizontal="center" vertical="center"/>
    </xf>
    <xf numFmtId="0" fontId="105" fillId="41" borderId="304" xfId="0" applyNumberFormat="1" applyFont="1" applyFill="1" applyBorder="1" applyAlignment="1">
      <alignment horizontal="right" vertical="center"/>
    </xf>
    <xf numFmtId="0" fontId="105" fillId="41" borderId="309" xfId="0" applyNumberFormat="1" applyFont="1" applyFill="1" applyBorder="1" applyAlignment="1">
      <alignment horizontal="right" vertical="center"/>
    </xf>
    <xf numFmtId="0" fontId="111" fillId="42" borderId="310" xfId="0" applyFont="1" applyFill="1" applyBorder="1" applyAlignment="1">
      <alignment horizontal="center" vertical="center"/>
    </xf>
    <xf numFmtId="0" fontId="54" fillId="41" borderId="309" xfId="55" applyNumberFormat="1" applyFont="1" applyFill="1" applyBorder="1" applyAlignment="1">
      <alignment horizontal="center" vertical="center"/>
    </xf>
    <xf numFmtId="0" fontId="36" fillId="28" borderId="311" xfId="0" applyFont="1" applyFill="1" applyBorder="1" applyAlignment="1">
      <alignment vertical="center"/>
    </xf>
    <xf numFmtId="166" fontId="36" fillId="28" borderId="299" xfId="55" applyNumberFormat="1" applyFont="1" applyFill="1" applyBorder="1" applyAlignment="1">
      <alignment vertical="center"/>
    </xf>
    <xf numFmtId="3" fontId="86" fillId="10" borderId="48" xfId="0" applyNumberFormat="1" applyFont="1" applyFill="1" applyBorder="1" applyAlignment="1">
      <alignment horizontal="center" vertical="center"/>
    </xf>
    <xf numFmtId="3" fontId="86" fillId="10" borderId="103" xfId="0" applyNumberFormat="1" applyFont="1" applyFill="1" applyBorder="1" applyAlignment="1">
      <alignment horizontal="center" vertical="center"/>
    </xf>
    <xf numFmtId="2" fontId="61" fillId="9" borderId="283" xfId="55" applyNumberFormat="1" applyFont="1" applyFill="1" applyBorder="1" applyAlignment="1">
      <alignment horizontal="center" vertical="center"/>
    </xf>
    <xf numFmtId="2" fontId="61" fillId="9" borderId="27" xfId="55" applyNumberFormat="1" applyFont="1" applyFill="1" applyBorder="1" applyAlignment="1">
      <alignment horizontal="center" vertical="center"/>
    </xf>
    <xf numFmtId="2" fontId="61" fillId="9" borderId="284" xfId="55" applyNumberFormat="1" applyFont="1" applyFill="1" applyBorder="1" applyAlignment="1">
      <alignment horizontal="center" vertical="center"/>
    </xf>
    <xf numFmtId="2" fontId="61" fillId="9" borderId="72" xfId="55" applyNumberFormat="1" applyFont="1" applyFill="1" applyBorder="1" applyAlignment="1">
      <alignment horizontal="center" vertical="center"/>
    </xf>
    <xf numFmtId="2" fontId="61" fillId="9" borderId="32" xfId="55" applyNumberFormat="1" applyFont="1" applyFill="1" applyBorder="1" applyAlignment="1">
      <alignment horizontal="center" vertical="center"/>
    </xf>
    <xf numFmtId="165" fontId="87" fillId="10" borderId="106" xfId="0" applyNumberFormat="1" applyFont="1" applyFill="1" applyBorder="1" applyAlignment="1">
      <alignment horizontal="center" vertical="center"/>
    </xf>
    <xf numFmtId="165" fontId="87" fillId="10" borderId="107" xfId="0" applyNumberFormat="1" applyFont="1" applyFill="1" applyBorder="1" applyAlignment="1">
      <alignment horizontal="center" vertical="center"/>
    </xf>
    <xf numFmtId="3" fontId="86" fillId="10" borderId="104" xfId="0" applyNumberFormat="1" applyFont="1" applyFill="1" applyBorder="1" applyAlignment="1">
      <alignment horizontal="center" vertical="center"/>
    </xf>
    <xf numFmtId="3" fontId="86" fillId="10" borderId="105" xfId="0" applyNumberFormat="1" applyFont="1" applyFill="1" applyBorder="1" applyAlignment="1">
      <alignment horizontal="center" vertical="center"/>
    </xf>
    <xf numFmtId="2" fontId="61" fillId="9" borderId="40" xfId="55" applyNumberFormat="1" applyFont="1" applyFill="1" applyBorder="1" applyAlignment="1">
      <alignment horizontal="center" vertical="center"/>
    </xf>
    <xf numFmtId="2" fontId="61" fillId="9" borderId="121" xfId="55" applyNumberFormat="1" applyFont="1" applyFill="1" applyBorder="1" applyAlignment="1">
      <alignment horizontal="center" vertical="center"/>
    </xf>
    <xf numFmtId="0" fontId="36" fillId="44" borderId="228" xfId="0" applyFont="1" applyFill="1" applyBorder="1" applyAlignment="1">
      <alignment horizontal="center" vertical="center"/>
    </xf>
    <xf numFmtId="0" fontId="16" fillId="45" borderId="228" xfId="0" applyFont="1" applyFill="1" applyBorder="1"/>
    <xf numFmtId="0" fontId="36" fillId="44" borderId="227" xfId="0" applyFont="1" applyFill="1" applyBorder="1" applyAlignment="1">
      <alignment horizontal="center" vertical="center"/>
    </xf>
    <xf numFmtId="0" fontId="16" fillId="45" borderId="227" xfId="0" applyFont="1" applyFill="1" applyBorder="1"/>
    <xf numFmtId="0" fontId="46" fillId="18" borderId="230" xfId="0" applyFont="1" applyFill="1" applyBorder="1" applyAlignment="1">
      <alignment horizontal="center" vertical="center"/>
    </xf>
    <xf numFmtId="0" fontId="16" fillId="0" borderId="230" xfId="0" applyFont="1" applyBorder="1"/>
    <xf numFmtId="0" fontId="46" fillId="28" borderId="231" xfId="0" applyFont="1" applyFill="1" applyBorder="1" applyAlignment="1">
      <alignment horizontal="center" vertical="center"/>
    </xf>
    <xf numFmtId="0" fontId="16" fillId="0" borderId="231" xfId="0" applyFont="1" applyBorder="1"/>
    <xf numFmtId="0" fontId="48" fillId="33" borderId="228" xfId="0" applyFont="1" applyFill="1" applyBorder="1" applyAlignment="1">
      <alignment horizontal="center" vertical="center"/>
    </xf>
    <xf numFmtId="0" fontId="16" fillId="0" borderId="228" xfId="0" applyFont="1" applyBorder="1"/>
    <xf numFmtId="0" fontId="48" fillId="29" borderId="229" xfId="0" applyFont="1" applyFill="1" applyBorder="1" applyAlignment="1">
      <alignment horizontal="center" vertical="center"/>
    </xf>
    <xf numFmtId="0" fontId="16" fillId="0" borderId="229" xfId="0" applyFont="1" applyBorder="1"/>
    <xf numFmtId="0" fontId="36" fillId="33" borderId="229" xfId="0" applyFont="1" applyFill="1" applyBorder="1" applyAlignment="1">
      <alignment horizontal="center" vertical="center"/>
    </xf>
    <xf numFmtId="0" fontId="48" fillId="18" borderId="228" xfId="0" applyFont="1" applyFill="1" applyBorder="1" applyAlignment="1">
      <alignment horizontal="center" vertical="center"/>
    </xf>
    <xf numFmtId="0" fontId="36" fillId="29" borderId="2" xfId="0" applyFont="1" applyFill="1" applyBorder="1" applyAlignment="1">
      <alignment horizontal="center" vertical="center"/>
    </xf>
    <xf numFmtId="0" fontId="16" fillId="0" borderId="2" xfId="0" applyFont="1" applyBorder="1"/>
    <xf numFmtId="0" fontId="36" fillId="33" borderId="228" xfId="0" applyFont="1" applyFill="1" applyBorder="1" applyAlignment="1">
      <alignment horizontal="center" vertical="center"/>
    </xf>
    <xf numFmtId="0" fontId="36" fillId="29" borderId="266" xfId="0" applyFont="1" applyFill="1" applyBorder="1" applyAlignment="1">
      <alignment horizontal="center" vertical="center"/>
    </xf>
    <xf numFmtId="0" fontId="16" fillId="0" borderId="265" xfId="0" applyFont="1" applyBorder="1"/>
    <xf numFmtId="0" fontId="48" fillId="28" borderId="229" xfId="0" applyFont="1" applyFill="1" applyBorder="1" applyAlignment="1">
      <alignment horizontal="center" vertical="center"/>
    </xf>
    <xf numFmtId="0" fontId="39" fillId="33" borderId="229" xfId="0" applyFont="1" applyFill="1" applyBorder="1" applyAlignment="1">
      <alignment horizontal="center" vertical="center"/>
    </xf>
    <xf numFmtId="0" fontId="39" fillId="33" borderId="228" xfId="0" applyFont="1" applyFill="1" applyBorder="1" applyAlignment="1">
      <alignment horizontal="center" vertical="center"/>
    </xf>
    <xf numFmtId="0" fontId="36" fillId="33" borderId="2" xfId="0" applyFont="1" applyFill="1" applyBorder="1" applyAlignment="1">
      <alignment horizontal="center" vertical="center"/>
    </xf>
    <xf numFmtId="165" fontId="33" fillId="10" borderId="179" xfId="0" applyNumberFormat="1" applyFont="1" applyFill="1" applyBorder="1" applyAlignment="1">
      <alignment horizontal="center" vertical="center"/>
    </xf>
    <xf numFmtId="0" fontId="55" fillId="10" borderId="108" xfId="0" applyFont="1" applyFill="1" applyBorder="1" applyAlignment="1">
      <alignment horizontal="left" vertical="center"/>
    </xf>
    <xf numFmtId="0" fontId="55" fillId="10" borderId="109" xfId="55" applyNumberFormat="1" applyFont="1" applyFill="1" applyBorder="1" applyAlignment="1">
      <alignment horizontal="center" vertical="center"/>
    </xf>
    <xf numFmtId="168" fontId="54" fillId="10" borderId="109" xfId="0" applyNumberFormat="1" applyFont="1" applyFill="1" applyBorder="1" applyAlignment="1">
      <alignment horizontal="center" vertical="center"/>
    </xf>
    <xf numFmtId="0" fontId="116" fillId="9" borderId="109" xfId="0" applyFont="1" applyFill="1" applyBorder="1" applyAlignment="1">
      <alignment horizontal="center" vertical="center"/>
    </xf>
    <xf numFmtId="0" fontId="34" fillId="10" borderId="282" xfId="0" applyFont="1" applyFill="1" applyBorder="1" applyAlignment="1">
      <alignment horizontal="right" vertical="center"/>
    </xf>
    <xf numFmtId="0" fontId="34" fillId="10" borderId="109" xfId="0" applyFont="1" applyFill="1" applyBorder="1" applyAlignment="1">
      <alignment horizontal="right" vertical="center"/>
    </xf>
    <xf numFmtId="0" fontId="34" fillId="10" borderId="115" xfId="0" applyFont="1" applyFill="1" applyBorder="1" applyAlignment="1">
      <alignment horizontal="right" vertical="center"/>
    </xf>
    <xf numFmtId="0" fontId="33" fillId="10" borderId="109" xfId="0" applyFont="1" applyFill="1" applyBorder="1" applyAlignment="1">
      <alignment horizontal="right" vertical="center"/>
    </xf>
    <xf numFmtId="3" fontId="33" fillId="10" borderId="109" xfId="0" applyNumberFormat="1" applyFont="1" applyFill="1" applyBorder="1" applyAlignment="1">
      <alignment horizontal="right" vertical="center"/>
    </xf>
    <xf numFmtId="0" fontId="33" fillId="10" borderId="109" xfId="0" applyNumberFormat="1" applyFont="1" applyFill="1" applyBorder="1" applyAlignment="1">
      <alignment horizontal="right" vertical="center"/>
    </xf>
    <xf numFmtId="3" fontId="33" fillId="10" borderId="113" xfId="0" applyNumberFormat="1" applyFont="1" applyFill="1" applyBorder="1" applyAlignment="1">
      <alignment horizontal="right" vertical="center"/>
    </xf>
    <xf numFmtId="165" fontId="33" fillId="10" borderId="113" xfId="0" applyNumberFormat="1" applyFont="1" applyFill="1" applyBorder="1" applyAlignment="1">
      <alignment horizontal="center" vertical="center"/>
    </xf>
    <xf numFmtId="0" fontId="15" fillId="36" borderId="182" xfId="55" applyNumberFormat="1" applyFont="1" applyFill="1" applyBorder="1" applyAlignment="1">
      <alignment horizontal="center" vertical="center"/>
    </xf>
    <xf numFmtId="0" fontId="15" fillId="39" borderId="183" xfId="55" applyNumberFormat="1" applyFont="1" applyFill="1" applyBorder="1" applyAlignment="1">
      <alignment horizontal="center" vertical="center"/>
    </xf>
    <xf numFmtId="0" fontId="15" fillId="36" borderId="312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0" fontId="113" fillId="9" borderId="186" xfId="55" applyNumberFormat="1" applyFont="1" applyFill="1" applyBorder="1" applyAlignment="1">
      <alignment horizontal="center" vertical="center"/>
    </xf>
    <xf numFmtId="0" fontId="89" fillId="9" borderId="113" xfId="0" applyNumberFormat="1" applyFont="1" applyFill="1" applyBorder="1" applyAlignment="1">
      <alignment horizontal="center" vertical="center"/>
    </xf>
    <xf numFmtId="2" fontId="76" fillId="9" borderId="109" xfId="2" applyNumberFormat="1" applyFont="1" applyFill="1" applyBorder="1" applyAlignment="1">
      <alignment horizontal="center" vertical="center"/>
    </xf>
    <xf numFmtId="168" fontId="55" fillId="10" borderId="113" xfId="0" applyNumberFormat="1" applyFont="1" applyFill="1" applyBorder="1" applyAlignment="1">
      <alignment horizontal="center" vertical="center"/>
    </xf>
    <xf numFmtId="10" fontId="81" fillId="10" borderId="210" xfId="114" applyNumberFormat="1" applyFont="1" applyFill="1" applyBorder="1" applyAlignment="1">
      <alignment horizontal="center" vertical="center"/>
    </xf>
    <xf numFmtId="0" fontId="34" fillId="10" borderId="313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4" fillId="10" borderId="314" xfId="0" applyFont="1" applyFill="1" applyBorder="1" applyAlignment="1">
      <alignment horizontal="right" vertical="center"/>
    </xf>
    <xf numFmtId="0" fontId="33" fillId="10" borderId="210" xfId="0" applyFont="1" applyFill="1" applyBorder="1" applyAlignment="1">
      <alignment horizontal="right" vertical="center"/>
    </xf>
    <xf numFmtId="3" fontId="33" fillId="10" borderId="210" xfId="0" applyNumberFormat="1" applyFont="1" applyFill="1" applyBorder="1" applyAlignment="1">
      <alignment horizontal="right" vertical="center"/>
    </xf>
    <xf numFmtId="0" fontId="33" fillId="10" borderId="210" xfId="0" applyNumberFormat="1" applyFont="1" applyFill="1" applyBorder="1" applyAlignment="1">
      <alignment horizontal="right" vertical="center"/>
    </xf>
    <xf numFmtId="3" fontId="33" fillId="10" borderId="217" xfId="0" applyNumberFormat="1" applyFont="1" applyFill="1" applyBorder="1" applyAlignment="1">
      <alignment horizontal="right" vertical="center"/>
    </xf>
    <xf numFmtId="165" fontId="33" fillId="10" borderId="217" xfId="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734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FFCC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D5CDE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rgb="FFD5CDE1"/>
      </font>
    </dxf>
    <dxf>
      <font>
        <color rgb="FFFFFFCC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rgb="FFC00000"/>
      </font>
      <fill>
        <patternFill patternType="solid">
          <bgColor theme="0" tint="-0.1499679555650502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solid">
          <bgColor theme="0" tint="-0.14996795556505021"/>
        </patternFill>
      </fill>
    </dxf>
    <dxf>
      <font>
        <color rgb="FFFF0000"/>
      </font>
      <fill>
        <patternFill patternType="solid">
          <bgColor theme="0" tint="-0.1499679555650502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solid">
          <bgColor theme="0" tint="-0.14996795556505021"/>
        </patternFill>
      </fill>
    </dxf>
    <dxf>
      <font>
        <b/>
        <color rgb="FF336666"/>
      </font>
      <fill>
        <patternFill patternType="solid">
          <bgColor theme="0" tint="-0.1499679555650502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07E39"/>
      <color rgb="FFFF3300"/>
      <color rgb="FFD5CDE1"/>
      <color rgb="FFFFFFCC"/>
      <color rgb="FFFFFF99"/>
      <color rgb="FFDAD2E4"/>
      <color rgb="FFFFFF66"/>
      <color rgb="FFF5FCAE"/>
      <color rgb="FFFAFEE6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39"/>
  <sheetViews>
    <sheetView tabSelected="1" zoomScale="93" zoomScaleNormal="93" workbookViewId="0">
      <pane ySplit="1" topLeftCell="A2" activePane="bottomLeft" state="frozen"/>
      <selection pane="bottomLeft" activeCell="U66" sqref="U66"/>
    </sheetView>
  </sheetViews>
  <sheetFormatPr baseColWidth="10" defaultRowHeight="12.75" customHeight="1" outlineLevelRow="2"/>
  <cols>
    <col min="1" max="1" width="11.28515625" style="451" bestFit="1" customWidth="1"/>
    <col min="2" max="2" width="8.42578125" style="299" bestFit="1" customWidth="1"/>
    <col min="3" max="3" width="8.140625" style="300" bestFit="1" customWidth="1"/>
    <col min="4" max="4" width="8.85546875" style="300" bestFit="1" customWidth="1"/>
    <col min="5" max="5" width="8.28515625" style="299" customWidth="1"/>
    <col min="6" max="6" width="8.140625" style="38" bestFit="1" customWidth="1"/>
    <col min="7" max="7" width="6.28515625" style="244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249" bestFit="1" customWidth="1"/>
    <col min="14" max="14" width="6.7109375" style="12" hidden="1" customWidth="1"/>
    <col min="15" max="15" width="7.7109375" style="36" hidden="1" customWidth="1"/>
    <col min="16" max="16" width="3.7109375" style="41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.28515625" style="11" bestFit="1" customWidth="1"/>
    <col min="22" max="22" width="4.85546875" style="11" customWidth="1"/>
    <col min="23" max="23" width="8" style="263" bestFit="1" customWidth="1"/>
    <col min="24" max="24" width="6.28515625" style="155" customWidth="1"/>
    <col min="25" max="25" width="8.85546875" style="246" customWidth="1"/>
    <col min="26" max="26" width="6.85546875" style="247" bestFit="1" customWidth="1"/>
    <col min="27" max="27" width="8.85546875" style="248" bestFit="1" customWidth="1"/>
    <col min="28" max="31" width="7" style="43" bestFit="1" customWidth="1"/>
    <col min="32" max="32" width="8.140625" style="43" customWidth="1"/>
    <col min="33" max="33" width="7" style="43" customWidth="1"/>
    <col min="34" max="34" width="8" style="43" bestFit="1" customWidth="1"/>
    <col min="35" max="35" width="10.85546875" style="43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452" t="s">
        <v>92</v>
      </c>
      <c r="B1" s="163" t="s">
        <v>540</v>
      </c>
      <c r="C1" s="162" t="s">
        <v>128</v>
      </c>
      <c r="D1" s="162" t="s">
        <v>129</v>
      </c>
      <c r="E1" s="163" t="s">
        <v>146</v>
      </c>
      <c r="F1" s="162" t="s">
        <v>93</v>
      </c>
      <c r="G1" s="163" t="s">
        <v>126</v>
      </c>
      <c r="H1" s="163" t="s">
        <v>94</v>
      </c>
      <c r="I1" s="163" t="s">
        <v>95</v>
      </c>
      <c r="J1" s="163" t="s">
        <v>96</v>
      </c>
      <c r="K1" s="163" t="s">
        <v>130</v>
      </c>
      <c r="L1" s="163" t="s">
        <v>127</v>
      </c>
      <c r="M1" s="163" t="s">
        <v>389</v>
      </c>
      <c r="N1" s="214" t="s">
        <v>97</v>
      </c>
      <c r="O1" s="163" t="s">
        <v>98</v>
      </c>
      <c r="P1" s="164"/>
      <c r="Q1" s="879"/>
      <c r="R1" s="880"/>
      <c r="S1" s="888"/>
      <c r="T1" s="889"/>
      <c r="U1" s="886">
        <f>IF(O93&lt;&gt;"",O93,O68)</f>
        <v>45496.529849537037</v>
      </c>
      <c r="V1" s="887"/>
      <c r="W1" s="276" t="s">
        <v>388</v>
      </c>
      <c r="X1" s="276" t="s">
        <v>397</v>
      </c>
      <c r="Y1" s="285" t="s">
        <v>507</v>
      </c>
      <c r="Z1" s="277">
        <v>1E-3</v>
      </c>
      <c r="AA1" s="434">
        <f>$AA$96</f>
        <v>133718.19279821494</v>
      </c>
      <c r="AB1" s="277">
        <v>1E-4</v>
      </c>
      <c r="AC1" s="389">
        <v>100</v>
      </c>
      <c r="AD1" s="413" t="s">
        <v>131</v>
      </c>
      <c r="AE1" s="411"/>
      <c r="AF1" s="413"/>
      <c r="AG1" s="411"/>
      <c r="AH1" s="411"/>
      <c r="AI1" s="533">
        <f>IF(AO2&lt;&gt;0,1/365,IF(AO3&lt;&gt;0,2/365,IF(AO4&lt;&gt;0,3/365,IF(AO5&lt;&gt;0,4/365,IF(AO6&lt;&gt;0,5/365,IF(AO7&lt;&gt;0,6/365,IF(AO8&lt;&gt;0,7/365,1)))))))</f>
        <v>2.7397260273972603E-3</v>
      </c>
      <c r="AJ1" s="537"/>
      <c r="AK1" s="134" t="s">
        <v>134</v>
      </c>
      <c r="AL1" s="134" t="s">
        <v>135</v>
      </c>
      <c r="AM1" s="134" t="s">
        <v>136</v>
      </c>
      <c r="AN1" s="134" t="s">
        <v>137</v>
      </c>
      <c r="AO1" s="135" t="s">
        <v>132</v>
      </c>
      <c r="AP1" s="133" t="s">
        <v>133</v>
      </c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</row>
    <row r="2" spans="1:57" ht="12.75" hidden="1" customHeight="1" outlineLevel="1">
      <c r="A2" s="441" t="s">
        <v>12</v>
      </c>
      <c r="B2" s="289">
        <f>IF($A2&lt;&gt;"",VLOOKUP($A2,$A$30:$O$229,2,0),"")</f>
        <v>13721</v>
      </c>
      <c r="C2" s="290">
        <f>IF($A2&lt;&gt;"",VLOOKUP($A2,$A$30:$O$229,3,0),"")</f>
        <v>51.59</v>
      </c>
      <c r="D2" s="359">
        <f>IF($A2&lt;&gt;"",VLOOKUP($A2,$A$30:$O$229,4,0),"")</f>
        <v>51.6</v>
      </c>
      <c r="E2" s="280">
        <f>IF($A2&lt;&gt;"",VLOOKUP($A2,$A$30:$O$229,5,0),"")</f>
        <v>87057</v>
      </c>
      <c r="F2" s="360">
        <f>IF($A2&lt;&gt;"",VLOOKUP($A2,$A$30:$O$229,6,0),"")</f>
        <v>51.59</v>
      </c>
      <c r="G2" s="240">
        <f>IF($A2&lt;&gt;"",VLOOKUP($A2,$A$30:$O$229,7,0),"")</f>
        <v>1.1899999999999999E-2</v>
      </c>
      <c r="H2" s="118">
        <f>IF($A2&lt;&gt;"",VLOOKUP($A2,$A$30:$O$229,8,0),"")</f>
        <v>51.2</v>
      </c>
      <c r="I2" s="361">
        <f>IF($A2&lt;&gt;"",VLOOKUP($A2,$A$30:$O$229,9,0),"")</f>
        <v>51.99</v>
      </c>
      <c r="J2" s="362">
        <f>IF($A2&lt;&gt;"",VLOOKUP($A2,$A$30:$O$229,10,0),"")</f>
        <v>51</v>
      </c>
      <c r="K2" s="114">
        <f>IF($A2&lt;&gt;"",VLOOKUP($A2,$A$30:$O$229,11,0),"")</f>
        <v>50.98</v>
      </c>
      <c r="L2" s="121">
        <f>IF($A2&lt;&gt;"",VLOOKUP($A2,$A$30:$O$229,12,0),"")</f>
        <v>1078274</v>
      </c>
      <c r="M2" s="485">
        <f>IF($A2&lt;&gt;"",VLOOKUP($A2,$A$30:$O$229,13,0),"")</f>
        <v>2094530</v>
      </c>
      <c r="N2" s="478">
        <f>IF($A2&lt;&gt;"",VLOOKUP($A2,$A$30:$O$229,14,0),"")</f>
        <v>1125</v>
      </c>
      <c r="O2" s="136">
        <f>IF($A2&lt;&gt;"",VLOOKUP($A2,$A$30:$O$229,15,0),"")</f>
        <v>45496.529780092591</v>
      </c>
      <c r="P2" s="474">
        <v>1</v>
      </c>
      <c r="Q2" s="472"/>
      <c r="R2" s="468"/>
      <c r="S2" s="522"/>
      <c r="T2" s="521"/>
      <c r="U2" s="466"/>
      <c r="V2" s="235"/>
      <c r="W2" s="239"/>
      <c r="X2" s="203"/>
      <c r="Y2" s="198">
        <f>IFERROR(IF($AA$1&gt;1000,INT($AA$1/(D5/100)),100),100)</f>
        <v>193</v>
      </c>
      <c r="Z2" s="435">
        <f>IFERROR($C2*(1-$AB$1)/100*$Y2,"")</f>
        <v>99.558743130000011</v>
      </c>
      <c r="AA2" s="881">
        <f>IFERROR($Z2-$Z3,"")</f>
        <v>0.39527313000002096</v>
      </c>
      <c r="AB2" s="406"/>
      <c r="AC2" s="397"/>
      <c r="AD2" s="397"/>
      <c r="AE2" s="398"/>
      <c r="AF2" s="398"/>
      <c r="AG2" s="398"/>
      <c r="AH2" s="415"/>
      <c r="AI2" s="147" t="s">
        <v>138</v>
      </c>
      <c r="AJ2" s="153">
        <v>45497</v>
      </c>
      <c r="AK2" s="145">
        <v>598981431.90999997</v>
      </c>
      <c r="AL2" s="146">
        <v>0.34450000000000003</v>
      </c>
      <c r="AM2" s="146">
        <v>0.34490000000000004</v>
      </c>
      <c r="AN2" s="145">
        <v>2850854</v>
      </c>
      <c r="AO2" s="150">
        <v>0.34450000000000003</v>
      </c>
      <c r="AP2" s="145">
        <v>615774208428</v>
      </c>
      <c r="AQ2" s="408"/>
      <c r="AR2" s="411" t="s">
        <v>255</v>
      </c>
      <c r="AS2" s="411">
        <v>0.8</v>
      </c>
      <c r="AT2" s="408"/>
      <c r="AU2" s="408"/>
      <c r="AV2" s="408"/>
      <c r="AW2" s="408"/>
      <c r="AX2" s="408"/>
      <c r="AY2" s="408"/>
      <c r="AZ2" s="408"/>
      <c r="BA2" s="408"/>
      <c r="BB2" s="408"/>
      <c r="BC2" s="408"/>
      <c r="BD2" s="408"/>
      <c r="BE2" s="408"/>
    </row>
    <row r="3" spans="1:57" ht="12.75" hidden="1" customHeight="1" outlineLevel="1">
      <c r="A3" s="447" t="s">
        <v>8</v>
      </c>
      <c r="B3" s="278">
        <f>IF($A3&lt;&gt;"",VLOOKUP($A3,$A$30:$O$229,2,0),"")</f>
        <v>27433</v>
      </c>
      <c r="C3" s="363">
        <f>IF($A3&lt;&gt;"",VLOOKUP($A3,$A$30:$O$229,3,0),"")</f>
        <v>48.838000000000001</v>
      </c>
      <c r="D3" s="291">
        <f>IF($A3&lt;&gt;"",VLOOKUP($A3,$A$30:$O$229,4,0),"")</f>
        <v>48.848999999999997</v>
      </c>
      <c r="E3" s="292">
        <f>IF($A3&lt;&gt;"",VLOOKUP($A3,$A$30:$O$229,5,0),"")</f>
        <v>2565</v>
      </c>
      <c r="F3" s="364">
        <f>IF($A3&lt;&gt;"",VLOOKUP($A3,$A$30:$O$229,6,0),"")</f>
        <v>48.838000000000001</v>
      </c>
      <c r="G3" s="288">
        <f>IF($A3&lt;&gt;"",VLOOKUP($A3,$A$30:$O$229,7,0),"")</f>
        <v>9.3999999999999986E-3</v>
      </c>
      <c r="H3" s="172">
        <f>IF($A3&lt;&gt;"",VLOOKUP($A3,$A$30:$O$229,8,0),"")</f>
        <v>48.5</v>
      </c>
      <c r="I3" s="365">
        <f>IF($A3&lt;&gt;"",VLOOKUP($A3,$A$30:$O$229,9,0),"")</f>
        <v>49.295000000000002</v>
      </c>
      <c r="J3" s="366">
        <f>IF($A3&lt;&gt;"",VLOOKUP($A3,$A$30:$O$229,10,0),"")</f>
        <v>48.499000000000002</v>
      </c>
      <c r="K3" s="173">
        <f>IF($A3&lt;&gt;"",VLOOKUP($A3,$A$30:$O$229,11,0),"")</f>
        <v>48.38</v>
      </c>
      <c r="L3" s="174">
        <f>IF($A3&lt;&gt;"",VLOOKUP($A3,$A$30:$O$229,12,0),"")</f>
        <v>72238434</v>
      </c>
      <c r="M3" s="486">
        <f>IF($A3&lt;&gt;"",VLOOKUP($A3,$A$30:$O$229,13,0),"")</f>
        <v>147761819</v>
      </c>
      <c r="N3" s="479">
        <f>IF($A3&lt;&gt;"",VLOOKUP($A3,$A$30:$O$229,14,0),"")</f>
        <v>82060</v>
      </c>
      <c r="O3" s="137">
        <f>IF($A3&lt;&gt;"",VLOOKUP($A3,$A$30:$O$229,15,0),"")</f>
        <v>45496.529861111114</v>
      </c>
      <c r="P3" s="475">
        <v>2</v>
      </c>
      <c r="Q3" s="473"/>
      <c r="R3" s="513"/>
      <c r="S3" s="514"/>
      <c r="T3" s="470"/>
      <c r="U3" s="467"/>
      <c r="V3" s="236"/>
      <c r="W3" s="179"/>
      <c r="X3" s="202"/>
      <c r="Y3" s="199">
        <f>IFERROR(INT($Z2/($D3*(1+$AB$1)/100)),0)</f>
        <v>203</v>
      </c>
      <c r="Z3" s="436">
        <f>IFERROR($D3/100*INT($Y3),"")</f>
        <v>99.16346999999999</v>
      </c>
      <c r="AA3" s="882"/>
      <c r="AB3" s="405"/>
      <c r="AC3" s="394"/>
      <c r="AD3" s="394"/>
      <c r="AE3" s="395"/>
      <c r="AF3" s="395"/>
      <c r="AG3" s="395"/>
      <c r="AH3" s="415"/>
      <c r="AI3" s="45" t="s">
        <v>139</v>
      </c>
      <c r="AJ3" s="154">
        <v>45498</v>
      </c>
      <c r="AK3" s="44">
        <v>21276601.350000001</v>
      </c>
      <c r="AL3" s="48">
        <v>0.34749999999999998</v>
      </c>
      <c r="AM3" s="48">
        <v>0.34939999999999999</v>
      </c>
      <c r="AN3" s="44">
        <v>1410815</v>
      </c>
      <c r="AO3" s="151">
        <v>0.34749999999999998</v>
      </c>
      <c r="AP3" s="44">
        <v>1524588906</v>
      </c>
      <c r="AQ3" s="408"/>
      <c r="AR3" s="411" t="s">
        <v>256</v>
      </c>
      <c r="AS3" s="411">
        <v>0.3</v>
      </c>
      <c r="AT3" s="408"/>
      <c r="AU3" s="408"/>
      <c r="AV3" s="408"/>
      <c r="AW3" s="408"/>
      <c r="AX3" s="408"/>
      <c r="AY3" s="408"/>
      <c r="AZ3" s="408"/>
      <c r="BA3" s="408"/>
      <c r="BB3" s="408"/>
      <c r="BC3" s="408"/>
      <c r="BD3" s="408"/>
      <c r="BE3" s="408"/>
    </row>
    <row r="4" spans="1:57" ht="12.75" hidden="1" customHeight="1" outlineLevel="1">
      <c r="A4" s="448" t="s">
        <v>7</v>
      </c>
      <c r="B4" s="289">
        <f>IF($A4&lt;&gt;"",VLOOKUP($A4,$A$30:$O$229,2,0),"")</f>
        <v>30001</v>
      </c>
      <c r="C4" s="290">
        <f>IF($A4&lt;&gt;"",VLOOKUP($A4,$A$30:$O$229,3,0),"")</f>
        <v>65320</v>
      </c>
      <c r="D4" s="367">
        <f>IF($A4&lt;&gt;"",VLOOKUP($A4,$A$30:$O$229,4,0),"")</f>
        <v>65340</v>
      </c>
      <c r="E4" s="293">
        <f>IF($A4&lt;&gt;"",VLOOKUP($A4,$A$30:$O$229,5,0),"")</f>
        <v>219879</v>
      </c>
      <c r="F4" s="368">
        <f>IF($A4&lt;&gt;"",VLOOKUP($A4,$A$30:$O$229,6,0),"")</f>
        <v>65340</v>
      </c>
      <c r="G4" s="240">
        <f>IF($A4&lt;&gt;"",VLOOKUP($A4,$A$30:$O$229,7,0),"")</f>
        <v>1.61E-2</v>
      </c>
      <c r="H4" s="118">
        <f>IF($A4&lt;&gt;"",VLOOKUP($A4,$A$30:$O$229,8,0),"")</f>
        <v>64900</v>
      </c>
      <c r="I4" s="361">
        <f>IF($A4&lt;&gt;"",VLOOKUP($A4,$A$30:$O$229,9,0),"")</f>
        <v>65890</v>
      </c>
      <c r="J4" s="362">
        <f>IF($A4&lt;&gt;"",VLOOKUP($A4,$A$30:$O$229,10,0),"")</f>
        <v>64530</v>
      </c>
      <c r="K4" s="114">
        <f>IF($A4&lt;&gt;"",VLOOKUP($A4,$A$30:$O$229,11,0),"")</f>
        <v>64300</v>
      </c>
      <c r="L4" s="121">
        <f>IF($A4&lt;&gt;"",VLOOKUP($A4,$A$30:$O$229,12,0),"")</f>
        <v>84015805862</v>
      </c>
      <c r="M4" s="485">
        <f>IF($A4&lt;&gt;"",VLOOKUP($A4,$A$30:$O$229,13,0),"")</f>
        <v>128579856</v>
      </c>
      <c r="N4" s="478">
        <f>IF($A4&lt;&gt;"",VLOOKUP($A4,$A$30:$O$229,14,0),"")</f>
        <v>52229</v>
      </c>
      <c r="O4" s="136">
        <f>IF($A4&lt;&gt;"",VLOOKUP($A4,$A$30:$O$229,15,0),"")</f>
        <v>45496.529861111114</v>
      </c>
      <c r="P4" s="474">
        <v>3</v>
      </c>
      <c r="Q4" s="472"/>
      <c r="R4" s="511"/>
      <c r="S4" s="517"/>
      <c r="T4" s="471"/>
      <c r="U4" s="466"/>
      <c r="V4" s="235"/>
      <c r="W4" s="239"/>
      <c r="X4" s="203"/>
      <c r="Y4" s="200">
        <f t="shared" ref="Y4:Y24" si="0">Y3</f>
        <v>203</v>
      </c>
      <c r="Z4" s="456">
        <f>IFERROR($C4*(1-$AB$1)/100*INT($Y4),"")</f>
        <v>132586.34004000001</v>
      </c>
      <c r="AA4" s="884">
        <f>IFERROR($Z4-$Z5,"")</f>
        <v>106.34004000001005</v>
      </c>
      <c r="AB4" s="406"/>
      <c r="AC4" s="397"/>
      <c r="AD4" s="397"/>
      <c r="AE4" s="398"/>
      <c r="AF4" s="398"/>
      <c r="AG4" s="398"/>
      <c r="AH4" s="415"/>
      <c r="AI4" s="147" t="s">
        <v>140</v>
      </c>
      <c r="AJ4" s="154">
        <v>45499</v>
      </c>
      <c r="AK4" s="145">
        <v>45031629.409999996</v>
      </c>
      <c r="AL4" s="146">
        <v>0.34130000000000005</v>
      </c>
      <c r="AM4" s="146">
        <v>0.35600000000000004</v>
      </c>
      <c r="AN4" s="145">
        <v>1755794.88</v>
      </c>
      <c r="AO4" s="150">
        <v>0.34130000000000005</v>
      </c>
      <c r="AP4" s="145">
        <v>654213951</v>
      </c>
      <c r="AQ4" s="408"/>
      <c r="AR4" s="411" t="s">
        <v>257</v>
      </c>
      <c r="AS4" s="536">
        <f>IF(AO2&lt;&gt;0,AO2,IF(AO3&lt;&gt;0,AO3,IF(AO4&lt;&gt;0,AO4,IF(AO5&lt;&gt;0,AO5,IF(AO6&lt;&gt;0,AO6,IF(AO7&lt;&gt;0,AO7,0.6))))))</f>
        <v>0.34450000000000003</v>
      </c>
      <c r="AT4" s="408"/>
      <c r="AU4" s="408"/>
      <c r="AV4" s="408"/>
      <c r="AW4" s="408"/>
      <c r="AX4" s="408"/>
      <c r="AY4" s="408"/>
      <c r="AZ4" s="408"/>
      <c r="BA4" s="408"/>
      <c r="BB4" s="408"/>
      <c r="BC4" s="408"/>
      <c r="BD4" s="408"/>
      <c r="BE4" s="408"/>
    </row>
    <row r="5" spans="1:57" ht="12.75" hidden="1" customHeight="1" outlineLevel="1">
      <c r="A5" s="442" t="s">
        <v>10</v>
      </c>
      <c r="B5" s="294">
        <f>IF($A5&lt;&gt;"",VLOOKUP($A5,$A$30:$O$229,2,0),"")</f>
        <v>41548</v>
      </c>
      <c r="C5" s="369">
        <f>IF($A5&lt;&gt;"",VLOOKUP($A5,$A$30:$O$229,3,0),"")</f>
        <v>68950</v>
      </c>
      <c r="D5" s="295">
        <f>IF($A5&lt;&gt;"",VLOOKUP($A5,$A$30:$O$229,4,0),"")</f>
        <v>69000</v>
      </c>
      <c r="E5" s="296">
        <f>IF($A5&lt;&gt;"",VLOOKUP($A5,$A$30:$O$229,5,0),"")</f>
        <v>98723</v>
      </c>
      <c r="F5" s="370">
        <f>IF($A5&lt;&gt;"",VLOOKUP($A5,$A$30:$O$229,6,0),"")</f>
        <v>68970</v>
      </c>
      <c r="G5" s="242">
        <f>IF($A5&lt;&gt;"",VLOOKUP($A5,$A$30:$O$229,7,0),"")</f>
        <v>1.6E-2</v>
      </c>
      <c r="H5" s="122">
        <f>IF($A5&lt;&gt;"",VLOOKUP($A5,$A$30:$O$229,8,0),"")</f>
        <v>69980</v>
      </c>
      <c r="I5" s="371">
        <f>IF($A5&lt;&gt;"",VLOOKUP($A5,$A$30:$O$229,9,0),"")</f>
        <v>69980</v>
      </c>
      <c r="J5" s="372">
        <f>IF($A5&lt;&gt;"",VLOOKUP($A5,$A$30:$O$229,10,0),"")</f>
        <v>67880</v>
      </c>
      <c r="K5" s="124">
        <f>IF($A5&lt;&gt;"",VLOOKUP($A5,$A$30:$O$229,11,0),"")</f>
        <v>67880</v>
      </c>
      <c r="L5" s="125">
        <f>IF($A5&lt;&gt;"",VLOOKUP($A5,$A$30:$O$229,12,0),"")</f>
        <v>3241914430</v>
      </c>
      <c r="M5" s="487">
        <f>IF($A5&lt;&gt;"",VLOOKUP($A5,$A$30:$O$229,13,0),"")</f>
        <v>4711502</v>
      </c>
      <c r="N5" s="480">
        <f>IF($A5&lt;&gt;"",VLOOKUP($A5,$A$30:$O$229,14,0),"")</f>
        <v>2688</v>
      </c>
      <c r="O5" s="139">
        <f>IF($A5&lt;&gt;"",VLOOKUP($A5,$A$30:$O$229,15,0),"")</f>
        <v>45496.529606481483</v>
      </c>
      <c r="P5" s="476">
        <v>4</v>
      </c>
      <c r="Q5" s="473"/>
      <c r="R5" s="518"/>
      <c r="S5" s="514"/>
      <c r="T5" s="470"/>
      <c r="U5" s="467"/>
      <c r="V5" s="236"/>
      <c r="W5" s="212"/>
      <c r="X5" s="213"/>
      <c r="Y5" s="245">
        <f>IFERROR($Z4/($D5*(1+$AB$1)/100),0)</f>
        <v>192.13490250974905</v>
      </c>
      <c r="Z5" s="457">
        <f>IFERROR($D5/100*INT($Y5),"")</f>
        <v>132480</v>
      </c>
      <c r="AA5" s="885"/>
      <c r="AB5" s="405"/>
      <c r="AC5" s="394"/>
      <c r="AD5" s="394"/>
      <c r="AE5" s="395"/>
      <c r="AF5" s="395"/>
      <c r="AG5" s="395"/>
      <c r="AH5" s="415"/>
      <c r="AI5" s="45" t="s">
        <v>141</v>
      </c>
      <c r="AJ5" s="154">
        <v>45500</v>
      </c>
      <c r="AK5" s="44"/>
      <c r="AL5" s="48"/>
      <c r="AM5" s="48"/>
      <c r="AN5" s="44"/>
      <c r="AO5" s="151"/>
      <c r="AP5" s="44"/>
      <c r="AQ5" s="408"/>
      <c r="AR5" s="411" t="s">
        <v>258</v>
      </c>
      <c r="AS5" s="538">
        <v>45520</v>
      </c>
      <c r="AT5" s="408"/>
      <c r="AU5" s="408"/>
      <c r="AV5" s="408"/>
      <c r="AW5" s="408"/>
      <c r="AX5" s="408"/>
      <c r="AY5" s="408"/>
      <c r="AZ5" s="408"/>
      <c r="BA5" s="408"/>
      <c r="BB5" s="408"/>
      <c r="BC5" s="408"/>
      <c r="BD5" s="408"/>
      <c r="BE5" s="408"/>
    </row>
    <row r="6" spans="1:57" ht="12.75" hidden="1" customHeight="1" outlineLevel="1">
      <c r="A6" s="441" t="s">
        <v>330</v>
      </c>
      <c r="B6" s="289">
        <f>IF($A6&lt;&gt;"",VLOOKUP($A6,$A$30:$O$229,2,0),"")</f>
        <v>27442</v>
      </c>
      <c r="C6" s="290">
        <f>IF($A6&lt;&gt;"",VLOOKUP($A6,$A$30:$O$229,3,0),"")</f>
        <v>51.57</v>
      </c>
      <c r="D6" s="359">
        <f>IF($A6&lt;&gt;"",VLOOKUP($A6,$A$30:$O$229,4,0),"")</f>
        <v>51.6</v>
      </c>
      <c r="E6" s="280">
        <f>IF($A6&lt;&gt;"",VLOOKUP($A6,$A$30:$O$229,5,0),"")</f>
        <v>6901</v>
      </c>
      <c r="F6" s="360">
        <f>IF($A6&lt;&gt;"",VLOOKUP($A6,$A$30:$O$229,6,0),"")</f>
        <v>51.57</v>
      </c>
      <c r="G6" s="240">
        <f>IF($A6&lt;&gt;"",VLOOKUP($A6,$A$30:$O$229,7,0),"")</f>
        <v>8.0000000000000002E-3</v>
      </c>
      <c r="H6" s="116">
        <f>IF($A6&lt;&gt;"",VLOOKUP($A6,$A$30:$O$229,8,0),"")</f>
        <v>51</v>
      </c>
      <c r="I6" s="373">
        <f>IF($A6&lt;&gt;"",VLOOKUP($A6,$A$30:$O$229,9,0),"")</f>
        <v>51.81</v>
      </c>
      <c r="J6" s="374">
        <f>IF($A6&lt;&gt;"",VLOOKUP($A6,$A$30:$O$229,10,0),"")</f>
        <v>51</v>
      </c>
      <c r="K6" s="111">
        <f>IF($A6&lt;&gt;"",VLOOKUP($A6,$A$30:$O$229,11,0),"")</f>
        <v>51.16</v>
      </c>
      <c r="L6" s="127">
        <f>IF($A6&lt;&gt;"",VLOOKUP($A6,$A$30:$O$229,12,0),"")</f>
        <v>361288</v>
      </c>
      <c r="M6" s="488">
        <f>IF($A6&lt;&gt;"",VLOOKUP($A6,$A$30:$O$229,13,0),"")</f>
        <v>702106</v>
      </c>
      <c r="N6" s="481">
        <f>IF($A6&lt;&gt;"",VLOOKUP($A6,$A$30:$O$229,14,0),"")</f>
        <v>481</v>
      </c>
      <c r="O6" s="264">
        <f>IF($A6&lt;&gt;"",VLOOKUP($A6,$A$30:$O$229,15,0),"")</f>
        <v>45496.529606481483</v>
      </c>
      <c r="P6" s="474">
        <v>5</v>
      </c>
      <c r="Q6" s="472"/>
      <c r="R6" s="468"/>
      <c r="S6" s="510"/>
      <c r="T6" s="469"/>
      <c r="U6" s="466"/>
      <c r="V6" s="235"/>
      <c r="W6" s="354"/>
      <c r="X6" s="203"/>
      <c r="Y6" s="355">
        <f>IFERROR(IF($AA$1&gt;1000,INT($AA$1/(D9/100)),100),100)</f>
        <v>193</v>
      </c>
      <c r="Z6" s="439">
        <f>IFERROR($C6*(1-$AB$1)/100*$Y6,"")</f>
        <v>99.520146990000015</v>
      </c>
      <c r="AA6" s="883">
        <f>IFERROR($Z6-$Z7,"")</f>
        <v>0.35464699000002042</v>
      </c>
      <c r="AB6" s="406"/>
      <c r="AC6" s="397"/>
      <c r="AD6" s="397"/>
      <c r="AE6" s="398"/>
      <c r="AF6" s="398"/>
      <c r="AG6" s="398"/>
      <c r="AH6" s="414"/>
      <c r="AI6" s="147" t="s">
        <v>142</v>
      </c>
      <c r="AJ6" s="154">
        <v>45501</v>
      </c>
      <c r="AK6" s="145"/>
      <c r="AL6" s="146"/>
      <c r="AM6" s="146"/>
      <c r="AN6" s="145"/>
      <c r="AO6" s="150"/>
      <c r="AP6" s="145"/>
      <c r="AQ6" s="408"/>
      <c r="AR6" s="411" t="s">
        <v>259</v>
      </c>
      <c r="AS6" s="539">
        <f ca="1">AS5-TODAY()</f>
        <v>24</v>
      </c>
      <c r="AT6" s="408"/>
      <c r="AU6" s="408"/>
      <c r="AV6" s="408"/>
      <c r="AW6" s="408"/>
      <c r="AX6" s="408"/>
      <c r="AY6" s="408"/>
      <c r="AZ6" s="408"/>
      <c r="BA6" s="408"/>
      <c r="BB6" s="408"/>
      <c r="BC6" s="408"/>
      <c r="BD6" s="408"/>
      <c r="BE6" s="408"/>
    </row>
    <row r="7" spans="1:57" ht="12.75" hidden="1" customHeight="1" outlineLevel="1">
      <c r="A7" s="447" t="s">
        <v>327</v>
      </c>
      <c r="B7" s="278">
        <f>IF($A7&lt;&gt;"",VLOOKUP($A7,$A$30:$O$229,2,0),"")</f>
        <v>1</v>
      </c>
      <c r="C7" s="363">
        <f>IF($A7&lt;&gt;"",VLOOKUP($A7,$A$30:$O$229,3,0),"")</f>
        <v>48.841000000000001</v>
      </c>
      <c r="D7" s="291">
        <f>IF($A7&lt;&gt;"",VLOOKUP($A7,$A$30:$O$229,4,0),"")</f>
        <v>48.85</v>
      </c>
      <c r="E7" s="292">
        <f>IF($A7&lt;&gt;"",VLOOKUP($A7,$A$30:$O$229,5,0),"")</f>
        <v>21050</v>
      </c>
      <c r="F7" s="364">
        <f>IF($A7&lt;&gt;"",VLOOKUP($A7,$A$30:$O$229,6,0),"")</f>
        <v>48.841000000000001</v>
      </c>
      <c r="G7" s="241">
        <f>IF($A7&lt;&gt;"",VLOOKUP($A7,$A$30:$O$229,7,0),"")</f>
        <v>1.8E-3</v>
      </c>
      <c r="H7" s="117">
        <f>IF($A7&lt;&gt;"",VLOOKUP($A7,$A$30:$O$229,8,0),"")</f>
        <v>48.75</v>
      </c>
      <c r="I7" s="375">
        <f>IF($A7&lt;&gt;"",VLOOKUP($A7,$A$30:$O$229,9,0),"")</f>
        <v>49.27</v>
      </c>
      <c r="J7" s="376">
        <f>IF($A7&lt;&gt;"",VLOOKUP($A7,$A$30:$O$229,10,0),"")</f>
        <v>48.500999999999998</v>
      </c>
      <c r="K7" s="112">
        <f>IF($A7&lt;&gt;"",VLOOKUP($A7,$A$30:$O$229,11,0),"")</f>
        <v>48.75</v>
      </c>
      <c r="L7" s="115">
        <f>IF($A7&lt;&gt;"",VLOOKUP($A7,$A$30:$O$229,12,0),"")</f>
        <v>19160068</v>
      </c>
      <c r="M7" s="489">
        <f>IF($A7&lt;&gt;"",VLOOKUP($A7,$A$30:$O$229,13,0),"")</f>
        <v>39189548</v>
      </c>
      <c r="N7" s="479">
        <f>IF($A7&lt;&gt;"",VLOOKUP($A7,$A$30:$O$229,14,0),"")</f>
        <v>16781</v>
      </c>
      <c r="O7" s="137">
        <f>IF($A7&lt;&gt;"",VLOOKUP($A7,$A$30:$O$229,15,0),"")</f>
        <v>45496.529849537037</v>
      </c>
      <c r="P7" s="475">
        <v>6</v>
      </c>
      <c r="Q7" s="473"/>
      <c r="R7" s="513"/>
      <c r="S7" s="514"/>
      <c r="T7" s="470"/>
      <c r="U7" s="467"/>
      <c r="V7" s="236"/>
      <c r="W7" s="179"/>
      <c r="X7" s="202"/>
      <c r="Y7" s="199">
        <f t="shared" ref="Y7" si="1">IFERROR(INT($Z6/($D7*(1+$AB$1)/100)),0)</f>
        <v>203</v>
      </c>
      <c r="Z7" s="436">
        <f>IFERROR($D7/100*INT($Y7),"")</f>
        <v>99.165499999999994</v>
      </c>
      <c r="AA7" s="882"/>
      <c r="AB7" s="405"/>
      <c r="AC7" s="394"/>
      <c r="AD7" s="394"/>
      <c r="AE7" s="395"/>
      <c r="AF7" s="395"/>
      <c r="AG7" s="395"/>
      <c r="AH7" s="414"/>
      <c r="AI7" s="45" t="s">
        <v>143</v>
      </c>
      <c r="AJ7" s="154">
        <v>45502</v>
      </c>
      <c r="AK7" s="44">
        <v>8644552.3000000007</v>
      </c>
      <c r="AL7" s="48">
        <v>0.36499999999999999</v>
      </c>
      <c r="AM7" s="48">
        <v>0.36950000000000005</v>
      </c>
      <c r="AN7" s="44">
        <v>200000</v>
      </c>
      <c r="AO7" s="151">
        <v>0.36499999999999999</v>
      </c>
      <c r="AP7" s="44">
        <v>723696175</v>
      </c>
      <c r="AQ7" s="408"/>
      <c r="AR7" s="411" t="s">
        <v>260</v>
      </c>
      <c r="AS7" s="411">
        <f ca="1">AS6/365</f>
        <v>6.575342465753424E-2</v>
      </c>
      <c r="AT7" s="408"/>
      <c r="AU7" s="408"/>
      <c r="AV7" s="408"/>
      <c r="AW7" s="408"/>
      <c r="AX7" s="408"/>
      <c r="AY7" s="408"/>
      <c r="AZ7" s="408"/>
      <c r="BA7" s="408"/>
      <c r="BB7" s="408"/>
      <c r="BC7" s="408"/>
      <c r="BD7" s="408"/>
      <c r="BE7" s="408"/>
    </row>
    <row r="8" spans="1:57" hidden="1" outlineLevel="1">
      <c r="A8" s="448" t="s">
        <v>325</v>
      </c>
      <c r="B8" s="289">
        <f>IF($A8&lt;&gt;"",VLOOKUP($A8,$A$30:$O$229,2,0),"")</f>
        <v>4</v>
      </c>
      <c r="C8" s="290">
        <f>IF($A8&lt;&gt;"",VLOOKUP($A8,$A$30:$O$229,3,0),"")</f>
        <v>65380</v>
      </c>
      <c r="D8" s="367">
        <f>IF($A8&lt;&gt;"",VLOOKUP($A8,$A$30:$O$229,4,0),"")</f>
        <v>65390</v>
      </c>
      <c r="E8" s="293">
        <f>IF($A8&lt;&gt;"",VLOOKUP($A8,$A$30:$O$229,5,0),"")</f>
        <v>9955</v>
      </c>
      <c r="F8" s="368">
        <f>IF($A8&lt;&gt;"",VLOOKUP($A8,$A$30:$O$229,6,0),"")</f>
        <v>65390</v>
      </c>
      <c r="G8" s="240">
        <f>IF($A8&lt;&gt;"",VLOOKUP($A8,$A$30:$O$229,7,0),"")</f>
        <v>7.4999999999999997E-3</v>
      </c>
      <c r="H8" s="116">
        <f>IF($A8&lt;&gt;"",VLOOKUP($A8,$A$30:$O$229,8,0),"")</f>
        <v>65010</v>
      </c>
      <c r="I8" s="373">
        <f>IF($A8&lt;&gt;"",VLOOKUP($A8,$A$30:$O$229,9,0),"")</f>
        <v>65990</v>
      </c>
      <c r="J8" s="374">
        <f>IF($A8&lt;&gt;"",VLOOKUP($A8,$A$30:$O$229,10,0),"")</f>
        <v>64730</v>
      </c>
      <c r="K8" s="111">
        <f>IF($A8&lt;&gt;"",VLOOKUP($A8,$A$30:$O$229,11,0),"")</f>
        <v>64900</v>
      </c>
      <c r="L8" s="127">
        <f>IF($A8&lt;&gt;"",VLOOKUP($A8,$A$30:$O$229,12,0),"")</f>
        <v>51788175534</v>
      </c>
      <c r="M8" s="488">
        <f>IF($A8&lt;&gt;"",VLOOKUP($A8,$A$30:$O$229,13,0),"")</f>
        <v>79189626</v>
      </c>
      <c r="N8" s="481">
        <f>IF($A8&lt;&gt;"",VLOOKUP($A8,$A$30:$O$229,14,0),"")</f>
        <v>19940</v>
      </c>
      <c r="O8" s="264">
        <f>IF($A8&lt;&gt;"",VLOOKUP($A8,$A$30:$O$229,15,0),"")</f>
        <v>45496.529849537037</v>
      </c>
      <c r="P8" s="474">
        <v>7</v>
      </c>
      <c r="Q8" s="472"/>
      <c r="R8" s="511"/>
      <c r="S8" s="517"/>
      <c r="T8" s="471"/>
      <c r="U8" s="466"/>
      <c r="V8" s="235"/>
      <c r="W8" s="239"/>
      <c r="X8" s="203"/>
      <c r="Y8" s="200">
        <f t="shared" si="0"/>
        <v>203</v>
      </c>
      <c r="Z8" s="456">
        <f>IFERROR($C8*(1-$AB$1)/100*INT($Y8),"")</f>
        <v>132708.12785999998</v>
      </c>
      <c r="AA8" s="884">
        <f>IFERROR($Z8-$Z9,"")</f>
        <v>112.92785999996704</v>
      </c>
      <c r="AB8" s="406"/>
      <c r="AC8" s="397"/>
      <c r="AD8" s="397"/>
      <c r="AE8" s="398"/>
      <c r="AF8" s="398"/>
      <c r="AG8" s="398"/>
      <c r="AH8" s="414"/>
      <c r="AI8" s="147" t="s">
        <v>144</v>
      </c>
      <c r="AJ8" s="154">
        <v>45503</v>
      </c>
      <c r="AK8" s="145">
        <v>20002053.170000002</v>
      </c>
      <c r="AL8" s="146">
        <v>0.3725</v>
      </c>
      <c r="AM8" s="146">
        <v>0.3735</v>
      </c>
      <c r="AN8" s="145">
        <v>300404</v>
      </c>
      <c r="AO8" s="150">
        <v>0.3725</v>
      </c>
      <c r="AP8" s="145">
        <v>15267458384</v>
      </c>
      <c r="AQ8" s="408"/>
      <c r="AR8" s="408"/>
      <c r="AS8" s="408"/>
      <c r="AT8" s="408"/>
      <c r="AU8" s="408"/>
      <c r="AV8" s="408"/>
      <c r="AW8" s="408"/>
      <c r="AX8" s="408"/>
      <c r="AY8" s="408"/>
      <c r="AZ8" s="408"/>
      <c r="BA8" s="408"/>
      <c r="BB8" s="408"/>
      <c r="BC8" s="408"/>
      <c r="BD8" s="408"/>
      <c r="BE8" s="408"/>
    </row>
    <row r="9" spans="1:57" ht="12.75" hidden="1" customHeight="1" outlineLevel="1">
      <c r="A9" s="442" t="s">
        <v>328</v>
      </c>
      <c r="B9" s="294">
        <f>IF($A9&lt;&gt;"",VLOOKUP($A9,$A$30:$O$229,2,0),"")</f>
        <v>963</v>
      </c>
      <c r="C9" s="369">
        <f>IF($A9&lt;&gt;"",VLOOKUP($A9,$A$30:$O$229,3,0),"")</f>
        <v>68990</v>
      </c>
      <c r="D9" s="295">
        <f>IF($A9&lt;&gt;"",VLOOKUP($A9,$A$30:$O$229,4,0),"")</f>
        <v>69060</v>
      </c>
      <c r="E9" s="296">
        <f>IF($A9&lt;&gt;"",VLOOKUP($A9,$A$30:$O$229,5,0),"")</f>
        <v>994</v>
      </c>
      <c r="F9" s="370">
        <f>IF($A9&lt;&gt;"",VLOOKUP($A9,$A$30:$O$229,6,0),"")</f>
        <v>68990</v>
      </c>
      <c r="G9" s="242">
        <f>IF($A9&lt;&gt;"",VLOOKUP($A9,$A$30:$O$229,7,0),"")</f>
        <v>5.8999999999999999E-3</v>
      </c>
      <c r="H9" s="122">
        <f>IF($A9&lt;&gt;"",VLOOKUP($A9,$A$30:$O$229,8,0),"")</f>
        <v>68590</v>
      </c>
      <c r="I9" s="371">
        <f>IF($A9&lt;&gt;"",VLOOKUP($A9,$A$30:$O$229,9,0),"")</f>
        <v>69530</v>
      </c>
      <c r="J9" s="372">
        <f>IF($A9&lt;&gt;"",VLOOKUP($A9,$A$30:$O$229,10,0),"")</f>
        <v>68070</v>
      </c>
      <c r="K9" s="124">
        <f>IF($A9&lt;&gt;"",VLOOKUP($A9,$A$30:$O$229,11,0),"")</f>
        <v>68580</v>
      </c>
      <c r="L9" s="125">
        <f>IF($A9&lt;&gt;"",VLOOKUP($A9,$A$30:$O$229,12,0),"")</f>
        <v>5376290662</v>
      </c>
      <c r="M9" s="487">
        <f>IF($A9&lt;&gt;"",VLOOKUP($A9,$A$30:$O$229,13,0),"")</f>
        <v>7802140</v>
      </c>
      <c r="N9" s="482">
        <f>IF($A9&lt;&gt;"",VLOOKUP($A9,$A$30:$O$229,14,0),"")</f>
        <v>3381</v>
      </c>
      <c r="O9" s="139">
        <f>IF($A9&lt;&gt;"",VLOOKUP($A9,$A$30:$O$229,15,0),"")</f>
        <v>45496.529849537037</v>
      </c>
      <c r="P9" s="476">
        <v>8</v>
      </c>
      <c r="Q9" s="512"/>
      <c r="R9" s="513"/>
      <c r="S9" s="514"/>
      <c r="T9" s="470"/>
      <c r="U9" s="467"/>
      <c r="V9" s="236"/>
      <c r="W9" s="212"/>
      <c r="X9" s="213"/>
      <c r="Y9" s="245">
        <f t="shared" ref="Y9" si="2">IFERROR($Z8/($D9*(1+$AB$1)/100),0)</f>
        <v>192.14430694202511</v>
      </c>
      <c r="Z9" s="457">
        <f>IFERROR($D9/100*INT($Y9),"")</f>
        <v>132595.20000000001</v>
      </c>
      <c r="AA9" s="885"/>
      <c r="AB9" s="405"/>
      <c r="AC9" s="394"/>
      <c r="AD9" s="394"/>
      <c r="AE9" s="395"/>
      <c r="AF9" s="395"/>
      <c r="AG9" s="395"/>
      <c r="AH9" s="414"/>
      <c r="AI9" s="45" t="s">
        <v>303</v>
      </c>
      <c r="AJ9" s="154">
        <v>45504</v>
      </c>
      <c r="AK9" s="148">
        <v>208919988.59</v>
      </c>
      <c r="AL9" s="149">
        <v>0.36499999999999999</v>
      </c>
      <c r="AM9" s="149">
        <v>0.36729999999999996</v>
      </c>
      <c r="AN9" s="148">
        <v>945731</v>
      </c>
      <c r="AO9" s="152">
        <v>0.36299999999999999</v>
      </c>
      <c r="AP9" s="148">
        <v>85164444</v>
      </c>
      <c r="AQ9" s="408"/>
      <c r="AR9" s="408"/>
      <c r="AS9" s="408"/>
      <c r="AT9" s="408"/>
      <c r="AU9" s="408"/>
      <c r="AV9" s="408"/>
      <c r="AW9" s="408"/>
      <c r="AX9" s="408"/>
      <c r="AY9" s="408"/>
      <c r="AZ9" s="408"/>
      <c r="BA9" s="408"/>
      <c r="BB9" s="408"/>
      <c r="BC9" s="408"/>
      <c r="BD9" s="408"/>
      <c r="BE9" s="408"/>
    </row>
    <row r="10" spans="1:57" ht="12.75" hidden="1" customHeight="1" outlineLevel="1">
      <c r="A10" s="441" t="s">
        <v>12</v>
      </c>
      <c r="B10" s="289">
        <f>IF($A10&lt;&gt;"",VLOOKUP($A10,$A$30:$O$229,2,0),"")</f>
        <v>13721</v>
      </c>
      <c r="C10" s="290">
        <f>IF($A10&lt;&gt;"",VLOOKUP($A10,$A$30:$O$229,3,0),"")</f>
        <v>51.59</v>
      </c>
      <c r="D10" s="359">
        <f>IF($A10&lt;&gt;"",VLOOKUP($A10,$A$30:$O$229,4,0),"")</f>
        <v>51.6</v>
      </c>
      <c r="E10" s="280">
        <f>IF($A10&lt;&gt;"",VLOOKUP($A10,$A$30:$O$229,5,0),"")</f>
        <v>87057</v>
      </c>
      <c r="F10" s="360">
        <f>IF($A10&lt;&gt;"",VLOOKUP($A10,$A$30:$O$229,6,0),"")</f>
        <v>51.59</v>
      </c>
      <c r="G10" s="240">
        <f>IF($A10&lt;&gt;"",VLOOKUP($A10,$A$30:$O$229,7,0),"")</f>
        <v>1.1899999999999999E-2</v>
      </c>
      <c r="H10" s="116">
        <f>IF($A10&lt;&gt;"",VLOOKUP($A10,$A$30:$O$229,8,0),"")</f>
        <v>51.2</v>
      </c>
      <c r="I10" s="373">
        <f>IF($A10&lt;&gt;"",VLOOKUP($A10,$A$30:$O$229,9,0),"")</f>
        <v>51.99</v>
      </c>
      <c r="J10" s="374">
        <f>IF($A10&lt;&gt;"",VLOOKUP($A10,$A$30:$O$229,10,0),"")</f>
        <v>51</v>
      </c>
      <c r="K10" s="111">
        <f>IF($A10&lt;&gt;"",VLOOKUP($A10,$A$30:$O$229,11,0),"")</f>
        <v>50.98</v>
      </c>
      <c r="L10" s="127">
        <f>IF($A10&lt;&gt;"",VLOOKUP($A10,$A$30:$O$229,12,0),"")</f>
        <v>1078274</v>
      </c>
      <c r="M10" s="488">
        <f>IF($A10&lt;&gt;"",VLOOKUP($A10,$A$30:$O$229,13,0),"")</f>
        <v>2094530</v>
      </c>
      <c r="N10" s="481">
        <f>IF($A10&lt;&gt;"",VLOOKUP($A10,$A$30:$O$229,14,0),"")</f>
        <v>1125</v>
      </c>
      <c r="O10" s="264">
        <f>IF($A10&lt;&gt;"",VLOOKUP($A10,$A$30:$O$229,15,0),"")</f>
        <v>45496.529780092591</v>
      </c>
      <c r="P10" s="474">
        <v>9</v>
      </c>
      <c r="Q10" s="472"/>
      <c r="R10" s="468"/>
      <c r="S10" s="510"/>
      <c r="T10" s="469"/>
      <c r="U10" s="466"/>
      <c r="V10" s="235"/>
      <c r="W10" s="354"/>
      <c r="X10" s="203"/>
      <c r="Y10" s="355">
        <f>IFERROR(IF($AA$1&gt;1000,INT($AA$1/(D13/100)),100),100)</f>
        <v>193</v>
      </c>
      <c r="Z10" s="439">
        <f>IFERROR($C10*(1-$AB$1)/100*$Y10,"")</f>
        <v>99.558743130000011</v>
      </c>
      <c r="AA10" s="883">
        <f>IFERROR($Z10-$Z11,"")</f>
        <v>0.35152313000001811</v>
      </c>
      <c r="AB10" s="406"/>
      <c r="AC10" s="397"/>
      <c r="AD10" s="397"/>
      <c r="AE10" s="398"/>
      <c r="AF10" s="398"/>
      <c r="AG10" s="398"/>
      <c r="AH10" s="414"/>
      <c r="AI10" s="45" t="s">
        <v>304</v>
      </c>
      <c r="AJ10" s="154">
        <v>45505</v>
      </c>
      <c r="AK10" s="148">
        <v>60267334.100000001</v>
      </c>
      <c r="AL10" s="149">
        <v>0.35</v>
      </c>
      <c r="AM10" s="149">
        <v>0.3528</v>
      </c>
      <c r="AN10" s="148">
        <v>429523.75</v>
      </c>
      <c r="AO10" s="152">
        <v>0.36</v>
      </c>
      <c r="AP10" s="148">
        <v>31737081</v>
      </c>
      <c r="AQ10" s="408"/>
      <c r="AR10" s="408"/>
      <c r="AS10" s="408"/>
      <c r="AT10" s="408"/>
      <c r="AU10" s="408"/>
      <c r="AV10" s="408"/>
      <c r="AW10" s="408"/>
      <c r="AX10" s="408"/>
      <c r="AY10" s="408"/>
      <c r="AZ10" s="408"/>
      <c r="BA10" s="408"/>
      <c r="BB10" s="408"/>
      <c r="BC10" s="408"/>
      <c r="BD10" s="408"/>
      <c r="BE10" s="408"/>
    </row>
    <row r="11" spans="1:57" ht="12.75" hidden="1" customHeight="1" outlineLevel="1">
      <c r="A11" s="447" t="s">
        <v>266</v>
      </c>
      <c r="B11" s="278">
        <f>IF($A11&lt;&gt;"",VLOOKUP($A11,$A$30:$O$229,2,0),"")</f>
        <v>58</v>
      </c>
      <c r="C11" s="363">
        <f>IF($A11&lt;&gt;"",VLOOKUP($A11,$A$30:$O$229,3,0),"")</f>
        <v>43.6</v>
      </c>
      <c r="D11" s="291">
        <f>IF($A11&lt;&gt;"",VLOOKUP($A11,$A$30:$O$229,4,0),"")</f>
        <v>43.896999999999998</v>
      </c>
      <c r="E11" s="292">
        <f>IF($A11&lt;&gt;"",VLOOKUP($A11,$A$30:$O$229,5,0),"")</f>
        <v>1165</v>
      </c>
      <c r="F11" s="364">
        <f>IF($A11&lt;&gt;"",VLOOKUP($A11,$A$30:$O$229,6,0),"")</f>
        <v>43.896999999999998</v>
      </c>
      <c r="G11" s="241">
        <f>IF($A11&lt;&gt;"",VLOOKUP($A11,$A$30:$O$229,7,0),"")</f>
        <v>3.1600000000000003E-2</v>
      </c>
      <c r="H11" s="117">
        <f>IF($A11&lt;&gt;"",VLOOKUP($A11,$A$30:$O$229,8,0),"")</f>
        <v>43.5</v>
      </c>
      <c r="I11" s="375">
        <f>IF($A11&lt;&gt;"",VLOOKUP($A11,$A$30:$O$229,9,0),"")</f>
        <v>43.899000000000001</v>
      </c>
      <c r="J11" s="376">
        <f>IF($A11&lt;&gt;"",VLOOKUP($A11,$A$30:$O$229,10,0),"")</f>
        <v>43.499000000000002</v>
      </c>
      <c r="K11" s="112">
        <f>IF($A11&lt;&gt;"",VLOOKUP($A11,$A$30:$O$229,11,0),"")</f>
        <v>42.55</v>
      </c>
      <c r="L11" s="115">
        <f>IF($A11&lt;&gt;"",VLOOKUP($A11,$A$30:$O$229,12,0),"")</f>
        <v>4671</v>
      </c>
      <c r="M11" s="490">
        <f>IF($A11&lt;&gt;"",VLOOKUP($A11,$A$30:$O$229,13,0),"")</f>
        <v>10733</v>
      </c>
      <c r="N11" s="479">
        <f>IF($A11&lt;&gt;"",VLOOKUP($A11,$A$30:$O$229,14,0),"")</f>
        <v>8</v>
      </c>
      <c r="O11" s="137">
        <f>IF($A11&lt;&gt;"",VLOOKUP($A11,$A$30:$O$229,15,0),"")</f>
        <v>45496.529699074075</v>
      </c>
      <c r="P11" s="475">
        <v>10</v>
      </c>
      <c r="Q11" s="473"/>
      <c r="R11" s="513"/>
      <c r="S11" s="514"/>
      <c r="T11" s="470"/>
      <c r="U11" s="467"/>
      <c r="V11" s="236"/>
      <c r="W11" s="179"/>
      <c r="X11" s="202"/>
      <c r="Y11" s="199">
        <f t="shared" ref="Y11" si="3">IFERROR(INT($Z10/($D11*(1+$AB$1)/100)),0)</f>
        <v>226</v>
      </c>
      <c r="Z11" s="436">
        <f>IFERROR($D11/100*INT($Y11),"")</f>
        <v>99.207219999999992</v>
      </c>
      <c r="AA11" s="882"/>
      <c r="AB11" s="405"/>
      <c r="AC11" s="394"/>
      <c r="AD11" s="394"/>
      <c r="AE11" s="395"/>
      <c r="AF11" s="395"/>
      <c r="AG11" s="395"/>
      <c r="AH11" s="414"/>
      <c r="AI11" s="45" t="s">
        <v>305</v>
      </c>
      <c r="AJ11" s="154">
        <v>45506</v>
      </c>
      <c r="AK11" s="148">
        <v>4270391.5</v>
      </c>
      <c r="AL11" s="149">
        <v>0.36</v>
      </c>
      <c r="AM11" s="149">
        <v>0.375</v>
      </c>
      <c r="AN11" s="148">
        <v>1094600</v>
      </c>
      <c r="AO11" s="152">
        <v>0.36</v>
      </c>
      <c r="AP11" s="148">
        <v>38781962</v>
      </c>
      <c r="AQ11" s="408"/>
      <c r="AR11" s="408"/>
      <c r="AS11" s="408"/>
      <c r="AT11" s="408"/>
      <c r="AU11" s="408"/>
      <c r="AV11" s="408"/>
      <c r="AW11" s="408"/>
      <c r="AX11" s="408"/>
      <c r="AY11" s="408"/>
      <c r="AZ11" s="408"/>
      <c r="BA11" s="408"/>
      <c r="BB11" s="408"/>
      <c r="BC11" s="408"/>
      <c r="BD11" s="408"/>
      <c r="BE11" s="408"/>
    </row>
    <row r="12" spans="1:57" ht="12.75" hidden="1" customHeight="1" outlineLevel="1">
      <c r="A12" s="448" t="s">
        <v>264</v>
      </c>
      <c r="B12" s="289">
        <f>IF($A12&lt;&gt;"",VLOOKUP($A12,$A$30:$O$229,2,0),"")</f>
        <v>300</v>
      </c>
      <c r="C12" s="290">
        <f>IF($A12&lt;&gt;"",VLOOKUP($A12,$A$30:$O$229,3,0),"")</f>
        <v>58360</v>
      </c>
      <c r="D12" s="367">
        <f>IF($A12&lt;&gt;"",VLOOKUP($A12,$A$30:$O$229,4,0),"")</f>
        <v>58490</v>
      </c>
      <c r="E12" s="293">
        <f>IF($A12&lt;&gt;"",VLOOKUP($A12,$A$30:$O$229,5,0),"")</f>
        <v>5261</v>
      </c>
      <c r="F12" s="368">
        <f>IF($A12&lt;&gt;"",VLOOKUP($A12,$A$30:$O$229,6,0),"")</f>
        <v>58510</v>
      </c>
      <c r="G12" s="240">
        <f>IF($A12&lt;&gt;"",VLOOKUP($A12,$A$30:$O$229,7,0),"")</f>
        <v>2.6800000000000001E-2</v>
      </c>
      <c r="H12" s="116">
        <f>IF($A12&lt;&gt;"",VLOOKUP($A12,$A$30:$O$229,8,0),"")</f>
        <v>58290</v>
      </c>
      <c r="I12" s="373">
        <f>IF($A12&lt;&gt;"",VLOOKUP($A12,$A$30:$O$229,9,0),"")</f>
        <v>58510</v>
      </c>
      <c r="J12" s="374">
        <f>IF($A12&lt;&gt;"",VLOOKUP($A12,$A$30:$O$229,10,0),"")</f>
        <v>57560</v>
      </c>
      <c r="K12" s="111">
        <f>IF($A12&lt;&gt;"",VLOOKUP($A12,$A$30:$O$229,11,0),"")</f>
        <v>56980</v>
      </c>
      <c r="L12" s="127">
        <f>IF($A12&lt;&gt;"",VLOOKUP($A12,$A$30:$O$229,12,0),"")</f>
        <v>11334035</v>
      </c>
      <c r="M12" s="488">
        <f>IF($A12&lt;&gt;"",VLOOKUP($A12,$A$30:$O$229,13,0),"")</f>
        <v>19563</v>
      </c>
      <c r="N12" s="481">
        <f>IF($A12&lt;&gt;"",VLOOKUP($A12,$A$30:$O$229,14,0),"")</f>
        <v>34</v>
      </c>
      <c r="O12" s="264">
        <f>IF($A12&lt;&gt;"",VLOOKUP($A12,$A$30:$O$229,15,0),"")</f>
        <v>45496.514062499999</v>
      </c>
      <c r="P12" s="474">
        <v>11</v>
      </c>
      <c r="Q12" s="472"/>
      <c r="R12" s="511"/>
      <c r="S12" s="517"/>
      <c r="T12" s="471"/>
      <c r="U12" s="466"/>
      <c r="V12" s="235"/>
      <c r="W12" s="239"/>
      <c r="X12" s="203"/>
      <c r="Y12" s="200">
        <f t="shared" si="0"/>
        <v>226</v>
      </c>
      <c r="Z12" s="456">
        <f>IFERROR($C12*(1-$AB$1)/100*INT($Y12),"")</f>
        <v>131880.41063999999</v>
      </c>
      <c r="AA12" s="884">
        <f>IFERROR($Z12-$Z13,"")</f>
        <v>90.410639999987325</v>
      </c>
      <c r="AB12" s="406"/>
      <c r="AC12" s="397"/>
      <c r="AD12" s="397"/>
      <c r="AE12" s="398"/>
      <c r="AF12" s="398"/>
      <c r="AG12" s="398"/>
      <c r="AH12" s="414"/>
      <c r="AI12" s="407"/>
      <c r="AJ12" s="408"/>
      <c r="AK12" s="408"/>
      <c r="AL12" s="408"/>
      <c r="AM12" s="408"/>
      <c r="AN12" s="408"/>
      <c r="AO12" s="408"/>
      <c r="AP12" s="408"/>
      <c r="AQ12" s="408"/>
      <c r="AR12" s="408"/>
      <c r="AS12" s="408"/>
      <c r="AT12" s="408"/>
      <c r="AU12" s="408"/>
      <c r="AV12" s="408"/>
      <c r="AW12" s="408"/>
      <c r="AX12" s="408"/>
      <c r="AY12" s="408"/>
      <c r="AZ12" s="408"/>
      <c r="BA12" s="408"/>
      <c r="BB12" s="408"/>
      <c r="BC12" s="408"/>
      <c r="BD12" s="408"/>
      <c r="BE12" s="408"/>
    </row>
    <row r="13" spans="1:57" ht="12.75" hidden="1" customHeight="1" outlineLevel="1">
      <c r="A13" s="442" t="s">
        <v>10</v>
      </c>
      <c r="B13" s="294">
        <f>IF($A13&lt;&gt;"",VLOOKUP($A13,$A$30:$O$229,2,0),"")</f>
        <v>41548</v>
      </c>
      <c r="C13" s="369">
        <f>IF($A13&lt;&gt;"",VLOOKUP($A13,$A$30:$O$229,3,0),"")</f>
        <v>68950</v>
      </c>
      <c r="D13" s="295">
        <f>IF($A13&lt;&gt;"",VLOOKUP($A13,$A$30:$O$229,4,0),"")</f>
        <v>69000</v>
      </c>
      <c r="E13" s="296">
        <f>IF($A13&lt;&gt;"",VLOOKUP($A13,$A$30:$O$229,5,0),"")</f>
        <v>98723</v>
      </c>
      <c r="F13" s="370">
        <f>IF($A13&lt;&gt;"",VLOOKUP($A13,$A$30:$O$229,6,0),"")</f>
        <v>68970</v>
      </c>
      <c r="G13" s="242">
        <f>IF($A13&lt;&gt;"",VLOOKUP($A13,$A$30:$O$229,7,0),"")</f>
        <v>1.6E-2</v>
      </c>
      <c r="H13" s="122">
        <f>IF($A13&lt;&gt;"",VLOOKUP($A13,$A$30:$O$229,8,0),"")</f>
        <v>69980</v>
      </c>
      <c r="I13" s="371">
        <f>IF($A13&lt;&gt;"",VLOOKUP($A13,$A$30:$O$229,9,0),"")</f>
        <v>69980</v>
      </c>
      <c r="J13" s="372">
        <f>IF($A13&lt;&gt;"",VLOOKUP($A13,$A$30:$O$229,10,0),"")</f>
        <v>67880</v>
      </c>
      <c r="K13" s="124">
        <f>IF($A13&lt;&gt;"",VLOOKUP($A13,$A$30:$O$229,11,0),"")</f>
        <v>67880</v>
      </c>
      <c r="L13" s="125">
        <f>IF($A13&lt;&gt;"",VLOOKUP($A13,$A$30:$O$229,12,0),"")</f>
        <v>3241914430</v>
      </c>
      <c r="M13" s="487">
        <f>IF($A13&lt;&gt;"",VLOOKUP($A13,$A$30:$O$229,13,0),"")</f>
        <v>4711502</v>
      </c>
      <c r="N13" s="482">
        <f>IF($A13&lt;&gt;"",VLOOKUP($A13,$A$30:$O$229,14,0),"")</f>
        <v>2688</v>
      </c>
      <c r="O13" s="139">
        <f>IF($A13&lt;&gt;"",VLOOKUP($A13,$A$30:$O$229,15,0),"")</f>
        <v>45496.529606481483</v>
      </c>
      <c r="P13" s="475">
        <v>12</v>
      </c>
      <c r="Q13" s="473"/>
      <c r="R13" s="518"/>
      <c r="S13" s="514"/>
      <c r="T13" s="470"/>
      <c r="U13" s="467"/>
      <c r="V13" s="236"/>
      <c r="W13" s="212"/>
      <c r="X13" s="213"/>
      <c r="Y13" s="245">
        <f t="shared" ref="Y13" si="4">IFERROR($Z12/($D13*(1+$AB$1)/100),0)</f>
        <v>191.11191872117135</v>
      </c>
      <c r="Z13" s="457">
        <f>IFERROR($D13/100*INT($Y13),"")</f>
        <v>131790</v>
      </c>
      <c r="AA13" s="885"/>
      <c r="AB13" s="405"/>
      <c r="AC13" s="394"/>
      <c r="AD13" s="394"/>
      <c r="AE13" s="395"/>
      <c r="AF13" s="395"/>
      <c r="AG13" s="395"/>
      <c r="AH13" s="414"/>
      <c r="AI13" s="407"/>
      <c r="AJ13" s="408"/>
      <c r="AK13" s="408"/>
      <c r="AL13" s="408"/>
      <c r="AM13" s="408"/>
      <c r="AN13" s="408"/>
      <c r="AO13" s="408"/>
      <c r="AP13" s="408"/>
      <c r="AQ13" s="408"/>
      <c r="AR13" s="408"/>
      <c r="AS13" s="408"/>
      <c r="AT13" s="408"/>
      <c r="AU13" s="408"/>
      <c r="AV13" s="408"/>
      <c r="AW13" s="408"/>
      <c r="AX13" s="408"/>
      <c r="AY13" s="408"/>
      <c r="AZ13" s="408"/>
      <c r="BA13" s="408"/>
      <c r="BB13" s="408"/>
      <c r="BC13" s="408"/>
      <c r="BD13" s="408"/>
      <c r="BE13" s="408"/>
    </row>
    <row r="14" spans="1:57" ht="12.75" hidden="1" customHeight="1" outlineLevel="1">
      <c r="A14" s="441" t="s">
        <v>330</v>
      </c>
      <c r="B14" s="289">
        <f>IF($A14&lt;&gt;"",VLOOKUP($A14,$A$30:$O$229,2,0),"")</f>
        <v>27442</v>
      </c>
      <c r="C14" s="290">
        <f>IF($A14&lt;&gt;"",VLOOKUP($A14,$A$30:$O$229,3,0),"")</f>
        <v>51.57</v>
      </c>
      <c r="D14" s="359">
        <f>IF($A14&lt;&gt;"",VLOOKUP($A14,$A$30:$O$229,4,0),"")</f>
        <v>51.6</v>
      </c>
      <c r="E14" s="280">
        <f>IF($A14&lt;&gt;"",VLOOKUP($A14,$A$30:$O$229,5,0),"")</f>
        <v>6901</v>
      </c>
      <c r="F14" s="360">
        <f>IF($A14&lt;&gt;"",VLOOKUP($A14,$A$30:$O$229,6,0),"")</f>
        <v>51.57</v>
      </c>
      <c r="G14" s="240">
        <f>IF($A14&lt;&gt;"",VLOOKUP($A14,$A$30:$O$229,7,0),"")</f>
        <v>8.0000000000000002E-3</v>
      </c>
      <c r="H14" s="118">
        <f>IF($A14&lt;&gt;"",VLOOKUP($A14,$A$30:$O$229,8,0),"")</f>
        <v>51</v>
      </c>
      <c r="I14" s="361">
        <f>IF($A14&lt;&gt;"",VLOOKUP($A14,$A$30:$O$229,9,0),"")</f>
        <v>51.81</v>
      </c>
      <c r="J14" s="362">
        <f>IF($A14&lt;&gt;"",VLOOKUP($A14,$A$30:$O$229,10,0),"")</f>
        <v>51</v>
      </c>
      <c r="K14" s="114">
        <f>IF($A14&lt;&gt;"",VLOOKUP($A14,$A$30:$O$229,11,0),"")</f>
        <v>51.16</v>
      </c>
      <c r="L14" s="121">
        <f>IF($A14&lt;&gt;"",VLOOKUP($A14,$A$30:$O$229,12,0),"")</f>
        <v>361288</v>
      </c>
      <c r="M14" s="485">
        <f>IF($A14&lt;&gt;"",VLOOKUP($A14,$A$30:$O$229,13,0),"")</f>
        <v>702106</v>
      </c>
      <c r="N14" s="478">
        <f>IF($A14&lt;&gt;"",VLOOKUP($A14,$A$30:$O$229,14,0),"")</f>
        <v>481</v>
      </c>
      <c r="O14" s="136">
        <f>IF($A14&lt;&gt;"",VLOOKUP($A14,$A$30:$O$229,15,0),"")</f>
        <v>45496.529606481483</v>
      </c>
      <c r="P14" s="474">
        <v>13</v>
      </c>
      <c r="Q14" s="472"/>
      <c r="R14" s="468"/>
      <c r="S14" s="510"/>
      <c r="T14" s="469"/>
      <c r="U14" s="466"/>
      <c r="V14" s="235"/>
      <c r="W14" s="354"/>
      <c r="X14" s="203"/>
      <c r="Y14" s="355">
        <f>IFERROR(IF($AA$1&gt;1000,INT($AA$1/(D17/100)),100),100)</f>
        <v>193</v>
      </c>
      <c r="Z14" s="439">
        <f>IFERROR($C14*(1-$AB$1)/100*$Y14,"")</f>
        <v>99.520146990000015</v>
      </c>
      <c r="AA14" s="883">
        <f>IFERROR($Z14-$Z15,"")</f>
        <v>0.31066699000000142</v>
      </c>
      <c r="AB14" s="406"/>
      <c r="AC14" s="397"/>
      <c r="AD14" s="397"/>
      <c r="AE14" s="398"/>
      <c r="AF14" s="398"/>
      <c r="AG14" s="398"/>
      <c r="AH14" s="414"/>
      <c r="AI14" s="407"/>
      <c r="AJ14" s="408"/>
      <c r="AK14" s="408"/>
      <c r="AL14" s="408"/>
      <c r="AM14" s="408"/>
      <c r="AN14" s="407"/>
      <c r="AO14" s="407"/>
      <c r="AP14" s="407"/>
      <c r="AQ14" s="408"/>
      <c r="AR14" s="408"/>
      <c r="AS14" s="408"/>
      <c r="AT14" s="408"/>
      <c r="AU14" s="408"/>
      <c r="AV14" s="408"/>
      <c r="AW14" s="408"/>
      <c r="AX14" s="408"/>
      <c r="AY14" s="408"/>
      <c r="AZ14" s="408"/>
      <c r="BA14" s="408"/>
      <c r="BB14" s="408"/>
      <c r="BC14" s="408"/>
      <c r="BD14" s="408"/>
      <c r="BE14" s="408"/>
    </row>
    <row r="15" spans="1:57" ht="12.75" hidden="1" customHeight="1" outlineLevel="1">
      <c r="A15" s="447" t="s">
        <v>363</v>
      </c>
      <c r="B15" s="278">
        <f>IF($A15&lt;&gt;"",VLOOKUP($A15,$A$30:$O$229,2,0),"")</f>
        <v>2346</v>
      </c>
      <c r="C15" s="363">
        <f>IF($A15&lt;&gt;"",VLOOKUP($A15,$A$30:$O$229,3,0),"")</f>
        <v>43.72</v>
      </c>
      <c r="D15" s="291">
        <f>IF($A15&lt;&gt;"",VLOOKUP($A15,$A$30:$O$229,4,0),"")</f>
        <v>43.898000000000003</v>
      </c>
      <c r="E15" s="292">
        <f>IF($A15&lt;&gt;"",VLOOKUP($A15,$A$30:$O$229,5,0),"")</f>
        <v>800</v>
      </c>
      <c r="F15" s="364">
        <f>IF($A15&lt;&gt;"",VLOOKUP($A15,$A$30:$O$229,6,0),"")</f>
        <v>43.898000000000003</v>
      </c>
      <c r="G15" s="288">
        <f>IF($A15&lt;&gt;"",VLOOKUP($A15,$A$30:$O$229,7,0),"")</f>
        <v>1.52E-2</v>
      </c>
      <c r="H15" s="172">
        <f>IF($A15&lt;&gt;"",VLOOKUP($A15,$A$30:$O$229,8,0),"")</f>
        <v>42.6</v>
      </c>
      <c r="I15" s="365">
        <f>IF($A15&lt;&gt;"",VLOOKUP($A15,$A$30:$O$229,9,0),"")</f>
        <v>44.198999999999998</v>
      </c>
      <c r="J15" s="366">
        <f>IF($A15&lt;&gt;"",VLOOKUP($A15,$A$30:$O$229,10,0),"")</f>
        <v>42.6</v>
      </c>
      <c r="K15" s="173">
        <f>IF($A15&lt;&gt;"",VLOOKUP($A15,$A$30:$O$229,11,0),"")</f>
        <v>43.237000000000002</v>
      </c>
      <c r="L15" s="174">
        <f>IF($A15&lt;&gt;"",VLOOKUP($A15,$A$30:$O$229,12,0),"")</f>
        <v>3089</v>
      </c>
      <c r="M15" s="486">
        <f>IF($A15&lt;&gt;"",VLOOKUP($A15,$A$30:$O$229,13,0),"")</f>
        <v>7057</v>
      </c>
      <c r="N15" s="483">
        <f>IF($A15&lt;&gt;"",VLOOKUP($A15,$A$30:$O$229,14,0),"")</f>
        <v>25</v>
      </c>
      <c r="O15" s="265">
        <f>IF($A15&lt;&gt;"",VLOOKUP($A15,$A$30:$O$229,15,0),"")</f>
        <v>45496.518229166664</v>
      </c>
      <c r="P15" s="475">
        <v>14</v>
      </c>
      <c r="Q15" s="473"/>
      <c r="R15" s="513"/>
      <c r="S15" s="514"/>
      <c r="T15" s="470"/>
      <c r="U15" s="467"/>
      <c r="V15" s="236"/>
      <c r="W15" s="179"/>
      <c r="X15" s="202"/>
      <c r="Y15" s="199">
        <f t="shared" ref="Y15" si="5">IFERROR(INT($Z14/($D15*(1+$AB$1)/100)),0)</f>
        <v>226</v>
      </c>
      <c r="Z15" s="436">
        <f>IFERROR($D15/100*INT($Y15),"")</f>
        <v>99.209480000000013</v>
      </c>
      <c r="AA15" s="882"/>
      <c r="AB15" s="405"/>
      <c r="AC15" s="394"/>
      <c r="AD15" s="394"/>
      <c r="AE15" s="395"/>
      <c r="AF15" s="395"/>
      <c r="AG15" s="395"/>
      <c r="AH15" s="414"/>
      <c r="AI15" s="407"/>
      <c r="AJ15" s="408"/>
      <c r="AK15" s="408"/>
      <c r="AL15" s="408"/>
      <c r="AM15" s="408"/>
      <c r="AN15" s="408"/>
      <c r="AO15" s="408"/>
      <c r="AP15" s="408"/>
      <c r="AQ15" s="408"/>
      <c r="AR15" s="408"/>
      <c r="AS15" s="408"/>
      <c r="AT15" s="408"/>
      <c r="AU15" s="408"/>
      <c r="AV15" s="408"/>
      <c r="AW15" s="408"/>
      <c r="AX15" s="408"/>
      <c r="AY15" s="408"/>
      <c r="AZ15" s="408"/>
      <c r="BA15" s="408"/>
      <c r="BB15" s="408"/>
      <c r="BC15" s="408"/>
      <c r="BD15" s="408"/>
      <c r="BE15" s="408"/>
    </row>
    <row r="16" spans="1:57" ht="12.75" hidden="1" customHeight="1" outlineLevel="1">
      <c r="A16" s="448" t="s">
        <v>361</v>
      </c>
      <c r="B16" s="289">
        <f>IF($A16&lt;&gt;"",VLOOKUP($A16,$A$30:$O$229,2,0),"")</f>
        <v>600</v>
      </c>
      <c r="C16" s="290">
        <f>IF($A16&lt;&gt;"",VLOOKUP($A16,$A$30:$O$229,3,0),"")</f>
        <v>58410</v>
      </c>
      <c r="D16" s="367">
        <f>IF($A16&lt;&gt;"",VLOOKUP($A16,$A$30:$O$229,4,0),"")</f>
        <v>58540</v>
      </c>
      <c r="E16" s="293">
        <f>IF($A16&lt;&gt;"",VLOOKUP($A16,$A$30:$O$229,5,0),"")</f>
        <v>3011</v>
      </c>
      <c r="F16" s="368">
        <f>IF($A16&lt;&gt;"",VLOOKUP($A16,$A$30:$O$229,6,0),"")</f>
        <v>58540</v>
      </c>
      <c r="G16" s="240">
        <f>IF($A16&lt;&gt;"",VLOOKUP($A16,$A$30:$O$229,7,0),"")</f>
        <v>0.02</v>
      </c>
      <c r="H16" s="116">
        <f>IF($A16&lt;&gt;"",VLOOKUP($A16,$A$30:$O$229,8,0),"")</f>
        <v>58550</v>
      </c>
      <c r="I16" s="373">
        <f>IF($A16&lt;&gt;"",VLOOKUP($A16,$A$30:$O$229,9,0),"")</f>
        <v>58550</v>
      </c>
      <c r="J16" s="373">
        <f>IF($A16&lt;&gt;"",VLOOKUP($A16,$A$30:$O$229,10,0),"")</f>
        <v>57460</v>
      </c>
      <c r="K16" s="111">
        <f>IF($A16&lt;&gt;"",VLOOKUP($A16,$A$30:$O$229,11,0),"")</f>
        <v>57390</v>
      </c>
      <c r="L16" s="127">
        <f>IF($A16&lt;&gt;"",VLOOKUP($A16,$A$30:$O$229,12,0),"")</f>
        <v>53985549</v>
      </c>
      <c r="M16" s="488">
        <f>IF($A16&lt;&gt;"",VLOOKUP($A16,$A$30:$O$229,13,0),"")</f>
        <v>93349</v>
      </c>
      <c r="N16" s="481">
        <f>IF($A16&lt;&gt;"",VLOOKUP($A16,$A$30:$O$229,14,0),"")</f>
        <v>135</v>
      </c>
      <c r="O16" s="264">
        <f>IF($A16&lt;&gt;"",VLOOKUP($A16,$A$30:$O$229,15,0),"")</f>
        <v>45496.529293981483</v>
      </c>
      <c r="P16" s="474">
        <v>15</v>
      </c>
      <c r="Q16" s="472"/>
      <c r="R16" s="511"/>
      <c r="S16" s="517"/>
      <c r="T16" s="471"/>
      <c r="U16" s="466"/>
      <c r="V16" s="235"/>
      <c r="W16" s="239"/>
      <c r="X16" s="203"/>
      <c r="Y16" s="200">
        <f t="shared" si="0"/>
        <v>226</v>
      </c>
      <c r="Z16" s="456">
        <f>IFERROR($C16*(1-$AB$1)/100*INT($Y16),"")</f>
        <v>131993.39934</v>
      </c>
      <c r="AA16" s="884">
        <f>IFERROR($Z16-$Z17,"")</f>
        <v>88.799339999997756</v>
      </c>
      <c r="AB16" s="406"/>
      <c r="AC16" s="397"/>
      <c r="AD16" s="397"/>
      <c r="AE16" s="398"/>
      <c r="AF16" s="398"/>
      <c r="AG16" s="398"/>
      <c r="AH16" s="414"/>
      <c r="AI16" s="407"/>
      <c r="AJ16" s="408"/>
      <c r="AK16" s="408"/>
      <c r="AL16" s="408"/>
      <c r="AM16" s="408"/>
      <c r="AN16" s="408"/>
      <c r="AO16" s="408"/>
      <c r="AP16" s="408"/>
      <c r="AQ16" s="408"/>
      <c r="AR16" s="408"/>
      <c r="AS16" s="408"/>
      <c r="AT16" s="408"/>
      <c r="AU16" s="408"/>
      <c r="AV16" s="408"/>
      <c r="AW16" s="408"/>
      <c r="AX16" s="408"/>
      <c r="AY16" s="408"/>
      <c r="AZ16" s="408"/>
      <c r="BA16" s="408"/>
      <c r="BB16" s="408"/>
      <c r="BC16" s="408"/>
      <c r="BD16" s="408"/>
      <c r="BE16" s="408"/>
    </row>
    <row r="17" spans="1:57" ht="12.75" hidden="1" customHeight="1" outlineLevel="1">
      <c r="A17" s="442" t="s">
        <v>328</v>
      </c>
      <c r="B17" s="294">
        <f>IF($A17&lt;&gt;"",VLOOKUP($A17,$A$30:$O$229,2,0),"")</f>
        <v>963</v>
      </c>
      <c r="C17" s="369">
        <f>IF($A17&lt;&gt;"",VLOOKUP($A17,$A$30:$O$229,3,0),"")</f>
        <v>68990</v>
      </c>
      <c r="D17" s="295">
        <f>IF($A17&lt;&gt;"",VLOOKUP($A17,$A$30:$O$229,4,0),"")</f>
        <v>69060</v>
      </c>
      <c r="E17" s="296">
        <f>IF($A17&lt;&gt;"",VLOOKUP($A17,$A$30:$O$229,5,0),"")</f>
        <v>994</v>
      </c>
      <c r="F17" s="370">
        <f>IF($A17&lt;&gt;"",VLOOKUP($A17,$A$30:$O$229,6,0),"")</f>
        <v>68990</v>
      </c>
      <c r="G17" s="242">
        <f>IF($A17&lt;&gt;"",VLOOKUP($A17,$A$30:$O$229,7,0),"")</f>
        <v>5.8999999999999999E-3</v>
      </c>
      <c r="H17" s="122">
        <f>IF($A17&lt;&gt;"",VLOOKUP($A17,$A$30:$O$229,8,0),"")</f>
        <v>68590</v>
      </c>
      <c r="I17" s="371">
        <f>IF($A17&lt;&gt;"",VLOOKUP($A17,$A$30:$O$229,9,0),"")</f>
        <v>69530</v>
      </c>
      <c r="J17" s="372">
        <f>IF($A17&lt;&gt;"",VLOOKUP($A17,$A$30:$O$229,10,0),"")</f>
        <v>68070</v>
      </c>
      <c r="K17" s="124">
        <f>IF($A17&lt;&gt;"",VLOOKUP($A17,$A$30:$O$229,11,0),"")</f>
        <v>68580</v>
      </c>
      <c r="L17" s="125">
        <f>IF($A17&lt;&gt;"",VLOOKUP($A17,$A$30:$O$229,12,0),"")</f>
        <v>5376290662</v>
      </c>
      <c r="M17" s="487">
        <f>IF($A17&lt;&gt;"",VLOOKUP($A17,$A$30:$O$229,13,0),"")</f>
        <v>7802140</v>
      </c>
      <c r="N17" s="482">
        <f>IF($A17&lt;&gt;"",VLOOKUP($A17,$A$30:$O$229,14,0),"")</f>
        <v>3381</v>
      </c>
      <c r="O17" s="139">
        <f>IF($A17&lt;&gt;"",VLOOKUP($A17,$A$30:$O$229,15,0),"")</f>
        <v>45496.529849537037</v>
      </c>
      <c r="P17" s="476">
        <v>16</v>
      </c>
      <c r="Q17" s="473"/>
      <c r="R17" s="518"/>
      <c r="S17" s="514"/>
      <c r="T17" s="470"/>
      <c r="U17" s="467"/>
      <c r="V17" s="236"/>
      <c r="W17" s="212"/>
      <c r="X17" s="213"/>
      <c r="Y17" s="245">
        <f t="shared" ref="Y17" si="6">IFERROR($Z16/($D17*(1+$AB$1)/100),0)</f>
        <v>191.10947193725457</v>
      </c>
      <c r="Z17" s="457">
        <f>IFERROR($D17/100*INT($Y17),"")</f>
        <v>131904.6</v>
      </c>
      <c r="AA17" s="885"/>
      <c r="AB17" s="405"/>
      <c r="AC17" s="394"/>
      <c r="AD17" s="394"/>
      <c r="AE17" s="395"/>
      <c r="AF17" s="395"/>
      <c r="AG17" s="395"/>
      <c r="AH17" s="414"/>
      <c r="AI17" s="407"/>
      <c r="AJ17" s="408"/>
      <c r="AK17" s="408"/>
      <c r="AL17" s="408"/>
      <c r="AM17" s="408"/>
      <c r="AN17" s="408"/>
      <c r="AO17" s="412"/>
      <c r="AP17" s="408"/>
      <c r="AQ17" s="408"/>
      <c r="AR17" s="408"/>
      <c r="AS17" s="408"/>
      <c r="AT17" s="408"/>
      <c r="AU17" s="408"/>
      <c r="AV17" s="408"/>
      <c r="AW17" s="408"/>
      <c r="AX17" s="408"/>
      <c r="AY17" s="408"/>
      <c r="AZ17" s="408"/>
      <c r="BA17" s="408"/>
      <c r="BB17" s="408"/>
      <c r="BC17" s="408"/>
      <c r="BD17" s="408"/>
      <c r="BE17" s="408"/>
    </row>
    <row r="18" spans="1:57" ht="12.75" hidden="1" customHeight="1" outlineLevel="1">
      <c r="A18" s="441" t="s">
        <v>12</v>
      </c>
      <c r="B18" s="289">
        <f>IF($A18&lt;&gt;"",VLOOKUP($A18,$A$30:$O$229,2,0),"")</f>
        <v>13721</v>
      </c>
      <c r="C18" s="290">
        <f>IF($A18&lt;&gt;"",VLOOKUP($A18,$A$30:$O$229,3,0),"")</f>
        <v>51.59</v>
      </c>
      <c r="D18" s="359">
        <f>IF($A18&lt;&gt;"",VLOOKUP($A18,$A$30:$O$229,4,0),"")</f>
        <v>51.6</v>
      </c>
      <c r="E18" s="280">
        <f>IF($A18&lt;&gt;"",VLOOKUP($A18,$A$30:$O$229,5,0),"")</f>
        <v>87057</v>
      </c>
      <c r="F18" s="360">
        <f>IF($A18&lt;&gt;"",VLOOKUP($A18,$A$30:$O$229,6,0),"")</f>
        <v>51.59</v>
      </c>
      <c r="G18" s="240">
        <f>IF($A18&lt;&gt;"",VLOOKUP($A18,$A$30:$O$229,7,0),"")</f>
        <v>1.1899999999999999E-2</v>
      </c>
      <c r="H18" s="156">
        <f>IF($A18&lt;&gt;"",VLOOKUP($A18,$A$30:$O$229,8,0),"")</f>
        <v>51.2</v>
      </c>
      <c r="I18" s="377">
        <f>IF($A18&lt;&gt;"",VLOOKUP($A18,$A$30:$O$229,9,0),"")</f>
        <v>51.99</v>
      </c>
      <c r="J18" s="378">
        <f>IF($A18&lt;&gt;"",VLOOKUP($A18,$A$30:$O$229,10,0),"")</f>
        <v>51</v>
      </c>
      <c r="K18" s="157">
        <f>IF($A18&lt;&gt;"",VLOOKUP($A18,$A$30:$O$229,11,0),"")</f>
        <v>50.98</v>
      </c>
      <c r="L18" s="158">
        <f>IF($A18&lt;&gt;"",VLOOKUP($A18,$A$30:$O$229,12,0),"")</f>
        <v>1078274</v>
      </c>
      <c r="M18" s="491">
        <f>IF($A18&lt;&gt;"",VLOOKUP($A18,$A$30:$O$229,13,0),"")</f>
        <v>2094530</v>
      </c>
      <c r="N18" s="478">
        <f>IF($A18&lt;&gt;"",VLOOKUP($A18,$A$30:$O$229,14,0),"")</f>
        <v>1125</v>
      </c>
      <c r="O18" s="136">
        <f>IF($A18&lt;&gt;"",VLOOKUP($A18,$A$30:$O$229,15,0),"")</f>
        <v>45496.529780092591</v>
      </c>
      <c r="P18" s="474">
        <v>17</v>
      </c>
      <c r="Q18" s="472"/>
      <c r="R18" s="468"/>
      <c r="S18" s="510"/>
      <c r="T18" s="469"/>
      <c r="U18" s="466"/>
      <c r="V18" s="235"/>
      <c r="W18" s="354"/>
      <c r="X18" s="203"/>
      <c r="Y18" s="355">
        <v>100</v>
      </c>
      <c r="Z18" s="439">
        <f>IFERROR($C18*(1-$AB$1)/100*$Y18,"")</f>
        <v>51.584841000000004</v>
      </c>
      <c r="AA18" s="883">
        <f>IFERROR($Z18-$Z19,"")</f>
        <v>0.5008410000000012</v>
      </c>
      <c r="AB18" s="406"/>
      <c r="AC18" s="397"/>
      <c r="AD18" s="397"/>
      <c r="AE18" s="398"/>
      <c r="AF18" s="398"/>
      <c r="AG18" s="398"/>
      <c r="AH18" s="414"/>
      <c r="AI18" s="407"/>
      <c r="AJ18" s="408"/>
      <c r="AK18" s="408"/>
      <c r="AL18" s="408"/>
      <c r="AM18" s="408"/>
      <c r="AN18" s="408"/>
      <c r="AO18" s="408"/>
      <c r="AP18" s="408"/>
      <c r="AQ18" s="408"/>
      <c r="AR18" s="408"/>
      <c r="AS18" s="408"/>
      <c r="AT18" s="408"/>
      <c r="AU18" s="408"/>
      <c r="AV18" s="408"/>
      <c r="AW18" s="408"/>
      <c r="AX18" s="408"/>
      <c r="AY18" s="408"/>
      <c r="AZ18" s="408"/>
      <c r="BA18" s="408"/>
      <c r="BB18" s="408"/>
      <c r="BC18" s="408"/>
      <c r="BD18" s="408"/>
      <c r="BE18" s="408"/>
    </row>
    <row r="19" spans="1:57" ht="12.75" hidden="1" customHeight="1" outlineLevel="1">
      <c r="A19" s="447" t="s">
        <v>12</v>
      </c>
      <c r="B19" s="278">
        <f>IF($A19&lt;&gt;"",VLOOKUP($A19,$A$30:$O$229,2,0),"")</f>
        <v>13721</v>
      </c>
      <c r="C19" s="363">
        <f>IF($A19&lt;&gt;"",VLOOKUP($A19,$A$30:$O$229,3,0),"")</f>
        <v>51.59</v>
      </c>
      <c r="D19" s="291">
        <f>IF($A19&lt;&gt;"",VLOOKUP($A19,$A$30:$O$229,4,0),"")</f>
        <v>51.6</v>
      </c>
      <c r="E19" s="292">
        <f>IF($A19&lt;&gt;"",VLOOKUP($A19,$A$30:$O$229,5,0),"")</f>
        <v>87057</v>
      </c>
      <c r="F19" s="364">
        <f>IF($A19&lt;&gt;"",VLOOKUP($A19,$A$30:$O$229,6,0),"")</f>
        <v>51.59</v>
      </c>
      <c r="G19" s="288">
        <f>IF($A19&lt;&gt;"",VLOOKUP($A19,$A$30:$O$229,7,0),"")</f>
        <v>1.1899999999999999E-2</v>
      </c>
      <c r="H19" s="356">
        <f>IF($A19&lt;&gt;"",VLOOKUP($A19,$A$30:$O$229,8,0),"")</f>
        <v>51.2</v>
      </c>
      <c r="I19" s="379">
        <f>IF($A19&lt;&gt;"",VLOOKUP($A19,$A$30:$O$229,9,0),"")</f>
        <v>51.99</v>
      </c>
      <c r="J19" s="380">
        <f>IF($A19&lt;&gt;"",VLOOKUP($A19,$A$30:$O$229,10,0),"")</f>
        <v>51</v>
      </c>
      <c r="K19" s="357">
        <f>IF($A19&lt;&gt;"",VLOOKUP($A19,$A$30:$O$229,11,0),"")</f>
        <v>50.98</v>
      </c>
      <c r="L19" s="358">
        <f>IF($A19&lt;&gt;"",VLOOKUP($A19,$A$30:$O$229,12,0),"")</f>
        <v>1078274</v>
      </c>
      <c r="M19" s="492">
        <f>IF($A19&lt;&gt;"",VLOOKUP($A19,$A$30:$O$229,13,0),"")</f>
        <v>2094530</v>
      </c>
      <c r="N19" s="483">
        <f>IF($A19&lt;&gt;"",VLOOKUP($A19,$A$30:$O$229,14,0),"")</f>
        <v>1125</v>
      </c>
      <c r="O19" s="265">
        <f>IF($A19&lt;&gt;"",VLOOKUP($A19,$A$30:$O$229,15,0),"")</f>
        <v>45496.529780092591</v>
      </c>
      <c r="P19" s="475">
        <v>18</v>
      </c>
      <c r="Q19" s="473"/>
      <c r="R19" s="513"/>
      <c r="S19" s="514"/>
      <c r="T19" s="470"/>
      <c r="U19" s="467"/>
      <c r="V19" s="236"/>
      <c r="W19" s="179"/>
      <c r="X19" s="202"/>
      <c r="Y19" s="199">
        <f t="shared" ref="Y19" si="7">IFERROR(INT($Z18/($D19*(1+$AB$1)/100)),0)</f>
        <v>99</v>
      </c>
      <c r="Z19" s="436">
        <f>IFERROR($D19/100*INT($Y19),"")</f>
        <v>51.084000000000003</v>
      </c>
      <c r="AA19" s="882"/>
      <c r="AB19" s="405"/>
      <c r="AC19" s="394"/>
      <c r="AD19" s="394"/>
      <c r="AE19" s="395"/>
      <c r="AF19" s="395"/>
      <c r="AG19" s="395"/>
      <c r="AH19" s="414"/>
      <c r="AI19" s="407"/>
      <c r="AJ19" s="408"/>
      <c r="AK19" s="408"/>
      <c r="AL19" s="408"/>
      <c r="AM19" s="408"/>
      <c r="AN19" s="408"/>
      <c r="AO19" s="408"/>
      <c r="AP19" s="408"/>
      <c r="AQ19" s="408"/>
      <c r="AR19" s="408"/>
      <c r="AS19" s="408"/>
      <c r="AT19" s="408"/>
      <c r="AU19" s="408"/>
      <c r="AV19" s="408"/>
      <c r="AW19" s="408"/>
      <c r="AX19" s="408"/>
      <c r="AY19" s="408"/>
      <c r="AZ19" s="408"/>
      <c r="BA19" s="408"/>
      <c r="BB19" s="408"/>
      <c r="BC19" s="408"/>
      <c r="BD19" s="408"/>
      <c r="BE19" s="408"/>
    </row>
    <row r="20" spans="1:57" ht="12.75" hidden="1" customHeight="1" outlineLevel="1">
      <c r="A20" s="448" t="s">
        <v>11</v>
      </c>
      <c r="B20" s="289">
        <f>IF($A20&lt;&gt;"",VLOOKUP($A20,$A$30:$O$229,2,0),"")</f>
        <v>52508</v>
      </c>
      <c r="C20" s="290">
        <f>IF($A20&lt;&gt;"",VLOOKUP($A20,$A$30:$O$229,3,0),"")</f>
        <v>51.48</v>
      </c>
      <c r="D20" s="367">
        <f>IF($A20&lt;&gt;"",VLOOKUP($A20,$A$30:$O$229,4,0),"")</f>
        <v>51.55</v>
      </c>
      <c r="E20" s="293">
        <f>IF($A20&lt;&gt;"",VLOOKUP($A20,$A$30:$O$229,5,0),"")</f>
        <v>33105</v>
      </c>
      <c r="F20" s="368">
        <f>IF($A20&lt;&gt;"",VLOOKUP($A20,$A$30:$O$229,6,0),"")</f>
        <v>51.55</v>
      </c>
      <c r="G20" s="240">
        <f>IF($A20&lt;&gt;"",VLOOKUP($A20,$A$30:$O$229,7,0),"")</f>
        <v>1.0700000000000001E-2</v>
      </c>
      <c r="H20" s="159">
        <f>IF($A20&lt;&gt;"",VLOOKUP($A20,$A$30:$O$229,8,0),"")</f>
        <v>51.5</v>
      </c>
      <c r="I20" s="381">
        <f>IF($A20&lt;&gt;"",VLOOKUP($A20,$A$30:$O$229,9,0),"")</f>
        <v>51.95</v>
      </c>
      <c r="J20" s="382">
        <f>IF($A20&lt;&gt;"",VLOOKUP($A20,$A$30:$O$229,10,0),"")</f>
        <v>51.1</v>
      </c>
      <c r="K20" s="160">
        <f>IF($A20&lt;&gt;"",VLOOKUP($A20,$A$30:$O$229,11,0),"")</f>
        <v>51</v>
      </c>
      <c r="L20" s="161">
        <f>IF($A20&lt;&gt;"",VLOOKUP($A20,$A$30:$O$229,12,0),"")</f>
        <v>511097</v>
      </c>
      <c r="M20" s="493">
        <f>IF($A20&lt;&gt;"",VLOOKUP($A20,$A$30:$O$229,13,0),"")</f>
        <v>991550</v>
      </c>
      <c r="N20" s="481">
        <f>IF($A20&lt;&gt;"",VLOOKUP($A20,$A$30:$O$229,14,0),"")</f>
        <v>407</v>
      </c>
      <c r="O20" s="264">
        <f>IF($A20&lt;&gt;"",VLOOKUP($A20,$A$30:$O$229,15,0),"")</f>
        <v>45496.529780092591</v>
      </c>
      <c r="P20" s="474">
        <v>19</v>
      </c>
      <c r="Q20" s="472"/>
      <c r="R20" s="511"/>
      <c r="S20" s="517"/>
      <c r="T20" s="471"/>
      <c r="U20" s="466"/>
      <c r="V20" s="235"/>
      <c r="W20" s="239"/>
      <c r="X20" s="203"/>
      <c r="Y20" s="200">
        <f t="shared" si="0"/>
        <v>99</v>
      </c>
      <c r="Z20" s="437">
        <f>IFERROR($C20*(1-$AB$1)/100*INT($Y20),"")</f>
        <v>50.960103479999994</v>
      </c>
      <c r="AA20" s="884">
        <f>IFERROR($Z20-$Z21,"")</f>
        <v>0.44110347999999533</v>
      </c>
      <c r="AB20" s="406"/>
      <c r="AC20" s="397"/>
      <c r="AD20" s="397"/>
      <c r="AE20" s="398"/>
      <c r="AF20" s="398"/>
      <c r="AG20" s="398"/>
      <c r="AH20" s="414"/>
      <c r="AI20" s="407"/>
      <c r="AJ20" s="408"/>
      <c r="AK20" s="408"/>
      <c r="AL20" s="408"/>
      <c r="AM20" s="408"/>
      <c r="AN20" s="408"/>
      <c r="AO20" s="408"/>
      <c r="AP20" s="408"/>
      <c r="AQ20" s="408"/>
      <c r="AR20" s="408"/>
      <c r="AS20" s="408"/>
      <c r="AT20" s="408"/>
      <c r="AU20" s="408"/>
      <c r="AV20" s="408"/>
      <c r="AW20" s="408"/>
      <c r="AX20" s="408"/>
      <c r="AY20" s="408"/>
      <c r="AZ20" s="408"/>
      <c r="BA20" s="408"/>
      <c r="BB20" s="408"/>
      <c r="BC20" s="408"/>
      <c r="BD20" s="408"/>
      <c r="BE20" s="408"/>
    </row>
    <row r="21" spans="1:57" ht="12.75" hidden="1" customHeight="1" outlineLevel="1">
      <c r="A21" s="442" t="s">
        <v>11</v>
      </c>
      <c r="B21" s="294">
        <f>IF($A21&lt;&gt;"",VLOOKUP($A21,$A$30:$O$229,2,0),"")</f>
        <v>52508</v>
      </c>
      <c r="C21" s="369">
        <f>IF($A21&lt;&gt;"",VLOOKUP($A21,$A$30:$O$229,3,0),"")</f>
        <v>51.48</v>
      </c>
      <c r="D21" s="295">
        <f>IF($A21&lt;&gt;"",VLOOKUP($A21,$A$30:$O$229,4,0),"")</f>
        <v>51.55</v>
      </c>
      <c r="E21" s="296">
        <f>IF($A21&lt;&gt;"",VLOOKUP($A21,$A$30:$O$229,5,0),"")</f>
        <v>33105</v>
      </c>
      <c r="F21" s="370">
        <f>IF($A21&lt;&gt;"",VLOOKUP($A21,$A$30:$O$229,6,0),"")</f>
        <v>51.55</v>
      </c>
      <c r="G21" s="242">
        <f>IF($A21&lt;&gt;"",VLOOKUP($A21,$A$30:$O$229,7,0),"")</f>
        <v>1.0700000000000001E-2</v>
      </c>
      <c r="H21" s="209">
        <f>IF($A21&lt;&gt;"",VLOOKUP($A21,$A$30:$O$229,8,0),"")</f>
        <v>51.5</v>
      </c>
      <c r="I21" s="383">
        <f>IF($A21&lt;&gt;"",VLOOKUP($A21,$A$30:$O$229,9,0),"")</f>
        <v>51.95</v>
      </c>
      <c r="J21" s="384">
        <f>IF($A21&lt;&gt;"",VLOOKUP($A21,$A$30:$O$229,10,0),"")</f>
        <v>51.1</v>
      </c>
      <c r="K21" s="210">
        <f>IF($A21&lt;&gt;"",VLOOKUP($A21,$A$30:$O$229,11,0),"")</f>
        <v>51</v>
      </c>
      <c r="L21" s="211">
        <f>IF($A21&lt;&gt;"",VLOOKUP($A21,$A$30:$O$229,12,0),"")</f>
        <v>511097</v>
      </c>
      <c r="M21" s="494">
        <f>IF($A21&lt;&gt;"",VLOOKUP($A21,$A$30:$O$229,13,0),"")</f>
        <v>991550</v>
      </c>
      <c r="N21" s="482">
        <f>IF($A21&lt;&gt;"",VLOOKUP($A21,$A$30:$O$229,14,0),"")</f>
        <v>407</v>
      </c>
      <c r="O21" s="139">
        <f>IF($A21&lt;&gt;"",VLOOKUP($A21,$A$30:$O$229,15,0),"")</f>
        <v>45496.529780092591</v>
      </c>
      <c r="P21" s="476">
        <v>20</v>
      </c>
      <c r="Q21" s="473"/>
      <c r="R21" s="518"/>
      <c r="S21" s="514"/>
      <c r="T21" s="470"/>
      <c r="U21" s="467"/>
      <c r="V21" s="236"/>
      <c r="W21" s="212"/>
      <c r="X21" s="213"/>
      <c r="Y21" s="245">
        <f t="shared" ref="Y21" si="8">IFERROR($Z20/($D21*(1+$AB$1)/100),0)</f>
        <v>98.845796273912853</v>
      </c>
      <c r="Z21" s="438">
        <f>IFERROR($D21/100*INT($Y21),"")</f>
        <v>50.518999999999998</v>
      </c>
      <c r="AA21" s="885"/>
      <c r="AB21" s="405"/>
      <c r="AC21" s="394"/>
      <c r="AD21" s="394"/>
      <c r="AE21" s="395"/>
      <c r="AF21" s="395"/>
      <c r="AG21" s="395"/>
      <c r="AH21" s="414"/>
      <c r="AI21" s="407"/>
      <c r="AJ21" s="408"/>
      <c r="AK21" s="408"/>
      <c r="AL21" s="408"/>
      <c r="AM21" s="408"/>
      <c r="AN21" s="408"/>
      <c r="AO21" s="408"/>
      <c r="AP21" s="408"/>
      <c r="AQ21" s="408"/>
      <c r="AR21" s="408"/>
      <c r="AS21" s="408"/>
      <c r="AT21" s="408"/>
      <c r="AU21" s="408"/>
      <c r="AV21" s="408"/>
      <c r="AW21" s="408"/>
      <c r="AX21" s="408"/>
      <c r="AY21" s="408"/>
      <c r="AZ21" s="408"/>
      <c r="BA21" s="408"/>
      <c r="BB21" s="408"/>
      <c r="BC21" s="408"/>
      <c r="BD21" s="408"/>
      <c r="BE21" s="408"/>
    </row>
    <row r="22" spans="1:57" ht="12.75" hidden="1" customHeight="1" outlineLevel="1">
      <c r="A22" s="441" t="s">
        <v>330</v>
      </c>
      <c r="B22" s="289">
        <f>IF($A22&lt;&gt;"",VLOOKUP($A22,$A$30:$O$229,2,0),"")</f>
        <v>27442</v>
      </c>
      <c r="C22" s="290">
        <f>IF($A22&lt;&gt;"",VLOOKUP($A22,$A$30:$O$229,3,0),"")</f>
        <v>51.57</v>
      </c>
      <c r="D22" s="359">
        <f>IF($A22&lt;&gt;"",VLOOKUP($A22,$A$30:$O$229,4,0),"")</f>
        <v>51.6</v>
      </c>
      <c r="E22" s="280">
        <f>IF($A22&lt;&gt;"",VLOOKUP($A22,$A$30:$O$229,5,0),"")</f>
        <v>6901</v>
      </c>
      <c r="F22" s="360">
        <f>IF($A22&lt;&gt;"",VLOOKUP($A22,$A$30:$O$229,6,0),"")</f>
        <v>51.57</v>
      </c>
      <c r="G22" s="240">
        <f>IF($A22&lt;&gt;"",VLOOKUP($A22,$A$30:$O$229,7,0),"")</f>
        <v>8.0000000000000002E-3</v>
      </c>
      <c r="H22" s="156">
        <f>IF($A22&lt;&gt;"",VLOOKUP($A22,$A$30:$O$229,8,0),"")</f>
        <v>51</v>
      </c>
      <c r="I22" s="377">
        <f>IF($A22&lt;&gt;"",VLOOKUP($A22,$A$30:$O$229,9,0),"")</f>
        <v>51.81</v>
      </c>
      <c r="J22" s="378">
        <f>IF($A22&lt;&gt;"",VLOOKUP($A22,$A$30:$O$229,10,0),"")</f>
        <v>51</v>
      </c>
      <c r="K22" s="157">
        <f>IF($A22&lt;&gt;"",VLOOKUP($A22,$A$30:$O$229,11,0),"")</f>
        <v>51.16</v>
      </c>
      <c r="L22" s="158">
        <f>IF($A22&lt;&gt;"",VLOOKUP($A22,$A$30:$O$229,12,0),"")</f>
        <v>361288</v>
      </c>
      <c r="M22" s="495">
        <f>IF($A22&lt;&gt;"",VLOOKUP($A22,$A$30:$O$229,13,0),"")</f>
        <v>702106</v>
      </c>
      <c r="N22" s="478">
        <f>IF($A22&lt;&gt;"",VLOOKUP($A22,$A$30:$O$229,14,0),"")</f>
        <v>481</v>
      </c>
      <c r="O22" s="136">
        <f>IF($A22&lt;&gt;"",VLOOKUP($A22,$A$30:$O$229,15,0),"")</f>
        <v>45496.529606481483</v>
      </c>
      <c r="P22" s="474">
        <v>21</v>
      </c>
      <c r="Q22" s="472"/>
      <c r="R22" s="468"/>
      <c r="S22" s="510"/>
      <c r="T22" s="469"/>
      <c r="U22" s="466"/>
      <c r="V22" s="235"/>
      <c r="W22" s="239"/>
      <c r="X22" s="203"/>
      <c r="Y22" s="201">
        <v>100</v>
      </c>
      <c r="Z22" s="435">
        <f>IFERROR($C22*(1-$AB$1)/100*$Y22,"")</f>
        <v>51.564843000000003</v>
      </c>
      <c r="AA22" s="890">
        <f>IFERROR($Z22-$Z23,"")</f>
        <v>0.48084300000000013</v>
      </c>
      <c r="AB22" s="406"/>
      <c r="AC22" s="397"/>
      <c r="AD22" s="397"/>
      <c r="AE22" s="398"/>
      <c r="AF22" s="398"/>
      <c r="AG22" s="398"/>
      <c r="AH22" s="414"/>
      <c r="AI22" s="407"/>
      <c r="AJ22" s="408"/>
      <c r="AK22" s="408"/>
      <c r="AL22" s="408"/>
      <c r="AM22" s="408"/>
      <c r="AN22" s="408"/>
      <c r="AO22" s="408"/>
      <c r="AP22" s="408"/>
      <c r="AQ22" s="408"/>
      <c r="AR22" s="408"/>
      <c r="AS22" s="408"/>
      <c r="AT22" s="408"/>
      <c r="AU22" s="408"/>
      <c r="AV22" s="408"/>
      <c r="AW22" s="408"/>
      <c r="AX22" s="408"/>
      <c r="AY22" s="408"/>
      <c r="AZ22" s="408"/>
      <c r="BA22" s="408"/>
      <c r="BB22" s="408"/>
      <c r="BC22" s="408"/>
      <c r="BD22" s="408"/>
      <c r="BE22" s="408"/>
    </row>
    <row r="23" spans="1:57" ht="12.75" hidden="1" customHeight="1" outlineLevel="1">
      <c r="A23" s="447" t="s">
        <v>330</v>
      </c>
      <c r="B23" s="278">
        <f>IF($A23&lt;&gt;"",VLOOKUP($A23,$A$30:$O$229,2,0),"")</f>
        <v>27442</v>
      </c>
      <c r="C23" s="363">
        <f>IF($A23&lt;&gt;"",VLOOKUP($A23,$A$30:$O$229,3,0),"")</f>
        <v>51.57</v>
      </c>
      <c r="D23" s="291">
        <f>IF($A23&lt;&gt;"",VLOOKUP($A23,$A$30:$O$229,4,0),"")</f>
        <v>51.6</v>
      </c>
      <c r="E23" s="292">
        <f>IF($A23&lt;&gt;"",VLOOKUP($A23,$A$30:$O$229,5,0),"")</f>
        <v>6901</v>
      </c>
      <c r="F23" s="364">
        <f>IF($A23&lt;&gt;"",VLOOKUP($A23,$A$30:$O$229,6,0),"")</f>
        <v>51.57</v>
      </c>
      <c r="G23" s="288">
        <f>IF($A23&lt;&gt;"",VLOOKUP($A23,$A$30:$O$229,7,0),"")</f>
        <v>8.0000000000000002E-3</v>
      </c>
      <c r="H23" s="356">
        <f>IF($A23&lt;&gt;"",VLOOKUP($A23,$A$30:$O$229,8,0),"")</f>
        <v>51</v>
      </c>
      <c r="I23" s="379">
        <f>IF($A23&lt;&gt;"",VLOOKUP($A23,$A$30:$O$229,9,0),"")</f>
        <v>51.81</v>
      </c>
      <c r="J23" s="380">
        <f>IF($A23&lt;&gt;"",VLOOKUP($A23,$A$30:$O$229,10,0),"")</f>
        <v>51</v>
      </c>
      <c r="K23" s="357">
        <f>IF($A23&lt;&gt;"",VLOOKUP($A23,$A$30:$O$229,11,0),"")</f>
        <v>51.16</v>
      </c>
      <c r="L23" s="358">
        <f>IF($A23&lt;&gt;"",VLOOKUP($A23,$A$30:$O$229,12,0),"")</f>
        <v>361288</v>
      </c>
      <c r="M23" s="496">
        <f>IF($A23&lt;&gt;"",VLOOKUP($A23,$A$30:$O$229,13,0),"")</f>
        <v>702106</v>
      </c>
      <c r="N23" s="479">
        <f>IF($A23&lt;&gt;"",VLOOKUP($A23,$A$30:$O$229,14,0),"")</f>
        <v>481</v>
      </c>
      <c r="O23" s="137">
        <f>IF($A23&lt;&gt;"",VLOOKUP($A23,$A$30:$O$229,15,0),"")</f>
        <v>45496.529606481483</v>
      </c>
      <c r="P23" s="475">
        <v>22</v>
      </c>
      <c r="Q23" s="473"/>
      <c r="R23" s="513"/>
      <c r="S23" s="514"/>
      <c r="T23" s="470"/>
      <c r="U23" s="467"/>
      <c r="V23" s="236"/>
      <c r="W23" s="179"/>
      <c r="X23" s="202"/>
      <c r="Y23" s="199">
        <f t="shared" ref="Y23" si="9">IFERROR(INT($Z22/($D23*(1+$AB$1)/100)),0)</f>
        <v>99</v>
      </c>
      <c r="Z23" s="436">
        <f>IFERROR($D23/100*INT($Y23),"")</f>
        <v>51.084000000000003</v>
      </c>
      <c r="AA23" s="882"/>
      <c r="AB23" s="405"/>
      <c r="AC23" s="394"/>
      <c r="AD23" s="394"/>
      <c r="AE23" s="395"/>
      <c r="AF23" s="395"/>
      <c r="AG23" s="395"/>
      <c r="AH23" s="414"/>
      <c r="AI23" s="407"/>
      <c r="AJ23" s="408"/>
      <c r="AK23" s="408"/>
      <c r="AL23" s="408"/>
      <c r="AM23" s="408"/>
      <c r="AN23" s="408"/>
      <c r="AO23" s="408"/>
      <c r="AP23" s="408"/>
      <c r="AQ23" s="408"/>
      <c r="AR23" s="408"/>
      <c r="AS23" s="408"/>
      <c r="AT23" s="408"/>
      <c r="AU23" s="408"/>
      <c r="AV23" s="408"/>
      <c r="AW23" s="408"/>
      <c r="AX23" s="408"/>
      <c r="AY23" s="408"/>
      <c r="AZ23" s="408"/>
      <c r="BA23" s="408"/>
      <c r="BB23" s="408"/>
      <c r="BC23" s="408"/>
      <c r="BD23" s="408"/>
      <c r="BE23" s="408"/>
    </row>
    <row r="24" spans="1:57" ht="12.75" hidden="1" customHeight="1" outlineLevel="1">
      <c r="A24" s="448" t="s">
        <v>329</v>
      </c>
      <c r="B24" s="289">
        <f>IF($A24&lt;&gt;"",VLOOKUP($A24,$A$30:$O$229,2,0),"")</f>
        <v>100000</v>
      </c>
      <c r="C24" s="290">
        <f>IF($A24&lt;&gt;"",VLOOKUP($A24,$A$30:$O$229,3,0),"")</f>
        <v>51.45</v>
      </c>
      <c r="D24" s="367">
        <f>IF($A24&lt;&gt;"",VLOOKUP($A24,$A$30:$O$229,4,0),"")</f>
        <v>51.57</v>
      </c>
      <c r="E24" s="293">
        <f>IF($A24&lt;&gt;"",VLOOKUP($A24,$A$30:$O$229,5,0),"")</f>
        <v>314</v>
      </c>
      <c r="F24" s="368">
        <f>IF($A24&lt;&gt;"",VLOOKUP($A24,$A$30:$O$229,6,0),"")</f>
        <v>51.5</v>
      </c>
      <c r="G24" s="240">
        <f>IF($A24&lt;&gt;"",VLOOKUP($A24,$A$30:$O$229,7,0),"")</f>
        <v>4.7999999999999996E-3</v>
      </c>
      <c r="H24" s="156">
        <f>IF($A24&lt;&gt;"",VLOOKUP($A24,$A$30:$O$229,8,0),"")</f>
        <v>51.5</v>
      </c>
      <c r="I24" s="373">
        <f>IF($A24&lt;&gt;"",VLOOKUP($A24,$A$30:$O$229,9,0),"")</f>
        <v>51.67</v>
      </c>
      <c r="J24" s="378">
        <f>IF($A24&lt;&gt;"",VLOOKUP($A24,$A$30:$O$229,10,0),"")</f>
        <v>51.33</v>
      </c>
      <c r="K24" s="157">
        <f>IF($A24&lt;&gt;"",VLOOKUP($A24,$A$30:$O$229,11,0),"")</f>
        <v>51.25</v>
      </c>
      <c r="L24" s="158">
        <f>IF($A24&lt;&gt;"",VLOOKUP($A24,$A$30:$O$229,12,0),"")</f>
        <v>82861</v>
      </c>
      <c r="M24" s="497">
        <f>IF($A24&lt;&gt;"",VLOOKUP($A24,$A$30:$O$229,13,0),"")</f>
        <v>160888</v>
      </c>
      <c r="N24" s="478">
        <f>IF($A24&lt;&gt;"",VLOOKUP($A24,$A$30:$O$229,14,0),"")</f>
        <v>70</v>
      </c>
      <c r="O24" s="136">
        <f>IF($A24&lt;&gt;"",VLOOKUP($A24,$A$30:$O$229,15,0),"")</f>
        <v>45496.529143518521</v>
      </c>
      <c r="P24" s="474">
        <v>23</v>
      </c>
      <c r="Q24" s="472"/>
      <c r="R24" s="511"/>
      <c r="S24" s="517"/>
      <c r="T24" s="471"/>
      <c r="U24" s="466"/>
      <c r="V24" s="235"/>
      <c r="W24" s="344"/>
      <c r="X24" s="203"/>
      <c r="Y24" s="200">
        <f t="shared" si="0"/>
        <v>99</v>
      </c>
      <c r="Z24" s="437">
        <f>IFERROR($C24*(1-$AB$1)/100*INT($Y24),"")</f>
        <v>50.93040645</v>
      </c>
      <c r="AA24" s="884">
        <f>IFERROR($Z24-$Z25,"")</f>
        <v>0.39180644999999714</v>
      </c>
      <c r="AB24" s="406"/>
      <c r="AC24" s="397"/>
      <c r="AD24" s="397"/>
      <c r="AE24" s="398"/>
      <c r="AF24" s="398"/>
      <c r="AG24" s="398"/>
      <c r="AH24" s="414"/>
      <c r="AI24" s="407"/>
      <c r="AJ24" s="408"/>
      <c r="AK24" s="408"/>
      <c r="AL24" s="408"/>
      <c r="AM24" s="408"/>
      <c r="AN24" s="408"/>
      <c r="AO24" s="408"/>
      <c r="AP24" s="408"/>
      <c r="AQ24" s="408"/>
      <c r="AR24" s="408"/>
      <c r="AS24" s="408"/>
      <c r="AT24" s="408"/>
      <c r="AU24" s="408"/>
      <c r="AV24" s="408"/>
      <c r="AW24" s="408"/>
      <c r="AX24" s="408"/>
      <c r="AY24" s="408"/>
      <c r="AZ24" s="408"/>
      <c r="BA24" s="408"/>
      <c r="BB24" s="408"/>
      <c r="BC24" s="408"/>
      <c r="BD24" s="408"/>
      <c r="BE24" s="408"/>
    </row>
    <row r="25" spans="1:57" ht="12.75" hidden="1" customHeight="1" outlineLevel="1">
      <c r="A25" s="443" t="s">
        <v>329</v>
      </c>
      <c r="B25" s="338">
        <f>IF($A25&lt;&gt;"",VLOOKUP($A25,$A$30:$O$229,2,0),"")</f>
        <v>100000</v>
      </c>
      <c r="C25" s="385">
        <f>IF($A25&lt;&gt;"",VLOOKUP($A25,$A$30:$O$229,3,0),"")</f>
        <v>51.45</v>
      </c>
      <c r="D25" s="339">
        <f>IF($A25&lt;&gt;"",VLOOKUP($A25,$A$30:$O$229,4,0),"")</f>
        <v>51.57</v>
      </c>
      <c r="E25" s="340">
        <f>IF($A25&lt;&gt;"",VLOOKUP($A25,$A$30:$O$229,5,0),"")</f>
        <v>314</v>
      </c>
      <c r="F25" s="386">
        <f>IF($A25&lt;&gt;"",VLOOKUP($A25,$A$30:$O$229,6,0),"")</f>
        <v>51.5</v>
      </c>
      <c r="G25" s="316">
        <f>IF($A25&lt;&gt;"",VLOOKUP($A25,$A$30:$O$229,7,0),"")</f>
        <v>4.7999999999999996E-3</v>
      </c>
      <c r="H25" s="341">
        <f>IF($A25&lt;&gt;"",VLOOKUP($A25,$A$30:$O$229,8,0),"")</f>
        <v>51.5</v>
      </c>
      <c r="I25" s="387">
        <f>IF($A25&lt;&gt;"",VLOOKUP($A25,$A$30:$O$229,9,0),"")</f>
        <v>51.67</v>
      </c>
      <c r="J25" s="388">
        <f>IF($A25&lt;&gt;"",VLOOKUP($A25,$A$30:$O$229,10,0),"")</f>
        <v>51.33</v>
      </c>
      <c r="K25" s="342">
        <f>IF($A25&lt;&gt;"",VLOOKUP($A25,$A$30:$O$229,11,0),"")</f>
        <v>51.25</v>
      </c>
      <c r="L25" s="343">
        <f>IF($A25&lt;&gt;"",VLOOKUP($A25,$A$30:$O$229,12,0),"")</f>
        <v>82861</v>
      </c>
      <c r="M25" s="498">
        <f>IF($A25&lt;&gt;"",VLOOKUP($A25,$A$30:$O$229,13,0),"")</f>
        <v>160888</v>
      </c>
      <c r="N25" s="484">
        <f>IF($A25&lt;&gt;"",VLOOKUP($A25,$A$30:$O$229,14,0),"")</f>
        <v>70</v>
      </c>
      <c r="O25" s="215">
        <f>IF($A25&lt;&gt;"",VLOOKUP($A25,$A$30:$O$229,15,0),"")</f>
        <v>45496.529143518521</v>
      </c>
      <c r="P25" s="477">
        <v>24</v>
      </c>
      <c r="Q25" s="520"/>
      <c r="R25" s="519"/>
      <c r="S25" s="515"/>
      <c r="T25" s="516"/>
      <c r="U25" s="508"/>
      <c r="V25" s="236"/>
      <c r="W25" s="322"/>
      <c r="X25" s="323"/>
      <c r="Y25" s="345">
        <f t="shared" ref="Y25" si="10">IFERROR($Z24/($D25*(1+$AB$1)/100),0)</f>
        <v>98.749881556346992</v>
      </c>
      <c r="Z25" s="440">
        <f>IFERROR($D25/100*INT($Y25),"")</f>
        <v>50.538600000000002</v>
      </c>
      <c r="AA25" s="891"/>
      <c r="AB25" s="827"/>
      <c r="AC25" s="402"/>
      <c r="AD25" s="402"/>
      <c r="AE25" s="403"/>
      <c r="AF25" s="403"/>
      <c r="AG25" s="403"/>
      <c r="AH25" s="414"/>
      <c r="AI25" s="407"/>
      <c r="AJ25" s="408"/>
      <c r="AK25" s="408"/>
      <c r="AL25" s="408"/>
      <c r="AM25" s="408"/>
      <c r="AN25" s="408"/>
      <c r="AO25" s="408"/>
      <c r="AP25" s="408"/>
      <c r="AQ25" s="408"/>
      <c r="AR25" s="408"/>
      <c r="AS25" s="408"/>
      <c r="AT25" s="408"/>
      <c r="AU25" s="408"/>
      <c r="AV25" s="408"/>
      <c r="AW25" s="408"/>
      <c r="AX25" s="408"/>
      <c r="AY25" s="408"/>
      <c r="AZ25" s="408"/>
      <c r="BA25" s="408"/>
      <c r="BB25" s="408"/>
      <c r="BC25" s="408"/>
      <c r="BD25" s="408"/>
      <c r="BE25" s="408"/>
    </row>
    <row r="26" spans="1:57" ht="12.75" customHeight="1" collapsed="1">
      <c r="A26" s="775" t="s">
        <v>7</v>
      </c>
      <c r="B26" s="459">
        <f>IF($A26&lt;&gt;"",VLOOKUP($A26,$A$30:$O$229,2,0),"")</f>
        <v>30001</v>
      </c>
      <c r="C26" s="290">
        <f>IF($A26&lt;&gt;"",VLOOKUP($A26,$A$30:$O$229,3,0),"")</f>
        <v>65320</v>
      </c>
      <c r="D26" s="290">
        <f>IF($A26&lt;&gt;"",VLOOKUP($A26,$A$30:$O$229,4,0),"")</f>
        <v>65340</v>
      </c>
      <c r="E26" s="459">
        <f>IF($A26&lt;&gt;"",VLOOKUP($A26,$A$30:$O$229,5,0),"")</f>
        <v>219879</v>
      </c>
      <c r="F26" s="368">
        <f>IF($A26&lt;&gt;"",VLOOKUP($A26,$A$30:$O$229,6,0),"")</f>
        <v>65340</v>
      </c>
      <c r="G26" s="240">
        <f>IF($A26&lt;&gt;"",VLOOKUP($A26,$A$30:$O$229,7,0),"")</f>
        <v>1.61E-2</v>
      </c>
      <c r="H26" s="118">
        <f>IF($A26&lt;&gt;"",VLOOKUP($A26,$A$30:$O$229,8,0),"")</f>
        <v>64900</v>
      </c>
      <c r="I26" s="361">
        <f>IF($A26&lt;&gt;"",VLOOKUP($A26,$A$30:$O$229,9,0),"")</f>
        <v>65890</v>
      </c>
      <c r="J26" s="362">
        <f>IF($A26&lt;&gt;"",VLOOKUP($A26,$A$30:$O$229,10,0),"")</f>
        <v>64530</v>
      </c>
      <c r="K26" s="114">
        <f>IF($A26&lt;&gt;"",VLOOKUP($A26,$A$30:$O$229,11,0),"")</f>
        <v>64300</v>
      </c>
      <c r="L26" s="121">
        <f>IF($A26&lt;&gt;"",VLOOKUP($A26,$A$30:$O$229,12,0),"")</f>
        <v>84015805862</v>
      </c>
      <c r="M26" s="502">
        <f>IF($A26&lt;&gt;"",VLOOKUP($A26,$A$30:$O$229,13,0),"")</f>
        <v>128579856</v>
      </c>
      <c r="N26" s="478">
        <f>IF($A26&lt;&gt;"",VLOOKUP($A26,$A$30:$O$229,14,0),"")</f>
        <v>52229</v>
      </c>
      <c r="O26" s="136">
        <f>IF($A26&lt;&gt;"",VLOOKUP($A26,$A$30:$O$229,15,0),"")</f>
        <v>45496.529861111114</v>
      </c>
      <c r="P26" s="144">
        <v>25</v>
      </c>
      <c r="Q26" s="268"/>
      <c r="R26" s="461"/>
      <c r="S26" s="464"/>
      <c r="T26" s="509"/>
      <c r="U26" s="527"/>
      <c r="V26" s="390"/>
      <c r="W26" s="239"/>
      <c r="X26" s="203"/>
      <c r="Y26" s="304"/>
      <c r="Z26" s="525">
        <f>F28/F26/100</f>
        <v>1.0555555555555556E-2</v>
      </c>
      <c r="AA26" s="829"/>
      <c r="AB26" s="404"/>
      <c r="AC26" s="392"/>
      <c r="AD26" s="392"/>
      <c r="AE26" s="393"/>
      <c r="AF26" s="393"/>
      <c r="AG26" s="393"/>
      <c r="AH26" s="415"/>
      <c r="AI26" s="407"/>
      <c r="AJ26" s="408"/>
      <c r="AK26" s="408"/>
      <c r="AL26" s="408"/>
      <c r="AM26" s="408"/>
      <c r="AN26" s="408"/>
      <c r="AO26" s="408"/>
      <c r="AP26" s="408"/>
      <c r="AQ26" s="408"/>
      <c r="AR26" s="408"/>
      <c r="AS26" s="408"/>
      <c r="AT26" s="408"/>
      <c r="AU26" s="408"/>
      <c r="AV26" s="408"/>
      <c r="AW26" s="408"/>
      <c r="AX26" s="408"/>
      <c r="AY26" s="408"/>
      <c r="AZ26" s="408"/>
      <c r="BA26" s="408"/>
      <c r="BB26" s="408"/>
      <c r="BC26" s="408"/>
      <c r="BD26" s="408"/>
      <c r="BE26" s="408"/>
    </row>
    <row r="27" spans="1:57" ht="12.75" customHeight="1">
      <c r="A27" s="776" t="s">
        <v>325</v>
      </c>
      <c r="B27" s="575">
        <f>IF($A27&lt;&gt;"",VLOOKUP($A27,$A$30:$O$229,2,0),"")</f>
        <v>4</v>
      </c>
      <c r="C27" s="291">
        <f>IF($A27&lt;&gt;"",VLOOKUP($A27,$A$30:$O$229,3,0),"")</f>
        <v>65380</v>
      </c>
      <c r="D27" s="297">
        <f>IF($A27&lt;&gt;"",VLOOKUP($A27,$A$30:$O$229,4,0),"")</f>
        <v>65390</v>
      </c>
      <c r="E27" s="575">
        <f>IF($A27&lt;&gt;"",VLOOKUP($A27,$A$30:$O$229,5,0),"")</f>
        <v>9955</v>
      </c>
      <c r="F27" s="364">
        <f>IF($A27&lt;&gt;"",VLOOKUP($A27,$A$30:$O$229,6,0),"")</f>
        <v>65390</v>
      </c>
      <c r="G27" s="241">
        <f>IF($A27&lt;&gt;"",VLOOKUP($A27,$A$30:$O$229,7,0),"")</f>
        <v>7.4999999999999997E-3</v>
      </c>
      <c r="H27" s="172">
        <f>IF($A27&lt;&gt;"",VLOOKUP($A27,$A$30:$O$229,8,0),"")</f>
        <v>65010</v>
      </c>
      <c r="I27" s="365">
        <f>IF($A27&lt;&gt;"",VLOOKUP($A27,$A$30:$O$229,9,0),"")</f>
        <v>65990</v>
      </c>
      <c r="J27" s="366">
        <f>IF($A27&lt;&gt;"",VLOOKUP($A27,$A$30:$O$229,10,0),"")</f>
        <v>64730</v>
      </c>
      <c r="K27" s="173">
        <f>IF($A27&lt;&gt;"",VLOOKUP($A27,$A$30:$O$229,11,0),"")</f>
        <v>64900</v>
      </c>
      <c r="L27" s="174">
        <f>IF($A27&lt;&gt;"",VLOOKUP($A27,$A$30:$O$229,12,0),"")</f>
        <v>51788175534</v>
      </c>
      <c r="M27" s="503">
        <f>IF($A27&lt;&gt;"",VLOOKUP($A27,$A$30:$O$229,13,0),"")</f>
        <v>79189626</v>
      </c>
      <c r="N27" s="499">
        <f>IF($A27&lt;&gt;"",VLOOKUP($A27,$A$30:$O$229,14,0),"")</f>
        <v>19940</v>
      </c>
      <c r="O27" s="266">
        <f>IF($A27&lt;&gt;"",VLOOKUP($A27,$A$30:$O$229,15,0),"")</f>
        <v>45496.529849537037</v>
      </c>
      <c r="P27" s="143">
        <v>26</v>
      </c>
      <c r="Q27" s="267"/>
      <c r="R27" s="460"/>
      <c r="S27" s="463"/>
      <c r="T27" s="500"/>
      <c r="U27" s="528"/>
      <c r="V27" s="391"/>
      <c r="W27" s="179"/>
      <c r="X27" s="202"/>
      <c r="Y27" s="303">
        <v>5</v>
      </c>
      <c r="Z27" s="525">
        <f>F29/F27/100</f>
        <v>1.055054289646735E-2</v>
      </c>
      <c r="AA27" s="830"/>
      <c r="AB27" s="405"/>
      <c r="AC27" s="394"/>
      <c r="AD27" s="394"/>
      <c r="AE27" s="395"/>
      <c r="AF27" s="395"/>
      <c r="AG27" s="395"/>
      <c r="AH27" s="415"/>
      <c r="AI27" s="407"/>
      <c r="AJ27" s="408"/>
      <c r="AK27" s="408"/>
      <c r="AL27" s="408"/>
      <c r="AM27" s="408"/>
      <c r="AN27" s="408"/>
      <c r="AO27" s="408"/>
      <c r="AP27" s="408"/>
      <c r="AQ27" s="408"/>
      <c r="AR27" s="408"/>
      <c r="AS27" s="408"/>
      <c r="AT27" s="408"/>
      <c r="AU27" s="408"/>
      <c r="AV27" s="408"/>
      <c r="AW27" s="408"/>
      <c r="AX27" s="408"/>
      <c r="AY27" s="408"/>
      <c r="AZ27" s="408"/>
      <c r="BA27" s="408"/>
      <c r="BB27" s="408"/>
      <c r="BC27" s="408"/>
      <c r="BD27" s="408"/>
      <c r="BE27" s="408"/>
    </row>
    <row r="28" spans="1:57" ht="12.75" customHeight="1">
      <c r="A28" s="775" t="s">
        <v>10</v>
      </c>
      <c r="B28" s="458">
        <f>IF($A28&lt;&gt;"",VLOOKUP($A28,$A$30:$O$229,2,0),"")</f>
        <v>41548</v>
      </c>
      <c r="C28" s="367">
        <f>IF($A28&lt;&gt;"",VLOOKUP($A28,$A$30:$O$229,3,0),"")</f>
        <v>68950</v>
      </c>
      <c r="D28" s="419">
        <f>IF($A28&lt;&gt;"",VLOOKUP($A28,$A$30:$O$229,4,0),"")</f>
        <v>69000</v>
      </c>
      <c r="E28" s="458">
        <f>IF($A28&lt;&gt;"",VLOOKUP($A28,$A$30:$O$229,5,0),"")</f>
        <v>98723</v>
      </c>
      <c r="F28" s="360">
        <f>IF($A28&lt;&gt;"",VLOOKUP($A28,$A$30:$O$229,6,0),"")</f>
        <v>68970</v>
      </c>
      <c r="G28" s="240">
        <f>IF($A28&lt;&gt;"",VLOOKUP($A28,$A$30:$O$229,7,0),"")</f>
        <v>1.6E-2</v>
      </c>
      <c r="H28" s="116">
        <f>IF($A28&lt;&gt;"",VLOOKUP($A28,$A$30:$O$229,8,0),"")</f>
        <v>69980</v>
      </c>
      <c r="I28" s="373">
        <f>IF($A28&lt;&gt;"",VLOOKUP($A28,$A$30:$O$229,9,0),"")</f>
        <v>69980</v>
      </c>
      <c r="J28" s="373">
        <f>IF($A28&lt;&gt;"",VLOOKUP($A28,$A$30:$O$229,10,0),"")</f>
        <v>67880</v>
      </c>
      <c r="K28" s="111">
        <f>IF($A28&lt;&gt;"",VLOOKUP($A28,$A$30:$O$229,11,0),"")</f>
        <v>67880</v>
      </c>
      <c r="L28" s="127">
        <f>IF($A28&lt;&gt;"",VLOOKUP($A28,$A$30:$O$229,12,0),"")</f>
        <v>3241914430</v>
      </c>
      <c r="M28" s="504">
        <f>IF($A28&lt;&gt;"",VLOOKUP($A28,$A$30:$O$229,13,0),"")</f>
        <v>4711502</v>
      </c>
      <c r="N28" s="481">
        <f>IF($A28&lt;&gt;"",VLOOKUP($A28,$A$90:$N$229,14,0),"")</f>
        <v>2688</v>
      </c>
      <c r="O28" s="264">
        <f>IF($A28&lt;&gt;"",VLOOKUP($A28,$A$90:$O$229,15,0),"")</f>
        <v>45496.529606481483</v>
      </c>
      <c r="P28" s="144">
        <v>27</v>
      </c>
      <c r="Q28" s="431"/>
      <c r="R28" s="462"/>
      <c r="S28" s="465"/>
      <c r="T28" s="501"/>
      <c r="U28" s="529"/>
      <c r="V28" s="432"/>
      <c r="W28" s="239"/>
      <c r="X28" s="203"/>
      <c r="Y28" s="201"/>
      <c r="Z28" s="524"/>
      <c r="AA28" s="831"/>
      <c r="AB28" s="406"/>
      <c r="AC28" s="397"/>
      <c r="AD28" s="397"/>
      <c r="AE28" s="398"/>
      <c r="AF28" s="398"/>
      <c r="AG28" s="398"/>
      <c r="AH28" s="415"/>
      <c r="AI28" s="407"/>
      <c r="AJ28" s="408"/>
      <c r="AK28" s="408"/>
      <c r="AL28" s="408"/>
      <c r="AM28" s="408"/>
      <c r="AN28" s="408"/>
      <c r="AO28" s="408"/>
      <c r="AP28" s="408"/>
      <c r="AQ28" s="408"/>
      <c r="AR28" s="408"/>
      <c r="AS28" s="408"/>
      <c r="AT28" s="408"/>
      <c r="AU28" s="408"/>
      <c r="AV28" s="408"/>
      <c r="AW28" s="408"/>
      <c r="AX28" s="408"/>
      <c r="AY28" s="408"/>
      <c r="AZ28" s="408"/>
      <c r="BA28" s="408"/>
      <c r="BB28" s="408"/>
      <c r="BC28" s="408"/>
      <c r="BD28" s="408"/>
      <c r="BE28" s="408"/>
    </row>
    <row r="29" spans="1:57" ht="12.75" customHeight="1">
      <c r="A29" s="777" t="s">
        <v>328</v>
      </c>
      <c r="B29" s="576">
        <f>IF($A29&lt;&gt;"",VLOOKUP($A29,$A$30:$O$229,2,0),"")</f>
        <v>963</v>
      </c>
      <c r="C29" s="557">
        <f>IF($A29&lt;&gt;"",VLOOKUP($A29,$A$30:$O$229,3,0),"")</f>
        <v>68990</v>
      </c>
      <c r="D29" s="557">
        <f>IF($A29&lt;&gt;"",VLOOKUP($A29,$A$30:$O$229,4,0),"")</f>
        <v>69060</v>
      </c>
      <c r="E29" s="576">
        <f>IF($A29&lt;&gt;"",VLOOKUP($A29,$A$30:$O$229,5,0),"")</f>
        <v>994</v>
      </c>
      <c r="F29" s="523">
        <f>IF($A29&lt;&gt;"",VLOOKUP($A29,$A$30:$O$229,6,0),"")</f>
        <v>68990</v>
      </c>
      <c r="G29" s="558">
        <f>IF($A29&lt;&gt;"",VLOOKUP($A29,$A$30:$O$229,7,0),"")</f>
        <v>5.8999999999999999E-3</v>
      </c>
      <c r="H29" s="306">
        <f>IF($A29&lt;&gt;"",VLOOKUP($A29,$A$30:$O$229,8,0),"")</f>
        <v>68590</v>
      </c>
      <c r="I29" s="559">
        <f>IF($A29&lt;&gt;"",VLOOKUP($A29,$A$30:$O$229,9,0),"")</f>
        <v>69530</v>
      </c>
      <c r="J29" s="560">
        <f>IF($A29&lt;&gt;"",VLOOKUP($A29,$A$30:$O$229,10,0),"")</f>
        <v>68070</v>
      </c>
      <c r="K29" s="307">
        <f>IF($A29&lt;&gt;"",VLOOKUP($A29,$A$30:$O$229,11,0),"")</f>
        <v>68580</v>
      </c>
      <c r="L29" s="308">
        <f>IF($A29&lt;&gt;"",VLOOKUP($A29,$A$30:$O$229,12,0),"")</f>
        <v>5376290662</v>
      </c>
      <c r="M29" s="561">
        <f>IF($A29&lt;&gt;"",VLOOKUP($A29,$A$30:$O$229,13,0),"")</f>
        <v>7802140</v>
      </c>
      <c r="N29" s="562">
        <f>IF($A29&lt;&gt;"",VLOOKUP($A29,$A$90:$N$229,14,0),"")</f>
        <v>3381</v>
      </c>
      <c r="O29" s="563">
        <f>IF($A29&lt;&gt;"",VLOOKUP($A29,$A$90:$O$229,15,0),"")</f>
        <v>45496.529849537037</v>
      </c>
      <c r="P29" s="564">
        <v>28</v>
      </c>
      <c r="Q29" s="565"/>
      <c r="R29" s="566"/>
      <c r="S29" s="567"/>
      <c r="T29" s="568"/>
      <c r="U29" s="569"/>
      <c r="V29" s="433"/>
      <c r="W29" s="309"/>
      <c r="X29" s="310"/>
      <c r="Y29" s="570"/>
      <c r="Z29" s="571"/>
      <c r="AA29" s="832"/>
      <c r="AB29" s="828"/>
      <c r="AC29" s="400"/>
      <c r="AD29" s="400"/>
      <c r="AE29" s="401"/>
      <c r="AF29" s="401"/>
      <c r="AG29" s="401"/>
      <c r="AH29" s="415"/>
      <c r="AI29" s="407"/>
      <c r="AJ29" s="408"/>
      <c r="AK29" s="408"/>
      <c r="AL29" s="408"/>
      <c r="AM29" s="408"/>
      <c r="AN29" s="408"/>
      <c r="AO29" s="408"/>
      <c r="AP29" s="408"/>
      <c r="AQ29" s="408"/>
      <c r="AR29" s="408"/>
      <c r="AS29" s="408"/>
      <c r="AT29" s="408"/>
      <c r="AU29" s="408"/>
      <c r="AV29" s="408"/>
      <c r="AW29" s="408"/>
      <c r="AX29" s="408"/>
      <c r="AY29" s="408"/>
      <c r="AZ29" s="408"/>
      <c r="BA29" s="408"/>
      <c r="BB29" s="408"/>
      <c r="BC29" s="408"/>
      <c r="BD29" s="408"/>
      <c r="BE29" s="408"/>
    </row>
    <row r="30" spans="1:57" ht="12.75" hidden="1" customHeight="1" outlineLevel="2">
      <c r="A30" s="301" t="s">
        <v>525</v>
      </c>
      <c r="B30" s="422"/>
      <c r="C30" s="428"/>
      <c r="D30" s="429"/>
      <c r="E30" s="421"/>
      <c r="F30" s="766"/>
      <c r="G30" s="240"/>
      <c r="H30" s="118"/>
      <c r="I30" s="110"/>
      <c r="J30" s="141"/>
      <c r="K30" s="114"/>
      <c r="L30" s="121"/>
      <c r="M30" s="507"/>
      <c r="N30" s="169"/>
      <c r="O30" s="136"/>
      <c r="P30" s="144">
        <v>29</v>
      </c>
      <c r="Q30" s="268"/>
      <c r="R30" s="461"/>
      <c r="S30" s="274"/>
      <c r="T30" s="509"/>
      <c r="U30" s="610"/>
      <c r="V30" s="390"/>
      <c r="W30" s="239"/>
      <c r="X30" s="203"/>
      <c r="Y30" s="281"/>
      <c r="Z30" s="416">
        <f ca="1">IFERROR((NORMSDIST(-(((LN($F$91/_xlfn.CONCAT(MID($A60,5,4),",",MID($A60,9,1)))+($AS$4+($AS$3^2)/2)*$AS$7)/($AS$3*SQRT($AS$7)))-$AS$3*SQRT($AS$7)))*_xlfn.CONCAT(MID($A60,5,4),",",MID($A60,9,1))*EXP(-$AS$4*$AS$7)-NORMSDIST(-((LN($F$91/_xlfn.CONCAT(MID($A60,5,4),",",MID($A60,9,1)))+($AS$4+($AS$3^2)/2)*$AS$7)/($AS$3*SQRT($AS$7))))*$F$91),"")</f>
        <v>4.1203285743066326E-6</v>
      </c>
      <c r="AA30" s="823"/>
      <c r="AB30" s="404"/>
      <c r="AC30" s="392"/>
      <c r="AD30" s="392"/>
      <c r="AE30" s="393"/>
      <c r="AF30" s="393"/>
      <c r="AG30" s="393"/>
      <c r="AH30" s="415"/>
      <c r="AI30" s="407"/>
      <c r="AJ30" s="408"/>
      <c r="AK30" s="408"/>
      <c r="AL30" s="408"/>
      <c r="AM30" s="408"/>
      <c r="AN30" s="408"/>
      <c r="AO30" s="408"/>
      <c r="AP30" s="408"/>
      <c r="AQ30" s="408"/>
      <c r="AR30" s="408"/>
      <c r="AS30" s="408"/>
      <c r="AT30" s="408"/>
      <c r="AU30" s="408"/>
      <c r="AV30" s="408"/>
      <c r="AW30" s="408"/>
      <c r="AX30" s="408"/>
      <c r="AY30" s="408"/>
      <c r="AZ30" s="408"/>
      <c r="BA30" s="408"/>
      <c r="BB30" s="408"/>
      <c r="BC30" s="408"/>
      <c r="BD30" s="408"/>
      <c r="BE30" s="408"/>
    </row>
    <row r="31" spans="1:57" ht="12.75" hidden="1" customHeight="1" outlineLevel="2">
      <c r="A31" s="302" t="s">
        <v>526</v>
      </c>
      <c r="B31" s="423"/>
      <c r="C31" s="430"/>
      <c r="D31" s="430"/>
      <c r="E31" s="423"/>
      <c r="F31" s="767"/>
      <c r="G31" s="241"/>
      <c r="H31" s="117"/>
      <c r="I31" s="108"/>
      <c r="J31" s="140"/>
      <c r="K31" s="112"/>
      <c r="L31" s="115"/>
      <c r="M31" s="505"/>
      <c r="N31" s="170"/>
      <c r="O31" s="137"/>
      <c r="P31" s="143">
        <v>30</v>
      </c>
      <c r="Q31" s="267"/>
      <c r="R31" s="460"/>
      <c r="S31" s="275"/>
      <c r="T31" s="500"/>
      <c r="U31" s="611"/>
      <c r="V31" s="526"/>
      <c r="W31" s="179"/>
      <c r="X31" s="202">
        <v>2.9255266999999998</v>
      </c>
      <c r="Y31" s="282"/>
      <c r="Z31" s="417">
        <f ca="1">IFERROR((NORMSDIST(-(((LN($F$91/_xlfn.CONCAT(MID($A61,5,4),",",MID($A61,9,1)))+($AS$4+($AS$3^2)/2)*$AS$7)/($AS$3*SQRT($AS$7)))-$AS$3*SQRT($AS$7)))*_xlfn.CONCAT(MID($A61,5,4),",",MID($A61,9,1))*EXP(-$AS$4*$AS$7)-NORMSDIST(-((LN($F$91/_xlfn.CONCAT(MID($A61,5,4),",",MID($A61,9,1)))+($AS$4+($AS$3^2)/2)*$AS$7)/($AS$3*SQRT($AS$7))))*$F$91),"")</f>
        <v>1.1756519184405131E-5</v>
      </c>
      <c r="AA31" s="822">
        <f>IF(A61&lt;&gt;"",IF(OR(D61&lt;=0,C60&lt;=0),"",D61/C60-1),"")</f>
        <v>0.37068965517241392</v>
      </c>
      <c r="AB31" s="405"/>
      <c r="AC31" s="394"/>
      <c r="AD31" s="394"/>
      <c r="AE31" s="395"/>
      <c r="AF31" s="395"/>
      <c r="AG31" s="395"/>
      <c r="AH31" s="415"/>
      <c r="AI31" s="407"/>
      <c r="AJ31" s="408"/>
      <c r="AK31" s="408"/>
      <c r="AL31" s="408"/>
      <c r="AM31" s="408"/>
      <c r="AN31" s="408"/>
      <c r="AO31" s="408"/>
      <c r="AP31" s="408"/>
      <c r="AQ31" s="408"/>
      <c r="AR31" s="408"/>
      <c r="AS31" s="408"/>
      <c r="AT31" s="408"/>
      <c r="AU31" s="408"/>
      <c r="AV31" s="408"/>
      <c r="AW31" s="408"/>
      <c r="AX31" s="408"/>
      <c r="AY31" s="408"/>
      <c r="AZ31" s="408"/>
      <c r="BA31" s="408"/>
      <c r="BB31" s="408"/>
      <c r="BC31" s="408"/>
      <c r="BD31" s="408"/>
      <c r="BE31" s="408"/>
    </row>
    <row r="32" spans="1:57" ht="12.75" hidden="1" customHeight="1" outlineLevel="2">
      <c r="A32" s="703" t="s">
        <v>527</v>
      </c>
      <c r="B32" s="422"/>
      <c r="C32" s="428"/>
      <c r="D32" s="429"/>
      <c r="E32" s="422"/>
      <c r="F32" s="768"/>
      <c r="G32" s="240"/>
      <c r="H32" s="119"/>
      <c r="I32" s="109"/>
      <c r="J32" s="142"/>
      <c r="K32" s="113"/>
      <c r="L32" s="120"/>
      <c r="M32" s="506"/>
      <c r="N32" s="171"/>
      <c r="O32" s="138"/>
      <c r="P32" s="144">
        <v>31</v>
      </c>
      <c r="Q32" s="268"/>
      <c r="R32" s="461"/>
      <c r="S32" s="274"/>
      <c r="T32" s="509"/>
      <c r="U32" s="612"/>
      <c r="V32" s="390"/>
      <c r="W32" s="239"/>
      <c r="X32" s="203">
        <v>4.0287199999999999</v>
      </c>
      <c r="Y32" s="283"/>
      <c r="Z32" s="416">
        <f ca="1">IFERROR((NORMSDIST(-(((LN($F$91/_xlfn.CONCAT(MID($A62,5,4),",",MID($A62,9,1)))+($AS$4+($AS$3^2)/2)*$AS$7)/($AS$3*SQRT($AS$7)))-$AS$3*SQRT($AS$7)))*_xlfn.CONCAT(MID($A62,5,4),",",MID($A62,9,1))*EXP(-$AS$4*$AS$7)-NORMSDIST(-((LN($F$91/_xlfn.CONCAT(MID($A62,5,4),",",MID($A62,9,1)))+($AS$4+($AS$3^2)/2)*$AS$7)/($AS$3*SQRT($AS$7))))*$F$91),"")</f>
        <v>1.7633142359297499E-4</v>
      </c>
      <c r="AA32" s="823">
        <f>IF(A62&lt;&gt;"",IF(OR(D62&lt;=0,C61&lt;=0),"",D62/C61-1),"")</f>
        <v>0.30434782608695654</v>
      </c>
      <c r="AB32" s="406"/>
      <c r="AC32" s="397"/>
      <c r="AD32" s="397"/>
      <c r="AE32" s="398"/>
      <c r="AF32" s="398"/>
      <c r="AG32" s="398"/>
      <c r="AH32" s="415"/>
      <c r="AI32" s="407"/>
      <c r="AJ32" s="408"/>
      <c r="AK32" s="408"/>
      <c r="AL32" s="408"/>
      <c r="AM32" s="408"/>
      <c r="AN32" s="408"/>
      <c r="AO32" s="408"/>
      <c r="AP32" s="408"/>
      <c r="AQ32" s="408"/>
      <c r="AR32" s="408"/>
      <c r="AS32" s="408"/>
      <c r="AT32" s="408"/>
      <c r="AU32" s="408"/>
      <c r="AV32" s="408"/>
      <c r="AW32" s="408"/>
      <c r="AX32" s="408"/>
      <c r="AY32" s="408"/>
      <c r="AZ32" s="408"/>
      <c r="BA32" s="408"/>
      <c r="BB32" s="408"/>
      <c r="BC32" s="408"/>
      <c r="BD32" s="408"/>
      <c r="BE32" s="408"/>
    </row>
    <row r="33" spans="1:57" ht="12.75" hidden="1" customHeight="1" outlineLevel="2">
      <c r="A33" s="302" t="s">
        <v>528</v>
      </c>
      <c r="B33" s="423"/>
      <c r="C33" s="430"/>
      <c r="D33" s="430"/>
      <c r="E33" s="423"/>
      <c r="F33" s="767"/>
      <c r="G33" s="241"/>
      <c r="H33" s="117"/>
      <c r="I33" s="108"/>
      <c r="J33" s="140"/>
      <c r="K33" s="112"/>
      <c r="L33" s="115"/>
      <c r="M33" s="505"/>
      <c r="N33" s="170"/>
      <c r="O33" s="137"/>
      <c r="P33" s="143">
        <v>32</v>
      </c>
      <c r="Q33" s="267"/>
      <c r="R33" s="460"/>
      <c r="S33" s="275"/>
      <c r="T33" s="500"/>
      <c r="U33" s="611"/>
      <c r="V33" s="526"/>
      <c r="W33" s="179"/>
      <c r="X33" s="202"/>
      <c r="Y33" s="282"/>
      <c r="Z33" s="417">
        <f ca="1">IFERROR((NORMSDIST(-(((LN($F$91/_xlfn.CONCAT(MID($A63,5,4),",",MID($A63,9,1)))+($AS$4+($AS$3^2)/2)*$AS$7)/($AS$3*SQRT($AS$7)))-$AS$3*SQRT($AS$7)))*_xlfn.CONCAT(MID($A63,5,4),",",MID($A63,9,1))*EXP(-$AS$4*$AS$7)-NORMSDIST(-((LN($F$91/_xlfn.CONCAT(MID($A63,5,4),",",MID($A63,9,1)))+($AS$4+($AS$3^2)/2)*$AS$7)/($AS$3*SQRT($AS$7))))*$F$91),"")</f>
        <v>4.0086543010134923E-3</v>
      </c>
      <c r="AA33" s="822">
        <f>IF(A63&lt;&gt;"",IF(OR(D63&lt;=0,C62&lt;=0),"",D63/C62-1),"")</f>
        <v>0.79259259259259252</v>
      </c>
      <c r="AB33" s="405"/>
      <c r="AC33" s="394"/>
      <c r="AD33" s="394"/>
      <c r="AE33" s="395"/>
      <c r="AF33" s="395"/>
      <c r="AG33" s="395"/>
      <c r="AH33" s="415"/>
      <c r="AI33" s="407"/>
      <c r="AJ33" s="408"/>
      <c r="AK33" s="408"/>
      <c r="AL33" s="408"/>
      <c r="AM33" s="408"/>
      <c r="AN33" s="408"/>
      <c r="AO33" s="408"/>
      <c r="AP33" s="408"/>
      <c r="AQ33" s="408"/>
      <c r="AR33" s="408"/>
      <c r="AS33" s="408"/>
      <c r="AT33" s="408"/>
      <c r="AU33" s="408"/>
      <c r="AV33" s="408"/>
      <c r="AW33" s="408"/>
      <c r="AX33" s="408"/>
      <c r="AY33" s="408"/>
      <c r="AZ33" s="408"/>
      <c r="BA33" s="408"/>
      <c r="BB33" s="408"/>
      <c r="BC33" s="408"/>
      <c r="BD33" s="408"/>
      <c r="BE33" s="408"/>
    </row>
    <row r="34" spans="1:57" ht="12.75" hidden="1" customHeight="1" outlineLevel="2">
      <c r="A34" s="703" t="s">
        <v>529</v>
      </c>
      <c r="B34" s="422">
        <v>1</v>
      </c>
      <c r="C34" s="428">
        <v>98</v>
      </c>
      <c r="D34" s="429">
        <v>200</v>
      </c>
      <c r="E34" s="422">
        <v>5</v>
      </c>
      <c r="F34" s="768"/>
      <c r="G34" s="240"/>
      <c r="H34" s="119"/>
      <c r="I34" s="109"/>
      <c r="J34" s="142"/>
      <c r="K34" s="113">
        <v>200</v>
      </c>
      <c r="L34" s="120"/>
      <c r="M34" s="506"/>
      <c r="N34" s="171"/>
      <c r="O34" s="138"/>
      <c r="P34" s="144">
        <v>33</v>
      </c>
      <c r="Q34" s="268"/>
      <c r="R34" s="461"/>
      <c r="S34" s="274"/>
      <c r="T34" s="509"/>
      <c r="U34" s="612"/>
      <c r="V34" s="390"/>
      <c r="W34" s="239"/>
      <c r="X34" s="203"/>
      <c r="Y34" s="283"/>
      <c r="Z34" s="416">
        <f ca="1">IFERROR((NORMSDIST(-(((LN($F$91/_xlfn.CONCAT(MID($A64,5,4),",",MID($A64,9,1)))+($AS$4+($AS$3^2)/2)*$AS$7)/($AS$3*SQRT($AS$7)))-$AS$3*SQRT($AS$7)))*_xlfn.CONCAT(MID($A64,5,4),",",MID($A64,9,1))*EXP(-$AS$4*$AS$7)-NORMSDIST(-((LN($F$91/_xlfn.CONCAT(MID($A64,5,4),",",MID($A64,9,1)))+($AS$4+($AS$3^2)/2)*$AS$7)/($AS$3*SQRT($AS$7))))*$F$91),"")</f>
        <v>5.3042944552976756E-2</v>
      </c>
      <c r="AA34" s="823">
        <f>IF(A64&lt;&gt;"",IF(OR(D64&lt;=0,C63&lt;=0),"",D64/C63-1),"")</f>
        <v>1.2169590643274852</v>
      </c>
      <c r="AB34" s="406"/>
      <c r="AC34" s="397"/>
      <c r="AD34" s="397"/>
      <c r="AE34" s="398"/>
      <c r="AF34" s="398"/>
      <c r="AG34" s="398"/>
      <c r="AH34" s="415"/>
      <c r="AI34" s="407"/>
      <c r="AJ34" s="408"/>
      <c r="AK34" s="408"/>
      <c r="AL34" s="408"/>
      <c r="AM34" s="408"/>
      <c r="AN34" s="408"/>
      <c r="AO34" s="408"/>
      <c r="AP34" s="408"/>
      <c r="AQ34" s="408"/>
      <c r="AR34" s="408"/>
      <c r="AS34" s="408"/>
      <c r="AT34" s="408"/>
      <c r="AU34" s="408"/>
      <c r="AV34" s="408"/>
      <c r="AW34" s="408"/>
      <c r="AX34" s="408"/>
      <c r="AY34" s="408"/>
      <c r="AZ34" s="408"/>
      <c r="BA34" s="408"/>
      <c r="BB34" s="408"/>
      <c r="BC34" s="408"/>
      <c r="BD34" s="408"/>
      <c r="BE34" s="408"/>
    </row>
    <row r="35" spans="1:57" ht="12.75" hidden="1" customHeight="1" outlineLevel="2">
      <c r="A35" s="302" t="s">
        <v>530</v>
      </c>
      <c r="B35" s="423">
        <v>5</v>
      </c>
      <c r="C35" s="430">
        <v>130</v>
      </c>
      <c r="D35" s="430">
        <v>600</v>
      </c>
      <c r="E35" s="423">
        <v>2</v>
      </c>
      <c r="F35" s="767"/>
      <c r="G35" s="241"/>
      <c r="H35" s="117"/>
      <c r="I35" s="108"/>
      <c r="J35" s="140"/>
      <c r="K35" s="112"/>
      <c r="L35" s="115"/>
      <c r="M35" s="505"/>
      <c r="N35" s="170"/>
      <c r="O35" s="137"/>
      <c r="P35" s="143">
        <v>34</v>
      </c>
      <c r="Q35" s="267"/>
      <c r="R35" s="460"/>
      <c r="S35" s="275"/>
      <c r="T35" s="500"/>
      <c r="U35" s="611"/>
      <c r="V35" s="526"/>
      <c r="W35" s="179"/>
      <c r="X35" s="202"/>
      <c r="Y35" s="284"/>
      <c r="Z35" s="417">
        <f ca="1">IFERROR((NORMSDIST(-(((LN($F$91/_xlfn.CONCAT(MID($A65,5,4),",",MID($A65,9,1)))+($AS$4+($AS$3^2)/2)*$AS$7)/($AS$3*SQRT($AS$7)))-$AS$3*SQRT($AS$7)))*_xlfn.CONCAT(MID($A65,5,4),",",MID($A65,9,1))*EXP(-$AS$4*$AS$7)-NORMSDIST(-((LN($F$91/_xlfn.CONCAT(MID($A65,5,4),",",MID($A65,9,1)))+($AS$4+($AS$3^2)/2)*$AS$7)/($AS$3*SQRT($AS$7))))*$F$91),"")</f>
        <v>0.44160224495155731</v>
      </c>
      <c r="AA35" s="822">
        <f>IF(A65&lt;&gt;"",IF(OR(D65&lt;=0,C64&lt;=0),"",D65/C64-1),"")</f>
        <v>1.2727272727272729</v>
      </c>
      <c r="AB35" s="405"/>
      <c r="AC35" s="394"/>
      <c r="AD35" s="394"/>
      <c r="AE35" s="395"/>
      <c r="AF35" s="395"/>
      <c r="AG35" s="395"/>
      <c r="AH35" s="415"/>
      <c r="AI35" s="407"/>
      <c r="AJ35" s="408"/>
      <c r="AK35" s="408"/>
      <c r="AL35" s="408"/>
      <c r="AM35" s="408"/>
      <c r="AN35" s="408"/>
      <c r="AO35" s="408"/>
      <c r="AP35" s="408"/>
      <c r="AQ35" s="408"/>
      <c r="AR35" s="408"/>
      <c r="AS35" s="408"/>
      <c r="AT35" s="408"/>
      <c r="AU35" s="408"/>
      <c r="AV35" s="408"/>
      <c r="AW35" s="408"/>
      <c r="AX35" s="408"/>
      <c r="AY35" s="408"/>
      <c r="AZ35" s="408"/>
      <c r="BA35" s="408"/>
      <c r="BB35" s="408"/>
      <c r="BC35" s="408"/>
      <c r="BD35" s="408"/>
      <c r="BE35" s="408"/>
    </row>
    <row r="36" spans="1:57" ht="12.75" hidden="1" customHeight="1" outlineLevel="2">
      <c r="A36" s="703" t="s">
        <v>531</v>
      </c>
      <c r="B36" s="422">
        <v>6</v>
      </c>
      <c r="C36" s="428">
        <v>341.02</v>
      </c>
      <c r="D36" s="429">
        <v>399</v>
      </c>
      <c r="E36" s="422">
        <v>1</v>
      </c>
      <c r="F36" s="768">
        <v>390</v>
      </c>
      <c r="G36" s="240">
        <v>-0.1333</v>
      </c>
      <c r="H36" s="119">
        <v>400</v>
      </c>
      <c r="I36" s="109">
        <v>400</v>
      </c>
      <c r="J36" s="142">
        <v>390</v>
      </c>
      <c r="K36" s="113">
        <v>450</v>
      </c>
      <c r="L36" s="120">
        <v>279000</v>
      </c>
      <c r="M36" s="506">
        <v>7</v>
      </c>
      <c r="N36" s="171">
        <v>4</v>
      </c>
      <c r="O36" s="138">
        <v>45496.520752314813</v>
      </c>
      <c r="P36" s="144">
        <v>35</v>
      </c>
      <c r="Q36" s="268"/>
      <c r="R36" s="461"/>
      <c r="S36" s="274"/>
      <c r="T36" s="509"/>
      <c r="U36" s="612"/>
      <c r="V36" s="390"/>
      <c r="W36" s="239"/>
      <c r="X36" s="203"/>
      <c r="Y36" s="281"/>
      <c r="Z36" s="416">
        <f ca="1">IFERROR((NORMSDIST(-(((LN($F$91/_xlfn.CONCAT(MID($A66,5,4),",",MID($A66,9,1)))+($AS$4+($AS$3^2)/2)*$AS$7)/($AS$3*SQRT($AS$7)))-$AS$3*SQRT($AS$7)))*_xlfn.CONCAT(MID($A66,5,4),",",MID($A66,9,1))*EXP(-$AS$4*$AS$7)-NORMSDIST(-((LN($F$91/_xlfn.CONCAT(MID($A66,5,4),",",MID($A66,9,1)))+($AS$4+($AS$3^2)/2)*$AS$7)/($AS$3*SQRT($AS$7))))*$F$91),"")</f>
        <v>2.4744769024328406</v>
      </c>
      <c r="AA36" s="823">
        <f>IF(A66&lt;&gt;"",IF(OR(D66&lt;=0,C65&lt;=0),"",D66/C65-1),"")</f>
        <v>2.58652312599681</v>
      </c>
      <c r="AB36" s="406"/>
      <c r="AC36" s="397"/>
      <c r="AD36" s="397"/>
      <c r="AE36" s="398"/>
      <c r="AF36" s="398"/>
      <c r="AG36" s="398"/>
      <c r="AH36" s="415"/>
      <c r="AI36" s="407"/>
      <c r="AJ36" s="408"/>
      <c r="AK36" s="408"/>
      <c r="AL36" s="408"/>
      <c r="AM36" s="408"/>
      <c r="AN36" s="408"/>
      <c r="AO36" s="408"/>
      <c r="AP36" s="408"/>
      <c r="AQ36" s="408"/>
      <c r="AR36" s="408"/>
      <c r="AS36" s="408"/>
      <c r="AT36" s="408"/>
      <c r="AU36" s="408"/>
      <c r="AV36" s="408"/>
      <c r="AW36" s="408"/>
      <c r="AX36" s="408"/>
      <c r="AY36" s="408"/>
      <c r="AZ36" s="408"/>
      <c r="BA36" s="408"/>
      <c r="BB36" s="408"/>
      <c r="BC36" s="408"/>
      <c r="BD36" s="408"/>
      <c r="BE36" s="408"/>
    </row>
    <row r="37" spans="1:57" ht="12.75" hidden="1" customHeight="1" outlineLevel="2">
      <c r="A37" s="302" t="s">
        <v>532</v>
      </c>
      <c r="B37" s="423">
        <v>5</v>
      </c>
      <c r="C37" s="430">
        <v>400.012</v>
      </c>
      <c r="D37" s="430">
        <v>450</v>
      </c>
      <c r="E37" s="423">
        <v>5</v>
      </c>
      <c r="F37" s="767">
        <v>460</v>
      </c>
      <c r="G37" s="241">
        <v>-0.08</v>
      </c>
      <c r="H37" s="117">
        <v>460</v>
      </c>
      <c r="I37" s="108">
        <v>460</v>
      </c>
      <c r="J37" s="140">
        <v>460</v>
      </c>
      <c r="K37" s="112">
        <v>500</v>
      </c>
      <c r="L37" s="115">
        <v>46000</v>
      </c>
      <c r="M37" s="505">
        <v>1</v>
      </c>
      <c r="N37" s="170">
        <v>1</v>
      </c>
      <c r="O37" s="137">
        <v>45496.465474537035</v>
      </c>
      <c r="P37" s="143">
        <v>36</v>
      </c>
      <c r="Q37" s="267"/>
      <c r="R37" s="460"/>
      <c r="S37" s="275"/>
      <c r="T37" s="500"/>
      <c r="U37" s="611"/>
      <c r="V37" s="526"/>
      <c r="W37" s="179"/>
      <c r="X37" s="202"/>
      <c r="Y37" s="282"/>
      <c r="Z37" s="417">
        <f ca="1">IFERROR((NORMSDIST(-(((LN($F$91/_xlfn.CONCAT(MID($A67,5,4),",",MID($A67,9,1)))+($AS$4+($AS$3^2)/2)*$AS$7)/($AS$3*SQRT($AS$7)))-$AS$3*SQRT($AS$7)))*_xlfn.CONCAT(MID($A67,5,4),",",MID($A67,9,1))*EXP(-$AS$4*$AS$7)-NORMSDIST(-((LN($F$91/_xlfn.CONCAT(MID($A67,5,4),",",MID($A67,9,1)))+($AS$4+($AS$3^2)/2)*$AS$7)/($AS$3*SQRT($AS$7))))*$F$91),"")</f>
        <v>9.9026943623735519</v>
      </c>
      <c r="AA37" s="822">
        <f>IF(A67&lt;&gt;"",IF(OR(D67&lt;=0,C66&lt;=0),"",D67/C66-1),"")</f>
        <v>1.1682290670237867</v>
      </c>
      <c r="AB37" s="405"/>
      <c r="AC37" s="394"/>
      <c r="AD37" s="394"/>
      <c r="AE37" s="395"/>
      <c r="AF37" s="395"/>
      <c r="AG37" s="395"/>
      <c r="AH37" s="415"/>
      <c r="AI37" s="407"/>
      <c r="AJ37" s="408"/>
      <c r="AK37" s="408"/>
      <c r="AL37" s="408"/>
      <c r="AM37" s="408"/>
      <c r="AN37" s="408"/>
      <c r="AO37" s="408"/>
      <c r="AP37" s="408"/>
      <c r="AQ37" s="408"/>
      <c r="AR37" s="408"/>
      <c r="AS37" s="408"/>
      <c r="AT37" s="408"/>
      <c r="AU37" s="408"/>
      <c r="AV37" s="408"/>
      <c r="AW37" s="408"/>
      <c r="AX37" s="408"/>
      <c r="AY37" s="408"/>
      <c r="AZ37" s="408"/>
      <c r="BA37" s="408"/>
      <c r="BB37" s="408"/>
      <c r="BC37" s="408"/>
      <c r="BD37" s="408"/>
      <c r="BE37" s="408"/>
    </row>
    <row r="38" spans="1:57" ht="12.75" hidden="1" customHeight="1" outlineLevel="2">
      <c r="A38" s="703" t="s">
        <v>533</v>
      </c>
      <c r="B38" s="422"/>
      <c r="C38" s="428"/>
      <c r="D38" s="429"/>
      <c r="E38" s="422"/>
      <c r="F38" s="768"/>
      <c r="G38" s="240"/>
      <c r="H38" s="119"/>
      <c r="I38" s="109"/>
      <c r="J38" s="142"/>
      <c r="K38" s="113"/>
      <c r="L38" s="120"/>
      <c r="M38" s="506"/>
      <c r="N38" s="171"/>
      <c r="O38" s="138"/>
      <c r="P38" s="144">
        <v>37</v>
      </c>
      <c r="Q38" s="268"/>
      <c r="R38" s="461"/>
      <c r="S38" s="274"/>
      <c r="T38" s="509"/>
      <c r="U38" s="612"/>
      <c r="V38" s="390"/>
      <c r="W38" s="239"/>
      <c r="X38" s="203"/>
      <c r="Y38" s="281"/>
      <c r="Z38" s="416">
        <f ca="1">IFERROR((NORMSDIST(-(((LN($F$91/_xlfn.CONCAT(MID($A68,5,4),",",MID($A68,9,1)))+($AS$4+($AS$3^2)/2)*$AS$7)/($AS$3*SQRT($AS$7)))-$AS$3*SQRT($AS$7)))*_xlfn.CONCAT(MID($A68,5,4),",",MID($A68,9,1))*EXP(-$AS$4*$AS$7)-NORMSDIST(-((LN($F$91/_xlfn.CONCAT(MID($A68,5,4),",",MID($A68,9,1)))+($AS$4+($AS$3^2)/2)*$AS$7)/($AS$3*SQRT($AS$7))))*$F$91),"")</f>
        <v>29.846458906311454</v>
      </c>
      <c r="AA38" s="823">
        <f>IF(A68&lt;&gt;"",IF(OR(D68&lt;=0,C67&lt;=0),"",D68/C67-1),"")</f>
        <v>1.1561152427973251</v>
      </c>
      <c r="AB38" s="406"/>
      <c r="AC38" s="397"/>
      <c r="AD38" s="397"/>
      <c r="AE38" s="398"/>
      <c r="AF38" s="398"/>
      <c r="AG38" s="398"/>
      <c r="AH38" s="415"/>
      <c r="AI38" s="407"/>
      <c r="AJ38" s="408"/>
      <c r="AK38" s="408"/>
      <c r="AL38" s="408"/>
      <c r="AM38" s="408"/>
      <c r="AN38" s="408"/>
      <c r="AO38" s="408"/>
      <c r="AP38" s="408"/>
      <c r="AQ38" s="408"/>
      <c r="AR38" s="408"/>
      <c r="AS38" s="408"/>
      <c r="AT38" s="408"/>
      <c r="AU38" s="408"/>
      <c r="AV38" s="408"/>
      <c r="AW38" s="408"/>
      <c r="AX38" s="408"/>
      <c r="AY38" s="408"/>
      <c r="AZ38" s="408"/>
      <c r="BA38" s="408"/>
      <c r="BB38" s="408"/>
      <c r="BC38" s="408"/>
      <c r="BD38" s="408"/>
      <c r="BE38" s="408"/>
    </row>
    <row r="39" spans="1:57" ht="12.75" hidden="1" customHeight="1" outlineLevel="2">
      <c r="A39" s="302" t="s">
        <v>534</v>
      </c>
      <c r="B39" s="423">
        <v>1</v>
      </c>
      <c r="C39" s="430">
        <v>750</v>
      </c>
      <c r="D39" s="430"/>
      <c r="E39" s="423"/>
      <c r="F39" s="767"/>
      <c r="G39" s="241"/>
      <c r="H39" s="117"/>
      <c r="I39" s="108"/>
      <c r="J39" s="140"/>
      <c r="K39" s="112"/>
      <c r="L39" s="115"/>
      <c r="M39" s="505"/>
      <c r="N39" s="170"/>
      <c r="O39" s="137"/>
      <c r="P39" s="143">
        <v>38</v>
      </c>
      <c r="Q39" s="267"/>
      <c r="R39" s="460"/>
      <c r="S39" s="275"/>
      <c r="T39" s="500"/>
      <c r="U39" s="611"/>
      <c r="V39" s="526"/>
      <c r="W39" s="179"/>
      <c r="X39" s="202"/>
      <c r="Y39" s="282"/>
      <c r="Z39" s="417">
        <f ca="1">IFERROR((NORMSDIST(-(((LN($F$91/_xlfn.CONCAT(MID($A69,5,4),",",MID($A69,9,1)))+($AS$4+($AS$3^2)/2)*$AS$7)/($AS$3*SQRT($AS$7)))-$AS$3*SQRT($AS$7)))*_xlfn.CONCAT(MID($A69,5,4),",",MID($A69,9,1))*EXP(-$AS$4*$AS$7)-NORMSDIST(-((LN($F$91/_xlfn.CONCAT(MID($A69,5,4),",",MID($A69,9,1)))+($AS$4+($AS$3^2)/2)*$AS$7)/($AS$3*SQRT($AS$7))))*$F$91),"")</f>
        <v>71.085768266880905</v>
      </c>
      <c r="AA39" s="822">
        <f>IF(A69&lt;&gt;"",IF(OR(D69&lt;=0,C68&lt;=0),"",D69/C68-1),"")</f>
        <v>0.86539322489180703</v>
      </c>
      <c r="AB39" s="405"/>
      <c r="AC39" s="394"/>
      <c r="AD39" s="394"/>
      <c r="AE39" s="395"/>
      <c r="AF39" s="395"/>
      <c r="AG39" s="395"/>
      <c r="AH39" s="415"/>
      <c r="AI39" s="407"/>
      <c r="AJ39" s="408"/>
      <c r="AK39" s="408"/>
      <c r="AL39" s="408"/>
      <c r="AM39" s="408"/>
      <c r="AN39" s="408"/>
      <c r="AO39" s="408"/>
      <c r="AP39" s="408"/>
      <c r="AQ39" s="408"/>
      <c r="AR39" s="408"/>
      <c r="AS39" s="408"/>
      <c r="AT39" s="408"/>
      <c r="AU39" s="408"/>
      <c r="AV39" s="408"/>
      <c r="AW39" s="408"/>
      <c r="AX39" s="408"/>
      <c r="AY39" s="408"/>
      <c r="AZ39" s="408"/>
      <c r="BA39" s="408"/>
      <c r="BB39" s="408"/>
      <c r="BC39" s="408"/>
      <c r="BD39" s="408"/>
      <c r="BE39" s="408"/>
    </row>
    <row r="40" spans="1:57" ht="12.75" hidden="1" customHeight="1" outlineLevel="2">
      <c r="A40" s="703" t="s">
        <v>535</v>
      </c>
      <c r="B40" s="422"/>
      <c r="C40" s="367"/>
      <c r="D40" s="419"/>
      <c r="E40" s="421"/>
      <c r="F40" s="769"/>
      <c r="G40" s="240"/>
      <c r="H40" s="118"/>
      <c r="I40" s="110"/>
      <c r="J40" s="141"/>
      <c r="K40" s="114"/>
      <c r="L40" s="121"/>
      <c r="M40" s="507"/>
      <c r="N40" s="169"/>
      <c r="O40" s="136"/>
      <c r="P40" s="144">
        <v>39</v>
      </c>
      <c r="Q40" s="268"/>
      <c r="R40" s="461"/>
      <c r="S40" s="274"/>
      <c r="T40" s="509"/>
      <c r="U40" s="612"/>
      <c r="V40" s="390"/>
      <c r="W40" s="239"/>
      <c r="X40" s="203"/>
      <c r="Y40" s="281"/>
      <c r="Z40" s="416">
        <f ca="1">IFERROR((NORMSDIST(-(((LN($F$91/_xlfn.CONCAT(MID($A70,5,4),",",MID($A70,9,1)))+($AS$4+($AS$3^2)/2)*$AS$7)/($AS$3*SQRT($AS$7)))-$AS$3*SQRT($AS$7)))*_xlfn.CONCAT(MID($A70,5,4),",",MID($A70,9,1))*EXP(-$AS$4*$AS$7)-NORMSDIST(-((LN($F$91/_xlfn.CONCAT(MID($A70,5,4),",",MID($A70,9,1)))+($AS$4+($AS$3^2)/2)*$AS$7)/($AS$3*SQRT($AS$7))))*$F$91),"")</f>
        <v>168.9764316225851</v>
      </c>
      <c r="AA40" s="824">
        <f>IF(A70&lt;&gt;"",IF(OR(D70&lt;=0,C69&lt;=0),"",D70/C69-1),"")</f>
        <v>1.1050688091499943</v>
      </c>
      <c r="AB40" s="404"/>
      <c r="AC40" s="392"/>
      <c r="AD40" s="392"/>
      <c r="AE40" s="393"/>
      <c r="AF40" s="393"/>
      <c r="AG40" s="393"/>
      <c r="AH40" s="415"/>
      <c r="AI40" s="407"/>
      <c r="AJ40" s="408"/>
      <c r="AK40" s="408"/>
      <c r="AL40" s="408"/>
      <c r="AM40" s="408"/>
      <c r="AN40" s="408"/>
      <c r="AO40" s="408"/>
      <c r="AP40" s="408"/>
      <c r="AQ40" s="408"/>
      <c r="AR40" s="408"/>
      <c r="AS40" s="408"/>
      <c r="AT40" s="408"/>
      <c r="AU40" s="408"/>
      <c r="AV40" s="408"/>
      <c r="AW40" s="408"/>
      <c r="AX40" s="408"/>
      <c r="AY40" s="408"/>
      <c r="AZ40" s="408"/>
      <c r="BA40" s="408"/>
      <c r="BB40" s="408"/>
      <c r="BC40" s="408"/>
      <c r="BD40" s="408"/>
      <c r="BE40" s="408"/>
    </row>
    <row r="41" spans="1:57" ht="12.75" hidden="1" customHeight="1" outlineLevel="2">
      <c r="A41" s="302" t="s">
        <v>536</v>
      </c>
      <c r="B41" s="423"/>
      <c r="C41" s="418"/>
      <c r="D41" s="418"/>
      <c r="E41" s="423"/>
      <c r="F41" s="770"/>
      <c r="G41" s="241"/>
      <c r="H41" s="117"/>
      <c r="I41" s="108"/>
      <c r="J41" s="140"/>
      <c r="K41" s="112"/>
      <c r="L41" s="115"/>
      <c r="M41" s="505"/>
      <c r="N41" s="170"/>
      <c r="O41" s="137"/>
      <c r="P41" s="143">
        <v>40</v>
      </c>
      <c r="Q41" s="267"/>
      <c r="R41" s="460"/>
      <c r="S41" s="275"/>
      <c r="T41" s="500"/>
      <c r="U41" s="611"/>
      <c r="V41" s="526"/>
      <c r="W41" s="179"/>
      <c r="X41" s="202"/>
      <c r="Y41" s="282"/>
      <c r="Z41" s="417">
        <f ca="1">IFERROR((NORMSDIST(-(((LN($F$91/_xlfn.CONCAT(MID($A71,5,4),",",MID($A71,9,1)))+($AS$4+($AS$3^2)/2)*$AS$7)/($AS$3*SQRT($AS$7)))-$AS$3*SQRT($AS$7)))*_xlfn.CONCAT(MID($A71,5,4),",",MID($A71,9,1))*EXP(-$AS$4*$AS$7)-NORMSDIST(-((LN($F$91/_xlfn.CONCAT(MID($A71,5,4),",",MID($A71,9,1)))+($AS$4+($AS$3^2)/2)*$AS$7)/($AS$3*SQRT($AS$7))))*$F$91),"")</f>
        <v>312.95894741183838</v>
      </c>
      <c r="AA41" s="825">
        <f>IF(A71&lt;&gt;"",IF(OR(D71&lt;=0,C70&lt;=0),"",D71/C70-1),"")</f>
        <v>0.91802077496659629</v>
      </c>
      <c r="AB41" s="405"/>
      <c r="AC41" s="394"/>
      <c r="AD41" s="394"/>
      <c r="AE41" s="395"/>
      <c r="AF41" s="395"/>
      <c r="AG41" s="395"/>
      <c r="AH41" s="415"/>
      <c r="AI41" s="407"/>
      <c r="AJ41" s="408"/>
      <c r="AK41" s="408"/>
      <c r="AL41" s="454"/>
      <c r="AM41" s="408"/>
      <c r="AN41" s="408"/>
      <c r="AO41" s="408"/>
      <c r="AP41" s="408"/>
      <c r="AQ41" s="408"/>
      <c r="AR41" s="408"/>
      <c r="AS41" s="408"/>
      <c r="AT41" s="408"/>
      <c r="AU41" s="408"/>
      <c r="AV41" s="408"/>
      <c r="AW41" s="408"/>
      <c r="AX41" s="408"/>
      <c r="AY41" s="408"/>
      <c r="AZ41" s="408"/>
      <c r="BA41" s="408"/>
      <c r="BB41" s="408"/>
      <c r="BC41" s="408"/>
      <c r="BD41" s="408"/>
      <c r="BE41" s="408"/>
    </row>
    <row r="42" spans="1:57" ht="12.75" hidden="1" customHeight="1" outlineLevel="2">
      <c r="A42" s="703" t="s">
        <v>537</v>
      </c>
      <c r="B42" s="422"/>
      <c r="C42" s="367"/>
      <c r="D42" s="419"/>
      <c r="E42" s="421"/>
      <c r="F42" s="771"/>
      <c r="G42" s="240"/>
      <c r="H42" s="119"/>
      <c r="I42" s="109"/>
      <c r="J42" s="142"/>
      <c r="K42" s="113"/>
      <c r="L42" s="120"/>
      <c r="M42" s="506"/>
      <c r="N42" s="171"/>
      <c r="O42" s="138"/>
      <c r="P42" s="144">
        <v>41</v>
      </c>
      <c r="Q42" s="268"/>
      <c r="R42" s="461"/>
      <c r="S42" s="274"/>
      <c r="T42" s="509"/>
      <c r="U42" s="612"/>
      <c r="V42" s="390"/>
      <c r="W42" s="239"/>
      <c r="X42" s="203"/>
      <c r="Y42" s="283"/>
      <c r="Z42" s="416">
        <f ca="1">IFERROR((NORMSDIST(-(((LN($F$91/_xlfn.CONCAT(MID($A72,5,4),",",MID($A72,9,1)))+($AS$4+($AS$3^2)/2)*$AS$7)/($AS$3*SQRT($AS$7)))-$AS$3*SQRT($AS$7)))*_xlfn.CONCAT(MID($A72,5,4),",",MID($A72,9,1))*EXP(-$AS$4*$AS$7)-NORMSDIST(-((LN($F$91/_xlfn.CONCAT(MID($A72,5,4),",",MID($A72,9,1)))+($AS$4+($AS$3^2)/2)*$AS$7)/($AS$3*SQRT($AS$7))))*$F$91),"")</f>
        <v>617.78428103558053</v>
      </c>
      <c r="AA42" s="824">
        <f>IF(A72&lt;&gt;"",IF(OR(D72&lt;=0,C71&lt;=0),"",D72/C71-1),"")</f>
        <v>1.0905612244897958</v>
      </c>
      <c r="AB42" s="406"/>
      <c r="AC42" s="397"/>
      <c r="AD42" s="397"/>
      <c r="AE42" s="398"/>
      <c r="AF42" s="398"/>
      <c r="AG42" s="398"/>
      <c r="AH42" s="415"/>
      <c r="AI42" s="407"/>
      <c r="AJ42" s="408"/>
      <c r="AK42" s="408"/>
      <c r="AL42" s="454"/>
      <c r="AM42" s="408"/>
      <c r="AN42" s="408"/>
      <c r="AO42" s="408"/>
      <c r="AP42" s="408"/>
      <c r="AQ42" s="408"/>
      <c r="AR42" s="408"/>
      <c r="AS42" s="408"/>
      <c r="AT42" s="408"/>
      <c r="AU42" s="408"/>
      <c r="AV42" s="408"/>
      <c r="AW42" s="408"/>
      <c r="AX42" s="408"/>
      <c r="AY42" s="408"/>
      <c r="AZ42" s="408"/>
      <c r="BA42" s="408"/>
      <c r="BB42" s="408"/>
      <c r="BC42" s="408"/>
      <c r="BD42" s="408"/>
      <c r="BE42" s="408"/>
    </row>
    <row r="43" spans="1:57" ht="12.75" hidden="1" customHeight="1" outlineLevel="2">
      <c r="A43" s="302" t="s">
        <v>538</v>
      </c>
      <c r="B43" s="423"/>
      <c r="C43" s="418"/>
      <c r="D43" s="418"/>
      <c r="E43" s="423"/>
      <c r="F43" s="770"/>
      <c r="G43" s="241"/>
      <c r="H43" s="117"/>
      <c r="I43" s="108"/>
      <c r="J43" s="140"/>
      <c r="K43" s="112"/>
      <c r="L43" s="115"/>
      <c r="M43" s="505"/>
      <c r="N43" s="170"/>
      <c r="O43" s="137"/>
      <c r="P43" s="143">
        <v>42</v>
      </c>
      <c r="Q43" s="267"/>
      <c r="R43" s="460"/>
      <c r="S43" s="275"/>
      <c r="T43" s="500"/>
      <c r="U43" s="611"/>
      <c r="V43" s="526"/>
      <c r="W43" s="179"/>
      <c r="X43" s="202"/>
      <c r="Y43" s="282"/>
      <c r="Z43" s="417">
        <f ca="1">IFERROR((NORMSDIST(-(((LN($F$91/_xlfn.CONCAT(MID($A73,5,4),",",MID($A73,9,1)))+($AS$4+($AS$3^2)/2)*$AS$7)/($AS$3*SQRT($AS$7)))-$AS$3*SQRT($AS$7)))*_xlfn.CONCAT(MID($A73,5,4),",",MID($A73,9,1))*EXP(-$AS$4*$AS$7)-NORMSDIST(-((LN($F$91/_xlfn.CONCAT(MID($A73,5,4),",",MID($A73,9,1)))+($AS$4+($AS$3^2)/2)*$AS$7)/($AS$3*SQRT($AS$7))))*$F$91),"")</f>
        <v>810.58674904643976</v>
      </c>
      <c r="AA43" s="825">
        <f>IF(A73&lt;&gt;"",IF(OR(D73&lt;=0,C72&lt;=0),"",D73/C72-1),"")</f>
        <v>0.31428571428571428</v>
      </c>
      <c r="AB43" s="405"/>
      <c r="AC43" s="394"/>
      <c r="AD43" s="394"/>
      <c r="AE43" s="395"/>
      <c r="AF43" s="395"/>
      <c r="AG43" s="395"/>
      <c r="AH43" s="415"/>
      <c r="AI43" s="407"/>
      <c r="AJ43" s="408"/>
      <c r="AK43" s="408"/>
      <c r="AL43" s="408"/>
      <c r="AM43" s="408"/>
      <c r="AN43" s="408"/>
      <c r="AO43" s="408"/>
      <c r="AP43" s="408"/>
      <c r="AQ43" s="408"/>
      <c r="AR43" s="408"/>
      <c r="AS43" s="408"/>
      <c r="AT43" s="408"/>
      <c r="AU43" s="408"/>
      <c r="AV43" s="408"/>
      <c r="AW43" s="408"/>
      <c r="AX43" s="408"/>
      <c r="AY43" s="408"/>
      <c r="AZ43" s="408"/>
      <c r="BA43" s="408"/>
      <c r="BB43" s="408"/>
      <c r="BC43" s="408"/>
      <c r="BD43" s="408"/>
      <c r="BE43" s="408"/>
    </row>
    <row r="44" spans="1:57" ht="12.75" hidden="1" customHeight="1" outlineLevel="2">
      <c r="A44" s="540" t="s">
        <v>539</v>
      </c>
      <c r="B44" s="541"/>
      <c r="C44" s="542"/>
      <c r="D44" s="543"/>
      <c r="E44" s="544"/>
      <c r="F44" s="772"/>
      <c r="G44" s="545"/>
      <c r="H44" s="546"/>
      <c r="I44" s="547"/>
      <c r="J44" s="548"/>
      <c r="K44" s="549"/>
      <c r="L44" s="550"/>
      <c r="M44" s="551"/>
      <c r="N44" s="550"/>
      <c r="O44" s="635"/>
      <c r="P44" s="144">
        <v>43</v>
      </c>
      <c r="Q44" s="630"/>
      <c r="R44" s="631"/>
      <c r="S44" s="632"/>
      <c r="T44" s="633"/>
      <c r="U44" s="634"/>
      <c r="V44" s="390"/>
      <c r="W44" s="552"/>
      <c r="X44" s="553"/>
      <c r="Y44" s="628"/>
      <c r="Z44" s="577">
        <f ca="1">IFERROR((NORMSDIST(-(((LN($F$91/_xlfn.CONCAT(MID($A74,5,4),",",MID($A74,9,1)))+($AS$4+($AS$3^2)/2)*$AS$7)/($AS$3*SQRT($AS$7)))-$AS$3*SQRT($AS$7)))*_xlfn.CONCAT(MID($A74,5,4),",",MID($A74,9,1))*EXP(-$AS$4*$AS$7)-NORMSDIST(-((LN($F$91/_xlfn.CONCAT(MID($A74,5,4),",",MID($A74,9,1)))+($AS$4+($AS$3^2)/2)*$AS$7)/($AS$3*SQRT($AS$7))))*$F$91),"")</f>
        <v>912.70601933611215</v>
      </c>
      <c r="AA44" s="826" t="str">
        <f>IF(A74&lt;&gt;"",IF(OR(D74&lt;=0,C73&lt;=0),"",D74/C73-1),"")</f>
        <v/>
      </c>
      <c r="AB44" s="554"/>
      <c r="AC44" s="555"/>
      <c r="AD44" s="555"/>
      <c r="AE44" s="556"/>
      <c r="AF44" s="556"/>
      <c r="AG44" s="556"/>
      <c r="AH44" s="415"/>
      <c r="AI44" s="407"/>
      <c r="AJ44" s="408"/>
      <c r="AK44" s="408"/>
      <c r="AL44" s="408"/>
      <c r="AM44" s="408"/>
      <c r="AN44" s="408"/>
      <c r="AO44" s="408"/>
      <c r="AP44" s="408"/>
      <c r="AQ44" s="408"/>
      <c r="AR44" s="408"/>
      <c r="AS44" s="408"/>
      <c r="AT44" s="408"/>
      <c r="AU44" s="408"/>
      <c r="AV44" s="408"/>
      <c r="AW44" s="408"/>
      <c r="AX44" s="408"/>
      <c r="AY44" s="408"/>
      <c r="AZ44" s="408"/>
      <c r="BA44" s="408"/>
      <c r="BB44" s="408"/>
      <c r="BC44" s="408"/>
      <c r="BD44" s="408"/>
      <c r="BE44" s="408"/>
    </row>
    <row r="45" spans="1:57" ht="12.75" hidden="1" customHeight="1" outlineLevel="2">
      <c r="A45" s="302" t="s">
        <v>510</v>
      </c>
      <c r="B45" s="838">
        <v>1</v>
      </c>
      <c r="C45" s="430">
        <v>1155</v>
      </c>
      <c r="D45" s="839">
        <v>1800</v>
      </c>
      <c r="E45" s="424">
        <v>21</v>
      </c>
      <c r="F45" s="773"/>
      <c r="G45" s="241"/>
      <c r="H45" s="117"/>
      <c r="I45" s="108"/>
      <c r="J45" s="140"/>
      <c r="K45" s="112">
        <v>1100</v>
      </c>
      <c r="L45" s="115"/>
      <c r="M45" s="505"/>
      <c r="N45" s="170"/>
      <c r="O45" s="137"/>
      <c r="P45" s="143">
        <v>44</v>
      </c>
      <c r="Q45" s="629"/>
      <c r="R45" s="572"/>
      <c r="S45" s="573"/>
      <c r="T45" s="574"/>
      <c r="U45" s="611"/>
      <c r="V45" s="526"/>
      <c r="W45" s="534"/>
      <c r="X45" s="535"/>
      <c r="Y45" s="627"/>
      <c r="Z45" s="837">
        <f ca="1">IFERROR((NORMSDIST(((LN($F$91/_xlfn.CONCAT(MID($A75,5,4),",",MID($A75,9,1)))+($AS$4+($AS$2^2)/2)*$AS$7)/($AS$2*SQRT($AS$7))))*$F$91-NORMSDIST((((LN($F$91/_xlfn.CONCAT(MID($A75,5,4),",",MID($A75,9,1)))+($AS$4+($AS$2^2)/2)*$AS$7)/($AS$2*SQRT($AS$7)))-$AS$2*SQRT(($AS$7))))*(_xlfn.CONCAT(MID($A75,5,4),",",MID($A75,9,1)))*EXP(-$AS$4*$AS$7)),"")</f>
        <v>759.21997415255919</v>
      </c>
      <c r="AA45" s="719">
        <f>IF(A75&lt;&gt;"",IF(OR(D75&lt;=0,C76&lt;=0),"",D75/C76-1),"")</f>
        <v>0.30799894480757395</v>
      </c>
      <c r="AB45" s="405"/>
      <c r="AC45" s="394"/>
      <c r="AD45" s="394"/>
      <c r="AE45" s="395"/>
      <c r="AF45" s="395"/>
      <c r="AG45" s="395"/>
      <c r="AH45" s="415"/>
      <c r="AI45" s="407"/>
      <c r="AJ45" s="408"/>
      <c r="AK45" s="408"/>
      <c r="AL45" s="408"/>
      <c r="AM45" s="408"/>
      <c r="AN45" s="408"/>
      <c r="AO45" s="408"/>
      <c r="AP45" s="408"/>
      <c r="AQ45" s="408"/>
      <c r="AR45" s="408"/>
      <c r="AS45" s="408"/>
      <c r="AT45" s="408"/>
      <c r="AU45" s="408"/>
      <c r="AV45" s="408"/>
      <c r="AW45" s="408"/>
      <c r="AX45" s="408"/>
      <c r="AY45" s="408"/>
      <c r="AZ45" s="408"/>
      <c r="BA45" s="408"/>
      <c r="BB45" s="408"/>
      <c r="BC45" s="408"/>
      <c r="BD45" s="408"/>
      <c r="BE45" s="408"/>
    </row>
    <row r="46" spans="1:57" ht="12.75" hidden="1" customHeight="1" outlineLevel="2">
      <c r="A46" s="703" t="s">
        <v>511</v>
      </c>
      <c r="B46" s="421">
        <v>35</v>
      </c>
      <c r="C46" s="723">
        <v>650</v>
      </c>
      <c r="D46" s="723"/>
      <c r="E46" s="727"/>
      <c r="F46" s="771"/>
      <c r="G46" s="240"/>
      <c r="H46" s="119"/>
      <c r="I46" s="109"/>
      <c r="J46" s="142"/>
      <c r="K46" s="113"/>
      <c r="L46" s="120"/>
      <c r="M46" s="506"/>
      <c r="N46" s="171"/>
      <c r="O46" s="138"/>
      <c r="P46" s="144">
        <v>45</v>
      </c>
      <c r="Q46" s="268"/>
      <c r="R46" s="461"/>
      <c r="S46" s="274"/>
      <c r="T46" s="509"/>
      <c r="U46" s="612"/>
      <c r="V46" s="390"/>
      <c r="W46" s="239"/>
      <c r="X46" s="203"/>
      <c r="Y46" s="305"/>
      <c r="Z46" s="416">
        <f ca="1">IFERROR((NORMSDIST(((LN($F$91/_xlfn.CONCAT(MID($A76,5,4),",",MID($A76,9,1)))+($AS$4+($AS$2^2)/2)*$AS$7)/($AS$2*SQRT($AS$7))))*$F$91-NORMSDIST((((LN($F$91/_xlfn.CONCAT(MID($A76,5,4),",",MID($A76,9,1)))+($AS$4+($AS$2^2)/2)*$AS$7)/($AS$2*SQRT($AS$7)))-$AS$2*SQRT(($AS$7))))*(_xlfn.CONCAT(MID($A76,5,4),",",MID($A76,9,1)))*EXP(-$AS$4*$AS$7)),"")</f>
        <v>645.92746946358056</v>
      </c>
      <c r="AA46" s="720">
        <f>IF(A76&lt;&gt;"",IF(OR(D76&lt;=0,C77&lt;=0),"",D76/C77-1),"")</f>
        <v>0.318159090909091</v>
      </c>
      <c r="AB46" s="406"/>
      <c r="AC46" s="397"/>
      <c r="AD46" s="397"/>
      <c r="AE46" s="398"/>
      <c r="AF46" s="398"/>
      <c r="AG46" s="398"/>
      <c r="AH46" s="415"/>
      <c r="AI46" s="407"/>
      <c r="AJ46" s="408"/>
      <c r="AK46" s="408"/>
      <c r="AL46" s="408"/>
      <c r="AM46" s="408"/>
      <c r="AN46" s="408"/>
      <c r="AO46" s="408"/>
      <c r="AP46" s="408"/>
      <c r="AQ46" s="408"/>
      <c r="AR46" s="408"/>
      <c r="AS46" s="408"/>
      <c r="AT46" s="408"/>
      <c r="AU46" s="408"/>
      <c r="AV46" s="408"/>
      <c r="AW46" s="408"/>
      <c r="AX46" s="408"/>
      <c r="AY46" s="408"/>
      <c r="AZ46" s="408"/>
      <c r="BA46" s="408"/>
      <c r="BB46" s="408"/>
      <c r="BC46" s="408"/>
      <c r="BD46" s="408"/>
      <c r="BE46" s="408"/>
    </row>
    <row r="47" spans="1:57" ht="12.75" hidden="1" customHeight="1" outlineLevel="2">
      <c r="A47" s="302" t="s">
        <v>512</v>
      </c>
      <c r="B47" s="724">
        <v>35</v>
      </c>
      <c r="C47" s="725">
        <v>800</v>
      </c>
      <c r="D47" s="726">
        <v>1365.5</v>
      </c>
      <c r="E47" s="424">
        <v>9</v>
      </c>
      <c r="F47" s="770"/>
      <c r="G47" s="241"/>
      <c r="H47" s="117"/>
      <c r="I47" s="108"/>
      <c r="J47" s="140"/>
      <c r="K47" s="112">
        <v>550</v>
      </c>
      <c r="L47" s="115"/>
      <c r="M47" s="505"/>
      <c r="N47" s="170"/>
      <c r="O47" s="137"/>
      <c r="P47" s="143">
        <v>46</v>
      </c>
      <c r="Q47" s="267"/>
      <c r="R47" s="460"/>
      <c r="S47" s="275"/>
      <c r="T47" s="500"/>
      <c r="U47" s="611"/>
      <c r="V47" s="526"/>
      <c r="W47" s="179"/>
      <c r="X47" s="202"/>
      <c r="Y47" s="282"/>
      <c r="Z47" s="417">
        <f ca="1">IFERROR((NORMSDIST(((LN($F$91/_xlfn.CONCAT(MID($A77,5,4),",",MID($A77,9,1)))+($AS$4+($AS$2^2)/2)*$AS$7)/($AS$2*SQRT($AS$7))))*$F$91-NORMSDIST((((LN($F$91/_xlfn.CONCAT(MID($A77,5,4),",",MID($A77,9,1)))+($AS$4+($AS$2^2)/2)*$AS$7)/($AS$2*SQRT($AS$7)))-$AS$2*SQRT(($AS$7))))*(_xlfn.CONCAT(MID($A77,5,4),",",MID($A77,9,1)))*EXP(-$AS$4*$AS$7)),"")</f>
        <v>542.826811362841</v>
      </c>
      <c r="AA47" s="719">
        <f>IF(A77&lt;&gt;"",IF(OR(D77&lt;=0,C78&lt;=0),"",D77/C78-1),"")</f>
        <v>0.35961818181818184</v>
      </c>
      <c r="AB47" s="405"/>
      <c r="AC47" s="394"/>
      <c r="AD47" s="394"/>
      <c r="AE47" s="395"/>
      <c r="AF47" s="395"/>
      <c r="AG47" s="395"/>
      <c r="AH47" s="415"/>
      <c r="AI47" s="407"/>
      <c r="AJ47" s="408"/>
      <c r="AK47" s="408"/>
      <c r="AL47" s="408"/>
      <c r="AM47" s="408"/>
      <c r="AN47" s="408"/>
      <c r="AO47" s="408"/>
      <c r="AP47" s="408"/>
      <c r="AQ47" s="408"/>
      <c r="AR47" s="408"/>
      <c r="AS47" s="408"/>
      <c r="AT47" s="408"/>
      <c r="AU47" s="408"/>
      <c r="AV47" s="408"/>
      <c r="AW47" s="408"/>
      <c r="AX47" s="408"/>
      <c r="AY47" s="408"/>
      <c r="AZ47" s="408"/>
      <c r="BA47" s="408"/>
      <c r="BB47" s="408"/>
      <c r="BC47" s="408"/>
      <c r="BD47" s="408"/>
      <c r="BE47" s="408"/>
    </row>
    <row r="48" spans="1:57" ht="12.75" hidden="1" customHeight="1" outlineLevel="2">
      <c r="A48" s="703" t="s">
        <v>513</v>
      </c>
      <c r="B48" s="421">
        <v>62</v>
      </c>
      <c r="C48" s="723">
        <v>735</v>
      </c>
      <c r="D48" s="723">
        <v>800</v>
      </c>
      <c r="E48" s="727">
        <v>62</v>
      </c>
      <c r="F48" s="771">
        <v>749.9</v>
      </c>
      <c r="G48" s="240">
        <v>0.1027</v>
      </c>
      <c r="H48" s="119">
        <v>700</v>
      </c>
      <c r="I48" s="109">
        <v>749.9</v>
      </c>
      <c r="J48" s="142">
        <v>700</v>
      </c>
      <c r="K48" s="113">
        <v>680</v>
      </c>
      <c r="L48" s="120">
        <v>5093670</v>
      </c>
      <c r="M48" s="506">
        <v>68</v>
      </c>
      <c r="N48" s="171">
        <v>3</v>
      </c>
      <c r="O48" s="138">
        <v>45496.52076388889</v>
      </c>
      <c r="P48" s="144">
        <v>47</v>
      </c>
      <c r="Q48" s="268"/>
      <c r="R48" s="461"/>
      <c r="S48" s="274"/>
      <c r="T48" s="509"/>
      <c r="U48" s="612"/>
      <c r="V48" s="390"/>
      <c r="W48" s="239"/>
      <c r="X48" s="203"/>
      <c r="Y48" s="305"/>
      <c r="Z48" s="416">
        <f ca="1">IFERROR((NORMSDIST(((LN($F$91/_xlfn.CONCAT(MID($A78,5,4),",",MID($A78,9,1)))+($AS$4+($AS$2^2)/2)*$AS$7)/($AS$2*SQRT($AS$7))))*$F$91-NORMSDIST((((LN($F$91/_xlfn.CONCAT(MID($A78,5,4),",",MID($A78,9,1)))+($AS$4+($AS$2^2)/2)*$AS$7)/($AS$2*SQRT($AS$7)))-$AS$2*SQRT(($AS$7))))*(_xlfn.CONCAT(MID($A78,5,4),",",MID($A78,9,1)))*EXP(-$AS$4*$AS$7)),"")</f>
        <v>450.64836855567319</v>
      </c>
      <c r="AA48" s="720">
        <f>IF(A78&lt;&gt;"",IF(OR(D78&lt;=0,C79&lt;=0),"",D78/C79-1),"")</f>
        <v>0.43276281524122795</v>
      </c>
      <c r="AB48" s="406"/>
      <c r="AC48" s="397"/>
      <c r="AD48" s="397"/>
      <c r="AE48" s="398"/>
      <c r="AF48" s="398"/>
      <c r="AG48" s="398"/>
      <c r="AH48" s="415"/>
      <c r="AI48" s="407"/>
      <c r="AJ48" s="408"/>
      <c r="AK48" s="408"/>
      <c r="AL48" s="408"/>
      <c r="AM48" s="408"/>
      <c r="AN48" s="408"/>
      <c r="AO48" s="408"/>
      <c r="AP48" s="408"/>
      <c r="AQ48" s="408"/>
      <c r="AR48" s="408"/>
      <c r="AS48" s="408"/>
      <c r="AT48" s="408"/>
      <c r="AU48" s="408"/>
      <c r="AV48" s="408"/>
      <c r="AW48" s="408"/>
      <c r="AX48" s="408"/>
      <c r="AY48" s="408"/>
      <c r="AZ48" s="408"/>
      <c r="BA48" s="408"/>
      <c r="BB48" s="408"/>
      <c r="BC48" s="408"/>
      <c r="BD48" s="408"/>
      <c r="BE48" s="408"/>
    </row>
    <row r="49" spans="1:57" ht="12.75" hidden="1" customHeight="1" outlineLevel="2">
      <c r="A49" s="302" t="s">
        <v>514</v>
      </c>
      <c r="B49" s="724"/>
      <c r="C49" s="725"/>
      <c r="D49" s="726">
        <v>869</v>
      </c>
      <c r="E49" s="424">
        <v>29</v>
      </c>
      <c r="F49" s="770"/>
      <c r="G49" s="241"/>
      <c r="H49" s="117"/>
      <c r="I49" s="108"/>
      <c r="J49" s="140"/>
      <c r="K49" s="112"/>
      <c r="L49" s="115"/>
      <c r="M49" s="505"/>
      <c r="N49" s="170"/>
      <c r="O49" s="137"/>
      <c r="P49" s="143">
        <v>48</v>
      </c>
      <c r="Q49" s="267"/>
      <c r="R49" s="460"/>
      <c r="S49" s="275"/>
      <c r="T49" s="500"/>
      <c r="U49" s="611"/>
      <c r="V49" s="526"/>
      <c r="W49" s="179"/>
      <c r="X49" s="202"/>
      <c r="Y49" s="282"/>
      <c r="Z49" s="417">
        <f ca="1">IFERROR((NORMSDIST(((LN($F$91/_xlfn.CONCAT(MID($A79,5,4),",",MID($A79,9,1)))+($AS$4+($AS$2^2)/2)*$AS$7)/($AS$2*SQRT($AS$7))))*$F$91-NORMSDIST((((LN($F$91/_xlfn.CONCAT(MID($A79,5,4),",",MID($A79,9,1)))+($AS$4+($AS$2^2)/2)*$AS$7)/($AS$2*SQRT($AS$7)))-$AS$2*SQRT(($AS$7))))*(_xlfn.CONCAT(MID($A79,5,4),",",MID($A79,9,1)))*EXP(-$AS$4*$AS$7)),"")</f>
        <v>369.67153673530015</v>
      </c>
      <c r="AA49" s="719">
        <f>IF(A79&lt;&gt;"",IF(OR(D79&lt;=0,C80&lt;=0),"",D79/C80-1),"")</f>
        <v>0.57754734292182874</v>
      </c>
      <c r="AB49" s="405"/>
      <c r="AC49" s="394"/>
      <c r="AD49" s="394"/>
      <c r="AE49" s="395"/>
      <c r="AF49" s="395"/>
      <c r="AG49" s="395"/>
      <c r="AH49" s="415"/>
      <c r="AI49" s="407"/>
      <c r="AJ49" s="408"/>
      <c r="AK49" s="408"/>
      <c r="AL49" s="408"/>
      <c r="AM49" s="408"/>
      <c r="AN49" s="408"/>
      <c r="AO49" s="408"/>
      <c r="AP49" s="408"/>
      <c r="AQ49" s="408"/>
      <c r="AR49" s="408"/>
      <c r="AS49" s="408"/>
      <c r="AT49" s="408"/>
      <c r="AU49" s="408"/>
      <c r="AV49" s="408"/>
      <c r="AW49" s="408"/>
      <c r="AX49" s="408"/>
      <c r="AY49" s="408"/>
      <c r="AZ49" s="408"/>
      <c r="BA49" s="408"/>
      <c r="BB49" s="408"/>
      <c r="BC49" s="408"/>
      <c r="BD49" s="408"/>
      <c r="BE49" s="408"/>
    </row>
    <row r="50" spans="1:57" ht="12.75" hidden="1" customHeight="1" outlineLevel="2">
      <c r="A50" s="703" t="s">
        <v>515</v>
      </c>
      <c r="B50" s="421">
        <v>100</v>
      </c>
      <c r="C50" s="723">
        <v>550</v>
      </c>
      <c r="D50" s="723">
        <v>680</v>
      </c>
      <c r="E50" s="727">
        <v>2</v>
      </c>
      <c r="F50" s="771">
        <v>550</v>
      </c>
      <c r="G50" s="240">
        <v>0.1956</v>
      </c>
      <c r="H50" s="119">
        <v>489</v>
      </c>
      <c r="I50" s="109">
        <v>555</v>
      </c>
      <c r="J50" s="142">
        <v>489</v>
      </c>
      <c r="K50" s="113">
        <v>460</v>
      </c>
      <c r="L50" s="120">
        <v>17056600</v>
      </c>
      <c r="M50" s="506">
        <v>311</v>
      </c>
      <c r="N50" s="169">
        <v>14</v>
      </c>
      <c r="O50" s="136">
        <v>45496.526932870373</v>
      </c>
      <c r="P50" s="144">
        <v>49</v>
      </c>
      <c r="Q50" s="268"/>
      <c r="R50" s="461"/>
      <c r="S50" s="274"/>
      <c r="T50" s="509"/>
      <c r="U50" s="612"/>
      <c r="V50" s="390"/>
      <c r="W50" s="239"/>
      <c r="X50" s="203"/>
      <c r="Y50" s="305"/>
      <c r="Z50" s="416">
        <f ca="1">IFERROR((NORMSDIST(((LN($F$91/_xlfn.CONCAT(MID($A80,5,4),",",MID($A80,9,1)))+($AS$4+($AS$2^2)/2)*$AS$7)/($AS$2*SQRT($AS$7))))*$F$91-NORMSDIST((((LN($F$91/_xlfn.CONCAT(MID($A80,5,4),",",MID($A80,9,1)))+($AS$4+($AS$2^2)/2)*$AS$7)/($AS$2*SQRT($AS$7)))-$AS$2*SQRT(($AS$7))))*(_xlfn.CONCAT(MID($A80,5,4),",",MID($A80,9,1)))*EXP(-$AS$4*$AS$7)),"")</f>
        <v>278.80957611739109</v>
      </c>
      <c r="AA50" s="720">
        <f>IF(A80&lt;&gt;"",IF(OR(D80&lt;=0,C81&lt;=0),"",D80/C81-1),"")</f>
        <v>0.55552974212381678</v>
      </c>
      <c r="AB50" s="406"/>
      <c r="AC50" s="397"/>
      <c r="AD50" s="397"/>
      <c r="AE50" s="398"/>
      <c r="AF50" s="398"/>
      <c r="AG50" s="398"/>
      <c r="AH50" s="415"/>
      <c r="AI50" s="407"/>
      <c r="AJ50" s="408"/>
      <c r="AK50" s="408"/>
      <c r="AL50" s="408"/>
      <c r="AM50" s="408"/>
      <c r="AN50" s="408"/>
      <c r="AO50" s="408"/>
      <c r="AP50" s="408"/>
      <c r="AQ50" s="408"/>
      <c r="AR50" s="408"/>
      <c r="AS50" s="408"/>
      <c r="AT50" s="408"/>
      <c r="AU50" s="408"/>
      <c r="AV50" s="408"/>
      <c r="AW50" s="408"/>
      <c r="AX50" s="408"/>
      <c r="AY50" s="408"/>
      <c r="AZ50" s="408"/>
      <c r="BA50" s="408"/>
      <c r="BB50" s="408"/>
      <c r="BC50" s="408"/>
      <c r="BD50" s="408"/>
      <c r="BE50" s="408"/>
    </row>
    <row r="51" spans="1:57" ht="12.75" hidden="1" customHeight="1" outlineLevel="2">
      <c r="A51" s="302" t="s">
        <v>516</v>
      </c>
      <c r="B51" s="724">
        <v>31</v>
      </c>
      <c r="C51" s="725">
        <v>375</v>
      </c>
      <c r="D51" s="726">
        <v>450</v>
      </c>
      <c r="E51" s="424">
        <v>5</v>
      </c>
      <c r="F51" s="770">
        <v>380</v>
      </c>
      <c r="G51" s="241">
        <v>0.1981</v>
      </c>
      <c r="H51" s="117">
        <v>330</v>
      </c>
      <c r="I51" s="108">
        <v>380</v>
      </c>
      <c r="J51" s="140">
        <v>330</v>
      </c>
      <c r="K51" s="112">
        <v>317.15899999999999</v>
      </c>
      <c r="L51" s="115">
        <v>1592500</v>
      </c>
      <c r="M51" s="505">
        <v>44</v>
      </c>
      <c r="N51" s="170">
        <v>9</v>
      </c>
      <c r="O51" s="137">
        <v>45496.525104166663</v>
      </c>
      <c r="P51" s="143">
        <v>50</v>
      </c>
      <c r="Q51" s="267"/>
      <c r="R51" s="460"/>
      <c r="S51" s="275"/>
      <c r="T51" s="500"/>
      <c r="U51" s="611"/>
      <c r="V51" s="526"/>
      <c r="W51" s="179"/>
      <c r="X51" s="202"/>
      <c r="Y51" s="282"/>
      <c r="Z51" s="417">
        <f ca="1">IFERROR((NORMSDIST(((LN($F$91/_xlfn.CONCAT(MID($A81,5,4),",",MID($A81,9,1)))+($AS$4+($AS$2^2)/2)*$AS$7)/($AS$2*SQRT($AS$7))))*$F$91-NORMSDIST((((LN($F$91/_xlfn.CONCAT(MID($A81,5,4),",",MID($A81,9,1)))+($AS$4+($AS$2^2)/2)*$AS$7)/($AS$2*SQRT($AS$7)))-$AS$2*SQRT(($AS$7))))*(_xlfn.CONCAT(MID($A81,5,4),",",MID($A81,9,1)))*EXP(-$AS$4*$AS$7)),"")</f>
        <v>206.20963771161814</v>
      </c>
      <c r="AA51" s="719">
        <f>IF(A81&lt;&gt;"",IF(OR(D81&lt;=0,C82&lt;=0),"",D81/C82-1),"")</f>
        <v>1.2173213625790744</v>
      </c>
      <c r="AB51" s="405"/>
      <c r="AC51" s="394"/>
      <c r="AD51" s="394"/>
      <c r="AE51" s="395"/>
      <c r="AF51" s="395"/>
      <c r="AG51" s="395"/>
      <c r="AH51" s="415"/>
      <c r="AI51" s="407"/>
      <c r="AJ51" s="408"/>
      <c r="AK51" s="408"/>
      <c r="AL51" s="408"/>
      <c r="AM51" s="408"/>
      <c r="AN51" s="408"/>
      <c r="AO51" s="408"/>
      <c r="AP51" s="408"/>
      <c r="AQ51" s="408"/>
      <c r="AR51" s="408"/>
      <c r="AS51" s="408"/>
      <c r="AT51" s="408"/>
      <c r="AU51" s="408"/>
      <c r="AV51" s="408"/>
      <c r="AW51" s="408"/>
      <c r="AX51" s="408"/>
      <c r="AY51" s="408"/>
      <c r="AZ51" s="408"/>
      <c r="BA51" s="408"/>
      <c r="BB51" s="408"/>
      <c r="BC51" s="408"/>
      <c r="BD51" s="408"/>
      <c r="BE51" s="408"/>
    </row>
    <row r="52" spans="1:57" ht="12.75" hidden="1" customHeight="1" outlineLevel="2">
      <c r="A52" s="703" t="s">
        <v>517</v>
      </c>
      <c r="B52" s="421">
        <v>50</v>
      </c>
      <c r="C52" s="723">
        <v>311</v>
      </c>
      <c r="D52" s="723">
        <v>370</v>
      </c>
      <c r="E52" s="727">
        <v>135</v>
      </c>
      <c r="F52" s="771">
        <v>305</v>
      </c>
      <c r="G52" s="240">
        <v>0.22159999999999999</v>
      </c>
      <c r="H52" s="119">
        <v>300</v>
      </c>
      <c r="I52" s="109">
        <v>305</v>
      </c>
      <c r="J52" s="142">
        <v>290</v>
      </c>
      <c r="K52" s="113">
        <v>249.661</v>
      </c>
      <c r="L52" s="120">
        <v>363500</v>
      </c>
      <c r="M52" s="506">
        <v>12</v>
      </c>
      <c r="N52" s="171">
        <v>6</v>
      </c>
      <c r="O52" s="138">
        <v>45496.506064814814</v>
      </c>
      <c r="P52" s="144">
        <v>51</v>
      </c>
      <c r="Q52" s="268"/>
      <c r="R52" s="461"/>
      <c r="S52" s="274"/>
      <c r="T52" s="509"/>
      <c r="U52" s="612"/>
      <c r="V52" s="390"/>
      <c r="W52" s="239"/>
      <c r="X52" s="203"/>
      <c r="Y52" s="305"/>
      <c r="Z52" s="416">
        <f ca="1">IFERROR((NORMSDIST(((LN($F$91/_xlfn.CONCAT(MID($A82,5,4),",",MID($A82,9,1)))+($AS$4+($AS$2^2)/2)*$AS$7)/($AS$2*SQRT($AS$7))))*$F$91-NORMSDIST((((LN($F$91/_xlfn.CONCAT(MID($A82,5,4),",",MID($A82,9,1)))+($AS$4+($AS$2^2)/2)*$AS$7)/($AS$2*SQRT($AS$7)))-$AS$2*SQRT(($AS$7))))*(_xlfn.CONCAT(MID($A82,5,4),",",MID($A82,9,1)))*EXP(-$AS$4*$AS$7)),"")</f>
        <v>118.65684593724609</v>
      </c>
      <c r="AA52" s="720">
        <f>IF(A82&lt;&gt;"",IF(OR(D82&lt;=0,C83&lt;=0),"",D82/C83-1),"")</f>
        <v>0.77697122328802615</v>
      </c>
      <c r="AB52" s="406"/>
      <c r="AC52" s="397"/>
      <c r="AD52" s="397"/>
      <c r="AE52" s="398"/>
      <c r="AF52" s="398"/>
      <c r="AG52" s="398"/>
      <c r="AH52" s="711"/>
      <c r="AI52" s="409"/>
      <c r="AJ52" s="409"/>
      <c r="AK52" s="409"/>
      <c r="AL52" s="408"/>
      <c r="AM52" s="408"/>
      <c r="AN52" s="408"/>
      <c r="AO52" s="408"/>
      <c r="AP52" s="408"/>
      <c r="AQ52" s="408"/>
      <c r="AR52" s="408"/>
      <c r="AS52" s="408"/>
      <c r="AT52" s="408"/>
      <c r="AU52" s="408"/>
      <c r="AV52" s="408"/>
      <c r="AW52" s="408"/>
      <c r="AX52" s="408"/>
      <c r="AY52" s="408"/>
      <c r="AZ52" s="408"/>
      <c r="BA52" s="408"/>
      <c r="BB52" s="408"/>
      <c r="BC52" s="408"/>
      <c r="BD52" s="408"/>
      <c r="BE52" s="408"/>
    </row>
    <row r="53" spans="1:57" ht="12.75" hidden="1" customHeight="1" outlineLevel="2">
      <c r="A53" s="302" t="s">
        <v>518</v>
      </c>
      <c r="B53" s="724">
        <v>18</v>
      </c>
      <c r="C53" s="725">
        <v>246</v>
      </c>
      <c r="D53" s="726">
        <v>299</v>
      </c>
      <c r="E53" s="424">
        <v>6</v>
      </c>
      <c r="F53" s="770">
        <v>249</v>
      </c>
      <c r="G53" s="241">
        <v>0.32919999999999999</v>
      </c>
      <c r="H53" s="117">
        <v>230</v>
      </c>
      <c r="I53" s="108">
        <v>249</v>
      </c>
      <c r="J53" s="140">
        <v>226</v>
      </c>
      <c r="K53" s="112">
        <v>187.322</v>
      </c>
      <c r="L53" s="115">
        <v>897700</v>
      </c>
      <c r="M53" s="505">
        <v>37</v>
      </c>
      <c r="N53" s="170">
        <v>6</v>
      </c>
      <c r="O53" s="137">
        <v>45496.509479166663</v>
      </c>
      <c r="P53" s="143">
        <v>52</v>
      </c>
      <c r="Q53" s="267"/>
      <c r="R53" s="460"/>
      <c r="S53" s="275"/>
      <c r="T53" s="500"/>
      <c r="U53" s="611"/>
      <c r="V53" s="526"/>
      <c r="W53" s="179"/>
      <c r="X53" s="202"/>
      <c r="Y53" s="282"/>
      <c r="Z53" s="417">
        <f ca="1">IFERROR((NORMSDIST(((LN($F$91/_xlfn.CONCAT(MID($A83,5,4),",",MID($A83,9,1)))+($AS$4+($AS$2^2)/2)*$AS$7)/($AS$2*SQRT($AS$7))))*$F$91-NORMSDIST((((LN($F$91/_xlfn.CONCAT(MID($A83,5,4),",",MID($A83,9,1)))+($AS$4+($AS$2^2)/2)*$AS$7)/($AS$2*SQRT($AS$7)))-$AS$2*SQRT(($AS$7))))*(_xlfn.CONCAT(MID($A83,5,4),",",MID($A83,9,1)))*EXP(-$AS$4*$AS$7)),"")</f>
        <v>83.799577818410171</v>
      </c>
      <c r="AA53" s="719">
        <f>IF(A83&lt;&gt;"",IF(OR(D83&lt;=0,C84&lt;=0),"",D83/C84-1),"")</f>
        <v>0.47886953318246417</v>
      </c>
      <c r="AB53" s="405"/>
      <c r="AC53" s="394"/>
      <c r="AD53" s="394"/>
      <c r="AE53" s="395"/>
      <c r="AF53" s="395"/>
      <c r="AG53" s="395"/>
      <c r="AH53" s="702"/>
      <c r="AI53" s="409"/>
      <c r="AJ53" s="409"/>
      <c r="AK53" s="409"/>
      <c r="AL53" s="408"/>
      <c r="AM53" s="408"/>
      <c r="AN53" s="408"/>
      <c r="AO53" s="408"/>
      <c r="AP53" s="408"/>
      <c r="AQ53" s="408"/>
      <c r="AR53" s="408"/>
      <c r="AS53" s="408"/>
      <c r="AT53" s="408"/>
      <c r="AU53" s="408"/>
      <c r="AV53" s="408"/>
      <c r="AW53" s="408"/>
      <c r="AX53" s="408"/>
      <c r="AY53" s="408"/>
      <c r="AZ53" s="408"/>
      <c r="BA53" s="408"/>
      <c r="BB53" s="408"/>
      <c r="BC53" s="408"/>
      <c r="BD53" s="408"/>
      <c r="BE53" s="408"/>
    </row>
    <row r="54" spans="1:57" ht="12.75" hidden="1" customHeight="1" outlineLevel="2">
      <c r="A54" s="703" t="s">
        <v>519</v>
      </c>
      <c r="B54" s="421">
        <v>2</v>
      </c>
      <c r="C54" s="723">
        <v>190</v>
      </c>
      <c r="D54" s="723">
        <v>220</v>
      </c>
      <c r="E54" s="727">
        <v>1</v>
      </c>
      <c r="F54" s="771">
        <v>231</v>
      </c>
      <c r="G54" s="240">
        <v>0.8</v>
      </c>
      <c r="H54" s="119">
        <v>180</v>
      </c>
      <c r="I54" s="109">
        <v>231</v>
      </c>
      <c r="J54" s="142">
        <v>180</v>
      </c>
      <c r="K54" s="113">
        <v>128.333</v>
      </c>
      <c r="L54" s="120">
        <v>1336355</v>
      </c>
      <c r="M54" s="506">
        <v>68</v>
      </c>
      <c r="N54" s="171">
        <v>15</v>
      </c>
      <c r="O54" s="138">
        <v>45496.529456018521</v>
      </c>
      <c r="P54" s="144">
        <v>53</v>
      </c>
      <c r="Q54" s="268"/>
      <c r="R54" s="461"/>
      <c r="S54" s="274"/>
      <c r="T54" s="509"/>
      <c r="U54" s="612"/>
      <c r="V54" s="390"/>
      <c r="W54" s="239"/>
      <c r="X54" s="203"/>
      <c r="Y54" s="305"/>
      <c r="Z54" s="416">
        <f ca="1">IFERROR((NORMSDIST(((LN($F$91/_xlfn.CONCAT(MID($A84,5,4),",",MID($A84,9,1)))+($AS$4+($AS$2^2)/2)*$AS$7)/($AS$2*SQRT($AS$7))))*$F$91-NORMSDIST((((LN($F$91/_xlfn.CONCAT(MID($A84,5,4),",",MID($A84,9,1)))+($AS$4+($AS$2^2)/2)*$AS$7)/($AS$2*SQRT($AS$7)))-$AS$2*SQRT(($AS$7))))*(_xlfn.CONCAT(MID($A84,5,4),",",MID($A84,9,1)))*EXP(-$AS$4*$AS$7)),"")</f>
        <v>69.413879941121536</v>
      </c>
      <c r="AA54" s="720">
        <f>IF(A84&lt;&gt;"",IF(OR(D84&lt;=0,C85&lt;=0),"",D84/C85-1),"")</f>
        <v>0.82916666666666661</v>
      </c>
      <c r="AB54" s="406"/>
      <c r="AC54" s="397"/>
      <c r="AD54" s="397"/>
      <c r="AE54" s="398"/>
      <c r="AF54" s="398"/>
      <c r="AG54" s="398"/>
      <c r="AH54" s="702"/>
      <c r="AI54" s="409"/>
      <c r="AJ54" s="409"/>
      <c r="AK54" s="409"/>
      <c r="AL54" s="408"/>
      <c r="AM54" s="408"/>
      <c r="AN54" s="408"/>
      <c r="AO54" s="408"/>
      <c r="AP54" s="408"/>
      <c r="AQ54" s="408"/>
      <c r="AR54" s="408"/>
      <c r="AS54" s="408"/>
      <c r="AT54" s="408"/>
      <c r="AU54" s="408"/>
      <c r="AV54" s="408"/>
      <c r="AW54" s="408"/>
      <c r="AX54" s="408"/>
      <c r="AY54" s="408"/>
      <c r="AZ54" s="408"/>
      <c r="BA54" s="408"/>
      <c r="BB54" s="408"/>
      <c r="BC54" s="408"/>
      <c r="BD54" s="408"/>
      <c r="BE54" s="408"/>
    </row>
    <row r="55" spans="1:57" ht="12.75" hidden="1" customHeight="1" outlineLevel="2">
      <c r="A55" s="302" t="s">
        <v>520</v>
      </c>
      <c r="B55" s="724">
        <v>1</v>
      </c>
      <c r="C55" s="725">
        <v>120</v>
      </c>
      <c r="D55" s="726"/>
      <c r="E55" s="424"/>
      <c r="F55" s="770"/>
      <c r="G55" s="241"/>
      <c r="H55" s="117"/>
      <c r="I55" s="108"/>
      <c r="J55" s="140"/>
      <c r="K55" s="112">
        <v>120</v>
      </c>
      <c r="L55" s="115"/>
      <c r="M55" s="505"/>
      <c r="N55" s="170"/>
      <c r="O55" s="137"/>
      <c r="P55" s="143">
        <v>54</v>
      </c>
      <c r="Q55" s="267"/>
      <c r="R55" s="460"/>
      <c r="S55" s="275"/>
      <c r="T55" s="500"/>
      <c r="U55" s="611"/>
      <c r="V55" s="526"/>
      <c r="W55" s="179"/>
      <c r="X55" s="202"/>
      <c r="Y55" s="282"/>
      <c r="Z55" s="417">
        <f ca="1">IFERROR((NORMSDIST(((LN($F$91/_xlfn.CONCAT(MID($A85,5,4),",",MID($A85,9,1)))+($AS$4+($AS$2^2)/2)*$AS$7)/($AS$2*SQRT($AS$7))))*$F$91-NORMSDIST((((LN($F$91/_xlfn.CONCAT(MID($A85,5,4),",",MID($A85,9,1)))+($AS$4+($AS$2^2)/2)*$AS$7)/($AS$2*SQRT($AS$7)))-$AS$2*SQRT(($AS$7))))*(_xlfn.CONCAT(MID($A85,5,4),",",MID($A85,9,1)))*EXP(-$AS$4*$AS$7)),"")</f>
        <v>47.97053344544662</v>
      </c>
      <c r="AA55" s="719">
        <f>IF(A85&lt;&gt;"",IF(OR(D85&lt;=0,C86&lt;=0),"",D85/C86-1),"")</f>
        <v>0.84558823529411775</v>
      </c>
      <c r="AB55" s="405"/>
      <c r="AC55" s="394"/>
      <c r="AD55" s="394"/>
      <c r="AE55" s="395"/>
      <c r="AF55" s="395"/>
      <c r="AG55" s="395"/>
      <c r="AH55" s="711"/>
      <c r="AI55" s="409"/>
      <c r="AJ55" s="409"/>
      <c r="AK55" s="409"/>
      <c r="AL55" s="408"/>
      <c r="AM55" s="408"/>
      <c r="AN55" s="408"/>
      <c r="AO55" s="408"/>
      <c r="AP55" s="408"/>
      <c r="AQ55" s="408"/>
      <c r="AR55" s="408"/>
      <c r="AS55" s="408"/>
      <c r="AT55" s="408"/>
      <c r="AU55" s="408"/>
      <c r="AV55" s="408"/>
      <c r="AW55" s="408"/>
      <c r="AX55" s="408"/>
      <c r="AY55" s="408"/>
      <c r="AZ55" s="408"/>
      <c r="BA55" s="408"/>
      <c r="BB55" s="408"/>
      <c r="BC55" s="408"/>
      <c r="BD55" s="408"/>
      <c r="BE55" s="408"/>
    </row>
    <row r="56" spans="1:57" ht="12.75" hidden="1" customHeight="1" outlineLevel="2">
      <c r="A56" s="703" t="s">
        <v>521</v>
      </c>
      <c r="B56" s="421">
        <v>200</v>
      </c>
      <c r="C56" s="723">
        <v>105</v>
      </c>
      <c r="D56" s="723">
        <v>100</v>
      </c>
      <c r="E56" s="727">
        <v>20</v>
      </c>
      <c r="F56" s="771">
        <v>100</v>
      </c>
      <c r="G56" s="240">
        <v>-9.06E-2</v>
      </c>
      <c r="H56" s="119">
        <v>95</v>
      </c>
      <c r="I56" s="109">
        <v>105</v>
      </c>
      <c r="J56" s="142">
        <v>95</v>
      </c>
      <c r="K56" s="113">
        <v>109.97</v>
      </c>
      <c r="L56" s="120">
        <v>777700</v>
      </c>
      <c r="M56" s="506">
        <v>79</v>
      </c>
      <c r="N56" s="171">
        <v>11</v>
      </c>
      <c r="O56" s="138">
        <v>45496.524861111109</v>
      </c>
      <c r="P56" s="144">
        <v>55</v>
      </c>
      <c r="Q56" s="268"/>
      <c r="R56" s="461"/>
      <c r="S56" s="274"/>
      <c r="T56" s="509"/>
      <c r="U56" s="612"/>
      <c r="V56" s="390"/>
      <c r="W56" s="239"/>
      <c r="X56" s="203"/>
      <c r="Y56" s="305"/>
      <c r="Z56" s="416">
        <f ca="1">IFERROR((NORMSDIST(((LN($F$91/_xlfn.CONCAT(MID($A86,5,4),",",MID($A86,9,1)))+($AS$4+($AS$2^2)/2)*$AS$7)/($AS$2*SQRT($AS$7))))*$F$91-NORMSDIST((((LN($F$91/_xlfn.CONCAT(MID($A86,5,4),",",MID($A86,9,1)))+($AS$4+($AS$2^2)/2)*$AS$7)/($AS$2*SQRT($AS$7)))-$AS$2*SQRT(($AS$7))))*(_xlfn.CONCAT(MID($A86,5,4),",",MID($A86,9,1)))*EXP(-$AS$4*$AS$7)),"")</f>
        <v>27.188618105951718</v>
      </c>
      <c r="AA56" s="720">
        <f>IF(A86&lt;&gt;"",IF(OR(D86&lt;=0,C87&lt;=0),"",D86/C87-1),"")</f>
        <v>0.76058823529411757</v>
      </c>
      <c r="AB56" s="406"/>
      <c r="AC56" s="397"/>
      <c r="AD56" s="397"/>
      <c r="AE56" s="398"/>
      <c r="AF56" s="398"/>
      <c r="AG56" s="398"/>
      <c r="AH56" s="414"/>
      <c r="AI56" s="407"/>
      <c r="AJ56" s="408"/>
      <c r="AK56" s="408"/>
      <c r="AL56" s="408"/>
      <c r="AM56" s="408"/>
      <c r="AN56" s="408"/>
      <c r="AO56" s="408"/>
      <c r="AP56" s="408"/>
      <c r="AQ56" s="408"/>
      <c r="AR56" s="408"/>
      <c r="AS56" s="408"/>
      <c r="AT56" s="408"/>
      <c r="AU56" s="408"/>
      <c r="AV56" s="408"/>
      <c r="AW56" s="408"/>
      <c r="AX56" s="408"/>
      <c r="AY56" s="408"/>
      <c r="AZ56" s="408"/>
      <c r="BA56" s="408"/>
      <c r="BB56" s="408"/>
      <c r="BC56" s="408"/>
      <c r="BD56" s="408"/>
      <c r="BE56" s="408"/>
    </row>
    <row r="57" spans="1:57" ht="12.75" hidden="1" customHeight="1" outlineLevel="2">
      <c r="A57" s="302" t="s">
        <v>522</v>
      </c>
      <c r="B57" s="724"/>
      <c r="C57" s="725"/>
      <c r="D57" s="726"/>
      <c r="E57" s="424"/>
      <c r="F57" s="770"/>
      <c r="G57" s="241"/>
      <c r="H57" s="117"/>
      <c r="I57" s="108"/>
      <c r="J57" s="140"/>
      <c r="K57" s="112"/>
      <c r="L57" s="115"/>
      <c r="M57" s="505"/>
      <c r="N57" s="170"/>
      <c r="O57" s="137"/>
      <c r="P57" s="143">
        <v>56</v>
      </c>
      <c r="Q57" s="267"/>
      <c r="R57" s="460"/>
      <c r="S57" s="275"/>
      <c r="T57" s="500"/>
      <c r="U57" s="611"/>
      <c r="V57" s="526"/>
      <c r="W57" s="179"/>
      <c r="X57" s="202"/>
      <c r="Y57" s="282"/>
      <c r="Z57" s="417">
        <f ca="1">IFERROR((NORMSDIST(((LN($F$91/_xlfn.CONCAT(MID($A87,5,4),",",MID($A87,9,1)))+($AS$4+($AS$2^2)/2)*$AS$7)/($AS$2*SQRT($AS$7))))*$F$91-NORMSDIST((((LN($F$91/_xlfn.CONCAT(MID($A87,5,4),",",MID($A87,9,1)))+($AS$4+($AS$2^2)/2)*$AS$7)/($AS$2*SQRT($AS$7)))-$AS$2*SQRT(($AS$7))))*(_xlfn.CONCAT(MID($A87,5,4),",",MID($A87,9,1)))*EXP(-$AS$4*$AS$7)),"")</f>
        <v>18.254672305042163</v>
      </c>
      <c r="AA57" s="719">
        <f>IF(A87&lt;&gt;"",IF(OR(D87&lt;=0,C88&lt;=0),"",D87/C88-1),"")</f>
        <v>0.86133333333333351</v>
      </c>
      <c r="AB57" s="405"/>
      <c r="AC57" s="394"/>
      <c r="AD57" s="394"/>
      <c r="AE57" s="395"/>
      <c r="AF57" s="395"/>
      <c r="AG57" s="395"/>
      <c r="AH57" s="414"/>
      <c r="AI57" s="407"/>
      <c r="AJ57" s="408"/>
      <c r="AK57" s="408"/>
      <c r="AL57" s="408"/>
      <c r="AM57" s="408"/>
      <c r="AN57" s="408"/>
      <c r="AO57" s="408"/>
      <c r="AP57" s="408"/>
      <c r="AQ57" s="408"/>
      <c r="AR57" s="408"/>
      <c r="AS57" s="408"/>
      <c r="AT57" s="408"/>
      <c r="AU57" s="408"/>
      <c r="AV57" s="408"/>
      <c r="AW57" s="408"/>
      <c r="AX57" s="408"/>
      <c r="AY57" s="408"/>
      <c r="AZ57" s="408"/>
      <c r="BA57" s="408"/>
      <c r="BB57" s="408"/>
      <c r="BC57" s="408"/>
      <c r="BD57" s="408"/>
      <c r="BE57" s="408"/>
    </row>
    <row r="58" spans="1:57" ht="12.75" hidden="1" customHeight="1" outlineLevel="2">
      <c r="A58" s="703" t="s">
        <v>523</v>
      </c>
      <c r="B58" s="421"/>
      <c r="C58" s="723"/>
      <c r="D58" s="723"/>
      <c r="E58" s="727"/>
      <c r="F58" s="771"/>
      <c r="G58" s="240"/>
      <c r="H58" s="119"/>
      <c r="I58" s="109"/>
      <c r="J58" s="142"/>
      <c r="K58" s="113"/>
      <c r="L58" s="120"/>
      <c r="M58" s="506"/>
      <c r="N58" s="171"/>
      <c r="O58" s="138"/>
      <c r="P58" s="144">
        <v>57</v>
      </c>
      <c r="Q58" s="268"/>
      <c r="R58" s="461"/>
      <c r="S58" s="274"/>
      <c r="T58" s="509"/>
      <c r="U58" s="612"/>
      <c r="V58" s="390"/>
      <c r="W58" s="239"/>
      <c r="X58" s="203"/>
      <c r="Y58" s="305"/>
      <c r="Z58" s="416">
        <f ca="1">IFERROR((NORMSDIST(((LN($F$91/_xlfn.CONCAT(MID($A88,5,4),",",MID($A88,9,1)))+($AS$4+($AS$2^2)/2)*$AS$7)/($AS$2*SQRT($AS$7))))*$F$91-NORMSDIST((((LN($F$91/_xlfn.CONCAT(MID($A88,5,4),",",MID($A88,9,1)))+($AS$4+($AS$2^2)/2)*$AS$7)/($AS$2*SQRT($AS$7)))-$AS$2*SQRT(($AS$7))))*(_xlfn.CONCAT(MID($A88,5,4),",",MID($A88,9,1)))*EXP(-$AS$4*$AS$7)),"")</f>
        <v>12.138559277920763</v>
      </c>
      <c r="AA58" s="720">
        <f>IF(A88&lt;&gt;"",IF(OR(D88&lt;=0,C89&lt;=0),"",D88/C89-1),"")</f>
        <v>0.33903133903133909</v>
      </c>
      <c r="AB58" s="406"/>
      <c r="AC58" s="397"/>
      <c r="AD58" s="397"/>
      <c r="AE58" s="398"/>
      <c r="AF58" s="398"/>
      <c r="AG58" s="398"/>
      <c r="AH58" s="415"/>
      <c r="AI58" s="407"/>
      <c r="AJ58" s="408"/>
      <c r="AK58" s="408"/>
      <c r="AL58" s="408"/>
      <c r="AM58" s="408"/>
      <c r="AN58" s="408"/>
      <c r="AO58" s="408"/>
      <c r="AP58" s="408"/>
      <c r="AQ58" s="408"/>
      <c r="AR58" s="408"/>
      <c r="AS58" s="408"/>
      <c r="AT58" s="408"/>
      <c r="AU58" s="408"/>
      <c r="AV58" s="408"/>
      <c r="AW58" s="408"/>
      <c r="AX58" s="408"/>
      <c r="AY58" s="408"/>
      <c r="AZ58" s="408"/>
      <c r="BA58" s="408"/>
      <c r="BB58" s="408"/>
      <c r="BC58" s="408"/>
      <c r="BD58" s="408"/>
      <c r="BE58" s="408"/>
    </row>
    <row r="59" spans="1:57" ht="12.75" hidden="1" customHeight="1" outlineLevel="2">
      <c r="A59" s="916" t="s">
        <v>524</v>
      </c>
      <c r="B59" s="917">
        <v>4</v>
      </c>
      <c r="C59" s="918">
        <v>35.000999999999998</v>
      </c>
      <c r="D59" s="918">
        <v>45</v>
      </c>
      <c r="E59" s="917">
        <v>7</v>
      </c>
      <c r="F59" s="919">
        <v>40</v>
      </c>
      <c r="G59" s="558">
        <v>-2.4300000000000002E-2</v>
      </c>
      <c r="H59" s="920">
        <v>49</v>
      </c>
      <c r="I59" s="921">
        <v>49</v>
      </c>
      <c r="J59" s="922">
        <v>40</v>
      </c>
      <c r="K59" s="923">
        <v>40.997999999999998</v>
      </c>
      <c r="L59" s="924">
        <v>115800</v>
      </c>
      <c r="M59" s="925">
        <v>24</v>
      </c>
      <c r="N59" s="926">
        <v>3</v>
      </c>
      <c r="O59" s="927">
        <v>45496.497997685183</v>
      </c>
      <c r="P59" s="143">
        <v>58</v>
      </c>
      <c r="Q59" s="928"/>
      <c r="R59" s="929"/>
      <c r="S59" s="930"/>
      <c r="T59" s="931"/>
      <c r="U59" s="932"/>
      <c r="V59" s="619"/>
      <c r="W59" s="309"/>
      <c r="X59" s="310"/>
      <c r="Y59" s="933"/>
      <c r="Z59" s="934">
        <f ca="1">IFERROR((NORMSDIST(((LN($F$91/_xlfn.CONCAT(MID($A89,5,4),",",MID($A89,9,1)))+($AS$4+($AS$2^2)/2)*$AS$7)/($AS$2*SQRT($AS$7))))*$F$91-NORMSDIST((((LN($F$91/_xlfn.CONCAT(MID($A89,5,4),",",MID($A89,9,1)))+($AS$4+($AS$2^2)/2)*$AS$7)/($AS$2*SQRT($AS$7)))-$AS$2*SQRT(($AS$7))))*(_xlfn.CONCAT(MID($A89,5,4),",",MID($A89,9,1)))*EXP(-$AS$4*$AS$7)),"")</f>
        <v>8.0022935043727301</v>
      </c>
      <c r="AA59" s="935"/>
      <c r="AB59" s="828"/>
      <c r="AC59" s="400"/>
      <c r="AD59" s="400"/>
      <c r="AE59" s="401"/>
      <c r="AF59" s="401"/>
      <c r="AG59" s="401"/>
      <c r="AH59" s="415"/>
      <c r="AI59" s="407"/>
      <c r="AJ59" s="408"/>
      <c r="AK59" s="408"/>
      <c r="AL59" s="408"/>
      <c r="AM59" s="408"/>
      <c r="AN59" s="408"/>
      <c r="AO59" s="408"/>
      <c r="AP59" s="408"/>
      <c r="AQ59" s="408"/>
      <c r="AR59" s="408"/>
      <c r="AS59" s="408"/>
      <c r="AT59" s="408"/>
      <c r="AU59" s="408"/>
      <c r="AV59" s="408"/>
      <c r="AW59" s="408"/>
      <c r="AX59" s="408"/>
      <c r="AY59" s="408"/>
      <c r="AZ59" s="408"/>
      <c r="BA59" s="408"/>
      <c r="BB59" s="408"/>
      <c r="BC59" s="408"/>
      <c r="BD59" s="408"/>
      <c r="BE59" s="408"/>
    </row>
    <row r="60" spans="1:57" ht="12.75" customHeight="1" outlineLevel="1" collapsed="1">
      <c r="A60" s="301" t="s">
        <v>477</v>
      </c>
      <c r="B60" s="422">
        <v>3</v>
      </c>
      <c r="C60" s="428">
        <v>1.1599999999999999</v>
      </c>
      <c r="D60" s="429">
        <v>1.3</v>
      </c>
      <c r="E60" s="421">
        <v>5</v>
      </c>
      <c r="F60" s="766">
        <v>1.49</v>
      </c>
      <c r="G60" s="240">
        <v>-0.4919</v>
      </c>
      <c r="H60" s="118">
        <v>4</v>
      </c>
      <c r="I60" s="110">
        <v>4</v>
      </c>
      <c r="J60" s="141">
        <v>0.45</v>
      </c>
      <c r="K60" s="114">
        <v>2.9329999999999998</v>
      </c>
      <c r="L60" s="121">
        <v>19590</v>
      </c>
      <c r="M60" s="507">
        <v>146</v>
      </c>
      <c r="N60" s="169">
        <v>31</v>
      </c>
      <c r="O60" s="136">
        <v>45496.525231481479</v>
      </c>
      <c r="P60" s="144">
        <v>59</v>
      </c>
      <c r="Q60" s="268"/>
      <c r="R60" s="461"/>
      <c r="S60" s="274"/>
      <c r="T60" s="509"/>
      <c r="U60" s="610"/>
      <c r="V60" s="390"/>
      <c r="W60" s="239"/>
      <c r="X60" s="203"/>
      <c r="Y60" s="281"/>
      <c r="Z60" s="416">
        <f ca="1">IFERROR((NORMSDIST(-(((LN($F$91/_xlfn.CONCAT(MID($A30,5,4),",",MID($A30,9,1)))+($AS$4+($AS$3^2)/2)*$AS$7)/($AS$3*SQRT($AS$7)))-$AS$3*SQRT($AS$7)))*_xlfn.CONCAT(MID($A30,5,4),",",MID($A30,9,1))*EXP(-$AS$4*$AS$7)-NORMSDIST(-((LN($F$91/_xlfn.CONCAT(MID($A30,5,4),",",MID($A30,9,1)))+($AS$4+($AS$3^2)/2)*$AS$7)/($AS$3*SQRT($AS$7))))*$F$91),"")</f>
        <v>4.0086543010134923E-3</v>
      </c>
      <c r="AA60" s="823"/>
      <c r="AB60" s="404"/>
      <c r="AC60" s="392"/>
      <c r="AD60" s="392"/>
      <c r="AE60" s="393"/>
      <c r="AF60" s="393"/>
      <c r="AG60" s="393"/>
      <c r="AH60" s="415"/>
      <c r="AI60" s="407"/>
      <c r="AJ60" s="408"/>
      <c r="AK60" s="408"/>
      <c r="AL60" s="408"/>
      <c r="AM60" s="408"/>
      <c r="AN60" s="408"/>
      <c r="AO60" s="408"/>
      <c r="AP60" s="408"/>
      <c r="AQ60" s="408"/>
      <c r="AR60" s="408"/>
      <c r="AS60" s="408"/>
      <c r="AT60" s="408"/>
      <c r="AU60" s="408"/>
      <c r="AV60" s="408"/>
      <c r="AW60" s="408"/>
      <c r="AX60" s="408"/>
      <c r="AY60" s="408"/>
      <c r="AZ60" s="408"/>
      <c r="BA60" s="408"/>
      <c r="BB60" s="408"/>
      <c r="BC60" s="408"/>
      <c r="BD60" s="408"/>
      <c r="BE60" s="408"/>
    </row>
    <row r="61" spans="1:57" ht="12.75" customHeight="1" outlineLevel="1">
      <c r="A61" s="302" t="s">
        <v>478</v>
      </c>
      <c r="B61" s="423">
        <v>6</v>
      </c>
      <c r="C61" s="430">
        <v>1.1499999999999999</v>
      </c>
      <c r="D61" s="430">
        <v>1.59</v>
      </c>
      <c r="E61" s="423">
        <v>10</v>
      </c>
      <c r="F61" s="767">
        <v>1.1499999999999999</v>
      </c>
      <c r="G61" s="241">
        <v>-0.53620000000000001</v>
      </c>
      <c r="H61" s="117">
        <v>1.6</v>
      </c>
      <c r="I61" s="108">
        <v>1.6</v>
      </c>
      <c r="J61" s="140">
        <v>1</v>
      </c>
      <c r="K61" s="112">
        <v>2.48</v>
      </c>
      <c r="L61" s="115">
        <v>27220</v>
      </c>
      <c r="M61" s="505">
        <v>207</v>
      </c>
      <c r="N61" s="170">
        <v>37</v>
      </c>
      <c r="O61" s="137">
        <v>45496.529629629629</v>
      </c>
      <c r="P61" s="143">
        <v>60</v>
      </c>
      <c r="Q61" s="267"/>
      <c r="R61" s="460"/>
      <c r="S61" s="275"/>
      <c r="T61" s="500"/>
      <c r="U61" s="611">
        <v>15</v>
      </c>
      <c r="V61" s="526"/>
      <c r="W61" s="179"/>
      <c r="X61" s="202"/>
      <c r="Y61" s="282"/>
      <c r="Z61" s="417">
        <f ca="1">IFERROR((NORMSDIST(-(((LN($F$91/_xlfn.CONCAT(MID($A31,5,4),",",MID($A31,9,1)))+($AS$4+($AS$3^2)/2)*$AS$7)/($AS$3*SQRT($AS$7)))-$AS$3*SQRT($AS$7)))*_xlfn.CONCAT(MID($A31,5,4),",",MID($A31,9,1))*EXP(-$AS$4*$AS$7)-NORMSDIST(-((LN($F$91/_xlfn.CONCAT(MID($A31,5,4),",",MID($A31,9,1)))+($AS$4+($AS$3^2)/2)*$AS$7)/($AS$3*SQRT($AS$7))))*$F$91),"")</f>
        <v>5.3042944552976756E-2</v>
      </c>
      <c r="AA61" s="822" t="str">
        <f>IF(A31&lt;&gt;"",IF(OR(D31&lt;=0,C30&lt;=0),"",D31/C30-1),"")</f>
        <v/>
      </c>
      <c r="AB61" s="405">
        <v>6463688</v>
      </c>
      <c r="AC61" s="394">
        <v>10</v>
      </c>
      <c r="AD61" s="394">
        <v>1</v>
      </c>
      <c r="AE61" s="395"/>
      <c r="AF61" s="395"/>
      <c r="AG61" s="395"/>
      <c r="AH61" s="415">
        <v>0.48226851851851854</v>
      </c>
      <c r="AI61" s="407"/>
      <c r="AJ61" s="408"/>
      <c r="AK61" s="408"/>
      <c r="AL61" s="408"/>
      <c r="AM61" s="408"/>
      <c r="AN61" s="408"/>
      <c r="AO61" s="408"/>
      <c r="AP61" s="408"/>
      <c r="AQ61" s="408"/>
      <c r="AR61" s="408"/>
      <c r="AS61" s="408"/>
      <c r="AT61" s="408"/>
      <c r="AU61" s="408"/>
      <c r="AV61" s="408"/>
      <c r="AW61" s="408"/>
      <c r="AX61" s="408"/>
      <c r="AY61" s="408"/>
      <c r="AZ61" s="408"/>
      <c r="BA61" s="408"/>
      <c r="BB61" s="408"/>
      <c r="BC61" s="408"/>
      <c r="BD61" s="408"/>
      <c r="BE61" s="408"/>
    </row>
    <row r="62" spans="1:57" ht="12.75" customHeight="1" outlineLevel="1">
      <c r="A62" s="703" t="s">
        <v>479</v>
      </c>
      <c r="B62" s="422">
        <v>1</v>
      </c>
      <c r="C62" s="428">
        <v>1.35</v>
      </c>
      <c r="D62" s="429">
        <v>1.5</v>
      </c>
      <c r="E62" s="422">
        <v>29</v>
      </c>
      <c r="F62" s="768">
        <v>1.35</v>
      </c>
      <c r="G62" s="240">
        <v>-0.57520000000000004</v>
      </c>
      <c r="H62" s="119">
        <v>2.5</v>
      </c>
      <c r="I62" s="109">
        <v>2.5</v>
      </c>
      <c r="J62" s="142">
        <v>1.2</v>
      </c>
      <c r="K62" s="113">
        <v>3.1779999999999999</v>
      </c>
      <c r="L62" s="120">
        <v>104722</v>
      </c>
      <c r="M62" s="506">
        <v>692</v>
      </c>
      <c r="N62" s="171">
        <v>92</v>
      </c>
      <c r="O62" s="138">
        <v>45496.529814814814</v>
      </c>
      <c r="P62" s="144">
        <v>61</v>
      </c>
      <c r="Q62" s="268"/>
      <c r="R62" s="461"/>
      <c r="S62" s="274"/>
      <c r="T62" s="509"/>
      <c r="U62" s="612">
        <v>-12</v>
      </c>
      <c r="V62" s="390"/>
      <c r="W62" s="239"/>
      <c r="X62" s="203"/>
      <c r="Y62" s="283"/>
      <c r="Z62" s="416">
        <f ca="1">IFERROR((NORMSDIST(-(((LN($F$91/_xlfn.CONCAT(MID($A32,5,4),",",MID($A32,9,1)))+($AS$4+($AS$3^2)/2)*$AS$7)/($AS$3*SQRT($AS$7)))-$AS$3*SQRT($AS$7)))*_xlfn.CONCAT(MID($A32,5,4),",",MID($A32,9,1))*EXP(-$AS$4*$AS$7)-NORMSDIST(-((LN($F$91/_xlfn.CONCAT(MID($A32,5,4),",",MID($A32,9,1)))+($AS$4+($AS$3^2)/2)*$AS$7)/($AS$3*SQRT($AS$7))))*$F$91),"")</f>
        <v>0.44160224495155731</v>
      </c>
      <c r="AA62" s="823" t="str">
        <f>IF(A32&lt;&gt;"",IF(OR(D32&lt;=0,C31&lt;=0),"",D32/C31-1),"")</f>
        <v/>
      </c>
      <c r="AB62" s="406">
        <v>6464523</v>
      </c>
      <c r="AC62" s="397">
        <v>2</v>
      </c>
      <c r="AD62" s="397">
        <v>1.3</v>
      </c>
      <c r="AE62" s="398"/>
      <c r="AF62" s="398"/>
      <c r="AG62" s="398"/>
      <c r="AH62" s="415">
        <v>0.52534722222222219</v>
      </c>
      <c r="AI62" s="407"/>
      <c r="AJ62" s="408"/>
      <c r="AK62" s="408"/>
      <c r="AL62" s="408"/>
      <c r="AM62" s="408"/>
      <c r="AN62" s="408"/>
      <c r="AO62" s="408"/>
      <c r="AP62" s="408"/>
      <c r="AQ62" s="408"/>
      <c r="AR62" s="408"/>
      <c r="AS62" s="408"/>
      <c r="AT62" s="408"/>
      <c r="AU62" s="408"/>
      <c r="AV62" s="408"/>
      <c r="AW62" s="408"/>
      <c r="AX62" s="408"/>
      <c r="AY62" s="408"/>
      <c r="AZ62" s="408"/>
      <c r="BA62" s="408"/>
      <c r="BB62" s="408"/>
      <c r="BC62" s="408"/>
      <c r="BD62" s="408"/>
      <c r="BE62" s="408"/>
    </row>
    <row r="63" spans="1:57" ht="12.75" customHeight="1" outlineLevel="1">
      <c r="A63" s="302" t="s">
        <v>480</v>
      </c>
      <c r="B63" s="423">
        <v>41</v>
      </c>
      <c r="C63" s="430">
        <v>1.71</v>
      </c>
      <c r="D63" s="430">
        <v>2.42</v>
      </c>
      <c r="E63" s="423">
        <v>3</v>
      </c>
      <c r="F63" s="767">
        <v>1.71</v>
      </c>
      <c r="G63" s="241">
        <v>-0.64159999999999995</v>
      </c>
      <c r="H63" s="117">
        <v>5</v>
      </c>
      <c r="I63" s="108">
        <v>8.9990000000000006</v>
      </c>
      <c r="J63" s="140">
        <v>1.639</v>
      </c>
      <c r="K63" s="112">
        <v>4.7720000000000002</v>
      </c>
      <c r="L63" s="115">
        <v>176014</v>
      </c>
      <c r="M63" s="505">
        <v>786</v>
      </c>
      <c r="N63" s="170">
        <v>73</v>
      </c>
      <c r="O63" s="137">
        <v>45496.529641203706</v>
      </c>
      <c r="P63" s="143">
        <v>62</v>
      </c>
      <c r="Q63" s="267"/>
      <c r="R63" s="460"/>
      <c r="S63" s="275"/>
      <c r="T63" s="500"/>
      <c r="U63" s="611"/>
      <c r="V63" s="526"/>
      <c r="W63" s="179"/>
      <c r="X63" s="202"/>
      <c r="Y63" s="282"/>
      <c r="Z63" s="417">
        <f ca="1">IFERROR((NORMSDIST(-(((LN($F$91/_xlfn.CONCAT(MID($A33,5,4),",",MID($A33,9,1)))+($AS$4+($AS$3^2)/2)*$AS$7)/($AS$3*SQRT($AS$7)))-$AS$3*SQRT($AS$7)))*_xlfn.CONCAT(MID($A33,5,4),",",MID($A33,9,1))*EXP(-$AS$4*$AS$7)-NORMSDIST(-((LN($F$91/_xlfn.CONCAT(MID($A33,5,4),",",MID($A33,9,1)))+($AS$4+($AS$3^2)/2)*$AS$7)/($AS$3*SQRT($AS$7))))*$F$91),"")</f>
        <v>9.9026943623735519</v>
      </c>
      <c r="AA63" s="822" t="str">
        <f>IF(A33&lt;&gt;"",IF(OR(D33&lt;=0,C32&lt;=0),"",D33/C32-1),"")</f>
        <v/>
      </c>
      <c r="AB63" s="405"/>
      <c r="AC63" s="394"/>
      <c r="AD63" s="394"/>
      <c r="AE63" s="395"/>
      <c r="AF63" s="395"/>
      <c r="AG63" s="395"/>
      <c r="AH63" s="415"/>
      <c r="AI63" s="407"/>
      <c r="AJ63" s="408"/>
      <c r="AK63" s="408"/>
      <c r="AL63" s="408"/>
      <c r="AM63" s="408"/>
      <c r="AN63" s="408"/>
      <c r="AO63" s="408"/>
      <c r="AP63" s="408"/>
      <c r="AQ63" s="408"/>
      <c r="AR63" s="408"/>
      <c r="AS63" s="408"/>
      <c r="AT63" s="408"/>
      <c r="AU63" s="408"/>
      <c r="AV63" s="408"/>
      <c r="AW63" s="408"/>
      <c r="AX63" s="408"/>
      <c r="AY63" s="408"/>
      <c r="AZ63" s="408"/>
      <c r="BA63" s="408"/>
      <c r="BB63" s="408"/>
      <c r="BC63" s="408"/>
      <c r="BD63" s="408"/>
      <c r="BE63" s="408"/>
    </row>
    <row r="64" spans="1:57" ht="12.75" customHeight="1" outlineLevel="1">
      <c r="A64" s="703" t="s">
        <v>481</v>
      </c>
      <c r="B64" s="422">
        <v>10</v>
      </c>
      <c r="C64" s="428">
        <v>3.52</v>
      </c>
      <c r="D64" s="429">
        <v>3.7909999999999999</v>
      </c>
      <c r="E64" s="422">
        <v>3</v>
      </c>
      <c r="F64" s="768">
        <v>3.5110000000000001</v>
      </c>
      <c r="G64" s="240">
        <v>-0.60760000000000003</v>
      </c>
      <c r="H64" s="119">
        <v>5</v>
      </c>
      <c r="I64" s="109">
        <v>5.32</v>
      </c>
      <c r="J64" s="142">
        <v>3.5</v>
      </c>
      <c r="K64" s="113">
        <v>8.9480000000000004</v>
      </c>
      <c r="L64" s="120">
        <v>459292</v>
      </c>
      <c r="M64" s="506">
        <v>1008</v>
      </c>
      <c r="N64" s="171">
        <v>92</v>
      </c>
      <c r="O64" s="138">
        <v>45496.529814814814</v>
      </c>
      <c r="P64" s="144">
        <v>63</v>
      </c>
      <c r="Q64" s="268"/>
      <c r="R64" s="461"/>
      <c r="S64" s="274"/>
      <c r="T64" s="509"/>
      <c r="U64" s="612">
        <v>-3</v>
      </c>
      <c r="V64" s="390"/>
      <c r="W64" s="239"/>
      <c r="X64" s="203"/>
      <c r="Y64" s="283"/>
      <c r="Z64" s="416">
        <f ca="1">IFERROR((NORMSDIST(-(((LN($F$91/_xlfn.CONCAT(MID($A34,5,4),",",MID($A34,9,1)))+($AS$4+($AS$3^2)/2)*$AS$7)/($AS$3*SQRT($AS$7)))-$AS$3*SQRT($AS$7)))*_xlfn.CONCAT(MID($A34,5,4),",",MID($A34,9,1))*EXP(-$AS$4*$AS$7)-NORMSDIST(-((LN($F$91/_xlfn.CONCAT(MID($A34,5,4),",",MID($A34,9,1)))+($AS$4+($AS$3^2)/2)*$AS$7)/($AS$3*SQRT($AS$7))))*$F$91),"")</f>
        <v>39.393527440004277</v>
      </c>
      <c r="AA64" s="823" t="str">
        <f>IF(A34&lt;&gt;"",IF(OR(D34&lt;=0,C33&lt;=0),"",D34/C33-1),"")</f>
        <v/>
      </c>
      <c r="AB64" s="406"/>
      <c r="AC64" s="397"/>
      <c r="AD64" s="397"/>
      <c r="AE64" s="398">
        <v>6463963</v>
      </c>
      <c r="AF64" s="398">
        <v>1</v>
      </c>
      <c r="AG64" s="398">
        <v>4.45</v>
      </c>
      <c r="AH64" s="415">
        <v>0.49550925925925926</v>
      </c>
      <c r="AI64" s="407"/>
      <c r="AJ64" s="408"/>
      <c r="AK64" s="408"/>
      <c r="AL64" s="408"/>
      <c r="AM64" s="408"/>
      <c r="AN64" s="408"/>
      <c r="AO64" s="408"/>
      <c r="AP64" s="408"/>
      <c r="AQ64" s="408"/>
      <c r="AR64" s="408"/>
      <c r="AS64" s="408"/>
      <c r="AT64" s="408"/>
      <c r="AU64" s="408"/>
      <c r="AV64" s="408"/>
      <c r="AW64" s="408"/>
      <c r="AX64" s="408"/>
      <c r="AY64" s="408"/>
      <c r="AZ64" s="408"/>
      <c r="BA64" s="408"/>
      <c r="BB64" s="408"/>
      <c r="BC64" s="408"/>
      <c r="BD64" s="408"/>
      <c r="BE64" s="408"/>
    </row>
    <row r="65" spans="1:57" ht="12.75" customHeight="1" outlineLevel="1">
      <c r="A65" s="302" t="s">
        <v>482</v>
      </c>
      <c r="B65" s="423">
        <v>3</v>
      </c>
      <c r="C65" s="430">
        <v>5.016</v>
      </c>
      <c r="D65" s="430">
        <v>8</v>
      </c>
      <c r="E65" s="423">
        <v>100</v>
      </c>
      <c r="F65" s="767">
        <v>8.3010000000000002</v>
      </c>
      <c r="G65" s="241">
        <v>-0.54</v>
      </c>
      <c r="H65" s="117">
        <v>19.989999999999998</v>
      </c>
      <c r="I65" s="108">
        <v>19.989999999999998</v>
      </c>
      <c r="J65" s="140">
        <v>8.3010000000000002</v>
      </c>
      <c r="K65" s="112">
        <v>18.048999999999999</v>
      </c>
      <c r="L65" s="115">
        <v>1540689</v>
      </c>
      <c r="M65" s="505">
        <v>1543</v>
      </c>
      <c r="N65" s="170">
        <v>128</v>
      </c>
      <c r="O65" s="137">
        <v>45496.528483796297</v>
      </c>
      <c r="P65" s="143">
        <v>64</v>
      </c>
      <c r="Q65" s="267"/>
      <c r="R65" s="460"/>
      <c r="S65" s="275"/>
      <c r="T65" s="500"/>
      <c r="U65" s="611"/>
      <c r="V65" s="526"/>
      <c r="W65" s="179"/>
      <c r="X65" s="202"/>
      <c r="Y65" s="284"/>
      <c r="Z65" s="417">
        <f ca="1">IFERROR((NORMSDIST(-(((LN($F$91/_xlfn.CONCAT(MID($A35,5,4),",",MID($A35,9,1)))+($AS$4+($AS$3^2)/2)*$AS$7)/($AS$3*SQRT($AS$7)))-$AS$3*SQRT($AS$7)))*_xlfn.CONCAT(MID($A35,5,4),",",MID($A35,9,1))*EXP(-$AS$4*$AS$7)-NORMSDIST(-((LN($F$91/_xlfn.CONCAT(MID($A35,5,4),",",MID($A35,9,1)))+($AS$4+($AS$3^2)/2)*$AS$7)/($AS$3*SQRT($AS$7))))*$F$91),"")</f>
        <v>71.085768266880905</v>
      </c>
      <c r="AA65" s="822">
        <f>IF(A35&lt;&gt;"",IF(OR(D35&lt;=0,C34&lt;=0),"",D35/C34-1),"")</f>
        <v>5.1224489795918364</v>
      </c>
      <c r="AB65" s="405"/>
      <c r="AC65" s="394"/>
      <c r="AD65" s="394"/>
      <c r="AE65" s="395"/>
      <c r="AF65" s="395"/>
      <c r="AG65" s="395"/>
      <c r="AH65" s="415"/>
      <c r="AI65" s="407"/>
      <c r="AJ65" s="408"/>
      <c r="AK65" s="408"/>
      <c r="AL65" s="408"/>
      <c r="AM65" s="408"/>
      <c r="AN65" s="408"/>
      <c r="AO65" s="408"/>
      <c r="AP65" s="408"/>
      <c r="AQ65" s="408"/>
      <c r="AR65" s="408"/>
      <c r="AS65" s="408"/>
      <c r="AT65" s="408"/>
      <c r="AU65" s="408"/>
      <c r="AV65" s="408"/>
      <c r="AW65" s="408"/>
      <c r="AX65" s="408"/>
      <c r="AY65" s="408"/>
      <c r="AZ65" s="408"/>
      <c r="BA65" s="408"/>
      <c r="BB65" s="408"/>
      <c r="BC65" s="408"/>
      <c r="BD65" s="408"/>
      <c r="BE65" s="408"/>
    </row>
    <row r="66" spans="1:57" ht="12.75" customHeight="1" outlineLevel="1">
      <c r="A66" s="703" t="s">
        <v>483</v>
      </c>
      <c r="B66" s="422">
        <v>3</v>
      </c>
      <c r="C66" s="428">
        <v>15.680999999999999</v>
      </c>
      <c r="D66" s="429">
        <v>17.989999999999998</v>
      </c>
      <c r="E66" s="422">
        <v>3</v>
      </c>
      <c r="F66" s="768">
        <v>15.1</v>
      </c>
      <c r="G66" s="240">
        <v>-0.61109999999999998</v>
      </c>
      <c r="H66" s="119">
        <v>33.9</v>
      </c>
      <c r="I66" s="109">
        <v>33.9</v>
      </c>
      <c r="J66" s="142">
        <v>15</v>
      </c>
      <c r="K66" s="113">
        <v>38.832000000000001</v>
      </c>
      <c r="L66" s="120">
        <v>3390164</v>
      </c>
      <c r="M66" s="506">
        <v>1573</v>
      </c>
      <c r="N66" s="171">
        <v>149</v>
      </c>
      <c r="O66" s="138">
        <v>45496.529641203706</v>
      </c>
      <c r="P66" s="144">
        <v>65</v>
      </c>
      <c r="Q66" s="268"/>
      <c r="R66" s="461"/>
      <c r="S66" s="274"/>
      <c r="T66" s="509"/>
      <c r="U66" s="612"/>
      <c r="V66" s="390"/>
      <c r="W66" s="239"/>
      <c r="X66" s="203"/>
      <c r="Y66" s="281"/>
      <c r="Z66" s="416">
        <f ca="1">IFERROR((NORMSDIST(-(((LN($F$91/_xlfn.CONCAT(MID($A36,5,4),",",MID($A36,9,1)))+($AS$4+($AS$3^2)/2)*$AS$7)/($AS$3*SQRT($AS$7)))-$AS$3*SQRT($AS$7)))*_xlfn.CONCAT(MID($A36,5,4),",",MID($A36,9,1))*EXP(-$AS$4*$AS$7)-NORMSDIST(-((LN($F$91/_xlfn.CONCAT(MID($A36,5,4),",",MID($A36,9,1)))+($AS$4+($AS$3^2)/2)*$AS$7)/($AS$3*SQRT($AS$7))))*$F$91),"")</f>
        <v>265.13311879778803</v>
      </c>
      <c r="AA66" s="823">
        <f>IF(A36&lt;&gt;"",IF(OR(D36&lt;=0,C35&lt;=0),"",D36/C35-1),"")</f>
        <v>2.0692307692307694</v>
      </c>
      <c r="AB66" s="406"/>
      <c r="AC66" s="397"/>
      <c r="AD66" s="397"/>
      <c r="AE66" s="398"/>
      <c r="AF66" s="398"/>
      <c r="AG66" s="398"/>
      <c r="AH66" s="415"/>
      <c r="AI66" s="407"/>
      <c r="AJ66" s="408"/>
      <c r="AK66" s="408"/>
      <c r="AL66" s="408"/>
      <c r="AM66" s="408"/>
      <c r="AN66" s="408"/>
      <c r="AO66" s="408"/>
      <c r="AP66" s="408"/>
      <c r="AQ66" s="408"/>
      <c r="AR66" s="408"/>
      <c r="AS66" s="408"/>
      <c r="AT66" s="408"/>
      <c r="AU66" s="408"/>
      <c r="AV66" s="408"/>
      <c r="AW66" s="408"/>
      <c r="AX66" s="408"/>
      <c r="AY66" s="408"/>
      <c r="AZ66" s="408"/>
      <c r="BA66" s="408"/>
      <c r="BB66" s="408"/>
      <c r="BC66" s="408"/>
      <c r="BD66" s="408"/>
      <c r="BE66" s="408"/>
    </row>
    <row r="67" spans="1:57" ht="12.75" customHeight="1" outlineLevel="1">
      <c r="A67" s="302" t="s">
        <v>484</v>
      </c>
      <c r="B67" s="423">
        <v>3</v>
      </c>
      <c r="C67" s="430">
        <v>32.002000000000002</v>
      </c>
      <c r="D67" s="430">
        <v>34</v>
      </c>
      <c r="E67" s="423">
        <v>60</v>
      </c>
      <c r="F67" s="767">
        <v>33.002000000000002</v>
      </c>
      <c r="G67" s="241">
        <v>-0.52</v>
      </c>
      <c r="H67" s="117">
        <v>36</v>
      </c>
      <c r="I67" s="108">
        <v>50</v>
      </c>
      <c r="J67" s="140">
        <v>33.002000000000002</v>
      </c>
      <c r="K67" s="112">
        <v>68.760000000000005</v>
      </c>
      <c r="L67" s="115">
        <v>8940982</v>
      </c>
      <c r="M67" s="505">
        <v>2110</v>
      </c>
      <c r="N67" s="170">
        <v>189</v>
      </c>
      <c r="O67" s="137">
        <v>45496.529722222222</v>
      </c>
      <c r="P67" s="143">
        <v>66</v>
      </c>
      <c r="Q67" s="267"/>
      <c r="R67" s="460"/>
      <c r="S67" s="275"/>
      <c r="T67" s="500"/>
      <c r="U67" s="611"/>
      <c r="V67" s="526"/>
      <c r="W67" s="179"/>
      <c r="X67" s="202"/>
      <c r="Y67" s="282"/>
      <c r="Z67" s="417">
        <f ca="1">IFERROR((NORMSDIST(-(((LN($F$91/_xlfn.CONCAT(MID($A37,5,4),",",MID($A37,9,1)))+($AS$4+($AS$3^2)/2)*$AS$7)/($AS$3*SQRT($AS$7)))-$AS$3*SQRT($AS$7)))*_xlfn.CONCAT(MID($A37,5,4),",",MID($A37,9,1))*EXP(-$AS$4*$AS$7)-NORMSDIST(-((LN($F$91/_xlfn.CONCAT(MID($A37,5,4),",",MID($A37,9,1)))+($AS$4+($AS$3^2)/2)*$AS$7)/($AS$3*SQRT($AS$7))))*$F$91),"")</f>
        <v>312.95894741183838</v>
      </c>
      <c r="AA67" s="822">
        <f>IF(A37&lt;&gt;"",IF(OR(D37&lt;=0,C36&lt;=0),"",D37/C36-1),"")</f>
        <v>0.31957069966570884</v>
      </c>
      <c r="AB67" s="405"/>
      <c r="AC67" s="394"/>
      <c r="AD67" s="394"/>
      <c r="AE67" s="395"/>
      <c r="AF67" s="395"/>
      <c r="AG67" s="395"/>
      <c r="AH67" s="415"/>
      <c r="AI67" s="407"/>
      <c r="AJ67" s="408"/>
      <c r="AK67" s="408"/>
      <c r="AL67" s="408"/>
      <c r="AM67" s="408"/>
      <c r="AN67" s="408"/>
      <c r="AO67" s="408"/>
      <c r="AP67" s="408"/>
      <c r="AQ67" s="408"/>
      <c r="AR67" s="408"/>
      <c r="AS67" s="408"/>
      <c r="AT67" s="408"/>
      <c r="AU67" s="408"/>
      <c r="AV67" s="408"/>
      <c r="AW67" s="408"/>
      <c r="AX67" s="408"/>
      <c r="AY67" s="408"/>
      <c r="AZ67" s="408"/>
      <c r="BA67" s="408"/>
      <c r="BB67" s="408"/>
      <c r="BC67" s="408"/>
      <c r="BD67" s="408"/>
      <c r="BE67" s="408"/>
    </row>
    <row r="68" spans="1:57" ht="12.75" customHeight="1" outlineLevel="1">
      <c r="A68" s="703" t="s">
        <v>485</v>
      </c>
      <c r="B68" s="422">
        <v>3</v>
      </c>
      <c r="C68" s="428">
        <v>67.010000000000005</v>
      </c>
      <c r="D68" s="429">
        <v>69</v>
      </c>
      <c r="E68" s="422">
        <v>4</v>
      </c>
      <c r="F68" s="768">
        <v>69</v>
      </c>
      <c r="G68" s="240">
        <v>-0.44640000000000002</v>
      </c>
      <c r="H68" s="119">
        <v>90</v>
      </c>
      <c r="I68" s="109">
        <v>105</v>
      </c>
      <c r="J68" s="142">
        <v>69</v>
      </c>
      <c r="K68" s="113">
        <v>124.65300000000001</v>
      </c>
      <c r="L68" s="120">
        <v>25428922</v>
      </c>
      <c r="M68" s="506">
        <v>3020</v>
      </c>
      <c r="N68" s="171">
        <v>217</v>
      </c>
      <c r="O68" s="138">
        <v>45496.529641203706</v>
      </c>
      <c r="P68" s="144">
        <v>67</v>
      </c>
      <c r="Q68" s="268"/>
      <c r="R68" s="461"/>
      <c r="S68" s="274"/>
      <c r="T68" s="509"/>
      <c r="U68" s="612"/>
      <c r="V68" s="390"/>
      <c r="W68" s="239"/>
      <c r="X68" s="203"/>
      <c r="Y68" s="281"/>
      <c r="Z68" s="416">
        <f ca="1">IFERROR((NORMSDIST(-(((LN($F$91/_xlfn.CONCAT(MID($A38,5,4),",",MID($A38,9,1)))+($AS$4+($AS$3^2)/2)*$AS$7)/($AS$3*SQRT($AS$7)))-$AS$3*SQRT($AS$7)))*_xlfn.CONCAT(MID($A38,5,4),",",MID($A38,9,1))*EXP(-$AS$4*$AS$7)-NORMSDIST(-((LN($F$91/_xlfn.CONCAT(MID($A38,5,4),",",MID($A38,9,1)))+($AS$4+($AS$3^2)/2)*$AS$7)/($AS$3*SQRT($AS$7))))*$F$91),"")</f>
        <v>487.28652188366277</v>
      </c>
      <c r="AA68" s="823" t="str">
        <f>IF(A38&lt;&gt;"",IF(OR(D38&lt;=0,C37&lt;=0),"",D38/C37-1),"")</f>
        <v/>
      </c>
      <c r="AB68" s="406"/>
      <c r="AC68" s="397"/>
      <c r="AD68" s="397"/>
      <c r="AE68" s="398"/>
      <c r="AF68" s="398"/>
      <c r="AG68" s="398"/>
      <c r="AH68" s="415"/>
      <c r="AI68" s="407"/>
      <c r="AJ68" s="408"/>
      <c r="AK68" s="408"/>
      <c r="AL68" s="408"/>
      <c r="AM68" s="408"/>
      <c r="AN68" s="408"/>
      <c r="AO68" s="408"/>
      <c r="AP68" s="408"/>
      <c r="AQ68" s="408"/>
      <c r="AR68" s="408"/>
      <c r="AS68" s="408"/>
      <c r="AT68" s="408"/>
      <c r="AU68" s="408"/>
      <c r="AV68" s="408"/>
      <c r="AW68" s="408"/>
      <c r="AX68" s="408"/>
      <c r="AY68" s="408"/>
      <c r="AZ68" s="408"/>
      <c r="BA68" s="408"/>
      <c r="BB68" s="408"/>
      <c r="BC68" s="408"/>
      <c r="BD68" s="408"/>
      <c r="BE68" s="408"/>
    </row>
    <row r="69" spans="1:57" ht="12.75" customHeight="1" outlineLevel="1">
      <c r="A69" s="302" t="s">
        <v>486</v>
      </c>
      <c r="B69" s="423">
        <v>3</v>
      </c>
      <c r="C69" s="430">
        <v>114.011</v>
      </c>
      <c r="D69" s="430">
        <v>125</v>
      </c>
      <c r="E69" s="423">
        <v>114</v>
      </c>
      <c r="F69" s="767">
        <v>125</v>
      </c>
      <c r="G69" s="241">
        <v>-0.37479999999999997</v>
      </c>
      <c r="H69" s="117">
        <v>180</v>
      </c>
      <c r="I69" s="108">
        <v>180</v>
      </c>
      <c r="J69" s="140">
        <v>120.001</v>
      </c>
      <c r="K69" s="112">
        <v>199.94399999999999</v>
      </c>
      <c r="L69" s="115">
        <v>10406298</v>
      </c>
      <c r="M69" s="505">
        <v>706</v>
      </c>
      <c r="N69" s="170">
        <v>78</v>
      </c>
      <c r="O69" s="137">
        <v>45496.529814814814</v>
      </c>
      <c r="P69" s="143">
        <v>68</v>
      </c>
      <c r="Q69" s="267"/>
      <c r="R69" s="460"/>
      <c r="S69" s="275"/>
      <c r="T69" s="500"/>
      <c r="U69" s="611"/>
      <c r="V69" s="526"/>
      <c r="W69" s="179"/>
      <c r="X69" s="202"/>
      <c r="Y69" s="282"/>
      <c r="Z69" s="417">
        <f ca="1">IFERROR((NORMSDIST(-(((LN($F$91/_xlfn.CONCAT(MID($A39,5,4),",",MID($A39,9,1)))+($AS$4+($AS$3^2)/2)*$AS$7)/($AS$3*SQRT($AS$7)))-$AS$3*SQRT($AS$7)))*_xlfn.CONCAT(MID($A39,5,4),",",MID($A39,9,1))*EXP(-$AS$4*$AS$7)-NORMSDIST(-((LN($F$91/_xlfn.CONCAT(MID($A39,5,4),",",MID($A39,9,1)))+($AS$4+($AS$3^2)/2)*$AS$7)/($AS$3*SQRT($AS$7))))*$F$91),"")</f>
        <v>675.97046648970399</v>
      </c>
      <c r="AA69" s="822" t="str">
        <f>IF(A39&lt;&gt;"",IF(OR(D39&lt;=0,C38&lt;=0),"",D39/C38-1),"")</f>
        <v/>
      </c>
      <c r="AB69" s="405"/>
      <c r="AC69" s="394"/>
      <c r="AD69" s="394"/>
      <c r="AE69" s="395"/>
      <c r="AF69" s="395"/>
      <c r="AG69" s="395"/>
      <c r="AH69" s="415"/>
      <c r="AI69" s="407"/>
      <c r="AJ69" s="408"/>
      <c r="AK69" s="408"/>
      <c r="AL69" s="408"/>
      <c r="AM69" s="408"/>
      <c r="AN69" s="408"/>
      <c r="AO69" s="408"/>
      <c r="AP69" s="408"/>
      <c r="AQ69" s="408"/>
      <c r="AR69" s="408"/>
      <c r="AS69" s="408"/>
      <c r="AT69" s="408"/>
      <c r="AU69" s="408"/>
      <c r="AV69" s="408"/>
      <c r="AW69" s="408"/>
      <c r="AX69" s="408"/>
      <c r="AY69" s="408"/>
      <c r="AZ69" s="408"/>
      <c r="BA69" s="408"/>
      <c r="BB69" s="408"/>
      <c r="BC69" s="408"/>
      <c r="BD69" s="408"/>
      <c r="BE69" s="408"/>
    </row>
    <row r="70" spans="1:57" ht="12.75" customHeight="1" outlineLevel="1">
      <c r="A70" s="703" t="s">
        <v>487</v>
      </c>
      <c r="B70" s="422">
        <v>10</v>
      </c>
      <c r="C70" s="367">
        <v>232.01</v>
      </c>
      <c r="D70" s="419">
        <v>240.001</v>
      </c>
      <c r="E70" s="421">
        <v>5</v>
      </c>
      <c r="F70" s="769">
        <v>240.001</v>
      </c>
      <c r="G70" s="240">
        <v>-0.2994</v>
      </c>
      <c r="H70" s="118">
        <v>230</v>
      </c>
      <c r="I70" s="110">
        <v>280</v>
      </c>
      <c r="J70" s="141">
        <v>230</v>
      </c>
      <c r="K70" s="114">
        <v>342.60700000000003</v>
      </c>
      <c r="L70" s="121">
        <v>3091606</v>
      </c>
      <c r="M70" s="507">
        <v>117</v>
      </c>
      <c r="N70" s="169">
        <v>34</v>
      </c>
      <c r="O70" s="136">
        <v>45496.528981481482</v>
      </c>
      <c r="P70" s="144">
        <v>69</v>
      </c>
      <c r="Q70" s="268"/>
      <c r="R70" s="461"/>
      <c r="S70" s="274"/>
      <c r="T70" s="509"/>
      <c r="U70" s="612"/>
      <c r="V70" s="390"/>
      <c r="W70" s="239"/>
      <c r="X70" s="203"/>
      <c r="Y70" s="281"/>
      <c r="Z70" s="416">
        <f ca="1">IFERROR((NORMSDIST(-(((LN($F$91/_xlfn.CONCAT(MID($A40,5,4),",",MID($A40,9,1)))+($AS$4+($AS$3^2)/2)*$AS$7)/($AS$3*SQRT($AS$7)))-$AS$3*SQRT($AS$7)))*_xlfn.CONCAT(MID($A40,5,4),",",MID($A40,9,1))*EXP(-$AS$4*$AS$7)-NORMSDIST(-((LN($F$91/_xlfn.CONCAT(MID($A40,5,4),",",MID($A40,9,1)))+($AS$4+($AS$3^2)/2)*$AS$7)/($AS$3*SQRT($AS$7))))*$F$91),"")</f>
        <v>869.73291801299411</v>
      </c>
      <c r="AA70" s="824" t="str">
        <f>IF(A40&lt;&gt;"",IF(OR(D40&lt;=0,C39&lt;=0),"",D40/C39-1),"")</f>
        <v/>
      </c>
      <c r="AB70" s="404"/>
      <c r="AC70" s="392"/>
      <c r="AD70" s="392"/>
      <c r="AE70" s="393"/>
      <c r="AF70" s="393"/>
      <c r="AG70" s="393"/>
      <c r="AH70" s="415"/>
      <c r="AI70" s="407"/>
      <c r="AJ70" s="408"/>
      <c r="AK70" s="408"/>
      <c r="AL70" s="408"/>
      <c r="AM70" s="408"/>
      <c r="AN70" s="408"/>
      <c r="AO70" s="408"/>
      <c r="AP70" s="408"/>
      <c r="AQ70" s="408"/>
      <c r="AR70" s="408"/>
      <c r="AS70" s="408"/>
      <c r="AT70" s="408"/>
      <c r="AU70" s="408"/>
      <c r="AV70" s="408"/>
      <c r="AW70" s="408"/>
      <c r="AX70" s="408"/>
      <c r="AY70" s="408"/>
      <c r="AZ70" s="408"/>
      <c r="BA70" s="408"/>
      <c r="BB70" s="408"/>
      <c r="BC70" s="408"/>
      <c r="BD70" s="408"/>
      <c r="BE70" s="408"/>
    </row>
    <row r="71" spans="1:57" ht="12.75" customHeight="1" outlineLevel="1">
      <c r="A71" s="302" t="s">
        <v>488</v>
      </c>
      <c r="B71" s="423">
        <v>1</v>
      </c>
      <c r="C71" s="418">
        <v>392</v>
      </c>
      <c r="D71" s="418">
        <v>445</v>
      </c>
      <c r="E71" s="423">
        <v>2</v>
      </c>
      <c r="F71" s="770">
        <v>400.00099999999998</v>
      </c>
      <c r="G71" s="241">
        <v>-0.18359999999999999</v>
      </c>
      <c r="H71" s="117">
        <v>490</v>
      </c>
      <c r="I71" s="108">
        <v>490</v>
      </c>
      <c r="J71" s="140">
        <v>350</v>
      </c>
      <c r="K71" s="112">
        <v>490</v>
      </c>
      <c r="L71" s="115">
        <v>625505</v>
      </c>
      <c r="M71" s="505">
        <v>15</v>
      </c>
      <c r="N71" s="170">
        <v>10</v>
      </c>
      <c r="O71" s="137">
        <v>45496.490729166668</v>
      </c>
      <c r="P71" s="143">
        <v>70</v>
      </c>
      <c r="Q71" s="267"/>
      <c r="R71" s="460"/>
      <c r="S71" s="275"/>
      <c r="T71" s="500"/>
      <c r="U71" s="611"/>
      <c r="V71" s="526"/>
      <c r="W71" s="179"/>
      <c r="X71" s="202"/>
      <c r="Y71" s="282"/>
      <c r="Z71" s="417">
        <f ca="1">IFERROR((NORMSDIST(-(((LN($F$91/_xlfn.CONCAT(MID($A41,5,4),",",MID($A41,9,1)))+($AS$4+($AS$3^2)/2)*$AS$7)/($AS$3*SQRT($AS$7)))-$AS$3*SQRT($AS$7)))*_xlfn.CONCAT(MID($A41,5,4),",",MID($A41,9,1))*EXP(-$AS$4*$AS$7)-NORMSDIST(-((LN($F$91/_xlfn.CONCAT(MID($A41,5,4),",",MID($A41,9,1)))+($AS$4+($AS$3^2)/2)*$AS$7)/($AS$3*SQRT($AS$7))))*$F$91),"")</f>
        <v>1200.9134181161735</v>
      </c>
      <c r="AA71" s="825" t="str">
        <f>IF(A41&lt;&gt;"",IF(OR(D41&lt;=0,C40&lt;=0),"",D41/C40-1),"")</f>
        <v/>
      </c>
      <c r="AB71" s="405"/>
      <c r="AC71" s="394"/>
      <c r="AD71" s="394"/>
      <c r="AE71" s="395"/>
      <c r="AF71" s="395"/>
      <c r="AG71" s="395"/>
      <c r="AH71" s="415"/>
      <c r="AI71" s="407"/>
      <c r="AJ71" s="408"/>
      <c r="AK71" s="408"/>
      <c r="AL71" s="454"/>
      <c r="AM71" s="408"/>
      <c r="AN71" s="408"/>
      <c r="AO71" s="408"/>
      <c r="AP71" s="408"/>
      <c r="AQ71" s="408"/>
      <c r="AR71" s="408"/>
      <c r="AS71" s="408"/>
      <c r="AT71" s="408"/>
      <c r="AU71" s="408"/>
      <c r="AV71" s="408"/>
      <c r="AW71" s="408"/>
      <c r="AX71" s="408"/>
      <c r="AY71" s="408"/>
      <c r="AZ71" s="408"/>
      <c r="BA71" s="408"/>
      <c r="BB71" s="408"/>
      <c r="BC71" s="408"/>
      <c r="BD71" s="408"/>
      <c r="BE71" s="408"/>
    </row>
    <row r="72" spans="1:57" ht="12.75" customHeight="1" outlineLevel="1">
      <c r="A72" s="703" t="s">
        <v>489</v>
      </c>
      <c r="B72" s="422">
        <v>2</v>
      </c>
      <c r="C72" s="367">
        <v>700</v>
      </c>
      <c r="D72" s="419">
        <v>819.5</v>
      </c>
      <c r="E72" s="421">
        <v>50</v>
      </c>
      <c r="F72" s="771">
        <v>720</v>
      </c>
      <c r="G72" s="240">
        <v>-0.16269999999999998</v>
      </c>
      <c r="H72" s="119">
        <v>700.5</v>
      </c>
      <c r="I72" s="109">
        <v>720</v>
      </c>
      <c r="J72" s="142">
        <v>700.5</v>
      </c>
      <c r="K72" s="113">
        <v>860</v>
      </c>
      <c r="L72" s="120">
        <v>213050</v>
      </c>
      <c r="M72" s="506">
        <v>3</v>
      </c>
      <c r="N72" s="171">
        <v>3</v>
      </c>
      <c r="O72" s="138">
        <v>45496.491435185184</v>
      </c>
      <c r="P72" s="144">
        <v>71</v>
      </c>
      <c r="Q72" s="268"/>
      <c r="R72" s="461"/>
      <c r="S72" s="274"/>
      <c r="T72" s="509"/>
      <c r="U72" s="612"/>
      <c r="V72" s="390"/>
      <c r="W72" s="239"/>
      <c r="X72" s="203"/>
      <c r="Y72" s="283"/>
      <c r="Z72" s="416">
        <f ca="1">IFERROR((NORMSDIST(-(((LN($F$91/_xlfn.CONCAT(MID($A42,5,4),",",MID($A42,9,1)))+($AS$4+($AS$3^2)/2)*$AS$7)/($AS$3*SQRT($AS$7)))-$AS$3*SQRT($AS$7)))*_xlfn.CONCAT(MID($A42,5,4),",",MID($A42,9,1))*EXP(-$AS$4*$AS$7)-NORMSDIST(-((LN($F$91/_xlfn.CONCAT(MID($A42,5,4),",",MID($A42,9,1)))+($AS$4+($AS$3^2)/2)*$AS$7)/($AS$3*SQRT($AS$7))))*$F$91),"")</f>
        <v>1396.4169157301417</v>
      </c>
      <c r="AA72" s="824" t="str">
        <f>IF(A42&lt;&gt;"",IF(OR(D42&lt;=0,C41&lt;=0),"",D42/C41-1),"")</f>
        <v/>
      </c>
      <c r="AB72" s="406"/>
      <c r="AC72" s="397"/>
      <c r="AD72" s="397"/>
      <c r="AE72" s="398"/>
      <c r="AF72" s="398"/>
      <c r="AG72" s="398"/>
      <c r="AH72" s="415"/>
      <c r="AI72" s="407"/>
      <c r="AJ72" s="408"/>
      <c r="AK72" s="408"/>
      <c r="AL72" s="454"/>
      <c r="AM72" s="408"/>
      <c r="AN72" s="408"/>
      <c r="AO72" s="408"/>
      <c r="AP72" s="408"/>
      <c r="AQ72" s="408"/>
      <c r="AR72" s="408"/>
      <c r="AS72" s="408"/>
      <c r="AT72" s="408"/>
      <c r="AU72" s="408"/>
      <c r="AV72" s="408"/>
      <c r="AW72" s="408"/>
      <c r="AX72" s="408"/>
      <c r="AY72" s="408"/>
      <c r="AZ72" s="408"/>
      <c r="BA72" s="408"/>
      <c r="BB72" s="408"/>
      <c r="BC72" s="408"/>
      <c r="BD72" s="408"/>
      <c r="BE72" s="408"/>
    </row>
    <row r="73" spans="1:57" ht="12.75" customHeight="1" outlineLevel="1">
      <c r="A73" s="302" t="s">
        <v>490</v>
      </c>
      <c r="B73" s="423">
        <v>2</v>
      </c>
      <c r="C73" s="418">
        <v>850</v>
      </c>
      <c r="D73" s="418">
        <v>920</v>
      </c>
      <c r="E73" s="423">
        <v>1</v>
      </c>
      <c r="F73" s="770">
        <v>920</v>
      </c>
      <c r="G73" s="241"/>
      <c r="H73" s="117">
        <v>850</v>
      </c>
      <c r="I73" s="108">
        <v>920</v>
      </c>
      <c r="J73" s="140">
        <v>850</v>
      </c>
      <c r="K73" s="112"/>
      <c r="L73" s="115">
        <v>177000</v>
      </c>
      <c r="M73" s="505">
        <v>2</v>
      </c>
      <c r="N73" s="170">
        <v>2</v>
      </c>
      <c r="O73" s="137">
        <v>45496.498078703706</v>
      </c>
      <c r="P73" s="143">
        <v>72</v>
      </c>
      <c r="Q73" s="267"/>
      <c r="R73" s="460"/>
      <c r="S73" s="275"/>
      <c r="T73" s="500"/>
      <c r="U73" s="611"/>
      <c r="V73" s="526"/>
      <c r="W73" s="179"/>
      <c r="X73" s="202"/>
      <c r="Y73" s="282"/>
      <c r="Z73" s="417">
        <f ca="1">IFERROR((NORMSDIST(-(((LN($F$91/_xlfn.CONCAT(MID($A43,5,4),",",MID($A43,9,1)))+($AS$4+($AS$3^2)/2)*$AS$7)/($AS$3*SQRT($AS$7)))-$AS$3*SQRT($AS$7)))*_xlfn.CONCAT(MID($A43,5,4),",",MID($A43,9,1))*EXP(-$AS$4*$AS$7)-NORMSDIST(-((LN($F$91/_xlfn.CONCAT(MID($A43,5,4),",",MID($A43,9,1)))+($AS$4+($AS$3^2)/2)*$AS$7)/($AS$3*SQRT($AS$7))))*$F$91),"")</f>
        <v>1688.8154108719273</v>
      </c>
      <c r="AA73" s="825" t="str">
        <f>IF(A43&lt;&gt;"",IF(OR(D43&lt;=0,C42&lt;=0),"",D43/C42-1),"")</f>
        <v/>
      </c>
      <c r="AB73" s="405"/>
      <c r="AC73" s="394"/>
      <c r="AD73" s="394"/>
      <c r="AE73" s="395"/>
      <c r="AF73" s="395"/>
      <c r="AG73" s="395"/>
      <c r="AH73" s="415"/>
      <c r="AI73" s="407"/>
      <c r="AJ73" s="408"/>
      <c r="AK73" s="408"/>
      <c r="AL73" s="408"/>
      <c r="AM73" s="408"/>
      <c r="AN73" s="408"/>
      <c r="AO73" s="408"/>
      <c r="AP73" s="408"/>
      <c r="AQ73" s="408"/>
      <c r="AR73" s="408"/>
      <c r="AS73" s="408"/>
      <c r="AT73" s="408"/>
      <c r="AU73" s="408"/>
      <c r="AV73" s="408"/>
      <c r="AW73" s="408"/>
      <c r="AX73" s="408"/>
      <c r="AY73" s="408"/>
      <c r="AZ73" s="408"/>
      <c r="BA73" s="408"/>
      <c r="BB73" s="408"/>
      <c r="BC73" s="408"/>
      <c r="BD73" s="408"/>
      <c r="BE73" s="408"/>
    </row>
    <row r="74" spans="1:57" ht="12.75" customHeight="1" outlineLevel="1">
      <c r="A74" s="540" t="s">
        <v>491</v>
      </c>
      <c r="B74" s="541"/>
      <c r="C74" s="542"/>
      <c r="D74" s="543"/>
      <c r="E74" s="544"/>
      <c r="F74" s="772"/>
      <c r="G74" s="545"/>
      <c r="H74" s="546"/>
      <c r="I74" s="547"/>
      <c r="J74" s="548"/>
      <c r="K74" s="549"/>
      <c r="L74" s="550"/>
      <c r="M74" s="551"/>
      <c r="N74" s="550"/>
      <c r="O74" s="915"/>
      <c r="P74" s="144">
        <v>73</v>
      </c>
      <c r="Q74" s="630"/>
      <c r="R74" s="631"/>
      <c r="S74" s="632"/>
      <c r="T74" s="633"/>
      <c r="U74" s="634"/>
      <c r="V74" s="390"/>
      <c r="W74" s="552"/>
      <c r="X74" s="553"/>
      <c r="Y74" s="628"/>
      <c r="Z74" s="577">
        <f ca="1">IFERROR((NORMSDIST(-(((LN($F$91/_xlfn.CONCAT(MID($A44,5,4),",",MID($A44,9,1)))+($AS$4+($AS$3^2)/2)*$AS$7)/($AS$3*SQRT($AS$7)))-$AS$3*SQRT($AS$7)))*_xlfn.CONCAT(MID($A44,5,4),",",MID($A44,9,1))*EXP(-$AS$4*$AS$7)-NORMSDIST(-((LN($F$91/_xlfn.CONCAT(MID($A44,5,4),",",MID($A44,9,1)))+($AS$4+($AS$3^2)/2)*$AS$7)/($AS$3*SQRT($AS$7))))*$F$91),"")</f>
        <v>2079.8563495462927</v>
      </c>
      <c r="AA74" s="826" t="str">
        <f>IF(A44&lt;&gt;"",IF(OR(D44&lt;=0,C43&lt;=0),"",D44/C43-1),"")</f>
        <v/>
      </c>
      <c r="AB74" s="554"/>
      <c r="AC74" s="555"/>
      <c r="AD74" s="555"/>
      <c r="AE74" s="556"/>
      <c r="AF74" s="556"/>
      <c r="AG74" s="556"/>
      <c r="AH74" s="415"/>
      <c r="AI74" s="407"/>
      <c r="AJ74" s="408"/>
      <c r="AK74" s="408"/>
      <c r="AL74" s="408"/>
      <c r="AM74" s="408"/>
      <c r="AN74" s="408"/>
      <c r="AO74" s="408"/>
      <c r="AP74" s="408"/>
      <c r="AQ74" s="408"/>
      <c r="AR74" s="408"/>
      <c r="AS74" s="408"/>
      <c r="AT74" s="408"/>
      <c r="AU74" s="408"/>
      <c r="AV74" s="408"/>
      <c r="AW74" s="408"/>
      <c r="AX74" s="408"/>
      <c r="AY74" s="408"/>
      <c r="AZ74" s="408"/>
      <c r="BA74" s="408"/>
      <c r="BB74" s="408"/>
      <c r="BC74" s="408"/>
      <c r="BD74" s="408"/>
      <c r="BE74" s="408"/>
    </row>
    <row r="75" spans="1:57" ht="12.75" customHeight="1" outlineLevel="1">
      <c r="A75" s="302" t="s">
        <v>492</v>
      </c>
      <c r="B75" s="838">
        <v>30</v>
      </c>
      <c r="C75" s="430">
        <v>676.5</v>
      </c>
      <c r="D75" s="839">
        <v>714</v>
      </c>
      <c r="E75" s="424">
        <v>70</v>
      </c>
      <c r="F75" s="773">
        <v>676.5</v>
      </c>
      <c r="G75" s="241">
        <v>0.14019999999999999</v>
      </c>
      <c r="H75" s="117">
        <v>655.01</v>
      </c>
      <c r="I75" s="108">
        <v>676.5</v>
      </c>
      <c r="J75" s="140">
        <v>655.01</v>
      </c>
      <c r="K75" s="112">
        <v>593.29999999999995</v>
      </c>
      <c r="L75" s="115">
        <v>538391</v>
      </c>
      <c r="M75" s="505">
        <v>8</v>
      </c>
      <c r="N75" s="170">
        <v>4</v>
      </c>
      <c r="O75" s="137">
        <v>45496.524050925924</v>
      </c>
      <c r="P75" s="143">
        <v>74</v>
      </c>
      <c r="Q75" s="629"/>
      <c r="R75" s="572"/>
      <c r="S75" s="573"/>
      <c r="T75" s="574"/>
      <c r="U75" s="611"/>
      <c r="V75" s="526"/>
      <c r="W75" s="534"/>
      <c r="X75" s="535"/>
      <c r="Y75" s="627"/>
      <c r="Z75" s="722">
        <f ca="1">IFERROR((NORMSDIST(((LN($F$91/_xlfn.CONCAT(MID($A45,5,4),",",MID($A45,9,1)))+($AS$4+($AS$2^2)/2)*$AS$7)/($AS$2*SQRT($AS$7))))*$F$91-NORMSDIST((((LN($F$91/_xlfn.CONCAT(MID($A45,5,4),",",MID($A45,9,1)))+($AS$4+($AS$2^2)/2)*$AS$7)/($AS$2*SQRT($AS$7)))-$AS$2*SQRT(($AS$7))))*(_xlfn.CONCAT(MID($A45,5,4),",",MID($A45,9,1)))*EXP(-$AS$4*$AS$7)),"")</f>
        <v>1011.4929452287988</v>
      </c>
      <c r="AA75" s="719">
        <f>IF(A45&lt;&gt;"",IF(OR(D45&lt;=0,C46&lt;=0),"",D45/C46-1),"")</f>
        <v>1.7692307692307692</v>
      </c>
      <c r="AB75" s="405"/>
      <c r="AC75" s="394"/>
      <c r="AD75" s="394"/>
      <c r="AE75" s="395"/>
      <c r="AF75" s="395"/>
      <c r="AG75" s="395"/>
      <c r="AH75" s="415"/>
      <c r="AI75" s="407"/>
      <c r="AJ75" s="408"/>
      <c r="AK75" s="408"/>
      <c r="AL75" s="408"/>
      <c r="AM75" s="408"/>
      <c r="AN75" s="408"/>
      <c r="AO75" s="408"/>
      <c r="AP75" s="408"/>
      <c r="AQ75" s="408"/>
      <c r="AR75" s="408"/>
      <c r="AS75" s="408"/>
      <c r="AT75" s="408"/>
      <c r="AU75" s="408"/>
      <c r="AV75" s="408"/>
      <c r="AW75" s="408"/>
      <c r="AX75" s="408"/>
      <c r="AY75" s="408"/>
      <c r="AZ75" s="408"/>
      <c r="BA75" s="408"/>
      <c r="BB75" s="408"/>
      <c r="BC75" s="408"/>
      <c r="BD75" s="408"/>
      <c r="BE75" s="408"/>
    </row>
    <row r="76" spans="1:57" ht="12.75" customHeight="1" outlineLevel="1">
      <c r="A76" s="703" t="s">
        <v>493</v>
      </c>
      <c r="B76" s="421">
        <v>3</v>
      </c>
      <c r="C76" s="723">
        <v>545.87199999999996</v>
      </c>
      <c r="D76" s="723">
        <v>579.99</v>
      </c>
      <c r="E76" s="727">
        <v>3</v>
      </c>
      <c r="F76" s="771">
        <v>550</v>
      </c>
      <c r="G76" s="240">
        <v>0.18179999999999999</v>
      </c>
      <c r="H76" s="119">
        <v>600</v>
      </c>
      <c r="I76" s="109">
        <v>600</v>
      </c>
      <c r="J76" s="142">
        <v>520</v>
      </c>
      <c r="K76" s="113">
        <v>465.375</v>
      </c>
      <c r="L76" s="120">
        <v>18357962</v>
      </c>
      <c r="M76" s="506">
        <v>341</v>
      </c>
      <c r="N76" s="171">
        <v>42</v>
      </c>
      <c r="O76" s="138">
        <v>45496.527800925927</v>
      </c>
      <c r="P76" s="144">
        <v>75</v>
      </c>
      <c r="Q76" s="268"/>
      <c r="R76" s="461"/>
      <c r="S76" s="274"/>
      <c r="T76" s="509"/>
      <c r="U76" s="612"/>
      <c r="V76" s="390"/>
      <c r="W76" s="239"/>
      <c r="X76" s="203"/>
      <c r="Y76" s="305"/>
      <c r="Z76" s="416">
        <f ca="1">IFERROR((NORMSDIST(((LN($F$91/_xlfn.CONCAT(MID($A46,5,4),",",MID($A46,9,1)))+($AS$4+($AS$2^2)/2)*$AS$7)/($AS$2*SQRT($AS$7))))*$F$91-NORMSDIST((((LN($F$91/_xlfn.CONCAT(MID($A46,5,4),",",MID($A46,9,1)))+($AS$4+($AS$2^2)/2)*$AS$7)/($AS$2*SQRT($AS$7)))-$AS$2*SQRT(($AS$7))))*(_xlfn.CONCAT(MID($A46,5,4),",",MID($A46,9,1)))*EXP(-$AS$4*$AS$7)),"")</f>
        <v>881.56088761130741</v>
      </c>
      <c r="AA76" s="720" t="str">
        <f>IF(A46&lt;&gt;"",IF(OR(D46&lt;=0,C47&lt;=0),"",D46/C47-1),"")</f>
        <v/>
      </c>
      <c r="AB76" s="406"/>
      <c r="AC76" s="397"/>
      <c r="AD76" s="397"/>
      <c r="AE76" s="398"/>
      <c r="AF76" s="398"/>
      <c r="AG76" s="398"/>
      <c r="AH76" s="415"/>
      <c r="AI76" s="407"/>
      <c r="AJ76" s="408"/>
      <c r="AK76" s="408"/>
      <c r="AL76" s="408"/>
      <c r="AM76" s="408"/>
      <c r="AN76" s="408"/>
      <c r="AO76" s="408"/>
      <c r="AP76" s="408"/>
      <c r="AQ76" s="408"/>
      <c r="AR76" s="408"/>
      <c r="AS76" s="408"/>
      <c r="AT76" s="408"/>
      <c r="AU76" s="408"/>
      <c r="AV76" s="408"/>
      <c r="AW76" s="408"/>
      <c r="AX76" s="408"/>
      <c r="AY76" s="408"/>
      <c r="AZ76" s="408"/>
      <c r="BA76" s="408"/>
      <c r="BB76" s="408"/>
      <c r="BC76" s="408"/>
      <c r="BD76" s="408"/>
      <c r="BE76" s="408"/>
    </row>
    <row r="77" spans="1:57" ht="12.75" customHeight="1" outlineLevel="1">
      <c r="A77" s="302" t="s">
        <v>494</v>
      </c>
      <c r="B77" s="724">
        <v>18</v>
      </c>
      <c r="C77" s="725">
        <v>440</v>
      </c>
      <c r="D77" s="726">
        <v>448.67399999999998</v>
      </c>
      <c r="E77" s="424">
        <v>3</v>
      </c>
      <c r="F77" s="770">
        <v>440</v>
      </c>
      <c r="G77" s="241">
        <v>0.25869999999999999</v>
      </c>
      <c r="H77" s="117">
        <v>399</v>
      </c>
      <c r="I77" s="108">
        <v>440</v>
      </c>
      <c r="J77" s="140">
        <v>390</v>
      </c>
      <c r="K77" s="112">
        <v>349.54199999999997</v>
      </c>
      <c r="L77" s="115">
        <v>35780089</v>
      </c>
      <c r="M77" s="505">
        <v>876</v>
      </c>
      <c r="N77" s="170">
        <v>101</v>
      </c>
      <c r="O77" s="137">
        <v>45496.529675925929</v>
      </c>
      <c r="P77" s="143">
        <v>76</v>
      </c>
      <c r="Q77" s="267"/>
      <c r="R77" s="460"/>
      <c r="S77" s="275"/>
      <c r="T77" s="500"/>
      <c r="U77" s="611"/>
      <c r="V77" s="526"/>
      <c r="W77" s="179"/>
      <c r="X77" s="202"/>
      <c r="Y77" s="282"/>
      <c r="Z77" s="417">
        <f ca="1">IFERROR((NORMSDIST(((LN($F$91/_xlfn.CONCAT(MID($A47,5,4),",",MID($A47,9,1)))+($AS$4+($AS$2^2)/2)*$AS$7)/($AS$2*SQRT($AS$7))))*$F$91-NORMSDIST((((LN($F$91/_xlfn.CONCAT(MID($A47,5,4),",",MID($A47,9,1)))+($AS$4+($AS$2^2)/2)*$AS$7)/($AS$2*SQRT($AS$7)))-$AS$2*SQRT(($AS$7))))*(_xlfn.CONCAT(MID($A47,5,4),",",MID($A47,9,1)))*EXP(-$AS$4*$AS$7)),"")</f>
        <v>759.21997415255919</v>
      </c>
      <c r="AA77" s="719">
        <f>IF(A47&lt;&gt;"",IF(OR(D47&lt;=0,C48&lt;=0),"",D47/C48-1),"")</f>
        <v>0.85782312925170068</v>
      </c>
      <c r="AB77" s="405"/>
      <c r="AC77" s="394"/>
      <c r="AD77" s="394"/>
      <c r="AE77" s="395"/>
      <c r="AF77" s="395"/>
      <c r="AG77" s="395"/>
      <c r="AH77" s="415"/>
      <c r="AI77" s="407"/>
      <c r="AJ77" s="408"/>
      <c r="AK77" s="408"/>
      <c r="AL77" s="408"/>
      <c r="AM77" s="408"/>
      <c r="AN77" s="408"/>
      <c r="AO77" s="408"/>
      <c r="AP77" s="408"/>
      <c r="AQ77" s="408"/>
      <c r="AR77" s="408"/>
      <c r="AS77" s="408"/>
      <c r="AT77" s="408"/>
      <c r="AU77" s="408"/>
      <c r="AV77" s="408"/>
      <c r="AW77" s="408"/>
      <c r="AX77" s="408"/>
      <c r="AY77" s="408"/>
      <c r="AZ77" s="408"/>
      <c r="BA77" s="408"/>
      <c r="BB77" s="408"/>
      <c r="BC77" s="408"/>
      <c r="BD77" s="408"/>
      <c r="BE77" s="408"/>
    </row>
    <row r="78" spans="1:57" ht="12.75" customHeight="1" outlineLevel="1">
      <c r="A78" s="703" t="s">
        <v>495</v>
      </c>
      <c r="B78" s="421">
        <v>35</v>
      </c>
      <c r="C78" s="723">
        <v>330</v>
      </c>
      <c r="D78" s="723">
        <v>334.51</v>
      </c>
      <c r="E78" s="727">
        <v>3</v>
      </c>
      <c r="F78" s="771">
        <v>330</v>
      </c>
      <c r="G78" s="240">
        <v>0.27479999999999999</v>
      </c>
      <c r="H78" s="119">
        <v>300</v>
      </c>
      <c r="I78" s="109">
        <v>330</v>
      </c>
      <c r="J78" s="142">
        <v>288</v>
      </c>
      <c r="K78" s="113">
        <v>258.86</v>
      </c>
      <c r="L78" s="120">
        <v>29360546</v>
      </c>
      <c r="M78" s="506">
        <v>974</v>
      </c>
      <c r="N78" s="171">
        <v>161</v>
      </c>
      <c r="O78" s="138">
        <v>45496.529641203706</v>
      </c>
      <c r="P78" s="144">
        <v>77</v>
      </c>
      <c r="Q78" s="268"/>
      <c r="R78" s="461"/>
      <c r="S78" s="274"/>
      <c r="T78" s="509"/>
      <c r="U78" s="612"/>
      <c r="V78" s="390"/>
      <c r="W78" s="239"/>
      <c r="X78" s="203"/>
      <c r="Y78" s="305"/>
      <c r="Z78" s="416">
        <f ca="1">IFERROR((NORMSDIST(((LN($F$91/_xlfn.CONCAT(MID($A48,5,4),",",MID($A48,9,1)))+($AS$4+($AS$2^2)/2)*$AS$7)/($AS$2*SQRT($AS$7))))*$F$91-NORMSDIST((((LN($F$91/_xlfn.CONCAT(MID($A48,5,4),",",MID($A48,9,1)))+($AS$4+($AS$2^2)/2)*$AS$7)/($AS$2*SQRT($AS$7)))-$AS$2*SQRT(($AS$7))))*(_xlfn.CONCAT(MID($A48,5,4),",",MID($A48,9,1)))*EXP(-$AS$4*$AS$7)),"")</f>
        <v>542.826811362841</v>
      </c>
      <c r="AA78" s="720" t="str">
        <f>IF(A48&lt;&gt;"",IF(OR(D48&lt;=0,C49&lt;=0),"",D48/C49-1),"")</f>
        <v/>
      </c>
      <c r="AB78" s="406"/>
      <c r="AC78" s="397"/>
      <c r="AD78" s="397"/>
      <c r="AE78" s="398"/>
      <c r="AF78" s="398"/>
      <c r="AG78" s="398"/>
      <c r="AH78" s="415"/>
      <c r="AI78" s="407"/>
      <c r="AJ78" s="408"/>
      <c r="AK78" s="408"/>
      <c r="AL78" s="408"/>
      <c r="AM78" s="408"/>
      <c r="AN78" s="408"/>
      <c r="AO78" s="408"/>
      <c r="AP78" s="408"/>
      <c r="AQ78" s="408"/>
      <c r="AR78" s="408"/>
      <c r="AS78" s="408"/>
      <c r="AT78" s="408"/>
      <c r="AU78" s="408"/>
      <c r="AV78" s="408"/>
      <c r="AW78" s="408"/>
      <c r="AX78" s="408"/>
      <c r="AY78" s="408"/>
      <c r="AZ78" s="408"/>
      <c r="BA78" s="408"/>
      <c r="BB78" s="408"/>
      <c r="BC78" s="408"/>
      <c r="BD78" s="408"/>
      <c r="BE78" s="408"/>
    </row>
    <row r="79" spans="1:57" ht="12.75" customHeight="1" outlineLevel="1">
      <c r="A79" s="302" t="s">
        <v>496</v>
      </c>
      <c r="B79" s="724">
        <v>3</v>
      </c>
      <c r="C79" s="725">
        <v>233.47200000000001</v>
      </c>
      <c r="D79" s="726">
        <v>239</v>
      </c>
      <c r="E79" s="424">
        <v>11</v>
      </c>
      <c r="F79" s="770">
        <v>232</v>
      </c>
      <c r="G79" s="241">
        <v>0.25790000000000002</v>
      </c>
      <c r="H79" s="117">
        <v>188</v>
      </c>
      <c r="I79" s="108">
        <v>240</v>
      </c>
      <c r="J79" s="140">
        <v>188</v>
      </c>
      <c r="K79" s="112">
        <v>184.43199999999999</v>
      </c>
      <c r="L79" s="115">
        <v>98279267</v>
      </c>
      <c r="M79" s="505">
        <v>4554</v>
      </c>
      <c r="N79" s="170">
        <v>384</v>
      </c>
      <c r="O79" s="137">
        <v>45496.529780092591</v>
      </c>
      <c r="P79" s="143">
        <v>78</v>
      </c>
      <c r="Q79" s="267"/>
      <c r="R79" s="460"/>
      <c r="S79" s="275"/>
      <c r="T79" s="500"/>
      <c r="U79" s="611"/>
      <c r="V79" s="526"/>
      <c r="W79" s="179"/>
      <c r="X79" s="202"/>
      <c r="Y79" s="282"/>
      <c r="Z79" s="417">
        <f ca="1">IFERROR((NORMSDIST(((LN($F$91/_xlfn.CONCAT(MID($A49,5,4),",",MID($A49,9,1)))+($AS$4+($AS$2^2)/2)*$AS$7)/($AS$2*SQRT($AS$7))))*$F$91-NORMSDIST((((LN($F$91/_xlfn.CONCAT(MID($A49,5,4),",",MID($A49,9,1)))+($AS$4+($AS$2^2)/2)*$AS$7)/($AS$2*SQRT($AS$7)))-$AS$2*SQRT(($AS$7))))*(_xlfn.CONCAT(MID($A49,5,4),",",MID($A49,9,1)))*EXP(-$AS$4*$AS$7)),"")</f>
        <v>425.67763706187043</v>
      </c>
      <c r="AA79" s="719">
        <f>IF(A49&lt;&gt;"",IF(OR(D49&lt;=0,C50&lt;=0),"",D49/C50-1),"")</f>
        <v>0.58000000000000007</v>
      </c>
      <c r="AB79" s="405"/>
      <c r="AC79" s="394"/>
      <c r="AD79" s="394"/>
      <c r="AE79" s="395"/>
      <c r="AF79" s="395"/>
      <c r="AG79" s="395"/>
      <c r="AH79" s="415"/>
      <c r="AI79" s="407"/>
      <c r="AJ79" s="408"/>
      <c r="AK79" s="408"/>
      <c r="AL79" s="408"/>
      <c r="AM79" s="408"/>
      <c r="AN79" s="408"/>
      <c r="AO79" s="408"/>
      <c r="AP79" s="408"/>
      <c r="AQ79" s="408"/>
      <c r="AR79" s="408"/>
      <c r="AS79" s="408"/>
      <c r="AT79" s="408"/>
      <c r="AU79" s="408"/>
      <c r="AV79" s="408"/>
      <c r="AW79" s="408"/>
      <c r="AX79" s="408"/>
      <c r="AY79" s="408"/>
      <c r="AZ79" s="408"/>
      <c r="BA79" s="408"/>
      <c r="BB79" s="408"/>
      <c r="BC79" s="408"/>
      <c r="BD79" s="408"/>
      <c r="BE79" s="408"/>
    </row>
    <row r="80" spans="1:57" ht="12.75" customHeight="1" outlineLevel="1">
      <c r="A80" s="703" t="s">
        <v>497</v>
      </c>
      <c r="B80" s="421">
        <v>6</v>
      </c>
      <c r="C80" s="723">
        <v>151.501</v>
      </c>
      <c r="D80" s="723">
        <v>153.999</v>
      </c>
      <c r="E80" s="727">
        <v>3</v>
      </c>
      <c r="F80" s="771">
        <v>154</v>
      </c>
      <c r="G80" s="240">
        <v>0.25900000000000001</v>
      </c>
      <c r="H80" s="119">
        <v>128</v>
      </c>
      <c r="I80" s="109">
        <v>156</v>
      </c>
      <c r="J80" s="142">
        <v>127</v>
      </c>
      <c r="K80" s="113">
        <v>122.31100000000001</v>
      </c>
      <c r="L80" s="120">
        <v>185141221</v>
      </c>
      <c r="M80" s="506">
        <v>13394</v>
      </c>
      <c r="N80" s="169">
        <v>743</v>
      </c>
      <c r="O80" s="136">
        <v>45496.529641203706</v>
      </c>
      <c r="P80" s="144">
        <v>79</v>
      </c>
      <c r="Q80" s="268"/>
      <c r="R80" s="461"/>
      <c r="S80" s="274"/>
      <c r="T80" s="509"/>
      <c r="U80" s="612"/>
      <c r="V80" s="390"/>
      <c r="W80" s="239"/>
      <c r="X80" s="203"/>
      <c r="Y80" s="305"/>
      <c r="Z80" s="416">
        <f ca="1">IFERROR((NORMSDIST(((LN($F$91/_xlfn.CONCAT(MID($A50,5,4),",",MID($A50,9,1)))+($AS$4+($AS$2^2)/2)*$AS$7)/($AS$2*SQRT($AS$7))))*$F$91-NORMSDIST((((LN($F$91/_xlfn.CONCAT(MID($A50,5,4),",",MID($A50,9,1)))+($AS$4+($AS$2^2)/2)*$AS$7)/($AS$2*SQRT($AS$7)))-$AS$2*SQRT(($AS$7))))*(_xlfn.CONCAT(MID($A50,5,4),",",MID($A50,9,1)))*EXP(-$AS$4*$AS$7)),"")</f>
        <v>369.67153673530015</v>
      </c>
      <c r="AA80" s="720">
        <f>IF(A50&lt;&gt;"",IF(OR(D50&lt;=0,C51&lt;=0),"",D50/C51-1),"")</f>
        <v>0.81333333333333324</v>
      </c>
      <c r="AB80" s="406"/>
      <c r="AC80" s="397"/>
      <c r="AD80" s="397"/>
      <c r="AE80" s="398"/>
      <c r="AF80" s="398"/>
      <c r="AG80" s="398"/>
      <c r="AH80" s="415"/>
      <c r="AI80" s="407"/>
      <c r="AJ80" s="408"/>
      <c r="AK80" s="408"/>
      <c r="AL80" s="408"/>
      <c r="AM80" s="408"/>
      <c r="AN80" s="408"/>
      <c r="AO80" s="408"/>
      <c r="AP80" s="408"/>
      <c r="AQ80" s="408"/>
      <c r="AR80" s="408"/>
      <c r="AS80" s="408"/>
      <c r="AT80" s="408"/>
      <c r="AU80" s="408"/>
      <c r="AV80" s="408"/>
      <c r="AW80" s="408"/>
      <c r="AX80" s="408"/>
      <c r="AY80" s="408"/>
      <c r="AZ80" s="408"/>
      <c r="BA80" s="408"/>
      <c r="BB80" s="408"/>
      <c r="BC80" s="408"/>
      <c r="BD80" s="408"/>
      <c r="BE80" s="408"/>
    </row>
    <row r="81" spans="1:57" ht="12.75" customHeight="1" outlineLevel="1">
      <c r="A81" s="302" t="s">
        <v>498</v>
      </c>
      <c r="B81" s="724">
        <v>6</v>
      </c>
      <c r="C81" s="725">
        <v>99.001000000000005</v>
      </c>
      <c r="D81" s="726">
        <v>101.999</v>
      </c>
      <c r="E81" s="424">
        <v>2</v>
      </c>
      <c r="F81" s="770">
        <v>104.748</v>
      </c>
      <c r="G81" s="241">
        <v>0.30420000000000003</v>
      </c>
      <c r="H81" s="117">
        <v>86</v>
      </c>
      <c r="I81" s="108">
        <v>104.748</v>
      </c>
      <c r="J81" s="140">
        <v>84</v>
      </c>
      <c r="K81" s="112">
        <v>80.311999999999998</v>
      </c>
      <c r="L81" s="115">
        <v>35635151</v>
      </c>
      <c r="M81" s="505">
        <v>3933</v>
      </c>
      <c r="N81" s="170">
        <v>339</v>
      </c>
      <c r="O81" s="137">
        <v>45496.529374999998</v>
      </c>
      <c r="P81" s="143">
        <v>80</v>
      </c>
      <c r="Q81" s="267"/>
      <c r="R81" s="460"/>
      <c r="S81" s="275"/>
      <c r="T81" s="500"/>
      <c r="U81" s="611"/>
      <c r="V81" s="526"/>
      <c r="W81" s="179"/>
      <c r="X81" s="202"/>
      <c r="Y81" s="282"/>
      <c r="Z81" s="417">
        <f ca="1">IFERROR((NORMSDIST(((LN($F$91/_xlfn.CONCAT(MID($A51,5,4),",",MID($A51,9,1)))+($AS$4+($AS$2^2)/2)*$AS$7)/($AS$2*SQRT($AS$7))))*$F$91-NORMSDIST((((LN($F$91/_xlfn.CONCAT(MID($A51,5,4),",",MID($A51,9,1)))+($AS$4+($AS$2^2)/2)*$AS$7)/($AS$2*SQRT($AS$7)))-$AS$2*SQRT(($AS$7))))*(_xlfn.CONCAT(MID($A51,5,4),",",MID($A51,9,1)))*EXP(-$AS$4*$AS$7)),"")</f>
        <v>226.4639178005018</v>
      </c>
      <c r="AA81" s="719">
        <f>IF(A51&lt;&gt;"",IF(OR(D51&lt;=0,C52&lt;=0),"",D51/C52-1),"")</f>
        <v>0.44694533762057875</v>
      </c>
      <c r="AB81" s="405"/>
      <c r="AC81" s="394"/>
      <c r="AD81" s="394"/>
      <c r="AE81" s="395"/>
      <c r="AF81" s="395"/>
      <c r="AG81" s="395"/>
      <c r="AH81" s="415"/>
      <c r="AI81" s="407"/>
      <c r="AJ81" s="408"/>
      <c r="AK81" s="408"/>
      <c r="AL81" s="408"/>
      <c r="AM81" s="408"/>
      <c r="AN81" s="408"/>
      <c r="AO81" s="408"/>
      <c r="AP81" s="408"/>
      <c r="AQ81" s="408"/>
      <c r="AR81" s="408"/>
      <c r="AS81" s="408"/>
      <c r="AT81" s="408"/>
      <c r="AU81" s="408"/>
      <c r="AV81" s="408"/>
      <c r="AW81" s="408"/>
      <c r="AX81" s="408"/>
      <c r="AY81" s="408"/>
      <c r="AZ81" s="408"/>
      <c r="BA81" s="408"/>
      <c r="BB81" s="408"/>
      <c r="BC81" s="408"/>
      <c r="BD81" s="408"/>
      <c r="BE81" s="408"/>
    </row>
    <row r="82" spans="1:57" ht="12.75" customHeight="1" outlineLevel="1">
      <c r="A82" s="703" t="s">
        <v>499</v>
      </c>
      <c r="B82" s="421">
        <v>20</v>
      </c>
      <c r="C82" s="723">
        <v>46.000999999999998</v>
      </c>
      <c r="D82" s="723">
        <v>47.98</v>
      </c>
      <c r="E82" s="727">
        <v>10</v>
      </c>
      <c r="F82" s="771">
        <v>48</v>
      </c>
      <c r="G82" s="240">
        <v>0.20469999999999999</v>
      </c>
      <c r="H82" s="119">
        <v>45</v>
      </c>
      <c r="I82" s="109">
        <v>49</v>
      </c>
      <c r="J82" s="142">
        <v>39</v>
      </c>
      <c r="K82" s="113">
        <v>39.841999999999999</v>
      </c>
      <c r="L82" s="120">
        <v>64732784</v>
      </c>
      <c r="M82" s="506">
        <v>14955</v>
      </c>
      <c r="N82" s="171">
        <v>499</v>
      </c>
      <c r="O82" s="138">
        <v>45496.529548611114</v>
      </c>
      <c r="P82" s="144">
        <v>81</v>
      </c>
      <c r="Q82" s="268"/>
      <c r="R82" s="461"/>
      <c r="S82" s="274"/>
      <c r="T82" s="509"/>
      <c r="U82" s="612"/>
      <c r="V82" s="390"/>
      <c r="W82" s="239"/>
      <c r="X82" s="203"/>
      <c r="Y82" s="305"/>
      <c r="Z82" s="416">
        <f ca="1">IFERROR((NORMSDIST(((LN($F$91/_xlfn.CONCAT(MID($A52,5,4),",",MID($A52,9,1)))+($AS$4+($AS$2^2)/2)*$AS$7)/($AS$2*SQRT($AS$7))))*$F$91-NORMSDIST((((LN($F$91/_xlfn.CONCAT(MID($A52,5,4),",",MID($A52,9,1)))+($AS$4+($AS$2^2)/2)*$AS$7)/($AS$2*SQRT($AS$7)))-$AS$2*SQRT(($AS$7))))*(_xlfn.CONCAT(MID($A52,5,4),",",MID($A52,9,1)))*EXP(-$AS$4*$AS$7)),"")</f>
        <v>206.20963771161814</v>
      </c>
      <c r="AA82" s="720">
        <f>IF(A52&lt;&gt;"",IF(OR(D52&lt;=0,C53&lt;=0),"",D52/C53-1),"")</f>
        <v>0.50406504065040658</v>
      </c>
      <c r="AB82" s="406"/>
      <c r="AC82" s="397"/>
      <c r="AD82" s="397"/>
      <c r="AE82" s="398"/>
      <c r="AF82" s="398"/>
      <c r="AG82" s="398"/>
      <c r="AH82" s="711"/>
      <c r="AI82" s="409"/>
      <c r="AJ82" s="409"/>
      <c r="AK82" s="409"/>
      <c r="AL82" s="408"/>
      <c r="AM82" s="408"/>
      <c r="AN82" s="408"/>
      <c r="AO82" s="408"/>
      <c r="AP82" s="408"/>
      <c r="AQ82" s="408"/>
      <c r="AR82" s="408"/>
      <c r="AS82" s="408"/>
      <c r="AT82" s="408"/>
      <c r="AU82" s="408"/>
      <c r="AV82" s="408"/>
      <c r="AW82" s="408"/>
      <c r="AX82" s="408"/>
      <c r="AY82" s="408"/>
      <c r="AZ82" s="408"/>
      <c r="BA82" s="408"/>
      <c r="BB82" s="408"/>
      <c r="BC82" s="408"/>
      <c r="BD82" s="408"/>
      <c r="BE82" s="408"/>
    </row>
    <row r="83" spans="1:57" ht="12.75" customHeight="1" outlineLevel="1">
      <c r="A83" s="302" t="s">
        <v>500</v>
      </c>
      <c r="B83" s="724">
        <v>64</v>
      </c>
      <c r="C83" s="725">
        <v>27.001000000000001</v>
      </c>
      <c r="D83" s="726">
        <v>28.1</v>
      </c>
      <c r="E83" s="424">
        <v>48</v>
      </c>
      <c r="F83" s="770">
        <v>28.1</v>
      </c>
      <c r="G83" s="241">
        <v>0.15109999999999998</v>
      </c>
      <c r="H83" s="117">
        <v>30</v>
      </c>
      <c r="I83" s="108">
        <v>30</v>
      </c>
      <c r="J83" s="140">
        <v>23.7</v>
      </c>
      <c r="K83" s="112">
        <v>24.41</v>
      </c>
      <c r="L83" s="115">
        <v>9168596</v>
      </c>
      <c r="M83" s="505">
        <v>3555</v>
      </c>
      <c r="N83" s="170">
        <v>193</v>
      </c>
      <c r="O83" s="137">
        <v>45496.529814814814</v>
      </c>
      <c r="P83" s="143">
        <v>82</v>
      </c>
      <c r="Q83" s="267"/>
      <c r="R83" s="460"/>
      <c r="S83" s="275"/>
      <c r="T83" s="500"/>
      <c r="U83" s="611"/>
      <c r="V83" s="526"/>
      <c r="W83" s="179"/>
      <c r="X83" s="202"/>
      <c r="Y83" s="282"/>
      <c r="Z83" s="417">
        <f ca="1">IFERROR((NORMSDIST(((LN($F$91/_xlfn.CONCAT(MID($A53,5,4),",",MID($A53,9,1)))+($AS$4+($AS$2^2)/2)*$AS$7)/($AS$2*SQRT($AS$7))))*$F$91-NORMSDIST((((LN($F$91/_xlfn.CONCAT(MID($A53,5,4),",",MID($A53,9,1)))+($AS$4+($AS$2^2)/2)*$AS$7)/($AS$2*SQRT($AS$7)))-$AS$2*SQRT(($AS$7))))*(_xlfn.CONCAT(MID($A53,5,4),",",MID($A53,9,1)))*EXP(-$AS$4*$AS$7)),"")</f>
        <v>149.75085990273101</v>
      </c>
      <c r="AA83" s="719">
        <f>IF(A53&lt;&gt;"",IF(OR(D53&lt;=0,C54&lt;=0),"",D53/C54-1),"")</f>
        <v>0.5736842105263158</v>
      </c>
      <c r="AB83" s="405"/>
      <c r="AC83" s="394"/>
      <c r="AD83" s="394"/>
      <c r="AE83" s="395"/>
      <c r="AF83" s="395"/>
      <c r="AG83" s="395"/>
      <c r="AH83" s="702"/>
      <c r="AI83" s="409"/>
      <c r="AJ83" s="409"/>
      <c r="AK83" s="409"/>
      <c r="AL83" s="408"/>
      <c r="AM83" s="408"/>
      <c r="AN83" s="408"/>
      <c r="AO83" s="408"/>
      <c r="AP83" s="408"/>
      <c r="AQ83" s="408"/>
      <c r="AR83" s="408"/>
      <c r="AS83" s="408"/>
      <c r="AT83" s="408"/>
      <c r="AU83" s="408"/>
      <c r="AV83" s="408"/>
      <c r="AW83" s="408"/>
      <c r="AX83" s="408"/>
      <c r="AY83" s="408"/>
      <c r="AZ83" s="408"/>
      <c r="BA83" s="408"/>
      <c r="BB83" s="408"/>
      <c r="BC83" s="408"/>
      <c r="BD83" s="408"/>
      <c r="BE83" s="408"/>
    </row>
    <row r="84" spans="1:57" ht="12.75" customHeight="1" outlineLevel="1">
      <c r="A84" s="703" t="s">
        <v>501</v>
      </c>
      <c r="B84" s="421">
        <v>60</v>
      </c>
      <c r="C84" s="723">
        <v>19.001000000000001</v>
      </c>
      <c r="D84" s="723">
        <v>21.95</v>
      </c>
      <c r="E84" s="727">
        <v>2</v>
      </c>
      <c r="F84" s="771">
        <v>21</v>
      </c>
      <c r="G84" s="240">
        <v>0.1275</v>
      </c>
      <c r="H84" s="119">
        <v>19.5</v>
      </c>
      <c r="I84" s="109">
        <v>23</v>
      </c>
      <c r="J84" s="142">
        <v>16.001000000000001</v>
      </c>
      <c r="K84" s="113">
        <v>18.623999999999999</v>
      </c>
      <c r="L84" s="120">
        <v>3756110</v>
      </c>
      <c r="M84" s="506">
        <v>1984</v>
      </c>
      <c r="N84" s="171">
        <v>110</v>
      </c>
      <c r="O84" s="138">
        <v>45496.529849537037</v>
      </c>
      <c r="P84" s="144">
        <v>83</v>
      </c>
      <c r="Q84" s="268"/>
      <c r="R84" s="461"/>
      <c r="S84" s="274"/>
      <c r="T84" s="509"/>
      <c r="U84" s="612"/>
      <c r="V84" s="390"/>
      <c r="W84" s="239"/>
      <c r="X84" s="203"/>
      <c r="Y84" s="305"/>
      <c r="Z84" s="416">
        <f ca="1">IFERROR((NORMSDIST(((LN($F$91/_xlfn.CONCAT(MID($A54,5,4),",",MID($A54,9,1)))+($AS$4+($AS$2^2)/2)*$AS$7)/($AS$2*SQRT($AS$7))))*$F$91-NORMSDIST((((LN($F$91/_xlfn.CONCAT(MID($A54,5,4),",",MID($A54,9,1)))+($AS$4+($AS$2^2)/2)*$AS$7)/($AS$2*SQRT($AS$7)))-$AS$2*SQRT(($AS$7))))*(_xlfn.CONCAT(MID($A54,5,4),",",MID($A54,9,1)))*EXP(-$AS$4*$AS$7)),"")</f>
        <v>106.92490434271838</v>
      </c>
      <c r="AA84" s="720">
        <f>IF(A54&lt;&gt;"",IF(OR(D54&lt;=0,C55&lt;=0),"",D54/C55-1),"")</f>
        <v>0.83333333333333326</v>
      </c>
      <c r="AB84" s="406"/>
      <c r="AC84" s="397"/>
      <c r="AD84" s="397"/>
      <c r="AE84" s="398"/>
      <c r="AF84" s="398"/>
      <c r="AG84" s="398"/>
      <c r="AH84" s="702"/>
      <c r="AI84" s="409"/>
      <c r="AJ84" s="409"/>
      <c r="AK84" s="409"/>
      <c r="AL84" s="408"/>
      <c r="AM84" s="408"/>
      <c r="AN84" s="408"/>
      <c r="AO84" s="408"/>
      <c r="AP84" s="408"/>
      <c r="AQ84" s="408"/>
      <c r="AR84" s="408"/>
      <c r="AS84" s="408"/>
      <c r="AT84" s="408"/>
      <c r="AU84" s="408"/>
      <c r="AV84" s="408"/>
      <c r="AW84" s="408"/>
      <c r="AX84" s="408"/>
      <c r="AY84" s="408"/>
      <c r="AZ84" s="408"/>
      <c r="BA84" s="408"/>
      <c r="BB84" s="408"/>
      <c r="BC84" s="408"/>
      <c r="BD84" s="408"/>
      <c r="BE84" s="408"/>
    </row>
    <row r="85" spans="1:57" ht="12.75" customHeight="1" outlineLevel="1">
      <c r="A85" s="302" t="s">
        <v>502</v>
      </c>
      <c r="B85" s="724">
        <v>147</v>
      </c>
      <c r="C85" s="725">
        <v>12</v>
      </c>
      <c r="D85" s="726">
        <v>12.55</v>
      </c>
      <c r="E85" s="424">
        <v>5</v>
      </c>
      <c r="F85" s="770">
        <v>12</v>
      </c>
      <c r="G85" s="241">
        <v>5.4000000000000003E-3</v>
      </c>
      <c r="H85" s="117">
        <v>10.000999999999999</v>
      </c>
      <c r="I85" s="108">
        <v>13.9</v>
      </c>
      <c r="J85" s="140">
        <v>10.000999999999999</v>
      </c>
      <c r="K85" s="112">
        <v>11.935</v>
      </c>
      <c r="L85" s="115">
        <v>3152463</v>
      </c>
      <c r="M85" s="505">
        <v>2625</v>
      </c>
      <c r="N85" s="170">
        <v>166</v>
      </c>
      <c r="O85" s="137">
        <v>45496.529814814814</v>
      </c>
      <c r="P85" s="143">
        <v>84</v>
      </c>
      <c r="Q85" s="267"/>
      <c r="R85" s="460"/>
      <c r="S85" s="275"/>
      <c r="T85" s="500"/>
      <c r="U85" s="611"/>
      <c r="V85" s="526"/>
      <c r="W85" s="179"/>
      <c r="X85" s="202"/>
      <c r="Y85" s="282"/>
      <c r="Z85" s="417">
        <f ca="1">IFERROR((NORMSDIST(((LN($F$91/_xlfn.CONCAT(MID($A55,5,4),",",MID($A55,9,1)))+($AS$4+($AS$2^2)/2)*$AS$7)/($AS$2*SQRT($AS$7))))*$F$91-NORMSDIST((((LN($F$91/_xlfn.CONCAT(MID($A55,5,4),",",MID($A55,9,1)))+($AS$4+($AS$2^2)/2)*$AS$7)/($AS$2*SQRT($AS$7)))-$AS$2*SQRT(($AS$7))))*(_xlfn.CONCAT(MID($A55,5,4),",",MID($A55,9,1)))*EXP(-$AS$4*$AS$7)),"")</f>
        <v>75.169200447579669</v>
      </c>
      <c r="AA85" s="719" t="str">
        <f>IF(A55&lt;&gt;"",IF(OR(D55&lt;=0,C56&lt;=0),"",D55/C56-1),"")</f>
        <v/>
      </c>
      <c r="AB85" s="405"/>
      <c r="AC85" s="394"/>
      <c r="AD85" s="394"/>
      <c r="AE85" s="395"/>
      <c r="AF85" s="395"/>
      <c r="AG85" s="395"/>
      <c r="AH85" s="711"/>
      <c r="AI85" s="409"/>
      <c r="AJ85" s="409"/>
      <c r="AK85" s="409"/>
      <c r="AL85" s="408"/>
      <c r="AM85" s="408"/>
      <c r="AN85" s="408"/>
      <c r="AO85" s="408"/>
      <c r="AP85" s="408"/>
      <c r="AQ85" s="408"/>
      <c r="AR85" s="408"/>
      <c r="AS85" s="408"/>
      <c r="AT85" s="408"/>
      <c r="AU85" s="408"/>
      <c r="AV85" s="408"/>
      <c r="AW85" s="408"/>
      <c r="AX85" s="408"/>
      <c r="AY85" s="408"/>
      <c r="AZ85" s="408"/>
      <c r="BA85" s="408"/>
      <c r="BB85" s="408"/>
      <c r="BC85" s="408"/>
      <c r="BD85" s="408"/>
      <c r="BE85" s="408"/>
    </row>
    <row r="86" spans="1:57" ht="12.75" customHeight="1" outlineLevel="1">
      <c r="A86" s="703" t="s">
        <v>503</v>
      </c>
      <c r="B86" s="421">
        <v>460</v>
      </c>
      <c r="C86" s="723">
        <v>6.8</v>
      </c>
      <c r="D86" s="723">
        <v>8.9789999999999992</v>
      </c>
      <c r="E86" s="727">
        <v>2</v>
      </c>
      <c r="F86" s="771">
        <v>6.8</v>
      </c>
      <c r="G86" s="240">
        <v>-2.2499999999999999E-2</v>
      </c>
      <c r="H86" s="119">
        <v>6</v>
      </c>
      <c r="I86" s="109">
        <v>8.98</v>
      </c>
      <c r="J86" s="142">
        <v>6</v>
      </c>
      <c r="K86" s="113">
        <v>6.9569999999999999</v>
      </c>
      <c r="L86" s="120">
        <v>620530</v>
      </c>
      <c r="M86" s="506">
        <v>923</v>
      </c>
      <c r="N86" s="171">
        <v>41</v>
      </c>
      <c r="O86" s="138">
        <v>45496.529814814814</v>
      </c>
      <c r="P86" s="144">
        <v>85</v>
      </c>
      <c r="Q86" s="268"/>
      <c r="R86" s="461"/>
      <c r="S86" s="274"/>
      <c r="T86" s="509"/>
      <c r="U86" s="612"/>
      <c r="V86" s="390"/>
      <c r="W86" s="239"/>
      <c r="X86" s="203"/>
      <c r="Y86" s="305"/>
      <c r="Z86" s="416">
        <f ca="1">IFERROR((NORMSDIST(((LN($F$91/_xlfn.CONCAT(MID($A56,5,4),",",MID($A56,9,1)))+($AS$4+($AS$2^2)/2)*$AS$7)/($AS$2*SQRT($AS$7))))*$F$91-NORMSDIST((((LN($F$91/_xlfn.CONCAT(MID($A56,5,4),",",MID($A56,9,1)))+($AS$4+($AS$2^2)/2)*$AS$7)/($AS$2*SQRT($AS$7)))-$AS$2*SQRT(($AS$7))))*(_xlfn.CONCAT(MID($A56,5,4),",",MID($A56,9,1)))*EXP(-$AS$4*$AS$7)),"")</f>
        <v>40.061007709448688</v>
      </c>
      <c r="AA86" s="720" t="str">
        <f>IF(A56&lt;&gt;"",IF(OR(D56&lt;=0,C57&lt;=0),"",D56/C57-1),"")</f>
        <v/>
      </c>
      <c r="AB86" s="406"/>
      <c r="AC86" s="397"/>
      <c r="AD86" s="397"/>
      <c r="AE86" s="398"/>
      <c r="AF86" s="398"/>
      <c r="AG86" s="398"/>
      <c r="AH86" s="414"/>
      <c r="AI86" s="407"/>
      <c r="AJ86" s="408"/>
      <c r="AK86" s="408"/>
      <c r="AL86" s="408"/>
      <c r="AM86" s="408"/>
      <c r="AN86" s="408"/>
      <c r="AO86" s="408"/>
      <c r="AP86" s="408"/>
      <c r="AQ86" s="408"/>
      <c r="AR86" s="408"/>
      <c r="AS86" s="408"/>
      <c r="AT86" s="408"/>
      <c r="AU86" s="408"/>
      <c r="AV86" s="408"/>
      <c r="AW86" s="408"/>
      <c r="AX86" s="408"/>
      <c r="AY86" s="408"/>
      <c r="AZ86" s="408"/>
      <c r="BA86" s="408"/>
      <c r="BB86" s="408"/>
      <c r="BC86" s="408"/>
      <c r="BD86" s="408"/>
      <c r="BE86" s="408"/>
    </row>
    <row r="87" spans="1:57" ht="12.75" customHeight="1" outlineLevel="1">
      <c r="A87" s="302" t="s">
        <v>504</v>
      </c>
      <c r="B87" s="724">
        <v>3</v>
      </c>
      <c r="C87" s="725">
        <v>5.0999999999999996</v>
      </c>
      <c r="D87" s="726">
        <v>6.98</v>
      </c>
      <c r="E87" s="424">
        <v>83</v>
      </c>
      <c r="F87" s="770">
        <v>5.0999999999999996</v>
      </c>
      <c r="G87" s="241">
        <v>-1.7899999999999999E-2</v>
      </c>
      <c r="H87" s="117">
        <v>4.5</v>
      </c>
      <c r="I87" s="108">
        <v>5.0999999999999996</v>
      </c>
      <c r="J87" s="140">
        <v>4.5</v>
      </c>
      <c r="K87" s="112">
        <v>5.1929999999999996</v>
      </c>
      <c r="L87" s="115">
        <v>9270</v>
      </c>
      <c r="M87" s="505">
        <v>19</v>
      </c>
      <c r="N87" s="170">
        <v>7</v>
      </c>
      <c r="O87" s="137">
        <v>45496.52853009259</v>
      </c>
      <c r="P87" s="143">
        <v>86</v>
      </c>
      <c r="Q87" s="267"/>
      <c r="R87" s="460"/>
      <c r="S87" s="275"/>
      <c r="T87" s="500"/>
      <c r="U87" s="611"/>
      <c r="V87" s="526"/>
      <c r="W87" s="179"/>
      <c r="X87" s="202"/>
      <c r="Y87" s="282"/>
      <c r="Z87" s="417">
        <f ca="1">IFERROR((NORMSDIST(((LN($F$91/_xlfn.CONCAT(MID($A57,5,4),",",MID($A57,9,1)))+($AS$4+($AS$2^2)/2)*$AS$7)/($AS$2*SQRT($AS$7))))*$F$91-NORMSDIST((((LN($F$91/_xlfn.CONCAT(MID($A57,5,4),",",MID($A57,9,1)))+($AS$4+($AS$2^2)/2)*$AS$7)/($AS$2*SQRT($AS$7)))-$AS$2*SQRT(($AS$7))))*(_xlfn.CONCAT(MID($A57,5,4),",",MID($A57,9,1)))*EXP(-$AS$4*$AS$7)),"")</f>
        <v>27.188618105951718</v>
      </c>
      <c r="AA87" s="719" t="str">
        <f>IF(A57&lt;&gt;"",IF(OR(D57&lt;=0,C58&lt;=0),"",D57/C58-1),"")</f>
        <v/>
      </c>
      <c r="AB87" s="405"/>
      <c r="AC87" s="394"/>
      <c r="AD87" s="394"/>
      <c r="AE87" s="395"/>
      <c r="AF87" s="395"/>
      <c r="AG87" s="395"/>
      <c r="AH87" s="414"/>
      <c r="AI87" s="407"/>
      <c r="AJ87" s="408"/>
      <c r="AK87" s="408"/>
      <c r="AL87" s="408"/>
      <c r="AM87" s="408"/>
      <c r="AN87" s="408"/>
      <c r="AO87" s="408"/>
      <c r="AP87" s="408"/>
      <c r="AQ87" s="408"/>
      <c r="AR87" s="408"/>
      <c r="AS87" s="408"/>
      <c r="AT87" s="408"/>
      <c r="AU87" s="408"/>
      <c r="AV87" s="408"/>
      <c r="AW87" s="408"/>
      <c r="AX87" s="408"/>
      <c r="AY87" s="408"/>
      <c r="AZ87" s="408"/>
      <c r="BA87" s="408"/>
      <c r="BB87" s="408"/>
      <c r="BC87" s="408"/>
      <c r="BD87" s="408"/>
      <c r="BE87" s="408"/>
    </row>
    <row r="88" spans="1:57" ht="12.75" customHeight="1" outlineLevel="1">
      <c r="A88" s="703" t="s">
        <v>505</v>
      </c>
      <c r="B88" s="421">
        <v>9</v>
      </c>
      <c r="C88" s="723">
        <v>3.75</v>
      </c>
      <c r="D88" s="723">
        <v>4.7</v>
      </c>
      <c r="E88" s="727">
        <v>5</v>
      </c>
      <c r="F88" s="771">
        <v>3.75</v>
      </c>
      <c r="G88" s="240">
        <v>-7.0099999999999996E-2</v>
      </c>
      <c r="H88" s="119">
        <v>2.75</v>
      </c>
      <c r="I88" s="109">
        <v>4.99</v>
      </c>
      <c r="J88" s="142">
        <v>2.75</v>
      </c>
      <c r="K88" s="113">
        <v>4.0330000000000004</v>
      </c>
      <c r="L88" s="120">
        <v>102554</v>
      </c>
      <c r="M88" s="506">
        <v>259</v>
      </c>
      <c r="N88" s="171">
        <v>38</v>
      </c>
      <c r="O88" s="138">
        <v>45496.528113425928</v>
      </c>
      <c r="P88" s="144">
        <v>87</v>
      </c>
      <c r="Q88" s="268"/>
      <c r="R88" s="461"/>
      <c r="S88" s="274"/>
      <c r="T88" s="509"/>
      <c r="U88" s="612"/>
      <c r="V88" s="390"/>
      <c r="W88" s="239"/>
      <c r="X88" s="203"/>
      <c r="Y88" s="305"/>
      <c r="Z88" s="416">
        <f ca="1">IFERROR((NORMSDIST(((LN($F$91/_xlfn.CONCAT(MID($A58,5,4),",",MID($A58,9,1)))+($AS$4+($AS$2^2)/2)*$AS$7)/($AS$2*SQRT($AS$7))))*$F$91-NORMSDIST((((LN($F$91/_xlfn.CONCAT(MID($A58,5,4),",",MID($A58,9,1)))+($AS$4+($AS$2^2)/2)*$AS$7)/($AS$2*SQRT($AS$7)))-$AS$2*SQRT(($AS$7))))*(_xlfn.CONCAT(MID($A58,5,4),",",MID($A58,9,1)))*EXP(-$AS$4*$AS$7)),"")</f>
        <v>14.930124749213434</v>
      </c>
      <c r="AA88" s="720" t="str">
        <f>IF(A58&lt;&gt;"",IF(OR(D58&lt;=0,C59&lt;=0),"",D58/C59-1),"")</f>
        <v/>
      </c>
      <c r="AB88" s="406"/>
      <c r="AC88" s="397"/>
      <c r="AD88" s="397"/>
      <c r="AE88" s="398"/>
      <c r="AF88" s="398"/>
      <c r="AG88" s="398"/>
      <c r="AH88" s="415"/>
      <c r="AI88" s="407"/>
      <c r="AJ88" s="408"/>
      <c r="AK88" s="408"/>
      <c r="AL88" s="408"/>
      <c r="AM88" s="408"/>
      <c r="AN88" s="408"/>
      <c r="AO88" s="408"/>
      <c r="AP88" s="408"/>
      <c r="AQ88" s="408"/>
      <c r="AR88" s="408"/>
      <c r="AS88" s="408"/>
      <c r="AT88" s="408"/>
      <c r="AU88" s="408"/>
      <c r="AV88" s="408"/>
      <c r="AW88" s="408"/>
      <c r="AX88" s="408"/>
      <c r="AY88" s="408"/>
      <c r="AZ88" s="408"/>
      <c r="BA88" s="408"/>
      <c r="BB88" s="408"/>
      <c r="BC88" s="408"/>
      <c r="BD88" s="408"/>
      <c r="BE88" s="408"/>
    </row>
    <row r="89" spans="1:57" ht="12.75" customHeight="1" outlineLevel="1">
      <c r="A89" s="704" t="s">
        <v>506</v>
      </c>
      <c r="B89" s="613">
        <v>2</v>
      </c>
      <c r="C89" s="728">
        <v>3.51</v>
      </c>
      <c r="D89" s="728">
        <v>3.9</v>
      </c>
      <c r="E89" s="613">
        <v>50</v>
      </c>
      <c r="F89" s="774">
        <v>3.9</v>
      </c>
      <c r="G89" s="936">
        <v>0.33560000000000001</v>
      </c>
      <c r="H89" s="937">
        <v>2.5</v>
      </c>
      <c r="I89" s="938">
        <v>4.5</v>
      </c>
      <c r="J89" s="939">
        <v>2.5</v>
      </c>
      <c r="K89" s="940">
        <v>2.92</v>
      </c>
      <c r="L89" s="941">
        <v>155002</v>
      </c>
      <c r="M89" s="942">
        <v>445</v>
      </c>
      <c r="N89" s="943">
        <v>57</v>
      </c>
      <c r="O89" s="944">
        <v>45496.524212962962</v>
      </c>
      <c r="P89" s="143">
        <v>88</v>
      </c>
      <c r="Q89" s="614"/>
      <c r="R89" s="615"/>
      <c r="S89" s="616"/>
      <c r="T89" s="617"/>
      <c r="U89" s="618"/>
      <c r="V89" s="619"/>
      <c r="W89" s="620"/>
      <c r="X89" s="621"/>
      <c r="Y89" s="622"/>
      <c r="Z89" s="623">
        <f ca="1">IFERROR((NORMSDIST(((LN($F$91/_xlfn.CONCAT(MID($A59,5,4),",",MID($A59,9,1)))+($AS$4+($AS$2^2)/2)*$AS$7)/($AS$2*SQRT($AS$7))))*$F$91-NORMSDIST((((LN($F$91/_xlfn.CONCAT(MID($A59,5,4),",",MID($A59,9,1)))+($AS$4+($AS$2^2)/2)*$AS$7)/($AS$2*SQRT($AS$7)))-$AS$2*SQRT(($AS$7))))*(_xlfn.CONCAT(MID($A59,5,4),",",MID($A59,9,1)))*EXP(-$AS$4*$AS$7)),"")</f>
        <v>6.4907212280885602</v>
      </c>
      <c r="AA89" s="721"/>
      <c r="AB89" s="624"/>
      <c r="AC89" s="625"/>
      <c r="AD89" s="625"/>
      <c r="AE89" s="626"/>
      <c r="AF89" s="626"/>
      <c r="AG89" s="626"/>
      <c r="AH89" s="415"/>
      <c r="AI89" s="407"/>
      <c r="AJ89" s="408"/>
      <c r="AK89" s="408"/>
      <c r="AL89" s="408"/>
      <c r="AM89" s="408"/>
      <c r="AN89" s="408"/>
      <c r="AO89" s="408"/>
      <c r="AP89" s="408"/>
      <c r="AQ89" s="408"/>
      <c r="AR89" s="408"/>
      <c r="AS89" s="408"/>
      <c r="AT89" s="408"/>
      <c r="AU89" s="408"/>
      <c r="AV89" s="408"/>
      <c r="AW89" s="408"/>
      <c r="AX89" s="408"/>
      <c r="AY89" s="408"/>
      <c r="AZ89" s="408"/>
      <c r="BA89" s="408"/>
      <c r="BB89" s="408"/>
      <c r="BC89" s="408"/>
      <c r="BD89" s="408"/>
      <c r="BE89" s="408"/>
    </row>
    <row r="90" spans="1:57">
      <c r="A90" s="449" t="s">
        <v>145</v>
      </c>
      <c r="B90" s="421">
        <v>2</v>
      </c>
      <c r="C90" s="367">
        <v>3870</v>
      </c>
      <c r="D90" s="419">
        <v>3880</v>
      </c>
      <c r="E90" s="421">
        <v>165</v>
      </c>
      <c r="F90" s="287">
        <v>3880</v>
      </c>
      <c r="G90" s="240">
        <v>3.8800000000000001E-2</v>
      </c>
      <c r="H90" s="118">
        <v>3900</v>
      </c>
      <c r="I90" s="110">
        <v>3900</v>
      </c>
      <c r="J90" s="141">
        <v>3780</v>
      </c>
      <c r="K90" s="114">
        <v>3735</v>
      </c>
      <c r="L90" s="121">
        <v>82227995</v>
      </c>
      <c r="M90" s="114">
        <v>21410</v>
      </c>
      <c r="N90" s="121">
        <v>319</v>
      </c>
      <c r="O90" s="136">
        <v>45496.529467592591</v>
      </c>
      <c r="P90" s="144">
        <v>89</v>
      </c>
      <c r="Q90" s="132"/>
      <c r="R90" s="195">
        <v>0</v>
      </c>
      <c r="S90" s="206">
        <v>0</v>
      </c>
      <c r="T90" s="269"/>
      <c r="U90" s="269"/>
      <c r="V90" s="269"/>
      <c r="W90" s="311"/>
      <c r="X90" s="312"/>
      <c r="Y90" s="181">
        <f>IF(D90&lt;&gt;0,($C91*(1-$AB$1))-$D90,0)</f>
        <v>-0.38799999999991996</v>
      </c>
      <c r="Z90" s="313"/>
      <c r="AA90" s="833">
        <v>29</v>
      </c>
      <c r="AB90" s="404"/>
      <c r="AC90" s="392"/>
      <c r="AD90" s="392"/>
      <c r="AE90" s="393"/>
      <c r="AF90" s="393"/>
      <c r="AG90" s="393"/>
      <c r="AH90" s="407"/>
      <c r="AI90" s="407"/>
      <c r="AJ90" s="408"/>
      <c r="AK90" s="408"/>
      <c r="AL90" s="408"/>
      <c r="AM90" s="408"/>
      <c r="AN90" s="408"/>
      <c r="AO90" s="408"/>
      <c r="AP90" s="408"/>
      <c r="AQ90" s="408"/>
      <c r="AR90" s="408"/>
      <c r="AS90" s="408"/>
      <c r="AT90" s="408"/>
      <c r="AU90" s="408"/>
      <c r="AV90" s="408"/>
      <c r="AW90" s="408"/>
      <c r="AX90" s="408"/>
      <c r="AY90" s="408"/>
      <c r="AZ90" s="408"/>
      <c r="BA90" s="408"/>
      <c r="BB90" s="408"/>
      <c r="BC90" s="408"/>
      <c r="BD90" s="408"/>
      <c r="BE90" s="408"/>
    </row>
    <row r="91" spans="1:57" ht="12.75" customHeight="1">
      <c r="A91" s="455" t="s">
        <v>324</v>
      </c>
      <c r="B91" s="425">
        <v>14</v>
      </c>
      <c r="C91" s="427">
        <v>3880</v>
      </c>
      <c r="D91" s="427">
        <v>3885</v>
      </c>
      <c r="E91" s="426">
        <v>1192</v>
      </c>
      <c r="F91" s="710">
        <v>3880</v>
      </c>
      <c r="G91" s="324">
        <v>3.32E-2</v>
      </c>
      <c r="H91" s="325">
        <v>3805</v>
      </c>
      <c r="I91" s="453">
        <v>3885</v>
      </c>
      <c r="J91" s="326">
        <v>3800</v>
      </c>
      <c r="K91" s="327">
        <v>3755</v>
      </c>
      <c r="L91" s="328">
        <v>1610094010</v>
      </c>
      <c r="M91" s="327">
        <v>418979</v>
      </c>
      <c r="N91" s="328">
        <v>1506</v>
      </c>
      <c r="O91" s="329">
        <v>45496.529780092591</v>
      </c>
      <c r="P91" s="143">
        <v>90</v>
      </c>
      <c r="Q91" s="330">
        <v>0</v>
      </c>
      <c r="R91" s="331">
        <v>0</v>
      </c>
      <c r="S91" s="332">
        <v>0</v>
      </c>
      <c r="T91" s="333">
        <v>0</v>
      </c>
      <c r="U91" s="333"/>
      <c r="V91" s="333"/>
      <c r="W91" s="334">
        <v>0</v>
      </c>
      <c r="X91" s="335">
        <v>0</v>
      </c>
      <c r="Y91" s="336" t="str">
        <f>IFERROR(INT(#REF!/(F90)),"")</f>
        <v/>
      </c>
      <c r="Z91" s="337"/>
      <c r="AA91" s="834">
        <f>F91/AA90*10</f>
        <v>1337.9310344827586</v>
      </c>
      <c r="AB91" s="405"/>
      <c r="AC91" s="394"/>
      <c r="AD91" s="394"/>
      <c r="AE91" s="395"/>
      <c r="AF91" s="395"/>
      <c r="AG91" s="395"/>
      <c r="AH91" s="407"/>
      <c r="AI91" s="407"/>
      <c r="AJ91" s="408"/>
      <c r="AK91" s="408"/>
      <c r="AL91" s="408"/>
      <c r="AM91" s="408"/>
      <c r="AN91" s="408"/>
      <c r="AO91" s="408"/>
      <c r="AP91" s="408"/>
      <c r="AQ91" s="408"/>
      <c r="AR91" s="408"/>
      <c r="AS91" s="408"/>
      <c r="AT91" s="408"/>
      <c r="AU91" s="408"/>
      <c r="AV91" s="408"/>
      <c r="AW91" s="408"/>
      <c r="AX91" s="408"/>
      <c r="AY91" s="408"/>
      <c r="AZ91" s="408"/>
      <c r="BA91" s="408"/>
      <c r="BB91" s="408"/>
      <c r="BC91" s="408"/>
      <c r="BD91" s="408"/>
      <c r="BE91" s="408"/>
    </row>
    <row r="92" spans="1:57" ht="12.75" customHeight="1">
      <c r="A92" s="450" t="s">
        <v>7</v>
      </c>
      <c r="B92" s="279">
        <v>30001</v>
      </c>
      <c r="C92" s="367">
        <v>65320</v>
      </c>
      <c r="D92" s="419">
        <v>65340</v>
      </c>
      <c r="E92" s="280">
        <v>219879</v>
      </c>
      <c r="F92" s="287">
        <v>65340</v>
      </c>
      <c r="G92" s="240">
        <v>1.61E-2</v>
      </c>
      <c r="H92" s="118">
        <v>64900</v>
      </c>
      <c r="I92" s="110">
        <v>65890</v>
      </c>
      <c r="J92" s="141">
        <v>64530</v>
      </c>
      <c r="K92" s="114">
        <v>64300</v>
      </c>
      <c r="L92" s="121">
        <v>84015805862</v>
      </c>
      <c r="M92" s="114">
        <v>128579856</v>
      </c>
      <c r="N92" s="121">
        <v>52229</v>
      </c>
      <c r="O92" s="136">
        <v>45496.529861111114</v>
      </c>
      <c r="P92" s="144">
        <v>91</v>
      </c>
      <c r="Q92" s="132">
        <v>0</v>
      </c>
      <c r="R92" s="195">
        <v>0</v>
      </c>
      <c r="S92" s="206">
        <v>0</v>
      </c>
      <c r="T92" s="269">
        <v>0</v>
      </c>
      <c r="U92" s="269"/>
      <c r="V92" s="269"/>
      <c r="W92" s="250">
        <f t="shared" ref="W92" si="11">(V92*X92)</f>
        <v>0</v>
      </c>
      <c r="X92" s="203"/>
      <c r="Y92" s="181">
        <f>IF(D92&lt;&gt;0,($C93*(1-$AB$1))-$D92,0)</f>
        <v>33.461999999999534</v>
      </c>
      <c r="Z92" s="182"/>
      <c r="AA92" s="183"/>
      <c r="AB92" s="404"/>
      <c r="AC92" s="392"/>
      <c r="AD92" s="392"/>
      <c r="AE92" s="393"/>
      <c r="AF92" s="393"/>
      <c r="AG92" s="393"/>
      <c r="AH92" s="407"/>
      <c r="AI92" s="407"/>
      <c r="AJ92" s="408"/>
      <c r="AK92" s="408"/>
      <c r="AL92" s="408"/>
      <c r="AM92" s="408"/>
      <c r="AN92" s="410"/>
      <c r="AO92" s="408"/>
      <c r="AP92" s="408"/>
      <c r="AQ92" s="408"/>
      <c r="AR92" s="408"/>
      <c r="AS92" s="408"/>
      <c r="AT92" s="408"/>
      <c r="AU92" s="408"/>
      <c r="AV92" s="408"/>
      <c r="AW92" s="408"/>
      <c r="AX92" s="408"/>
      <c r="AY92" s="408"/>
      <c r="AZ92" s="408"/>
      <c r="BA92" s="408"/>
      <c r="BB92" s="408"/>
      <c r="BC92" s="408"/>
      <c r="BD92" s="408"/>
      <c r="BE92" s="408"/>
    </row>
    <row r="93" spans="1:57" ht="12.75" customHeight="1">
      <c r="A93" s="444" t="s">
        <v>325</v>
      </c>
      <c r="B93" s="278">
        <v>4</v>
      </c>
      <c r="C93" s="418">
        <v>65380</v>
      </c>
      <c r="D93" s="418">
        <v>65390</v>
      </c>
      <c r="E93" s="278">
        <v>9955</v>
      </c>
      <c r="F93" s="237">
        <v>65390</v>
      </c>
      <c r="G93" s="241">
        <v>7.4999999999999997E-3</v>
      </c>
      <c r="H93" s="117">
        <v>65010</v>
      </c>
      <c r="I93" s="108">
        <v>65990</v>
      </c>
      <c r="J93" s="140">
        <v>64730</v>
      </c>
      <c r="K93" s="112">
        <v>64900</v>
      </c>
      <c r="L93" s="115">
        <v>51788175534</v>
      </c>
      <c r="M93" s="112">
        <v>79189626</v>
      </c>
      <c r="N93" s="115">
        <v>19940</v>
      </c>
      <c r="O93" s="137">
        <v>45496.529849537037</v>
      </c>
      <c r="P93" s="143">
        <v>92</v>
      </c>
      <c r="Q93" s="130">
        <v>0</v>
      </c>
      <c r="R93" s="194">
        <v>0</v>
      </c>
      <c r="S93" s="207">
        <v>0</v>
      </c>
      <c r="T93" s="270">
        <v>0</v>
      </c>
      <c r="U93" s="270"/>
      <c r="V93" s="270"/>
      <c r="W93" s="178">
        <f>V92*(F93/100)</f>
        <v>0</v>
      </c>
      <c r="X93" s="202"/>
      <c r="Y93" s="175" t="str">
        <f>IFERROR(INT(#REF!/(F60/100)),"")</f>
        <v/>
      </c>
      <c r="Z93" s="184"/>
      <c r="AA93" s="185"/>
      <c r="AB93" s="405"/>
      <c r="AC93" s="394"/>
      <c r="AD93" s="394"/>
      <c r="AE93" s="395"/>
      <c r="AF93" s="395"/>
      <c r="AG93" s="395"/>
      <c r="AH93" s="407"/>
      <c r="AI93" s="407"/>
      <c r="AJ93" s="408"/>
      <c r="AK93" s="408"/>
      <c r="AL93" s="408"/>
      <c r="AM93" s="408"/>
      <c r="AN93" s="410"/>
      <c r="AO93" s="408"/>
      <c r="AP93" s="408"/>
      <c r="AQ93" s="408"/>
      <c r="AR93" s="408"/>
      <c r="AS93" s="408"/>
      <c r="AT93" s="408"/>
      <c r="AU93" s="408"/>
      <c r="AV93" s="408"/>
      <c r="AW93" s="408"/>
      <c r="AX93" s="408"/>
      <c r="AY93" s="408"/>
      <c r="AZ93" s="408"/>
      <c r="BA93" s="408"/>
      <c r="BB93" s="408"/>
      <c r="BC93" s="408"/>
      <c r="BD93" s="408"/>
      <c r="BE93" s="408"/>
    </row>
    <row r="94" spans="1:57" ht="12.75" customHeight="1">
      <c r="A94" s="450" t="s">
        <v>9</v>
      </c>
      <c r="B94" s="279">
        <v>8496</v>
      </c>
      <c r="C94" s="367">
        <v>48.787999999999997</v>
      </c>
      <c r="D94" s="419">
        <v>48.819000000000003</v>
      </c>
      <c r="E94" s="280">
        <v>7504</v>
      </c>
      <c r="F94" s="286">
        <v>48.819000000000003</v>
      </c>
      <c r="G94" s="240">
        <v>6.5000000000000006E-3</v>
      </c>
      <c r="H94" s="119">
        <v>48.551000000000002</v>
      </c>
      <c r="I94" s="109">
        <v>49.5</v>
      </c>
      <c r="J94" s="142">
        <v>48.548999999999999</v>
      </c>
      <c r="K94" s="113">
        <v>48.5</v>
      </c>
      <c r="L94" s="120">
        <v>23177347</v>
      </c>
      <c r="M94" s="113">
        <v>47442418</v>
      </c>
      <c r="N94" s="120">
        <v>10325</v>
      </c>
      <c r="O94" s="138">
        <v>45496.529849537037</v>
      </c>
      <c r="P94" s="144">
        <v>93</v>
      </c>
      <c r="Q94" s="131">
        <v>0</v>
      </c>
      <c r="R94" s="197">
        <v>0</v>
      </c>
      <c r="S94" s="208">
        <v>0</v>
      </c>
      <c r="T94" s="271">
        <v>0</v>
      </c>
      <c r="U94" s="271"/>
      <c r="V94" s="271"/>
      <c r="W94" s="251">
        <f t="shared" ref="W94:W96" si="12">(V94*X94)</f>
        <v>0</v>
      </c>
      <c r="X94" s="205"/>
      <c r="Y94" s="186">
        <f>IF(D94&lt;&gt;0,($C95*(1-$AB$1))-$D94,0)</f>
        <v>-7.1875200000000916E-2</v>
      </c>
      <c r="Z94" s="187">
        <f>IFERROR(IF(C94&lt;&gt;"",$AA$1/(D92/100)*(C94/100),""),"")</f>
        <v>99.844554487898847</v>
      </c>
      <c r="AA94" s="188">
        <f>IFERROR($AC$1/(D94/100)*(C92/100),"")</f>
        <v>133800.36461213871</v>
      </c>
      <c r="AB94" s="406"/>
      <c r="AC94" s="398"/>
      <c r="AD94" s="399"/>
      <c r="AE94" s="399"/>
      <c r="AF94" s="393"/>
      <c r="AG94" s="393"/>
      <c r="AH94" s="407"/>
      <c r="AI94" s="407"/>
      <c r="AJ94" s="408"/>
      <c r="AK94" s="408"/>
      <c r="AL94" s="408"/>
      <c r="AM94" s="408"/>
      <c r="AN94" s="410"/>
      <c r="AO94" s="408"/>
      <c r="AP94" s="408"/>
      <c r="AQ94" s="408"/>
      <c r="AR94" s="408"/>
      <c r="AS94" s="408"/>
      <c r="AT94" s="408"/>
      <c r="AU94" s="408"/>
      <c r="AV94" s="408"/>
      <c r="AW94" s="408"/>
      <c r="AX94" s="408"/>
      <c r="AY94" s="408"/>
      <c r="AZ94" s="408"/>
      <c r="BA94" s="408"/>
      <c r="BB94" s="408"/>
      <c r="BC94" s="408"/>
      <c r="BD94" s="408"/>
      <c r="BE94" s="408"/>
    </row>
    <row r="95" spans="1:57" ht="12.75" customHeight="1">
      <c r="A95" s="444" t="s">
        <v>326</v>
      </c>
      <c r="B95" s="278">
        <v>7597</v>
      </c>
      <c r="C95" s="418">
        <v>48.752000000000002</v>
      </c>
      <c r="D95" s="418">
        <v>48.83</v>
      </c>
      <c r="E95" s="278">
        <v>1</v>
      </c>
      <c r="F95" s="237">
        <v>48.762</v>
      </c>
      <c r="G95" s="288">
        <v>3.3E-3</v>
      </c>
      <c r="H95" s="117">
        <v>48.652000000000001</v>
      </c>
      <c r="I95" s="108">
        <v>50</v>
      </c>
      <c r="J95" s="140">
        <v>48.593000000000004</v>
      </c>
      <c r="K95" s="112">
        <v>48.6</v>
      </c>
      <c r="L95" s="115">
        <v>4332265</v>
      </c>
      <c r="M95" s="112">
        <v>8855718</v>
      </c>
      <c r="N95" s="115">
        <v>1948</v>
      </c>
      <c r="O95" s="137">
        <v>45496.529398148145</v>
      </c>
      <c r="P95" s="143">
        <v>94</v>
      </c>
      <c r="Q95" s="130">
        <v>0</v>
      </c>
      <c r="R95" s="194">
        <v>0</v>
      </c>
      <c r="S95" s="207">
        <v>0</v>
      </c>
      <c r="T95" s="270">
        <v>0</v>
      </c>
      <c r="U95" s="270"/>
      <c r="V95" s="270"/>
      <c r="W95" s="252">
        <f>V94*(F94/100)</f>
        <v>0</v>
      </c>
      <c r="X95" s="202"/>
      <c r="Y95" s="176" t="str">
        <f>IFERROR(INT(#REF!/(F94/100)),"")</f>
        <v/>
      </c>
      <c r="Z95" s="189">
        <f>IFERROR(IF(C95&lt;&gt;"",$AA$1/(D93/100)*(C95/100),""),"")</f>
        <v>99.694591455858315</v>
      </c>
      <c r="AA95" s="190">
        <f>IFERROR($AC$1/(D95/100)*(C93/100),"")</f>
        <v>133893.09850501741</v>
      </c>
      <c r="AB95" s="405"/>
      <c r="AC95" s="395"/>
      <c r="AD95" s="396"/>
      <c r="AE95" s="396"/>
      <c r="AF95" s="395"/>
      <c r="AG95" s="395"/>
      <c r="AH95" s="407"/>
      <c r="AI95" s="407"/>
      <c r="AJ95" s="408"/>
      <c r="AK95" s="408"/>
      <c r="AL95" s="408"/>
      <c r="AM95" s="408"/>
      <c r="AN95" s="410"/>
      <c r="AO95" s="408"/>
      <c r="AP95" s="408"/>
      <c r="AQ95" s="408"/>
      <c r="AR95" s="408"/>
      <c r="AS95" s="408"/>
      <c r="AT95" s="408"/>
      <c r="AU95" s="408"/>
      <c r="AV95" s="408"/>
      <c r="AW95" s="408"/>
      <c r="AX95" s="408"/>
      <c r="AY95" s="408"/>
      <c r="AZ95" s="408"/>
      <c r="BA95" s="408"/>
      <c r="BB95" s="408"/>
      <c r="BC95" s="408"/>
      <c r="BD95" s="408"/>
      <c r="BE95" s="408"/>
    </row>
    <row r="96" spans="1:57" ht="12.75" customHeight="1">
      <c r="A96" s="450" t="s">
        <v>8</v>
      </c>
      <c r="B96" s="279">
        <v>27433</v>
      </c>
      <c r="C96" s="367">
        <v>48.838000000000001</v>
      </c>
      <c r="D96" s="419">
        <v>48.848999999999997</v>
      </c>
      <c r="E96" s="280">
        <v>2565</v>
      </c>
      <c r="F96" s="287">
        <v>48.838000000000001</v>
      </c>
      <c r="G96" s="240">
        <v>9.3999999999999986E-3</v>
      </c>
      <c r="H96" s="119">
        <v>48.5</v>
      </c>
      <c r="I96" s="109">
        <v>49.295000000000002</v>
      </c>
      <c r="J96" s="142">
        <v>48.499000000000002</v>
      </c>
      <c r="K96" s="113">
        <v>48.38</v>
      </c>
      <c r="L96" s="120">
        <v>72238434</v>
      </c>
      <c r="M96" s="113">
        <v>147761819</v>
      </c>
      <c r="N96" s="120">
        <v>82060</v>
      </c>
      <c r="O96" s="138">
        <v>45496.529861111114</v>
      </c>
      <c r="P96" s="144">
        <v>95</v>
      </c>
      <c r="Q96" s="131">
        <v>0</v>
      </c>
      <c r="R96" s="197">
        <v>0</v>
      </c>
      <c r="S96" s="208">
        <v>0</v>
      </c>
      <c r="T96" s="271">
        <v>0</v>
      </c>
      <c r="U96" s="271"/>
      <c r="V96" s="271"/>
      <c r="W96" s="253">
        <f t="shared" si="12"/>
        <v>0</v>
      </c>
      <c r="X96" s="204"/>
      <c r="Y96" s="191">
        <f>IF(D96&lt;&gt;0,($C97*(1-$AB$1))-$D96,0)</f>
        <v>-1.2884099999993737E-2</v>
      </c>
      <c r="Z96" s="192">
        <f>IFERROR(IF(C96&lt;&gt;"",$AA$1/(D92/100)*(C96/100),""),"")</f>
        <v>99.946879398212758</v>
      </c>
      <c r="AA96" s="193">
        <f>IFERROR($AC$1/(D96/100)*(C92/100),"")</f>
        <v>133718.19279821494</v>
      </c>
      <c r="AB96" s="404"/>
      <c r="AC96" s="392"/>
      <c r="AD96" s="392"/>
      <c r="AE96" s="393"/>
      <c r="AF96" s="393"/>
      <c r="AG96" s="393"/>
      <c r="AH96" s="407"/>
      <c r="AI96" s="407"/>
      <c r="AJ96" s="408"/>
      <c r="AK96" s="408"/>
      <c r="AL96" s="408"/>
      <c r="AM96" s="408"/>
      <c r="AN96" s="408"/>
      <c r="AO96" s="408"/>
      <c r="AP96" s="408"/>
      <c r="AQ96" s="408"/>
      <c r="AR96" s="408"/>
      <c r="AS96" s="408"/>
      <c r="AT96" s="408"/>
      <c r="AU96" s="408"/>
      <c r="AV96" s="408"/>
      <c r="AW96" s="408"/>
      <c r="AX96" s="408"/>
      <c r="AY96" s="408"/>
      <c r="AZ96" s="408"/>
      <c r="BA96" s="408"/>
      <c r="BB96" s="408"/>
      <c r="BC96" s="408"/>
      <c r="BD96" s="408"/>
      <c r="BE96" s="408"/>
    </row>
    <row r="97" spans="1:57" ht="12.75" customHeight="1">
      <c r="A97" s="445" t="s">
        <v>327</v>
      </c>
      <c r="B97" s="298">
        <v>1</v>
      </c>
      <c r="C97" s="420">
        <v>48.841000000000001</v>
      </c>
      <c r="D97" s="420">
        <v>48.85</v>
      </c>
      <c r="E97" s="298">
        <v>21050</v>
      </c>
      <c r="F97" s="238">
        <v>48.841000000000001</v>
      </c>
      <c r="G97" s="243">
        <v>1.8E-3</v>
      </c>
      <c r="H97" s="221">
        <v>48.75</v>
      </c>
      <c r="I97" s="222">
        <v>49.27</v>
      </c>
      <c r="J97" s="223">
        <v>48.500999999999998</v>
      </c>
      <c r="K97" s="224">
        <v>48.75</v>
      </c>
      <c r="L97" s="225">
        <v>19160068</v>
      </c>
      <c r="M97" s="224">
        <v>39189548</v>
      </c>
      <c r="N97" s="225">
        <v>16781</v>
      </c>
      <c r="O97" s="226">
        <v>45496.529849537037</v>
      </c>
      <c r="P97" s="143">
        <v>96</v>
      </c>
      <c r="Q97" s="227">
        <v>0</v>
      </c>
      <c r="R97" s="228">
        <v>0</v>
      </c>
      <c r="S97" s="229">
        <v>0</v>
      </c>
      <c r="T97" s="272">
        <v>0</v>
      </c>
      <c r="U97" s="272"/>
      <c r="V97" s="272"/>
      <c r="W97" s="254">
        <f>V96*(C96/100)</f>
        <v>0</v>
      </c>
      <c r="X97" s="230"/>
      <c r="Y97" s="231" t="str">
        <f>IFERROR(INT(#REF!/(F96/100)),"")</f>
        <v/>
      </c>
      <c r="Z97" s="232">
        <f>IFERROR(IF(C97&lt;&gt;"",$AA$1/(D93/100)*(C97/100),""),"")</f>
        <v>99.876590525426153</v>
      </c>
      <c r="AA97" s="835">
        <f>IFERROR($AC$1/(D97/100)*(C93/100),"")</f>
        <v>133838.28045035823</v>
      </c>
      <c r="AB97" s="405"/>
      <c r="AC97" s="394"/>
      <c r="AD97" s="394"/>
      <c r="AE97" s="395"/>
      <c r="AF97" s="395"/>
      <c r="AG97" s="395"/>
      <c r="AH97" s="407"/>
      <c r="AI97" s="407"/>
      <c r="AJ97" s="408"/>
      <c r="AK97" s="408"/>
      <c r="AL97" s="408"/>
      <c r="AM97" s="408"/>
      <c r="AN97" s="408"/>
      <c r="AO97" s="408"/>
      <c r="AP97" s="408"/>
      <c r="AQ97" s="408"/>
      <c r="AR97" s="408"/>
      <c r="AS97" s="408"/>
      <c r="AT97" s="408"/>
      <c r="AU97" s="408"/>
      <c r="AV97" s="408"/>
      <c r="AW97" s="408"/>
      <c r="AX97" s="408"/>
      <c r="AY97" s="408"/>
      <c r="AZ97" s="408"/>
      <c r="BA97" s="408"/>
      <c r="BB97" s="408"/>
      <c r="BC97" s="408"/>
      <c r="BD97" s="408"/>
      <c r="BE97" s="408"/>
    </row>
    <row r="98" spans="1:57" ht="12.75" customHeight="1">
      <c r="A98" s="450" t="s">
        <v>10</v>
      </c>
      <c r="B98" s="279">
        <v>41548</v>
      </c>
      <c r="C98" s="367">
        <v>68950</v>
      </c>
      <c r="D98" s="419">
        <v>69000</v>
      </c>
      <c r="E98" s="280">
        <v>98723</v>
      </c>
      <c r="F98" s="286">
        <v>68970</v>
      </c>
      <c r="G98" s="240">
        <v>1.6E-2</v>
      </c>
      <c r="H98" s="118">
        <v>69980</v>
      </c>
      <c r="I98" s="110">
        <v>69980</v>
      </c>
      <c r="J98" s="141">
        <v>67880</v>
      </c>
      <c r="K98" s="114">
        <v>67880</v>
      </c>
      <c r="L98" s="121">
        <v>3241914430</v>
      </c>
      <c r="M98" s="114">
        <v>4711502</v>
      </c>
      <c r="N98" s="121">
        <v>2688</v>
      </c>
      <c r="O98" s="136">
        <v>45496.529606481483</v>
      </c>
      <c r="P98" s="144">
        <v>97</v>
      </c>
      <c r="Q98" s="132"/>
      <c r="R98" s="195">
        <v>0</v>
      </c>
      <c r="S98" s="206">
        <v>0</v>
      </c>
      <c r="T98" s="269">
        <v>0</v>
      </c>
      <c r="U98" s="269"/>
      <c r="V98" s="269">
        <v>0</v>
      </c>
      <c r="W98" s="250">
        <f t="shared" ref="W98:W110" si="13">(V98*X98)</f>
        <v>0</v>
      </c>
      <c r="X98" s="203"/>
      <c r="Y98" s="181">
        <f>IF(D98&lt;&gt;0,($C99*(1-$AB$1))-$D98,0)</f>
        <v>-16.899000000004889</v>
      </c>
      <c r="Z98" s="182"/>
      <c r="AA98" s="183"/>
      <c r="AB98" s="404"/>
      <c r="AC98" s="392"/>
      <c r="AD98" s="392"/>
      <c r="AE98" s="393"/>
      <c r="AF98" s="393"/>
      <c r="AG98" s="393"/>
      <c r="AH98" s="407"/>
      <c r="AI98" s="407"/>
      <c r="AJ98" s="408"/>
      <c r="AK98" s="408"/>
      <c r="AL98" s="408"/>
      <c r="AM98" s="408"/>
      <c r="AN98" s="408"/>
      <c r="AO98" s="408"/>
      <c r="AP98" s="408"/>
      <c r="AQ98" s="408"/>
      <c r="AR98" s="408"/>
      <c r="AS98" s="408"/>
      <c r="AT98" s="408"/>
      <c r="AU98" s="408"/>
      <c r="AV98" s="408"/>
      <c r="AW98" s="408"/>
      <c r="AX98" s="408"/>
      <c r="AY98" s="408"/>
      <c r="AZ98" s="408"/>
      <c r="BA98" s="408"/>
      <c r="BB98" s="408"/>
      <c r="BC98" s="408"/>
      <c r="BD98" s="408"/>
      <c r="BE98" s="408"/>
    </row>
    <row r="99" spans="1:57" ht="12.75" customHeight="1">
      <c r="A99" s="444" t="s">
        <v>328</v>
      </c>
      <c r="B99" s="278">
        <v>963</v>
      </c>
      <c r="C99" s="418">
        <v>68990</v>
      </c>
      <c r="D99" s="418">
        <v>69060</v>
      </c>
      <c r="E99" s="278">
        <v>994</v>
      </c>
      <c r="F99" s="237">
        <v>68990</v>
      </c>
      <c r="G99" s="241">
        <v>5.8999999999999999E-3</v>
      </c>
      <c r="H99" s="117">
        <v>68590</v>
      </c>
      <c r="I99" s="108">
        <v>69530</v>
      </c>
      <c r="J99" s="140">
        <v>68070</v>
      </c>
      <c r="K99" s="112">
        <v>68580</v>
      </c>
      <c r="L99" s="115">
        <v>5376290662</v>
      </c>
      <c r="M99" s="112">
        <v>7802140</v>
      </c>
      <c r="N99" s="115">
        <v>3381</v>
      </c>
      <c r="O99" s="137">
        <v>45496.529849537037</v>
      </c>
      <c r="P99" s="143">
        <v>98</v>
      </c>
      <c r="Q99" s="130">
        <v>0</v>
      </c>
      <c r="R99" s="194">
        <v>0</v>
      </c>
      <c r="S99" s="207">
        <v>0</v>
      </c>
      <c r="T99" s="270">
        <v>0</v>
      </c>
      <c r="U99" s="270"/>
      <c r="V99" s="270">
        <v>0</v>
      </c>
      <c r="W99" s="177">
        <f>V98*(F99/100)</f>
        <v>0</v>
      </c>
      <c r="X99" s="202"/>
      <c r="Y99" s="175" t="str">
        <f>IFERROR(INT(#REF!/(F98/100)),"")</f>
        <v/>
      </c>
      <c r="Z99" s="184"/>
      <c r="AA99" s="185"/>
      <c r="AB99" s="405"/>
      <c r="AC99" s="394"/>
      <c r="AD99" s="394"/>
      <c r="AE99" s="395"/>
      <c r="AF99" s="395"/>
      <c r="AG99" s="395"/>
      <c r="AH99" s="407"/>
      <c r="AI99" s="407"/>
      <c r="AJ99" s="408"/>
      <c r="AK99" s="408"/>
      <c r="AL99" s="408"/>
      <c r="AM99" s="408"/>
      <c r="AN99" s="408"/>
      <c r="AO99" s="408"/>
      <c r="AP99" s="408"/>
      <c r="AQ99" s="408"/>
      <c r="AR99" s="408"/>
      <c r="AS99" s="408"/>
      <c r="AT99" s="408"/>
      <c r="AU99" s="408"/>
      <c r="AV99" s="408"/>
      <c r="AW99" s="408"/>
      <c r="AX99" s="408"/>
      <c r="AY99" s="408"/>
      <c r="AZ99" s="408"/>
      <c r="BA99" s="408"/>
      <c r="BB99" s="408"/>
      <c r="BC99" s="408"/>
      <c r="BD99" s="408"/>
      <c r="BE99" s="408"/>
    </row>
    <row r="100" spans="1:57" ht="12.75" customHeight="1">
      <c r="A100" s="450" t="s">
        <v>11</v>
      </c>
      <c r="B100" s="279">
        <v>52508</v>
      </c>
      <c r="C100" s="367">
        <v>51.48</v>
      </c>
      <c r="D100" s="419">
        <v>51.55</v>
      </c>
      <c r="E100" s="280">
        <v>33105</v>
      </c>
      <c r="F100" s="286">
        <v>51.55</v>
      </c>
      <c r="G100" s="240">
        <v>1.0700000000000001E-2</v>
      </c>
      <c r="H100" s="119">
        <v>51.5</v>
      </c>
      <c r="I100" s="109">
        <v>51.95</v>
      </c>
      <c r="J100" s="142">
        <v>51.1</v>
      </c>
      <c r="K100" s="113">
        <v>51</v>
      </c>
      <c r="L100" s="120">
        <v>511097</v>
      </c>
      <c r="M100" s="113">
        <v>991550</v>
      </c>
      <c r="N100" s="120">
        <v>407</v>
      </c>
      <c r="O100" s="138">
        <v>45496.529780092591</v>
      </c>
      <c r="P100" s="144">
        <v>99</v>
      </c>
      <c r="Q100" s="131">
        <v>0</v>
      </c>
      <c r="R100" s="197">
        <v>0</v>
      </c>
      <c r="S100" s="208">
        <v>0</v>
      </c>
      <c r="T100" s="271">
        <v>0</v>
      </c>
      <c r="U100" s="271"/>
      <c r="V100" s="271">
        <v>0</v>
      </c>
      <c r="W100" s="251">
        <f t="shared" ref="W100" si="14">(V100*X100)</f>
        <v>0</v>
      </c>
      <c r="X100" s="205"/>
      <c r="Y100" s="186">
        <f>IF(D100&lt;&gt;0,($C101*(1-$AB$1))-$D100,0)</f>
        <v>-0.10514499999999316</v>
      </c>
      <c r="Z100" s="187">
        <f>IFERROR(IF(C100&lt;&gt;"",$AA$1/(D98/100)*(C100/100),""),"")</f>
        <v>99.765399496407298</v>
      </c>
      <c r="AA100" s="188">
        <f>IFERROR($AC$1/(D100/100)*(C98/100),"")</f>
        <v>133753.63724539283</v>
      </c>
      <c r="AB100" s="404"/>
      <c r="AC100" s="392"/>
      <c r="AD100" s="392"/>
      <c r="AE100" s="393"/>
      <c r="AF100" s="393"/>
      <c r="AG100" s="393"/>
      <c r="AH100" s="407"/>
      <c r="AI100" s="407"/>
      <c r="AJ100" s="408"/>
      <c r="AK100" s="408"/>
      <c r="AL100" s="408"/>
      <c r="AM100" s="408"/>
      <c r="AN100" s="408"/>
      <c r="AO100" s="408"/>
      <c r="AP100" s="408"/>
      <c r="AQ100" s="408"/>
      <c r="AR100" s="408"/>
      <c r="AS100" s="408"/>
      <c r="AT100" s="408"/>
      <c r="AU100" s="408"/>
      <c r="AV100" s="408"/>
      <c r="AW100" s="408"/>
      <c r="AX100" s="408"/>
      <c r="AY100" s="408"/>
      <c r="AZ100" s="408"/>
      <c r="BA100" s="408"/>
      <c r="BB100" s="408"/>
      <c r="BC100" s="408"/>
      <c r="BD100" s="408"/>
      <c r="BE100" s="408"/>
    </row>
    <row r="101" spans="1:57" ht="12.75" customHeight="1">
      <c r="A101" s="444" t="s">
        <v>329</v>
      </c>
      <c r="B101" s="278">
        <v>100000</v>
      </c>
      <c r="C101" s="418">
        <v>51.45</v>
      </c>
      <c r="D101" s="418">
        <v>51.57</v>
      </c>
      <c r="E101" s="278">
        <v>314</v>
      </c>
      <c r="F101" s="237">
        <v>51.5</v>
      </c>
      <c r="G101" s="288">
        <v>4.7999999999999996E-3</v>
      </c>
      <c r="H101" s="117">
        <v>51.5</v>
      </c>
      <c r="I101" s="108">
        <v>51.67</v>
      </c>
      <c r="J101" s="140">
        <v>51.33</v>
      </c>
      <c r="K101" s="112">
        <v>51.25</v>
      </c>
      <c r="L101" s="115">
        <v>82861</v>
      </c>
      <c r="M101" s="112">
        <v>160888</v>
      </c>
      <c r="N101" s="115">
        <v>70</v>
      </c>
      <c r="O101" s="137">
        <v>45496.529143518521</v>
      </c>
      <c r="P101" s="143">
        <v>100</v>
      </c>
      <c r="Q101" s="130">
        <v>0</v>
      </c>
      <c r="R101" s="194">
        <v>0</v>
      </c>
      <c r="S101" s="207">
        <v>0</v>
      </c>
      <c r="T101" s="270">
        <v>0</v>
      </c>
      <c r="U101" s="270"/>
      <c r="V101" s="270">
        <v>0</v>
      </c>
      <c r="W101" s="252">
        <f>V100*(F100/100)</f>
        <v>0</v>
      </c>
      <c r="X101" s="202"/>
      <c r="Y101" s="176" t="str">
        <f>IFERROR(INT(#REF!/(F100/100)),"")</f>
        <v/>
      </c>
      <c r="Z101" s="189">
        <f>IFERROR(IF(C101&lt;&gt;"",$AA$1/(D99/100)*(C101/100),""),"")</f>
        <v>99.620634513005498</v>
      </c>
      <c r="AA101" s="190">
        <f>IFERROR($AC$1/(D101/100)*(C99/100),"")</f>
        <v>133779.32906728718</v>
      </c>
      <c r="AB101" s="405"/>
      <c r="AC101" s="394"/>
      <c r="AD101" s="394"/>
      <c r="AE101" s="395"/>
      <c r="AF101" s="395"/>
      <c r="AG101" s="395"/>
      <c r="AH101" s="407"/>
      <c r="AI101" s="407"/>
      <c r="AJ101" s="408"/>
      <c r="AK101" s="408"/>
      <c r="AL101" s="408"/>
      <c r="AM101" s="408"/>
      <c r="AN101" s="408"/>
      <c r="AO101" s="408"/>
      <c r="AP101" s="408"/>
      <c r="AQ101" s="408"/>
      <c r="AR101" s="408"/>
      <c r="AS101" s="408"/>
      <c r="AT101" s="408"/>
      <c r="AU101" s="408"/>
      <c r="AV101" s="408"/>
      <c r="AW101" s="408"/>
      <c r="AX101" s="408"/>
      <c r="AY101" s="408"/>
      <c r="AZ101" s="408"/>
      <c r="BA101" s="408"/>
      <c r="BB101" s="408"/>
      <c r="BC101" s="408"/>
      <c r="BD101" s="408"/>
      <c r="BE101" s="408"/>
    </row>
    <row r="102" spans="1:57" ht="12.75" customHeight="1">
      <c r="A102" s="450" t="s">
        <v>12</v>
      </c>
      <c r="B102" s="279">
        <v>13721</v>
      </c>
      <c r="C102" s="367">
        <v>51.59</v>
      </c>
      <c r="D102" s="419">
        <v>51.6</v>
      </c>
      <c r="E102" s="280">
        <v>87057</v>
      </c>
      <c r="F102" s="287">
        <v>51.59</v>
      </c>
      <c r="G102" s="240">
        <v>1.1899999999999999E-2</v>
      </c>
      <c r="H102" s="119">
        <v>51.2</v>
      </c>
      <c r="I102" s="109">
        <v>51.99</v>
      </c>
      <c r="J102" s="142">
        <v>51</v>
      </c>
      <c r="K102" s="113">
        <v>50.98</v>
      </c>
      <c r="L102" s="120">
        <v>1078274</v>
      </c>
      <c r="M102" s="113">
        <v>2094530</v>
      </c>
      <c r="N102" s="120">
        <v>1125</v>
      </c>
      <c r="O102" s="138">
        <v>45496.529780092591</v>
      </c>
      <c r="P102" s="144">
        <v>101</v>
      </c>
      <c r="Q102" s="131">
        <v>0</v>
      </c>
      <c r="R102" s="197">
        <v>0</v>
      </c>
      <c r="S102" s="208">
        <v>0</v>
      </c>
      <c r="T102" s="271">
        <v>0</v>
      </c>
      <c r="U102" s="271"/>
      <c r="V102" s="271">
        <v>0</v>
      </c>
      <c r="W102" s="253">
        <f t="shared" si="13"/>
        <v>0</v>
      </c>
      <c r="X102" s="204"/>
      <c r="Y102" s="191">
        <f>IF(D102&lt;&gt;0,($C103*(1-$AB$1))-$D102,0)</f>
        <v>-3.5156999999998106E-2</v>
      </c>
      <c r="Z102" s="192">
        <f>IFERROR(IF(C102&lt;&gt;"",$AA$1/(D98/100)*(C102/100),""),"")</f>
        <v>99.978573426955194</v>
      </c>
      <c r="AA102" s="193">
        <f>IFERROR($AC$1/(D102/100)*(C98/100),"")</f>
        <v>133624.03100775194</v>
      </c>
      <c r="AB102" s="404"/>
      <c r="AC102" s="392"/>
      <c r="AD102" s="392"/>
      <c r="AE102" s="393"/>
      <c r="AF102" s="393"/>
      <c r="AG102" s="393"/>
      <c r="AH102" s="407"/>
      <c r="AI102" s="407"/>
      <c r="AJ102" s="408"/>
      <c r="AK102" s="408"/>
      <c r="AL102" s="408"/>
      <c r="AM102" s="408"/>
      <c r="AN102" s="408"/>
      <c r="AO102" s="408"/>
      <c r="AP102" s="408"/>
      <c r="AQ102" s="408"/>
      <c r="AR102" s="408"/>
      <c r="AS102" s="408"/>
      <c r="AT102" s="408"/>
      <c r="AU102" s="408"/>
      <c r="AV102" s="408"/>
      <c r="AW102" s="408"/>
      <c r="AX102" s="408"/>
      <c r="AY102" s="408"/>
      <c r="AZ102" s="408"/>
      <c r="BA102" s="408"/>
      <c r="BB102" s="408"/>
      <c r="BC102" s="408"/>
      <c r="BD102" s="408"/>
      <c r="BE102" s="408"/>
    </row>
    <row r="103" spans="1:57" ht="12.75" customHeight="1">
      <c r="A103" s="445" t="s">
        <v>330</v>
      </c>
      <c r="B103" s="298">
        <v>27442</v>
      </c>
      <c r="C103" s="420">
        <v>51.57</v>
      </c>
      <c r="D103" s="420">
        <v>51.6</v>
      </c>
      <c r="E103" s="298">
        <v>6901</v>
      </c>
      <c r="F103" s="238">
        <v>51.57</v>
      </c>
      <c r="G103" s="243">
        <v>8.0000000000000002E-3</v>
      </c>
      <c r="H103" s="221">
        <v>51</v>
      </c>
      <c r="I103" s="222">
        <v>51.81</v>
      </c>
      <c r="J103" s="223">
        <v>51</v>
      </c>
      <c r="K103" s="224">
        <v>51.16</v>
      </c>
      <c r="L103" s="233">
        <v>361288</v>
      </c>
      <c r="M103" s="224">
        <v>702106</v>
      </c>
      <c r="N103" s="225">
        <v>481</v>
      </c>
      <c r="O103" s="226">
        <v>45496.529606481483</v>
      </c>
      <c r="P103" s="143">
        <v>102</v>
      </c>
      <c r="Q103" s="227">
        <v>0</v>
      </c>
      <c r="R103" s="228">
        <v>0</v>
      </c>
      <c r="S103" s="229">
        <v>0</v>
      </c>
      <c r="T103" s="272">
        <v>0</v>
      </c>
      <c r="U103" s="272"/>
      <c r="V103" s="272">
        <v>0</v>
      </c>
      <c r="W103" s="255">
        <f>V102*(F102/100)</f>
        <v>0</v>
      </c>
      <c r="X103" s="213"/>
      <c r="Y103" s="217" t="str">
        <f>IFERROR(INT(#REF!/(F102/100)),"")</f>
        <v/>
      </c>
      <c r="Z103" s="218">
        <f>IFERROR(IF(C103&lt;&gt;"",$AA$1/(D99/100)*(C103/100),""),"")</f>
        <v>99.852985847146613</v>
      </c>
      <c r="AA103" s="219">
        <f>IFERROR($AC$1/(D103/100)*(C99/100),"")</f>
        <v>133701.55038759689</v>
      </c>
      <c r="AB103" s="405"/>
      <c r="AC103" s="394"/>
      <c r="AD103" s="394"/>
      <c r="AE103" s="395"/>
      <c r="AF103" s="395"/>
      <c r="AG103" s="395"/>
      <c r="AH103" s="407"/>
      <c r="AI103" s="407"/>
      <c r="AJ103" s="408"/>
      <c r="AK103" s="408"/>
      <c r="AL103" s="408"/>
      <c r="AM103" s="408"/>
      <c r="AN103" s="408"/>
      <c r="AO103" s="408"/>
      <c r="AP103" s="408"/>
      <c r="AQ103" s="408"/>
      <c r="AR103" s="408"/>
      <c r="AS103" s="408"/>
      <c r="AT103" s="408"/>
      <c r="AU103" s="408"/>
      <c r="AV103" s="408"/>
      <c r="AW103" s="408"/>
      <c r="AX103" s="408"/>
      <c r="AY103" s="408"/>
      <c r="AZ103" s="408"/>
      <c r="BA103" s="408"/>
      <c r="BB103" s="408"/>
      <c r="BC103" s="408"/>
      <c r="BD103" s="408"/>
      <c r="BE103" s="408"/>
    </row>
    <row r="104" spans="1:57" ht="12.75" customHeight="1">
      <c r="A104" s="450" t="s">
        <v>390</v>
      </c>
      <c r="B104" s="279">
        <v>92548</v>
      </c>
      <c r="C104" s="367">
        <v>108.051</v>
      </c>
      <c r="D104" s="419">
        <v>108.15</v>
      </c>
      <c r="E104" s="280">
        <v>3040714</v>
      </c>
      <c r="F104" s="286">
        <v>108.15</v>
      </c>
      <c r="G104" s="240">
        <v>-8.9999999999999998E-4</v>
      </c>
      <c r="H104" s="118">
        <v>108.25</v>
      </c>
      <c r="I104" s="110">
        <v>109.5</v>
      </c>
      <c r="J104" s="141">
        <v>108.051</v>
      </c>
      <c r="K104" s="114">
        <v>108.15</v>
      </c>
      <c r="L104" s="121">
        <v>79697380</v>
      </c>
      <c r="M104" s="114">
        <v>73638243</v>
      </c>
      <c r="N104" s="121">
        <v>84</v>
      </c>
      <c r="O104" s="136">
        <v>45496.528715277775</v>
      </c>
      <c r="P104" s="144">
        <v>103</v>
      </c>
      <c r="Q104" s="132">
        <v>0</v>
      </c>
      <c r="R104" s="195">
        <v>0</v>
      </c>
      <c r="S104" s="206">
        <v>0</v>
      </c>
      <c r="T104" s="269">
        <v>0</v>
      </c>
      <c r="U104" s="269"/>
      <c r="V104" s="269"/>
      <c r="W104" s="256">
        <f>V104*X104</f>
        <v>0</v>
      </c>
      <c r="X104" s="203"/>
      <c r="Y104" s="181">
        <f>IF(D104&lt;&gt;0,($C105*(1-$AB$1))-$D104,0)</f>
        <v>4.0179899999984059E-2</v>
      </c>
      <c r="Z104" s="182"/>
      <c r="AA104" s="183"/>
      <c r="AB104" s="404"/>
      <c r="AC104" s="392"/>
      <c r="AD104" s="392"/>
      <c r="AE104" s="393"/>
      <c r="AF104" s="393"/>
      <c r="AG104" s="393"/>
      <c r="AH104" s="407"/>
      <c r="AI104" s="407"/>
      <c r="AJ104" s="408"/>
      <c r="AK104" s="408"/>
      <c r="AL104" s="408"/>
      <c r="AM104" s="408"/>
      <c r="AN104" s="408"/>
      <c r="AO104" s="408"/>
      <c r="AP104" s="408"/>
      <c r="AQ104" s="408"/>
      <c r="AR104" s="408"/>
      <c r="AS104" s="408"/>
      <c r="AT104" s="408"/>
      <c r="AU104" s="408"/>
      <c r="AV104" s="408"/>
      <c r="AW104" s="408"/>
      <c r="AX104" s="408"/>
      <c r="AY104" s="408"/>
      <c r="AZ104" s="408"/>
      <c r="BA104" s="408"/>
      <c r="BB104" s="408"/>
      <c r="BC104" s="408"/>
      <c r="BD104" s="408"/>
      <c r="BE104" s="408"/>
    </row>
    <row r="105" spans="1:57" ht="12.75" customHeight="1">
      <c r="A105" s="444" t="s">
        <v>391</v>
      </c>
      <c r="B105" s="278">
        <v>550000</v>
      </c>
      <c r="C105" s="418">
        <v>108.20099999999999</v>
      </c>
      <c r="D105" s="418">
        <v>108.25</v>
      </c>
      <c r="E105" s="278">
        <v>16502675</v>
      </c>
      <c r="F105" s="237">
        <v>108.25</v>
      </c>
      <c r="G105" s="241">
        <v>8.9999999999999998E-4</v>
      </c>
      <c r="H105" s="117">
        <v>108.5</v>
      </c>
      <c r="I105" s="108">
        <v>108.5</v>
      </c>
      <c r="J105" s="140">
        <v>107.9</v>
      </c>
      <c r="K105" s="112">
        <v>108.15</v>
      </c>
      <c r="L105" s="115">
        <v>793856170</v>
      </c>
      <c r="M105" s="112">
        <v>733216769</v>
      </c>
      <c r="N105" s="115">
        <v>313</v>
      </c>
      <c r="O105" s="137">
        <v>45496.528506944444</v>
      </c>
      <c r="P105" s="143">
        <v>104</v>
      </c>
      <c r="Q105" s="130">
        <v>0</v>
      </c>
      <c r="R105" s="194">
        <v>0</v>
      </c>
      <c r="S105" s="207">
        <v>0</v>
      </c>
      <c r="T105" s="270">
        <v>0</v>
      </c>
      <c r="U105" s="270"/>
      <c r="V105" s="270">
        <v>0</v>
      </c>
      <c r="W105" s="165">
        <f>V104*(F104/100)</f>
        <v>0</v>
      </c>
      <c r="X105" s="202"/>
      <c r="Y105" s="175" t="str">
        <f>IFERROR(INT(#REF!/(F104/100)),"")</f>
        <v/>
      </c>
      <c r="Z105" s="184"/>
      <c r="AA105" s="185"/>
      <c r="AB105" s="405"/>
      <c r="AC105" s="394"/>
      <c r="AD105" s="394"/>
      <c r="AE105" s="395"/>
      <c r="AF105" s="395"/>
      <c r="AG105" s="395"/>
      <c r="AH105" s="407"/>
      <c r="AI105" s="407"/>
      <c r="AJ105" s="408"/>
      <c r="AK105" s="408"/>
      <c r="AL105" s="408"/>
      <c r="AM105" s="408"/>
      <c r="AN105" s="408"/>
      <c r="AO105" s="408"/>
      <c r="AP105" s="408"/>
      <c r="AQ105" s="408"/>
      <c r="AR105" s="408"/>
      <c r="AS105" s="408"/>
      <c r="AT105" s="408"/>
      <c r="AU105" s="408"/>
      <c r="AV105" s="408"/>
      <c r="AW105" s="408"/>
      <c r="AX105" s="408"/>
      <c r="AY105" s="408"/>
      <c r="AZ105" s="408"/>
      <c r="BA105" s="408"/>
      <c r="BB105" s="408"/>
      <c r="BC105" s="408"/>
      <c r="BD105" s="408"/>
      <c r="BE105" s="408"/>
    </row>
    <row r="106" spans="1:57" ht="12.75" customHeight="1">
      <c r="A106" s="450" t="s">
        <v>392</v>
      </c>
      <c r="B106" s="279"/>
      <c r="C106" s="367"/>
      <c r="D106" s="419"/>
      <c r="E106" s="280"/>
      <c r="F106" s="286"/>
      <c r="G106" s="240"/>
      <c r="H106" s="119"/>
      <c r="I106" s="109"/>
      <c r="J106" s="142"/>
      <c r="K106" s="113">
        <v>0.08</v>
      </c>
      <c r="L106" s="120"/>
      <c r="M106" s="113"/>
      <c r="N106" s="120"/>
      <c r="O106" s="138"/>
      <c r="P106" s="144">
        <v>105</v>
      </c>
      <c r="Q106" s="131">
        <v>0</v>
      </c>
      <c r="R106" s="197">
        <v>0</v>
      </c>
      <c r="S106" s="208">
        <v>0</v>
      </c>
      <c r="T106" s="271">
        <v>0</v>
      </c>
      <c r="U106" s="271"/>
      <c r="V106" s="271">
        <v>0</v>
      </c>
      <c r="W106" s="257">
        <f t="shared" ref="W106" si="15">(V106*X106)</f>
        <v>0</v>
      </c>
      <c r="X106" s="205"/>
      <c r="Y106" s="186">
        <f>IF(D106&lt;&gt;0,($C107*(1-$AB$1))-$D106,0)</f>
        <v>0</v>
      </c>
      <c r="Z106" s="187" t="str">
        <f>IFERROR(IF(C106&lt;&gt;"",$AA$1/(D104/100)*(C106/100),""),"")</f>
        <v/>
      </c>
      <c r="AA106" s="188" t="str">
        <f>IFERROR($AC$1/(D106/100)*(C104/100),"")</f>
        <v/>
      </c>
      <c r="AB106" s="404"/>
      <c r="AC106" s="392"/>
      <c r="AD106" s="392"/>
      <c r="AE106" s="393"/>
      <c r="AF106" s="393"/>
      <c r="AG106" s="393"/>
      <c r="AH106" s="407"/>
      <c r="AI106" s="407"/>
      <c r="AJ106" s="408"/>
      <c r="AK106" s="408"/>
      <c r="AL106" s="408"/>
      <c r="AM106" s="408"/>
      <c r="AN106" s="408"/>
      <c r="AO106" s="408"/>
      <c r="AP106" s="408"/>
      <c r="AQ106" s="408"/>
      <c r="AR106" s="408"/>
      <c r="AS106" s="408"/>
      <c r="AT106" s="408"/>
      <c r="AU106" s="408"/>
      <c r="AV106" s="408"/>
      <c r="AW106" s="408"/>
      <c r="AX106" s="408"/>
      <c r="AY106" s="408"/>
      <c r="AZ106" s="408"/>
      <c r="BA106" s="408"/>
      <c r="BB106" s="408"/>
      <c r="BC106" s="408"/>
      <c r="BD106" s="408"/>
      <c r="BE106" s="408"/>
    </row>
    <row r="107" spans="1:57" ht="12.75" customHeight="1">
      <c r="A107" s="444" t="s">
        <v>393</v>
      </c>
      <c r="B107" s="278"/>
      <c r="C107" s="418"/>
      <c r="D107" s="418"/>
      <c r="E107" s="278"/>
      <c r="F107" s="237"/>
      <c r="G107" s="288"/>
      <c r="H107" s="117"/>
      <c r="I107" s="108"/>
      <c r="J107" s="140"/>
      <c r="K107" s="112">
        <v>0.09</v>
      </c>
      <c r="L107" s="115"/>
      <c r="M107" s="112"/>
      <c r="N107" s="115"/>
      <c r="O107" s="137"/>
      <c r="P107" s="143">
        <v>106</v>
      </c>
      <c r="Q107" s="130">
        <v>0</v>
      </c>
      <c r="R107" s="194">
        <v>0</v>
      </c>
      <c r="S107" s="207">
        <v>0</v>
      </c>
      <c r="T107" s="270">
        <v>0</v>
      </c>
      <c r="U107" s="270"/>
      <c r="V107" s="270">
        <v>0</v>
      </c>
      <c r="W107" s="258">
        <f>V106*(F106/100)</f>
        <v>0</v>
      </c>
      <c r="X107" s="202"/>
      <c r="Y107" s="176" t="str">
        <f>IFERROR(INT(#REF!/(F106/100)),"")</f>
        <v/>
      </c>
      <c r="Z107" s="189" t="str">
        <f>IFERROR(IF(C107&lt;&gt;"",$AA$1/(D105/100)*(C107/100),""),"")</f>
        <v/>
      </c>
      <c r="AA107" s="190" t="str">
        <f>IFERROR($AC$1/(D107/100)*(C105/100),"")</f>
        <v/>
      </c>
      <c r="AB107" s="405"/>
      <c r="AC107" s="394"/>
      <c r="AD107" s="394"/>
      <c r="AE107" s="395"/>
      <c r="AF107" s="395"/>
      <c r="AG107" s="395"/>
      <c r="AH107" s="407"/>
      <c r="AI107" s="407"/>
      <c r="AJ107" s="408"/>
      <c r="AK107" s="408"/>
      <c r="AL107" s="408"/>
      <c r="AM107" s="408"/>
      <c r="AN107" s="408"/>
      <c r="AO107" s="408"/>
      <c r="AP107" s="408"/>
      <c r="AQ107" s="408"/>
      <c r="AR107" s="408"/>
      <c r="AS107" s="408"/>
      <c r="AT107" s="408"/>
      <c r="AU107" s="408"/>
      <c r="AV107" s="408"/>
      <c r="AW107" s="408"/>
      <c r="AX107" s="408"/>
      <c r="AY107" s="408"/>
      <c r="AZ107" s="408"/>
      <c r="BA107" s="408"/>
      <c r="BB107" s="408"/>
      <c r="BC107" s="408"/>
      <c r="BD107" s="408"/>
      <c r="BE107" s="408"/>
    </row>
    <row r="108" spans="1:57" ht="12.75" customHeight="1">
      <c r="A108" s="450" t="s">
        <v>394</v>
      </c>
      <c r="B108" s="279">
        <v>124</v>
      </c>
      <c r="C108" s="367">
        <v>8.1000000000000003E-2</v>
      </c>
      <c r="D108" s="419"/>
      <c r="E108" s="280"/>
      <c r="F108" s="287"/>
      <c r="G108" s="240"/>
      <c r="H108" s="119"/>
      <c r="I108" s="109"/>
      <c r="J108" s="142"/>
      <c r="K108" s="113">
        <v>8.3000000000000004E-2</v>
      </c>
      <c r="L108" s="120"/>
      <c r="M108" s="113"/>
      <c r="N108" s="120"/>
      <c r="O108" s="138"/>
      <c r="P108" s="144">
        <v>107</v>
      </c>
      <c r="Q108" s="131">
        <v>0</v>
      </c>
      <c r="R108" s="197">
        <v>0</v>
      </c>
      <c r="S108" s="208">
        <v>0</v>
      </c>
      <c r="T108" s="271">
        <v>0</v>
      </c>
      <c r="U108" s="271"/>
      <c r="V108" s="271">
        <v>0</v>
      </c>
      <c r="W108" s="259">
        <f t="shared" si="13"/>
        <v>0</v>
      </c>
      <c r="X108" s="204"/>
      <c r="Y108" s="191">
        <f>IF(D108&lt;&gt;0,($C109*(1-$AB$1))-$D108,0)</f>
        <v>0</v>
      </c>
      <c r="Z108" s="192">
        <f>IFERROR(IF(C108&lt;&gt;"",$AA$1/(D104/100)*(C108/100),""),"")</f>
        <v>100.1495480042109</v>
      </c>
      <c r="AA108" s="193" t="str">
        <f>IFERROR($AC$1/(D108/100)*(C104/100),"")</f>
        <v/>
      </c>
      <c r="AB108" s="404"/>
      <c r="AC108" s="392"/>
      <c r="AD108" s="392"/>
      <c r="AE108" s="393"/>
      <c r="AF108" s="393"/>
      <c r="AG108" s="393"/>
      <c r="AH108" s="407"/>
      <c r="AI108" s="407"/>
      <c r="AJ108" s="408"/>
      <c r="AK108" s="408"/>
      <c r="AL108" s="408"/>
      <c r="AM108" s="408"/>
      <c r="AN108" s="408"/>
      <c r="AO108" s="408"/>
      <c r="AP108" s="408"/>
      <c r="AQ108" s="408"/>
      <c r="AR108" s="408"/>
      <c r="AS108" s="408"/>
      <c r="AT108" s="408"/>
      <c r="AU108" s="408"/>
      <c r="AV108" s="408"/>
      <c r="AW108" s="408"/>
      <c r="AX108" s="408"/>
      <c r="AY108" s="408"/>
      <c r="AZ108" s="408"/>
      <c r="BA108" s="408"/>
      <c r="BB108" s="408"/>
      <c r="BC108" s="408"/>
      <c r="BD108" s="408"/>
      <c r="BE108" s="408"/>
    </row>
    <row r="109" spans="1:57" ht="12.75" customHeight="1">
      <c r="A109" s="445" t="s">
        <v>395</v>
      </c>
      <c r="B109" s="298"/>
      <c r="C109" s="420"/>
      <c r="D109" s="420"/>
      <c r="E109" s="298"/>
      <c r="F109" s="238"/>
      <c r="G109" s="243"/>
      <c r="H109" s="221"/>
      <c r="I109" s="222"/>
      <c r="J109" s="223"/>
      <c r="K109" s="224"/>
      <c r="L109" s="225"/>
      <c r="M109" s="224"/>
      <c r="N109" s="225"/>
      <c r="O109" s="226"/>
      <c r="P109" s="143">
        <v>108</v>
      </c>
      <c r="Q109" s="227">
        <v>0</v>
      </c>
      <c r="R109" s="228">
        <v>0</v>
      </c>
      <c r="S109" s="229">
        <v>0</v>
      </c>
      <c r="T109" s="272">
        <v>0</v>
      </c>
      <c r="U109" s="272"/>
      <c r="V109" s="272">
        <v>0</v>
      </c>
      <c r="W109" s="260">
        <f>V108*(F108/100)</f>
        <v>0</v>
      </c>
      <c r="X109" s="213"/>
      <c r="Y109" s="217" t="str">
        <f>IFERROR(INT(#REF!/(F108/100)),"")</f>
        <v/>
      </c>
      <c r="Z109" s="218" t="str">
        <f>IFERROR(IF(C109&lt;&gt;"",$AA$1/(D105/100)*(C109/100),""),"")</f>
        <v/>
      </c>
      <c r="AA109" s="219" t="str">
        <f>IFERROR($AC$1/(D109/100)*(C105/100),"")</f>
        <v/>
      </c>
      <c r="AB109" s="405"/>
      <c r="AC109" s="394"/>
      <c r="AD109" s="394"/>
      <c r="AE109" s="395"/>
      <c r="AF109" s="395"/>
      <c r="AG109" s="395"/>
      <c r="AH109" s="407"/>
      <c r="AI109" s="407"/>
      <c r="AJ109" s="408"/>
      <c r="AK109" s="408"/>
      <c r="AL109" s="408"/>
      <c r="AM109" s="408"/>
      <c r="AN109" s="408"/>
      <c r="AO109" s="408"/>
      <c r="AP109" s="408"/>
      <c r="AQ109" s="408"/>
      <c r="AR109" s="408"/>
      <c r="AS109" s="408"/>
      <c r="AT109" s="408"/>
      <c r="AU109" s="408"/>
      <c r="AV109" s="408"/>
      <c r="AW109" s="408"/>
      <c r="AX109" s="408"/>
      <c r="AY109" s="408"/>
      <c r="AZ109" s="408"/>
      <c r="BA109" s="408"/>
      <c r="BB109" s="408"/>
      <c r="BC109" s="408"/>
      <c r="BD109" s="408"/>
      <c r="BE109" s="408"/>
    </row>
    <row r="110" spans="1:57" ht="12.75" customHeight="1">
      <c r="A110" s="450" t="s">
        <v>418</v>
      </c>
      <c r="B110" s="279">
        <v>200000</v>
      </c>
      <c r="C110" s="367">
        <v>118.261</v>
      </c>
      <c r="D110" s="419">
        <v>118.35</v>
      </c>
      <c r="E110" s="280">
        <v>5000000</v>
      </c>
      <c r="F110" s="286">
        <v>118.35</v>
      </c>
      <c r="G110" s="240">
        <v>2E-3</v>
      </c>
      <c r="H110" s="118">
        <v>118</v>
      </c>
      <c r="I110" s="110">
        <v>119.851</v>
      </c>
      <c r="J110" s="141">
        <v>117.9</v>
      </c>
      <c r="K110" s="114">
        <v>118.11</v>
      </c>
      <c r="L110" s="121">
        <v>35404255</v>
      </c>
      <c r="M110" s="114">
        <v>29858813</v>
      </c>
      <c r="N110" s="121">
        <v>172</v>
      </c>
      <c r="O110" s="136">
        <v>45496.527384259258</v>
      </c>
      <c r="P110" s="144">
        <v>109</v>
      </c>
      <c r="Q110" s="132">
        <v>0</v>
      </c>
      <c r="R110" s="195">
        <v>0</v>
      </c>
      <c r="S110" s="206">
        <v>0</v>
      </c>
      <c r="T110" s="269">
        <v>0</v>
      </c>
      <c r="U110" s="269"/>
      <c r="V110" s="269"/>
      <c r="W110" s="256">
        <f t="shared" si="13"/>
        <v>0</v>
      </c>
      <c r="X110" s="203"/>
      <c r="Y110" s="181">
        <f>IF(D110&lt;&gt;0,($C111*(1-$AB$1))-$D110,0)</f>
        <v>-8.3609999998657258E-4</v>
      </c>
      <c r="Z110" s="182"/>
      <c r="AA110" s="183"/>
      <c r="AB110" s="404"/>
      <c r="AC110" s="392"/>
      <c r="AD110" s="392"/>
      <c r="AE110" s="393"/>
      <c r="AF110" s="393"/>
      <c r="AG110" s="393"/>
      <c r="AH110" s="407"/>
      <c r="AI110" s="407"/>
      <c r="AJ110" s="408"/>
      <c r="AK110" s="408"/>
      <c r="AL110" s="408"/>
      <c r="AM110" s="408"/>
      <c r="AN110" s="408"/>
      <c r="AO110" s="408"/>
      <c r="AP110" s="408"/>
      <c r="AQ110" s="408"/>
      <c r="AR110" s="408"/>
      <c r="AS110" s="408"/>
      <c r="AT110" s="408"/>
      <c r="AU110" s="408"/>
      <c r="AV110" s="408"/>
      <c r="AW110" s="408"/>
      <c r="AX110" s="408"/>
      <c r="AY110" s="408"/>
      <c r="AZ110" s="408"/>
      <c r="BA110" s="408"/>
      <c r="BB110" s="408"/>
      <c r="BC110" s="408"/>
      <c r="BD110" s="408"/>
      <c r="BE110" s="408"/>
    </row>
    <row r="111" spans="1:57" ht="12.75" customHeight="1">
      <c r="A111" s="444" t="s">
        <v>419</v>
      </c>
      <c r="B111" s="278">
        <v>400000</v>
      </c>
      <c r="C111" s="418">
        <v>118.361</v>
      </c>
      <c r="D111" s="418">
        <v>118.41</v>
      </c>
      <c r="E111" s="278">
        <v>5443532</v>
      </c>
      <c r="F111" s="237">
        <v>118.41</v>
      </c>
      <c r="G111" s="241">
        <v>1.2999999999999999E-3</v>
      </c>
      <c r="H111" s="117">
        <v>118.26</v>
      </c>
      <c r="I111" s="108">
        <v>120</v>
      </c>
      <c r="J111" s="140">
        <v>118.05</v>
      </c>
      <c r="K111" s="112">
        <v>118.25</v>
      </c>
      <c r="L111" s="115">
        <v>603935546</v>
      </c>
      <c r="M111" s="112">
        <v>509837927</v>
      </c>
      <c r="N111" s="115">
        <v>305</v>
      </c>
      <c r="O111" s="137">
        <v>45496.529409722221</v>
      </c>
      <c r="P111" s="143">
        <v>110</v>
      </c>
      <c r="Q111" s="130">
        <v>0</v>
      </c>
      <c r="R111" s="194">
        <v>0</v>
      </c>
      <c r="S111" s="207">
        <v>0</v>
      </c>
      <c r="T111" s="270">
        <v>0</v>
      </c>
      <c r="U111" s="270"/>
      <c r="V111" s="270"/>
      <c r="W111" s="165">
        <f>V110*(D111/100)</f>
        <v>0</v>
      </c>
      <c r="X111" s="202"/>
      <c r="Y111" s="175" t="str">
        <f>IFERROR(INT(#REF!/(F110/100)),"")</f>
        <v/>
      </c>
      <c r="Z111" s="184"/>
      <c r="AA111" s="185"/>
      <c r="AB111" s="405"/>
      <c r="AC111" s="394"/>
      <c r="AD111" s="394"/>
      <c r="AE111" s="395"/>
      <c r="AF111" s="395"/>
      <c r="AG111" s="395"/>
      <c r="AH111" s="407"/>
      <c r="AI111" s="407"/>
      <c r="AJ111" s="408"/>
      <c r="AK111" s="408"/>
      <c r="AL111" s="408"/>
      <c r="AM111" s="408"/>
      <c r="AN111" s="408"/>
      <c r="AO111" s="408"/>
      <c r="AP111" s="408"/>
      <c r="AQ111" s="408"/>
      <c r="AR111" s="408"/>
      <c r="AS111" s="408"/>
      <c r="AT111" s="408"/>
      <c r="AU111" s="408"/>
      <c r="AV111" s="408"/>
      <c r="AW111" s="408"/>
      <c r="AX111" s="408"/>
      <c r="AY111" s="408"/>
      <c r="AZ111" s="408"/>
      <c r="BA111" s="408"/>
      <c r="BB111" s="408"/>
      <c r="BC111" s="408"/>
      <c r="BD111" s="408"/>
      <c r="BE111" s="408"/>
    </row>
    <row r="112" spans="1:57" ht="12.75" customHeight="1">
      <c r="A112" s="450" t="s">
        <v>420</v>
      </c>
      <c r="B112" s="279"/>
      <c r="C112" s="367"/>
      <c r="D112" s="419"/>
      <c r="E112" s="280"/>
      <c r="F112" s="286"/>
      <c r="G112" s="240"/>
      <c r="H112" s="119"/>
      <c r="I112" s="109"/>
      <c r="J112" s="142"/>
      <c r="K112" s="113">
        <v>8.8999999999999996E-2</v>
      </c>
      <c r="L112" s="120"/>
      <c r="M112" s="113"/>
      <c r="N112" s="120"/>
      <c r="O112" s="138"/>
      <c r="P112" s="144">
        <v>111</v>
      </c>
      <c r="Q112" s="131">
        <v>0</v>
      </c>
      <c r="R112" s="197">
        <v>0</v>
      </c>
      <c r="S112" s="208">
        <v>0</v>
      </c>
      <c r="T112" s="271">
        <v>0</v>
      </c>
      <c r="U112" s="271"/>
      <c r="V112" s="271"/>
      <c r="W112" s="257">
        <f t="shared" ref="W112" si="16">(V112*X112)</f>
        <v>0</v>
      </c>
      <c r="X112" s="205"/>
      <c r="Y112" s="186">
        <f>IF(D112&lt;&gt;0,($C113*(1-$AB$1))-$D112,0)</f>
        <v>0</v>
      </c>
      <c r="Z112" s="187" t="str">
        <f>IFERROR(IF(C112&lt;&gt;"",$AA$1/(D110/100)*(C112/100),""),"")</f>
        <v/>
      </c>
      <c r="AA112" s="188" t="str">
        <f>IFERROR($AC$1/(D112/100)*(C110/100),"")</f>
        <v/>
      </c>
      <c r="AB112" s="404"/>
      <c r="AC112" s="392"/>
      <c r="AD112" s="392"/>
      <c r="AE112" s="393"/>
      <c r="AF112" s="393"/>
      <c r="AG112" s="393"/>
      <c r="AH112" s="407"/>
      <c r="AI112" s="407"/>
      <c r="AJ112" s="408"/>
      <c r="AK112" s="408"/>
      <c r="AL112" s="408"/>
      <c r="AM112" s="408"/>
      <c r="AN112" s="408"/>
      <c r="AO112" s="408"/>
      <c r="AP112" s="408"/>
      <c r="AQ112" s="408"/>
      <c r="AR112" s="408"/>
      <c r="AS112" s="408"/>
      <c r="AT112" s="408"/>
      <c r="AU112" s="408"/>
      <c r="AV112" s="408"/>
      <c r="AW112" s="408"/>
      <c r="AX112" s="408"/>
      <c r="AY112" s="408"/>
      <c r="AZ112" s="408"/>
      <c r="BA112" s="408"/>
      <c r="BB112" s="408"/>
      <c r="BC112" s="408"/>
      <c r="BD112" s="408"/>
      <c r="BE112" s="408"/>
    </row>
    <row r="113" spans="1:57" ht="12.75" customHeight="1">
      <c r="A113" s="444" t="s">
        <v>421</v>
      </c>
      <c r="B113" s="278"/>
      <c r="C113" s="418"/>
      <c r="D113" s="418"/>
      <c r="E113" s="278"/>
      <c r="F113" s="237"/>
      <c r="G113" s="288"/>
      <c r="H113" s="117"/>
      <c r="I113" s="108"/>
      <c r="J113" s="140"/>
      <c r="K113" s="112"/>
      <c r="L113" s="115"/>
      <c r="M113" s="112"/>
      <c r="N113" s="115"/>
      <c r="O113" s="137"/>
      <c r="P113" s="143">
        <v>112</v>
      </c>
      <c r="Q113" s="130">
        <v>0</v>
      </c>
      <c r="R113" s="194">
        <v>0</v>
      </c>
      <c r="S113" s="207">
        <v>0</v>
      </c>
      <c r="T113" s="270">
        <v>0</v>
      </c>
      <c r="U113" s="270"/>
      <c r="V113" s="270">
        <v>0</v>
      </c>
      <c r="W113" s="258">
        <f>V112*(F112/100)</f>
        <v>0</v>
      </c>
      <c r="X113" s="202"/>
      <c r="Y113" s="176" t="str">
        <f>IFERROR(INT(#REF!/(F112/100)),"")</f>
        <v/>
      </c>
      <c r="Z113" s="189" t="str">
        <f>IFERROR(IF(C113&lt;&gt;"",$AA$1/(D111/100)*(C113/100),""),"")</f>
        <v/>
      </c>
      <c r="AA113" s="190" t="str">
        <f>IFERROR($AC$1/(D113/100)*(C111/100),"")</f>
        <v/>
      </c>
      <c r="AB113" s="405"/>
      <c r="AC113" s="394"/>
      <c r="AD113" s="394"/>
      <c r="AE113" s="395"/>
      <c r="AF113" s="395"/>
      <c r="AG113" s="395"/>
      <c r="AH113" s="407"/>
      <c r="AI113" s="407"/>
      <c r="AJ113" s="408"/>
      <c r="AK113" s="408"/>
      <c r="AL113" s="408"/>
      <c r="AM113" s="408"/>
      <c r="AN113" s="408"/>
      <c r="AO113" s="408"/>
      <c r="AP113" s="408"/>
      <c r="AQ113" s="408"/>
      <c r="AR113" s="408"/>
      <c r="AS113" s="408"/>
      <c r="AT113" s="408"/>
      <c r="AU113" s="408"/>
      <c r="AV113" s="408"/>
      <c r="AW113" s="408"/>
      <c r="AX113" s="408"/>
      <c r="AY113" s="408"/>
      <c r="AZ113" s="408"/>
      <c r="BA113" s="408"/>
      <c r="BB113" s="408"/>
      <c r="BC113" s="408"/>
      <c r="BD113" s="408"/>
      <c r="BE113" s="408"/>
    </row>
    <row r="114" spans="1:57" ht="12.75" customHeight="1">
      <c r="A114" s="450" t="s">
        <v>422</v>
      </c>
      <c r="B114" s="279"/>
      <c r="C114" s="367"/>
      <c r="D114" s="419"/>
      <c r="E114" s="280"/>
      <c r="F114" s="287"/>
      <c r="G114" s="240"/>
      <c r="H114" s="119"/>
      <c r="I114" s="109"/>
      <c r="J114" s="142"/>
      <c r="K114" s="113"/>
      <c r="L114" s="120"/>
      <c r="M114" s="113"/>
      <c r="N114" s="120"/>
      <c r="O114" s="138"/>
      <c r="P114" s="144">
        <v>113</v>
      </c>
      <c r="Q114" s="131">
        <v>0</v>
      </c>
      <c r="R114" s="197">
        <v>0</v>
      </c>
      <c r="S114" s="208">
        <v>0</v>
      </c>
      <c r="T114" s="271">
        <v>0</v>
      </c>
      <c r="U114" s="271"/>
      <c r="V114" s="271">
        <v>0</v>
      </c>
      <c r="W114" s="259">
        <f t="shared" ref="W114" si="17">(V114*X114)</f>
        <v>0</v>
      </c>
      <c r="X114" s="204"/>
      <c r="Y114" s="191">
        <f>IF(D114&lt;&gt;0,($C115*(1-$AB$1))-$D114,0)</f>
        <v>0</v>
      </c>
      <c r="Z114" s="192" t="str">
        <f>IFERROR(IF(C114&lt;&gt;"",$AA$1/(D110/100)*(C114/100),""),"")</f>
        <v/>
      </c>
      <c r="AA114" s="193" t="str">
        <f>IFERROR($AC$1/(D114/100)*(C110/100),"")</f>
        <v/>
      </c>
      <c r="AB114" s="404"/>
      <c r="AC114" s="392"/>
      <c r="AD114" s="392"/>
      <c r="AE114" s="393"/>
      <c r="AF114" s="393"/>
      <c r="AG114" s="393"/>
      <c r="AH114" s="407"/>
      <c r="AI114" s="407"/>
      <c r="AJ114" s="408"/>
      <c r="AK114" s="408"/>
      <c r="AL114" s="408"/>
      <c r="AM114" s="408"/>
      <c r="AN114" s="408"/>
      <c r="AO114" s="408"/>
      <c r="AP114" s="408"/>
      <c r="AQ114" s="408"/>
      <c r="AR114" s="408"/>
      <c r="AS114" s="408"/>
      <c r="AT114" s="408"/>
      <c r="AU114" s="408"/>
      <c r="AV114" s="408"/>
      <c r="AW114" s="408"/>
      <c r="AX114" s="408"/>
      <c r="AY114" s="408"/>
      <c r="AZ114" s="408"/>
      <c r="BA114" s="408"/>
      <c r="BB114" s="408"/>
      <c r="BC114" s="408"/>
      <c r="BD114" s="408"/>
      <c r="BE114" s="408"/>
    </row>
    <row r="115" spans="1:57" ht="12.75" customHeight="1">
      <c r="A115" s="445" t="s">
        <v>423</v>
      </c>
      <c r="B115" s="298"/>
      <c r="C115" s="420"/>
      <c r="D115" s="420"/>
      <c r="E115" s="298"/>
      <c r="F115" s="238"/>
      <c r="G115" s="243"/>
      <c r="H115" s="221"/>
      <c r="I115" s="222"/>
      <c r="J115" s="223"/>
      <c r="K115" s="224">
        <v>0.09</v>
      </c>
      <c r="L115" s="225"/>
      <c r="M115" s="224"/>
      <c r="N115" s="225"/>
      <c r="O115" s="226"/>
      <c r="P115" s="143">
        <v>114</v>
      </c>
      <c r="Q115" s="227">
        <v>0</v>
      </c>
      <c r="R115" s="228">
        <v>0</v>
      </c>
      <c r="S115" s="229">
        <v>0</v>
      </c>
      <c r="T115" s="272">
        <v>0</v>
      </c>
      <c r="U115" s="272"/>
      <c r="V115" s="272">
        <v>0</v>
      </c>
      <c r="W115" s="261">
        <f>V114*(F114/100)</f>
        <v>0</v>
      </c>
      <c r="X115" s="213"/>
      <c r="Y115" s="217" t="str">
        <f>IFERROR(INT(#REF!/(F114/100)),"")</f>
        <v/>
      </c>
      <c r="Z115" s="218" t="str">
        <f>IFERROR(IF(C115&lt;&gt;"",$AA$1/(D111/100)*(C115/100),""),"")</f>
        <v/>
      </c>
      <c r="AA115" s="219" t="str">
        <f>IFERROR($AC$1/(D115/100)*(C111/100),"")</f>
        <v/>
      </c>
      <c r="AB115" s="405"/>
      <c r="AC115" s="394"/>
      <c r="AD115" s="394"/>
      <c r="AE115" s="395"/>
      <c r="AF115" s="395"/>
      <c r="AG115" s="395"/>
      <c r="AH115" s="407"/>
      <c r="AI115" s="407"/>
      <c r="AJ115" s="408"/>
      <c r="AK115" s="408"/>
      <c r="AL115" s="408"/>
      <c r="AM115" s="408"/>
      <c r="AN115" s="408"/>
      <c r="AO115" s="408"/>
      <c r="AP115" s="408"/>
      <c r="AQ115" s="408"/>
      <c r="AR115" s="408"/>
      <c r="AS115" s="408"/>
      <c r="AT115" s="408"/>
      <c r="AU115" s="408"/>
      <c r="AV115" s="408"/>
      <c r="AW115" s="408"/>
      <c r="AX115" s="408"/>
      <c r="AY115" s="408"/>
      <c r="AZ115" s="408"/>
      <c r="BA115" s="408"/>
      <c r="BB115" s="408"/>
      <c r="BC115" s="408"/>
      <c r="BD115" s="408"/>
      <c r="BE115" s="408"/>
    </row>
    <row r="116" spans="1:57" ht="12.75" customHeight="1">
      <c r="A116" s="450" t="s">
        <v>273</v>
      </c>
      <c r="B116" s="279">
        <v>800</v>
      </c>
      <c r="C116" s="367">
        <v>57130</v>
      </c>
      <c r="D116" s="419">
        <v>57190</v>
      </c>
      <c r="E116" s="280">
        <v>80</v>
      </c>
      <c r="F116" s="286">
        <v>57200</v>
      </c>
      <c r="G116" s="240">
        <v>1.8100000000000002E-2</v>
      </c>
      <c r="H116" s="118">
        <v>56830</v>
      </c>
      <c r="I116" s="110">
        <v>57990</v>
      </c>
      <c r="J116" s="141">
        <v>56600</v>
      </c>
      <c r="K116" s="114">
        <v>56180</v>
      </c>
      <c r="L116" s="121">
        <v>131995530</v>
      </c>
      <c r="M116" s="114">
        <v>230742</v>
      </c>
      <c r="N116" s="121">
        <v>740</v>
      </c>
      <c r="O116" s="136">
        <v>45496.529537037037</v>
      </c>
      <c r="P116" s="144">
        <v>115</v>
      </c>
      <c r="Q116" s="132">
        <v>0</v>
      </c>
      <c r="R116" s="195">
        <v>0</v>
      </c>
      <c r="S116" s="206">
        <v>0</v>
      </c>
      <c r="T116" s="269">
        <v>0</v>
      </c>
      <c r="U116" s="269"/>
      <c r="V116" s="269"/>
      <c r="W116" s="256">
        <f t="shared" ref="W116" si="18">(V116*X116)</f>
        <v>0</v>
      </c>
      <c r="X116" s="203"/>
      <c r="Y116" s="181">
        <f>IF(D116&lt;&gt;0,($C117*(1-$AB$1))-$D116,0)</f>
        <v>-35.716000000000349</v>
      </c>
      <c r="Z116" s="182"/>
      <c r="AA116" s="183"/>
      <c r="AB116" s="404"/>
      <c r="AC116" s="392"/>
      <c r="AD116" s="392"/>
      <c r="AE116" s="393"/>
      <c r="AF116" s="393"/>
      <c r="AG116" s="393"/>
      <c r="AH116" s="407"/>
      <c r="AI116" s="407"/>
      <c r="AJ116" s="408"/>
      <c r="AK116" s="408"/>
      <c r="AL116" s="408"/>
      <c r="AM116" s="408"/>
      <c r="AN116" s="408"/>
      <c r="AO116" s="408"/>
      <c r="AP116" s="408"/>
      <c r="AQ116" s="408"/>
      <c r="AR116" s="408"/>
      <c r="AS116" s="408"/>
      <c r="AT116" s="408"/>
      <c r="AU116" s="408"/>
      <c r="AV116" s="408"/>
      <c r="AW116" s="408"/>
      <c r="AX116" s="408"/>
      <c r="AY116" s="408"/>
      <c r="AZ116" s="408"/>
      <c r="BA116" s="408"/>
      <c r="BB116" s="408"/>
      <c r="BC116" s="408"/>
      <c r="BD116" s="408"/>
      <c r="BE116" s="408"/>
    </row>
    <row r="117" spans="1:57" ht="12.75" customHeight="1">
      <c r="A117" s="444" t="s">
        <v>331</v>
      </c>
      <c r="B117" s="278">
        <v>1700</v>
      </c>
      <c r="C117" s="418">
        <v>57160</v>
      </c>
      <c r="D117" s="418">
        <v>57240</v>
      </c>
      <c r="E117" s="278">
        <v>20521</v>
      </c>
      <c r="F117" s="237">
        <v>57240</v>
      </c>
      <c r="G117" s="241">
        <v>1.3899999999999999E-2</v>
      </c>
      <c r="H117" s="117">
        <v>56600</v>
      </c>
      <c r="I117" s="108">
        <v>57950</v>
      </c>
      <c r="J117" s="140">
        <v>56600</v>
      </c>
      <c r="K117" s="112">
        <v>56450</v>
      </c>
      <c r="L117" s="115">
        <v>1063700949</v>
      </c>
      <c r="M117" s="112">
        <v>1858098</v>
      </c>
      <c r="N117" s="115">
        <v>1208</v>
      </c>
      <c r="O117" s="137">
        <v>45496.529768518521</v>
      </c>
      <c r="P117" s="143">
        <v>116</v>
      </c>
      <c r="Q117" s="130">
        <v>0</v>
      </c>
      <c r="R117" s="194">
        <v>0</v>
      </c>
      <c r="S117" s="207">
        <v>0</v>
      </c>
      <c r="T117" s="270">
        <v>0</v>
      </c>
      <c r="U117" s="270"/>
      <c r="V117" s="270">
        <v>0</v>
      </c>
      <c r="W117" s="165">
        <f>V116*(F116/100)</f>
        <v>0</v>
      </c>
      <c r="X117" s="202"/>
      <c r="Y117" s="175" t="str">
        <f>IFERROR(INT(#REF!/(F116/100)),"")</f>
        <v/>
      </c>
      <c r="Z117" s="184"/>
      <c r="AA117" s="185"/>
      <c r="AB117" s="405"/>
      <c r="AC117" s="394"/>
      <c r="AD117" s="394"/>
      <c r="AE117" s="395"/>
      <c r="AF117" s="395"/>
      <c r="AG117" s="395"/>
      <c r="AH117" s="407"/>
      <c r="AI117" s="407"/>
      <c r="AJ117" s="408"/>
      <c r="AK117" s="408"/>
      <c r="AL117" s="408"/>
      <c r="AM117" s="408"/>
      <c r="AN117" s="408"/>
      <c r="AO117" s="408"/>
      <c r="AP117" s="408"/>
      <c r="AQ117" s="408"/>
      <c r="AR117" s="408"/>
      <c r="AS117" s="408"/>
      <c r="AT117" s="408"/>
      <c r="AU117" s="408"/>
      <c r="AV117" s="408"/>
      <c r="AW117" s="408"/>
      <c r="AX117" s="408"/>
      <c r="AY117" s="408"/>
      <c r="AZ117" s="408"/>
      <c r="BA117" s="408"/>
      <c r="BB117" s="408"/>
      <c r="BC117" s="408"/>
      <c r="BD117" s="408"/>
      <c r="BE117" s="408"/>
    </row>
    <row r="118" spans="1:57">
      <c r="A118" s="450" t="s">
        <v>274</v>
      </c>
      <c r="B118" s="279"/>
      <c r="C118" s="367"/>
      <c r="D118" s="419"/>
      <c r="E118" s="280"/>
      <c r="F118" s="286"/>
      <c r="G118" s="240"/>
      <c r="H118" s="119"/>
      <c r="I118" s="109"/>
      <c r="J118" s="109"/>
      <c r="K118" s="129">
        <v>42</v>
      </c>
      <c r="L118" s="120"/>
      <c r="M118" s="113"/>
      <c r="N118" s="120"/>
      <c r="O118" s="138"/>
      <c r="P118" s="144">
        <v>117</v>
      </c>
      <c r="Q118" s="131">
        <v>0</v>
      </c>
      <c r="R118" s="197">
        <v>0</v>
      </c>
      <c r="S118" s="208">
        <v>0</v>
      </c>
      <c r="T118" s="271">
        <v>0</v>
      </c>
      <c r="U118" s="271"/>
      <c r="V118" s="271"/>
      <c r="W118" s="257">
        <f t="shared" ref="W118" si="19">(V118*X118)</f>
        <v>0</v>
      </c>
      <c r="X118" s="205"/>
      <c r="Y118" s="186">
        <f>IF(D118&lt;&gt;0,($C119*(1-$AB$1))-$D118,0)</f>
        <v>0</v>
      </c>
      <c r="Z118" s="187" t="str">
        <f>IFERROR(IF(C118&lt;&gt;"",$AA$1/(D116/100)*(C118/100),""),"")</f>
        <v/>
      </c>
      <c r="AA118" s="188" t="str">
        <f>IFERROR($AC$1/(D118/100)*(C116/100),"")</f>
        <v/>
      </c>
      <c r="AB118" s="404"/>
      <c r="AC118" s="392"/>
      <c r="AD118" s="392"/>
      <c r="AE118" s="393"/>
      <c r="AF118" s="393"/>
      <c r="AG118" s="393"/>
      <c r="AH118" s="407"/>
      <c r="AI118" s="407"/>
      <c r="AJ118" s="408"/>
      <c r="AK118" s="408"/>
      <c r="AL118" s="408"/>
      <c r="AM118" s="408"/>
      <c r="AN118" s="408"/>
      <c r="AO118" s="408"/>
      <c r="AP118" s="408"/>
      <c r="AQ118" s="408"/>
      <c r="AR118" s="408"/>
      <c r="AS118" s="408"/>
      <c r="AT118" s="408"/>
      <c r="AU118" s="408"/>
      <c r="AV118" s="408"/>
      <c r="AW118" s="408"/>
      <c r="AX118" s="408"/>
      <c r="AY118" s="408"/>
      <c r="AZ118" s="408"/>
      <c r="BA118" s="408"/>
      <c r="BB118" s="408"/>
      <c r="BC118" s="408"/>
      <c r="BD118" s="408"/>
      <c r="BE118" s="408"/>
    </row>
    <row r="119" spans="1:57" ht="12.75" customHeight="1">
      <c r="A119" s="444" t="s">
        <v>332</v>
      </c>
      <c r="B119" s="278"/>
      <c r="C119" s="418"/>
      <c r="D119" s="418"/>
      <c r="E119" s="278"/>
      <c r="F119" s="237"/>
      <c r="G119" s="288"/>
      <c r="H119" s="117"/>
      <c r="I119" s="108"/>
      <c r="J119" s="108"/>
      <c r="K119" s="126">
        <v>44</v>
      </c>
      <c r="L119" s="115"/>
      <c r="M119" s="112"/>
      <c r="N119" s="115"/>
      <c r="O119" s="137"/>
      <c r="P119" s="143">
        <v>118</v>
      </c>
      <c r="Q119" s="130">
        <v>0</v>
      </c>
      <c r="R119" s="194">
        <v>0</v>
      </c>
      <c r="S119" s="207">
        <v>0</v>
      </c>
      <c r="T119" s="270">
        <v>0</v>
      </c>
      <c r="U119" s="270"/>
      <c r="V119" s="270">
        <v>0</v>
      </c>
      <c r="W119" s="258">
        <f>V118*(F118/100)</f>
        <v>0</v>
      </c>
      <c r="X119" s="202"/>
      <c r="Y119" s="176" t="str">
        <f>IFERROR(INT(#REF!/(F118/100)),"")</f>
        <v/>
      </c>
      <c r="Z119" s="189" t="str">
        <f>IFERROR(IF(C119&lt;&gt;"",$AA$1/(D117/100)*(C119/100),""),"")</f>
        <v/>
      </c>
      <c r="AA119" s="190" t="str">
        <f>IFERROR($AC$1/(D119/100)*(C117/100),"")</f>
        <v/>
      </c>
      <c r="AB119" s="405"/>
      <c r="AC119" s="394"/>
      <c r="AD119" s="394"/>
      <c r="AE119" s="395"/>
      <c r="AF119" s="395"/>
      <c r="AG119" s="395"/>
      <c r="AH119" s="407"/>
      <c r="AI119" s="407"/>
      <c r="AJ119" s="408"/>
      <c r="AK119" s="408"/>
      <c r="AL119" s="408"/>
      <c r="AM119" s="408"/>
      <c r="AN119" s="408"/>
      <c r="AO119" s="408"/>
      <c r="AP119" s="408"/>
      <c r="AQ119" s="408"/>
      <c r="AR119" s="408"/>
      <c r="AS119" s="408"/>
      <c r="AT119" s="408"/>
      <c r="AU119" s="408"/>
      <c r="AV119" s="408"/>
      <c r="AW119" s="408"/>
      <c r="AX119" s="408"/>
      <c r="AY119" s="408"/>
      <c r="AZ119" s="408"/>
      <c r="BA119" s="408"/>
      <c r="BB119" s="408"/>
      <c r="BC119" s="408"/>
      <c r="BD119" s="408"/>
      <c r="BE119" s="408"/>
    </row>
    <row r="120" spans="1:57" ht="12.75" customHeight="1">
      <c r="A120" s="450" t="s">
        <v>275</v>
      </c>
      <c r="B120" s="279">
        <v>1168</v>
      </c>
      <c r="C120" s="367">
        <v>42.741</v>
      </c>
      <c r="D120" s="419">
        <v>42.869</v>
      </c>
      <c r="E120" s="280">
        <v>266</v>
      </c>
      <c r="F120" s="287">
        <v>42.875999999999998</v>
      </c>
      <c r="G120" s="240">
        <v>9.1000000000000004E-3</v>
      </c>
      <c r="H120" s="119">
        <v>42.02</v>
      </c>
      <c r="I120" s="109">
        <v>42.997999999999998</v>
      </c>
      <c r="J120" s="109">
        <v>42</v>
      </c>
      <c r="K120" s="129">
        <v>42.488999999999997</v>
      </c>
      <c r="L120" s="120">
        <v>75331</v>
      </c>
      <c r="M120" s="113">
        <v>176047</v>
      </c>
      <c r="N120" s="120">
        <v>247</v>
      </c>
      <c r="O120" s="138">
        <v>45496.525833333333</v>
      </c>
      <c r="P120" s="144">
        <v>119</v>
      </c>
      <c r="Q120" s="131">
        <v>0</v>
      </c>
      <c r="R120" s="197">
        <v>0</v>
      </c>
      <c r="S120" s="208">
        <v>0</v>
      </c>
      <c r="T120" s="271">
        <v>0</v>
      </c>
      <c r="U120" s="271"/>
      <c r="V120" s="271">
        <v>0</v>
      </c>
      <c r="W120" s="259">
        <f t="shared" ref="W120" si="20">(V120*X120)</f>
        <v>0</v>
      </c>
      <c r="X120" s="204"/>
      <c r="Y120" s="191">
        <f>IF(D120&lt;&gt;0,($C121*(1-$AB$1))-$D120,0)</f>
        <v>-8.2279100000000938E-2</v>
      </c>
      <c r="Z120" s="192">
        <f>IFERROR(IF(C120&lt;&gt;"",$AA$1/(D116/100)*(C120/100),""),"")</f>
        <v>99.934416478204312</v>
      </c>
      <c r="AA120" s="193">
        <f>IFERROR($AC$1/(D120/100)*(C116/100),"")</f>
        <v>133266.46294525178</v>
      </c>
      <c r="AB120" s="404"/>
      <c r="AC120" s="392"/>
      <c r="AD120" s="392"/>
      <c r="AE120" s="393"/>
      <c r="AF120" s="393"/>
      <c r="AG120" s="393"/>
      <c r="AH120" s="407"/>
      <c r="AI120" s="407"/>
      <c r="AJ120" s="408"/>
      <c r="AK120" s="408"/>
      <c r="AL120" s="408"/>
      <c r="AM120" s="408"/>
      <c r="AN120" s="408"/>
      <c r="AO120" s="408"/>
      <c r="AP120" s="408"/>
      <c r="AQ120" s="408"/>
      <c r="AR120" s="408"/>
      <c r="AS120" s="408"/>
      <c r="AT120" s="408"/>
      <c r="AU120" s="408"/>
      <c r="AV120" s="408"/>
      <c r="AW120" s="408"/>
      <c r="AX120" s="408"/>
      <c r="AY120" s="408"/>
      <c r="AZ120" s="408"/>
      <c r="BA120" s="408"/>
      <c r="BB120" s="408"/>
      <c r="BC120" s="408"/>
      <c r="BD120" s="408"/>
      <c r="BE120" s="408"/>
    </row>
    <row r="121" spans="1:57" ht="12.75" customHeight="1">
      <c r="A121" s="445" t="s">
        <v>333</v>
      </c>
      <c r="B121" s="298">
        <v>2400</v>
      </c>
      <c r="C121" s="420">
        <v>42.790999999999997</v>
      </c>
      <c r="D121" s="420">
        <v>42.89</v>
      </c>
      <c r="E121" s="298">
        <v>8333</v>
      </c>
      <c r="F121" s="238">
        <v>42.89</v>
      </c>
      <c r="G121" s="243">
        <v>4.4000000000000003E-3</v>
      </c>
      <c r="H121" s="221">
        <v>42.8</v>
      </c>
      <c r="I121" s="222">
        <v>43.12</v>
      </c>
      <c r="J121" s="222">
        <v>42.024000000000001</v>
      </c>
      <c r="K121" s="234">
        <v>42.7</v>
      </c>
      <c r="L121" s="225">
        <v>112908</v>
      </c>
      <c r="M121" s="224">
        <v>263549</v>
      </c>
      <c r="N121" s="225">
        <v>255</v>
      </c>
      <c r="O121" s="226">
        <v>45496.529270833336</v>
      </c>
      <c r="P121" s="143">
        <v>120</v>
      </c>
      <c r="Q121" s="227">
        <v>0</v>
      </c>
      <c r="R121" s="228">
        <v>0</v>
      </c>
      <c r="S121" s="229">
        <v>0</v>
      </c>
      <c r="T121" s="272">
        <v>0</v>
      </c>
      <c r="U121" s="272"/>
      <c r="V121" s="272">
        <v>0</v>
      </c>
      <c r="W121" s="261">
        <f>V120*(F120/100)</f>
        <v>0</v>
      </c>
      <c r="X121" s="213"/>
      <c r="Y121" s="217" t="str">
        <f>IFERROR(INT(#REF!/(F120/100)),"")</f>
        <v/>
      </c>
      <c r="Z121" s="218">
        <f>IFERROR(IF(C121&lt;&gt;"",$AA$1/(D117/100)*(C121/100),""),"")</f>
        <v>99.963927114402779</v>
      </c>
      <c r="AA121" s="219">
        <f>IFERROR($AC$1/(D121/100)*(C117/100),"")</f>
        <v>133271.15877827001</v>
      </c>
      <c r="AB121" s="405"/>
      <c r="AC121" s="394"/>
      <c r="AD121" s="394"/>
      <c r="AE121" s="395"/>
      <c r="AF121" s="395"/>
      <c r="AG121" s="395"/>
      <c r="AH121" s="407"/>
      <c r="AI121" s="407"/>
      <c r="AJ121" s="408"/>
      <c r="AK121" s="408"/>
      <c r="AL121" s="408"/>
      <c r="AM121" s="408"/>
      <c r="AN121" s="408"/>
      <c r="AO121" s="408"/>
      <c r="AP121" s="408"/>
      <c r="AQ121" s="408"/>
      <c r="AR121" s="408"/>
      <c r="AS121" s="408"/>
      <c r="AT121" s="408"/>
      <c r="AU121" s="408"/>
      <c r="AV121" s="408"/>
      <c r="AW121" s="408"/>
      <c r="AX121" s="408"/>
      <c r="AY121" s="408"/>
      <c r="AZ121" s="408"/>
      <c r="BA121" s="408"/>
      <c r="BB121" s="408"/>
      <c r="BC121" s="408"/>
      <c r="BD121" s="408"/>
      <c r="BE121" s="408"/>
    </row>
    <row r="122" spans="1:57" ht="12.75" customHeight="1">
      <c r="A122" s="450" t="s">
        <v>267</v>
      </c>
      <c r="B122" s="279">
        <v>2001</v>
      </c>
      <c r="C122" s="367">
        <v>72560</v>
      </c>
      <c r="D122" s="419">
        <v>72580</v>
      </c>
      <c r="E122" s="280">
        <v>10000</v>
      </c>
      <c r="F122" s="286">
        <v>72560</v>
      </c>
      <c r="G122" s="240">
        <v>1.4499999999999999E-2</v>
      </c>
      <c r="H122" s="118">
        <v>72500</v>
      </c>
      <c r="I122" s="110">
        <v>72820</v>
      </c>
      <c r="J122" s="110">
        <v>71830</v>
      </c>
      <c r="K122" s="128">
        <v>71520</v>
      </c>
      <c r="L122" s="121">
        <v>100455906</v>
      </c>
      <c r="M122" s="114">
        <v>138871</v>
      </c>
      <c r="N122" s="121">
        <v>320</v>
      </c>
      <c r="O122" s="136">
        <v>45496.529756944445</v>
      </c>
      <c r="P122" s="144">
        <v>121</v>
      </c>
      <c r="Q122" s="132">
        <v>0</v>
      </c>
      <c r="R122" s="195">
        <v>0</v>
      </c>
      <c r="S122" s="206">
        <v>0</v>
      </c>
      <c r="T122" s="269">
        <v>0</v>
      </c>
      <c r="U122" s="269"/>
      <c r="V122" s="269">
        <v>0</v>
      </c>
      <c r="W122" s="256">
        <f t="shared" ref="W122" si="21">(V122*X122)</f>
        <v>0</v>
      </c>
      <c r="X122" s="203"/>
      <c r="Y122" s="181">
        <f>IF(D122&lt;&gt;0,($C123*(1-$AB$1))-$D122,0)</f>
        <v>32.737999999997555</v>
      </c>
      <c r="Z122" s="182"/>
      <c r="AA122" s="183"/>
      <c r="AB122" s="404"/>
      <c r="AC122" s="392"/>
      <c r="AD122" s="392"/>
      <c r="AE122" s="393"/>
      <c r="AF122" s="393"/>
      <c r="AG122" s="393"/>
      <c r="AH122" s="407"/>
      <c r="AI122" s="407"/>
      <c r="AJ122" s="408"/>
      <c r="AK122" s="408"/>
      <c r="AL122" s="408"/>
      <c r="AM122" s="408"/>
      <c r="AN122" s="408"/>
      <c r="AO122" s="408"/>
      <c r="AP122" s="408"/>
      <c r="AQ122" s="408"/>
      <c r="AR122" s="408"/>
      <c r="AS122" s="408"/>
      <c r="AT122" s="408"/>
      <c r="AU122" s="408"/>
      <c r="AV122" s="408"/>
      <c r="AW122" s="408"/>
      <c r="AX122" s="408"/>
      <c r="AY122" s="408"/>
      <c r="AZ122" s="408"/>
      <c r="BA122" s="408"/>
      <c r="BB122" s="408"/>
      <c r="BC122" s="408"/>
      <c r="BD122" s="408"/>
      <c r="BE122" s="408"/>
    </row>
    <row r="123" spans="1:57" ht="12.75" customHeight="1">
      <c r="A123" s="444" t="s">
        <v>334</v>
      </c>
      <c r="B123" s="278">
        <v>1457</v>
      </c>
      <c r="C123" s="418">
        <v>72620</v>
      </c>
      <c r="D123" s="418">
        <v>72640</v>
      </c>
      <c r="E123" s="278">
        <v>4750</v>
      </c>
      <c r="F123" s="237">
        <v>72620</v>
      </c>
      <c r="G123" s="241">
        <v>9.0000000000000011E-3</v>
      </c>
      <c r="H123" s="117">
        <v>72000</v>
      </c>
      <c r="I123" s="108">
        <v>72900</v>
      </c>
      <c r="J123" s="108">
        <v>71910</v>
      </c>
      <c r="K123" s="126">
        <v>71970</v>
      </c>
      <c r="L123" s="115">
        <v>180862116</v>
      </c>
      <c r="M123" s="112">
        <v>250022</v>
      </c>
      <c r="N123" s="115">
        <v>503</v>
      </c>
      <c r="O123" s="137">
        <v>45496.529756944445</v>
      </c>
      <c r="P123" s="143">
        <v>122</v>
      </c>
      <c r="Q123" s="130">
        <v>0</v>
      </c>
      <c r="R123" s="194">
        <v>0</v>
      </c>
      <c r="S123" s="207">
        <v>0</v>
      </c>
      <c r="T123" s="270">
        <v>0</v>
      </c>
      <c r="U123" s="270"/>
      <c r="V123" s="270">
        <v>0</v>
      </c>
      <c r="W123" s="165">
        <f>V122*(F122/100)</f>
        <v>0</v>
      </c>
      <c r="X123" s="202"/>
      <c r="Y123" s="175" t="str">
        <f>IFERROR(INT(#REF!/(F122/100)),"")</f>
        <v/>
      </c>
      <c r="Z123" s="184"/>
      <c r="AA123" s="185"/>
      <c r="AB123" s="405"/>
      <c r="AC123" s="394"/>
      <c r="AD123" s="394"/>
      <c r="AE123" s="395"/>
      <c r="AF123" s="395"/>
      <c r="AG123" s="395"/>
      <c r="AH123" s="407"/>
      <c r="AI123" s="407"/>
      <c r="AJ123" s="408"/>
      <c r="AK123" s="408"/>
      <c r="AL123" s="408"/>
      <c r="AM123" s="408"/>
      <c r="AN123" s="408"/>
      <c r="AO123" s="408"/>
      <c r="AP123" s="408"/>
      <c r="AQ123" s="408"/>
      <c r="AR123" s="408"/>
      <c r="AS123" s="408"/>
      <c r="AT123" s="408"/>
      <c r="AU123" s="408"/>
      <c r="AV123" s="408"/>
      <c r="AW123" s="408"/>
      <c r="AX123" s="408"/>
      <c r="AY123" s="408"/>
      <c r="AZ123" s="408"/>
      <c r="BA123" s="408"/>
      <c r="BB123" s="408"/>
      <c r="BC123" s="408"/>
      <c r="BD123" s="408"/>
      <c r="BE123" s="408"/>
    </row>
    <row r="124" spans="1:57" ht="12.75" customHeight="1">
      <c r="A124" s="450" t="s">
        <v>268</v>
      </c>
      <c r="B124" s="279"/>
      <c r="C124" s="367"/>
      <c r="D124" s="419"/>
      <c r="E124" s="280"/>
      <c r="F124" s="286"/>
      <c r="G124" s="240"/>
      <c r="H124" s="119"/>
      <c r="I124" s="109"/>
      <c r="J124" s="109"/>
      <c r="K124" s="129">
        <v>56.5</v>
      </c>
      <c r="L124" s="120"/>
      <c r="M124" s="113"/>
      <c r="N124" s="120"/>
      <c r="O124" s="138"/>
      <c r="P124" s="144">
        <v>123</v>
      </c>
      <c r="Q124" s="131">
        <v>0</v>
      </c>
      <c r="R124" s="197">
        <v>0</v>
      </c>
      <c r="S124" s="208">
        <v>0</v>
      </c>
      <c r="T124" s="271">
        <v>0</v>
      </c>
      <c r="U124" s="271"/>
      <c r="V124" s="271"/>
      <c r="W124" s="257">
        <f t="shared" ref="W124" si="22">(V124*X124)</f>
        <v>0</v>
      </c>
      <c r="X124" s="205"/>
      <c r="Y124" s="186">
        <f>IF(D124&lt;&gt;0,($C125*(1-$AB$1))-$D124,0)</f>
        <v>0</v>
      </c>
      <c r="Z124" s="187" t="str">
        <f>IFERROR(IF(C124&lt;&gt;"",$AA$1/(D122/100)*(C124/100),""),"")</f>
        <v/>
      </c>
      <c r="AA124" s="188" t="str">
        <f>IFERROR($AC$1/(D124/100)*(C122/100),"")</f>
        <v/>
      </c>
      <c r="AB124" s="404"/>
      <c r="AC124" s="392"/>
      <c r="AD124" s="392"/>
      <c r="AE124" s="393"/>
      <c r="AF124" s="393"/>
      <c r="AG124" s="393"/>
      <c r="AH124" s="407"/>
      <c r="AI124" s="407"/>
      <c r="AJ124" s="408"/>
      <c r="AK124" s="408"/>
      <c r="AL124" s="408"/>
      <c r="AM124" s="408"/>
      <c r="AN124" s="408"/>
      <c r="AO124" s="408"/>
      <c r="AP124" s="408"/>
      <c r="AQ124" s="408"/>
      <c r="AR124" s="408"/>
      <c r="AS124" s="408"/>
      <c r="AT124" s="408"/>
      <c r="AU124" s="408"/>
      <c r="AV124" s="408"/>
      <c r="AW124" s="408"/>
      <c r="AX124" s="408"/>
      <c r="AY124" s="408"/>
      <c r="AZ124" s="408"/>
      <c r="BA124" s="408"/>
      <c r="BB124" s="408"/>
      <c r="BC124" s="408"/>
      <c r="BD124" s="408"/>
      <c r="BE124" s="408"/>
    </row>
    <row r="125" spans="1:57" ht="12.75" customHeight="1">
      <c r="A125" s="444" t="s">
        <v>335</v>
      </c>
      <c r="B125" s="278"/>
      <c r="C125" s="418"/>
      <c r="D125" s="418"/>
      <c r="E125" s="278"/>
      <c r="F125" s="237"/>
      <c r="G125" s="288"/>
      <c r="H125" s="117"/>
      <c r="I125" s="108"/>
      <c r="J125" s="108"/>
      <c r="K125" s="126"/>
      <c r="L125" s="115"/>
      <c r="M125" s="112"/>
      <c r="N125" s="115"/>
      <c r="O125" s="137"/>
      <c r="P125" s="143">
        <v>124</v>
      </c>
      <c r="Q125" s="130">
        <v>0</v>
      </c>
      <c r="R125" s="194">
        <v>0</v>
      </c>
      <c r="S125" s="207">
        <v>0</v>
      </c>
      <c r="T125" s="270">
        <v>0</v>
      </c>
      <c r="U125" s="270"/>
      <c r="V125" s="270">
        <v>0</v>
      </c>
      <c r="W125" s="258">
        <f>V124*(F124/100)</f>
        <v>0</v>
      </c>
      <c r="X125" s="202"/>
      <c r="Y125" s="176" t="str">
        <f>IFERROR(INT(#REF!/(F124/100)),"")</f>
        <v/>
      </c>
      <c r="Z125" s="189" t="str">
        <f>IFERROR(IF(C125&lt;&gt;"",$AA$1/(D123/100)*(C125/100),""),"")</f>
        <v/>
      </c>
      <c r="AA125" s="190" t="str">
        <f>IFERROR($AC$1/(D125/100)*(C123/100),"")</f>
        <v/>
      </c>
      <c r="AB125" s="405"/>
      <c r="AC125" s="394"/>
      <c r="AD125" s="394"/>
      <c r="AE125" s="395"/>
      <c r="AF125" s="395"/>
      <c r="AG125" s="395"/>
      <c r="AH125" s="407"/>
      <c r="AI125" s="407"/>
      <c r="AJ125" s="408"/>
      <c r="AK125" s="408"/>
      <c r="AL125" s="408"/>
      <c r="AM125" s="408"/>
      <c r="AN125" s="408"/>
      <c r="AO125" s="408"/>
      <c r="AP125" s="408"/>
      <c r="AQ125" s="408"/>
      <c r="AR125" s="408"/>
      <c r="AS125" s="408"/>
      <c r="AT125" s="408"/>
      <c r="AU125" s="408"/>
      <c r="AV125" s="408"/>
      <c r="AW125" s="408"/>
      <c r="AX125" s="408"/>
      <c r="AY125" s="408"/>
      <c r="AZ125" s="408"/>
      <c r="BA125" s="408"/>
      <c r="BB125" s="408"/>
      <c r="BC125" s="408"/>
      <c r="BD125" s="408"/>
      <c r="BE125" s="408"/>
    </row>
    <row r="126" spans="1:57" ht="12.75" customHeight="1">
      <c r="A126" s="450" t="s">
        <v>269</v>
      </c>
      <c r="B126" s="279">
        <v>363</v>
      </c>
      <c r="C126" s="367">
        <v>54.2</v>
      </c>
      <c r="D126" s="419">
        <v>54.28</v>
      </c>
      <c r="E126" s="280">
        <v>7341</v>
      </c>
      <c r="F126" s="287">
        <v>54.28</v>
      </c>
      <c r="G126" s="240">
        <v>6.8000000000000005E-3</v>
      </c>
      <c r="H126" s="119">
        <v>54.4</v>
      </c>
      <c r="I126" s="109">
        <v>55</v>
      </c>
      <c r="J126" s="109">
        <v>53.02</v>
      </c>
      <c r="K126" s="129">
        <v>53.91</v>
      </c>
      <c r="L126" s="120">
        <v>60019</v>
      </c>
      <c r="M126" s="113">
        <v>111333</v>
      </c>
      <c r="N126" s="120">
        <v>223</v>
      </c>
      <c r="O126" s="138">
        <v>45496.528368055559</v>
      </c>
      <c r="P126" s="144">
        <v>125</v>
      </c>
      <c r="Q126" s="131">
        <v>0</v>
      </c>
      <c r="R126" s="197">
        <v>0</v>
      </c>
      <c r="S126" s="208">
        <v>0</v>
      </c>
      <c r="T126" s="271">
        <v>0</v>
      </c>
      <c r="U126" s="271"/>
      <c r="V126" s="271">
        <v>0</v>
      </c>
      <c r="W126" s="259">
        <f t="shared" ref="W126" si="23">(V126*X126)</f>
        <v>0</v>
      </c>
      <c r="X126" s="204"/>
      <c r="Y126" s="191">
        <f>IF(D126&lt;&gt;0,($C127*(1-$AB$1))-$D126,0)</f>
        <v>-7.5420999999998628E-2</v>
      </c>
      <c r="Z126" s="192">
        <f>IFERROR(IF(C126&lt;&gt;"",$AA$1/(D122/100)*(C126/100),""),"")</f>
        <v>99.855690957057732</v>
      </c>
      <c r="AA126" s="193">
        <f>IFERROR($AC$1/(D126/100)*(C122/100),"")</f>
        <v>133677.22918201916</v>
      </c>
      <c r="AB126" s="404"/>
      <c r="AC126" s="392"/>
      <c r="AD126" s="392"/>
      <c r="AE126" s="393"/>
      <c r="AF126" s="393"/>
      <c r="AG126" s="393"/>
      <c r="AH126" s="407"/>
      <c r="AI126" s="407"/>
      <c r="AJ126" s="408"/>
      <c r="AK126" s="408"/>
      <c r="AL126" s="408"/>
      <c r="AM126" s="408"/>
      <c r="AN126" s="408"/>
      <c r="AO126" s="408"/>
      <c r="AP126" s="408"/>
      <c r="AQ126" s="408"/>
      <c r="AR126" s="408"/>
      <c r="AS126" s="408"/>
      <c r="AT126" s="408"/>
      <c r="AU126" s="408"/>
      <c r="AV126" s="408"/>
      <c r="AW126" s="408"/>
      <c r="AX126" s="408"/>
      <c r="AY126" s="408"/>
      <c r="AZ126" s="408"/>
      <c r="BA126" s="408"/>
      <c r="BB126" s="408"/>
      <c r="BC126" s="408"/>
      <c r="BD126" s="408"/>
      <c r="BE126" s="408"/>
    </row>
    <row r="127" spans="1:57" ht="12.75" customHeight="1">
      <c r="A127" s="445" t="s">
        <v>336</v>
      </c>
      <c r="B127" s="298">
        <v>1563</v>
      </c>
      <c r="C127" s="420">
        <v>54.21</v>
      </c>
      <c r="D127" s="420">
        <v>54.3</v>
      </c>
      <c r="E127" s="298">
        <v>15130</v>
      </c>
      <c r="F127" s="238">
        <v>54.3</v>
      </c>
      <c r="G127" s="243">
        <v>3.5999999999999999E-3</v>
      </c>
      <c r="H127" s="221">
        <v>53.99</v>
      </c>
      <c r="I127" s="222">
        <v>54.69</v>
      </c>
      <c r="J127" s="222">
        <v>53.66</v>
      </c>
      <c r="K127" s="234">
        <v>54.1</v>
      </c>
      <c r="L127" s="225">
        <v>43193</v>
      </c>
      <c r="M127" s="224">
        <v>79841</v>
      </c>
      <c r="N127" s="225">
        <v>177</v>
      </c>
      <c r="O127" s="226">
        <v>45496.528368055559</v>
      </c>
      <c r="P127" s="143">
        <v>126</v>
      </c>
      <c r="Q127" s="227">
        <v>0</v>
      </c>
      <c r="R127" s="228">
        <v>0</v>
      </c>
      <c r="S127" s="229">
        <v>0</v>
      </c>
      <c r="T127" s="272">
        <v>0</v>
      </c>
      <c r="U127" s="272"/>
      <c r="V127" s="272">
        <v>0</v>
      </c>
      <c r="W127" s="261">
        <f>V126*(F126/100)</f>
        <v>0</v>
      </c>
      <c r="X127" s="213"/>
      <c r="Y127" s="217" t="str">
        <f>IFERROR(INT(#REF!/(F126/100)),"")</f>
        <v/>
      </c>
      <c r="Z127" s="218">
        <f>IFERROR(IF(C127&lt;&gt;"",$AA$1/(D123/100)*(C127/100),""),"")</f>
        <v>99.7916193776326</v>
      </c>
      <c r="AA127" s="219">
        <f>IFERROR($AC$1/(D127/100)*(C123/100),"")</f>
        <v>133738.48987108658</v>
      </c>
      <c r="AB127" s="405"/>
      <c r="AC127" s="394"/>
      <c r="AD127" s="394"/>
      <c r="AE127" s="395"/>
      <c r="AF127" s="395"/>
      <c r="AG127" s="395"/>
      <c r="AH127" s="407"/>
      <c r="AI127" s="407"/>
      <c r="AJ127" s="408"/>
      <c r="AK127" s="408"/>
      <c r="AL127" s="408"/>
      <c r="AM127" s="408"/>
      <c r="AN127" s="408"/>
      <c r="AO127" s="408"/>
      <c r="AP127" s="408"/>
      <c r="AQ127" s="408"/>
      <c r="AR127" s="408"/>
      <c r="AS127" s="408"/>
      <c r="AT127" s="408"/>
      <c r="AU127" s="408"/>
      <c r="AV127" s="408"/>
      <c r="AW127" s="408"/>
      <c r="AX127" s="408"/>
      <c r="AY127" s="408"/>
      <c r="AZ127" s="408"/>
      <c r="BA127" s="408"/>
      <c r="BB127" s="408"/>
      <c r="BC127" s="408"/>
      <c r="BD127" s="408"/>
      <c r="BE127" s="408"/>
    </row>
    <row r="128" spans="1:57" ht="12.75" customHeight="1">
      <c r="A128" s="450" t="s">
        <v>270</v>
      </c>
      <c r="B128" s="279">
        <v>1000</v>
      </c>
      <c r="C128" s="367">
        <v>53990</v>
      </c>
      <c r="D128" s="419">
        <v>54060</v>
      </c>
      <c r="E128" s="280">
        <v>4895</v>
      </c>
      <c r="F128" s="286">
        <v>54080</v>
      </c>
      <c r="G128" s="240">
        <v>1.8799999999999997E-2</v>
      </c>
      <c r="H128" s="118">
        <v>53200</v>
      </c>
      <c r="I128" s="110">
        <v>54360</v>
      </c>
      <c r="J128" s="110">
        <v>53200</v>
      </c>
      <c r="K128" s="128">
        <v>53080</v>
      </c>
      <c r="L128" s="121">
        <v>239651607</v>
      </c>
      <c r="M128" s="114">
        <v>444238</v>
      </c>
      <c r="N128" s="121">
        <v>495</v>
      </c>
      <c r="O128" s="136">
        <v>45496.529548611114</v>
      </c>
      <c r="P128" s="144">
        <v>127</v>
      </c>
      <c r="Q128" s="132">
        <v>0</v>
      </c>
      <c r="R128" s="195">
        <v>0</v>
      </c>
      <c r="S128" s="206">
        <v>0</v>
      </c>
      <c r="T128" s="269">
        <v>0</v>
      </c>
      <c r="U128" s="269"/>
      <c r="V128" s="269">
        <v>0</v>
      </c>
      <c r="W128" s="256">
        <f t="shared" ref="W128" si="24">(V128*X128)</f>
        <v>0</v>
      </c>
      <c r="X128" s="203"/>
      <c r="Y128" s="181">
        <f>IF(D128&lt;&gt;0,($C129*(1-$AB$1))-$D128,0)</f>
        <v>-35.402999999998428</v>
      </c>
      <c r="Z128" s="182"/>
      <c r="AA128" s="183"/>
      <c r="AB128" s="404"/>
      <c r="AC128" s="392"/>
      <c r="AD128" s="392"/>
      <c r="AE128" s="393"/>
      <c r="AF128" s="393"/>
      <c r="AG128" s="393"/>
      <c r="AH128" s="407"/>
      <c r="AI128" s="407"/>
      <c r="AJ128" s="408"/>
      <c r="AK128" s="408"/>
      <c r="AL128" s="408"/>
      <c r="AM128" s="408"/>
      <c r="AN128" s="408"/>
      <c r="AO128" s="408"/>
      <c r="AP128" s="408"/>
      <c r="AQ128" s="408"/>
      <c r="AR128" s="408"/>
      <c r="AS128" s="408"/>
      <c r="AT128" s="408"/>
      <c r="AU128" s="408"/>
      <c r="AV128" s="408"/>
      <c r="AW128" s="408"/>
      <c r="AX128" s="408"/>
      <c r="AY128" s="408"/>
      <c r="AZ128" s="408"/>
      <c r="BA128" s="408"/>
      <c r="BB128" s="408"/>
      <c r="BC128" s="408"/>
      <c r="BD128" s="408"/>
      <c r="BE128" s="408"/>
    </row>
    <row r="129" spans="1:57" ht="12.75" customHeight="1">
      <c r="A129" s="444" t="s">
        <v>337</v>
      </c>
      <c r="B129" s="278">
        <v>988</v>
      </c>
      <c r="C129" s="418">
        <v>54030</v>
      </c>
      <c r="D129" s="418">
        <v>54090</v>
      </c>
      <c r="E129" s="278">
        <v>4895</v>
      </c>
      <c r="F129" s="237">
        <v>54090</v>
      </c>
      <c r="G129" s="241">
        <v>1.67E-2</v>
      </c>
      <c r="H129" s="117">
        <v>53200</v>
      </c>
      <c r="I129" s="108">
        <v>54900</v>
      </c>
      <c r="J129" s="108">
        <v>52650</v>
      </c>
      <c r="K129" s="126">
        <v>53200</v>
      </c>
      <c r="L129" s="115">
        <v>1274319818</v>
      </c>
      <c r="M129" s="112">
        <v>2361442</v>
      </c>
      <c r="N129" s="115">
        <v>1134</v>
      </c>
      <c r="O129" s="137">
        <v>45496.529548611114</v>
      </c>
      <c r="P129" s="143">
        <v>128</v>
      </c>
      <c r="Q129" s="130">
        <v>0</v>
      </c>
      <c r="R129" s="194">
        <v>0</v>
      </c>
      <c r="S129" s="207">
        <v>0</v>
      </c>
      <c r="T129" s="270">
        <v>0</v>
      </c>
      <c r="U129" s="270"/>
      <c r="V129" s="270">
        <v>0</v>
      </c>
      <c r="W129" s="165">
        <f>V128*(F128/100)</f>
        <v>0</v>
      </c>
      <c r="X129" s="202"/>
      <c r="Y129" s="175" t="str">
        <f>IFERROR(INT(#REF!/(F128/100)),"")</f>
        <v/>
      </c>
      <c r="Z129" s="184"/>
      <c r="AA129" s="185"/>
      <c r="AB129" s="405"/>
      <c r="AC129" s="394"/>
      <c r="AD129" s="394"/>
      <c r="AE129" s="395"/>
      <c r="AF129" s="395"/>
      <c r="AG129" s="395"/>
      <c r="AH129" s="407"/>
      <c r="AI129" s="407"/>
      <c r="AJ129" s="408"/>
      <c r="AK129" s="408"/>
      <c r="AL129" s="408"/>
      <c r="AM129" s="408"/>
      <c r="AN129" s="408"/>
      <c r="AO129" s="408"/>
      <c r="AP129" s="408"/>
      <c r="AQ129" s="408"/>
      <c r="AR129" s="408"/>
      <c r="AS129" s="408"/>
      <c r="AT129" s="408"/>
      <c r="AU129" s="408"/>
      <c r="AV129" s="408"/>
      <c r="AW129" s="408"/>
      <c r="AX129" s="408"/>
      <c r="AY129" s="408"/>
      <c r="AZ129" s="408"/>
      <c r="BA129" s="408"/>
      <c r="BB129" s="408"/>
      <c r="BC129" s="408"/>
      <c r="BD129" s="408"/>
      <c r="BE129" s="408"/>
    </row>
    <row r="130" spans="1:57" ht="12.75" customHeight="1">
      <c r="A130" s="450" t="s">
        <v>271</v>
      </c>
      <c r="B130" s="279"/>
      <c r="C130" s="367"/>
      <c r="D130" s="419"/>
      <c r="E130" s="280"/>
      <c r="F130" s="286"/>
      <c r="G130" s="240"/>
      <c r="H130" s="119"/>
      <c r="I130" s="109"/>
      <c r="J130" s="109"/>
      <c r="K130" s="129">
        <v>40.534999999999997</v>
      </c>
      <c r="L130" s="120"/>
      <c r="M130" s="113"/>
      <c r="N130" s="120"/>
      <c r="O130" s="138"/>
      <c r="P130" s="144">
        <v>129</v>
      </c>
      <c r="Q130" s="131">
        <v>0</v>
      </c>
      <c r="R130" s="197">
        <v>0</v>
      </c>
      <c r="S130" s="208">
        <v>0</v>
      </c>
      <c r="T130" s="271">
        <v>0</v>
      </c>
      <c r="U130" s="271"/>
      <c r="V130" s="271"/>
      <c r="W130" s="257">
        <f t="shared" ref="W130" si="25">(V130*X130)</f>
        <v>0</v>
      </c>
      <c r="X130" s="205"/>
      <c r="Y130" s="186">
        <f>IF(D130&lt;&gt;0,($C131*(1-$AB$1))-$D130,0)</f>
        <v>0</v>
      </c>
      <c r="Z130" s="187" t="str">
        <f>IFERROR(IF(C130&lt;&gt;"",$AA$1/(D128/100)*(C130/100),""),"")</f>
        <v/>
      </c>
      <c r="AA130" s="188" t="str">
        <f>IFERROR($AC$1/(D130/100)*(C128/100),"")</f>
        <v/>
      </c>
      <c r="AB130" s="404"/>
      <c r="AC130" s="392"/>
      <c r="AD130" s="392"/>
      <c r="AE130" s="393"/>
      <c r="AF130" s="393"/>
      <c r="AG130" s="393"/>
      <c r="AH130" s="407"/>
      <c r="AI130" s="407"/>
      <c r="AJ130" s="408"/>
      <c r="AK130" s="408"/>
      <c r="AL130" s="408"/>
      <c r="AM130" s="408"/>
      <c r="AN130" s="408"/>
      <c r="AO130" s="408"/>
      <c r="AP130" s="408"/>
      <c r="AQ130" s="408"/>
      <c r="AR130" s="408"/>
      <c r="AS130" s="408"/>
      <c r="AT130" s="408"/>
      <c r="AU130" s="408"/>
      <c r="AV130" s="408"/>
      <c r="AW130" s="408"/>
      <c r="AX130" s="408"/>
      <c r="AY130" s="408"/>
      <c r="AZ130" s="408"/>
      <c r="BA130" s="408"/>
      <c r="BB130" s="408"/>
      <c r="BC130" s="408"/>
      <c r="BD130" s="408"/>
      <c r="BE130" s="408"/>
    </row>
    <row r="131" spans="1:57" ht="12.75" customHeight="1">
      <c r="A131" s="444" t="s">
        <v>338</v>
      </c>
      <c r="B131" s="278"/>
      <c r="C131" s="418"/>
      <c r="D131" s="418"/>
      <c r="E131" s="278"/>
      <c r="F131" s="237"/>
      <c r="G131" s="288"/>
      <c r="H131" s="117"/>
      <c r="I131" s="108"/>
      <c r="J131" s="108"/>
      <c r="K131" s="126">
        <v>39.11</v>
      </c>
      <c r="L131" s="115"/>
      <c r="M131" s="112"/>
      <c r="N131" s="115"/>
      <c r="O131" s="137"/>
      <c r="P131" s="143">
        <v>130</v>
      </c>
      <c r="Q131" s="130">
        <v>0</v>
      </c>
      <c r="R131" s="194">
        <v>0</v>
      </c>
      <c r="S131" s="207">
        <v>0</v>
      </c>
      <c r="T131" s="270">
        <v>0</v>
      </c>
      <c r="U131" s="270"/>
      <c r="V131" s="270">
        <v>0</v>
      </c>
      <c r="W131" s="258">
        <f>V130*(F130/100)</f>
        <v>0</v>
      </c>
      <c r="X131" s="202"/>
      <c r="Y131" s="176" t="str">
        <f>IFERROR(INT(#REF!/(F130/100)),"")</f>
        <v/>
      </c>
      <c r="Z131" s="189" t="str">
        <f>IFERROR(IF(C131&lt;&gt;"",$AA$1/(D129/100)*(C131/100),""),"")</f>
        <v/>
      </c>
      <c r="AA131" s="190" t="str">
        <f>IFERROR($AC$1/(D131/100)*(C129/100),"")</f>
        <v/>
      </c>
      <c r="AB131" s="405"/>
      <c r="AC131" s="394"/>
      <c r="AD131" s="394"/>
      <c r="AE131" s="395"/>
      <c r="AF131" s="395"/>
      <c r="AG131" s="395"/>
      <c r="AH131" s="407"/>
      <c r="AI131" s="407"/>
      <c r="AJ131" s="408"/>
      <c r="AK131" s="408"/>
      <c r="AL131" s="408"/>
      <c r="AM131" s="408"/>
      <c r="AN131" s="408"/>
      <c r="AO131" s="408"/>
      <c r="AP131" s="408"/>
      <c r="AQ131" s="408"/>
      <c r="AR131" s="408"/>
      <c r="AS131" s="408"/>
      <c r="AT131" s="408"/>
      <c r="AU131" s="408"/>
      <c r="AV131" s="408"/>
      <c r="AW131" s="408"/>
      <c r="AX131" s="408"/>
      <c r="AY131" s="408"/>
      <c r="AZ131" s="408"/>
      <c r="BA131" s="408"/>
      <c r="BB131" s="408"/>
      <c r="BC131" s="408"/>
      <c r="BD131" s="408"/>
      <c r="BE131" s="408"/>
    </row>
    <row r="132" spans="1:57" ht="12.75" customHeight="1">
      <c r="A132" s="450" t="s">
        <v>272</v>
      </c>
      <c r="B132" s="279">
        <v>2018</v>
      </c>
      <c r="C132" s="367">
        <v>40.283999999999999</v>
      </c>
      <c r="D132" s="419">
        <v>40.399000000000001</v>
      </c>
      <c r="E132" s="280">
        <v>782</v>
      </c>
      <c r="F132" s="287">
        <v>40.35</v>
      </c>
      <c r="G132" s="240">
        <v>6.1999999999999998E-3</v>
      </c>
      <c r="H132" s="119">
        <v>40.499000000000002</v>
      </c>
      <c r="I132" s="109">
        <v>42</v>
      </c>
      <c r="J132" s="109">
        <v>39.4</v>
      </c>
      <c r="K132" s="129">
        <v>40.1</v>
      </c>
      <c r="L132" s="120">
        <v>97787</v>
      </c>
      <c r="M132" s="113">
        <v>242667</v>
      </c>
      <c r="N132" s="120">
        <v>277</v>
      </c>
      <c r="O132" s="138">
        <v>45496.528784722221</v>
      </c>
      <c r="P132" s="144">
        <v>131</v>
      </c>
      <c r="Q132" s="131">
        <v>0</v>
      </c>
      <c r="R132" s="197">
        <v>0</v>
      </c>
      <c r="S132" s="208">
        <v>0</v>
      </c>
      <c r="T132" s="271">
        <v>0</v>
      </c>
      <c r="U132" s="271"/>
      <c r="V132" s="271">
        <v>0</v>
      </c>
      <c r="W132" s="259">
        <f t="shared" ref="W132" si="26">(V132*X132)</f>
        <v>0</v>
      </c>
      <c r="X132" s="204"/>
      <c r="Y132" s="191">
        <f>IF(D132&lt;&gt;0,($C133*(1-$AB$1))-$D132,0)</f>
        <v>-7.1033200000002239E-2</v>
      </c>
      <c r="Z132" s="192">
        <f>IFERROR(IF(C132&lt;&gt;"",$AA$1/(D128/100)*(C132/100),""),"")</f>
        <v>99.643057319335725</v>
      </c>
      <c r="AA132" s="193">
        <f>IFERROR($AC$1/(D132/100)*(C128/100),"")</f>
        <v>133641.92182974826</v>
      </c>
      <c r="AB132" s="404"/>
      <c r="AC132" s="392"/>
      <c r="AD132" s="392"/>
      <c r="AE132" s="393"/>
      <c r="AF132" s="393"/>
      <c r="AG132" s="393"/>
      <c r="AH132" s="407"/>
      <c r="AI132" s="407"/>
      <c r="AJ132" s="408"/>
      <c r="AK132" s="408"/>
      <c r="AL132" s="408"/>
      <c r="AM132" s="408"/>
      <c r="AN132" s="408"/>
      <c r="AO132" s="408"/>
      <c r="AP132" s="408"/>
      <c r="AQ132" s="408"/>
      <c r="AR132" s="408"/>
      <c r="AS132" s="408"/>
      <c r="AT132" s="408"/>
      <c r="AU132" s="408"/>
      <c r="AV132" s="408"/>
      <c r="AW132" s="408"/>
      <c r="AX132" s="408"/>
      <c r="AY132" s="408"/>
      <c r="AZ132" s="408"/>
      <c r="BA132" s="408"/>
      <c r="BB132" s="408"/>
      <c r="BC132" s="408"/>
      <c r="BD132" s="408"/>
      <c r="BE132" s="408"/>
    </row>
    <row r="133" spans="1:57" ht="12.75" customHeight="1">
      <c r="A133" s="445" t="s">
        <v>339</v>
      </c>
      <c r="B133" s="298">
        <v>10616</v>
      </c>
      <c r="C133" s="420">
        <v>40.332000000000001</v>
      </c>
      <c r="D133" s="420">
        <v>40.432000000000002</v>
      </c>
      <c r="E133" s="298">
        <v>1800</v>
      </c>
      <c r="F133" s="238">
        <v>40.332000000000001</v>
      </c>
      <c r="G133" s="243">
        <v>3.7000000000000002E-3</v>
      </c>
      <c r="H133" s="221">
        <v>40.57</v>
      </c>
      <c r="I133" s="222">
        <v>40.770000000000003</v>
      </c>
      <c r="J133" s="222">
        <v>39.646000000000001</v>
      </c>
      <c r="K133" s="234">
        <v>40.18</v>
      </c>
      <c r="L133" s="225">
        <v>64057</v>
      </c>
      <c r="M133" s="224">
        <v>158430</v>
      </c>
      <c r="N133" s="225">
        <v>209</v>
      </c>
      <c r="O133" s="226">
        <v>45496.529652777775</v>
      </c>
      <c r="P133" s="143">
        <v>132</v>
      </c>
      <c r="Q133" s="227">
        <v>0</v>
      </c>
      <c r="R133" s="228">
        <v>0</v>
      </c>
      <c r="S133" s="229">
        <v>0</v>
      </c>
      <c r="T133" s="272">
        <v>0</v>
      </c>
      <c r="U133" s="272"/>
      <c r="V133" s="272">
        <v>0</v>
      </c>
      <c r="W133" s="261">
        <f>V132*(F132/100)</f>
        <v>0</v>
      </c>
      <c r="X133" s="213"/>
      <c r="Y133" s="217" t="str">
        <f>IFERROR(INT(#REF!/(F132/100)),"")</f>
        <v/>
      </c>
      <c r="Z133" s="218">
        <f>IFERROR(IF(C133&lt;&gt;"",$AA$1/(D129/100)*(C133/100),""),"")</f>
        <v>99.706455018258552</v>
      </c>
      <c r="AA133" s="219">
        <f>IFERROR($AC$1/(D133/100)*(C129/100),"")</f>
        <v>133631.77681044716</v>
      </c>
      <c r="AB133" s="405"/>
      <c r="AC133" s="394"/>
      <c r="AD133" s="394"/>
      <c r="AE133" s="395"/>
      <c r="AF133" s="395"/>
      <c r="AG133" s="395"/>
      <c r="AH133" s="407"/>
      <c r="AI133" s="407"/>
      <c r="AJ133" s="408"/>
      <c r="AK133" s="408"/>
      <c r="AL133" s="408"/>
      <c r="AM133" s="408"/>
      <c r="AN133" s="408"/>
      <c r="AO133" s="408"/>
      <c r="AP133" s="408"/>
      <c r="AQ133" s="408"/>
      <c r="AR133" s="408"/>
      <c r="AS133" s="408"/>
      <c r="AT133" s="408"/>
      <c r="AU133" s="408"/>
      <c r="AV133" s="408"/>
      <c r="AW133" s="408"/>
      <c r="AX133" s="408"/>
      <c r="AY133" s="408"/>
      <c r="AZ133" s="408"/>
      <c r="BA133" s="408"/>
      <c r="BB133" s="408"/>
      <c r="BC133" s="408"/>
      <c r="BD133" s="408"/>
      <c r="BE133" s="408"/>
    </row>
    <row r="134" spans="1:57" ht="12.75" customHeight="1">
      <c r="A134" s="450" t="s">
        <v>276</v>
      </c>
      <c r="B134" s="279">
        <v>10004</v>
      </c>
      <c r="C134" s="367">
        <v>50700</v>
      </c>
      <c r="D134" s="419">
        <v>51290</v>
      </c>
      <c r="E134" s="280">
        <v>800</v>
      </c>
      <c r="F134" s="286">
        <v>50880</v>
      </c>
      <c r="G134" s="240">
        <v>1.43E-2</v>
      </c>
      <c r="H134" s="118">
        <v>50010</v>
      </c>
      <c r="I134" s="110">
        <v>51550</v>
      </c>
      <c r="J134" s="110">
        <v>49100</v>
      </c>
      <c r="K134" s="128">
        <v>50160</v>
      </c>
      <c r="L134" s="121">
        <v>54344693</v>
      </c>
      <c r="M134" s="114">
        <v>106935</v>
      </c>
      <c r="N134" s="121">
        <v>112</v>
      </c>
      <c r="O134" s="136">
        <v>45496.529733796298</v>
      </c>
      <c r="P134" s="144">
        <v>133</v>
      </c>
      <c r="Q134" s="132">
        <v>0</v>
      </c>
      <c r="R134" s="195">
        <v>0</v>
      </c>
      <c r="S134" s="206">
        <v>0</v>
      </c>
      <c r="T134" s="269">
        <v>0</v>
      </c>
      <c r="U134" s="269"/>
      <c r="V134" s="269"/>
      <c r="W134" s="256">
        <f t="shared" ref="W134" si="27">(V134*X134)</f>
        <v>0</v>
      </c>
      <c r="X134" s="203"/>
      <c r="Y134" s="181">
        <f>IF(D134&lt;&gt;0,($C135*(1-$AB$1))-$D134,0)</f>
        <v>-585.07099999999627</v>
      </c>
      <c r="Z134" s="182"/>
      <c r="AA134" s="183"/>
      <c r="AB134" s="404"/>
      <c r="AC134" s="392"/>
      <c r="AD134" s="392"/>
      <c r="AE134" s="393"/>
      <c r="AF134" s="393"/>
      <c r="AG134" s="393"/>
      <c r="AH134" s="407"/>
      <c r="AI134" s="407"/>
      <c r="AJ134" s="408"/>
      <c r="AK134" s="408"/>
      <c r="AL134" s="408"/>
      <c r="AM134" s="408"/>
      <c r="AN134" s="408"/>
      <c r="AO134" s="408"/>
      <c r="AP134" s="408"/>
      <c r="AQ134" s="408"/>
      <c r="AR134" s="408"/>
      <c r="AS134" s="408"/>
      <c r="AT134" s="408"/>
      <c r="AU134" s="408"/>
      <c r="AV134" s="408"/>
      <c r="AW134" s="408"/>
      <c r="AX134" s="408"/>
      <c r="AY134" s="408"/>
      <c r="AZ134" s="408"/>
      <c r="BA134" s="408"/>
      <c r="BB134" s="408"/>
      <c r="BC134" s="408"/>
      <c r="BD134" s="408"/>
      <c r="BE134" s="408"/>
    </row>
    <row r="135" spans="1:57" ht="12.75" customHeight="1">
      <c r="A135" s="444" t="s">
        <v>340</v>
      </c>
      <c r="B135" s="278">
        <v>1097</v>
      </c>
      <c r="C135" s="418">
        <v>50710</v>
      </c>
      <c r="D135" s="418">
        <v>50900</v>
      </c>
      <c r="E135" s="278">
        <v>7944</v>
      </c>
      <c r="F135" s="237">
        <v>50900</v>
      </c>
      <c r="G135" s="241">
        <v>1.8000000000000002E-2</v>
      </c>
      <c r="H135" s="117">
        <v>50000</v>
      </c>
      <c r="I135" s="108">
        <v>51350</v>
      </c>
      <c r="J135" s="108">
        <v>50000</v>
      </c>
      <c r="K135" s="126">
        <v>50000</v>
      </c>
      <c r="L135" s="115">
        <v>366944843</v>
      </c>
      <c r="M135" s="112">
        <v>723278</v>
      </c>
      <c r="N135" s="115">
        <v>309</v>
      </c>
      <c r="O135" s="137">
        <v>45496.529456018521</v>
      </c>
      <c r="P135" s="143">
        <v>134</v>
      </c>
      <c r="Q135" s="130">
        <v>0</v>
      </c>
      <c r="R135" s="194">
        <v>0</v>
      </c>
      <c r="S135" s="207">
        <v>0</v>
      </c>
      <c r="T135" s="270">
        <v>0</v>
      </c>
      <c r="U135" s="270"/>
      <c r="V135" s="270">
        <v>0</v>
      </c>
      <c r="W135" s="165">
        <f>V134*(F134/100)</f>
        <v>0</v>
      </c>
      <c r="X135" s="202"/>
      <c r="Y135" s="175" t="str">
        <f>IFERROR(INT(#REF!/(F134/100)),"")</f>
        <v/>
      </c>
      <c r="Z135" s="184"/>
      <c r="AA135" s="185"/>
      <c r="AB135" s="405"/>
      <c r="AC135" s="394"/>
      <c r="AD135" s="394"/>
      <c r="AE135" s="395"/>
      <c r="AF135" s="395"/>
      <c r="AG135" s="395"/>
      <c r="AH135" s="407"/>
      <c r="AI135" s="407"/>
      <c r="AJ135" s="408"/>
      <c r="AK135" s="408"/>
      <c r="AL135" s="408"/>
      <c r="AM135" s="408"/>
      <c r="AN135" s="408"/>
      <c r="AO135" s="408"/>
      <c r="AP135" s="408"/>
      <c r="AQ135" s="408"/>
      <c r="AR135" s="408"/>
      <c r="AS135" s="408"/>
      <c r="AT135" s="408"/>
      <c r="AU135" s="408"/>
      <c r="AV135" s="408"/>
      <c r="AW135" s="408"/>
      <c r="AX135" s="408"/>
      <c r="AY135" s="408"/>
      <c r="AZ135" s="408"/>
      <c r="BA135" s="408"/>
      <c r="BB135" s="408"/>
      <c r="BC135" s="408"/>
      <c r="BD135" s="408"/>
      <c r="BE135" s="408"/>
    </row>
    <row r="136" spans="1:57" ht="12.75" customHeight="1">
      <c r="A136" s="450" t="s">
        <v>277</v>
      </c>
      <c r="B136" s="279"/>
      <c r="C136" s="367"/>
      <c r="D136" s="419"/>
      <c r="E136" s="280"/>
      <c r="F136" s="286"/>
      <c r="G136" s="240"/>
      <c r="H136" s="119"/>
      <c r="I136" s="109"/>
      <c r="J136" s="109"/>
      <c r="K136" s="129">
        <v>21.47</v>
      </c>
      <c r="L136" s="120"/>
      <c r="M136" s="113"/>
      <c r="N136" s="120"/>
      <c r="O136" s="138"/>
      <c r="P136" s="144">
        <v>135</v>
      </c>
      <c r="Q136" s="131">
        <v>0</v>
      </c>
      <c r="R136" s="197">
        <v>0</v>
      </c>
      <c r="S136" s="208">
        <v>0</v>
      </c>
      <c r="T136" s="271">
        <v>0</v>
      </c>
      <c r="U136" s="271"/>
      <c r="V136" s="271"/>
      <c r="W136" s="257">
        <f t="shared" ref="W136" si="28">(V136*X136)</f>
        <v>0</v>
      </c>
      <c r="X136" s="205"/>
      <c r="Y136" s="186">
        <f>IF(D136&lt;&gt;0,($C137*(1-$AB$1))-$D136,0)</f>
        <v>0</v>
      </c>
      <c r="Z136" s="187" t="str">
        <f>IFERROR(IF(C136&lt;&gt;"",$AA$1/(D134/100)*(C136/100),""),"")</f>
        <v/>
      </c>
      <c r="AA136" s="188" t="str">
        <f>IFERROR($AC$1/(D136/100)*(C134/100),"")</f>
        <v/>
      </c>
      <c r="AB136" s="404"/>
      <c r="AC136" s="392"/>
      <c r="AD136" s="392"/>
      <c r="AE136" s="393"/>
      <c r="AF136" s="393"/>
      <c r="AG136" s="393"/>
      <c r="AH136" s="407"/>
      <c r="AI136" s="407"/>
      <c r="AJ136" s="408"/>
      <c r="AK136" s="408"/>
      <c r="AL136" s="408"/>
      <c r="AM136" s="408"/>
      <c r="AN136" s="408"/>
      <c r="AO136" s="408"/>
      <c r="AP136" s="408"/>
      <c r="AQ136" s="408"/>
      <c r="AR136" s="408"/>
      <c r="AS136" s="408"/>
      <c r="AT136" s="408"/>
      <c r="AU136" s="408"/>
      <c r="AV136" s="408"/>
      <c r="AW136" s="408"/>
      <c r="AX136" s="408"/>
      <c r="AY136" s="408"/>
      <c r="AZ136" s="408"/>
      <c r="BA136" s="408"/>
      <c r="BB136" s="408"/>
      <c r="BC136" s="408"/>
      <c r="BD136" s="408"/>
      <c r="BE136" s="408"/>
    </row>
    <row r="137" spans="1:57" ht="12.75" customHeight="1">
      <c r="A137" s="444" t="s">
        <v>341</v>
      </c>
      <c r="B137" s="278"/>
      <c r="C137" s="418"/>
      <c r="D137" s="418"/>
      <c r="E137" s="278"/>
      <c r="F137" s="237"/>
      <c r="G137" s="288"/>
      <c r="H137" s="117"/>
      <c r="I137" s="108"/>
      <c r="J137" s="108"/>
      <c r="K137" s="126">
        <v>24.25</v>
      </c>
      <c r="L137" s="115"/>
      <c r="M137" s="112"/>
      <c r="N137" s="115"/>
      <c r="O137" s="137"/>
      <c r="P137" s="143">
        <v>136</v>
      </c>
      <c r="Q137" s="130">
        <v>0</v>
      </c>
      <c r="R137" s="194">
        <v>0</v>
      </c>
      <c r="S137" s="207">
        <v>0</v>
      </c>
      <c r="T137" s="270">
        <v>0</v>
      </c>
      <c r="U137" s="270"/>
      <c r="V137" s="270">
        <v>0</v>
      </c>
      <c r="W137" s="258">
        <f>V136*(F136/100)</f>
        <v>0</v>
      </c>
      <c r="X137" s="202"/>
      <c r="Y137" s="176" t="str">
        <f>IFERROR(INT(#REF!/(F136/100)),"")</f>
        <v/>
      </c>
      <c r="Z137" s="189" t="str">
        <f>IFERROR(IF(C137&lt;&gt;"",$AA$1/(D135/100)*(C137/100),""),"")</f>
        <v/>
      </c>
      <c r="AA137" s="190" t="str">
        <f>IFERROR($AC$1/(D137/100)*(C135/100),"")</f>
        <v/>
      </c>
      <c r="AB137" s="405"/>
      <c r="AC137" s="394"/>
      <c r="AD137" s="394"/>
      <c r="AE137" s="395"/>
      <c r="AF137" s="395"/>
      <c r="AG137" s="395"/>
      <c r="AH137" s="407"/>
      <c r="AI137" s="407"/>
      <c r="AJ137" s="408"/>
      <c r="AK137" s="408"/>
      <c r="AL137" s="408"/>
      <c r="AM137" s="408"/>
      <c r="AN137" s="408"/>
      <c r="AO137" s="408"/>
      <c r="AP137" s="408"/>
      <c r="AQ137" s="408"/>
      <c r="AR137" s="408"/>
      <c r="AS137" s="408"/>
      <c r="AT137" s="408"/>
      <c r="AU137" s="408"/>
      <c r="AV137" s="408"/>
      <c r="AW137" s="408"/>
      <c r="AX137" s="408"/>
      <c r="AY137" s="408"/>
      <c r="AZ137" s="408"/>
      <c r="BA137" s="408"/>
      <c r="BB137" s="408"/>
      <c r="BC137" s="408"/>
      <c r="BD137" s="408"/>
      <c r="BE137" s="408"/>
    </row>
    <row r="138" spans="1:57" ht="12.75" customHeight="1">
      <c r="A138" s="450" t="s">
        <v>278</v>
      </c>
      <c r="B138" s="279">
        <v>2601</v>
      </c>
      <c r="C138" s="367">
        <v>37.753999999999998</v>
      </c>
      <c r="D138" s="419">
        <v>38.093000000000004</v>
      </c>
      <c r="E138" s="280">
        <v>31</v>
      </c>
      <c r="F138" s="287">
        <v>38.185000000000002</v>
      </c>
      <c r="G138" s="240">
        <v>1.66E-2</v>
      </c>
      <c r="H138" s="119">
        <v>38.200000000000003</v>
      </c>
      <c r="I138" s="109">
        <v>38.200000000000003</v>
      </c>
      <c r="J138" s="109">
        <v>37.151000000000003</v>
      </c>
      <c r="K138" s="129">
        <v>37.56</v>
      </c>
      <c r="L138" s="120">
        <v>21802</v>
      </c>
      <c r="M138" s="113">
        <v>57605</v>
      </c>
      <c r="N138" s="120">
        <v>47</v>
      </c>
      <c r="O138" s="138">
        <v>45496.529733796298</v>
      </c>
      <c r="P138" s="144">
        <v>137</v>
      </c>
      <c r="Q138" s="131">
        <v>0</v>
      </c>
      <c r="R138" s="197">
        <v>0</v>
      </c>
      <c r="S138" s="208">
        <v>0</v>
      </c>
      <c r="T138" s="271">
        <v>0</v>
      </c>
      <c r="U138" s="271"/>
      <c r="V138" s="271">
        <v>0</v>
      </c>
      <c r="W138" s="259">
        <f t="shared" ref="W138" si="29">(V138*X138)</f>
        <v>0</v>
      </c>
      <c r="X138" s="204"/>
      <c r="Y138" s="191">
        <f>IF(D138&lt;&gt;0,($C139*(1-$AB$1))-$D138,0)</f>
        <v>-0.29578010000000177</v>
      </c>
      <c r="Z138" s="192">
        <f>IFERROR(IF(C138&lt;&gt;"",$AA$1/(D134/100)*(C138/100),""),"")</f>
        <v>98.428478278491056</v>
      </c>
      <c r="AA138" s="193">
        <f>IFERROR($AC$1/(D138/100)*(C134/100),"")</f>
        <v>133095.31935001179</v>
      </c>
      <c r="AB138" s="404"/>
      <c r="AC138" s="392"/>
      <c r="AD138" s="392"/>
      <c r="AE138" s="393"/>
      <c r="AF138" s="393"/>
      <c r="AG138" s="393"/>
      <c r="AH138" s="407"/>
      <c r="AI138" s="407"/>
      <c r="AJ138" s="408"/>
      <c r="AK138" s="408"/>
      <c r="AL138" s="408"/>
      <c r="AM138" s="408"/>
      <c r="AN138" s="408"/>
      <c r="AO138" s="408"/>
      <c r="AP138" s="408"/>
      <c r="AQ138" s="408"/>
      <c r="AR138" s="408"/>
      <c r="AS138" s="408"/>
      <c r="AT138" s="408"/>
      <c r="AU138" s="408"/>
      <c r="AV138" s="408"/>
      <c r="AW138" s="408"/>
      <c r="AX138" s="408"/>
      <c r="AY138" s="408"/>
      <c r="AZ138" s="408"/>
      <c r="BA138" s="408"/>
      <c r="BB138" s="408"/>
      <c r="BC138" s="408"/>
      <c r="BD138" s="408"/>
      <c r="BE138" s="408"/>
    </row>
    <row r="139" spans="1:57" ht="12.75" customHeight="1">
      <c r="A139" s="445" t="s">
        <v>342</v>
      </c>
      <c r="B139" s="298">
        <v>600</v>
      </c>
      <c r="C139" s="420">
        <v>37.801000000000002</v>
      </c>
      <c r="D139" s="420">
        <v>38.1</v>
      </c>
      <c r="E139" s="298">
        <v>9892</v>
      </c>
      <c r="F139" s="238">
        <v>38.098999999999997</v>
      </c>
      <c r="G139" s="243">
        <v>6.3E-3</v>
      </c>
      <c r="H139" s="221">
        <v>38.5</v>
      </c>
      <c r="I139" s="222">
        <v>38.5</v>
      </c>
      <c r="J139" s="222">
        <v>37.110999999999997</v>
      </c>
      <c r="K139" s="234">
        <v>37.857999999999997</v>
      </c>
      <c r="L139" s="225">
        <v>22267</v>
      </c>
      <c r="M139" s="224">
        <v>58433</v>
      </c>
      <c r="N139" s="225">
        <v>73</v>
      </c>
      <c r="O139" s="226">
        <v>45496.529733796298</v>
      </c>
      <c r="P139" s="143">
        <v>138</v>
      </c>
      <c r="Q139" s="227">
        <v>0</v>
      </c>
      <c r="R139" s="228">
        <v>0</v>
      </c>
      <c r="S139" s="229">
        <v>0</v>
      </c>
      <c r="T139" s="272">
        <v>0</v>
      </c>
      <c r="U139" s="272"/>
      <c r="V139" s="272">
        <v>0</v>
      </c>
      <c r="W139" s="261">
        <f>V138*(F138/100)</f>
        <v>0</v>
      </c>
      <c r="X139" s="213"/>
      <c r="Y139" s="217" t="str">
        <f>IFERROR(INT(#REF!/(F138/100)),"")</f>
        <v/>
      </c>
      <c r="Z139" s="218">
        <f>IFERROR(IF(C139&lt;&gt;"",$AA$1/(D135/100)*(C139/100),""),"")</f>
        <v>99.306117995389442</v>
      </c>
      <c r="AA139" s="219">
        <f>IFERROR($AC$1/(D139/100)*(C135/100),"")</f>
        <v>133097.1128608924</v>
      </c>
      <c r="AB139" s="405"/>
      <c r="AC139" s="394"/>
      <c r="AD139" s="394"/>
      <c r="AE139" s="395"/>
      <c r="AF139" s="395"/>
      <c r="AG139" s="395"/>
      <c r="AH139" s="407"/>
      <c r="AI139" s="407"/>
      <c r="AJ139" s="408"/>
      <c r="AK139" s="408"/>
      <c r="AL139" s="408"/>
      <c r="AM139" s="408"/>
      <c r="AN139" s="408"/>
      <c r="AO139" s="408"/>
      <c r="AP139" s="408"/>
      <c r="AQ139" s="408"/>
      <c r="AR139" s="408"/>
      <c r="AS139" s="408"/>
      <c r="AT139" s="408"/>
      <c r="AU139" s="408"/>
      <c r="AV139" s="408"/>
      <c r="AW139" s="408"/>
      <c r="AX139" s="408"/>
      <c r="AY139" s="408"/>
      <c r="AZ139" s="408"/>
      <c r="BA139" s="408"/>
      <c r="BB139" s="408"/>
      <c r="BC139" s="408"/>
      <c r="BD139" s="408"/>
      <c r="BE139" s="408"/>
    </row>
    <row r="140" spans="1:57" ht="12.75" customHeight="1">
      <c r="A140" s="450" t="s">
        <v>279</v>
      </c>
      <c r="B140" s="279">
        <v>109</v>
      </c>
      <c r="C140" s="367">
        <v>75920</v>
      </c>
      <c r="D140" s="419">
        <v>76000</v>
      </c>
      <c r="E140" s="280">
        <v>165</v>
      </c>
      <c r="F140" s="286">
        <v>76000</v>
      </c>
      <c r="G140" s="240">
        <v>1.54E-2</v>
      </c>
      <c r="H140" s="118">
        <v>75260</v>
      </c>
      <c r="I140" s="110">
        <v>76490</v>
      </c>
      <c r="J140" s="110">
        <v>74570</v>
      </c>
      <c r="K140" s="128">
        <v>74840</v>
      </c>
      <c r="L140" s="121">
        <v>9476974</v>
      </c>
      <c r="M140" s="114">
        <v>12576</v>
      </c>
      <c r="N140" s="121">
        <v>31</v>
      </c>
      <c r="O140" s="136">
        <v>45496.528958333336</v>
      </c>
      <c r="P140" s="144">
        <v>139</v>
      </c>
      <c r="Q140" s="132">
        <v>0</v>
      </c>
      <c r="R140" s="195">
        <v>0</v>
      </c>
      <c r="S140" s="206">
        <v>0</v>
      </c>
      <c r="T140" s="269">
        <v>0</v>
      </c>
      <c r="U140" s="269"/>
      <c r="V140" s="269"/>
      <c r="W140" s="256">
        <f t="shared" ref="W140" si="30">(V140*X140)</f>
        <v>0</v>
      </c>
      <c r="X140" s="203"/>
      <c r="Y140" s="181">
        <f>IF(D140&lt;&gt;0,($C141*(1-$AB$1))-$D140,0)</f>
        <v>2.3990000000048894</v>
      </c>
      <c r="Z140" s="182"/>
      <c r="AA140" s="183"/>
      <c r="AB140" s="404"/>
      <c r="AC140" s="392"/>
      <c r="AD140" s="392"/>
      <c r="AE140" s="393"/>
      <c r="AF140" s="393"/>
      <c r="AG140" s="393"/>
      <c r="AH140" s="407"/>
      <c r="AI140" s="407"/>
      <c r="AJ140" s="408"/>
      <c r="AK140" s="408"/>
      <c r="AL140" s="408"/>
      <c r="AM140" s="408"/>
      <c r="AN140" s="408"/>
      <c r="AO140" s="408"/>
      <c r="AP140" s="408"/>
      <c r="AQ140" s="408"/>
      <c r="AR140" s="408"/>
      <c r="AS140" s="408"/>
      <c r="AT140" s="408"/>
      <c r="AU140" s="408"/>
      <c r="AV140" s="408"/>
      <c r="AW140" s="408"/>
      <c r="AX140" s="408"/>
      <c r="AY140" s="408"/>
      <c r="AZ140" s="408"/>
      <c r="BA140" s="408"/>
      <c r="BB140" s="408"/>
      <c r="BC140" s="408"/>
      <c r="BD140" s="408"/>
      <c r="BE140" s="408"/>
    </row>
    <row r="141" spans="1:57" ht="12.75" customHeight="1">
      <c r="A141" s="444" t="s">
        <v>343</v>
      </c>
      <c r="B141" s="278">
        <v>89</v>
      </c>
      <c r="C141" s="418">
        <v>76010</v>
      </c>
      <c r="D141" s="418">
        <v>76080</v>
      </c>
      <c r="E141" s="278">
        <v>500</v>
      </c>
      <c r="F141" s="237">
        <v>76150</v>
      </c>
      <c r="G141" s="241">
        <v>1.9400000000000001E-2</v>
      </c>
      <c r="H141" s="117">
        <v>74750</v>
      </c>
      <c r="I141" s="108">
        <v>76710</v>
      </c>
      <c r="J141" s="108">
        <v>74600</v>
      </c>
      <c r="K141" s="126">
        <v>74700</v>
      </c>
      <c r="L141" s="115">
        <v>100343084</v>
      </c>
      <c r="M141" s="112">
        <v>132588</v>
      </c>
      <c r="N141" s="115">
        <v>76</v>
      </c>
      <c r="O141" s="137">
        <v>45496.528958333336</v>
      </c>
      <c r="P141" s="143">
        <v>140</v>
      </c>
      <c r="Q141" s="130">
        <v>0</v>
      </c>
      <c r="R141" s="194">
        <v>0</v>
      </c>
      <c r="S141" s="207">
        <v>0</v>
      </c>
      <c r="T141" s="270">
        <v>0</v>
      </c>
      <c r="U141" s="270"/>
      <c r="V141" s="270">
        <v>0</v>
      </c>
      <c r="W141" s="165">
        <f>V140*(F140/100)</f>
        <v>0</v>
      </c>
      <c r="X141" s="202"/>
      <c r="Y141" s="175" t="str">
        <f>IFERROR(INT(#REF!/(F140/100)),"")</f>
        <v/>
      </c>
      <c r="Z141" s="184"/>
      <c r="AA141" s="185"/>
      <c r="AB141" s="405"/>
      <c r="AC141" s="394"/>
      <c r="AD141" s="394"/>
      <c r="AE141" s="395"/>
      <c r="AF141" s="395"/>
      <c r="AG141" s="395"/>
      <c r="AH141" s="407"/>
      <c r="AI141" s="407"/>
      <c r="AJ141" s="408"/>
      <c r="AK141" s="408"/>
      <c r="AL141" s="408"/>
      <c r="AM141" s="408"/>
      <c r="AN141" s="408"/>
      <c r="AO141" s="408"/>
      <c r="AP141" s="408"/>
      <c r="AQ141" s="408"/>
      <c r="AR141" s="408"/>
      <c r="AS141" s="408"/>
      <c r="AT141" s="408"/>
      <c r="AU141" s="408"/>
      <c r="AV141" s="408"/>
      <c r="AW141" s="408"/>
      <c r="AX141" s="408"/>
      <c r="AY141" s="408"/>
      <c r="AZ141" s="408"/>
      <c r="BA141" s="408"/>
      <c r="BB141" s="408"/>
      <c r="BC141" s="408"/>
      <c r="BD141" s="408"/>
      <c r="BE141" s="408"/>
    </row>
    <row r="142" spans="1:57" ht="12.75" customHeight="1">
      <c r="A142" s="450" t="s">
        <v>280</v>
      </c>
      <c r="B142" s="279"/>
      <c r="C142" s="367"/>
      <c r="D142" s="419"/>
      <c r="E142" s="280"/>
      <c r="F142" s="286"/>
      <c r="G142" s="240"/>
      <c r="H142" s="119"/>
      <c r="I142" s="109"/>
      <c r="J142" s="109"/>
      <c r="K142" s="129">
        <v>57</v>
      </c>
      <c r="L142" s="120"/>
      <c r="M142" s="113"/>
      <c r="N142" s="120"/>
      <c r="O142" s="138"/>
      <c r="P142" s="144">
        <v>141</v>
      </c>
      <c r="Q142" s="131">
        <v>0</v>
      </c>
      <c r="R142" s="197">
        <v>0</v>
      </c>
      <c r="S142" s="208">
        <v>0</v>
      </c>
      <c r="T142" s="271">
        <v>0</v>
      </c>
      <c r="U142" s="271"/>
      <c r="V142" s="271"/>
      <c r="W142" s="257">
        <f t="shared" ref="W142" si="31">(V142*X142)</f>
        <v>0</v>
      </c>
      <c r="X142" s="205"/>
      <c r="Y142" s="186">
        <f>IF(D142&lt;&gt;0,($C143*(1-$AB$1))-$D142,0)</f>
        <v>0</v>
      </c>
      <c r="Z142" s="187" t="str">
        <f>IFERROR(IF(C142&lt;&gt;"",$AA$1/(D140/100)*(C142/100),""),"")</f>
        <v/>
      </c>
      <c r="AA142" s="188" t="str">
        <f>IFERROR($AC$1/(D142/100)*(C140/100),"")</f>
        <v/>
      </c>
      <c r="AB142" s="404"/>
      <c r="AC142" s="392"/>
      <c r="AD142" s="392"/>
      <c r="AE142" s="393"/>
      <c r="AF142" s="393"/>
      <c r="AG142" s="393"/>
      <c r="AH142" s="407"/>
      <c r="AI142" s="407"/>
      <c r="AJ142" s="408"/>
      <c r="AK142" s="408"/>
      <c r="AL142" s="408"/>
      <c r="AM142" s="408"/>
      <c r="AN142" s="408"/>
      <c r="AO142" s="408"/>
      <c r="AP142" s="408"/>
      <c r="AQ142" s="408"/>
      <c r="AR142" s="408"/>
      <c r="AS142" s="408"/>
      <c r="AT142" s="408"/>
      <c r="AU142" s="408"/>
      <c r="AV142" s="408"/>
      <c r="AW142" s="408"/>
      <c r="AX142" s="408"/>
      <c r="AY142" s="408"/>
      <c r="AZ142" s="408"/>
      <c r="BA142" s="408"/>
      <c r="BB142" s="408"/>
      <c r="BC142" s="408"/>
      <c r="BD142" s="408"/>
      <c r="BE142" s="408"/>
    </row>
    <row r="143" spans="1:57" ht="12.75" customHeight="1">
      <c r="A143" s="444" t="s">
        <v>344</v>
      </c>
      <c r="B143" s="278"/>
      <c r="C143" s="418"/>
      <c r="D143" s="418"/>
      <c r="E143" s="278"/>
      <c r="F143" s="237"/>
      <c r="G143" s="288"/>
      <c r="H143" s="117"/>
      <c r="I143" s="108"/>
      <c r="J143" s="108"/>
      <c r="K143" s="126">
        <v>56.25</v>
      </c>
      <c r="L143" s="115"/>
      <c r="M143" s="112"/>
      <c r="N143" s="115"/>
      <c r="O143" s="137"/>
      <c r="P143" s="143">
        <v>142</v>
      </c>
      <c r="Q143" s="130">
        <v>0</v>
      </c>
      <c r="R143" s="194">
        <v>0</v>
      </c>
      <c r="S143" s="207">
        <v>0</v>
      </c>
      <c r="T143" s="270">
        <v>0</v>
      </c>
      <c r="U143" s="270"/>
      <c r="V143" s="270">
        <v>0</v>
      </c>
      <c r="W143" s="258">
        <f>V142*(F142/100)</f>
        <v>0</v>
      </c>
      <c r="X143" s="202"/>
      <c r="Y143" s="176" t="str">
        <f>IFERROR(INT(#REF!/(F142/100)),"")</f>
        <v/>
      </c>
      <c r="Z143" s="189" t="str">
        <f>IFERROR(IF(C143&lt;&gt;"",$AA$1/(D141/100)*(C143/100),""),"")</f>
        <v/>
      </c>
      <c r="AA143" s="190" t="str">
        <f>IFERROR($AC$1/(D143/100)*(C141/100),"")</f>
        <v/>
      </c>
      <c r="AB143" s="405"/>
      <c r="AC143" s="394"/>
      <c r="AD143" s="394"/>
      <c r="AE143" s="395"/>
      <c r="AF143" s="395"/>
      <c r="AG143" s="395"/>
      <c r="AH143" s="407"/>
      <c r="AI143" s="407"/>
      <c r="AJ143" s="408"/>
      <c r="AK143" s="408"/>
      <c r="AL143" s="408"/>
      <c r="AM143" s="408"/>
      <c r="AN143" s="408"/>
      <c r="AO143" s="408"/>
      <c r="AP143" s="408"/>
      <c r="AQ143" s="408"/>
      <c r="AR143" s="408"/>
      <c r="AS143" s="408"/>
      <c r="AT143" s="408"/>
      <c r="AU143" s="408"/>
      <c r="AV143" s="408"/>
      <c r="AW143" s="408"/>
      <c r="AX143" s="408"/>
      <c r="AY143" s="408"/>
      <c r="AZ143" s="408"/>
      <c r="BA143" s="408"/>
      <c r="BB143" s="408"/>
      <c r="BC143" s="408"/>
      <c r="BD143" s="408"/>
      <c r="BE143" s="408"/>
    </row>
    <row r="144" spans="1:57" ht="12.75" customHeight="1">
      <c r="A144" s="450" t="s">
        <v>281</v>
      </c>
      <c r="B144" s="279">
        <v>100000</v>
      </c>
      <c r="C144" s="367">
        <v>56.5</v>
      </c>
      <c r="D144" s="419">
        <v>57.48</v>
      </c>
      <c r="E144" s="280">
        <v>1300</v>
      </c>
      <c r="F144" s="287">
        <v>56.01</v>
      </c>
      <c r="G144" s="240">
        <v>1E-4</v>
      </c>
      <c r="H144" s="119">
        <v>56.5</v>
      </c>
      <c r="I144" s="109">
        <v>56.5</v>
      </c>
      <c r="J144" s="109">
        <v>56</v>
      </c>
      <c r="K144" s="129">
        <v>56</v>
      </c>
      <c r="L144" s="120">
        <v>739</v>
      </c>
      <c r="M144" s="113">
        <v>1315</v>
      </c>
      <c r="N144" s="120">
        <v>5</v>
      </c>
      <c r="O144" s="138">
        <v>45496.501377314817</v>
      </c>
      <c r="P144" s="144">
        <v>143</v>
      </c>
      <c r="Q144" s="131">
        <v>0</v>
      </c>
      <c r="R144" s="197">
        <v>0</v>
      </c>
      <c r="S144" s="208">
        <v>0</v>
      </c>
      <c r="T144" s="271">
        <v>0</v>
      </c>
      <c r="U144" s="271"/>
      <c r="V144" s="271">
        <v>0</v>
      </c>
      <c r="W144" s="259">
        <f t="shared" ref="W144" si="32">(V144*X144)</f>
        <v>0</v>
      </c>
      <c r="X144" s="204"/>
      <c r="Y144" s="191">
        <f>IF(D144&lt;&gt;0,($C145*(1-$AB$1))-$D144,0)</f>
        <v>-0.97565099999999916</v>
      </c>
      <c r="Z144" s="192">
        <f>IFERROR(IF(C144&lt;&gt;"",$AA$1/(D140/100)*(C144/100),""),"")</f>
        <v>99.408919646041355</v>
      </c>
      <c r="AA144" s="193">
        <f>IFERROR($AC$1/(D144/100)*(C140/100),"")</f>
        <v>132080.72372999304</v>
      </c>
      <c r="AB144" s="404"/>
      <c r="AC144" s="392"/>
      <c r="AD144" s="392"/>
      <c r="AE144" s="393"/>
      <c r="AF144" s="393"/>
      <c r="AG144" s="393"/>
      <c r="AH144" s="407"/>
      <c r="AI144" s="407"/>
      <c r="AJ144" s="408"/>
      <c r="AK144" s="408"/>
      <c r="AL144" s="408"/>
      <c r="AM144" s="408"/>
      <c r="AN144" s="408"/>
      <c r="AO144" s="408"/>
      <c r="AP144" s="408"/>
      <c r="AQ144" s="408"/>
      <c r="AR144" s="408"/>
      <c r="AS144" s="408"/>
      <c r="AT144" s="408"/>
      <c r="AU144" s="408"/>
      <c r="AV144" s="408"/>
      <c r="AW144" s="408"/>
      <c r="AX144" s="408"/>
      <c r="AY144" s="408"/>
      <c r="AZ144" s="408"/>
      <c r="BA144" s="408"/>
      <c r="BB144" s="408"/>
      <c r="BC144" s="408"/>
      <c r="BD144" s="408"/>
      <c r="BE144" s="408"/>
    </row>
    <row r="145" spans="1:57" ht="12.75" customHeight="1">
      <c r="A145" s="445" t="s">
        <v>345</v>
      </c>
      <c r="B145" s="298">
        <v>2960</v>
      </c>
      <c r="C145" s="420">
        <v>56.51</v>
      </c>
      <c r="D145" s="420">
        <v>56.9</v>
      </c>
      <c r="E145" s="298">
        <v>1760</v>
      </c>
      <c r="F145" s="238">
        <v>56.8</v>
      </c>
      <c r="G145" s="243">
        <v>1.7000000000000001E-3</v>
      </c>
      <c r="H145" s="221">
        <v>57.1</v>
      </c>
      <c r="I145" s="222">
        <v>57.1</v>
      </c>
      <c r="J145" s="222">
        <v>56.06</v>
      </c>
      <c r="K145" s="234">
        <v>56.7</v>
      </c>
      <c r="L145" s="225">
        <v>3430</v>
      </c>
      <c r="M145" s="224">
        <v>6041</v>
      </c>
      <c r="N145" s="225">
        <v>21</v>
      </c>
      <c r="O145" s="226">
        <v>45496.524895833332</v>
      </c>
      <c r="P145" s="143">
        <v>144</v>
      </c>
      <c r="Q145" s="227">
        <v>0</v>
      </c>
      <c r="R145" s="228">
        <v>0</v>
      </c>
      <c r="S145" s="229">
        <v>0</v>
      </c>
      <c r="T145" s="272">
        <v>0</v>
      </c>
      <c r="U145" s="272"/>
      <c r="V145" s="272">
        <v>0</v>
      </c>
      <c r="W145" s="261">
        <f>V144*(F144/100)</f>
        <v>0</v>
      </c>
      <c r="X145" s="213"/>
      <c r="Y145" s="217" t="str">
        <f>IFERROR(INT(#REF!/(F144/100)),"")</f>
        <v/>
      </c>
      <c r="Z145" s="218">
        <f>IFERROR(IF(C145&lt;&gt;"",$AA$1/(D141/100)*(C145/100),""),"")</f>
        <v>99.32196470855844</v>
      </c>
      <c r="AA145" s="219">
        <f>IFERROR($AC$1/(D145/100)*(C141/100),"")</f>
        <v>133585.237258348</v>
      </c>
      <c r="AB145" s="405"/>
      <c r="AC145" s="394"/>
      <c r="AD145" s="394"/>
      <c r="AE145" s="395"/>
      <c r="AF145" s="395"/>
      <c r="AG145" s="395"/>
      <c r="AH145" s="407"/>
      <c r="AI145" s="407"/>
      <c r="AJ145" s="408"/>
      <c r="AK145" s="408"/>
      <c r="AL145" s="408"/>
      <c r="AM145" s="408"/>
      <c r="AN145" s="408"/>
      <c r="AO145" s="408"/>
      <c r="AP145" s="408"/>
      <c r="AQ145" s="408"/>
      <c r="AR145" s="408"/>
      <c r="AS145" s="408"/>
      <c r="AT145" s="408"/>
      <c r="AU145" s="408"/>
      <c r="AV145" s="408"/>
      <c r="AW145" s="408"/>
      <c r="AX145" s="408"/>
      <c r="AY145" s="408"/>
      <c r="AZ145" s="408"/>
      <c r="BA145" s="408"/>
      <c r="BB145" s="408"/>
      <c r="BC145" s="408"/>
      <c r="BD145" s="408"/>
      <c r="BE145" s="408"/>
    </row>
    <row r="146" spans="1:57" ht="12.75" customHeight="1">
      <c r="A146" s="450" t="s">
        <v>282</v>
      </c>
      <c r="B146" s="279">
        <v>401</v>
      </c>
      <c r="C146" s="367">
        <v>54850</v>
      </c>
      <c r="D146" s="419">
        <v>54860</v>
      </c>
      <c r="E146" s="280">
        <v>7605</v>
      </c>
      <c r="F146" s="286">
        <v>54860</v>
      </c>
      <c r="G146" s="240">
        <v>1.78E-2</v>
      </c>
      <c r="H146" s="118">
        <v>53900</v>
      </c>
      <c r="I146" s="110">
        <v>55300</v>
      </c>
      <c r="J146" s="110">
        <v>53900</v>
      </c>
      <c r="K146" s="128">
        <v>53900</v>
      </c>
      <c r="L146" s="121">
        <v>1650290845</v>
      </c>
      <c r="M146" s="114">
        <v>3015982</v>
      </c>
      <c r="N146" s="121">
        <v>1354</v>
      </c>
      <c r="O146" s="136">
        <v>45496.529687499999</v>
      </c>
      <c r="P146" s="144">
        <v>145</v>
      </c>
      <c r="Q146" s="132">
        <v>0</v>
      </c>
      <c r="R146" s="195">
        <v>0</v>
      </c>
      <c r="S146" s="206">
        <v>0</v>
      </c>
      <c r="T146" s="269">
        <v>0</v>
      </c>
      <c r="U146" s="269"/>
      <c r="V146" s="269"/>
      <c r="W146" s="256">
        <f t="shared" ref="W146" si="33">(V146*X146)</f>
        <v>0</v>
      </c>
      <c r="X146" s="203"/>
      <c r="Y146" s="181">
        <f>IF(D146&lt;&gt;0,($C147*(1-$AB$1))-$D146,0)</f>
        <v>-5.4859999999971478</v>
      </c>
      <c r="Z146" s="182"/>
      <c r="AA146" s="183"/>
      <c r="AB146" s="404"/>
      <c r="AC146" s="392"/>
      <c r="AD146" s="392"/>
      <c r="AE146" s="393"/>
      <c r="AF146" s="393"/>
      <c r="AG146" s="393"/>
      <c r="AH146" s="407"/>
      <c r="AI146" s="407"/>
      <c r="AJ146" s="408"/>
      <c r="AK146" s="408"/>
      <c r="AL146" s="408"/>
      <c r="AM146" s="408"/>
      <c r="AN146" s="408"/>
      <c r="AO146" s="408"/>
      <c r="AP146" s="408"/>
      <c r="AQ146" s="408"/>
      <c r="AR146" s="408"/>
      <c r="AS146" s="408"/>
      <c r="AT146" s="408"/>
      <c r="AU146" s="408"/>
      <c r="AV146" s="408"/>
      <c r="AW146" s="408"/>
      <c r="AX146" s="408"/>
      <c r="AY146" s="408"/>
      <c r="AZ146" s="408"/>
      <c r="BA146" s="408"/>
      <c r="BB146" s="408"/>
      <c r="BC146" s="408"/>
      <c r="BD146" s="408"/>
      <c r="BE146" s="408"/>
    </row>
    <row r="147" spans="1:57" ht="12.75" customHeight="1">
      <c r="A147" s="444" t="s">
        <v>346</v>
      </c>
      <c r="B147" s="278">
        <v>4087</v>
      </c>
      <c r="C147" s="418">
        <v>54860</v>
      </c>
      <c r="D147" s="418">
        <v>54890</v>
      </c>
      <c r="E147" s="278">
        <v>2384</v>
      </c>
      <c r="F147" s="237">
        <v>54890</v>
      </c>
      <c r="G147" s="241">
        <v>1.66E-2</v>
      </c>
      <c r="H147" s="117">
        <v>54500</v>
      </c>
      <c r="I147" s="108">
        <v>55600</v>
      </c>
      <c r="J147" s="108">
        <v>53900</v>
      </c>
      <c r="K147" s="126">
        <v>53990</v>
      </c>
      <c r="L147" s="115">
        <v>8863365425</v>
      </c>
      <c r="M147" s="112">
        <v>16150301</v>
      </c>
      <c r="N147" s="115">
        <v>2318</v>
      </c>
      <c r="O147" s="137">
        <v>45496.529861111114</v>
      </c>
      <c r="P147" s="143">
        <v>146</v>
      </c>
      <c r="Q147" s="130">
        <v>0</v>
      </c>
      <c r="R147" s="194">
        <v>0</v>
      </c>
      <c r="S147" s="207">
        <v>0</v>
      </c>
      <c r="T147" s="270">
        <v>0</v>
      </c>
      <c r="U147" s="270"/>
      <c r="V147" s="270">
        <v>0</v>
      </c>
      <c r="W147" s="165">
        <f>V146*(F146/100)</f>
        <v>0</v>
      </c>
      <c r="X147" s="202"/>
      <c r="Y147" s="175" t="str">
        <f>IFERROR(INT(#REF!/(F146/100)),"")</f>
        <v/>
      </c>
      <c r="Z147" s="184"/>
      <c r="AA147" s="185"/>
      <c r="AB147" s="405"/>
      <c r="AC147" s="394"/>
      <c r="AD147" s="394"/>
      <c r="AE147" s="395"/>
      <c r="AF147" s="395"/>
      <c r="AG147" s="395"/>
      <c r="AH147" s="407"/>
      <c r="AI147" s="407"/>
      <c r="AJ147" s="408"/>
      <c r="AK147" s="408"/>
      <c r="AL147" s="408"/>
      <c r="AM147" s="408"/>
      <c r="AN147" s="408"/>
      <c r="AO147" s="408"/>
      <c r="AP147" s="408"/>
      <c r="AQ147" s="408"/>
      <c r="AR147" s="408"/>
      <c r="AS147" s="408"/>
      <c r="AT147" s="408"/>
      <c r="AU147" s="408"/>
      <c r="AV147" s="408"/>
      <c r="AW147" s="408"/>
      <c r="AX147" s="408"/>
      <c r="AY147" s="408"/>
      <c r="AZ147" s="408"/>
      <c r="BA147" s="408"/>
      <c r="BB147" s="408"/>
      <c r="BC147" s="408"/>
      <c r="BD147" s="408"/>
      <c r="BE147" s="408"/>
    </row>
    <row r="148" spans="1:57" ht="12.75" customHeight="1">
      <c r="A148" s="450" t="s">
        <v>283</v>
      </c>
      <c r="B148" s="279">
        <v>100000</v>
      </c>
      <c r="C148" s="367">
        <v>40.15</v>
      </c>
      <c r="D148" s="419">
        <v>41.15</v>
      </c>
      <c r="E148" s="280">
        <v>46231</v>
      </c>
      <c r="F148" s="286">
        <v>41.15</v>
      </c>
      <c r="G148" s="240">
        <v>2.4900000000000002E-2</v>
      </c>
      <c r="H148" s="119">
        <v>41</v>
      </c>
      <c r="I148" s="109">
        <v>41.15</v>
      </c>
      <c r="J148" s="109">
        <v>41</v>
      </c>
      <c r="K148" s="129">
        <v>40.15</v>
      </c>
      <c r="L148" s="120">
        <v>22153</v>
      </c>
      <c r="M148" s="113">
        <v>54018</v>
      </c>
      <c r="N148" s="120">
        <v>12</v>
      </c>
      <c r="O148" s="138">
        <v>45496.525173611109</v>
      </c>
      <c r="P148" s="144">
        <v>147</v>
      </c>
      <c r="Q148" s="131">
        <v>0</v>
      </c>
      <c r="R148" s="197">
        <v>0</v>
      </c>
      <c r="S148" s="208">
        <v>0</v>
      </c>
      <c r="T148" s="271">
        <v>0</v>
      </c>
      <c r="U148" s="271"/>
      <c r="V148" s="271"/>
      <c r="W148" s="257">
        <f t="shared" ref="W148" si="34">(V148*X148)</f>
        <v>0</v>
      </c>
      <c r="X148" s="205"/>
      <c r="Y148" s="186">
        <f>IF(D148&lt;&gt;0,($C149*(1-$AB$1))-$D148,0)</f>
        <v>-0.45406999999999442</v>
      </c>
      <c r="Z148" s="187">
        <f>IFERROR(IF(C148&lt;&gt;"",$AA$1/(D146/100)*(C148/100),""),"")</f>
        <v>97.863387547362905</v>
      </c>
      <c r="AA148" s="188">
        <f>IFERROR($AC$1/(D148/100)*(C146/100),"")</f>
        <v>133292.83110571082</v>
      </c>
      <c r="AB148" s="404"/>
      <c r="AC148" s="392"/>
      <c r="AD148" s="392"/>
      <c r="AE148" s="393"/>
      <c r="AF148" s="393"/>
      <c r="AG148" s="393"/>
      <c r="AH148" s="407"/>
      <c r="AI148" s="407"/>
      <c r="AJ148" s="408"/>
      <c r="AK148" s="408"/>
      <c r="AL148" s="408"/>
      <c r="AM148" s="408"/>
      <c r="AN148" s="408"/>
      <c r="AO148" s="408"/>
      <c r="AP148" s="408"/>
      <c r="AQ148" s="408"/>
      <c r="AR148" s="408"/>
      <c r="AS148" s="408"/>
      <c r="AT148" s="408"/>
      <c r="AU148" s="408"/>
      <c r="AV148" s="408"/>
      <c r="AW148" s="408"/>
      <c r="AX148" s="408"/>
      <c r="AY148" s="408"/>
      <c r="AZ148" s="408"/>
      <c r="BA148" s="408"/>
      <c r="BB148" s="408"/>
      <c r="BC148" s="408"/>
      <c r="BD148" s="408"/>
      <c r="BE148" s="408"/>
    </row>
    <row r="149" spans="1:57" ht="12.75" customHeight="1">
      <c r="A149" s="444" t="s">
        <v>347</v>
      </c>
      <c r="B149" s="278">
        <v>50000</v>
      </c>
      <c r="C149" s="418">
        <v>40.700000000000003</v>
      </c>
      <c r="D149" s="418">
        <v>41.25</v>
      </c>
      <c r="E149" s="278">
        <v>39714</v>
      </c>
      <c r="F149" s="237">
        <v>41.25</v>
      </c>
      <c r="G149" s="288">
        <v>1.8500000000000003E-2</v>
      </c>
      <c r="H149" s="117">
        <v>41.25</v>
      </c>
      <c r="I149" s="108">
        <v>41.5</v>
      </c>
      <c r="J149" s="108">
        <v>41</v>
      </c>
      <c r="K149" s="126">
        <v>40.5</v>
      </c>
      <c r="L149" s="115">
        <v>86878</v>
      </c>
      <c r="M149" s="112">
        <v>211337</v>
      </c>
      <c r="N149" s="115">
        <v>13</v>
      </c>
      <c r="O149" s="137">
        <v>45496.528912037036</v>
      </c>
      <c r="P149" s="143">
        <v>148</v>
      </c>
      <c r="Q149" s="130">
        <v>0</v>
      </c>
      <c r="R149" s="194">
        <v>0</v>
      </c>
      <c r="S149" s="207">
        <v>0</v>
      </c>
      <c r="T149" s="270">
        <v>0</v>
      </c>
      <c r="U149" s="270"/>
      <c r="V149" s="270">
        <v>0</v>
      </c>
      <c r="W149" s="258">
        <f>V148*(F148/100)</f>
        <v>0</v>
      </c>
      <c r="X149" s="202"/>
      <c r="Y149" s="176" t="str">
        <f>IFERROR(INT(#REF!/(F148/100)),"")</f>
        <v/>
      </c>
      <c r="Z149" s="189">
        <f>IFERROR(IF(C149&lt;&gt;"",$AA$1/(D147/100)*(C149/100),""),"")</f>
        <v>99.149762195069201</v>
      </c>
      <c r="AA149" s="190">
        <f>IFERROR($AC$1/(D149/100)*(C147/100),"")</f>
        <v>132993.93939393939</v>
      </c>
      <c r="AB149" s="405"/>
      <c r="AC149" s="394"/>
      <c r="AD149" s="394"/>
      <c r="AE149" s="395"/>
      <c r="AF149" s="395"/>
      <c r="AG149" s="395"/>
      <c r="AH149" s="407"/>
      <c r="AI149" s="407"/>
      <c r="AJ149" s="408"/>
      <c r="AK149" s="408"/>
      <c r="AL149" s="408"/>
      <c r="AM149" s="408"/>
      <c r="AN149" s="408"/>
      <c r="AO149" s="408"/>
      <c r="AP149" s="408"/>
      <c r="AQ149" s="408"/>
      <c r="AR149" s="408"/>
      <c r="AS149" s="408"/>
      <c r="AT149" s="408"/>
      <c r="AU149" s="408"/>
      <c r="AV149" s="408"/>
      <c r="AW149" s="408"/>
      <c r="AX149" s="408"/>
      <c r="AY149" s="408"/>
      <c r="AZ149" s="408"/>
      <c r="BA149" s="408"/>
      <c r="BB149" s="408"/>
      <c r="BC149" s="408"/>
      <c r="BD149" s="408"/>
      <c r="BE149" s="408"/>
    </row>
    <row r="150" spans="1:57" ht="12.75" customHeight="1">
      <c r="A150" s="450" t="s">
        <v>284</v>
      </c>
      <c r="B150" s="279">
        <v>451</v>
      </c>
      <c r="C150" s="367">
        <v>41.05</v>
      </c>
      <c r="D150" s="419">
        <v>41.219000000000001</v>
      </c>
      <c r="E150" s="280">
        <v>400</v>
      </c>
      <c r="F150" s="287">
        <v>41.061999999999998</v>
      </c>
      <c r="G150" s="240">
        <v>1.1299999999999999E-2</v>
      </c>
      <c r="H150" s="119">
        <v>40.600999999999999</v>
      </c>
      <c r="I150" s="109">
        <v>41.649000000000001</v>
      </c>
      <c r="J150" s="109">
        <v>40.106000000000002</v>
      </c>
      <c r="K150" s="129">
        <v>40.6</v>
      </c>
      <c r="L150" s="120">
        <v>126070</v>
      </c>
      <c r="M150" s="113">
        <v>307438</v>
      </c>
      <c r="N150" s="120">
        <v>289</v>
      </c>
      <c r="O150" s="138">
        <v>45496.529687499999</v>
      </c>
      <c r="P150" s="144">
        <v>149</v>
      </c>
      <c r="Q150" s="131">
        <v>0</v>
      </c>
      <c r="R150" s="197">
        <v>0</v>
      </c>
      <c r="S150" s="208">
        <v>0</v>
      </c>
      <c r="T150" s="271">
        <v>0</v>
      </c>
      <c r="U150" s="271"/>
      <c r="V150" s="271"/>
      <c r="W150" s="259">
        <f t="shared" ref="W150" si="35">(V150*X150)</f>
        <v>0</v>
      </c>
      <c r="X150" s="204"/>
      <c r="Y150" s="191">
        <f>IF(D150&lt;&gt;0,($C151*(1-$AB$1))-$D150,0)</f>
        <v>-0.18310400000000016</v>
      </c>
      <c r="Z150" s="192">
        <f>IFERROR(IF(C150&lt;&gt;"",$AA$1/(D146/100)*(C150/100),""),"")</f>
        <v>100.05708739275835</v>
      </c>
      <c r="AA150" s="193">
        <f>IFERROR($AC$1/(D150/100)*(C146/100),"")</f>
        <v>133069.70086610544</v>
      </c>
      <c r="AB150" s="404"/>
      <c r="AC150" s="392"/>
      <c r="AD150" s="392"/>
      <c r="AE150" s="393"/>
      <c r="AF150" s="393"/>
      <c r="AG150" s="393"/>
      <c r="AH150" s="407"/>
      <c r="AI150" s="407"/>
      <c r="AJ150" s="408"/>
      <c r="AK150" s="408"/>
      <c r="AL150" s="408"/>
      <c r="AM150" s="408"/>
      <c r="AN150" s="408"/>
      <c r="AO150" s="408"/>
      <c r="AP150" s="408"/>
      <c r="AQ150" s="408"/>
      <c r="AR150" s="408"/>
      <c r="AS150" s="408"/>
      <c r="AT150" s="408"/>
      <c r="AU150" s="408"/>
      <c r="AV150" s="408"/>
      <c r="AW150" s="408"/>
      <c r="AX150" s="408"/>
      <c r="AY150" s="408"/>
      <c r="AZ150" s="408"/>
      <c r="BA150" s="408"/>
      <c r="BB150" s="408"/>
      <c r="BC150" s="408"/>
      <c r="BD150" s="408"/>
      <c r="BE150" s="408"/>
    </row>
    <row r="151" spans="1:57" ht="12.75" customHeight="1">
      <c r="A151" s="445" t="s">
        <v>348</v>
      </c>
      <c r="B151" s="298">
        <v>451</v>
      </c>
      <c r="C151" s="420">
        <v>41.04</v>
      </c>
      <c r="D151" s="420">
        <v>41.347000000000001</v>
      </c>
      <c r="E151" s="298">
        <v>400</v>
      </c>
      <c r="F151" s="238">
        <v>41.1</v>
      </c>
      <c r="G151" s="243">
        <v>1.23E-2</v>
      </c>
      <c r="H151" s="221">
        <v>40.6</v>
      </c>
      <c r="I151" s="222">
        <v>41.8</v>
      </c>
      <c r="J151" s="222">
        <v>40.401000000000003</v>
      </c>
      <c r="K151" s="234">
        <v>40.6</v>
      </c>
      <c r="L151" s="225">
        <v>1559703</v>
      </c>
      <c r="M151" s="224">
        <v>3771548</v>
      </c>
      <c r="N151" s="225">
        <v>362</v>
      </c>
      <c r="O151" s="226">
        <v>45496.529687499999</v>
      </c>
      <c r="P151" s="143">
        <v>150</v>
      </c>
      <c r="Q151" s="227">
        <v>0</v>
      </c>
      <c r="R151" s="228">
        <v>0</v>
      </c>
      <c r="S151" s="229">
        <v>0</v>
      </c>
      <c r="T151" s="272">
        <v>0</v>
      </c>
      <c r="U151" s="272"/>
      <c r="V151" s="272">
        <v>0</v>
      </c>
      <c r="W151" s="262">
        <f>V150*(F150/100)</f>
        <v>0</v>
      </c>
      <c r="X151" s="213"/>
      <c r="Y151" s="217" t="str">
        <f>IFERROR(INT(#REF!/(F150/100)),"")</f>
        <v/>
      </c>
      <c r="Z151" s="218">
        <f>IFERROR(IF(C151&lt;&gt;"",$AA$1/(D147/100)*(C151/100),""),"")</f>
        <v>99.978040306772471</v>
      </c>
      <c r="AA151" s="219">
        <f>IFERROR($AC$1/(D151/100)*(C147/100),"")</f>
        <v>132681.93581154619</v>
      </c>
      <c r="AB151" s="405"/>
      <c r="AC151" s="394"/>
      <c r="AD151" s="394"/>
      <c r="AE151" s="395"/>
      <c r="AF151" s="395"/>
      <c r="AG151" s="395"/>
      <c r="AH151" s="407"/>
      <c r="AI151" s="407"/>
      <c r="AJ151" s="408"/>
      <c r="AK151" s="408"/>
      <c r="AL151" s="408"/>
      <c r="AM151" s="408"/>
      <c r="AN151" s="408"/>
      <c r="AO151" s="408"/>
      <c r="AP151" s="408"/>
      <c r="AQ151" s="408"/>
      <c r="AR151" s="408"/>
      <c r="AS151" s="408"/>
      <c r="AT151" s="408"/>
      <c r="AU151" s="408"/>
      <c r="AV151" s="408"/>
      <c r="AW151" s="408"/>
      <c r="AX151" s="408"/>
      <c r="AY151" s="408"/>
      <c r="AZ151" s="408"/>
      <c r="BA151" s="408"/>
      <c r="BB151" s="408"/>
      <c r="BC151" s="408"/>
      <c r="BD151" s="408"/>
      <c r="BE151" s="408"/>
    </row>
    <row r="152" spans="1:57" ht="12.75" customHeight="1">
      <c r="A152" s="450" t="s">
        <v>288</v>
      </c>
      <c r="B152" s="279">
        <v>4</v>
      </c>
      <c r="C152" s="367">
        <v>60960</v>
      </c>
      <c r="D152" s="419">
        <v>61130</v>
      </c>
      <c r="E152" s="280">
        <v>136</v>
      </c>
      <c r="F152" s="286">
        <v>60960</v>
      </c>
      <c r="G152" s="240">
        <v>2.3099999999999999E-2</v>
      </c>
      <c r="H152" s="118">
        <v>59610</v>
      </c>
      <c r="I152" s="110">
        <v>62820</v>
      </c>
      <c r="J152" s="110">
        <v>59610</v>
      </c>
      <c r="K152" s="128">
        <v>59580</v>
      </c>
      <c r="L152" s="121">
        <v>16492210</v>
      </c>
      <c r="M152" s="114">
        <v>26986</v>
      </c>
      <c r="N152" s="121">
        <v>103</v>
      </c>
      <c r="O152" s="136">
        <v>45496.52449074074</v>
      </c>
      <c r="P152" s="144">
        <v>151</v>
      </c>
      <c r="Q152" s="132">
        <v>0</v>
      </c>
      <c r="R152" s="195">
        <v>0</v>
      </c>
      <c r="S152" s="206">
        <v>0</v>
      </c>
      <c r="T152" s="269">
        <v>0</v>
      </c>
      <c r="U152" s="269"/>
      <c r="V152" s="269"/>
      <c r="W152" s="256">
        <f t="shared" ref="W152" si="36">(V152*X152)</f>
        <v>0</v>
      </c>
      <c r="X152" s="203"/>
      <c r="Y152" s="181">
        <f>IF(D152&lt;&gt;0,($C153*(1-$AB$1))-$D152,0)</f>
        <v>-266.08699999999953</v>
      </c>
      <c r="Z152" s="182"/>
      <c r="AA152" s="183"/>
      <c r="AB152" s="404"/>
      <c r="AC152" s="392"/>
      <c r="AD152" s="392"/>
      <c r="AE152" s="393"/>
      <c r="AF152" s="393"/>
      <c r="AG152" s="393"/>
      <c r="AH152" s="407"/>
      <c r="AI152" s="407"/>
      <c r="AJ152" s="408"/>
      <c r="AK152" s="408"/>
      <c r="AL152" s="408"/>
      <c r="AM152" s="408"/>
      <c r="AN152" s="408"/>
      <c r="AO152" s="408"/>
      <c r="AP152" s="408"/>
      <c r="AQ152" s="408"/>
      <c r="AR152" s="408"/>
      <c r="AS152" s="408"/>
      <c r="AT152" s="408"/>
      <c r="AU152" s="408"/>
      <c r="AV152" s="408"/>
      <c r="AW152" s="408"/>
      <c r="AX152" s="408"/>
      <c r="AY152" s="408"/>
      <c r="AZ152" s="408"/>
      <c r="BA152" s="408"/>
      <c r="BB152" s="408"/>
      <c r="BC152" s="408"/>
      <c r="BD152" s="408"/>
      <c r="BE152" s="408"/>
    </row>
    <row r="153" spans="1:57" ht="12.75" customHeight="1">
      <c r="A153" s="444" t="s">
        <v>349</v>
      </c>
      <c r="B153" s="278">
        <v>200</v>
      </c>
      <c r="C153" s="418">
        <v>60870</v>
      </c>
      <c r="D153" s="418">
        <v>61180</v>
      </c>
      <c r="E153" s="278">
        <v>20673</v>
      </c>
      <c r="F153" s="237">
        <v>61180</v>
      </c>
      <c r="G153" s="241">
        <v>2.3E-2</v>
      </c>
      <c r="H153" s="117">
        <v>60000</v>
      </c>
      <c r="I153" s="108">
        <v>62450</v>
      </c>
      <c r="J153" s="108">
        <v>57000</v>
      </c>
      <c r="K153" s="126">
        <v>59800</v>
      </c>
      <c r="L153" s="115">
        <v>315371220</v>
      </c>
      <c r="M153" s="112">
        <v>521459</v>
      </c>
      <c r="N153" s="115">
        <v>195</v>
      </c>
      <c r="O153" s="137">
        <v>45496.529432870368</v>
      </c>
      <c r="P153" s="143">
        <v>152</v>
      </c>
      <c r="Q153" s="130">
        <v>0</v>
      </c>
      <c r="R153" s="194">
        <v>0</v>
      </c>
      <c r="S153" s="207">
        <v>0</v>
      </c>
      <c r="T153" s="270">
        <v>0</v>
      </c>
      <c r="U153" s="270"/>
      <c r="V153" s="270">
        <v>0</v>
      </c>
      <c r="W153" s="165">
        <f>V152*(F152/100)</f>
        <v>0</v>
      </c>
      <c r="X153" s="202"/>
      <c r="Y153" s="175" t="str">
        <f>IFERROR(INT(#REF!/(F152/100)),"")</f>
        <v/>
      </c>
      <c r="Z153" s="184"/>
      <c r="AA153" s="185"/>
      <c r="AB153" s="405"/>
      <c r="AC153" s="394"/>
      <c r="AD153" s="394"/>
      <c r="AE153" s="395"/>
      <c r="AF153" s="395"/>
      <c r="AG153" s="395"/>
      <c r="AH153" s="407"/>
      <c r="AI153" s="407"/>
      <c r="AJ153" s="408"/>
      <c r="AK153" s="408"/>
      <c r="AL153" s="408"/>
      <c r="AM153" s="408"/>
      <c r="AN153" s="408"/>
      <c r="AO153" s="408"/>
      <c r="AP153" s="408"/>
      <c r="AQ153" s="408"/>
      <c r="AR153" s="408"/>
      <c r="AS153" s="408"/>
      <c r="AT153" s="408"/>
      <c r="AU153" s="408"/>
      <c r="AV153" s="408"/>
      <c r="AW153" s="408"/>
      <c r="AX153" s="408"/>
      <c r="AY153" s="408"/>
      <c r="AZ153" s="408"/>
      <c r="BA153" s="408"/>
      <c r="BB153" s="408"/>
      <c r="BC153" s="408"/>
      <c r="BD153" s="408"/>
      <c r="BE153" s="408"/>
    </row>
    <row r="154" spans="1:57" ht="12.75" customHeight="1">
      <c r="A154" s="450" t="s">
        <v>289</v>
      </c>
      <c r="B154" s="279">
        <v>50000</v>
      </c>
      <c r="C154" s="367">
        <v>44.8</v>
      </c>
      <c r="D154" s="419"/>
      <c r="E154" s="280"/>
      <c r="F154" s="286"/>
      <c r="G154" s="240"/>
      <c r="H154" s="119"/>
      <c r="I154" s="109"/>
      <c r="J154" s="109"/>
      <c r="K154" s="129">
        <v>44.15</v>
      </c>
      <c r="L154" s="120"/>
      <c r="M154" s="113"/>
      <c r="N154" s="120"/>
      <c r="O154" s="138"/>
      <c r="P154" s="144">
        <v>153</v>
      </c>
      <c r="Q154" s="131">
        <v>0</v>
      </c>
      <c r="R154" s="197">
        <v>0</v>
      </c>
      <c r="S154" s="208">
        <v>0</v>
      </c>
      <c r="T154" s="271">
        <v>0</v>
      </c>
      <c r="U154" s="271"/>
      <c r="V154" s="271"/>
      <c r="W154" s="257">
        <f t="shared" ref="W154" si="37">(V154*X154)</f>
        <v>0</v>
      </c>
      <c r="X154" s="205"/>
      <c r="Y154" s="186">
        <f>IF(D154&lt;&gt;0,($C155*(1-$AB$1))-$D154,0)</f>
        <v>0</v>
      </c>
      <c r="Z154" s="187">
        <f>IFERROR(IF(C154&lt;&gt;"",$AA$1/(D152/100)*(C154/100),""),"")</f>
        <v>97.997301445444606</v>
      </c>
      <c r="AA154" s="188" t="str">
        <f>IFERROR($AC$1/(D154/100)*(C152/100),"")</f>
        <v/>
      </c>
      <c r="AB154" s="404"/>
      <c r="AC154" s="392"/>
      <c r="AD154" s="392"/>
      <c r="AE154" s="393"/>
      <c r="AF154" s="393"/>
      <c r="AG154" s="393"/>
      <c r="AH154" s="407"/>
      <c r="AI154" s="407"/>
      <c r="AJ154" s="408"/>
      <c r="AK154" s="408"/>
      <c r="AL154" s="408"/>
      <c r="AM154" s="408"/>
      <c r="AN154" s="408"/>
      <c r="AO154" s="408"/>
      <c r="AP154" s="408"/>
      <c r="AQ154" s="408"/>
      <c r="AR154" s="408"/>
      <c r="AS154" s="408"/>
      <c r="AT154" s="408"/>
      <c r="AU154" s="408"/>
      <c r="AV154" s="408"/>
      <c r="AW154" s="408"/>
      <c r="AX154" s="408"/>
      <c r="AY154" s="408"/>
      <c r="AZ154" s="408"/>
      <c r="BA154" s="408"/>
      <c r="BB154" s="408"/>
      <c r="BC154" s="408"/>
      <c r="BD154" s="408"/>
      <c r="BE154" s="408"/>
    </row>
    <row r="155" spans="1:57" ht="12.75" customHeight="1">
      <c r="A155" s="444" t="s">
        <v>350</v>
      </c>
      <c r="B155" s="278">
        <v>6553</v>
      </c>
      <c r="C155" s="418">
        <v>45.5</v>
      </c>
      <c r="D155" s="418"/>
      <c r="E155" s="278"/>
      <c r="F155" s="237"/>
      <c r="G155" s="288"/>
      <c r="H155" s="117"/>
      <c r="I155" s="108"/>
      <c r="J155" s="108"/>
      <c r="K155" s="126">
        <v>45</v>
      </c>
      <c r="L155" s="115"/>
      <c r="M155" s="112"/>
      <c r="N155" s="115"/>
      <c r="O155" s="137"/>
      <c r="P155" s="143">
        <v>154</v>
      </c>
      <c r="Q155" s="130">
        <v>0</v>
      </c>
      <c r="R155" s="194">
        <v>0</v>
      </c>
      <c r="S155" s="207">
        <v>0</v>
      </c>
      <c r="T155" s="270">
        <v>0</v>
      </c>
      <c r="U155" s="270"/>
      <c r="V155" s="270">
        <v>0</v>
      </c>
      <c r="W155" s="258">
        <f>V154*(F154/100)</f>
        <v>0</v>
      </c>
      <c r="X155" s="202"/>
      <c r="Y155" s="176" t="str">
        <f>IFERROR(INT(#REF!/(F154/100)),"")</f>
        <v/>
      </c>
      <c r="Z155" s="189">
        <f>IFERROR(IF(C155&lt;&gt;"",$AA$1/(D153/100)*(C155/100),""),"")</f>
        <v>99.447168557024838</v>
      </c>
      <c r="AA155" s="190" t="str">
        <f>IFERROR($AC$1/(D155/100)*(C153/100),"")</f>
        <v/>
      </c>
      <c r="AB155" s="405"/>
      <c r="AC155" s="394"/>
      <c r="AD155" s="394"/>
      <c r="AE155" s="395"/>
      <c r="AF155" s="395"/>
      <c r="AG155" s="395"/>
      <c r="AH155" s="407"/>
      <c r="AI155" s="407"/>
      <c r="AJ155" s="408"/>
      <c r="AK155" s="408"/>
      <c r="AL155" s="408"/>
      <c r="AM155" s="408"/>
      <c r="AN155" s="408"/>
      <c r="AO155" s="408"/>
      <c r="AP155" s="408"/>
      <c r="AQ155" s="408"/>
      <c r="AR155" s="408"/>
      <c r="AS155" s="408"/>
      <c r="AT155" s="408"/>
      <c r="AU155" s="408"/>
      <c r="AV155" s="408"/>
      <c r="AW155" s="408"/>
      <c r="AX155" s="408"/>
      <c r="AY155" s="408"/>
      <c r="AZ155" s="408"/>
      <c r="BA155" s="408"/>
      <c r="BB155" s="408"/>
      <c r="BC155" s="408"/>
      <c r="BD155" s="408"/>
      <c r="BE155" s="408"/>
    </row>
    <row r="156" spans="1:57" ht="12.75" customHeight="1">
      <c r="A156" s="450" t="s">
        <v>290</v>
      </c>
      <c r="B156" s="279">
        <v>792</v>
      </c>
      <c r="C156" s="367">
        <v>45.100999999999999</v>
      </c>
      <c r="D156" s="419">
        <v>45.631</v>
      </c>
      <c r="E156" s="280">
        <v>1689</v>
      </c>
      <c r="F156" s="287">
        <v>45.100999999999999</v>
      </c>
      <c r="G156" s="240">
        <v>-5.9999999999999995E-4</v>
      </c>
      <c r="H156" s="119">
        <v>45</v>
      </c>
      <c r="I156" s="109">
        <v>46.63</v>
      </c>
      <c r="J156" s="109">
        <v>44.203000000000003</v>
      </c>
      <c r="K156" s="129">
        <v>45.128999999999998</v>
      </c>
      <c r="L156" s="120">
        <v>10906</v>
      </c>
      <c r="M156" s="113">
        <v>23877</v>
      </c>
      <c r="N156" s="120">
        <v>65</v>
      </c>
      <c r="O156" s="138">
        <v>45496.525972222225</v>
      </c>
      <c r="P156" s="144">
        <v>155</v>
      </c>
      <c r="Q156" s="131">
        <v>0</v>
      </c>
      <c r="R156" s="197">
        <v>0</v>
      </c>
      <c r="S156" s="208">
        <v>0</v>
      </c>
      <c r="T156" s="271">
        <v>0</v>
      </c>
      <c r="U156" s="271"/>
      <c r="V156" s="271">
        <v>0</v>
      </c>
      <c r="W156" s="259">
        <f t="shared" ref="W156" si="38">(V156*X156)</f>
        <v>0</v>
      </c>
      <c r="X156" s="204"/>
      <c r="Y156" s="191">
        <f>IF(D156&lt;&gt;0,($C157*(1-$AB$1))-$D156,0)</f>
        <v>-0.52451110000000511</v>
      </c>
      <c r="Z156" s="192">
        <f>IFERROR(IF(C156&lt;&gt;"",$AA$1/(D152/100)*(C156/100),""),"")</f>
        <v>98.655720814531193</v>
      </c>
      <c r="AA156" s="193">
        <f>IFERROR($AC$1/(D156/100)*(C152/100),"")</f>
        <v>133593.39045824111</v>
      </c>
      <c r="AB156" s="404"/>
      <c r="AC156" s="392"/>
      <c r="AD156" s="392"/>
      <c r="AE156" s="393"/>
      <c r="AF156" s="393"/>
      <c r="AG156" s="393"/>
      <c r="AH156" s="407"/>
      <c r="AI156" s="407"/>
      <c r="AJ156" s="408"/>
      <c r="AK156" s="408"/>
      <c r="AL156" s="408"/>
      <c r="AM156" s="408"/>
      <c r="AN156" s="408"/>
      <c r="AO156" s="408"/>
      <c r="AP156" s="408"/>
      <c r="AQ156" s="408"/>
      <c r="AR156" s="408"/>
      <c r="AS156" s="408"/>
      <c r="AT156" s="408"/>
      <c r="AU156" s="408"/>
      <c r="AV156" s="408"/>
      <c r="AW156" s="408"/>
      <c r="AX156" s="408"/>
      <c r="AY156" s="408"/>
      <c r="AZ156" s="408"/>
      <c r="BA156" s="408"/>
      <c r="BB156" s="408"/>
      <c r="BC156" s="408"/>
      <c r="BD156" s="408"/>
      <c r="BE156" s="408"/>
    </row>
    <row r="157" spans="1:57" ht="12.75" customHeight="1">
      <c r="A157" s="445" t="s">
        <v>351</v>
      </c>
      <c r="B157" s="298">
        <v>1285</v>
      </c>
      <c r="C157" s="420">
        <v>45.110999999999997</v>
      </c>
      <c r="D157" s="420">
        <v>45.499000000000002</v>
      </c>
      <c r="E157" s="298">
        <v>1689</v>
      </c>
      <c r="F157" s="238">
        <v>45.2</v>
      </c>
      <c r="G157" s="243">
        <v>-1.3100000000000001E-2</v>
      </c>
      <c r="H157" s="221">
        <v>44.511000000000003</v>
      </c>
      <c r="I157" s="222">
        <v>46.93</v>
      </c>
      <c r="J157" s="222">
        <v>44.511000000000003</v>
      </c>
      <c r="K157" s="234">
        <v>45.8</v>
      </c>
      <c r="L157" s="225">
        <v>623951</v>
      </c>
      <c r="M157" s="224">
        <v>1356945</v>
      </c>
      <c r="N157" s="225">
        <v>77</v>
      </c>
      <c r="O157" s="226">
        <v>45496.526701388888</v>
      </c>
      <c r="P157" s="143">
        <v>156</v>
      </c>
      <c r="Q157" s="227">
        <v>0</v>
      </c>
      <c r="R157" s="228">
        <v>0</v>
      </c>
      <c r="S157" s="229">
        <v>0</v>
      </c>
      <c r="T157" s="272">
        <v>0</v>
      </c>
      <c r="U157" s="272"/>
      <c r="V157" s="272">
        <v>0</v>
      </c>
      <c r="W157" s="261">
        <f>V156*(F156/100)</f>
        <v>0</v>
      </c>
      <c r="X157" s="213"/>
      <c r="Y157" s="217" t="str">
        <f>IFERROR(INT(#REF!/(F156/100)),"")</f>
        <v/>
      </c>
      <c r="Z157" s="218">
        <f>IFERROR(IF(C157&lt;&gt;"",$AA$1/(D153/100)*(C157/100),""),"")</f>
        <v>98.596949907163676</v>
      </c>
      <c r="AA157" s="219">
        <f>IFERROR($AC$1/(D157/100)*(C153/100),"")</f>
        <v>133783.16006945207</v>
      </c>
      <c r="AB157" s="405"/>
      <c r="AC157" s="394"/>
      <c r="AD157" s="394"/>
      <c r="AE157" s="395"/>
      <c r="AF157" s="395"/>
      <c r="AG157" s="395"/>
      <c r="AH157" s="407"/>
      <c r="AI157" s="407"/>
      <c r="AJ157" s="408"/>
      <c r="AK157" s="408"/>
      <c r="AL157" s="408"/>
      <c r="AM157" s="408"/>
      <c r="AN157" s="408"/>
      <c r="AO157" s="408"/>
      <c r="AP157" s="408"/>
      <c r="AQ157" s="408"/>
      <c r="AR157" s="408"/>
      <c r="AS157" s="408"/>
      <c r="AT157" s="408"/>
      <c r="AU157" s="408"/>
      <c r="AV157" s="408"/>
      <c r="AW157" s="408"/>
      <c r="AX157" s="408"/>
      <c r="AY157" s="408"/>
      <c r="AZ157" s="408"/>
      <c r="BA157" s="408"/>
      <c r="BB157" s="408"/>
      <c r="BC157" s="408"/>
      <c r="BD157" s="408"/>
      <c r="BE157" s="408"/>
    </row>
    <row r="158" spans="1:57" ht="12.75" customHeight="1">
      <c r="A158" s="450" t="s">
        <v>285</v>
      </c>
      <c r="B158" s="279">
        <v>133</v>
      </c>
      <c r="C158" s="367">
        <v>51860</v>
      </c>
      <c r="D158" s="419">
        <v>51870</v>
      </c>
      <c r="E158" s="280">
        <v>51000</v>
      </c>
      <c r="F158" s="286">
        <v>51870</v>
      </c>
      <c r="G158" s="240">
        <v>1.9400000000000001E-2</v>
      </c>
      <c r="H158" s="118">
        <v>51320</v>
      </c>
      <c r="I158" s="110">
        <v>52200</v>
      </c>
      <c r="J158" s="110">
        <v>51000</v>
      </c>
      <c r="K158" s="128">
        <v>50880</v>
      </c>
      <c r="L158" s="121">
        <v>50675261</v>
      </c>
      <c r="M158" s="114">
        <v>97817</v>
      </c>
      <c r="N158" s="121">
        <v>142</v>
      </c>
      <c r="O158" s="136">
        <v>45496.529849537037</v>
      </c>
      <c r="P158" s="144">
        <v>157</v>
      </c>
      <c r="Q158" s="132">
        <v>0</v>
      </c>
      <c r="R158" s="195">
        <v>0</v>
      </c>
      <c r="S158" s="206">
        <v>0</v>
      </c>
      <c r="T158" s="269">
        <v>0</v>
      </c>
      <c r="U158" s="269"/>
      <c r="V158" s="269"/>
      <c r="W158" s="256">
        <f t="shared" ref="W158" si="39">(V158*X158)</f>
        <v>0</v>
      </c>
      <c r="X158" s="203"/>
      <c r="Y158" s="181">
        <f>IF(D158&lt;&gt;0,($C159*(1-$AB$1))-$D158,0)</f>
        <v>14.811000000001513</v>
      </c>
      <c r="Z158" s="182"/>
      <c r="AA158" s="183"/>
      <c r="AB158" s="404"/>
      <c r="AC158" s="392"/>
      <c r="AD158" s="392"/>
      <c r="AE158" s="393"/>
      <c r="AF158" s="393"/>
      <c r="AG158" s="393"/>
      <c r="AH158" s="407"/>
      <c r="AI158" s="407"/>
      <c r="AJ158" s="408"/>
      <c r="AK158" s="408"/>
      <c r="AL158" s="408"/>
      <c r="AM158" s="408"/>
      <c r="AN158" s="408"/>
      <c r="AO158" s="408"/>
      <c r="AP158" s="408"/>
      <c r="AQ158" s="408"/>
      <c r="AR158" s="408"/>
      <c r="AS158" s="408"/>
      <c r="AT158" s="408"/>
      <c r="AU158" s="408"/>
      <c r="AV158" s="408"/>
      <c r="AW158" s="408"/>
      <c r="AX158" s="408"/>
      <c r="AY158" s="408"/>
      <c r="AZ158" s="408"/>
      <c r="BA158" s="408"/>
      <c r="BB158" s="408"/>
      <c r="BC158" s="408"/>
      <c r="BD158" s="408"/>
      <c r="BE158" s="408"/>
    </row>
    <row r="159" spans="1:57" ht="12.75" customHeight="1">
      <c r="A159" s="444" t="s">
        <v>352</v>
      </c>
      <c r="B159" s="278">
        <v>1016</v>
      </c>
      <c r="C159" s="418">
        <v>51890</v>
      </c>
      <c r="D159" s="418">
        <v>51900</v>
      </c>
      <c r="E159" s="278">
        <v>188506</v>
      </c>
      <c r="F159" s="237">
        <v>51900</v>
      </c>
      <c r="G159" s="241">
        <v>1.9799999999999998E-2</v>
      </c>
      <c r="H159" s="117">
        <v>50890</v>
      </c>
      <c r="I159" s="108">
        <v>52200</v>
      </c>
      <c r="J159" s="108">
        <v>50890</v>
      </c>
      <c r="K159" s="126">
        <v>50890</v>
      </c>
      <c r="L159" s="115">
        <v>300389473</v>
      </c>
      <c r="M159" s="112">
        <v>580604</v>
      </c>
      <c r="N159" s="115">
        <v>294</v>
      </c>
      <c r="O159" s="137">
        <v>45496.529849537037</v>
      </c>
      <c r="P159" s="143">
        <v>158</v>
      </c>
      <c r="Q159" s="130">
        <v>0</v>
      </c>
      <c r="R159" s="194">
        <v>0</v>
      </c>
      <c r="S159" s="207">
        <v>0</v>
      </c>
      <c r="T159" s="270">
        <v>0</v>
      </c>
      <c r="U159" s="270"/>
      <c r="V159" s="270">
        <v>0</v>
      </c>
      <c r="W159" s="165">
        <f>V158*(F158/100)</f>
        <v>0</v>
      </c>
      <c r="X159" s="202"/>
      <c r="Y159" s="175" t="str">
        <f>IFERROR(INT(#REF!/(F158/100)),"")</f>
        <v/>
      </c>
      <c r="Z159" s="184"/>
      <c r="AA159" s="185"/>
      <c r="AB159" s="405"/>
      <c r="AC159" s="394"/>
      <c r="AD159" s="394"/>
      <c r="AE159" s="395"/>
      <c r="AF159" s="395"/>
      <c r="AG159" s="395"/>
      <c r="AH159" s="407"/>
      <c r="AI159" s="407"/>
      <c r="AJ159" s="408"/>
      <c r="AK159" s="408"/>
      <c r="AL159" s="408"/>
      <c r="AM159" s="408"/>
      <c r="AN159" s="408"/>
      <c r="AO159" s="408"/>
      <c r="AP159" s="408"/>
      <c r="AQ159" s="408"/>
      <c r="AR159" s="408"/>
      <c r="AS159" s="408"/>
      <c r="AT159" s="408"/>
      <c r="AU159" s="408"/>
      <c r="AV159" s="408"/>
      <c r="AW159" s="408"/>
      <c r="AX159" s="408"/>
      <c r="AY159" s="408"/>
      <c r="AZ159" s="408"/>
      <c r="BA159" s="408"/>
      <c r="BB159" s="408"/>
      <c r="BC159" s="408"/>
      <c r="BD159" s="408"/>
      <c r="BE159" s="408"/>
    </row>
    <row r="160" spans="1:57" ht="12.75" customHeight="1">
      <c r="A160" s="450" t="s">
        <v>286</v>
      </c>
      <c r="B160" s="279"/>
      <c r="C160" s="367"/>
      <c r="D160" s="419"/>
      <c r="E160" s="280"/>
      <c r="F160" s="286"/>
      <c r="G160" s="240"/>
      <c r="H160" s="119"/>
      <c r="I160" s="109"/>
      <c r="J160" s="109"/>
      <c r="K160" s="129">
        <v>39.5</v>
      </c>
      <c r="L160" s="120"/>
      <c r="M160" s="113"/>
      <c r="N160" s="120"/>
      <c r="O160" s="138"/>
      <c r="P160" s="144">
        <v>159</v>
      </c>
      <c r="Q160" s="131">
        <v>0</v>
      </c>
      <c r="R160" s="197">
        <v>0</v>
      </c>
      <c r="S160" s="208">
        <v>0</v>
      </c>
      <c r="T160" s="271">
        <v>0</v>
      </c>
      <c r="U160" s="271"/>
      <c r="V160" s="271"/>
      <c r="W160" s="257">
        <f t="shared" ref="W160" si="40">(V160*X160)</f>
        <v>0</v>
      </c>
      <c r="X160" s="205"/>
      <c r="Y160" s="186">
        <f>IF(D160&lt;&gt;0,($C161*(1-$AB$1))-$D160,0)</f>
        <v>0</v>
      </c>
      <c r="Z160" s="187" t="str">
        <f>IFERROR(IF(C160&lt;&gt;"",$AA$1/(D158/100)*(C160/100),""),"")</f>
        <v/>
      </c>
      <c r="AA160" s="188" t="str">
        <f>IFERROR($AC$1/(D160/100)*(C158/100),"")</f>
        <v/>
      </c>
      <c r="AB160" s="404"/>
      <c r="AC160" s="392"/>
      <c r="AD160" s="392"/>
      <c r="AE160" s="393"/>
      <c r="AF160" s="393"/>
      <c r="AG160" s="393"/>
      <c r="AH160" s="407"/>
      <c r="AI160" s="407"/>
      <c r="AJ160" s="408"/>
      <c r="AK160" s="408"/>
      <c r="AL160" s="408"/>
      <c r="AM160" s="408"/>
      <c r="AN160" s="408"/>
      <c r="AO160" s="408"/>
      <c r="AP160" s="408"/>
      <c r="AQ160" s="408"/>
      <c r="AR160" s="408"/>
      <c r="AS160" s="408"/>
      <c r="AT160" s="408"/>
      <c r="AU160" s="408"/>
      <c r="AV160" s="408"/>
      <c r="AW160" s="408"/>
      <c r="AX160" s="408"/>
      <c r="AY160" s="408"/>
      <c r="AZ160" s="408"/>
      <c r="BA160" s="408"/>
      <c r="BB160" s="408"/>
      <c r="BC160" s="408"/>
      <c r="BD160" s="408"/>
      <c r="BE160" s="408"/>
    </row>
    <row r="161" spans="1:57" ht="12.75" customHeight="1">
      <c r="A161" s="444" t="s">
        <v>353</v>
      </c>
      <c r="B161" s="278"/>
      <c r="C161" s="418"/>
      <c r="D161" s="418"/>
      <c r="E161" s="278"/>
      <c r="F161" s="237"/>
      <c r="G161" s="288"/>
      <c r="H161" s="117"/>
      <c r="I161" s="108"/>
      <c r="J161" s="108"/>
      <c r="K161" s="126">
        <v>38</v>
      </c>
      <c r="L161" s="115"/>
      <c r="M161" s="112"/>
      <c r="N161" s="115"/>
      <c r="O161" s="137"/>
      <c r="P161" s="143">
        <v>160</v>
      </c>
      <c r="Q161" s="130">
        <v>0</v>
      </c>
      <c r="R161" s="194">
        <v>0</v>
      </c>
      <c r="S161" s="207">
        <v>0</v>
      </c>
      <c r="T161" s="270">
        <v>0</v>
      </c>
      <c r="U161" s="270"/>
      <c r="V161" s="270">
        <v>0</v>
      </c>
      <c r="W161" s="258">
        <f>V160*(F160/100)</f>
        <v>0</v>
      </c>
      <c r="X161" s="202"/>
      <c r="Y161" s="176" t="str">
        <f>IFERROR(INT(#REF!/(F160/100)),"")</f>
        <v/>
      </c>
      <c r="Z161" s="189" t="str">
        <f>IFERROR(IF(C161&lt;&gt;"",$AA$1/(D159/100)*(C161/100),""),"")</f>
        <v/>
      </c>
      <c r="AA161" s="190" t="str">
        <f>IFERROR($AC$1/(D161/100)*(C159/100),"")</f>
        <v/>
      </c>
      <c r="AB161" s="405"/>
      <c r="AC161" s="394"/>
      <c r="AD161" s="394"/>
      <c r="AE161" s="395"/>
      <c r="AF161" s="395"/>
      <c r="AG161" s="395"/>
      <c r="AH161" s="407"/>
      <c r="AI161" s="407"/>
      <c r="AJ161" s="408"/>
      <c r="AK161" s="408"/>
      <c r="AL161" s="408"/>
      <c r="AM161" s="408"/>
      <c r="AN161" s="408"/>
      <c r="AO161" s="408"/>
      <c r="AP161" s="408"/>
      <c r="AQ161" s="408"/>
      <c r="AR161" s="408"/>
      <c r="AS161" s="408"/>
      <c r="AT161" s="408"/>
      <c r="AU161" s="408"/>
      <c r="AV161" s="408"/>
      <c r="AW161" s="408"/>
      <c r="AX161" s="408"/>
      <c r="AY161" s="408"/>
      <c r="AZ161" s="408"/>
      <c r="BA161" s="408"/>
      <c r="BB161" s="408"/>
      <c r="BC161" s="408"/>
      <c r="BD161" s="408"/>
      <c r="BE161" s="408"/>
    </row>
    <row r="162" spans="1:57" ht="12.75" customHeight="1">
      <c r="A162" s="450" t="s">
        <v>287</v>
      </c>
      <c r="B162" s="279">
        <v>3200</v>
      </c>
      <c r="C162" s="367">
        <v>38.186</v>
      </c>
      <c r="D162" s="419">
        <v>39.969000000000001</v>
      </c>
      <c r="E162" s="280">
        <v>747</v>
      </c>
      <c r="F162" s="287">
        <v>39.85</v>
      </c>
      <c r="G162" s="240">
        <v>4.0399999999999998E-2</v>
      </c>
      <c r="H162" s="119">
        <v>38.799999999999997</v>
      </c>
      <c r="I162" s="109">
        <v>39.902000000000001</v>
      </c>
      <c r="J162" s="109">
        <v>38.070999999999998</v>
      </c>
      <c r="K162" s="129">
        <v>38.299999999999997</v>
      </c>
      <c r="L162" s="120">
        <v>33019</v>
      </c>
      <c r="M162" s="113">
        <v>84535</v>
      </c>
      <c r="N162" s="120">
        <v>86</v>
      </c>
      <c r="O162" s="138">
        <v>45496.528460648151</v>
      </c>
      <c r="P162" s="144">
        <v>161</v>
      </c>
      <c r="Q162" s="131">
        <v>0</v>
      </c>
      <c r="R162" s="197">
        <v>0</v>
      </c>
      <c r="S162" s="208">
        <v>0</v>
      </c>
      <c r="T162" s="271">
        <v>0</v>
      </c>
      <c r="U162" s="271"/>
      <c r="V162" s="271">
        <v>0</v>
      </c>
      <c r="W162" s="259">
        <f t="shared" ref="W162" si="41">(V162*X162)</f>
        <v>0</v>
      </c>
      <c r="X162" s="204"/>
      <c r="Y162" s="191">
        <f>IF(D162&lt;&gt;0,($C163*(1-$AB$1))-$D162,0)</f>
        <v>-0.99489779999999683</v>
      </c>
      <c r="Z162" s="192">
        <f>IFERROR(IF(C162&lt;&gt;"",$AA$1/(D158/100)*(C162/100),""),"")</f>
        <v>98.441544441731921</v>
      </c>
      <c r="AA162" s="193">
        <f>IFERROR($AC$1/(D162/100)*(C158/100),"")</f>
        <v>129750.5566814281</v>
      </c>
      <c r="AB162" s="404"/>
      <c r="AC162" s="392"/>
      <c r="AD162" s="392"/>
      <c r="AE162" s="393"/>
      <c r="AF162" s="393"/>
      <c r="AG162" s="393"/>
      <c r="AH162" s="407"/>
      <c r="AI162" s="407"/>
      <c r="AJ162" s="408"/>
      <c r="AK162" s="408"/>
      <c r="AL162" s="408"/>
      <c r="AM162" s="408"/>
      <c r="AN162" s="408"/>
      <c r="AO162" s="408"/>
      <c r="AP162" s="408"/>
      <c r="AQ162" s="408"/>
      <c r="AR162" s="408"/>
      <c r="AS162" s="408"/>
      <c r="AT162" s="408"/>
      <c r="AU162" s="408"/>
      <c r="AV162" s="408"/>
      <c r="AW162" s="408"/>
      <c r="AX162" s="408"/>
      <c r="AY162" s="408"/>
      <c r="AZ162" s="408"/>
      <c r="BA162" s="408"/>
      <c r="BB162" s="408"/>
      <c r="BC162" s="408"/>
      <c r="BD162" s="408"/>
      <c r="BE162" s="408"/>
    </row>
    <row r="163" spans="1:57" ht="12.75" customHeight="1">
      <c r="A163" s="445" t="s">
        <v>354</v>
      </c>
      <c r="B163" s="298">
        <v>3200</v>
      </c>
      <c r="C163" s="420">
        <v>38.978000000000002</v>
      </c>
      <c r="D163" s="420">
        <v>39.798999999999999</v>
      </c>
      <c r="E163" s="298">
        <v>2053</v>
      </c>
      <c r="F163" s="238">
        <v>38.85</v>
      </c>
      <c r="G163" s="243">
        <v>1.43E-2</v>
      </c>
      <c r="H163" s="221">
        <v>37.610999999999997</v>
      </c>
      <c r="I163" s="222">
        <v>39.950000000000003</v>
      </c>
      <c r="J163" s="222">
        <v>37.61</v>
      </c>
      <c r="K163" s="234">
        <v>38.299999999999997</v>
      </c>
      <c r="L163" s="225">
        <v>277488</v>
      </c>
      <c r="M163" s="224">
        <v>703638</v>
      </c>
      <c r="N163" s="225">
        <v>159</v>
      </c>
      <c r="O163" s="226">
        <v>45496.528749999998</v>
      </c>
      <c r="P163" s="143">
        <v>162</v>
      </c>
      <c r="Q163" s="227">
        <v>0</v>
      </c>
      <c r="R163" s="228">
        <v>0</v>
      </c>
      <c r="S163" s="229">
        <v>0</v>
      </c>
      <c r="T163" s="272">
        <v>0</v>
      </c>
      <c r="U163" s="272"/>
      <c r="V163" s="272">
        <v>0</v>
      </c>
      <c r="W163" s="261">
        <f>V162*(F162/100)</f>
        <v>0</v>
      </c>
      <c r="X163" s="213"/>
      <c r="Y163" s="217" t="str">
        <f>IFERROR(INT(#REF!/(F162/100)),"")</f>
        <v/>
      </c>
      <c r="Z163" s="218">
        <f>IFERROR(IF(C163&lt;&gt;"",$AA$1/(D159/100)*(C163/100),""),"")</f>
        <v>100.42519689573838</v>
      </c>
      <c r="AA163" s="219">
        <f>IFERROR($AC$1/(D163/100)*(C159/100),"")</f>
        <v>130380.1603055353</v>
      </c>
      <c r="AB163" s="405"/>
      <c r="AC163" s="394"/>
      <c r="AD163" s="394"/>
      <c r="AE163" s="395"/>
      <c r="AF163" s="395"/>
      <c r="AG163" s="395"/>
      <c r="AH163" s="407"/>
      <c r="AI163" s="407"/>
      <c r="AJ163" s="408"/>
      <c r="AK163" s="408"/>
      <c r="AL163" s="408"/>
      <c r="AM163" s="408"/>
      <c r="AN163" s="408"/>
      <c r="AO163" s="408"/>
      <c r="AP163" s="408"/>
      <c r="AQ163" s="408"/>
      <c r="AR163" s="408"/>
      <c r="AS163" s="408"/>
      <c r="AT163" s="408"/>
      <c r="AU163" s="408"/>
      <c r="AV163" s="408"/>
      <c r="AW163" s="408"/>
      <c r="AX163" s="408"/>
      <c r="AY163" s="408"/>
      <c r="AZ163" s="408"/>
      <c r="BA163" s="408"/>
      <c r="BB163" s="408"/>
      <c r="BC163" s="408"/>
      <c r="BD163" s="408"/>
      <c r="BE163" s="408"/>
    </row>
    <row r="164" spans="1:57" ht="12.75" customHeight="1">
      <c r="A164" s="450" t="s">
        <v>291</v>
      </c>
      <c r="B164" s="279">
        <v>1038</v>
      </c>
      <c r="C164" s="367">
        <v>58210</v>
      </c>
      <c r="D164" s="419">
        <v>58560</v>
      </c>
      <c r="E164" s="280">
        <v>6513</v>
      </c>
      <c r="F164" s="286">
        <v>58890</v>
      </c>
      <c r="G164" s="240">
        <v>1.5600000000000001E-2</v>
      </c>
      <c r="H164" s="118">
        <v>57800</v>
      </c>
      <c r="I164" s="110">
        <v>58890</v>
      </c>
      <c r="J164" s="110">
        <v>56200</v>
      </c>
      <c r="K164" s="128">
        <v>57980</v>
      </c>
      <c r="L164" s="121">
        <v>6355965</v>
      </c>
      <c r="M164" s="114">
        <v>11002</v>
      </c>
      <c r="N164" s="121">
        <v>36</v>
      </c>
      <c r="O164" s="136">
        <v>45496.527974537035</v>
      </c>
      <c r="P164" s="144">
        <v>163</v>
      </c>
      <c r="Q164" s="132">
        <v>0</v>
      </c>
      <c r="R164" s="195">
        <v>0</v>
      </c>
      <c r="S164" s="206">
        <v>0</v>
      </c>
      <c r="T164" s="269">
        <v>0</v>
      </c>
      <c r="U164" s="269"/>
      <c r="V164" s="269"/>
      <c r="W164" s="256">
        <f t="shared" ref="W164" si="42">(V164*X164)</f>
        <v>0</v>
      </c>
      <c r="X164" s="203"/>
      <c r="Y164" s="181">
        <f>IF(D164&lt;&gt;0,($C165*(1-$AB$1))-$D164,0)</f>
        <v>-325.82400000000052</v>
      </c>
      <c r="Z164" s="182"/>
      <c r="AA164" s="183"/>
      <c r="AB164" s="404"/>
      <c r="AC164" s="392"/>
      <c r="AD164" s="392"/>
      <c r="AE164" s="393"/>
      <c r="AF164" s="393"/>
      <c r="AG164" s="393"/>
      <c r="AH164" s="407"/>
      <c r="AI164" s="407"/>
      <c r="AJ164" s="408"/>
      <c r="AK164" s="408"/>
      <c r="AL164" s="408"/>
      <c r="AM164" s="408"/>
      <c r="AN164" s="408"/>
      <c r="AO164" s="408"/>
      <c r="AP164" s="408"/>
      <c r="AQ164" s="408"/>
      <c r="AR164" s="408"/>
      <c r="AS164" s="408"/>
      <c r="AT164" s="408"/>
      <c r="AU164" s="408"/>
      <c r="AV164" s="408"/>
      <c r="AW164" s="408"/>
      <c r="AX164" s="408"/>
      <c r="AY164" s="408"/>
      <c r="AZ164" s="408"/>
      <c r="BA164" s="408"/>
      <c r="BB164" s="408"/>
      <c r="BC164" s="408"/>
      <c r="BD164" s="408"/>
      <c r="BE164" s="408"/>
    </row>
    <row r="165" spans="1:57" ht="12.75" customHeight="1">
      <c r="A165" s="444" t="s">
        <v>355</v>
      </c>
      <c r="B165" s="278">
        <v>160</v>
      </c>
      <c r="C165" s="418">
        <v>58240</v>
      </c>
      <c r="D165" s="418">
        <v>58600</v>
      </c>
      <c r="E165" s="278">
        <v>6513</v>
      </c>
      <c r="F165" s="237">
        <v>58650</v>
      </c>
      <c r="G165" s="241">
        <v>1.29E-2</v>
      </c>
      <c r="H165" s="117">
        <v>58500</v>
      </c>
      <c r="I165" s="108">
        <v>58690</v>
      </c>
      <c r="J165" s="108">
        <v>57340</v>
      </c>
      <c r="K165" s="126">
        <v>57900</v>
      </c>
      <c r="L165" s="115">
        <v>68040941</v>
      </c>
      <c r="M165" s="112">
        <v>117368</v>
      </c>
      <c r="N165" s="115">
        <v>95</v>
      </c>
      <c r="O165" s="137">
        <v>45496.529178240744</v>
      </c>
      <c r="P165" s="143">
        <v>164</v>
      </c>
      <c r="Q165" s="130">
        <v>0</v>
      </c>
      <c r="R165" s="194">
        <v>0</v>
      </c>
      <c r="S165" s="207">
        <v>0</v>
      </c>
      <c r="T165" s="270">
        <v>0</v>
      </c>
      <c r="U165" s="270"/>
      <c r="V165" s="270">
        <v>0</v>
      </c>
      <c r="W165" s="165">
        <f>V164*(F164/100)</f>
        <v>0</v>
      </c>
      <c r="X165" s="202"/>
      <c r="Y165" s="175" t="str">
        <f>IFERROR(INT(#REF!/(F164/100)),"")</f>
        <v/>
      </c>
      <c r="Z165" s="184"/>
      <c r="AA165" s="185"/>
      <c r="AB165" s="405"/>
      <c r="AC165" s="394"/>
      <c r="AD165" s="394"/>
      <c r="AE165" s="395"/>
      <c r="AF165" s="395"/>
      <c r="AG165" s="395"/>
      <c r="AH165" s="407"/>
      <c r="AI165" s="407"/>
      <c r="AJ165" s="408"/>
      <c r="AK165" s="408"/>
      <c r="AL165" s="408"/>
      <c r="AM165" s="408"/>
      <c r="AN165" s="408"/>
      <c r="AO165" s="408"/>
      <c r="AP165" s="408"/>
      <c r="AQ165" s="408"/>
      <c r="AR165" s="408"/>
      <c r="AS165" s="408"/>
      <c r="AT165" s="408"/>
      <c r="AU165" s="408"/>
      <c r="AV165" s="408"/>
      <c r="AW165" s="408"/>
      <c r="AX165" s="408"/>
      <c r="AY165" s="408"/>
      <c r="AZ165" s="408"/>
      <c r="BA165" s="408"/>
      <c r="BB165" s="408"/>
      <c r="BC165" s="408"/>
      <c r="BD165" s="408"/>
      <c r="BE165" s="408"/>
    </row>
    <row r="166" spans="1:57" ht="12.75" customHeight="1">
      <c r="A166" s="450" t="s">
        <v>292</v>
      </c>
      <c r="B166" s="279"/>
      <c r="C166" s="367"/>
      <c r="D166" s="419"/>
      <c r="E166" s="280"/>
      <c r="F166" s="286"/>
      <c r="G166" s="240"/>
      <c r="H166" s="119"/>
      <c r="I166" s="109"/>
      <c r="J166" s="109"/>
      <c r="K166" s="129"/>
      <c r="L166" s="120"/>
      <c r="M166" s="113"/>
      <c r="N166" s="120"/>
      <c r="O166" s="138"/>
      <c r="P166" s="144">
        <v>165</v>
      </c>
      <c r="Q166" s="131">
        <v>0</v>
      </c>
      <c r="R166" s="197">
        <v>0</v>
      </c>
      <c r="S166" s="208">
        <v>0</v>
      </c>
      <c r="T166" s="271">
        <v>0</v>
      </c>
      <c r="U166" s="271"/>
      <c r="V166" s="271"/>
      <c r="W166" s="257">
        <f t="shared" ref="W166" si="43">(V166*X166)</f>
        <v>0</v>
      </c>
      <c r="X166" s="205"/>
      <c r="Y166" s="186">
        <f>IF(D166&lt;&gt;0,($C167*(1-$AB$1))-$D166,0)</f>
        <v>0</v>
      </c>
      <c r="Z166" s="187" t="str">
        <f>IFERROR(IF(C166&lt;&gt;"",$AA$1/(D164/100)*(C166/100),""),"")</f>
        <v/>
      </c>
      <c r="AA166" s="188" t="str">
        <f>IFERROR($AC$1/(D166/100)*(C164/100),"")</f>
        <v/>
      </c>
      <c r="AB166" s="404"/>
      <c r="AC166" s="392"/>
      <c r="AD166" s="392"/>
      <c r="AE166" s="393"/>
      <c r="AF166" s="393"/>
      <c r="AG166" s="393"/>
      <c r="AH166" s="407"/>
      <c r="AI166" s="407"/>
      <c r="AJ166" s="408"/>
      <c r="AK166" s="408"/>
      <c r="AL166" s="408"/>
      <c r="AM166" s="408"/>
      <c r="AN166" s="408"/>
      <c r="AO166" s="408"/>
      <c r="AP166" s="408"/>
      <c r="AQ166" s="408"/>
      <c r="AR166" s="408"/>
      <c r="AS166" s="408"/>
      <c r="AT166" s="408"/>
      <c r="AU166" s="408"/>
      <c r="AV166" s="408"/>
      <c r="AW166" s="408"/>
      <c r="AX166" s="408"/>
      <c r="AY166" s="408"/>
      <c r="AZ166" s="408"/>
      <c r="BA166" s="408"/>
      <c r="BB166" s="408"/>
      <c r="BC166" s="408"/>
      <c r="BD166" s="408"/>
      <c r="BE166" s="408"/>
    </row>
    <row r="167" spans="1:57" ht="12.75" customHeight="1">
      <c r="A167" s="444" t="s">
        <v>356</v>
      </c>
      <c r="B167" s="278"/>
      <c r="C167" s="418"/>
      <c r="D167" s="418"/>
      <c r="E167" s="278"/>
      <c r="F167" s="237"/>
      <c r="G167" s="288"/>
      <c r="H167" s="117"/>
      <c r="I167" s="108"/>
      <c r="J167" s="108"/>
      <c r="K167" s="126">
        <v>45</v>
      </c>
      <c r="L167" s="115"/>
      <c r="M167" s="112"/>
      <c r="N167" s="115"/>
      <c r="O167" s="137"/>
      <c r="P167" s="143">
        <v>166</v>
      </c>
      <c r="Q167" s="130">
        <v>0</v>
      </c>
      <c r="R167" s="194">
        <v>0</v>
      </c>
      <c r="S167" s="207">
        <v>0</v>
      </c>
      <c r="T167" s="270">
        <v>0</v>
      </c>
      <c r="U167" s="270"/>
      <c r="V167" s="270">
        <v>0</v>
      </c>
      <c r="W167" s="258">
        <f>V166*(F166/100)</f>
        <v>0</v>
      </c>
      <c r="X167" s="202"/>
      <c r="Y167" s="176" t="str">
        <f>IFERROR(INT(#REF!/(F166/100)),"")</f>
        <v/>
      </c>
      <c r="Z167" s="189" t="str">
        <f>IFERROR(IF(C167&lt;&gt;"",$AA$1/(D165/100)*(C167/100),""),"")</f>
        <v/>
      </c>
      <c r="AA167" s="190" t="str">
        <f>IFERROR($AC$1/(D167/100)*(C165/100),"")</f>
        <v/>
      </c>
      <c r="AB167" s="405"/>
      <c r="AC167" s="394"/>
      <c r="AD167" s="394"/>
      <c r="AE167" s="395"/>
      <c r="AF167" s="395"/>
      <c r="AG167" s="395"/>
      <c r="AH167" s="407"/>
      <c r="AI167" s="407"/>
      <c r="AJ167" s="408"/>
      <c r="AK167" s="408"/>
      <c r="AL167" s="408"/>
      <c r="AM167" s="408"/>
      <c r="AN167" s="408"/>
      <c r="AO167" s="408"/>
      <c r="AP167" s="408"/>
      <c r="AQ167" s="408"/>
      <c r="AR167" s="408"/>
      <c r="AS167" s="408"/>
      <c r="AT167" s="408"/>
      <c r="AU167" s="408"/>
      <c r="AV167" s="408"/>
      <c r="AW167" s="408"/>
      <c r="AX167" s="408"/>
      <c r="AY167" s="408"/>
      <c r="AZ167" s="408"/>
      <c r="BA167" s="408"/>
      <c r="BB167" s="408"/>
      <c r="BC167" s="408"/>
      <c r="BD167" s="408"/>
      <c r="BE167" s="408"/>
    </row>
    <row r="168" spans="1:57" ht="12.75" customHeight="1">
      <c r="A168" s="450" t="s">
        <v>293</v>
      </c>
      <c r="B168" s="279">
        <v>259</v>
      </c>
      <c r="C168" s="367">
        <v>43.000999999999998</v>
      </c>
      <c r="D168" s="419">
        <v>44</v>
      </c>
      <c r="E168" s="280">
        <v>1000</v>
      </c>
      <c r="F168" s="287">
        <v>43</v>
      </c>
      <c r="G168" s="240"/>
      <c r="H168" s="119">
        <v>43.000999999999998</v>
      </c>
      <c r="I168" s="109">
        <v>43.000999999999998</v>
      </c>
      <c r="J168" s="109">
        <v>43</v>
      </c>
      <c r="K168" s="129">
        <v>43</v>
      </c>
      <c r="L168" s="120">
        <v>599</v>
      </c>
      <c r="M168" s="113">
        <v>1394</v>
      </c>
      <c r="N168" s="120">
        <v>4</v>
      </c>
      <c r="O168" s="138">
        <v>45496.506643518522</v>
      </c>
      <c r="P168" s="144">
        <v>167</v>
      </c>
      <c r="Q168" s="131">
        <v>0</v>
      </c>
      <c r="R168" s="197">
        <v>0</v>
      </c>
      <c r="S168" s="208">
        <v>0</v>
      </c>
      <c r="T168" s="271">
        <v>0</v>
      </c>
      <c r="U168" s="271"/>
      <c r="V168" s="271">
        <v>0</v>
      </c>
      <c r="W168" s="259">
        <f t="shared" ref="W168" si="44">(V168*X168)</f>
        <v>0</v>
      </c>
      <c r="X168" s="204"/>
      <c r="Y168" s="191">
        <f>IF(D168&lt;&gt;0,($C169*(1-$AB$1))-$D168,0)</f>
        <v>-1.0033001000000041</v>
      </c>
      <c r="Z168" s="192">
        <f>IFERROR(IF(C168&lt;&gt;"",$AA$1/(D164/100)*(C168/100),""),"")</f>
        <v>98.190164079850419</v>
      </c>
      <c r="AA168" s="193">
        <f>IFERROR($AC$1/(D168/100)*(C164/100),"")</f>
        <v>132295.45454545456</v>
      </c>
      <c r="AB168" s="404"/>
      <c r="AC168" s="392"/>
      <c r="AD168" s="392"/>
      <c r="AE168" s="393"/>
      <c r="AF168" s="393"/>
      <c r="AG168" s="393"/>
      <c r="AH168" s="407"/>
      <c r="AI168" s="407"/>
      <c r="AJ168" s="408"/>
      <c r="AK168" s="408"/>
      <c r="AL168" s="408"/>
      <c r="AM168" s="408"/>
      <c r="AN168" s="408"/>
      <c r="AO168" s="408"/>
      <c r="AP168" s="408"/>
      <c r="AQ168" s="408"/>
      <c r="AR168" s="408"/>
      <c r="AS168" s="408"/>
      <c r="AT168" s="408"/>
      <c r="AU168" s="408"/>
      <c r="AV168" s="408"/>
      <c r="AW168" s="408"/>
      <c r="AX168" s="408"/>
      <c r="AY168" s="408"/>
      <c r="AZ168" s="408"/>
      <c r="BA168" s="408"/>
      <c r="BB168" s="408"/>
      <c r="BC168" s="408"/>
      <c r="BD168" s="408"/>
      <c r="BE168" s="408"/>
    </row>
    <row r="169" spans="1:57" ht="12.75" customHeight="1">
      <c r="A169" s="445" t="s">
        <v>357</v>
      </c>
      <c r="B169" s="298">
        <v>375</v>
      </c>
      <c r="C169" s="420">
        <v>43.000999999999998</v>
      </c>
      <c r="D169" s="420">
        <v>43.889000000000003</v>
      </c>
      <c r="E169" s="298">
        <v>111</v>
      </c>
      <c r="F169" s="238">
        <v>43.889000000000003</v>
      </c>
      <c r="G169" s="243">
        <v>8.8999999999999999E-3</v>
      </c>
      <c r="H169" s="221">
        <v>44.58</v>
      </c>
      <c r="I169" s="222">
        <v>46.18</v>
      </c>
      <c r="J169" s="222">
        <v>42.41</v>
      </c>
      <c r="K169" s="234">
        <v>43.5</v>
      </c>
      <c r="L169" s="225">
        <v>9614</v>
      </c>
      <c r="M169" s="224">
        <v>22046</v>
      </c>
      <c r="N169" s="225">
        <v>27</v>
      </c>
      <c r="O169" s="226">
        <v>45496.520949074074</v>
      </c>
      <c r="P169" s="143">
        <v>168</v>
      </c>
      <c r="Q169" s="227">
        <v>0</v>
      </c>
      <c r="R169" s="228">
        <v>0</v>
      </c>
      <c r="S169" s="229">
        <v>0</v>
      </c>
      <c r="T169" s="272">
        <v>0</v>
      </c>
      <c r="U169" s="272"/>
      <c r="V169" s="272">
        <v>0</v>
      </c>
      <c r="W169" s="261">
        <f>V168*(F168/100)</f>
        <v>0</v>
      </c>
      <c r="X169" s="213"/>
      <c r="Y169" s="217" t="str">
        <f>IFERROR(INT(#REF!/(F168/100)),"")</f>
        <v/>
      </c>
      <c r="Z169" s="218">
        <f>IFERROR(IF(C169&lt;&gt;"",$AA$1/(D165/100)*(C169/100),""),"")</f>
        <v>98.123140077065543</v>
      </c>
      <c r="AA169" s="219">
        <f>IFERROR($AC$1/(D169/100)*(C165/100),"")</f>
        <v>132698.39823190321</v>
      </c>
      <c r="AB169" s="405"/>
      <c r="AC169" s="394"/>
      <c r="AD169" s="394"/>
      <c r="AE169" s="395"/>
      <c r="AF169" s="395"/>
      <c r="AG169" s="395"/>
      <c r="AH169" s="407"/>
      <c r="AI169" s="407"/>
      <c r="AJ169" s="408"/>
      <c r="AK169" s="408"/>
      <c r="AL169" s="408"/>
      <c r="AM169" s="408"/>
      <c r="AN169" s="408"/>
      <c r="AO169" s="408"/>
      <c r="AP169" s="408"/>
      <c r="AQ169" s="408"/>
      <c r="AR169" s="408"/>
      <c r="AS169" s="408"/>
      <c r="AT169" s="408"/>
      <c r="AU169" s="408"/>
      <c r="AV169" s="408"/>
      <c r="AW169" s="408"/>
      <c r="AX169" s="408"/>
      <c r="AY169" s="408"/>
      <c r="AZ169" s="408"/>
      <c r="BA169" s="408"/>
      <c r="BB169" s="408"/>
      <c r="BC169" s="408"/>
      <c r="BD169" s="408"/>
      <c r="BE169" s="408"/>
    </row>
    <row r="170" spans="1:57" ht="12.75" customHeight="1">
      <c r="A170" s="450" t="s">
        <v>294</v>
      </c>
      <c r="B170" s="279">
        <v>1758</v>
      </c>
      <c r="C170" s="367">
        <v>90340</v>
      </c>
      <c r="D170" s="419">
        <v>90350</v>
      </c>
      <c r="E170" s="280">
        <v>1000</v>
      </c>
      <c r="F170" s="286">
        <v>90350</v>
      </c>
      <c r="G170" s="240">
        <v>1.7000000000000001E-3</v>
      </c>
      <c r="H170" s="118">
        <v>90400</v>
      </c>
      <c r="I170" s="110">
        <v>91590</v>
      </c>
      <c r="J170" s="110">
        <v>90320</v>
      </c>
      <c r="K170" s="128">
        <v>90190</v>
      </c>
      <c r="L170" s="121">
        <v>30263608</v>
      </c>
      <c r="M170" s="114">
        <v>33409</v>
      </c>
      <c r="N170" s="121">
        <v>72</v>
      </c>
      <c r="O170" s="136">
        <v>45496.529652777775</v>
      </c>
      <c r="P170" s="144">
        <v>169</v>
      </c>
      <c r="Q170" s="132">
        <v>0</v>
      </c>
      <c r="R170" s="195">
        <v>0</v>
      </c>
      <c r="S170" s="206">
        <v>0</v>
      </c>
      <c r="T170" s="269">
        <v>0</v>
      </c>
      <c r="U170" s="269"/>
      <c r="V170" s="269"/>
      <c r="W170" s="256">
        <f t="shared" ref="W170" si="45">(V170*X170)</f>
        <v>0</v>
      </c>
      <c r="X170" s="203"/>
      <c r="Y170" s="181">
        <f>IF(D170&lt;&gt;0,($C171*(1-$AB$1))-$D170,0)</f>
        <v>90.955000000001746</v>
      </c>
      <c r="Z170" s="182"/>
      <c r="AA170" s="183"/>
      <c r="AB170" s="404"/>
      <c r="AC170" s="392"/>
      <c r="AD170" s="392"/>
      <c r="AE170" s="393"/>
      <c r="AF170" s="393"/>
      <c r="AG170" s="393"/>
      <c r="AH170" s="407"/>
      <c r="AI170" s="407"/>
      <c r="AJ170" s="408"/>
      <c r="AK170" s="408"/>
      <c r="AL170" s="408"/>
      <c r="AM170" s="408"/>
      <c r="AN170" s="408"/>
      <c r="AO170" s="408"/>
      <c r="AP170" s="408"/>
      <c r="AQ170" s="408"/>
      <c r="AR170" s="408"/>
      <c r="AS170" s="408"/>
      <c r="AT170" s="408"/>
      <c r="AU170" s="408"/>
      <c r="AV170" s="408"/>
      <c r="AW170" s="408"/>
      <c r="AX170" s="408"/>
      <c r="AY170" s="408"/>
      <c r="AZ170" s="408"/>
      <c r="BA170" s="408"/>
      <c r="BB170" s="408"/>
      <c r="BC170" s="408"/>
      <c r="BD170" s="408"/>
      <c r="BE170" s="408"/>
    </row>
    <row r="171" spans="1:57" ht="12.75" customHeight="1">
      <c r="A171" s="444" t="s">
        <v>358</v>
      </c>
      <c r="B171" s="278">
        <v>1558</v>
      </c>
      <c r="C171" s="418">
        <v>90450</v>
      </c>
      <c r="D171" s="418">
        <v>90470</v>
      </c>
      <c r="E171" s="278">
        <v>1487</v>
      </c>
      <c r="F171" s="237">
        <v>90460</v>
      </c>
      <c r="G171" s="241">
        <v>1.6000000000000001E-3</v>
      </c>
      <c r="H171" s="117">
        <v>90260</v>
      </c>
      <c r="I171" s="108">
        <v>91260</v>
      </c>
      <c r="J171" s="108">
        <v>90260</v>
      </c>
      <c r="K171" s="126">
        <v>90310</v>
      </c>
      <c r="L171" s="115">
        <v>184738289</v>
      </c>
      <c r="M171" s="112">
        <v>203752</v>
      </c>
      <c r="N171" s="115">
        <v>284</v>
      </c>
      <c r="O171" s="137">
        <v>45496.529756944445</v>
      </c>
      <c r="P171" s="143">
        <v>170</v>
      </c>
      <c r="Q171" s="130">
        <v>0</v>
      </c>
      <c r="R171" s="194">
        <v>0</v>
      </c>
      <c r="S171" s="207">
        <v>0</v>
      </c>
      <c r="T171" s="270">
        <v>0</v>
      </c>
      <c r="U171" s="270"/>
      <c r="V171" s="270">
        <v>0</v>
      </c>
      <c r="W171" s="165">
        <f>V170*(F170/100)</f>
        <v>0</v>
      </c>
      <c r="X171" s="202"/>
      <c r="Y171" s="175" t="str">
        <f>IFERROR(INT(#REF!/(F170/100)),"")</f>
        <v/>
      </c>
      <c r="Z171" s="184"/>
      <c r="AA171" s="185"/>
      <c r="AB171" s="405"/>
      <c r="AC171" s="394"/>
      <c r="AD171" s="394"/>
      <c r="AE171" s="395"/>
      <c r="AF171" s="395"/>
      <c r="AG171" s="395"/>
      <c r="AH171" s="407"/>
      <c r="AI171" s="407"/>
      <c r="AJ171" s="408"/>
      <c r="AK171" s="408"/>
      <c r="AL171" s="408"/>
      <c r="AM171" s="408"/>
      <c r="AN171" s="408"/>
      <c r="AO171" s="408"/>
      <c r="AP171" s="408"/>
      <c r="AQ171" s="408"/>
      <c r="AR171" s="408"/>
      <c r="AS171" s="408"/>
      <c r="AT171" s="408"/>
      <c r="AU171" s="408"/>
      <c r="AV171" s="408"/>
      <c r="AW171" s="408"/>
      <c r="AX171" s="408"/>
      <c r="AY171" s="408"/>
      <c r="AZ171" s="408"/>
      <c r="BA171" s="408"/>
      <c r="BB171" s="408"/>
      <c r="BC171" s="408"/>
      <c r="BD171" s="408"/>
      <c r="BE171" s="408"/>
    </row>
    <row r="172" spans="1:57" ht="12.75" customHeight="1">
      <c r="A172" s="450" t="s">
        <v>295</v>
      </c>
      <c r="B172" s="279"/>
      <c r="C172" s="367"/>
      <c r="D172" s="419"/>
      <c r="E172" s="280"/>
      <c r="F172" s="286"/>
      <c r="G172" s="240"/>
      <c r="H172" s="119"/>
      <c r="I172" s="109"/>
      <c r="J172" s="109"/>
      <c r="K172" s="129"/>
      <c r="L172" s="120"/>
      <c r="M172" s="113"/>
      <c r="N172" s="120"/>
      <c r="O172" s="138"/>
      <c r="P172" s="144">
        <v>171</v>
      </c>
      <c r="Q172" s="131">
        <v>0</v>
      </c>
      <c r="R172" s="197">
        <v>0</v>
      </c>
      <c r="S172" s="208">
        <v>0</v>
      </c>
      <c r="T172" s="271">
        <v>0</v>
      </c>
      <c r="U172" s="271"/>
      <c r="V172" s="271"/>
      <c r="W172" s="257">
        <f t="shared" ref="W172" si="46">(V172*X172)</f>
        <v>0</v>
      </c>
      <c r="X172" s="205"/>
      <c r="Y172" s="186">
        <f>IF(D172&lt;&gt;0,($C173*(1-$AB$1))-$D172,0)</f>
        <v>0</v>
      </c>
      <c r="Z172" s="187" t="str">
        <f>IFERROR(IF(C172&lt;&gt;"",$AA$1/(D170/100)*(C172/100),""),"")</f>
        <v/>
      </c>
      <c r="AA172" s="188" t="str">
        <f>IFERROR($AC$1/(D172/100)*(C170/100),"")</f>
        <v/>
      </c>
      <c r="AB172" s="404"/>
      <c r="AC172" s="392"/>
      <c r="AD172" s="392"/>
      <c r="AE172" s="393"/>
      <c r="AF172" s="393"/>
      <c r="AG172" s="393"/>
      <c r="AH172" s="407"/>
      <c r="AI172" s="407"/>
      <c r="AJ172" s="408"/>
      <c r="AK172" s="408"/>
      <c r="AL172" s="408"/>
      <c r="AM172" s="408"/>
      <c r="AN172" s="408"/>
      <c r="AO172" s="408"/>
      <c r="AP172" s="408"/>
      <c r="AQ172" s="408"/>
      <c r="AR172" s="408"/>
      <c r="AS172" s="408"/>
      <c r="AT172" s="408"/>
      <c r="AU172" s="408"/>
      <c r="AV172" s="408"/>
      <c r="AW172" s="408"/>
      <c r="AX172" s="408"/>
      <c r="AY172" s="408"/>
      <c r="AZ172" s="408"/>
      <c r="BA172" s="408"/>
      <c r="BB172" s="408"/>
      <c r="BC172" s="408"/>
      <c r="BD172" s="408"/>
      <c r="BE172" s="408"/>
    </row>
    <row r="173" spans="1:57" ht="12.75" customHeight="1">
      <c r="A173" s="444" t="s">
        <v>359</v>
      </c>
      <c r="B173" s="278">
        <v>60</v>
      </c>
      <c r="C173" s="418">
        <v>68</v>
      </c>
      <c r="D173" s="418"/>
      <c r="E173" s="278"/>
      <c r="F173" s="237"/>
      <c r="G173" s="288"/>
      <c r="H173" s="117"/>
      <c r="I173" s="108"/>
      <c r="J173" s="108"/>
      <c r="K173" s="126">
        <v>44.993000000000002</v>
      </c>
      <c r="L173" s="115"/>
      <c r="M173" s="112"/>
      <c r="N173" s="115"/>
      <c r="O173" s="137"/>
      <c r="P173" s="143">
        <v>172</v>
      </c>
      <c r="Q173" s="130">
        <v>0</v>
      </c>
      <c r="R173" s="194">
        <v>0</v>
      </c>
      <c r="S173" s="207">
        <v>0</v>
      </c>
      <c r="T173" s="270">
        <v>0</v>
      </c>
      <c r="U173" s="270"/>
      <c r="V173" s="270">
        <v>0</v>
      </c>
      <c r="W173" s="258">
        <f>V172*(F172/100)</f>
        <v>0</v>
      </c>
      <c r="X173" s="202"/>
      <c r="Y173" s="176" t="str">
        <f>IFERROR(INT(#REF!/(F172/100)),"")</f>
        <v/>
      </c>
      <c r="Z173" s="189">
        <f>IFERROR(IF(C173&lt;&gt;"",$AA$1/(D171/100)*(C173/100),""),"")</f>
        <v>100.50665535844607</v>
      </c>
      <c r="AA173" s="190" t="str">
        <f>IFERROR($AC$1/(D173/100)*(C171/100),"")</f>
        <v/>
      </c>
      <c r="AB173" s="405"/>
      <c r="AC173" s="394"/>
      <c r="AD173" s="394"/>
      <c r="AE173" s="395"/>
      <c r="AF173" s="395"/>
      <c r="AG173" s="395"/>
      <c r="AH173" s="407"/>
      <c r="AI173" s="407"/>
      <c r="AJ173" s="408"/>
      <c r="AK173" s="408"/>
      <c r="AL173" s="408"/>
      <c r="AM173" s="408"/>
      <c r="AN173" s="408"/>
      <c r="AO173" s="408"/>
      <c r="AP173" s="408"/>
      <c r="AQ173" s="408"/>
      <c r="AR173" s="408"/>
      <c r="AS173" s="408"/>
      <c r="AT173" s="408"/>
      <c r="AU173" s="408"/>
      <c r="AV173" s="408"/>
      <c r="AW173" s="408"/>
      <c r="AX173" s="408"/>
      <c r="AY173" s="408"/>
      <c r="AZ173" s="408"/>
      <c r="BA173" s="408"/>
      <c r="BB173" s="408"/>
      <c r="BC173" s="408"/>
      <c r="BD173" s="408"/>
      <c r="BE173" s="408"/>
    </row>
    <row r="174" spans="1:57" ht="12.75" customHeight="1">
      <c r="A174" s="450" t="s">
        <v>296</v>
      </c>
      <c r="B174" s="279">
        <v>127</v>
      </c>
      <c r="C174" s="367">
        <v>67.77</v>
      </c>
      <c r="D174" s="419">
        <v>68.239999999999995</v>
      </c>
      <c r="E174" s="280">
        <v>1896</v>
      </c>
      <c r="F174" s="287">
        <v>68.239999999999995</v>
      </c>
      <c r="G174" s="240">
        <v>5.0000000000000001E-4</v>
      </c>
      <c r="H174" s="119">
        <v>68.45</v>
      </c>
      <c r="I174" s="109">
        <v>68.45</v>
      </c>
      <c r="J174" s="109">
        <v>67.77</v>
      </c>
      <c r="K174" s="129">
        <v>68.2</v>
      </c>
      <c r="L174" s="120">
        <v>1709</v>
      </c>
      <c r="M174" s="113">
        <v>2501</v>
      </c>
      <c r="N174" s="120">
        <v>14</v>
      </c>
      <c r="O174" s="138">
        <v>45496.52847222222</v>
      </c>
      <c r="P174" s="144">
        <v>173</v>
      </c>
      <c r="Q174" s="131">
        <v>0</v>
      </c>
      <c r="R174" s="197">
        <v>0</v>
      </c>
      <c r="S174" s="208">
        <v>0</v>
      </c>
      <c r="T174" s="271">
        <v>0</v>
      </c>
      <c r="U174" s="271"/>
      <c r="V174" s="271"/>
      <c r="W174" s="259">
        <f t="shared" ref="W174" si="47">(V174*X174)</f>
        <v>0</v>
      </c>
      <c r="X174" s="204"/>
      <c r="Y174" s="191">
        <f>IF(D174&lt;&gt;0,($C175*(1-$AB$1))-$D174,0)</f>
        <v>-0.47677699999999845</v>
      </c>
      <c r="Z174" s="192">
        <f>IFERROR(IF(C174&lt;&gt;"",$AA$1/(D170/100)*(C174/100),""),"")</f>
        <v>100.29974461466547</v>
      </c>
      <c r="AA174" s="193">
        <f>IFERROR($AC$1/(D174/100)*(C170/100),"")</f>
        <v>132385.69753810085</v>
      </c>
      <c r="AB174" s="404"/>
      <c r="AC174" s="392"/>
      <c r="AD174" s="392"/>
      <c r="AE174" s="393"/>
      <c r="AF174" s="393"/>
      <c r="AG174" s="393"/>
      <c r="AH174" s="407"/>
      <c r="AI174" s="407"/>
      <c r="AJ174" s="408"/>
      <c r="AK174" s="408"/>
      <c r="AL174" s="408"/>
      <c r="AM174" s="408"/>
      <c r="AN174" s="408"/>
      <c r="AO174" s="408"/>
      <c r="AP174" s="408"/>
      <c r="AQ174" s="408"/>
      <c r="AR174" s="408"/>
      <c r="AS174" s="408"/>
      <c r="AT174" s="408"/>
      <c r="AU174" s="408"/>
      <c r="AV174" s="408"/>
      <c r="AW174" s="408"/>
      <c r="AX174" s="408"/>
      <c r="AY174" s="408"/>
      <c r="AZ174" s="408"/>
      <c r="BA174" s="408"/>
      <c r="BB174" s="408"/>
      <c r="BC174" s="408"/>
      <c r="BD174" s="408"/>
      <c r="BE174" s="408"/>
    </row>
    <row r="175" spans="1:57" ht="12.75" customHeight="1">
      <c r="A175" s="445" t="s">
        <v>360</v>
      </c>
      <c r="B175" s="298">
        <v>411</v>
      </c>
      <c r="C175" s="420">
        <v>67.77</v>
      </c>
      <c r="D175" s="420">
        <v>67.900000000000006</v>
      </c>
      <c r="E175" s="298">
        <v>110</v>
      </c>
      <c r="F175" s="238">
        <v>67.98</v>
      </c>
      <c r="G175" s="243">
        <v>-3.9000000000000003E-3</v>
      </c>
      <c r="H175" s="221">
        <v>68.989999999999995</v>
      </c>
      <c r="I175" s="222">
        <v>69</v>
      </c>
      <c r="J175" s="222">
        <v>67.75</v>
      </c>
      <c r="K175" s="234">
        <v>68.25</v>
      </c>
      <c r="L175" s="225">
        <v>48327</v>
      </c>
      <c r="M175" s="224">
        <v>70937</v>
      </c>
      <c r="N175" s="225">
        <v>108</v>
      </c>
      <c r="O175" s="226">
        <v>45496.528564814813</v>
      </c>
      <c r="P175" s="143">
        <v>174</v>
      </c>
      <c r="Q175" s="227">
        <v>0</v>
      </c>
      <c r="R175" s="228">
        <v>0</v>
      </c>
      <c r="S175" s="229">
        <v>0</v>
      </c>
      <c r="T175" s="272">
        <v>0</v>
      </c>
      <c r="U175" s="272"/>
      <c r="V175" s="272">
        <v>0</v>
      </c>
      <c r="W175" s="261">
        <f>V174*(F174/100)</f>
        <v>0</v>
      </c>
      <c r="X175" s="213"/>
      <c r="Y175" s="217" t="str">
        <f>IFERROR(INT(#REF!/(F174/100)),"")</f>
        <v/>
      </c>
      <c r="Z175" s="218">
        <f>IFERROR(IF(C175&lt;&gt;"",$AA$1/(D171/100)*(C175/100),""),"")</f>
        <v>100.16670637708661</v>
      </c>
      <c r="AA175" s="219">
        <f>IFERROR($AC$1/(D175/100)*(C171/100),"")</f>
        <v>133210.60382916051</v>
      </c>
      <c r="AB175" s="405"/>
      <c r="AC175" s="394"/>
      <c r="AD175" s="394"/>
      <c r="AE175" s="395"/>
      <c r="AF175" s="395"/>
      <c r="AG175" s="395"/>
      <c r="AH175" s="407"/>
      <c r="AI175" s="407"/>
      <c r="AJ175" s="408"/>
      <c r="AK175" s="408"/>
      <c r="AL175" s="408"/>
      <c r="AM175" s="408"/>
      <c r="AN175" s="408"/>
      <c r="AO175" s="408"/>
      <c r="AP175" s="408"/>
      <c r="AQ175" s="408"/>
      <c r="AR175" s="408"/>
      <c r="AS175" s="408"/>
      <c r="AT175" s="408"/>
      <c r="AU175" s="408"/>
      <c r="AV175" s="408"/>
      <c r="AW175" s="408"/>
      <c r="AX175" s="408"/>
      <c r="AY175" s="408"/>
      <c r="AZ175" s="408"/>
      <c r="BA175" s="408"/>
      <c r="BB175" s="408"/>
      <c r="BC175" s="408"/>
      <c r="BD175" s="408"/>
      <c r="BE175" s="408"/>
    </row>
    <row r="176" spans="1:57" ht="12.75" customHeight="1">
      <c r="A176" s="450" t="s">
        <v>264</v>
      </c>
      <c r="B176" s="279">
        <v>300</v>
      </c>
      <c r="C176" s="367">
        <v>58360</v>
      </c>
      <c r="D176" s="419">
        <v>58490</v>
      </c>
      <c r="E176" s="280">
        <v>5261</v>
      </c>
      <c r="F176" s="286">
        <v>58510</v>
      </c>
      <c r="G176" s="240">
        <v>2.6800000000000001E-2</v>
      </c>
      <c r="H176" s="118">
        <v>58290</v>
      </c>
      <c r="I176" s="110">
        <v>58510</v>
      </c>
      <c r="J176" s="110">
        <v>57560</v>
      </c>
      <c r="K176" s="128">
        <v>56980</v>
      </c>
      <c r="L176" s="121">
        <v>11334035</v>
      </c>
      <c r="M176" s="114">
        <v>19563</v>
      </c>
      <c r="N176" s="121">
        <v>34</v>
      </c>
      <c r="O176" s="136">
        <v>45496.514062499999</v>
      </c>
      <c r="P176" s="144">
        <v>175</v>
      </c>
      <c r="Q176" s="132">
        <v>0</v>
      </c>
      <c r="R176" s="195">
        <v>0</v>
      </c>
      <c r="S176" s="206">
        <v>0</v>
      </c>
      <c r="T176" s="269">
        <v>0</v>
      </c>
      <c r="U176" s="269"/>
      <c r="V176" s="269">
        <v>0</v>
      </c>
      <c r="W176" s="256">
        <f t="shared" ref="W176" si="48">(V176*X176)</f>
        <v>0</v>
      </c>
      <c r="X176" s="203"/>
      <c r="Y176" s="181">
        <f>IF(D176&lt;&gt;0,($C177*(1-$AB$1))-$D176,0)</f>
        <v>-85.841000000000349</v>
      </c>
      <c r="Z176" s="182"/>
      <c r="AA176" s="183"/>
      <c r="AB176" s="404"/>
      <c r="AC176" s="392"/>
      <c r="AD176" s="392"/>
      <c r="AE176" s="393"/>
      <c r="AF176" s="393"/>
      <c r="AG176" s="393"/>
      <c r="AH176" s="407"/>
      <c r="AI176" s="407"/>
      <c r="AJ176" s="408"/>
      <c r="AK176" s="408"/>
      <c r="AL176" s="408"/>
      <c r="AM176" s="408"/>
      <c r="AN176" s="408"/>
      <c r="AO176" s="408"/>
      <c r="AP176" s="408"/>
      <c r="AQ176" s="408"/>
      <c r="AR176" s="408"/>
      <c r="AS176" s="408"/>
      <c r="AT176" s="408"/>
      <c r="AU176" s="408"/>
      <c r="AV176" s="408"/>
      <c r="AW176" s="408"/>
      <c r="AX176" s="408"/>
      <c r="AY176" s="408"/>
      <c r="AZ176" s="408"/>
      <c r="BA176" s="408"/>
      <c r="BB176" s="408"/>
      <c r="BC176" s="408"/>
      <c r="BD176" s="408"/>
      <c r="BE176" s="408"/>
    </row>
    <row r="177" spans="1:57" ht="12.75" customHeight="1">
      <c r="A177" s="444" t="s">
        <v>361</v>
      </c>
      <c r="B177" s="278">
        <v>600</v>
      </c>
      <c r="C177" s="418">
        <v>58410</v>
      </c>
      <c r="D177" s="418">
        <v>58540</v>
      </c>
      <c r="E177" s="278">
        <v>3011</v>
      </c>
      <c r="F177" s="237">
        <v>58540</v>
      </c>
      <c r="G177" s="241">
        <v>0.02</v>
      </c>
      <c r="H177" s="117">
        <v>58550</v>
      </c>
      <c r="I177" s="108">
        <v>58550</v>
      </c>
      <c r="J177" s="108">
        <v>57460</v>
      </c>
      <c r="K177" s="126">
        <v>57390</v>
      </c>
      <c r="L177" s="115">
        <v>53985549</v>
      </c>
      <c r="M177" s="112">
        <v>93349</v>
      </c>
      <c r="N177" s="115">
        <v>135</v>
      </c>
      <c r="O177" s="137">
        <v>45496.529293981483</v>
      </c>
      <c r="P177" s="143">
        <v>176</v>
      </c>
      <c r="Q177" s="130">
        <v>0</v>
      </c>
      <c r="R177" s="194">
        <v>0</v>
      </c>
      <c r="S177" s="207">
        <v>0</v>
      </c>
      <c r="T177" s="270">
        <v>0</v>
      </c>
      <c r="U177" s="270"/>
      <c r="V177" s="270">
        <v>0</v>
      </c>
      <c r="W177" s="165">
        <f>V176*(F176/100)</f>
        <v>0</v>
      </c>
      <c r="X177" s="202"/>
      <c r="Y177" s="175" t="str">
        <f>IFERROR(INT(#REF!/(F176/100)),"")</f>
        <v/>
      </c>
      <c r="Z177" s="184"/>
      <c r="AA177" s="185"/>
      <c r="AB177" s="405"/>
      <c r="AC177" s="394"/>
      <c r="AD177" s="394"/>
      <c r="AE177" s="395"/>
      <c r="AF177" s="395"/>
      <c r="AG177" s="395"/>
      <c r="AH177" s="407"/>
      <c r="AI177" s="407"/>
      <c r="AJ177" s="408"/>
      <c r="AK177" s="408"/>
      <c r="AL177" s="408"/>
      <c r="AM177" s="408"/>
      <c r="AN177" s="408"/>
      <c r="AO177" s="408"/>
      <c r="AP177" s="408"/>
      <c r="AQ177" s="408"/>
      <c r="AR177" s="408"/>
      <c r="AS177" s="408"/>
      <c r="AT177" s="408"/>
      <c r="AU177" s="408"/>
      <c r="AV177" s="408"/>
      <c r="AW177" s="408"/>
      <c r="AX177" s="408"/>
      <c r="AY177" s="408"/>
      <c r="AZ177" s="408"/>
      <c r="BA177" s="408"/>
      <c r="BB177" s="408"/>
      <c r="BC177" s="408"/>
      <c r="BD177" s="408"/>
      <c r="BE177" s="408"/>
    </row>
    <row r="178" spans="1:57" ht="12.75" customHeight="1">
      <c r="A178" s="450" t="s">
        <v>265</v>
      </c>
      <c r="B178" s="279"/>
      <c r="C178" s="367"/>
      <c r="D178" s="419"/>
      <c r="E178" s="280"/>
      <c r="F178" s="286"/>
      <c r="G178" s="240"/>
      <c r="H178" s="119"/>
      <c r="I178" s="109"/>
      <c r="J178" s="109"/>
      <c r="K178" s="129">
        <v>38.42</v>
      </c>
      <c r="L178" s="120"/>
      <c r="M178" s="113"/>
      <c r="N178" s="120"/>
      <c r="O178" s="138"/>
      <c r="P178" s="144">
        <v>177</v>
      </c>
      <c r="Q178" s="131">
        <v>0</v>
      </c>
      <c r="R178" s="197">
        <v>0</v>
      </c>
      <c r="S178" s="208">
        <v>0</v>
      </c>
      <c r="T178" s="271">
        <v>0</v>
      </c>
      <c r="U178" s="271"/>
      <c r="V178" s="271"/>
      <c r="W178" s="257">
        <f t="shared" ref="W178" si="49">(V178*X178)</f>
        <v>0</v>
      </c>
      <c r="X178" s="205"/>
      <c r="Y178" s="186">
        <f>IF(D178&lt;&gt;0,($C179*(1-$AB$1))-$D178,0)</f>
        <v>0</v>
      </c>
      <c r="Z178" s="187" t="str">
        <f>IFERROR(IF(C178&lt;&gt;"",$AA$1/(D176/100)*(C178/100),""),"")</f>
        <v/>
      </c>
      <c r="AA178" s="188" t="str">
        <f>IFERROR($AC$1/(D178/100)*(C176/100),"")</f>
        <v/>
      </c>
      <c r="AB178" s="404"/>
      <c r="AC178" s="392"/>
      <c r="AD178" s="392"/>
      <c r="AE178" s="393"/>
      <c r="AF178" s="393"/>
      <c r="AG178" s="393"/>
      <c r="AH178" s="407"/>
      <c r="AI178" s="407"/>
      <c r="AJ178" s="408"/>
      <c r="AK178" s="408"/>
      <c r="AL178" s="408"/>
      <c r="AM178" s="408"/>
      <c r="AN178" s="408"/>
      <c r="AO178" s="408"/>
      <c r="AP178" s="408"/>
      <c r="AQ178" s="408"/>
      <c r="AR178" s="408"/>
      <c r="AS178" s="408"/>
      <c r="AT178" s="408"/>
      <c r="AU178" s="408"/>
      <c r="AV178" s="408"/>
      <c r="AW178" s="408"/>
      <c r="AX178" s="408"/>
      <c r="AY178" s="408"/>
      <c r="AZ178" s="408"/>
      <c r="BA178" s="408"/>
      <c r="BB178" s="408"/>
      <c r="BC178" s="408"/>
      <c r="BD178" s="408"/>
      <c r="BE178" s="408"/>
    </row>
    <row r="179" spans="1:57" ht="12.75" customHeight="1">
      <c r="A179" s="444" t="s">
        <v>362</v>
      </c>
      <c r="B179" s="278"/>
      <c r="C179" s="418"/>
      <c r="D179" s="418"/>
      <c r="E179" s="278"/>
      <c r="F179" s="237"/>
      <c r="G179" s="288"/>
      <c r="H179" s="117"/>
      <c r="I179" s="108"/>
      <c r="J179" s="108"/>
      <c r="K179" s="126">
        <v>44</v>
      </c>
      <c r="L179" s="115"/>
      <c r="M179" s="112"/>
      <c r="N179" s="115"/>
      <c r="O179" s="137"/>
      <c r="P179" s="143">
        <v>178</v>
      </c>
      <c r="Q179" s="130">
        <v>0</v>
      </c>
      <c r="R179" s="194">
        <v>0</v>
      </c>
      <c r="S179" s="207">
        <v>0</v>
      </c>
      <c r="T179" s="270">
        <v>0</v>
      </c>
      <c r="U179" s="270"/>
      <c r="V179" s="270">
        <v>0</v>
      </c>
      <c r="W179" s="258">
        <f>V178*(F178/100)</f>
        <v>0</v>
      </c>
      <c r="X179" s="202"/>
      <c r="Y179" s="176" t="str">
        <f>IFERROR(INT(#REF!/(F178/100)),"")</f>
        <v/>
      </c>
      <c r="Z179" s="189" t="str">
        <f>IFERROR(IF(C179&lt;&gt;"",$AA$1/(D177/100)*(C179/100),""),"")</f>
        <v/>
      </c>
      <c r="AA179" s="190" t="str">
        <f>IFERROR($AC$1/(D179/100)*(C177/100),"")</f>
        <v/>
      </c>
      <c r="AB179" s="405"/>
      <c r="AC179" s="394"/>
      <c r="AD179" s="394"/>
      <c r="AE179" s="395"/>
      <c r="AF179" s="395"/>
      <c r="AG179" s="395"/>
      <c r="AH179" s="407"/>
      <c r="AI179" s="407"/>
      <c r="AJ179" s="408"/>
      <c r="AK179" s="408"/>
      <c r="AL179" s="408"/>
      <c r="AM179" s="408"/>
      <c r="AN179" s="408"/>
      <c r="AO179" s="408"/>
      <c r="AP179" s="408"/>
      <c r="AQ179" s="408"/>
      <c r="AR179" s="408"/>
      <c r="AS179" s="408"/>
      <c r="AT179" s="408"/>
      <c r="AU179" s="408"/>
      <c r="AV179" s="408"/>
      <c r="AW179" s="408"/>
      <c r="AX179" s="408"/>
      <c r="AY179" s="408"/>
      <c r="AZ179" s="408"/>
      <c r="BA179" s="408"/>
      <c r="BB179" s="408"/>
      <c r="BC179" s="408"/>
      <c r="BD179" s="408"/>
      <c r="BE179" s="408"/>
    </row>
    <row r="180" spans="1:57" ht="12.75" customHeight="1">
      <c r="A180" s="450" t="s">
        <v>266</v>
      </c>
      <c r="B180" s="279">
        <v>58</v>
      </c>
      <c r="C180" s="367">
        <v>43.6</v>
      </c>
      <c r="D180" s="419">
        <v>43.896999999999998</v>
      </c>
      <c r="E180" s="280">
        <v>1165</v>
      </c>
      <c r="F180" s="287">
        <v>43.896999999999998</v>
      </c>
      <c r="G180" s="240">
        <v>3.1600000000000003E-2</v>
      </c>
      <c r="H180" s="119">
        <v>43.5</v>
      </c>
      <c r="I180" s="109">
        <v>43.899000000000001</v>
      </c>
      <c r="J180" s="109">
        <v>43.499000000000002</v>
      </c>
      <c r="K180" s="129">
        <v>42.55</v>
      </c>
      <c r="L180" s="120">
        <v>4671</v>
      </c>
      <c r="M180" s="113">
        <v>10733</v>
      </c>
      <c r="N180" s="120">
        <v>8</v>
      </c>
      <c r="O180" s="138">
        <v>45496.529699074075</v>
      </c>
      <c r="P180" s="144">
        <v>179</v>
      </c>
      <c r="Q180" s="131">
        <v>0</v>
      </c>
      <c r="R180" s="197">
        <v>0</v>
      </c>
      <c r="S180" s="208">
        <v>0</v>
      </c>
      <c r="T180" s="271">
        <v>0</v>
      </c>
      <c r="U180" s="271"/>
      <c r="V180" s="271">
        <v>0</v>
      </c>
      <c r="W180" s="259">
        <f t="shared" ref="W180" si="50">(V180*X180)</f>
        <v>0</v>
      </c>
      <c r="X180" s="204"/>
      <c r="Y180" s="191">
        <f>IF(D180&lt;&gt;0,($C181*(1-$AB$1))-$D180,0)</f>
        <v>-0.18137199999999609</v>
      </c>
      <c r="Z180" s="192">
        <f>IFERROR(IF(C180&lt;&gt;"",$AA$1/(D176/100)*(C180/100),""),"")</f>
        <v>99.67709362287863</v>
      </c>
      <c r="AA180" s="193">
        <f>IFERROR($AC$1/(D180/100)*(C176/100),"")</f>
        <v>132947.58183930567</v>
      </c>
      <c r="AB180" s="404"/>
      <c r="AC180" s="392"/>
      <c r="AD180" s="392"/>
      <c r="AE180" s="393"/>
      <c r="AF180" s="393"/>
      <c r="AG180" s="393"/>
      <c r="AH180" s="407"/>
      <c r="AI180" s="407"/>
      <c r="AJ180" s="408"/>
      <c r="AK180" s="408"/>
      <c r="AL180" s="408"/>
      <c r="AM180" s="408"/>
      <c r="AN180" s="408"/>
      <c r="AO180" s="408"/>
      <c r="AP180" s="408"/>
      <c r="AQ180" s="408"/>
      <c r="AR180" s="408"/>
      <c r="AS180" s="408"/>
      <c r="AT180" s="408"/>
      <c r="AU180" s="408"/>
      <c r="AV180" s="408"/>
      <c r="AW180" s="408"/>
      <c r="AX180" s="408"/>
      <c r="AY180" s="408"/>
      <c r="AZ180" s="408"/>
      <c r="BA180" s="408"/>
      <c r="BB180" s="408"/>
      <c r="BC180" s="408"/>
      <c r="BD180" s="408"/>
      <c r="BE180" s="408"/>
    </row>
    <row r="181" spans="1:57" ht="12.75" customHeight="1">
      <c r="A181" s="445" t="s">
        <v>363</v>
      </c>
      <c r="B181" s="298">
        <v>2346</v>
      </c>
      <c r="C181" s="420">
        <v>43.72</v>
      </c>
      <c r="D181" s="420">
        <v>43.898000000000003</v>
      </c>
      <c r="E181" s="298">
        <v>800</v>
      </c>
      <c r="F181" s="238">
        <v>43.898000000000003</v>
      </c>
      <c r="G181" s="243">
        <v>1.52E-2</v>
      </c>
      <c r="H181" s="221">
        <v>42.6</v>
      </c>
      <c r="I181" s="222">
        <v>44.198999999999998</v>
      </c>
      <c r="J181" s="222">
        <v>42.6</v>
      </c>
      <c r="K181" s="234">
        <v>43.237000000000002</v>
      </c>
      <c r="L181" s="225">
        <v>3089</v>
      </c>
      <c r="M181" s="224">
        <v>7057</v>
      </c>
      <c r="N181" s="225">
        <v>25</v>
      </c>
      <c r="O181" s="226">
        <v>45496.518229166664</v>
      </c>
      <c r="P181" s="143">
        <v>180</v>
      </c>
      <c r="Q181" s="227">
        <v>0</v>
      </c>
      <c r="R181" s="228">
        <v>0</v>
      </c>
      <c r="S181" s="229">
        <v>0</v>
      </c>
      <c r="T181" s="272">
        <v>0</v>
      </c>
      <c r="U181" s="272"/>
      <c r="V181" s="272">
        <v>0</v>
      </c>
      <c r="W181" s="261">
        <f>V180*(F180/100)</f>
        <v>0</v>
      </c>
      <c r="X181" s="213"/>
      <c r="Y181" s="217" t="str">
        <f>IFERROR(INT(#REF!/(F180/100)),"")</f>
        <v/>
      </c>
      <c r="Z181" s="218">
        <f>IFERROR(IF(C181&lt;&gt;"",$AA$1/(D177/100)*(C181/100),""),"")</f>
        <v>99.866064044037529</v>
      </c>
      <c r="AA181" s="219">
        <f>IFERROR($AC$1/(D181/100)*(C177/100),"")</f>
        <v>133058.45368809512</v>
      </c>
      <c r="AB181" s="405"/>
      <c r="AC181" s="394"/>
      <c r="AD181" s="394"/>
      <c r="AE181" s="395"/>
      <c r="AF181" s="395"/>
      <c r="AG181" s="395"/>
      <c r="AH181" s="407"/>
      <c r="AI181" s="407"/>
      <c r="AJ181" s="408"/>
      <c r="AK181" s="408"/>
      <c r="AL181" s="408"/>
      <c r="AM181" s="408"/>
      <c r="AN181" s="408"/>
      <c r="AO181" s="408"/>
      <c r="AP181" s="408"/>
      <c r="AQ181" s="408"/>
      <c r="AR181" s="408"/>
      <c r="AS181" s="408"/>
      <c r="AT181" s="408"/>
      <c r="AU181" s="408"/>
      <c r="AV181" s="408"/>
      <c r="AW181" s="408"/>
      <c r="AX181" s="408"/>
      <c r="AY181" s="408"/>
      <c r="AZ181" s="408"/>
      <c r="BA181" s="408"/>
      <c r="BB181" s="408"/>
      <c r="BC181" s="408"/>
      <c r="BD181" s="408"/>
      <c r="BE181" s="408"/>
    </row>
    <row r="182" spans="1:57" ht="12.75" customHeight="1">
      <c r="A182" s="450" t="s">
        <v>297</v>
      </c>
      <c r="B182" s="279">
        <v>1500</v>
      </c>
      <c r="C182" s="367">
        <v>37755</v>
      </c>
      <c r="D182" s="419">
        <v>37990</v>
      </c>
      <c r="E182" s="280">
        <v>600</v>
      </c>
      <c r="F182" s="286">
        <v>37990</v>
      </c>
      <c r="G182" s="240">
        <v>1E-3</v>
      </c>
      <c r="H182" s="118">
        <v>38000</v>
      </c>
      <c r="I182" s="110">
        <v>38000</v>
      </c>
      <c r="J182" s="110">
        <v>37500</v>
      </c>
      <c r="K182" s="128">
        <v>37950</v>
      </c>
      <c r="L182" s="121">
        <v>3723360</v>
      </c>
      <c r="M182" s="114">
        <v>9800</v>
      </c>
      <c r="N182" s="121">
        <v>13</v>
      </c>
      <c r="O182" s="136">
        <v>45496.524375000001</v>
      </c>
      <c r="P182" s="144">
        <v>181</v>
      </c>
      <c r="Q182" s="132"/>
      <c r="R182" s="195">
        <v>0</v>
      </c>
      <c r="S182" s="206">
        <v>0</v>
      </c>
      <c r="T182" s="269">
        <v>0</v>
      </c>
      <c r="U182" s="269"/>
      <c r="V182" s="269">
        <v>0</v>
      </c>
      <c r="W182" s="256">
        <f t="shared" ref="W182" si="51">(V182*X182)</f>
        <v>0</v>
      </c>
      <c r="X182" s="203"/>
      <c r="Y182" s="181">
        <f>IF(D182&lt;&gt;0,($C183*(1-$AB$1))-$D182,0)</f>
        <v>-238.7754999999961</v>
      </c>
      <c r="Z182" s="182"/>
      <c r="AA182" s="183"/>
      <c r="AB182" s="404"/>
      <c r="AC182" s="392"/>
      <c r="AD182" s="392"/>
      <c r="AE182" s="393"/>
      <c r="AF182" s="393"/>
      <c r="AG182" s="393"/>
      <c r="AH182" s="407"/>
      <c r="AI182" s="407"/>
      <c r="AJ182" s="408"/>
      <c r="AK182" s="408"/>
      <c r="AL182" s="408"/>
      <c r="AM182" s="408"/>
      <c r="AN182" s="408"/>
      <c r="AO182" s="408"/>
      <c r="AP182" s="408"/>
      <c r="AQ182" s="408"/>
      <c r="AR182" s="408"/>
      <c r="AS182" s="408"/>
      <c r="AT182" s="408"/>
      <c r="AU182" s="408"/>
      <c r="AV182" s="408"/>
      <c r="AW182" s="408"/>
      <c r="AX182" s="408"/>
      <c r="AY182" s="408"/>
      <c r="AZ182" s="408"/>
      <c r="BA182" s="408"/>
      <c r="BB182" s="408"/>
      <c r="BC182" s="408"/>
      <c r="BD182" s="408"/>
      <c r="BE182" s="408"/>
    </row>
    <row r="183" spans="1:57" ht="12.75" customHeight="1">
      <c r="A183" s="444" t="s">
        <v>364</v>
      </c>
      <c r="B183" s="278">
        <v>200</v>
      </c>
      <c r="C183" s="418">
        <v>37755</v>
      </c>
      <c r="D183" s="418">
        <v>37985</v>
      </c>
      <c r="E183" s="278">
        <v>200</v>
      </c>
      <c r="F183" s="237">
        <v>37800</v>
      </c>
      <c r="G183" s="241">
        <v>-2.3E-3</v>
      </c>
      <c r="H183" s="117">
        <v>37950</v>
      </c>
      <c r="I183" s="108">
        <v>38000</v>
      </c>
      <c r="J183" s="108">
        <v>37800</v>
      </c>
      <c r="K183" s="126">
        <v>37890</v>
      </c>
      <c r="L183" s="115">
        <v>1062010</v>
      </c>
      <c r="M183" s="112">
        <v>2800</v>
      </c>
      <c r="N183" s="115">
        <v>8</v>
      </c>
      <c r="O183" s="137">
        <v>45496.51394675926</v>
      </c>
      <c r="P183" s="143">
        <v>182</v>
      </c>
      <c r="Q183" s="130"/>
      <c r="R183" s="194">
        <v>0</v>
      </c>
      <c r="S183" s="207">
        <v>0</v>
      </c>
      <c r="T183" s="270">
        <v>0</v>
      </c>
      <c r="U183" s="270"/>
      <c r="V183" s="270">
        <v>0</v>
      </c>
      <c r="W183" s="165">
        <f>V182*(F182/100)</f>
        <v>0</v>
      </c>
      <c r="X183" s="202"/>
      <c r="Y183" s="175" t="str">
        <f>IFERROR(INT(#REF!/(F182/100)),"")</f>
        <v/>
      </c>
      <c r="Z183" s="184"/>
      <c r="AA183" s="185"/>
      <c r="AB183" s="405"/>
      <c r="AC183" s="394"/>
      <c r="AD183" s="394"/>
      <c r="AE183" s="395"/>
      <c r="AF183" s="395"/>
      <c r="AG183" s="395"/>
      <c r="AH183" s="407"/>
      <c r="AI183" s="407"/>
      <c r="AJ183" s="408"/>
      <c r="AK183" s="408"/>
      <c r="AL183" s="408"/>
      <c r="AM183" s="408"/>
      <c r="AN183" s="408"/>
      <c r="AO183" s="408"/>
      <c r="AP183" s="408"/>
      <c r="AQ183" s="408"/>
      <c r="AR183" s="408"/>
      <c r="AS183" s="408"/>
      <c r="AT183" s="408"/>
      <c r="AU183" s="408"/>
      <c r="AV183" s="408"/>
      <c r="AW183" s="408"/>
      <c r="AX183" s="408"/>
      <c r="AY183" s="408"/>
      <c r="AZ183" s="408"/>
      <c r="BA183" s="408"/>
      <c r="BB183" s="408"/>
      <c r="BC183" s="408"/>
      <c r="BD183" s="408"/>
      <c r="BE183" s="408"/>
    </row>
    <row r="184" spans="1:57" ht="12.75" customHeight="1">
      <c r="A184" s="450" t="s">
        <v>298</v>
      </c>
      <c r="B184" s="279"/>
      <c r="C184" s="367"/>
      <c r="D184" s="419"/>
      <c r="E184" s="280"/>
      <c r="F184" s="286"/>
      <c r="G184" s="240"/>
      <c r="H184" s="119"/>
      <c r="I184" s="109"/>
      <c r="J184" s="109"/>
      <c r="K184" s="129">
        <v>30.7</v>
      </c>
      <c r="L184" s="120"/>
      <c r="M184" s="113"/>
      <c r="N184" s="120"/>
      <c r="O184" s="138"/>
      <c r="P184" s="144">
        <v>183</v>
      </c>
      <c r="Q184" s="131"/>
      <c r="R184" s="197">
        <v>0</v>
      </c>
      <c r="S184" s="208">
        <v>0</v>
      </c>
      <c r="T184" s="271">
        <v>0</v>
      </c>
      <c r="U184" s="271"/>
      <c r="V184" s="271"/>
      <c r="W184" s="257">
        <f t="shared" ref="W184" si="52">(V184*X184)</f>
        <v>0</v>
      </c>
      <c r="X184" s="205"/>
      <c r="Y184" s="186">
        <f>IF(D184&lt;&gt;0,($C185*(1-$AB$1))-$D184,0)</f>
        <v>0</v>
      </c>
      <c r="Z184" s="187" t="str">
        <f>IFERROR(IF(C184&lt;&gt;"",$AA$1/(D182/100)*(C184/100),""),"")</f>
        <v/>
      </c>
      <c r="AA184" s="188" t="str">
        <f>IFERROR($AC$1/(D184/100)*(C182/100),"")</f>
        <v/>
      </c>
      <c r="AB184" s="404"/>
      <c r="AC184" s="392"/>
      <c r="AD184" s="392"/>
      <c r="AE184" s="393"/>
      <c r="AF184" s="393"/>
      <c r="AG184" s="393"/>
      <c r="AH184" s="407"/>
      <c r="AI184" s="407"/>
      <c r="AJ184" s="408"/>
      <c r="AK184" s="408"/>
      <c r="AL184" s="408"/>
      <c r="AM184" s="408"/>
      <c r="AN184" s="408"/>
      <c r="AO184" s="408"/>
      <c r="AP184" s="408"/>
      <c r="AQ184" s="408"/>
      <c r="AR184" s="408"/>
      <c r="AS184" s="408"/>
      <c r="AT184" s="408"/>
      <c r="AU184" s="408"/>
      <c r="AV184" s="408"/>
      <c r="AW184" s="408"/>
      <c r="AX184" s="408"/>
      <c r="AY184" s="408"/>
      <c r="AZ184" s="408"/>
      <c r="BA184" s="408"/>
      <c r="BB184" s="408"/>
      <c r="BC184" s="408"/>
      <c r="BD184" s="408"/>
      <c r="BE184" s="408"/>
    </row>
    <row r="185" spans="1:57" ht="12.75" customHeight="1">
      <c r="A185" s="444" t="s">
        <v>365</v>
      </c>
      <c r="B185" s="278"/>
      <c r="C185" s="418"/>
      <c r="D185" s="418"/>
      <c r="E185" s="278"/>
      <c r="F185" s="237"/>
      <c r="G185" s="288"/>
      <c r="H185" s="117"/>
      <c r="I185" s="108"/>
      <c r="J185" s="108"/>
      <c r="K185" s="126">
        <v>31</v>
      </c>
      <c r="L185" s="115"/>
      <c r="M185" s="112"/>
      <c r="N185" s="115"/>
      <c r="O185" s="137"/>
      <c r="P185" s="143">
        <v>184</v>
      </c>
      <c r="Q185" s="130"/>
      <c r="R185" s="194">
        <v>0</v>
      </c>
      <c r="S185" s="207">
        <v>0</v>
      </c>
      <c r="T185" s="270">
        <v>0</v>
      </c>
      <c r="U185" s="270"/>
      <c r="V185" s="270">
        <v>0</v>
      </c>
      <c r="W185" s="258">
        <f>V184*(F184/100)</f>
        <v>0</v>
      </c>
      <c r="X185" s="202"/>
      <c r="Y185" s="176" t="str">
        <f>IFERROR(INT(#REF!/(F184/100)),"")</f>
        <v/>
      </c>
      <c r="Z185" s="189" t="str">
        <f>IFERROR(IF(C185&lt;&gt;"",$AA$1/(D183/100)*(C185/100),""),"")</f>
        <v/>
      </c>
      <c r="AA185" s="190" t="str">
        <f>IFERROR($AC$1/(D185/100)*(C183/100),"")</f>
        <v/>
      </c>
      <c r="AB185" s="405"/>
      <c r="AC185" s="394"/>
      <c r="AD185" s="394"/>
      <c r="AE185" s="395"/>
      <c r="AF185" s="395"/>
      <c r="AG185" s="395"/>
      <c r="AH185" s="407"/>
      <c r="AI185" s="407"/>
      <c r="AJ185" s="408"/>
      <c r="AK185" s="408"/>
      <c r="AL185" s="408"/>
      <c r="AM185" s="408"/>
      <c r="AN185" s="408"/>
      <c r="AO185" s="408"/>
      <c r="AP185" s="408"/>
      <c r="AQ185" s="408"/>
      <c r="AR185" s="408"/>
      <c r="AS185" s="408"/>
      <c r="AT185" s="408"/>
      <c r="AU185" s="408"/>
      <c r="AV185" s="408"/>
      <c r="AW185" s="408"/>
      <c r="AX185" s="408"/>
      <c r="AY185" s="408"/>
      <c r="AZ185" s="408"/>
      <c r="BA185" s="408"/>
      <c r="BB185" s="408"/>
      <c r="BC185" s="408"/>
      <c r="BD185" s="408"/>
      <c r="BE185" s="408"/>
    </row>
    <row r="186" spans="1:57" ht="12.75" customHeight="1">
      <c r="A186" s="450" t="s">
        <v>299</v>
      </c>
      <c r="B186" s="279">
        <v>2000</v>
      </c>
      <c r="C186" s="367">
        <v>28</v>
      </c>
      <c r="D186" s="419">
        <v>28.99</v>
      </c>
      <c r="E186" s="280">
        <v>3100</v>
      </c>
      <c r="F186" s="287">
        <v>28.8</v>
      </c>
      <c r="G186" s="240">
        <v>4.7199999999999999E-2</v>
      </c>
      <c r="H186" s="119">
        <v>29</v>
      </c>
      <c r="I186" s="109">
        <v>29</v>
      </c>
      <c r="J186" s="109">
        <v>28.8</v>
      </c>
      <c r="K186" s="129">
        <v>27.5</v>
      </c>
      <c r="L186" s="120">
        <v>115</v>
      </c>
      <c r="M186" s="113">
        <v>400</v>
      </c>
      <c r="N186" s="120">
        <v>2</v>
      </c>
      <c r="O186" s="138">
        <v>45496.4921875</v>
      </c>
      <c r="P186" s="144">
        <v>185</v>
      </c>
      <c r="Q186" s="131"/>
      <c r="R186" s="197">
        <v>0</v>
      </c>
      <c r="S186" s="208">
        <v>0</v>
      </c>
      <c r="T186" s="271">
        <v>0</v>
      </c>
      <c r="U186" s="271"/>
      <c r="V186" s="271"/>
      <c r="W186" s="259">
        <f t="shared" ref="W186" si="53">(V186*X186)</f>
        <v>0</v>
      </c>
      <c r="X186" s="204"/>
      <c r="Y186" s="191">
        <f>IF(D186&lt;&gt;0,($C187*(1-$AB$1))-$D186,0)</f>
        <v>-1.4927499999999974</v>
      </c>
      <c r="Z186" s="192">
        <f>IFERROR(IF(C186&lt;&gt;"",$AA$1/(D182/100)*(C186/100),""),"")</f>
        <v>98.555130254014699</v>
      </c>
      <c r="AA186" s="193">
        <f>IFERROR($AC$1/(D186/100)*(C182/100),"")</f>
        <v>130234.56364263539</v>
      </c>
      <c r="AB186" s="404"/>
      <c r="AC186" s="392"/>
      <c r="AD186" s="392"/>
      <c r="AE186" s="393"/>
      <c r="AF186" s="393"/>
      <c r="AG186" s="393"/>
      <c r="AH186" s="407"/>
      <c r="AI186" s="407"/>
      <c r="AJ186" s="408"/>
      <c r="AK186" s="408"/>
      <c r="AL186" s="408"/>
      <c r="AM186" s="408"/>
      <c r="AN186" s="408"/>
      <c r="AO186" s="408"/>
      <c r="AP186" s="408"/>
      <c r="AQ186" s="408"/>
      <c r="AR186" s="408"/>
      <c r="AS186" s="408"/>
      <c r="AT186" s="408"/>
      <c r="AU186" s="408"/>
      <c r="AV186" s="408"/>
      <c r="AW186" s="408"/>
      <c r="AX186" s="408"/>
      <c r="AY186" s="408"/>
      <c r="AZ186" s="408"/>
      <c r="BA186" s="408"/>
      <c r="BB186" s="408"/>
      <c r="BC186" s="408"/>
      <c r="BD186" s="408"/>
      <c r="BE186" s="408"/>
    </row>
    <row r="187" spans="1:57" ht="12.75" customHeight="1">
      <c r="A187" s="445" t="s">
        <v>366</v>
      </c>
      <c r="B187" s="298">
        <v>100</v>
      </c>
      <c r="C187" s="420">
        <v>27.5</v>
      </c>
      <c r="D187" s="420">
        <v>28.4</v>
      </c>
      <c r="E187" s="298">
        <v>900</v>
      </c>
      <c r="F187" s="238">
        <v>28.4</v>
      </c>
      <c r="G187" s="243">
        <v>-3.4999999999999996E-3</v>
      </c>
      <c r="H187" s="221">
        <v>28.85</v>
      </c>
      <c r="I187" s="222">
        <v>28.85</v>
      </c>
      <c r="J187" s="222">
        <v>28.4</v>
      </c>
      <c r="K187" s="234">
        <v>28.5</v>
      </c>
      <c r="L187" s="225">
        <v>57</v>
      </c>
      <c r="M187" s="224">
        <v>200</v>
      </c>
      <c r="N187" s="225">
        <v>2</v>
      </c>
      <c r="O187" s="226">
        <v>45496.527939814812</v>
      </c>
      <c r="P187" s="143">
        <v>186</v>
      </c>
      <c r="Q187" s="227"/>
      <c r="R187" s="228">
        <v>0</v>
      </c>
      <c r="S187" s="229">
        <v>0</v>
      </c>
      <c r="T187" s="272">
        <v>0</v>
      </c>
      <c r="U187" s="272"/>
      <c r="V187" s="272">
        <v>0</v>
      </c>
      <c r="W187" s="261">
        <f>V186*(F186/100)</f>
        <v>0</v>
      </c>
      <c r="X187" s="213"/>
      <c r="Y187" s="217" t="str">
        <f>IFERROR(INT(#REF!/(F186/100)),"")</f>
        <v/>
      </c>
      <c r="Z187" s="218">
        <f>IFERROR(IF(C187&lt;&gt;"",$AA$1/(D183/100)*(C187/100),""),"")</f>
        <v>96.807958455993429</v>
      </c>
      <c r="AA187" s="219">
        <f>IFERROR($AC$1/(D187/100)*(C183/100),"")</f>
        <v>132940.14084507045</v>
      </c>
      <c r="AB187" s="405"/>
      <c r="AC187" s="394"/>
      <c r="AD187" s="394"/>
      <c r="AE187" s="395"/>
      <c r="AF187" s="395"/>
      <c r="AG187" s="395"/>
      <c r="AH187" s="407"/>
      <c r="AI187" s="407"/>
      <c r="AJ187" s="408"/>
      <c r="AK187" s="408"/>
      <c r="AL187" s="408"/>
      <c r="AM187" s="408"/>
      <c r="AN187" s="408"/>
      <c r="AO187" s="408"/>
      <c r="AP187" s="408"/>
      <c r="AQ187" s="408"/>
      <c r="AR187" s="408"/>
      <c r="AS187" s="408"/>
      <c r="AT187" s="408"/>
      <c r="AU187" s="408"/>
      <c r="AV187" s="408"/>
      <c r="AW187" s="408"/>
      <c r="AX187" s="408"/>
      <c r="AY187" s="408"/>
      <c r="AZ187" s="408"/>
      <c r="BA187" s="408"/>
      <c r="BB187" s="408"/>
      <c r="BC187" s="408"/>
      <c r="BD187" s="408"/>
      <c r="BE187" s="408"/>
    </row>
    <row r="188" spans="1:57" ht="12.75" customHeight="1">
      <c r="A188" s="450" t="s">
        <v>300</v>
      </c>
      <c r="B188" s="279">
        <v>10000</v>
      </c>
      <c r="C188" s="367">
        <v>119160</v>
      </c>
      <c r="D188" s="419">
        <v>120200</v>
      </c>
      <c r="E188" s="280">
        <v>11</v>
      </c>
      <c r="F188" s="286">
        <v>119000</v>
      </c>
      <c r="G188" s="240">
        <v>7.7000000000000002E-3</v>
      </c>
      <c r="H188" s="118">
        <v>118370</v>
      </c>
      <c r="I188" s="110">
        <v>119850</v>
      </c>
      <c r="J188" s="110">
        <v>118370</v>
      </c>
      <c r="K188" s="128">
        <v>118090</v>
      </c>
      <c r="L188" s="121">
        <v>8561255</v>
      </c>
      <c r="M188" s="114">
        <v>7180</v>
      </c>
      <c r="N188" s="121">
        <v>8</v>
      </c>
      <c r="O188" s="136">
        <v>45496.528912037036</v>
      </c>
      <c r="P188" s="144">
        <v>187</v>
      </c>
      <c r="Q188" s="132"/>
      <c r="R188" s="195">
        <v>0</v>
      </c>
      <c r="S188" s="206">
        <v>0</v>
      </c>
      <c r="T188" s="269">
        <v>0</v>
      </c>
      <c r="U188" s="269"/>
      <c r="V188" s="269"/>
      <c r="W188" s="256">
        <f t="shared" ref="W188" si="54">(V188*X188)</f>
        <v>0</v>
      </c>
      <c r="X188" s="203"/>
      <c r="Y188" s="181">
        <f>IF(D188&lt;&gt;0,($C189*(1-$AB$1))-$D188,0)</f>
        <v>-911.92999999999302</v>
      </c>
      <c r="Z188" s="182"/>
      <c r="AA188" s="183"/>
      <c r="AB188" s="404"/>
      <c r="AC188" s="392"/>
      <c r="AD188" s="392"/>
      <c r="AE188" s="393"/>
      <c r="AF188" s="393"/>
      <c r="AG188" s="393"/>
      <c r="AH188" s="407"/>
      <c r="AI188" s="407"/>
      <c r="AJ188" s="408"/>
      <c r="AK188" s="408"/>
      <c r="AL188" s="408"/>
      <c r="AM188" s="408"/>
      <c r="AN188" s="408"/>
      <c r="AO188" s="408"/>
      <c r="AP188" s="408"/>
      <c r="AQ188" s="408"/>
      <c r="AR188" s="408"/>
      <c r="AS188" s="408"/>
      <c r="AT188" s="408"/>
      <c r="AU188" s="408"/>
      <c r="AV188" s="408"/>
      <c r="AW188" s="408"/>
      <c r="AX188" s="408"/>
      <c r="AY188" s="408"/>
      <c r="AZ188" s="408"/>
      <c r="BA188" s="408"/>
      <c r="BB188" s="408"/>
      <c r="BC188" s="408"/>
      <c r="BD188" s="408"/>
      <c r="BE188" s="408"/>
    </row>
    <row r="189" spans="1:57" ht="12.75" customHeight="1">
      <c r="A189" s="444" t="s">
        <v>367</v>
      </c>
      <c r="B189" s="278">
        <v>16462</v>
      </c>
      <c r="C189" s="418">
        <v>119300</v>
      </c>
      <c r="D189" s="418">
        <v>120290</v>
      </c>
      <c r="E189" s="278">
        <v>11</v>
      </c>
      <c r="F189" s="237">
        <v>119300</v>
      </c>
      <c r="G189" s="241">
        <v>1.7000000000000001E-3</v>
      </c>
      <c r="H189" s="117">
        <v>118990</v>
      </c>
      <c r="I189" s="108">
        <v>119900</v>
      </c>
      <c r="J189" s="108">
        <v>118500</v>
      </c>
      <c r="K189" s="126">
        <v>119090</v>
      </c>
      <c r="L189" s="115">
        <v>47595789</v>
      </c>
      <c r="M189" s="112">
        <v>39895</v>
      </c>
      <c r="N189" s="115">
        <v>42</v>
      </c>
      <c r="O189" s="137">
        <v>45496.528923611113</v>
      </c>
      <c r="P189" s="143">
        <v>188</v>
      </c>
      <c r="Q189" s="130"/>
      <c r="R189" s="194">
        <v>0</v>
      </c>
      <c r="S189" s="207">
        <v>0</v>
      </c>
      <c r="T189" s="270">
        <v>0</v>
      </c>
      <c r="U189" s="270"/>
      <c r="V189" s="270">
        <v>0</v>
      </c>
      <c r="W189" s="165">
        <f>V188*(F188/100)</f>
        <v>0</v>
      </c>
      <c r="X189" s="202"/>
      <c r="Y189" s="175" t="str">
        <f>IFERROR(INT(#REF!/(F188/100)),"")</f>
        <v/>
      </c>
      <c r="Z189" s="184"/>
      <c r="AA189" s="185"/>
      <c r="AB189" s="405"/>
      <c r="AC189" s="394"/>
      <c r="AD189" s="394"/>
      <c r="AE189" s="395"/>
      <c r="AF189" s="395"/>
      <c r="AG189" s="395"/>
      <c r="AH189" s="407"/>
      <c r="AI189" s="407"/>
      <c r="AJ189" s="408"/>
      <c r="AK189" s="408"/>
      <c r="AL189" s="408"/>
      <c r="AM189" s="408"/>
      <c r="AN189" s="408"/>
      <c r="AO189" s="408"/>
      <c r="AP189" s="408"/>
      <c r="AQ189" s="408"/>
      <c r="AR189" s="408"/>
      <c r="AS189" s="408"/>
      <c r="AT189" s="408"/>
      <c r="AU189" s="408"/>
      <c r="AV189" s="408"/>
      <c r="AW189" s="408"/>
      <c r="AX189" s="408"/>
      <c r="AY189" s="408"/>
      <c r="AZ189" s="408"/>
      <c r="BA189" s="408"/>
      <c r="BB189" s="408"/>
      <c r="BC189" s="408"/>
      <c r="BD189" s="408"/>
      <c r="BE189" s="408"/>
    </row>
    <row r="190" spans="1:57" ht="12.75" customHeight="1">
      <c r="A190" s="450" t="s">
        <v>301</v>
      </c>
      <c r="B190" s="279"/>
      <c r="C190" s="367"/>
      <c r="D190" s="419">
        <v>90</v>
      </c>
      <c r="E190" s="280">
        <v>100000</v>
      </c>
      <c r="F190" s="286"/>
      <c r="G190" s="240"/>
      <c r="H190" s="119"/>
      <c r="I190" s="109"/>
      <c r="J190" s="109"/>
      <c r="K190" s="129">
        <v>90</v>
      </c>
      <c r="L190" s="120"/>
      <c r="M190" s="113"/>
      <c r="N190" s="120"/>
      <c r="O190" s="138"/>
      <c r="P190" s="144">
        <v>189</v>
      </c>
      <c r="Q190" s="131"/>
      <c r="R190" s="197">
        <v>0</v>
      </c>
      <c r="S190" s="208">
        <v>0</v>
      </c>
      <c r="T190" s="271">
        <v>0</v>
      </c>
      <c r="U190" s="271"/>
      <c r="V190" s="271"/>
      <c r="W190" s="257">
        <f t="shared" ref="W190" si="55">(V190*X190)</f>
        <v>0</v>
      </c>
      <c r="X190" s="205"/>
      <c r="Y190" s="186">
        <f>IF(D190&lt;&gt;0,($C191*(1-$AB$1))-$D190,0)</f>
        <v>-1.008899999999997</v>
      </c>
      <c r="Z190" s="187" t="str">
        <f>IFERROR(IF(C190&lt;&gt;"",$AA$1/(D188/100)*(C190/100),""),"")</f>
        <v/>
      </c>
      <c r="AA190" s="188">
        <f>IFERROR($AC$1/(D190/100)*(C188/100),"")</f>
        <v>132400</v>
      </c>
      <c r="AB190" s="404"/>
      <c r="AC190" s="392"/>
      <c r="AD190" s="392"/>
      <c r="AE190" s="393"/>
      <c r="AF190" s="393"/>
      <c r="AG190" s="393"/>
      <c r="AH190" s="407"/>
      <c r="AI190" s="407"/>
      <c r="AJ190" s="408"/>
      <c r="AK190" s="408"/>
      <c r="AL190" s="408"/>
      <c r="AM190" s="408"/>
      <c r="AN190" s="408"/>
      <c r="AO190" s="408"/>
      <c r="AP190" s="408"/>
      <c r="AQ190" s="408"/>
      <c r="AR190" s="408"/>
      <c r="AS190" s="408"/>
      <c r="AT190" s="408"/>
      <c r="AU190" s="408"/>
      <c r="AV190" s="408"/>
      <c r="AW190" s="408"/>
      <c r="AX190" s="408"/>
      <c r="AY190" s="408"/>
      <c r="AZ190" s="408"/>
      <c r="BA190" s="408"/>
      <c r="BB190" s="408"/>
      <c r="BC190" s="408"/>
      <c r="BD190" s="408"/>
      <c r="BE190" s="408"/>
    </row>
    <row r="191" spans="1:57" ht="12.75" customHeight="1">
      <c r="A191" s="444" t="s">
        <v>368</v>
      </c>
      <c r="B191" s="278">
        <v>99361</v>
      </c>
      <c r="C191" s="418">
        <v>89</v>
      </c>
      <c r="D191" s="418">
        <v>89.75</v>
      </c>
      <c r="E191" s="278">
        <v>99349</v>
      </c>
      <c r="F191" s="237">
        <v>89.75</v>
      </c>
      <c r="G191" s="288">
        <v>1.01E-2</v>
      </c>
      <c r="H191" s="117">
        <v>89</v>
      </c>
      <c r="I191" s="108">
        <v>89.75</v>
      </c>
      <c r="J191" s="108">
        <v>89</v>
      </c>
      <c r="K191" s="126">
        <v>88.85</v>
      </c>
      <c r="L191" s="115">
        <v>606</v>
      </c>
      <c r="M191" s="112">
        <v>681</v>
      </c>
      <c r="N191" s="115">
        <v>3</v>
      </c>
      <c r="O191" s="137">
        <v>45496.512962962966</v>
      </c>
      <c r="P191" s="143">
        <v>190</v>
      </c>
      <c r="Q191" s="130"/>
      <c r="R191" s="194">
        <v>0</v>
      </c>
      <c r="S191" s="207">
        <v>0</v>
      </c>
      <c r="T191" s="270">
        <v>0</v>
      </c>
      <c r="U191" s="270"/>
      <c r="V191" s="270">
        <v>0</v>
      </c>
      <c r="W191" s="258">
        <f>V190*(F190/100)</f>
        <v>0</v>
      </c>
      <c r="X191" s="202"/>
      <c r="Y191" s="176" t="str">
        <f>IFERROR(INT(#REF!/(F190/100)),"")</f>
        <v/>
      </c>
      <c r="Z191" s="189">
        <f>IFERROR(IF(C191&lt;&gt;"",$AA$1/(D189/100)*(C191/100),""),"")</f>
        <v>98.93523284596499</v>
      </c>
      <c r="AA191" s="190">
        <f>IFERROR($AC$1/(D191/100)*(C189/100),"")</f>
        <v>132924.79108635098</v>
      </c>
      <c r="AB191" s="405"/>
      <c r="AC191" s="394"/>
      <c r="AD191" s="394"/>
      <c r="AE191" s="395"/>
      <c r="AF191" s="395"/>
      <c r="AG191" s="395"/>
      <c r="AH191" s="407"/>
      <c r="AI191" s="407"/>
      <c r="AJ191" s="408"/>
      <c r="AK191" s="408"/>
      <c r="AL191" s="408"/>
      <c r="AM191" s="408"/>
      <c r="AN191" s="408"/>
      <c r="AO191" s="408"/>
      <c r="AP191" s="408"/>
      <c r="AQ191" s="408"/>
      <c r="AR191" s="408"/>
      <c r="AS191" s="408"/>
      <c r="AT191" s="408"/>
      <c r="AU191" s="408"/>
      <c r="AV191" s="408"/>
      <c r="AW191" s="408"/>
      <c r="AX191" s="408"/>
      <c r="AY191" s="408"/>
      <c r="AZ191" s="408"/>
      <c r="BA191" s="408"/>
      <c r="BB191" s="408"/>
      <c r="BC191" s="408"/>
      <c r="BD191" s="408"/>
      <c r="BE191" s="408"/>
    </row>
    <row r="192" spans="1:57" ht="12.75" customHeight="1">
      <c r="A192" s="450" t="s">
        <v>302</v>
      </c>
      <c r="B192" s="279">
        <v>42</v>
      </c>
      <c r="C192" s="367">
        <v>88.51</v>
      </c>
      <c r="D192" s="419">
        <v>89.8</v>
      </c>
      <c r="E192" s="280">
        <v>6280</v>
      </c>
      <c r="F192" s="287">
        <v>88.51</v>
      </c>
      <c r="G192" s="240">
        <v>-5.5000000000000005E-3</v>
      </c>
      <c r="H192" s="119">
        <v>90</v>
      </c>
      <c r="I192" s="109">
        <v>90</v>
      </c>
      <c r="J192" s="109">
        <v>88.51</v>
      </c>
      <c r="K192" s="129">
        <v>89</v>
      </c>
      <c r="L192" s="120">
        <v>41</v>
      </c>
      <c r="M192" s="113">
        <v>46</v>
      </c>
      <c r="N192" s="120">
        <v>2</v>
      </c>
      <c r="O192" s="138">
        <v>45496.506493055553</v>
      </c>
      <c r="P192" s="144">
        <v>191</v>
      </c>
      <c r="Q192" s="131"/>
      <c r="R192" s="197">
        <v>0</v>
      </c>
      <c r="S192" s="208">
        <v>0</v>
      </c>
      <c r="T192" s="271">
        <v>0</v>
      </c>
      <c r="U192" s="271"/>
      <c r="V192" s="271"/>
      <c r="W192" s="259">
        <f>(V160*X160)</f>
        <v>0</v>
      </c>
      <c r="X192" s="204"/>
      <c r="Y192" s="191">
        <f>IF(D160&lt;&gt;0,($C193*(1-$AB$1))-$D160,0)</f>
        <v>0</v>
      </c>
      <c r="Z192" s="192">
        <f>IFERROR(IF(C192&lt;&gt;"",$AA$1/(D188/100)*(C192/100),""),"")</f>
        <v>98.464203365807023</v>
      </c>
      <c r="AA192" s="193">
        <f>IFERROR($AC$1/(D192/100)*(C188/100),"")</f>
        <v>132694.87750556791</v>
      </c>
      <c r="AB192" s="404"/>
      <c r="AC192" s="392"/>
      <c r="AD192" s="392"/>
      <c r="AE192" s="393"/>
      <c r="AF192" s="393"/>
      <c r="AG192" s="393"/>
      <c r="AH192" s="407"/>
      <c r="AI192" s="407"/>
      <c r="AJ192" s="408"/>
      <c r="AK192" s="408"/>
      <c r="AL192" s="408"/>
      <c r="AM192" s="408"/>
      <c r="AN192" s="408"/>
      <c r="AO192" s="408"/>
      <c r="AP192" s="408"/>
      <c r="AQ192" s="408"/>
      <c r="AR192" s="408"/>
      <c r="AS192" s="408"/>
      <c r="AT192" s="408"/>
      <c r="AU192" s="408"/>
      <c r="AV192" s="408"/>
      <c r="AW192" s="408"/>
      <c r="AX192" s="408"/>
      <c r="AY192" s="408"/>
      <c r="AZ192" s="408"/>
      <c r="BA192" s="408"/>
      <c r="BB192" s="408"/>
      <c r="BC192" s="408"/>
      <c r="BD192" s="408"/>
      <c r="BE192" s="408"/>
    </row>
    <row r="193" spans="1:57" ht="12.75" customHeight="1">
      <c r="A193" s="446" t="s">
        <v>369</v>
      </c>
      <c r="B193" s="314">
        <v>2248</v>
      </c>
      <c r="C193" s="385">
        <v>88.95</v>
      </c>
      <c r="D193" s="385">
        <v>89.99</v>
      </c>
      <c r="E193" s="314">
        <v>603</v>
      </c>
      <c r="F193" s="315">
        <v>90</v>
      </c>
      <c r="G193" s="316">
        <v>8.8999999999999999E-3</v>
      </c>
      <c r="H193" s="317">
        <v>88.5</v>
      </c>
      <c r="I193" s="318">
        <v>90.5</v>
      </c>
      <c r="J193" s="318">
        <v>88.5</v>
      </c>
      <c r="K193" s="346">
        <v>89.2</v>
      </c>
      <c r="L193" s="320">
        <v>2721</v>
      </c>
      <c r="M193" s="319">
        <v>3028</v>
      </c>
      <c r="N193" s="320">
        <v>14</v>
      </c>
      <c r="O193" s="321">
        <v>45496.525578703702</v>
      </c>
      <c r="P193" s="143">
        <v>192</v>
      </c>
      <c r="Q193" s="347"/>
      <c r="R193" s="348">
        <v>0</v>
      </c>
      <c r="S193" s="349">
        <v>0</v>
      </c>
      <c r="T193" s="350">
        <v>0</v>
      </c>
      <c r="U193" s="350"/>
      <c r="V193" s="350">
        <v>0</v>
      </c>
      <c r="W193" s="351">
        <f>V160*(F160/100)</f>
        <v>0</v>
      </c>
      <c r="X193" s="323"/>
      <c r="Y193" s="352" t="str">
        <f>IFERROR(INT(#REF!/(F160/100)),"")</f>
        <v/>
      </c>
      <c r="Z193" s="353">
        <f>IFERROR(IF(C193&lt;&gt;"",$AA$1/(D189/100)*(C193/100),""),"")</f>
        <v>98.879651254478489</v>
      </c>
      <c r="AA193" s="836">
        <f>IFERROR($AC$1/(D193/100)*(C189/100),"")</f>
        <v>132570.28558728748</v>
      </c>
      <c r="AB193" s="405"/>
      <c r="AC193" s="394"/>
      <c r="AD193" s="394"/>
      <c r="AE193" s="395"/>
      <c r="AF193" s="395"/>
      <c r="AG193" s="395"/>
      <c r="AH193" s="407"/>
      <c r="AI193" s="407"/>
      <c r="AJ193" s="408"/>
      <c r="AK193" s="408"/>
      <c r="AL193" s="408"/>
      <c r="AM193" s="408"/>
      <c r="AN193" s="408"/>
      <c r="AO193" s="408"/>
      <c r="AP193" s="408"/>
      <c r="AQ193" s="408"/>
      <c r="AR193" s="408"/>
      <c r="AS193" s="408"/>
      <c r="AT193" s="408"/>
      <c r="AU193" s="408"/>
      <c r="AV193" s="408"/>
      <c r="AW193" s="408"/>
      <c r="AX193" s="408"/>
      <c r="AY193" s="408"/>
      <c r="AZ193" s="408"/>
      <c r="BA193" s="408"/>
      <c r="BB193" s="408"/>
      <c r="BC193" s="408"/>
      <c r="BD193" s="408"/>
      <c r="BE193" s="408"/>
    </row>
    <row r="194" spans="1:57" ht="12.75" customHeight="1">
      <c r="A194" s="450" t="s">
        <v>306</v>
      </c>
      <c r="B194" s="279"/>
      <c r="C194" s="367"/>
      <c r="D194" s="419"/>
      <c r="E194" s="280"/>
      <c r="F194" s="287"/>
      <c r="G194" s="240"/>
      <c r="H194" s="118"/>
      <c r="I194" s="110"/>
      <c r="J194" s="110"/>
      <c r="K194" s="128"/>
      <c r="L194" s="121"/>
      <c r="M194" s="114"/>
      <c r="N194" s="121"/>
      <c r="O194" s="136"/>
      <c r="P194" s="144">
        <v>193</v>
      </c>
      <c r="Q194" s="132"/>
      <c r="R194" s="195">
        <v>0</v>
      </c>
      <c r="S194" s="206">
        <v>0</v>
      </c>
      <c r="T194" s="269">
        <v>0</v>
      </c>
      <c r="U194" s="269"/>
      <c r="V194" s="269"/>
      <c r="W194" s="256">
        <f t="shared" ref="W194" si="56">(V194*X194)</f>
        <v>0</v>
      </c>
      <c r="X194" s="203"/>
      <c r="Y194" s="181">
        <f>IF(D194&lt;&gt;0,($C195*(1-$AB$1))-$D194,0)</f>
        <v>0</v>
      </c>
      <c r="Z194" s="182"/>
      <c r="AA194" s="183"/>
      <c r="AB194" s="404"/>
      <c r="AC194" s="392"/>
      <c r="AD194" s="392"/>
      <c r="AE194" s="393"/>
      <c r="AF194" s="393"/>
      <c r="AG194" s="393"/>
      <c r="AH194" s="407"/>
      <c r="AI194" s="407"/>
      <c r="AJ194" s="408"/>
      <c r="AK194" s="408"/>
      <c r="AL194" s="408"/>
      <c r="AM194" s="408"/>
      <c r="AN194" s="408"/>
      <c r="AO194" s="408"/>
      <c r="AP194" s="408"/>
      <c r="AQ194" s="408"/>
      <c r="AR194" s="408"/>
      <c r="AS194" s="408"/>
      <c r="AT194" s="408"/>
      <c r="AU194" s="408"/>
      <c r="AV194" s="408"/>
      <c r="AW194" s="408"/>
      <c r="AX194" s="408"/>
      <c r="AY194" s="408"/>
      <c r="AZ194" s="408"/>
      <c r="BA194" s="408"/>
      <c r="BB194" s="408"/>
      <c r="BC194" s="408"/>
      <c r="BD194" s="408"/>
      <c r="BE194" s="408"/>
    </row>
    <row r="195" spans="1:57" ht="12.75" customHeight="1">
      <c r="A195" s="444" t="s">
        <v>370</v>
      </c>
      <c r="B195" s="278"/>
      <c r="C195" s="418"/>
      <c r="D195" s="418"/>
      <c r="E195" s="278"/>
      <c r="F195" s="237"/>
      <c r="G195" s="241"/>
      <c r="H195" s="117"/>
      <c r="I195" s="108"/>
      <c r="J195" s="108"/>
      <c r="K195" s="126"/>
      <c r="L195" s="115"/>
      <c r="M195" s="112"/>
      <c r="N195" s="115"/>
      <c r="O195" s="137"/>
      <c r="P195" s="143">
        <v>194</v>
      </c>
      <c r="Q195" s="130"/>
      <c r="R195" s="194">
        <v>0</v>
      </c>
      <c r="S195" s="207">
        <v>0</v>
      </c>
      <c r="T195" s="270">
        <v>0</v>
      </c>
      <c r="U195" s="270"/>
      <c r="V195" s="270">
        <v>0</v>
      </c>
      <c r="W195" s="165">
        <f>V194*(D194/100)</f>
        <v>0</v>
      </c>
      <c r="X195" s="202"/>
      <c r="Y195" s="175" t="str">
        <f>IFERROR(INT(#REF!/(F194)),"")</f>
        <v/>
      </c>
      <c r="Z195" s="184"/>
      <c r="AA195" s="185"/>
      <c r="AB195" s="405"/>
      <c r="AC195" s="394"/>
      <c r="AD195" s="394"/>
      <c r="AE195" s="395"/>
      <c r="AF195" s="395"/>
      <c r="AG195" s="395"/>
      <c r="AH195" s="407"/>
      <c r="AI195" s="407"/>
      <c r="AJ195" s="408"/>
      <c r="AK195" s="408"/>
      <c r="AL195" s="408"/>
      <c r="AM195" s="408"/>
      <c r="AN195" s="408"/>
      <c r="AO195" s="408"/>
      <c r="AP195" s="408"/>
      <c r="AQ195" s="408"/>
      <c r="AR195" s="408"/>
      <c r="AS195" s="408"/>
      <c r="AT195" s="408"/>
      <c r="AU195" s="408"/>
      <c r="AV195" s="408"/>
      <c r="AW195" s="408"/>
      <c r="AX195" s="408"/>
      <c r="AY195" s="408"/>
      <c r="AZ195" s="408"/>
      <c r="BA195" s="408"/>
      <c r="BB195" s="408"/>
      <c r="BC195" s="408"/>
      <c r="BD195" s="408"/>
      <c r="BE195" s="408"/>
    </row>
    <row r="196" spans="1:57" ht="12.75" customHeight="1">
      <c r="A196" s="450" t="s">
        <v>307</v>
      </c>
      <c r="B196" s="279"/>
      <c r="C196" s="367"/>
      <c r="D196" s="419"/>
      <c r="E196" s="280"/>
      <c r="F196" s="286"/>
      <c r="G196" s="240"/>
      <c r="H196" s="119"/>
      <c r="I196" s="109"/>
      <c r="J196" s="109"/>
      <c r="K196" s="129"/>
      <c r="L196" s="120"/>
      <c r="M196" s="113"/>
      <c r="N196" s="120"/>
      <c r="O196" s="138"/>
      <c r="P196" s="144">
        <v>195</v>
      </c>
      <c r="Q196" s="131"/>
      <c r="R196" s="197">
        <v>0</v>
      </c>
      <c r="S196" s="208">
        <v>0</v>
      </c>
      <c r="T196" s="271">
        <v>0</v>
      </c>
      <c r="U196" s="271"/>
      <c r="V196" s="271"/>
      <c r="W196" s="257">
        <f t="shared" ref="W196" si="57">(V196*X196)</f>
        <v>0</v>
      </c>
      <c r="X196" s="205"/>
      <c r="Y196" s="186">
        <f>IF(D196&lt;&gt;0,($C197*(1-$AB$1))-$D196,0)</f>
        <v>0</v>
      </c>
      <c r="Z196" s="187" t="str">
        <f>IFERROR(IF(C196&lt;&gt;"",$AA$1/(D194/100)*(C196/100),""),"")</f>
        <v/>
      </c>
      <c r="AA196" s="188" t="str">
        <f>IFERROR($AC$1/(D196/100)*(C194/100),"")</f>
        <v/>
      </c>
      <c r="AB196" s="404"/>
      <c r="AC196" s="392"/>
      <c r="AD196" s="392"/>
      <c r="AE196" s="393"/>
      <c r="AF196" s="393"/>
      <c r="AG196" s="393"/>
      <c r="AH196" s="407"/>
      <c r="AI196" s="407"/>
      <c r="AJ196" s="408"/>
      <c r="AK196" s="408"/>
      <c r="AL196" s="408"/>
      <c r="AM196" s="408"/>
      <c r="AN196" s="408"/>
      <c r="AO196" s="408"/>
      <c r="AP196" s="408"/>
      <c r="AQ196" s="408"/>
      <c r="AR196" s="408"/>
      <c r="AS196" s="408"/>
      <c r="AT196" s="408"/>
      <c r="AU196" s="408"/>
      <c r="AV196" s="408"/>
      <c r="AW196" s="408"/>
      <c r="AX196" s="408"/>
      <c r="AY196" s="408"/>
      <c r="AZ196" s="408"/>
      <c r="BA196" s="408"/>
      <c r="BB196" s="408"/>
      <c r="BC196" s="408"/>
      <c r="BD196" s="408"/>
      <c r="BE196" s="408"/>
    </row>
    <row r="197" spans="1:57" ht="12.75" customHeight="1">
      <c r="A197" s="444" t="s">
        <v>371</v>
      </c>
      <c r="B197" s="278"/>
      <c r="C197" s="418"/>
      <c r="D197" s="418"/>
      <c r="E197" s="278"/>
      <c r="F197" s="237"/>
      <c r="G197" s="288"/>
      <c r="H197" s="117"/>
      <c r="I197" s="108"/>
      <c r="J197" s="108"/>
      <c r="K197" s="126"/>
      <c r="L197" s="115"/>
      <c r="M197" s="112"/>
      <c r="N197" s="115"/>
      <c r="O197" s="137"/>
      <c r="P197" s="143">
        <v>196</v>
      </c>
      <c r="Q197" s="130"/>
      <c r="R197" s="194">
        <v>0</v>
      </c>
      <c r="S197" s="207">
        <v>0</v>
      </c>
      <c r="T197" s="270">
        <v>0</v>
      </c>
      <c r="U197" s="270"/>
      <c r="V197" s="270">
        <v>0</v>
      </c>
      <c r="W197" s="258">
        <f>V196*(F196/100)</f>
        <v>0</v>
      </c>
      <c r="X197" s="202"/>
      <c r="Y197" s="176" t="str">
        <f>IFERROR(INT(#REF!/(F196/100)),"")</f>
        <v/>
      </c>
      <c r="Z197" s="189" t="str">
        <f>IFERROR(IF(C197&lt;&gt;"",$AA$1/(D193/100)*(C197/100),""),"")</f>
        <v/>
      </c>
      <c r="AA197" s="190" t="str">
        <f>IFERROR($AC$1/(D197/100)*(C195/100),"")</f>
        <v/>
      </c>
      <c r="AB197" s="405"/>
      <c r="AC197" s="394"/>
      <c r="AD197" s="394"/>
      <c r="AE197" s="395"/>
      <c r="AF197" s="395"/>
      <c r="AG197" s="395"/>
      <c r="AH197" s="407"/>
      <c r="AI197" s="407"/>
      <c r="AJ197" s="408"/>
      <c r="AK197" s="408"/>
      <c r="AL197" s="408"/>
      <c r="AM197" s="408"/>
      <c r="AN197" s="408"/>
      <c r="AO197" s="408"/>
      <c r="AP197" s="408"/>
      <c r="AQ197" s="408"/>
      <c r="AR197" s="408"/>
      <c r="AS197" s="408"/>
      <c r="AT197" s="408"/>
      <c r="AU197" s="408"/>
      <c r="AV197" s="408"/>
      <c r="AW197" s="408"/>
      <c r="AX197" s="408"/>
      <c r="AY197" s="408"/>
      <c r="AZ197" s="408"/>
      <c r="BA197" s="408"/>
      <c r="BB197" s="408"/>
      <c r="BC197" s="408"/>
      <c r="BD197" s="408"/>
      <c r="BE197" s="408"/>
    </row>
    <row r="198" spans="1:57" ht="12.75" customHeight="1">
      <c r="A198" s="450" t="s">
        <v>308</v>
      </c>
      <c r="B198" s="279"/>
      <c r="C198" s="367"/>
      <c r="D198" s="419"/>
      <c r="E198" s="280"/>
      <c r="F198" s="287"/>
      <c r="G198" s="240"/>
      <c r="H198" s="119"/>
      <c r="I198" s="109"/>
      <c r="J198" s="109"/>
      <c r="K198" s="129"/>
      <c r="L198" s="120"/>
      <c r="M198" s="113"/>
      <c r="N198" s="120"/>
      <c r="O198" s="138"/>
      <c r="P198" s="144">
        <v>197</v>
      </c>
      <c r="Q198" s="131"/>
      <c r="R198" s="197">
        <v>0</v>
      </c>
      <c r="S198" s="208">
        <v>0</v>
      </c>
      <c r="T198" s="271">
        <v>0</v>
      </c>
      <c r="U198" s="271"/>
      <c r="V198" s="271"/>
      <c r="W198" s="259">
        <f t="shared" ref="W198" si="58">(V198*X198)</f>
        <v>0</v>
      </c>
      <c r="X198" s="204"/>
      <c r="Y198" s="191">
        <f>IF(D198&lt;&gt;0,($C199*(1-$AB$1))-$D198,0)</f>
        <v>0</v>
      </c>
      <c r="Z198" s="192" t="str">
        <f>IFERROR(IF(C198&lt;&gt;"",$AA$1/(D194/100)*(C198/100),""),"")</f>
        <v/>
      </c>
      <c r="AA198" s="193" t="str">
        <f>IFERROR($AC$1/(D198/100)*(C194/100),"")</f>
        <v/>
      </c>
      <c r="AB198" s="404"/>
      <c r="AC198" s="392"/>
      <c r="AD198" s="392"/>
      <c r="AE198" s="393"/>
      <c r="AF198" s="393"/>
      <c r="AG198" s="393"/>
      <c r="AH198" s="407"/>
      <c r="AI198" s="407"/>
      <c r="AJ198" s="408"/>
      <c r="AK198" s="408"/>
      <c r="AL198" s="408"/>
      <c r="AM198" s="408"/>
      <c r="AN198" s="408"/>
      <c r="AO198" s="408"/>
      <c r="AP198" s="408"/>
      <c r="AQ198" s="408"/>
      <c r="AR198" s="408"/>
      <c r="AS198" s="408"/>
      <c r="AT198" s="408"/>
      <c r="AU198" s="408"/>
      <c r="AV198" s="408"/>
      <c r="AW198" s="408"/>
      <c r="AX198" s="408"/>
      <c r="AY198" s="408"/>
      <c r="AZ198" s="408"/>
      <c r="BA198" s="408"/>
      <c r="BB198" s="408"/>
      <c r="BC198" s="408"/>
      <c r="BD198" s="408"/>
      <c r="BE198" s="408"/>
    </row>
    <row r="199" spans="1:57" ht="12.75" customHeight="1">
      <c r="A199" s="445" t="s">
        <v>372</v>
      </c>
      <c r="B199" s="298"/>
      <c r="C199" s="420"/>
      <c r="D199" s="420"/>
      <c r="E199" s="298"/>
      <c r="F199" s="238"/>
      <c r="G199" s="243"/>
      <c r="H199" s="221"/>
      <c r="I199" s="222"/>
      <c r="J199" s="222"/>
      <c r="K199" s="234"/>
      <c r="L199" s="225"/>
      <c r="M199" s="224"/>
      <c r="N199" s="225"/>
      <c r="O199" s="226"/>
      <c r="P199" s="143">
        <v>198</v>
      </c>
      <c r="Q199" s="227"/>
      <c r="R199" s="228">
        <v>0</v>
      </c>
      <c r="S199" s="229">
        <v>0</v>
      </c>
      <c r="T199" s="272">
        <v>0</v>
      </c>
      <c r="U199" s="272"/>
      <c r="V199" s="272">
        <v>0</v>
      </c>
      <c r="W199" s="261">
        <f>V198*(C198/100)</f>
        <v>0</v>
      </c>
      <c r="X199" s="213"/>
      <c r="Y199" s="217" t="str">
        <f>IFERROR(INT(#REF!/(F198)),"")</f>
        <v/>
      </c>
      <c r="Z199" s="218" t="str">
        <f>IFERROR(IF(C199&lt;&gt;"",$AA$1/(D195/100)*(C199/100),""),"")</f>
        <v/>
      </c>
      <c r="AA199" s="219" t="str">
        <f>IFERROR($AC$1/(D199/100)*(C195/100),"")</f>
        <v/>
      </c>
      <c r="AB199" s="405"/>
      <c r="AC199" s="394"/>
      <c r="AD199" s="394"/>
      <c r="AE199" s="395"/>
      <c r="AF199" s="395"/>
      <c r="AG199" s="395"/>
      <c r="AH199" s="407"/>
      <c r="AI199" s="407"/>
      <c r="AJ199" s="408"/>
      <c r="AK199" s="408"/>
      <c r="AL199" s="408"/>
      <c r="AM199" s="408"/>
      <c r="AN199" s="408"/>
      <c r="AO199" s="408"/>
      <c r="AP199" s="408"/>
      <c r="AQ199" s="408"/>
      <c r="AR199" s="408"/>
      <c r="AS199" s="408"/>
      <c r="AT199" s="408"/>
      <c r="AU199" s="408"/>
      <c r="AV199" s="408"/>
      <c r="AW199" s="408"/>
      <c r="AX199" s="408"/>
      <c r="AY199" s="408"/>
      <c r="AZ199" s="408"/>
      <c r="BA199" s="408"/>
      <c r="BB199" s="408"/>
      <c r="BC199" s="408"/>
      <c r="BD199" s="408"/>
      <c r="BE199" s="408"/>
    </row>
    <row r="200" spans="1:57" ht="12.75" customHeight="1">
      <c r="A200" s="450" t="s">
        <v>309</v>
      </c>
      <c r="B200" s="279"/>
      <c r="C200" s="367"/>
      <c r="D200" s="419"/>
      <c r="E200" s="280"/>
      <c r="F200" s="286"/>
      <c r="G200" s="240"/>
      <c r="H200" s="118"/>
      <c r="I200" s="110"/>
      <c r="J200" s="110"/>
      <c r="K200" s="128"/>
      <c r="L200" s="121"/>
      <c r="M200" s="114"/>
      <c r="N200" s="121"/>
      <c r="O200" s="136"/>
      <c r="P200" s="144">
        <v>199</v>
      </c>
      <c r="Q200" s="132"/>
      <c r="R200" s="195">
        <v>0</v>
      </c>
      <c r="S200" s="206">
        <v>0</v>
      </c>
      <c r="T200" s="269">
        <v>0</v>
      </c>
      <c r="U200" s="269"/>
      <c r="V200" s="269"/>
      <c r="W200" s="256">
        <f t="shared" ref="W200" si="59">(V200*X200)</f>
        <v>0</v>
      </c>
      <c r="X200" s="203"/>
      <c r="Y200" s="181">
        <f>IF(D200&lt;&gt;0,($C201*(1-$AB$1))-$D200,0)</f>
        <v>0</v>
      </c>
      <c r="Z200" s="182"/>
      <c r="AA200" s="183"/>
      <c r="AB200" s="404"/>
      <c r="AC200" s="392"/>
      <c r="AD200" s="392"/>
      <c r="AE200" s="393"/>
      <c r="AF200" s="393"/>
      <c r="AG200" s="393"/>
      <c r="AH200" s="407"/>
      <c r="AI200" s="407"/>
      <c r="AJ200" s="408"/>
      <c r="AK200" s="408"/>
      <c r="AL200" s="408"/>
      <c r="AM200" s="408"/>
      <c r="AN200" s="408"/>
      <c r="AO200" s="408"/>
      <c r="AP200" s="408"/>
      <c r="AQ200" s="408"/>
      <c r="AR200" s="408"/>
      <c r="AS200" s="408"/>
      <c r="AT200" s="408"/>
      <c r="AU200" s="408"/>
      <c r="AV200" s="408"/>
      <c r="AW200" s="408"/>
      <c r="AX200" s="408"/>
      <c r="AY200" s="408"/>
      <c r="AZ200" s="408"/>
      <c r="BA200" s="408"/>
      <c r="BB200" s="408"/>
      <c r="BC200" s="408"/>
      <c r="BD200" s="408"/>
      <c r="BE200" s="408"/>
    </row>
    <row r="201" spans="1:57" ht="12.75" customHeight="1">
      <c r="A201" s="444" t="s">
        <v>373</v>
      </c>
      <c r="B201" s="278"/>
      <c r="C201" s="418"/>
      <c r="D201" s="418"/>
      <c r="E201" s="278"/>
      <c r="F201" s="237"/>
      <c r="G201" s="241"/>
      <c r="H201" s="117"/>
      <c r="I201" s="108"/>
      <c r="J201" s="108"/>
      <c r="K201" s="126"/>
      <c r="L201" s="115"/>
      <c r="M201" s="112"/>
      <c r="N201" s="115"/>
      <c r="O201" s="137"/>
      <c r="P201" s="143">
        <v>200</v>
      </c>
      <c r="Q201" s="130"/>
      <c r="R201" s="194">
        <v>0</v>
      </c>
      <c r="S201" s="207">
        <v>0</v>
      </c>
      <c r="T201" s="270">
        <v>0</v>
      </c>
      <c r="U201" s="270"/>
      <c r="V201" s="270">
        <v>0</v>
      </c>
      <c r="W201" s="165">
        <f>V200*(D200/100)</f>
        <v>0</v>
      </c>
      <c r="X201" s="202"/>
      <c r="Y201" s="175" t="str">
        <f>IFERROR(INT(#REF!/(F200)),"")</f>
        <v/>
      </c>
      <c r="Z201" s="184"/>
      <c r="AA201" s="185"/>
      <c r="AB201" s="405"/>
      <c r="AC201" s="394"/>
      <c r="AD201" s="394"/>
      <c r="AE201" s="395"/>
      <c r="AF201" s="395"/>
      <c r="AG201" s="395"/>
      <c r="AH201" s="407"/>
      <c r="AI201" s="407"/>
      <c r="AJ201" s="408"/>
      <c r="AK201" s="408"/>
      <c r="AL201" s="408"/>
      <c r="AM201" s="408"/>
      <c r="AN201" s="408"/>
      <c r="AO201" s="408"/>
      <c r="AP201" s="408"/>
      <c r="AQ201" s="408"/>
      <c r="AR201" s="408"/>
      <c r="AS201" s="408"/>
      <c r="AT201" s="408"/>
      <c r="AU201" s="408"/>
      <c r="AV201" s="408"/>
      <c r="AW201" s="408"/>
      <c r="AX201" s="408"/>
      <c r="AY201" s="408"/>
      <c r="AZ201" s="408"/>
      <c r="BA201" s="408"/>
      <c r="BB201" s="408"/>
      <c r="BC201" s="408"/>
      <c r="BD201" s="408"/>
      <c r="BE201" s="408"/>
    </row>
    <row r="202" spans="1:57" ht="12.75" customHeight="1">
      <c r="A202" s="450" t="s">
        <v>310</v>
      </c>
      <c r="B202" s="279"/>
      <c r="C202" s="367"/>
      <c r="D202" s="419"/>
      <c r="E202" s="280"/>
      <c r="F202" s="286"/>
      <c r="G202" s="240"/>
      <c r="H202" s="119"/>
      <c r="I202" s="109"/>
      <c r="J202" s="109"/>
      <c r="K202" s="129"/>
      <c r="L202" s="120"/>
      <c r="M202" s="113"/>
      <c r="N202" s="120"/>
      <c r="O202" s="138"/>
      <c r="P202" s="144">
        <v>201</v>
      </c>
      <c r="Q202" s="131"/>
      <c r="R202" s="197">
        <v>0</v>
      </c>
      <c r="S202" s="208">
        <v>0</v>
      </c>
      <c r="T202" s="271">
        <v>0</v>
      </c>
      <c r="U202" s="271"/>
      <c r="V202" s="271"/>
      <c r="W202" s="257">
        <f t="shared" ref="W202" si="60">(V202*X202)</f>
        <v>0</v>
      </c>
      <c r="X202" s="205"/>
      <c r="Y202" s="186">
        <f>IF(D202&lt;&gt;0,($C203*(1-$AB$1))-$D202,0)</f>
        <v>0</v>
      </c>
      <c r="Z202" s="187" t="str">
        <f>IFERROR(IF(C202&lt;&gt;"",$AA$1/(D200/100)*(C202/100),""),"")</f>
        <v/>
      </c>
      <c r="AA202" s="188" t="str">
        <f>IFERROR($AC$1/(D202/100)*(C200/100),"")</f>
        <v/>
      </c>
      <c r="AB202" s="404"/>
      <c r="AC202" s="392"/>
      <c r="AD202" s="392"/>
      <c r="AE202" s="393"/>
      <c r="AF202" s="393"/>
      <c r="AG202" s="393"/>
      <c r="AH202" s="407"/>
      <c r="AI202" s="407"/>
      <c r="AJ202" s="408"/>
      <c r="AK202" s="408"/>
      <c r="AL202" s="408"/>
      <c r="AM202" s="408"/>
      <c r="AN202" s="408"/>
      <c r="AO202" s="408"/>
      <c r="AP202" s="408"/>
      <c r="AQ202" s="408"/>
      <c r="AR202" s="408"/>
      <c r="AS202" s="408"/>
      <c r="AT202" s="408"/>
      <c r="AU202" s="408"/>
      <c r="AV202" s="408"/>
      <c r="AW202" s="408"/>
      <c r="AX202" s="408"/>
      <c r="AY202" s="408"/>
      <c r="AZ202" s="408"/>
      <c r="BA202" s="408"/>
      <c r="BB202" s="408"/>
      <c r="BC202" s="408"/>
      <c r="BD202" s="408"/>
      <c r="BE202" s="408"/>
    </row>
    <row r="203" spans="1:57" ht="12.75" customHeight="1">
      <c r="A203" s="444" t="s">
        <v>374</v>
      </c>
      <c r="B203" s="278"/>
      <c r="C203" s="418"/>
      <c r="D203" s="418"/>
      <c r="E203" s="278"/>
      <c r="F203" s="237"/>
      <c r="G203" s="288"/>
      <c r="H203" s="117"/>
      <c r="I203" s="108"/>
      <c r="J203" s="108"/>
      <c r="K203" s="126"/>
      <c r="L203" s="115"/>
      <c r="M203" s="112"/>
      <c r="N203" s="115"/>
      <c r="O203" s="137"/>
      <c r="P203" s="143">
        <v>202</v>
      </c>
      <c r="Q203" s="130"/>
      <c r="R203" s="194">
        <v>0</v>
      </c>
      <c r="S203" s="207">
        <v>0</v>
      </c>
      <c r="T203" s="270">
        <v>0</v>
      </c>
      <c r="U203" s="270"/>
      <c r="V203" s="270">
        <v>0</v>
      </c>
      <c r="W203" s="258">
        <f>V202*(F202/100)</f>
        <v>0</v>
      </c>
      <c r="X203" s="202"/>
      <c r="Y203" s="176" t="str">
        <f>IFERROR(INT(#REF!/(F202/100)),"")</f>
        <v/>
      </c>
      <c r="Z203" s="189" t="str">
        <f>IFERROR(IF(C203&lt;&gt;"",$AA$1/(D199/100)*(C203/100),""),"")</f>
        <v/>
      </c>
      <c r="AA203" s="190" t="str">
        <f>IFERROR($AC$1/(D203/100)*(C201/100),"")</f>
        <v/>
      </c>
      <c r="AB203" s="405"/>
      <c r="AC203" s="394"/>
      <c r="AD203" s="394"/>
      <c r="AE203" s="395"/>
      <c r="AF203" s="395"/>
      <c r="AG203" s="395"/>
      <c r="AH203" s="407"/>
      <c r="AI203" s="407"/>
      <c r="AJ203" s="408"/>
      <c r="AK203" s="408"/>
      <c r="AL203" s="408"/>
      <c r="AM203" s="408"/>
      <c r="AN203" s="408"/>
      <c r="AO203" s="408"/>
      <c r="AP203" s="408"/>
      <c r="AQ203" s="408"/>
      <c r="AR203" s="408"/>
      <c r="AS203" s="408"/>
      <c r="AT203" s="408"/>
      <c r="AU203" s="408"/>
      <c r="AV203" s="408"/>
      <c r="AW203" s="408"/>
      <c r="AX203" s="408"/>
      <c r="AY203" s="408"/>
      <c r="AZ203" s="408"/>
      <c r="BA203" s="408"/>
      <c r="BB203" s="408"/>
      <c r="BC203" s="408"/>
      <c r="BD203" s="408"/>
      <c r="BE203" s="408"/>
    </row>
    <row r="204" spans="1:57" ht="12.75" customHeight="1">
      <c r="A204" s="450" t="s">
        <v>311</v>
      </c>
      <c r="B204" s="279"/>
      <c r="C204" s="367"/>
      <c r="D204" s="419"/>
      <c r="E204" s="280"/>
      <c r="F204" s="287"/>
      <c r="G204" s="240"/>
      <c r="H204" s="119"/>
      <c r="I204" s="109"/>
      <c r="J204" s="109"/>
      <c r="K204" s="129"/>
      <c r="L204" s="120"/>
      <c r="M204" s="113"/>
      <c r="N204" s="120"/>
      <c r="O204" s="138"/>
      <c r="P204" s="144">
        <v>203</v>
      </c>
      <c r="Q204" s="131"/>
      <c r="R204" s="197">
        <v>0</v>
      </c>
      <c r="S204" s="208">
        <v>0</v>
      </c>
      <c r="T204" s="271">
        <v>0</v>
      </c>
      <c r="U204" s="271"/>
      <c r="V204" s="271"/>
      <c r="W204" s="259">
        <f t="shared" ref="W204" si="61">(V204*X204)</f>
        <v>0</v>
      </c>
      <c r="X204" s="204"/>
      <c r="Y204" s="191">
        <f>IF(D204&lt;&gt;0,($C205*(1-$AB$1))-$D204,0)</f>
        <v>0</v>
      </c>
      <c r="Z204" s="192" t="str">
        <f>IFERROR(IF(C204&lt;&gt;"",$AA$1/(D200/100)*(C204/100),""),"")</f>
        <v/>
      </c>
      <c r="AA204" s="193" t="str">
        <f>IFERROR($AC$1/(D204/100)*(C200/100),"")</f>
        <v/>
      </c>
      <c r="AB204" s="404"/>
      <c r="AC204" s="392"/>
      <c r="AD204" s="392"/>
      <c r="AE204" s="393"/>
      <c r="AF204" s="393"/>
      <c r="AG204" s="393"/>
      <c r="AH204" s="407"/>
      <c r="AI204" s="407"/>
      <c r="AJ204" s="408"/>
      <c r="AK204" s="408"/>
      <c r="AL204" s="408"/>
      <c r="AM204" s="408"/>
      <c r="AN204" s="408"/>
      <c r="AO204" s="408"/>
      <c r="AP204" s="408"/>
      <c r="AQ204" s="408"/>
      <c r="AR204" s="408"/>
      <c r="AS204" s="408"/>
      <c r="AT204" s="408"/>
      <c r="AU204" s="408"/>
      <c r="AV204" s="408"/>
      <c r="AW204" s="408"/>
      <c r="AX204" s="408"/>
      <c r="AY204" s="408"/>
      <c r="AZ204" s="408"/>
      <c r="BA204" s="408"/>
      <c r="BB204" s="408"/>
      <c r="BC204" s="408"/>
      <c r="BD204" s="408"/>
      <c r="BE204" s="408"/>
    </row>
    <row r="205" spans="1:57" ht="12.75" customHeight="1">
      <c r="A205" s="445" t="s">
        <v>375</v>
      </c>
      <c r="B205" s="298"/>
      <c r="C205" s="420"/>
      <c r="D205" s="420"/>
      <c r="E205" s="298"/>
      <c r="F205" s="238"/>
      <c r="G205" s="243"/>
      <c r="H205" s="221"/>
      <c r="I205" s="222"/>
      <c r="J205" s="222"/>
      <c r="K205" s="234"/>
      <c r="L205" s="225"/>
      <c r="M205" s="224"/>
      <c r="N205" s="225"/>
      <c r="O205" s="226"/>
      <c r="P205" s="143">
        <v>204</v>
      </c>
      <c r="Q205" s="227"/>
      <c r="R205" s="228">
        <v>0</v>
      </c>
      <c r="S205" s="229">
        <v>0</v>
      </c>
      <c r="T205" s="272">
        <v>0</v>
      </c>
      <c r="U205" s="272"/>
      <c r="V205" s="272">
        <v>0</v>
      </c>
      <c r="W205" s="261">
        <f>V204*(C204/100)</f>
        <v>0</v>
      </c>
      <c r="X205" s="213"/>
      <c r="Y205" s="217" t="str">
        <f>IFERROR(INT(#REF!/(F204)),"")</f>
        <v/>
      </c>
      <c r="Z205" s="218" t="str">
        <f>IFERROR(IF(C205&lt;&gt;"",$AA$1/(D201/100)*(C205/100),""),"")</f>
        <v/>
      </c>
      <c r="AA205" s="219" t="str">
        <f>IFERROR($AC$1/(D205/100)*(C201/100),"")</f>
        <v/>
      </c>
      <c r="AB205" s="405"/>
      <c r="AC205" s="394"/>
      <c r="AD205" s="394"/>
      <c r="AE205" s="395"/>
      <c r="AF205" s="395"/>
      <c r="AG205" s="395"/>
      <c r="AH205" s="407"/>
      <c r="AI205" s="407"/>
      <c r="AJ205" s="408"/>
      <c r="AK205" s="408"/>
      <c r="AL205" s="408"/>
      <c r="AM205" s="408"/>
      <c r="AN205" s="408"/>
      <c r="AO205" s="408"/>
      <c r="AP205" s="408"/>
      <c r="AQ205" s="408"/>
      <c r="AR205" s="408"/>
      <c r="AS205" s="408"/>
      <c r="AT205" s="408"/>
      <c r="AU205" s="408"/>
      <c r="AV205" s="408"/>
      <c r="AW205" s="408"/>
      <c r="AX205" s="408"/>
      <c r="AY205" s="408"/>
      <c r="AZ205" s="408"/>
      <c r="BA205" s="408"/>
      <c r="BB205" s="408"/>
      <c r="BC205" s="408"/>
      <c r="BD205" s="408"/>
      <c r="BE205" s="408"/>
    </row>
    <row r="206" spans="1:57" ht="12.75" customHeight="1">
      <c r="A206" s="450" t="s">
        <v>312</v>
      </c>
      <c r="B206" s="279"/>
      <c r="C206" s="367"/>
      <c r="D206" s="419"/>
      <c r="E206" s="280"/>
      <c r="F206" s="286"/>
      <c r="G206" s="240"/>
      <c r="H206" s="118"/>
      <c r="I206" s="110"/>
      <c r="J206" s="110"/>
      <c r="K206" s="128"/>
      <c r="L206" s="121"/>
      <c r="M206" s="114"/>
      <c r="N206" s="121"/>
      <c r="O206" s="136"/>
      <c r="P206" s="144">
        <v>205</v>
      </c>
      <c r="Q206" s="132"/>
      <c r="R206" s="195">
        <v>0</v>
      </c>
      <c r="S206" s="206">
        <v>0</v>
      </c>
      <c r="T206" s="269">
        <v>0</v>
      </c>
      <c r="U206" s="269"/>
      <c r="V206" s="269"/>
      <c r="W206" s="256">
        <f t="shared" ref="W206" si="62">(V206*X206)</f>
        <v>0</v>
      </c>
      <c r="X206" s="203"/>
      <c r="Y206" s="181">
        <f>IF(D206&lt;&gt;0,($C207*(1-$AB$1))-$D206,0)</f>
        <v>0</v>
      </c>
      <c r="Z206" s="182"/>
      <c r="AA206" s="183"/>
      <c r="AB206" s="404"/>
      <c r="AC206" s="392"/>
      <c r="AD206" s="392"/>
      <c r="AE206" s="393"/>
      <c r="AF206" s="393"/>
      <c r="AG206" s="393"/>
      <c r="AH206" s="407"/>
      <c r="AI206" s="407"/>
      <c r="AJ206" s="408"/>
      <c r="AK206" s="408"/>
      <c r="AL206" s="408"/>
      <c r="AM206" s="408"/>
      <c r="AN206" s="408"/>
      <c r="AO206" s="408"/>
      <c r="AP206" s="408"/>
      <c r="AQ206" s="408"/>
      <c r="AR206" s="408"/>
      <c r="AS206" s="408"/>
      <c r="AT206" s="408"/>
      <c r="AU206" s="408"/>
      <c r="AV206" s="408"/>
      <c r="AW206" s="408"/>
      <c r="AX206" s="408"/>
      <c r="AY206" s="408"/>
      <c r="AZ206" s="408"/>
      <c r="BA206" s="408"/>
      <c r="BB206" s="408"/>
      <c r="BC206" s="408"/>
      <c r="BD206" s="408"/>
      <c r="BE206" s="408"/>
    </row>
    <row r="207" spans="1:57" ht="12.75" customHeight="1">
      <c r="A207" s="444" t="s">
        <v>376</v>
      </c>
      <c r="B207" s="278"/>
      <c r="C207" s="418"/>
      <c r="D207" s="418"/>
      <c r="E207" s="278"/>
      <c r="F207" s="237"/>
      <c r="G207" s="241"/>
      <c r="H207" s="117"/>
      <c r="I207" s="108"/>
      <c r="J207" s="108"/>
      <c r="K207" s="126"/>
      <c r="L207" s="115"/>
      <c r="M207" s="112"/>
      <c r="N207" s="115"/>
      <c r="O207" s="137"/>
      <c r="P207" s="143">
        <v>206</v>
      </c>
      <c r="Q207" s="130"/>
      <c r="R207" s="194">
        <v>0</v>
      </c>
      <c r="S207" s="207">
        <v>0</v>
      </c>
      <c r="T207" s="270">
        <v>0</v>
      </c>
      <c r="U207" s="270"/>
      <c r="V207" s="270">
        <v>0</v>
      </c>
      <c r="W207" s="165">
        <f>V206*(D206/100)</f>
        <v>0</v>
      </c>
      <c r="X207" s="202"/>
      <c r="Y207" s="175" t="str">
        <f>IFERROR(INT(#REF!/(F206)),"")</f>
        <v/>
      </c>
      <c r="Z207" s="184"/>
      <c r="AA207" s="185"/>
      <c r="AB207" s="405"/>
      <c r="AC207" s="394"/>
      <c r="AD207" s="394"/>
      <c r="AE207" s="395"/>
      <c r="AF207" s="395"/>
      <c r="AG207" s="395"/>
      <c r="AH207" s="407"/>
      <c r="AI207" s="407"/>
      <c r="AJ207" s="408"/>
      <c r="AK207" s="408"/>
      <c r="AL207" s="408"/>
      <c r="AM207" s="408"/>
      <c r="AN207" s="408"/>
      <c r="AO207" s="408"/>
      <c r="AP207" s="408"/>
      <c r="AQ207" s="408"/>
      <c r="AR207" s="408"/>
      <c r="AS207" s="408"/>
      <c r="AT207" s="408"/>
      <c r="AU207" s="408"/>
      <c r="AV207" s="408"/>
      <c r="AW207" s="408"/>
      <c r="AX207" s="408"/>
      <c r="AY207" s="408"/>
      <c r="AZ207" s="408"/>
      <c r="BA207" s="408"/>
      <c r="BB207" s="408"/>
      <c r="BC207" s="408"/>
      <c r="BD207" s="408"/>
      <c r="BE207" s="408"/>
    </row>
    <row r="208" spans="1:57" ht="12.75" customHeight="1">
      <c r="A208" s="450" t="s">
        <v>313</v>
      </c>
      <c r="B208" s="279"/>
      <c r="C208" s="367"/>
      <c r="D208" s="419"/>
      <c r="E208" s="280"/>
      <c r="F208" s="286"/>
      <c r="G208" s="240"/>
      <c r="H208" s="119"/>
      <c r="I208" s="109"/>
      <c r="J208" s="109"/>
      <c r="K208" s="129"/>
      <c r="L208" s="120"/>
      <c r="M208" s="113"/>
      <c r="N208" s="120"/>
      <c r="O208" s="138"/>
      <c r="P208" s="144">
        <v>207</v>
      </c>
      <c r="Q208" s="131"/>
      <c r="R208" s="197">
        <v>0</v>
      </c>
      <c r="S208" s="208">
        <v>0</v>
      </c>
      <c r="T208" s="271">
        <v>0</v>
      </c>
      <c r="U208" s="271"/>
      <c r="V208" s="271"/>
      <c r="W208" s="257">
        <f t="shared" ref="W208" si="63">(V208*X208)</f>
        <v>0</v>
      </c>
      <c r="X208" s="205"/>
      <c r="Y208" s="186">
        <f>IF(D208&lt;&gt;0,($C209*(1-$AB$1))-$D208,0)</f>
        <v>0</v>
      </c>
      <c r="Z208" s="187" t="str">
        <f>IFERROR(IF(C208&lt;&gt;"",$AA$1/(D206/100)*(C208/100),""),"")</f>
        <v/>
      </c>
      <c r="AA208" s="188" t="str">
        <f>IFERROR($AC$1/(D208/100)*(C206/100),"")</f>
        <v/>
      </c>
      <c r="AB208" s="404"/>
      <c r="AC208" s="392"/>
      <c r="AD208" s="392"/>
      <c r="AE208" s="393"/>
      <c r="AF208" s="393"/>
      <c r="AG208" s="393"/>
      <c r="AH208" s="407"/>
      <c r="AI208" s="407"/>
      <c r="AJ208" s="408"/>
      <c r="AK208" s="408"/>
      <c r="AL208" s="408"/>
      <c r="AM208" s="408"/>
      <c r="AN208" s="408"/>
      <c r="AO208" s="408"/>
      <c r="AP208" s="408"/>
      <c r="AQ208" s="408"/>
      <c r="AR208" s="408"/>
      <c r="AS208" s="408"/>
      <c r="AT208" s="408"/>
      <c r="AU208" s="408"/>
      <c r="AV208" s="408"/>
      <c r="AW208" s="408"/>
      <c r="AX208" s="408"/>
      <c r="AY208" s="408"/>
      <c r="AZ208" s="408"/>
      <c r="BA208" s="408"/>
      <c r="BB208" s="408"/>
      <c r="BC208" s="408"/>
      <c r="BD208" s="408"/>
      <c r="BE208" s="408"/>
    </row>
    <row r="209" spans="1:57" ht="12.75" customHeight="1">
      <c r="A209" s="444" t="s">
        <v>377</v>
      </c>
      <c r="B209" s="278"/>
      <c r="C209" s="418"/>
      <c r="D209" s="418"/>
      <c r="E209" s="278"/>
      <c r="F209" s="237"/>
      <c r="G209" s="288"/>
      <c r="H209" s="117"/>
      <c r="I209" s="108"/>
      <c r="J209" s="108"/>
      <c r="K209" s="126"/>
      <c r="L209" s="115"/>
      <c r="M209" s="112"/>
      <c r="N209" s="115"/>
      <c r="O209" s="137"/>
      <c r="P209" s="143">
        <v>208</v>
      </c>
      <c r="Q209" s="130"/>
      <c r="R209" s="194">
        <v>0</v>
      </c>
      <c r="S209" s="207">
        <v>0</v>
      </c>
      <c r="T209" s="270">
        <v>0</v>
      </c>
      <c r="U209" s="270"/>
      <c r="V209" s="270">
        <v>0</v>
      </c>
      <c r="W209" s="258">
        <f>V208*(F208/100)</f>
        <v>0</v>
      </c>
      <c r="X209" s="202"/>
      <c r="Y209" s="176" t="str">
        <f>IFERROR(INT(#REF!/(F208/100)),"")</f>
        <v/>
      </c>
      <c r="Z209" s="189" t="str">
        <f>IFERROR(IF(C209&lt;&gt;"",$AA$1/(D205/100)*(C209/100),""),"")</f>
        <v/>
      </c>
      <c r="AA209" s="190" t="str">
        <f>IFERROR($AC$1/(D209/100)*(C207/100),"")</f>
        <v/>
      </c>
      <c r="AB209" s="405"/>
      <c r="AC209" s="394"/>
      <c r="AD209" s="394"/>
      <c r="AE209" s="395"/>
      <c r="AF209" s="395"/>
      <c r="AG209" s="395"/>
      <c r="AH209" s="407"/>
      <c r="AI209" s="407"/>
      <c r="AJ209" s="408"/>
      <c r="AK209" s="408"/>
      <c r="AL209" s="408"/>
      <c r="AM209" s="408"/>
      <c r="AN209" s="408"/>
      <c r="AO209" s="408"/>
      <c r="AP209" s="408"/>
      <c r="AQ209" s="408"/>
      <c r="AR209" s="408"/>
      <c r="AS209" s="408"/>
      <c r="AT209" s="408"/>
      <c r="AU209" s="408"/>
      <c r="AV209" s="408"/>
      <c r="AW209" s="408"/>
      <c r="AX209" s="408"/>
      <c r="AY209" s="408"/>
      <c r="AZ209" s="408"/>
      <c r="BA209" s="408"/>
      <c r="BB209" s="408"/>
      <c r="BC209" s="408"/>
      <c r="BD209" s="408"/>
      <c r="BE209" s="408"/>
    </row>
    <row r="210" spans="1:57" ht="12.75" customHeight="1">
      <c r="A210" s="450" t="s">
        <v>314</v>
      </c>
      <c r="B210" s="279"/>
      <c r="C210" s="367"/>
      <c r="D210" s="419"/>
      <c r="E210" s="280"/>
      <c r="F210" s="287"/>
      <c r="G210" s="240"/>
      <c r="H210" s="119"/>
      <c r="I210" s="109"/>
      <c r="J210" s="109"/>
      <c r="K210" s="129"/>
      <c r="L210" s="120"/>
      <c r="M210" s="113"/>
      <c r="N210" s="120"/>
      <c r="O210" s="138"/>
      <c r="P210" s="144">
        <v>209</v>
      </c>
      <c r="Q210" s="131"/>
      <c r="R210" s="197">
        <v>0</v>
      </c>
      <c r="S210" s="208">
        <v>0</v>
      </c>
      <c r="T210" s="271">
        <v>0</v>
      </c>
      <c r="U210" s="271"/>
      <c r="V210" s="271"/>
      <c r="W210" s="259">
        <f t="shared" ref="W210" si="64">(V210*X210)</f>
        <v>0</v>
      </c>
      <c r="X210" s="204"/>
      <c r="Y210" s="191">
        <f>IF(D210&lt;&gt;0,($C211*(1-$AB$1))-$D210,0)</f>
        <v>0</v>
      </c>
      <c r="Z210" s="192" t="str">
        <f>IFERROR(IF(C210&lt;&gt;"",$AA$1/(D206/100)*(C210/100),""),"")</f>
        <v/>
      </c>
      <c r="AA210" s="193" t="str">
        <f>IFERROR($AC$1/(D210/100)*(C206/100),"")</f>
        <v/>
      </c>
      <c r="AB210" s="404"/>
      <c r="AC210" s="392"/>
      <c r="AD210" s="392"/>
      <c r="AE210" s="393"/>
      <c r="AF210" s="393"/>
      <c r="AG210" s="393"/>
      <c r="AH210" s="407"/>
      <c r="AI210" s="407"/>
      <c r="AJ210" s="408"/>
      <c r="AK210" s="408"/>
      <c r="AL210" s="408"/>
      <c r="AM210" s="408"/>
      <c r="AN210" s="408"/>
      <c r="AO210" s="408"/>
      <c r="AP210" s="408"/>
      <c r="AQ210" s="408"/>
      <c r="AR210" s="408"/>
      <c r="AS210" s="408"/>
      <c r="AT210" s="408"/>
      <c r="AU210" s="408"/>
      <c r="AV210" s="408"/>
      <c r="AW210" s="408"/>
      <c r="AX210" s="408"/>
      <c r="AY210" s="408"/>
      <c r="AZ210" s="408"/>
      <c r="BA210" s="408"/>
      <c r="BB210" s="408"/>
      <c r="BC210" s="408"/>
      <c r="BD210" s="408"/>
      <c r="BE210" s="408"/>
    </row>
    <row r="211" spans="1:57" ht="12.75" customHeight="1">
      <c r="A211" s="445" t="s">
        <v>378</v>
      </c>
      <c r="B211" s="298"/>
      <c r="C211" s="420"/>
      <c r="D211" s="420"/>
      <c r="E211" s="298"/>
      <c r="F211" s="238"/>
      <c r="G211" s="243"/>
      <c r="H211" s="221"/>
      <c r="I211" s="222"/>
      <c r="J211" s="222"/>
      <c r="K211" s="234"/>
      <c r="L211" s="225"/>
      <c r="M211" s="224"/>
      <c r="N211" s="225"/>
      <c r="O211" s="226"/>
      <c r="P211" s="143">
        <v>210</v>
      </c>
      <c r="Q211" s="227"/>
      <c r="R211" s="228">
        <v>0</v>
      </c>
      <c r="S211" s="229">
        <v>0</v>
      </c>
      <c r="T211" s="272">
        <v>0</v>
      </c>
      <c r="U211" s="272"/>
      <c r="V211" s="272">
        <v>0</v>
      </c>
      <c r="W211" s="261">
        <f>V210*(C210/100)</f>
        <v>0</v>
      </c>
      <c r="X211" s="213"/>
      <c r="Y211" s="217" t="str">
        <f>IFERROR(INT(#REF!/(F210)),"")</f>
        <v/>
      </c>
      <c r="Z211" s="218" t="str">
        <f>IFERROR(IF(C211&lt;&gt;"",$AA$1/(D207/100)*(C211/100),""),"")</f>
        <v/>
      </c>
      <c r="AA211" s="219" t="str">
        <f>IFERROR($AC$1/(D211/100)*(C207/100),"")</f>
        <v/>
      </c>
      <c r="AB211" s="405"/>
      <c r="AC211" s="394"/>
      <c r="AD211" s="394"/>
      <c r="AE211" s="395"/>
      <c r="AF211" s="395"/>
      <c r="AG211" s="395"/>
      <c r="AH211" s="407"/>
      <c r="AI211" s="407"/>
      <c r="AJ211" s="408"/>
      <c r="AK211" s="408"/>
      <c r="AL211" s="408"/>
      <c r="AM211" s="408"/>
      <c r="AN211" s="408"/>
      <c r="AO211" s="408"/>
      <c r="AP211" s="408"/>
      <c r="AQ211" s="408"/>
      <c r="AR211" s="408"/>
      <c r="AS211" s="408"/>
      <c r="AT211" s="408"/>
      <c r="AU211" s="408"/>
      <c r="AV211" s="408"/>
      <c r="AW211" s="408"/>
      <c r="AX211" s="408"/>
      <c r="AY211" s="408"/>
      <c r="AZ211" s="408"/>
      <c r="BA211" s="408"/>
      <c r="BB211" s="408"/>
      <c r="BC211" s="408"/>
      <c r="BD211" s="408"/>
      <c r="BE211" s="408"/>
    </row>
    <row r="212" spans="1:57" ht="12.75" customHeight="1">
      <c r="A212" s="450" t="s">
        <v>315</v>
      </c>
      <c r="B212" s="279"/>
      <c r="C212" s="367"/>
      <c r="D212" s="419"/>
      <c r="E212" s="280"/>
      <c r="F212" s="286"/>
      <c r="G212" s="240"/>
      <c r="H212" s="118"/>
      <c r="I212" s="110"/>
      <c r="J212" s="110"/>
      <c r="K212" s="128"/>
      <c r="L212" s="121"/>
      <c r="M212" s="114"/>
      <c r="N212" s="121"/>
      <c r="O212" s="136"/>
      <c r="P212" s="144">
        <v>211</v>
      </c>
      <c r="Q212" s="132"/>
      <c r="R212" s="195">
        <v>0</v>
      </c>
      <c r="S212" s="206">
        <v>0</v>
      </c>
      <c r="T212" s="269">
        <v>0</v>
      </c>
      <c r="U212" s="269"/>
      <c r="V212" s="269"/>
      <c r="W212" s="256">
        <f t="shared" ref="W212" si="65">(V212*X212)</f>
        <v>0</v>
      </c>
      <c r="X212" s="203"/>
      <c r="Y212" s="181">
        <f>IF(D212&lt;&gt;0,($C213*(1-$AB$1))-$D212,0)</f>
        <v>0</v>
      </c>
      <c r="Z212" s="182"/>
      <c r="AA212" s="183"/>
      <c r="AB212" s="404"/>
      <c r="AC212" s="392"/>
      <c r="AD212" s="392"/>
      <c r="AE212" s="393"/>
      <c r="AF212" s="393"/>
      <c r="AG212" s="393"/>
      <c r="AH212" s="407"/>
      <c r="AI212" s="407"/>
      <c r="AJ212" s="408"/>
      <c r="AK212" s="408"/>
      <c r="AL212" s="408"/>
      <c r="AM212" s="408"/>
      <c r="AN212" s="408"/>
      <c r="AO212" s="408"/>
      <c r="AP212" s="408"/>
      <c r="AQ212" s="408"/>
      <c r="AR212" s="408"/>
      <c r="AS212" s="408"/>
      <c r="AT212" s="408"/>
      <c r="AU212" s="408"/>
      <c r="AV212" s="408"/>
      <c r="AW212" s="408"/>
      <c r="AX212" s="408"/>
      <c r="AY212" s="408"/>
      <c r="AZ212" s="408"/>
      <c r="BA212" s="408"/>
      <c r="BB212" s="408"/>
      <c r="BC212" s="408"/>
      <c r="BD212" s="408"/>
      <c r="BE212" s="408"/>
    </row>
    <row r="213" spans="1:57" ht="12.75" customHeight="1">
      <c r="A213" s="444" t="s">
        <v>379</v>
      </c>
      <c r="B213" s="278"/>
      <c r="C213" s="418"/>
      <c r="D213" s="418"/>
      <c r="E213" s="278"/>
      <c r="F213" s="237"/>
      <c r="G213" s="241"/>
      <c r="H213" s="117"/>
      <c r="I213" s="108"/>
      <c r="J213" s="108"/>
      <c r="K213" s="126"/>
      <c r="L213" s="115"/>
      <c r="M213" s="112"/>
      <c r="N213" s="115"/>
      <c r="O213" s="137"/>
      <c r="P213" s="143">
        <v>212</v>
      </c>
      <c r="Q213" s="130"/>
      <c r="R213" s="194">
        <v>0</v>
      </c>
      <c r="S213" s="207">
        <v>0</v>
      </c>
      <c r="T213" s="270">
        <v>0</v>
      </c>
      <c r="U213" s="270"/>
      <c r="V213" s="270">
        <v>0</v>
      </c>
      <c r="W213" s="165">
        <f>V212*(D212/100)</f>
        <v>0</v>
      </c>
      <c r="X213" s="202"/>
      <c r="Y213" s="175" t="str">
        <f>IFERROR(INT(#REF!/(F212)),"")</f>
        <v/>
      </c>
      <c r="Z213" s="184"/>
      <c r="AA213" s="185"/>
      <c r="AB213" s="405"/>
      <c r="AC213" s="394"/>
      <c r="AD213" s="394"/>
      <c r="AE213" s="395"/>
      <c r="AF213" s="395"/>
      <c r="AG213" s="395"/>
      <c r="AH213" s="407"/>
      <c r="AI213" s="407"/>
      <c r="AJ213" s="408"/>
      <c r="AK213" s="408"/>
      <c r="AL213" s="408"/>
      <c r="AM213" s="408"/>
      <c r="AN213" s="408"/>
      <c r="AO213" s="408"/>
      <c r="AP213" s="408"/>
      <c r="AQ213" s="408"/>
      <c r="AR213" s="408"/>
      <c r="AS213" s="408"/>
      <c r="AT213" s="408"/>
      <c r="AU213" s="408"/>
      <c r="AV213" s="408"/>
      <c r="AW213" s="408"/>
      <c r="AX213" s="408"/>
      <c r="AY213" s="408"/>
      <c r="AZ213" s="408"/>
      <c r="BA213" s="408"/>
      <c r="BB213" s="408"/>
      <c r="BC213" s="408"/>
      <c r="BD213" s="408"/>
      <c r="BE213" s="408"/>
    </row>
    <row r="214" spans="1:57" ht="12.75" customHeight="1">
      <c r="A214" s="450" t="s">
        <v>316</v>
      </c>
      <c r="B214" s="279"/>
      <c r="C214" s="367"/>
      <c r="D214" s="419"/>
      <c r="E214" s="280"/>
      <c r="F214" s="286"/>
      <c r="G214" s="240"/>
      <c r="H214" s="119"/>
      <c r="I214" s="109"/>
      <c r="J214" s="109"/>
      <c r="K214" s="129"/>
      <c r="L214" s="120"/>
      <c r="M214" s="113"/>
      <c r="N214" s="120"/>
      <c r="O214" s="138"/>
      <c r="P214" s="144">
        <v>213</v>
      </c>
      <c r="Q214" s="131"/>
      <c r="R214" s="197">
        <v>0</v>
      </c>
      <c r="S214" s="208">
        <v>0</v>
      </c>
      <c r="T214" s="271">
        <v>0</v>
      </c>
      <c r="U214" s="271"/>
      <c r="V214" s="271"/>
      <c r="W214" s="257">
        <f t="shared" ref="W214" si="66">(V214*X214)</f>
        <v>0</v>
      </c>
      <c r="X214" s="205"/>
      <c r="Y214" s="186">
        <f>IF(D214&lt;&gt;0,($C215*(1-$AB$1))-$D214,0)</f>
        <v>0</v>
      </c>
      <c r="Z214" s="187" t="str">
        <f>IFERROR(IF(C214&lt;&gt;"",$AA$1/(D212/100)*(C214/100),""),"")</f>
        <v/>
      </c>
      <c r="AA214" s="188" t="str">
        <f>IFERROR($AC$1/(D214/100)*(C212/100),"")</f>
        <v/>
      </c>
      <c r="AB214" s="404"/>
      <c r="AC214" s="392"/>
      <c r="AD214" s="392"/>
      <c r="AE214" s="393"/>
      <c r="AF214" s="393"/>
      <c r="AG214" s="393"/>
      <c r="AH214" s="407"/>
      <c r="AI214" s="407"/>
      <c r="AJ214" s="408"/>
      <c r="AK214" s="408"/>
      <c r="AL214" s="408"/>
      <c r="AM214" s="408"/>
      <c r="AN214" s="408"/>
      <c r="AO214" s="408"/>
      <c r="AP214" s="408"/>
      <c r="AQ214" s="408"/>
      <c r="AR214" s="408"/>
      <c r="AS214" s="408"/>
      <c r="AT214" s="408"/>
      <c r="AU214" s="408"/>
      <c r="AV214" s="408"/>
      <c r="AW214" s="408"/>
      <c r="AX214" s="408"/>
      <c r="AY214" s="408"/>
      <c r="AZ214" s="408"/>
      <c r="BA214" s="408"/>
      <c r="BB214" s="408"/>
      <c r="BC214" s="408"/>
      <c r="BD214" s="408"/>
      <c r="BE214" s="408"/>
    </row>
    <row r="215" spans="1:57" ht="12.75" customHeight="1">
      <c r="A215" s="444" t="s">
        <v>380</v>
      </c>
      <c r="B215" s="278"/>
      <c r="C215" s="418"/>
      <c r="D215" s="418"/>
      <c r="E215" s="278"/>
      <c r="F215" s="237"/>
      <c r="G215" s="288"/>
      <c r="H215" s="117"/>
      <c r="I215" s="108"/>
      <c r="J215" s="108"/>
      <c r="K215" s="126"/>
      <c r="L215" s="115"/>
      <c r="M215" s="112"/>
      <c r="N215" s="115"/>
      <c r="O215" s="137"/>
      <c r="P215" s="143">
        <v>214</v>
      </c>
      <c r="Q215" s="130"/>
      <c r="R215" s="194">
        <v>0</v>
      </c>
      <c r="S215" s="207">
        <v>0</v>
      </c>
      <c r="T215" s="270">
        <v>0</v>
      </c>
      <c r="U215" s="270"/>
      <c r="V215" s="270">
        <v>0</v>
      </c>
      <c r="W215" s="258">
        <f>V214*(F214/100)</f>
        <v>0</v>
      </c>
      <c r="X215" s="202"/>
      <c r="Y215" s="176" t="str">
        <f>IFERROR(INT(#REF!/(F214/100)),"")</f>
        <v/>
      </c>
      <c r="Z215" s="189" t="str">
        <f>IFERROR(IF(C215&lt;&gt;"",$AA$1/(D211/100)*(C215/100),""),"")</f>
        <v/>
      </c>
      <c r="AA215" s="190" t="str">
        <f>IFERROR($AC$1/(D215/100)*(C213/100),"")</f>
        <v/>
      </c>
      <c r="AB215" s="405"/>
      <c r="AC215" s="394"/>
      <c r="AD215" s="394"/>
      <c r="AE215" s="395"/>
      <c r="AF215" s="395"/>
      <c r="AG215" s="395"/>
      <c r="AH215" s="407"/>
      <c r="AI215" s="407"/>
      <c r="AJ215" s="408"/>
      <c r="AK215" s="408"/>
      <c r="AL215" s="408"/>
      <c r="AM215" s="408"/>
      <c r="AN215" s="408"/>
      <c r="AO215" s="408"/>
      <c r="AP215" s="408"/>
      <c r="AQ215" s="408"/>
      <c r="AR215" s="408"/>
      <c r="AS215" s="408"/>
      <c r="AT215" s="408"/>
      <c r="AU215" s="408"/>
      <c r="AV215" s="408"/>
      <c r="AW215" s="408"/>
      <c r="AX215" s="408"/>
      <c r="AY215" s="408"/>
      <c r="AZ215" s="408"/>
      <c r="BA215" s="408"/>
      <c r="BB215" s="408"/>
      <c r="BC215" s="408"/>
      <c r="BD215" s="408"/>
      <c r="BE215" s="408"/>
    </row>
    <row r="216" spans="1:57" ht="12.75" customHeight="1">
      <c r="A216" s="450" t="s">
        <v>317</v>
      </c>
      <c r="B216" s="279"/>
      <c r="C216" s="367"/>
      <c r="D216" s="419"/>
      <c r="E216" s="280"/>
      <c r="F216" s="287"/>
      <c r="G216" s="240"/>
      <c r="H216" s="119"/>
      <c r="I216" s="109"/>
      <c r="J216" s="109"/>
      <c r="K216" s="129"/>
      <c r="L216" s="120"/>
      <c r="M216" s="113"/>
      <c r="N216" s="120"/>
      <c r="O216" s="138"/>
      <c r="P216" s="144">
        <v>215</v>
      </c>
      <c r="Q216" s="131"/>
      <c r="R216" s="197">
        <v>0</v>
      </c>
      <c r="S216" s="208">
        <v>0</v>
      </c>
      <c r="T216" s="271">
        <v>0</v>
      </c>
      <c r="U216" s="271"/>
      <c r="V216" s="271"/>
      <c r="W216" s="259">
        <f t="shared" ref="W216" si="67">(V216*X216)</f>
        <v>0</v>
      </c>
      <c r="X216" s="204"/>
      <c r="Y216" s="191">
        <f>IF(D216&lt;&gt;0,($C217*(1-$AB$1))-$D216,0)</f>
        <v>0</v>
      </c>
      <c r="Z216" s="192" t="str">
        <f>IFERROR(IF(C216&lt;&gt;"",$AA$1/(D212/100)*(C216/100),""),"")</f>
        <v/>
      </c>
      <c r="AA216" s="193" t="str">
        <f>IFERROR($AC$1/(D216/100)*(C212/100),"")</f>
        <v/>
      </c>
      <c r="AB216" s="404"/>
      <c r="AC216" s="392"/>
      <c r="AD216" s="392"/>
      <c r="AE216" s="393"/>
      <c r="AF216" s="393"/>
      <c r="AG216" s="393"/>
      <c r="AH216" s="407"/>
      <c r="AI216" s="407"/>
      <c r="AJ216" s="408"/>
      <c r="AK216" s="408"/>
      <c r="AL216" s="408"/>
      <c r="AM216" s="408"/>
      <c r="AN216" s="408"/>
      <c r="AO216" s="408"/>
      <c r="AP216" s="408"/>
      <c r="AQ216" s="408"/>
      <c r="AR216" s="408"/>
      <c r="AS216" s="408"/>
      <c r="AT216" s="408"/>
      <c r="AU216" s="408"/>
      <c r="AV216" s="408"/>
      <c r="AW216" s="408"/>
      <c r="AX216" s="408"/>
      <c r="AY216" s="408"/>
      <c r="AZ216" s="408"/>
      <c r="BA216" s="408"/>
      <c r="BB216" s="408"/>
      <c r="BC216" s="408"/>
      <c r="BD216" s="408"/>
      <c r="BE216" s="408"/>
    </row>
    <row r="217" spans="1:57" ht="12.75" customHeight="1">
      <c r="A217" s="445" t="s">
        <v>381</v>
      </c>
      <c r="B217" s="298"/>
      <c r="C217" s="420"/>
      <c r="D217" s="420"/>
      <c r="E217" s="298"/>
      <c r="F217" s="238"/>
      <c r="G217" s="243"/>
      <c r="H217" s="221"/>
      <c r="I217" s="222"/>
      <c r="J217" s="222"/>
      <c r="K217" s="234"/>
      <c r="L217" s="225"/>
      <c r="M217" s="224"/>
      <c r="N217" s="225"/>
      <c r="O217" s="226"/>
      <c r="P217" s="143">
        <v>216</v>
      </c>
      <c r="Q217" s="227"/>
      <c r="R217" s="228">
        <v>0</v>
      </c>
      <c r="S217" s="229">
        <v>0</v>
      </c>
      <c r="T217" s="272">
        <v>0</v>
      </c>
      <c r="U217" s="272"/>
      <c r="V217" s="272">
        <v>0</v>
      </c>
      <c r="W217" s="261">
        <f>V216*(C216/100)</f>
        <v>0</v>
      </c>
      <c r="X217" s="213"/>
      <c r="Y217" s="217" t="str">
        <f>IFERROR(INT(#REF!/(F216)),"")</f>
        <v/>
      </c>
      <c r="Z217" s="218" t="str">
        <f>IFERROR(IF(C217&lt;&gt;"",$AA$1/(D213/100)*(C217/100),""),"")</f>
        <v/>
      </c>
      <c r="AA217" s="219" t="str">
        <f>IFERROR($AC$1/(D217/100)*(C213/100),"")</f>
        <v/>
      </c>
      <c r="AB217" s="405"/>
      <c r="AC217" s="394"/>
      <c r="AD217" s="394"/>
      <c r="AE217" s="395"/>
      <c r="AF217" s="395"/>
      <c r="AG217" s="395"/>
      <c r="AH217" s="407"/>
      <c r="AI217" s="407"/>
      <c r="AJ217" s="408"/>
      <c r="AK217" s="408"/>
      <c r="AL217" s="408"/>
      <c r="AM217" s="408"/>
      <c r="AN217" s="408"/>
      <c r="AO217" s="408"/>
      <c r="AP217" s="408"/>
      <c r="AQ217" s="408"/>
      <c r="AR217" s="408"/>
      <c r="AS217" s="408"/>
      <c r="AT217" s="408"/>
      <c r="AU217" s="408"/>
      <c r="AV217" s="408"/>
      <c r="AW217" s="408"/>
      <c r="AX217" s="408"/>
      <c r="AY217" s="408"/>
      <c r="AZ217" s="408"/>
      <c r="BA217" s="408"/>
      <c r="BB217" s="408"/>
      <c r="BC217" s="408"/>
      <c r="BD217" s="408"/>
      <c r="BE217" s="408"/>
    </row>
    <row r="218" spans="1:57" ht="12.75" customHeight="1">
      <c r="A218" s="450" t="s">
        <v>318</v>
      </c>
      <c r="B218" s="279"/>
      <c r="C218" s="367"/>
      <c r="D218" s="419"/>
      <c r="E218" s="280"/>
      <c r="F218" s="286"/>
      <c r="G218" s="240"/>
      <c r="H218" s="118"/>
      <c r="I218" s="110"/>
      <c r="J218" s="110"/>
      <c r="K218" s="128"/>
      <c r="L218" s="121"/>
      <c r="M218" s="114"/>
      <c r="N218" s="121"/>
      <c r="O218" s="136"/>
      <c r="P218" s="144">
        <v>217</v>
      </c>
      <c r="Q218" s="132"/>
      <c r="R218" s="195">
        <v>0</v>
      </c>
      <c r="S218" s="206">
        <v>0</v>
      </c>
      <c r="T218" s="269">
        <v>0</v>
      </c>
      <c r="U218" s="269"/>
      <c r="V218" s="269"/>
      <c r="W218" s="256">
        <f t="shared" ref="W218" si="68">(V218*X218)</f>
        <v>0</v>
      </c>
      <c r="X218" s="203"/>
      <c r="Y218" s="181">
        <f>IF(D218&lt;&gt;0,($C219*(1-$AB$1))-$D218,0)</f>
        <v>0</v>
      </c>
      <c r="Z218" s="182"/>
      <c r="AA218" s="183"/>
      <c r="AB218" s="404"/>
      <c r="AC218" s="392"/>
      <c r="AD218" s="392"/>
      <c r="AE218" s="393"/>
      <c r="AF218" s="393"/>
      <c r="AG218" s="393"/>
      <c r="AH218" s="407"/>
      <c r="AI218" s="407"/>
      <c r="AJ218" s="408"/>
      <c r="AK218" s="408"/>
      <c r="AL218" s="408"/>
      <c r="AM218" s="408"/>
      <c r="AN218" s="408"/>
      <c r="AO218" s="408"/>
      <c r="AP218" s="408"/>
      <c r="AQ218" s="408"/>
      <c r="AR218" s="408"/>
      <c r="AS218" s="408"/>
      <c r="AT218" s="408"/>
      <c r="AU218" s="408"/>
      <c r="AV218" s="408"/>
      <c r="AW218" s="408"/>
      <c r="AX218" s="408"/>
      <c r="AY218" s="408"/>
      <c r="AZ218" s="408"/>
      <c r="BA218" s="408"/>
      <c r="BB218" s="408"/>
      <c r="BC218" s="408"/>
      <c r="BD218" s="408"/>
      <c r="BE218" s="408"/>
    </row>
    <row r="219" spans="1:57" ht="12.75" customHeight="1">
      <c r="A219" s="444" t="s">
        <v>382</v>
      </c>
      <c r="B219" s="278"/>
      <c r="C219" s="418"/>
      <c r="D219" s="418"/>
      <c r="E219" s="278"/>
      <c r="F219" s="237"/>
      <c r="G219" s="241"/>
      <c r="H219" s="117"/>
      <c r="I219" s="108"/>
      <c r="J219" s="108"/>
      <c r="K219" s="126"/>
      <c r="L219" s="115"/>
      <c r="M219" s="112"/>
      <c r="N219" s="115"/>
      <c r="O219" s="137"/>
      <c r="P219" s="143">
        <v>218</v>
      </c>
      <c r="Q219" s="130"/>
      <c r="R219" s="194">
        <v>0</v>
      </c>
      <c r="S219" s="207">
        <v>0</v>
      </c>
      <c r="T219" s="270">
        <v>0</v>
      </c>
      <c r="U219" s="270"/>
      <c r="V219" s="270">
        <v>0</v>
      </c>
      <c r="W219" s="165">
        <f>V218*(D218/100)</f>
        <v>0</v>
      </c>
      <c r="X219" s="202"/>
      <c r="Y219" s="175" t="str">
        <f>IFERROR(INT(#REF!/(F218)),"")</f>
        <v/>
      </c>
      <c r="Z219" s="184"/>
      <c r="AA219" s="185"/>
      <c r="AB219" s="405"/>
      <c r="AC219" s="394"/>
      <c r="AD219" s="394"/>
      <c r="AE219" s="395"/>
      <c r="AF219" s="395"/>
      <c r="AG219" s="395"/>
      <c r="AH219" s="407"/>
      <c r="AI219" s="407"/>
      <c r="AJ219" s="408"/>
      <c r="AK219" s="408"/>
      <c r="AL219" s="408"/>
      <c r="AM219" s="408"/>
      <c r="AN219" s="408"/>
      <c r="AO219" s="408"/>
      <c r="AP219" s="408"/>
      <c r="AQ219" s="408"/>
      <c r="AR219" s="408"/>
      <c r="AS219" s="408"/>
      <c r="AT219" s="408"/>
      <c r="AU219" s="408"/>
      <c r="AV219" s="408"/>
      <c r="AW219" s="408"/>
      <c r="AX219" s="408"/>
      <c r="AY219" s="408"/>
      <c r="AZ219" s="408"/>
      <c r="BA219" s="408"/>
      <c r="BB219" s="408"/>
      <c r="BC219" s="408"/>
      <c r="BD219" s="408"/>
      <c r="BE219" s="408"/>
    </row>
    <row r="220" spans="1:57" ht="12.75" customHeight="1">
      <c r="A220" s="450" t="s">
        <v>319</v>
      </c>
      <c r="B220" s="279"/>
      <c r="C220" s="367"/>
      <c r="D220" s="419"/>
      <c r="E220" s="280"/>
      <c r="F220" s="286"/>
      <c r="G220" s="240"/>
      <c r="H220" s="119"/>
      <c r="I220" s="109"/>
      <c r="J220" s="109"/>
      <c r="K220" s="129"/>
      <c r="L220" s="120"/>
      <c r="M220" s="113"/>
      <c r="N220" s="120"/>
      <c r="O220" s="138"/>
      <c r="P220" s="144">
        <v>219</v>
      </c>
      <c r="Q220" s="131"/>
      <c r="R220" s="197">
        <v>0</v>
      </c>
      <c r="S220" s="208">
        <v>0</v>
      </c>
      <c r="T220" s="271">
        <v>0</v>
      </c>
      <c r="U220" s="271"/>
      <c r="V220" s="271"/>
      <c r="W220" s="257">
        <f t="shared" ref="W220" si="69">(V220*X220)</f>
        <v>0</v>
      </c>
      <c r="X220" s="205"/>
      <c r="Y220" s="186">
        <f>IF(D220&lt;&gt;0,($C221*(1-$AB$1))-$D220,0)</f>
        <v>0</v>
      </c>
      <c r="Z220" s="187" t="str">
        <f>IFERROR(IF(C220&lt;&gt;"",$AA$1/(D218/100)*(C220/100),""),"")</f>
        <v/>
      </c>
      <c r="AA220" s="188" t="str">
        <f>IFERROR($AC$1/(D220/100)*(C218/100),"")</f>
        <v/>
      </c>
      <c r="AB220" s="404"/>
      <c r="AC220" s="392"/>
      <c r="AD220" s="392"/>
      <c r="AE220" s="393"/>
      <c r="AF220" s="393"/>
      <c r="AG220" s="393"/>
      <c r="AH220" s="407"/>
      <c r="AI220" s="407"/>
      <c r="AJ220" s="408"/>
      <c r="AK220" s="408"/>
      <c r="AL220" s="408"/>
      <c r="AM220" s="408"/>
      <c r="AN220" s="408"/>
      <c r="AO220" s="408"/>
      <c r="AP220" s="408"/>
      <c r="AQ220" s="408"/>
      <c r="AR220" s="408"/>
      <c r="AS220" s="408"/>
      <c r="AT220" s="408"/>
      <c r="AU220" s="408"/>
      <c r="AV220" s="408"/>
      <c r="AW220" s="408"/>
      <c r="AX220" s="408"/>
      <c r="AY220" s="408"/>
      <c r="AZ220" s="408"/>
      <c r="BA220" s="408"/>
      <c r="BB220" s="408"/>
      <c r="BC220" s="408"/>
      <c r="BD220" s="408"/>
      <c r="BE220" s="408"/>
    </row>
    <row r="221" spans="1:57" ht="12.75" customHeight="1">
      <c r="A221" s="444" t="s">
        <v>383</v>
      </c>
      <c r="B221" s="278"/>
      <c r="C221" s="418"/>
      <c r="D221" s="418"/>
      <c r="E221" s="278"/>
      <c r="F221" s="237"/>
      <c r="G221" s="288"/>
      <c r="H221" s="117"/>
      <c r="I221" s="108"/>
      <c r="J221" s="108"/>
      <c r="K221" s="126"/>
      <c r="L221" s="115"/>
      <c r="M221" s="112"/>
      <c r="N221" s="115"/>
      <c r="O221" s="137"/>
      <c r="P221" s="143">
        <v>220</v>
      </c>
      <c r="Q221" s="130"/>
      <c r="R221" s="194">
        <v>0</v>
      </c>
      <c r="S221" s="207">
        <v>0</v>
      </c>
      <c r="T221" s="270">
        <v>0</v>
      </c>
      <c r="U221" s="270"/>
      <c r="V221" s="270">
        <v>0</v>
      </c>
      <c r="W221" s="258">
        <f>V220*(F220/100)</f>
        <v>0</v>
      </c>
      <c r="X221" s="202"/>
      <c r="Y221" s="176" t="str">
        <f>IFERROR(INT(#REF!/(F220/100)),"")</f>
        <v/>
      </c>
      <c r="Z221" s="189" t="str">
        <f>IFERROR(IF(C221&lt;&gt;"",$AA$1/(D217/100)*(C221/100),""),"")</f>
        <v/>
      </c>
      <c r="AA221" s="190" t="str">
        <f>IFERROR($AC$1/(D221/100)*(C219/100),"")</f>
        <v/>
      </c>
      <c r="AB221" s="405"/>
      <c r="AC221" s="394"/>
      <c r="AD221" s="394"/>
      <c r="AE221" s="395"/>
      <c r="AF221" s="395"/>
      <c r="AG221" s="395"/>
      <c r="AH221" s="407"/>
      <c r="AI221" s="407"/>
      <c r="AJ221" s="408"/>
      <c r="AK221" s="408"/>
      <c r="AL221" s="408"/>
      <c r="AM221" s="408"/>
      <c r="AN221" s="408"/>
      <c r="AO221" s="408"/>
      <c r="AP221" s="408"/>
      <c r="AQ221" s="408"/>
      <c r="AR221" s="408"/>
      <c r="AS221" s="408"/>
      <c r="AT221" s="408"/>
      <c r="AU221" s="408"/>
      <c r="AV221" s="408"/>
      <c r="AW221" s="408"/>
      <c r="AX221" s="408"/>
      <c r="AY221" s="408"/>
      <c r="AZ221" s="408"/>
      <c r="BA221" s="408"/>
      <c r="BB221" s="408"/>
      <c r="BC221" s="408"/>
      <c r="BD221" s="408"/>
      <c r="BE221" s="408"/>
    </row>
    <row r="222" spans="1:57" ht="12.75" customHeight="1">
      <c r="A222" s="450" t="s">
        <v>320</v>
      </c>
      <c r="B222" s="279"/>
      <c r="C222" s="367"/>
      <c r="D222" s="419"/>
      <c r="E222" s="280"/>
      <c r="F222" s="287"/>
      <c r="G222" s="240"/>
      <c r="H222" s="119"/>
      <c r="I222" s="109"/>
      <c r="J222" s="109"/>
      <c r="K222" s="129"/>
      <c r="L222" s="120"/>
      <c r="M222" s="113"/>
      <c r="N222" s="120"/>
      <c r="O222" s="138"/>
      <c r="P222" s="144">
        <v>221</v>
      </c>
      <c r="Q222" s="131"/>
      <c r="R222" s="197">
        <v>0</v>
      </c>
      <c r="S222" s="208">
        <v>0</v>
      </c>
      <c r="T222" s="271">
        <v>0</v>
      </c>
      <c r="U222" s="271"/>
      <c r="V222" s="271"/>
      <c r="W222" s="259">
        <f t="shared" ref="W222" si="70">(V222*X222)</f>
        <v>0</v>
      </c>
      <c r="X222" s="204"/>
      <c r="Y222" s="191">
        <f>IF(D222&lt;&gt;0,($C223*(1-$AB$1))-$D222,0)</f>
        <v>0</v>
      </c>
      <c r="Z222" s="192" t="str">
        <f>IFERROR(IF(C222&lt;&gt;"",$AA$1/(D218/100)*(C222/100),""),"")</f>
        <v/>
      </c>
      <c r="AA222" s="193" t="str">
        <f>IFERROR($AC$1/(D222/100)*(C218/100),"")</f>
        <v/>
      </c>
      <c r="AB222" s="404"/>
      <c r="AC222" s="392"/>
      <c r="AD222" s="392"/>
      <c r="AE222" s="393"/>
      <c r="AF222" s="393"/>
      <c r="AG222" s="393"/>
      <c r="AH222" s="407"/>
      <c r="AI222" s="407"/>
      <c r="AJ222" s="408"/>
      <c r="AK222" s="408"/>
      <c r="AL222" s="408"/>
      <c r="AM222" s="408"/>
      <c r="AN222" s="408"/>
      <c r="AO222" s="408"/>
      <c r="AP222" s="408"/>
      <c r="AQ222" s="408"/>
      <c r="AR222" s="408"/>
      <c r="AS222" s="408"/>
      <c r="AT222" s="408"/>
      <c r="AU222" s="408"/>
      <c r="AV222" s="408"/>
      <c r="AW222" s="408"/>
      <c r="AX222" s="408"/>
      <c r="AY222" s="408"/>
      <c r="AZ222" s="408"/>
      <c r="BA222" s="408"/>
      <c r="BB222" s="408"/>
      <c r="BC222" s="408"/>
      <c r="BD222" s="408"/>
      <c r="BE222" s="408"/>
    </row>
    <row r="223" spans="1:57" ht="12.75" customHeight="1">
      <c r="A223" s="445" t="s">
        <v>384</v>
      </c>
      <c r="B223" s="298"/>
      <c r="C223" s="420"/>
      <c r="D223" s="420"/>
      <c r="E223" s="298"/>
      <c r="F223" s="238"/>
      <c r="G223" s="243"/>
      <c r="H223" s="221"/>
      <c r="I223" s="222"/>
      <c r="J223" s="222"/>
      <c r="K223" s="234"/>
      <c r="L223" s="225"/>
      <c r="M223" s="224"/>
      <c r="N223" s="225"/>
      <c r="O223" s="226"/>
      <c r="P223" s="143">
        <v>222</v>
      </c>
      <c r="Q223" s="227"/>
      <c r="R223" s="228">
        <v>0</v>
      </c>
      <c r="S223" s="229">
        <v>0</v>
      </c>
      <c r="T223" s="272">
        <v>0</v>
      </c>
      <c r="U223" s="272"/>
      <c r="V223" s="272">
        <v>0</v>
      </c>
      <c r="W223" s="261">
        <f>V222*(C222/100)</f>
        <v>0</v>
      </c>
      <c r="X223" s="213"/>
      <c r="Y223" s="217" t="str">
        <f>IFERROR(INT(#REF!/(F222)),"")</f>
        <v/>
      </c>
      <c r="Z223" s="218" t="str">
        <f>IFERROR(IF(C223&lt;&gt;"",$AA$1/(D219/100)*(C223/100),""),"")</f>
        <v/>
      </c>
      <c r="AA223" s="219" t="str">
        <f>IFERROR($AC$1/(D223/100)*(C219/100),"")</f>
        <v/>
      </c>
      <c r="AB223" s="405"/>
      <c r="AC223" s="394"/>
      <c r="AD223" s="394"/>
      <c r="AE223" s="395"/>
      <c r="AF223" s="395"/>
      <c r="AG223" s="395"/>
      <c r="AH223" s="407"/>
      <c r="AI223" s="407"/>
      <c r="AJ223" s="408"/>
      <c r="AK223" s="408"/>
      <c r="AL223" s="408"/>
      <c r="AM223" s="408"/>
      <c r="AN223" s="408"/>
      <c r="AO223" s="408"/>
      <c r="AP223" s="408"/>
      <c r="AQ223" s="408"/>
      <c r="AR223" s="408"/>
      <c r="AS223" s="408"/>
      <c r="AT223" s="408"/>
      <c r="AU223" s="408"/>
      <c r="AV223" s="408"/>
      <c r="AW223" s="408"/>
      <c r="AX223" s="408"/>
      <c r="AY223" s="408"/>
      <c r="AZ223" s="408"/>
      <c r="BA223" s="408"/>
      <c r="BB223" s="408"/>
      <c r="BC223" s="408"/>
      <c r="BD223" s="408"/>
      <c r="BE223" s="408"/>
    </row>
    <row r="224" spans="1:57" ht="12.75" customHeight="1">
      <c r="A224" s="450" t="s">
        <v>321</v>
      </c>
      <c r="B224" s="279"/>
      <c r="C224" s="367"/>
      <c r="D224" s="419"/>
      <c r="E224" s="280"/>
      <c r="F224" s="286"/>
      <c r="G224" s="240"/>
      <c r="H224" s="118"/>
      <c r="I224" s="110"/>
      <c r="J224" s="110"/>
      <c r="K224" s="128"/>
      <c r="L224" s="121"/>
      <c r="M224" s="114"/>
      <c r="N224" s="121"/>
      <c r="O224" s="136"/>
      <c r="P224" s="144">
        <v>223</v>
      </c>
      <c r="Q224" s="132"/>
      <c r="R224" s="195">
        <v>0</v>
      </c>
      <c r="S224" s="206">
        <v>0</v>
      </c>
      <c r="T224" s="269">
        <v>0</v>
      </c>
      <c r="U224" s="269"/>
      <c r="V224" s="269"/>
      <c r="W224" s="256">
        <f t="shared" ref="W224" si="71">(V224*X224)</f>
        <v>0</v>
      </c>
      <c r="X224" s="203"/>
      <c r="Y224" s="181">
        <f>IF(D224&lt;&gt;0,($C225*(1-$AB$1))-$D224,0)</f>
        <v>0</v>
      </c>
      <c r="Z224" s="182"/>
      <c r="AA224" s="183"/>
      <c r="AB224" s="404"/>
      <c r="AC224" s="392"/>
      <c r="AD224" s="392"/>
      <c r="AE224" s="393"/>
      <c r="AF224" s="393"/>
      <c r="AG224" s="393"/>
      <c r="AH224" s="407"/>
      <c r="AI224" s="407"/>
      <c r="AJ224" s="408"/>
      <c r="AK224" s="408"/>
      <c r="AL224" s="408"/>
      <c r="AM224" s="408"/>
      <c r="AN224" s="408"/>
      <c r="AO224" s="408"/>
      <c r="AP224" s="408"/>
      <c r="AQ224" s="408"/>
      <c r="AR224" s="408"/>
      <c r="AS224" s="408"/>
      <c r="AT224" s="408"/>
      <c r="AU224" s="408"/>
      <c r="AV224" s="408"/>
      <c r="AW224" s="408"/>
      <c r="AX224" s="408"/>
      <c r="AY224" s="408"/>
      <c r="AZ224" s="408"/>
      <c r="BA224" s="408"/>
      <c r="BB224" s="408"/>
      <c r="BC224" s="408"/>
      <c r="BD224" s="408"/>
      <c r="BE224" s="408"/>
    </row>
    <row r="225" spans="1:57" ht="12.75" customHeight="1">
      <c r="A225" s="444" t="s">
        <v>385</v>
      </c>
      <c r="B225" s="278"/>
      <c r="C225" s="418"/>
      <c r="D225" s="418"/>
      <c r="E225" s="278"/>
      <c r="F225" s="237"/>
      <c r="G225" s="241"/>
      <c r="H225" s="117"/>
      <c r="I225" s="108"/>
      <c r="J225" s="108"/>
      <c r="K225" s="126"/>
      <c r="L225" s="115"/>
      <c r="M225" s="112"/>
      <c r="N225" s="115"/>
      <c r="O225" s="137"/>
      <c r="P225" s="143">
        <v>224</v>
      </c>
      <c r="Q225" s="130"/>
      <c r="R225" s="194">
        <v>0</v>
      </c>
      <c r="S225" s="207">
        <v>0</v>
      </c>
      <c r="T225" s="270">
        <v>0</v>
      </c>
      <c r="U225" s="270"/>
      <c r="V225" s="270">
        <v>0</v>
      </c>
      <c r="W225" s="165">
        <f>V224*(D224/100)</f>
        <v>0</v>
      </c>
      <c r="X225" s="202"/>
      <c r="Y225" s="175" t="str">
        <f>IFERROR(INT(#REF!/(F224)),"")</f>
        <v/>
      </c>
      <c r="Z225" s="184"/>
      <c r="AA225" s="185"/>
      <c r="AB225" s="405"/>
      <c r="AC225" s="394"/>
      <c r="AD225" s="394"/>
      <c r="AE225" s="395"/>
      <c r="AF225" s="395"/>
      <c r="AG225" s="395"/>
      <c r="AH225" s="407"/>
      <c r="AI225" s="407"/>
      <c r="AJ225" s="408"/>
      <c r="AK225" s="408"/>
      <c r="AL225" s="408"/>
      <c r="AM225" s="408"/>
      <c r="AN225" s="408"/>
      <c r="AO225" s="408"/>
      <c r="AP225" s="408"/>
      <c r="AQ225" s="408"/>
      <c r="AR225" s="408"/>
      <c r="AS225" s="408"/>
      <c r="AT225" s="408"/>
      <c r="AU225" s="408"/>
      <c r="AV225" s="408"/>
      <c r="AW225" s="408"/>
      <c r="AX225" s="408"/>
      <c r="AY225" s="408"/>
      <c r="AZ225" s="408"/>
      <c r="BA225" s="408"/>
      <c r="BB225" s="408"/>
      <c r="BC225" s="408"/>
      <c r="BD225" s="408"/>
      <c r="BE225" s="408"/>
    </row>
    <row r="226" spans="1:57" ht="12.75" customHeight="1">
      <c r="A226" s="450" t="s">
        <v>323</v>
      </c>
      <c r="B226" s="279"/>
      <c r="C226" s="367"/>
      <c r="D226" s="419"/>
      <c r="E226" s="280"/>
      <c r="F226" s="286"/>
      <c r="G226" s="240"/>
      <c r="H226" s="119"/>
      <c r="I226" s="109"/>
      <c r="J226" s="109"/>
      <c r="K226" s="129"/>
      <c r="L226" s="120"/>
      <c r="M226" s="113"/>
      <c r="N226" s="120"/>
      <c r="O226" s="138"/>
      <c r="P226" s="144">
        <v>225</v>
      </c>
      <c r="Q226" s="131"/>
      <c r="R226" s="197">
        <v>0</v>
      </c>
      <c r="S226" s="208">
        <v>0</v>
      </c>
      <c r="T226" s="271">
        <v>0</v>
      </c>
      <c r="U226" s="271"/>
      <c r="V226" s="271"/>
      <c r="W226" s="257">
        <f t="shared" ref="W226" si="72">(V226*X226)</f>
        <v>0</v>
      </c>
      <c r="X226" s="205"/>
      <c r="Y226" s="186">
        <f>IF(D226&lt;&gt;0,($C227*(1-$AB$1))-$D226,0)</f>
        <v>0</v>
      </c>
      <c r="Z226" s="187" t="str">
        <f>IFERROR(IF(C226&lt;&gt;"",$AA$1/(D224/100)*(C226/100),""),"")</f>
        <v/>
      </c>
      <c r="AA226" s="188" t="str">
        <f>IFERROR($AC$1/(D226/100)*(C224/100),"")</f>
        <v/>
      </c>
      <c r="AB226" s="404"/>
      <c r="AC226" s="392"/>
      <c r="AD226" s="392"/>
      <c r="AE226" s="393"/>
      <c r="AF226" s="393"/>
      <c r="AG226" s="393"/>
      <c r="AH226" s="407"/>
      <c r="AI226" s="407"/>
      <c r="AJ226" s="408"/>
      <c r="AK226" s="408"/>
      <c r="AL226" s="408"/>
      <c r="AM226" s="408"/>
      <c r="AN226" s="408"/>
      <c r="AO226" s="408"/>
      <c r="AP226" s="408"/>
      <c r="AQ226" s="408"/>
      <c r="AR226" s="408"/>
      <c r="AS226" s="408"/>
      <c r="AT226" s="408"/>
      <c r="AU226" s="408"/>
      <c r="AV226" s="408"/>
      <c r="AW226" s="408"/>
      <c r="AX226" s="408"/>
      <c r="AY226" s="408"/>
      <c r="AZ226" s="408"/>
      <c r="BA226" s="408"/>
      <c r="BB226" s="408"/>
      <c r="BC226" s="408"/>
      <c r="BD226" s="408"/>
      <c r="BE226" s="408"/>
    </row>
    <row r="227" spans="1:57" ht="12.75" customHeight="1">
      <c r="A227" s="444" t="s">
        <v>386</v>
      </c>
      <c r="B227" s="278"/>
      <c r="C227" s="418"/>
      <c r="D227" s="418"/>
      <c r="E227" s="278"/>
      <c r="F227" s="237"/>
      <c r="G227" s="288"/>
      <c r="H227" s="117"/>
      <c r="I227" s="108"/>
      <c r="J227" s="108"/>
      <c r="K227" s="126"/>
      <c r="L227" s="115"/>
      <c r="M227" s="112"/>
      <c r="N227" s="115"/>
      <c r="O227" s="137"/>
      <c r="P227" s="143">
        <v>226</v>
      </c>
      <c r="Q227" s="130"/>
      <c r="R227" s="194">
        <v>0</v>
      </c>
      <c r="S227" s="207">
        <v>0</v>
      </c>
      <c r="T227" s="270">
        <v>0</v>
      </c>
      <c r="U227" s="270"/>
      <c r="V227" s="270">
        <v>0</v>
      </c>
      <c r="W227" s="258">
        <f>V226*(F226/100)</f>
        <v>0</v>
      </c>
      <c r="X227" s="202"/>
      <c r="Y227" s="176" t="str">
        <f>IFERROR(INT(#REF!/(F226/100)),"")</f>
        <v/>
      </c>
      <c r="Z227" s="189" t="str">
        <f>IFERROR(IF(C227&lt;&gt;"",$AA$1/(D223/100)*(C227/100),""),"")</f>
        <v/>
      </c>
      <c r="AA227" s="190" t="str">
        <f>IFERROR($AC$1/(D227/100)*(C225/100),"")</f>
        <v/>
      </c>
      <c r="AB227" s="405"/>
      <c r="AC227" s="394"/>
      <c r="AD227" s="394"/>
      <c r="AE227" s="395"/>
      <c r="AF227" s="395"/>
      <c r="AG227" s="395"/>
      <c r="AH227" s="407"/>
      <c r="AI227" s="407"/>
      <c r="AJ227" s="408"/>
      <c r="AK227" s="408"/>
      <c r="AL227" s="408"/>
      <c r="AM227" s="408"/>
      <c r="AN227" s="408"/>
      <c r="AO227" s="408"/>
      <c r="AP227" s="408"/>
      <c r="AQ227" s="408"/>
      <c r="AR227" s="408"/>
      <c r="AS227" s="408"/>
      <c r="AT227" s="408"/>
      <c r="AU227" s="408"/>
      <c r="AV227" s="408"/>
      <c r="AW227" s="408"/>
      <c r="AX227" s="408"/>
      <c r="AY227" s="408"/>
      <c r="AZ227" s="408"/>
      <c r="BA227" s="408"/>
      <c r="BB227" s="408"/>
      <c r="BC227" s="408"/>
      <c r="BD227" s="408"/>
      <c r="BE227" s="408"/>
    </row>
    <row r="228" spans="1:57" ht="12.75" customHeight="1">
      <c r="A228" s="450" t="s">
        <v>322</v>
      </c>
      <c r="B228" s="279"/>
      <c r="C228" s="367"/>
      <c r="D228" s="419"/>
      <c r="E228" s="280"/>
      <c r="F228" s="287"/>
      <c r="G228" s="240"/>
      <c r="H228" s="119"/>
      <c r="I228" s="109"/>
      <c r="J228" s="109"/>
      <c r="K228" s="129"/>
      <c r="L228" s="120"/>
      <c r="M228" s="113"/>
      <c r="N228" s="120"/>
      <c r="O228" s="138"/>
      <c r="P228" s="144">
        <v>227</v>
      </c>
      <c r="Q228" s="131"/>
      <c r="R228" s="197">
        <v>0</v>
      </c>
      <c r="S228" s="208">
        <v>0</v>
      </c>
      <c r="T228" s="271">
        <v>0</v>
      </c>
      <c r="U228" s="271"/>
      <c r="V228" s="271"/>
      <c r="W228" s="259">
        <f t="shared" ref="W228" si="73">(V228*X228)</f>
        <v>0</v>
      </c>
      <c r="X228" s="204"/>
      <c r="Y228" s="191">
        <f>IF(D228&lt;&gt;0,($C229*(1-$AB$1))-$D228,0)</f>
        <v>0</v>
      </c>
      <c r="Z228" s="192" t="str">
        <f>IFERROR(IF(C228&lt;&gt;"",$AA$1/(D224/100)*(C228/100),""),"")</f>
        <v/>
      </c>
      <c r="AA228" s="193" t="str">
        <f t="shared" ref="AA228:AA229" si="74">IFERROR($AC$1/(D228/100)*(C224/100),"")</f>
        <v/>
      </c>
      <c r="AB228" s="404"/>
      <c r="AC228" s="392"/>
      <c r="AD228" s="392"/>
      <c r="AE228" s="393"/>
      <c r="AF228" s="393"/>
      <c r="AG228" s="393"/>
      <c r="AH228" s="407"/>
      <c r="AI228" s="407"/>
      <c r="AJ228" s="408"/>
      <c r="AK228" s="408"/>
      <c r="AL228" s="408"/>
      <c r="AM228" s="408"/>
      <c r="AN228" s="408"/>
      <c r="AO228" s="408"/>
      <c r="AP228" s="408"/>
      <c r="AQ228" s="408"/>
      <c r="AR228" s="408"/>
      <c r="AS228" s="408"/>
      <c r="AT228" s="408"/>
      <c r="AU228" s="408"/>
      <c r="AV228" s="408"/>
      <c r="AW228" s="408"/>
      <c r="AX228" s="408"/>
      <c r="AY228" s="408"/>
      <c r="AZ228" s="408"/>
      <c r="BA228" s="408"/>
      <c r="BB228" s="408"/>
      <c r="BC228" s="408"/>
      <c r="BD228" s="408"/>
      <c r="BE228" s="408"/>
    </row>
    <row r="229" spans="1:57" ht="12.75" customHeight="1">
      <c r="A229" s="445" t="s">
        <v>387</v>
      </c>
      <c r="B229" s="298"/>
      <c r="C229" s="420"/>
      <c r="D229" s="420"/>
      <c r="E229" s="298"/>
      <c r="F229" s="238"/>
      <c r="G229" s="243"/>
      <c r="H229" s="122"/>
      <c r="I229" s="123"/>
      <c r="J229" s="123"/>
      <c r="K229" s="220"/>
      <c r="L229" s="125"/>
      <c r="M229" s="124"/>
      <c r="N229" s="125"/>
      <c r="O229" s="139"/>
      <c r="P229" s="143">
        <v>228</v>
      </c>
      <c r="Q229" s="180"/>
      <c r="R229" s="196">
        <v>0</v>
      </c>
      <c r="S229" s="216">
        <v>0</v>
      </c>
      <c r="T229" s="273">
        <v>0</v>
      </c>
      <c r="U229" s="273"/>
      <c r="V229" s="273">
        <v>0</v>
      </c>
      <c r="W229" s="261">
        <f>V228*(C228/100)</f>
        <v>0</v>
      </c>
      <c r="X229" s="213"/>
      <c r="Y229" s="217" t="str">
        <f>IFERROR(INT(#REF!/(F228)),"")</f>
        <v/>
      </c>
      <c r="Z229" s="218" t="str">
        <f>IFERROR(IF(C229&lt;&gt;"",$AA$1/(D225/100)*(C229/100),""),"")</f>
        <v/>
      </c>
      <c r="AA229" s="219" t="str">
        <f t="shared" si="74"/>
        <v/>
      </c>
      <c r="AB229" s="405"/>
      <c r="AC229" s="394"/>
      <c r="AD229" s="394"/>
      <c r="AE229" s="395"/>
      <c r="AF229" s="395"/>
      <c r="AG229" s="395"/>
      <c r="AH229" s="407"/>
      <c r="AI229" s="407"/>
      <c r="AJ229" s="408"/>
      <c r="AK229" s="408"/>
      <c r="AL229" s="408"/>
      <c r="AM229" s="408"/>
      <c r="AN229" s="408"/>
      <c r="AO229" s="408"/>
      <c r="AP229" s="408"/>
      <c r="AQ229" s="408"/>
      <c r="AR229" s="408"/>
      <c r="AS229" s="408"/>
      <c r="AT229" s="408"/>
      <c r="AU229" s="408"/>
      <c r="AV229" s="408"/>
      <c r="AW229" s="408"/>
      <c r="AX229" s="408"/>
      <c r="AY229" s="408"/>
      <c r="AZ229" s="408"/>
      <c r="BA229" s="408"/>
      <c r="BB229" s="408"/>
      <c r="BC229" s="408"/>
      <c r="BD229" s="408"/>
      <c r="BE229" s="408"/>
    </row>
    <row r="230" spans="1:57" ht="12.75" customHeight="1">
      <c r="A230" s="450"/>
      <c r="B230" s="279"/>
      <c r="C230" s="367"/>
      <c r="D230" s="419"/>
      <c r="E230" s="280"/>
      <c r="F230" s="286"/>
      <c r="G230" s="240"/>
      <c r="H230" s="118"/>
      <c r="I230" s="110"/>
      <c r="J230" s="110"/>
      <c r="K230" s="128"/>
      <c r="L230" s="121"/>
      <c r="M230" s="114"/>
      <c r="N230" s="121"/>
      <c r="O230" s="136"/>
      <c r="P230" s="144">
        <v>229</v>
      </c>
      <c r="Q230" s="132"/>
      <c r="R230" s="195"/>
      <c r="S230" s="206"/>
      <c r="T230" s="269"/>
      <c r="U230" s="269"/>
      <c r="V230" s="269"/>
      <c r="W230" s="256"/>
      <c r="X230" s="203"/>
      <c r="Y230" s="181"/>
      <c r="Z230" s="182"/>
      <c r="AA230" s="183"/>
      <c r="AB230" s="404"/>
      <c r="AC230" s="392"/>
      <c r="AD230" s="392"/>
      <c r="AE230" s="393"/>
      <c r="AF230" s="393"/>
      <c r="AG230" s="393"/>
      <c r="AH230" s="407"/>
      <c r="AI230" s="407"/>
      <c r="AJ230" s="408"/>
      <c r="AK230" s="408"/>
      <c r="AL230" s="408"/>
      <c r="AM230" s="408"/>
      <c r="AN230" s="408"/>
      <c r="AO230" s="408"/>
      <c r="AP230" s="408"/>
      <c r="AQ230" s="408"/>
      <c r="AR230" s="408"/>
      <c r="AS230" s="408"/>
      <c r="AT230" s="408"/>
      <c r="AU230" s="408"/>
      <c r="AV230" s="408"/>
      <c r="AW230" s="408"/>
      <c r="AX230" s="408"/>
      <c r="AY230" s="408"/>
      <c r="AZ230" s="408"/>
      <c r="BA230" s="408"/>
      <c r="BB230" s="408"/>
      <c r="BC230" s="408"/>
      <c r="BD230" s="408"/>
      <c r="BE230" s="408"/>
    </row>
    <row r="231" spans="1:57" ht="12.75" customHeight="1">
      <c r="A231" s="444"/>
      <c r="B231" s="278"/>
      <c r="C231" s="418"/>
      <c r="D231" s="418"/>
      <c r="E231" s="278"/>
      <c r="F231" s="237"/>
      <c r="G231" s="241"/>
      <c r="H231" s="117"/>
      <c r="I231" s="108"/>
      <c r="J231" s="108"/>
      <c r="K231" s="126"/>
      <c r="L231" s="115"/>
      <c r="M231" s="112"/>
      <c r="N231" s="115"/>
      <c r="O231" s="137"/>
      <c r="P231" s="143">
        <v>230</v>
      </c>
      <c r="Q231" s="130"/>
      <c r="R231" s="194"/>
      <c r="S231" s="207"/>
      <c r="T231" s="270"/>
      <c r="U231" s="270"/>
      <c r="V231" s="270"/>
      <c r="W231" s="165"/>
      <c r="X231" s="202"/>
      <c r="Y231" s="175"/>
      <c r="Z231" s="184"/>
      <c r="AA231" s="185"/>
      <c r="AB231" s="405"/>
      <c r="AC231" s="394"/>
      <c r="AD231" s="394"/>
      <c r="AE231" s="395"/>
      <c r="AF231" s="395"/>
      <c r="AG231" s="395"/>
      <c r="AH231" s="407"/>
      <c r="AI231" s="407"/>
      <c r="AJ231" s="408"/>
      <c r="AK231" s="408"/>
      <c r="AL231" s="408"/>
      <c r="AM231" s="408"/>
      <c r="AN231" s="408"/>
      <c r="AO231" s="408"/>
      <c r="AP231" s="408"/>
      <c r="AQ231" s="408"/>
      <c r="AR231" s="408"/>
      <c r="AS231" s="408"/>
      <c r="AT231" s="408"/>
      <c r="AU231" s="408"/>
      <c r="AV231" s="408"/>
      <c r="AW231" s="408"/>
      <c r="AX231" s="408"/>
      <c r="AY231" s="408"/>
      <c r="AZ231" s="408"/>
      <c r="BA231" s="408"/>
      <c r="BB231" s="408"/>
      <c r="BC231" s="408"/>
      <c r="BD231" s="408"/>
      <c r="BE231" s="408"/>
    </row>
    <row r="232" spans="1:57" ht="12.75" customHeight="1">
      <c r="A232" s="450"/>
      <c r="B232" s="279"/>
      <c r="C232" s="367"/>
      <c r="D232" s="419"/>
      <c r="E232" s="280"/>
      <c r="F232" s="286"/>
      <c r="G232" s="240"/>
      <c r="H232" s="119"/>
      <c r="I232" s="109"/>
      <c r="J232" s="109"/>
      <c r="K232" s="129"/>
      <c r="L232" s="120"/>
      <c r="M232" s="113"/>
      <c r="N232" s="120"/>
      <c r="O232" s="138"/>
      <c r="P232" s="144">
        <v>231</v>
      </c>
      <c r="Q232" s="131"/>
      <c r="R232" s="197"/>
      <c r="S232" s="208"/>
      <c r="T232" s="271"/>
      <c r="U232" s="271"/>
      <c r="V232" s="271"/>
      <c r="W232" s="257"/>
      <c r="X232" s="205"/>
      <c r="Y232" s="186"/>
      <c r="Z232" s="187"/>
      <c r="AA232" s="188"/>
      <c r="AB232" s="404"/>
      <c r="AC232" s="392"/>
      <c r="AD232" s="392"/>
      <c r="AE232" s="393"/>
      <c r="AF232" s="393"/>
      <c r="AG232" s="393"/>
      <c r="AH232" s="407"/>
      <c r="AI232" s="407"/>
      <c r="AJ232" s="408"/>
      <c r="AK232" s="408"/>
      <c r="AL232" s="408"/>
      <c r="AM232" s="408"/>
      <c r="AN232" s="408"/>
      <c r="AO232" s="408"/>
      <c r="AP232" s="408"/>
      <c r="AQ232" s="408"/>
      <c r="AR232" s="408"/>
      <c r="AS232" s="408"/>
      <c r="AT232" s="408"/>
      <c r="AU232" s="408"/>
      <c r="AV232" s="408"/>
      <c r="AW232" s="408"/>
      <c r="AX232" s="408"/>
      <c r="AY232" s="408"/>
      <c r="AZ232" s="408"/>
      <c r="BA232" s="408"/>
      <c r="BB232" s="408"/>
      <c r="BC232" s="408"/>
      <c r="BD232" s="408"/>
      <c r="BE232" s="408"/>
    </row>
    <row r="233" spans="1:57" ht="12.75" customHeight="1">
      <c r="A233" s="444"/>
      <c r="B233" s="278"/>
      <c r="C233" s="418"/>
      <c r="D233" s="418"/>
      <c r="E233" s="278"/>
      <c r="F233" s="237"/>
      <c r="G233" s="288"/>
      <c r="H233" s="117"/>
      <c r="I233" s="108"/>
      <c r="J233" s="108"/>
      <c r="K233" s="126"/>
      <c r="L233" s="115"/>
      <c r="M233" s="112"/>
      <c r="N233" s="115"/>
      <c r="O233" s="137"/>
      <c r="P233" s="143">
        <v>232</v>
      </c>
      <c r="Q233" s="130"/>
      <c r="R233" s="194"/>
      <c r="S233" s="207"/>
      <c r="T233" s="270"/>
      <c r="U233" s="270"/>
      <c r="V233" s="270"/>
      <c r="W233" s="258"/>
      <c r="X233" s="202"/>
      <c r="Y233" s="176"/>
      <c r="Z233" s="189"/>
      <c r="AA233" s="190"/>
      <c r="AB233" s="405"/>
      <c r="AC233" s="394"/>
      <c r="AD233" s="394"/>
      <c r="AE233" s="395"/>
      <c r="AF233" s="395"/>
      <c r="AG233" s="395"/>
      <c r="AH233" s="407"/>
      <c r="AI233" s="407"/>
      <c r="AJ233" s="408"/>
      <c r="AK233" s="408"/>
      <c r="AL233" s="408"/>
      <c r="AM233" s="408"/>
      <c r="AN233" s="408"/>
      <c r="AO233" s="408"/>
      <c r="AP233" s="408"/>
      <c r="AQ233" s="408"/>
      <c r="AR233" s="408"/>
      <c r="AS233" s="408"/>
      <c r="AT233" s="408"/>
      <c r="AU233" s="408"/>
      <c r="AV233" s="408"/>
      <c r="AW233" s="408"/>
      <c r="AX233" s="408"/>
      <c r="AY233" s="408"/>
      <c r="AZ233" s="408"/>
      <c r="BA233" s="408"/>
      <c r="BB233" s="408"/>
      <c r="BC233" s="408"/>
      <c r="BD233" s="408"/>
      <c r="BE233" s="408"/>
    </row>
    <row r="234" spans="1:57" ht="12.75" customHeight="1">
      <c r="A234" s="450"/>
      <c r="B234" s="279"/>
      <c r="C234" s="367"/>
      <c r="D234" s="419"/>
      <c r="E234" s="280"/>
      <c r="F234" s="287"/>
      <c r="G234" s="240"/>
      <c r="H234" s="119"/>
      <c r="I234" s="109"/>
      <c r="J234" s="109"/>
      <c r="K234" s="129"/>
      <c r="L234" s="120"/>
      <c r="M234" s="113"/>
      <c r="N234" s="120"/>
      <c r="O234" s="138"/>
      <c r="P234" s="144">
        <v>233</v>
      </c>
      <c r="Q234" s="131"/>
      <c r="R234" s="197"/>
      <c r="S234" s="208"/>
      <c r="T234" s="271"/>
      <c r="U234" s="271"/>
      <c r="V234" s="271"/>
      <c r="W234" s="259"/>
      <c r="X234" s="204"/>
      <c r="Y234" s="191"/>
      <c r="Z234" s="192"/>
      <c r="AA234" s="193"/>
      <c r="AB234" s="404"/>
      <c r="AC234" s="392"/>
      <c r="AD234" s="392"/>
      <c r="AE234" s="393"/>
      <c r="AF234" s="393"/>
      <c r="AG234" s="393"/>
      <c r="AH234" s="407"/>
      <c r="AI234" s="407"/>
      <c r="AJ234" s="408"/>
      <c r="AK234" s="408"/>
      <c r="AL234" s="408"/>
      <c r="AM234" s="408"/>
      <c r="AN234" s="408"/>
      <c r="AO234" s="408"/>
      <c r="AP234" s="408"/>
      <c r="AQ234" s="408"/>
      <c r="AR234" s="408"/>
      <c r="AS234" s="408"/>
      <c r="AT234" s="408"/>
      <c r="AU234" s="408"/>
      <c r="AV234" s="408"/>
      <c r="AW234" s="408"/>
      <c r="AX234" s="408"/>
      <c r="AY234" s="408"/>
      <c r="AZ234" s="408"/>
      <c r="BA234" s="408"/>
      <c r="BB234" s="408"/>
      <c r="BC234" s="408"/>
      <c r="BD234" s="408"/>
      <c r="BE234" s="408"/>
    </row>
    <row r="235" spans="1:57" ht="12.75" customHeight="1">
      <c r="A235" s="450"/>
      <c r="B235" s="279"/>
      <c r="C235" s="367"/>
      <c r="D235" s="419"/>
      <c r="E235" s="280"/>
      <c r="F235" s="286"/>
      <c r="G235" s="240"/>
      <c r="H235" s="118"/>
      <c r="I235" s="110"/>
      <c r="J235" s="110"/>
      <c r="K235" s="128"/>
      <c r="L235" s="121"/>
      <c r="M235" s="114"/>
      <c r="N235" s="121"/>
      <c r="O235" s="136"/>
      <c r="P235" s="143">
        <v>234</v>
      </c>
      <c r="Q235" s="132"/>
      <c r="R235" s="195"/>
      <c r="S235" s="206"/>
      <c r="T235" s="269"/>
      <c r="U235" s="269"/>
      <c r="V235" s="269"/>
      <c r="W235" s="256"/>
      <c r="X235" s="203"/>
      <c r="Y235" s="181"/>
      <c r="Z235" s="182"/>
      <c r="AA235" s="183"/>
      <c r="AB235" s="404"/>
      <c r="AC235" s="392"/>
      <c r="AD235" s="392"/>
      <c r="AE235" s="393"/>
      <c r="AF235" s="393"/>
      <c r="AG235" s="393"/>
      <c r="AH235" s="407"/>
      <c r="AI235" s="407"/>
      <c r="AJ235" s="408"/>
      <c r="AK235" s="408"/>
      <c r="AL235" s="408"/>
      <c r="AM235" s="408"/>
      <c r="AN235" s="408"/>
      <c r="AO235" s="408"/>
      <c r="AP235" s="408"/>
      <c r="AQ235" s="408"/>
      <c r="AR235" s="408"/>
      <c r="AS235" s="408"/>
      <c r="AT235" s="408"/>
      <c r="AU235" s="408"/>
      <c r="AV235" s="408"/>
      <c r="AW235" s="408"/>
      <c r="AX235" s="408"/>
      <c r="AY235" s="408"/>
      <c r="AZ235" s="408"/>
      <c r="BA235" s="408"/>
      <c r="BB235" s="408"/>
      <c r="BC235" s="408"/>
      <c r="BD235" s="408"/>
      <c r="BE235" s="408"/>
    </row>
    <row r="236" spans="1:57" ht="12.75" customHeight="1">
      <c r="A236" s="444"/>
      <c r="B236" s="278"/>
      <c r="C236" s="418"/>
      <c r="D236" s="418"/>
      <c r="E236" s="278"/>
      <c r="F236" s="237"/>
      <c r="G236" s="241"/>
      <c r="H236" s="117"/>
      <c r="I236" s="108"/>
      <c r="J236" s="108"/>
      <c r="K236" s="126"/>
      <c r="L236" s="115"/>
      <c r="M236" s="112"/>
      <c r="N236" s="115"/>
      <c r="O236" s="137"/>
      <c r="P236" s="144">
        <v>235</v>
      </c>
      <c r="Q236" s="130"/>
      <c r="R236" s="194"/>
      <c r="S236" s="207"/>
      <c r="T236" s="270"/>
      <c r="U236" s="270"/>
      <c r="V236" s="270"/>
      <c r="W236" s="165"/>
      <c r="X236" s="202"/>
      <c r="Y236" s="175"/>
      <c r="Z236" s="184"/>
      <c r="AA236" s="185"/>
      <c r="AB236" s="405"/>
      <c r="AC236" s="394"/>
      <c r="AD236" s="394"/>
      <c r="AE236" s="395"/>
      <c r="AF236" s="395"/>
      <c r="AG236" s="395"/>
      <c r="AH236" s="407"/>
      <c r="AI236" s="407"/>
      <c r="AJ236" s="408"/>
      <c r="AK236" s="408"/>
      <c r="AL236" s="408"/>
      <c r="AM236" s="408"/>
      <c r="AN236" s="408"/>
      <c r="AO236" s="408"/>
      <c r="AP236" s="408"/>
      <c r="AQ236" s="408"/>
      <c r="AR236" s="408"/>
      <c r="AS236" s="408"/>
      <c r="AT236" s="408"/>
      <c r="AU236" s="408"/>
      <c r="AV236" s="408"/>
      <c r="AW236" s="408"/>
      <c r="AX236" s="408"/>
      <c r="AY236" s="408"/>
      <c r="AZ236" s="408"/>
      <c r="BA236" s="408"/>
      <c r="BB236" s="408"/>
      <c r="BC236" s="408"/>
      <c r="BD236" s="408"/>
      <c r="BE236" s="408"/>
    </row>
    <row r="237" spans="1:57" ht="12.75" customHeight="1">
      <c r="A237" s="450"/>
      <c r="B237" s="279"/>
      <c r="C237" s="367"/>
      <c r="D237" s="419"/>
      <c r="E237" s="280"/>
      <c r="F237" s="286"/>
      <c r="G237" s="240"/>
      <c r="H237" s="119"/>
      <c r="I237" s="109"/>
      <c r="J237" s="109"/>
      <c r="K237" s="129"/>
      <c r="L237" s="120"/>
      <c r="M237" s="113"/>
      <c r="N237" s="120"/>
      <c r="O237" s="138"/>
      <c r="P237" s="143">
        <v>236</v>
      </c>
      <c r="Q237" s="131"/>
      <c r="R237" s="197"/>
      <c r="S237" s="208"/>
      <c r="T237" s="271"/>
      <c r="U237" s="271"/>
      <c r="V237" s="271"/>
      <c r="W237" s="257"/>
      <c r="X237" s="205"/>
      <c r="Y237" s="186"/>
      <c r="Z237" s="187"/>
      <c r="AA237" s="188"/>
      <c r="AB237" s="404"/>
      <c r="AC237" s="392"/>
      <c r="AD237" s="392"/>
      <c r="AE237" s="393"/>
      <c r="AF237" s="393"/>
      <c r="AG237" s="393"/>
      <c r="AH237" s="407"/>
      <c r="AI237" s="407"/>
      <c r="AJ237" s="408"/>
      <c r="AK237" s="408"/>
      <c r="AL237" s="408"/>
      <c r="AM237" s="408"/>
      <c r="AN237" s="408"/>
      <c r="AO237" s="408"/>
      <c r="AP237" s="408"/>
      <c r="AQ237" s="408"/>
      <c r="AR237" s="408"/>
      <c r="AS237" s="408"/>
      <c r="AT237" s="408"/>
      <c r="AU237" s="408"/>
      <c r="AV237" s="408"/>
      <c r="AW237" s="408"/>
      <c r="AX237" s="408"/>
      <c r="AY237" s="408"/>
      <c r="AZ237" s="408"/>
      <c r="BA237" s="408"/>
      <c r="BB237" s="408"/>
      <c r="BC237" s="408"/>
      <c r="BD237" s="408"/>
      <c r="BE237" s="408"/>
    </row>
    <row r="238" spans="1:57" ht="12.75" customHeight="1">
      <c r="A238" s="444"/>
      <c r="B238" s="278"/>
      <c r="C238" s="418"/>
      <c r="D238" s="418"/>
      <c r="E238" s="278"/>
      <c r="F238" s="237"/>
      <c r="G238" s="288"/>
      <c r="H238" s="117"/>
      <c r="I238" s="108"/>
      <c r="J238" s="108"/>
      <c r="K238" s="126"/>
      <c r="L238" s="115"/>
      <c r="M238" s="112"/>
      <c r="N238" s="115"/>
      <c r="O238" s="137"/>
      <c r="P238" s="144">
        <v>237</v>
      </c>
      <c r="Q238" s="130"/>
      <c r="R238" s="194"/>
      <c r="S238" s="207"/>
      <c r="T238" s="270"/>
      <c r="U238" s="270"/>
      <c r="V238" s="270"/>
      <c r="W238" s="258"/>
      <c r="X238" s="202"/>
      <c r="Y238" s="176"/>
      <c r="Z238" s="189"/>
      <c r="AA238" s="190"/>
      <c r="AB238" s="405"/>
      <c r="AC238" s="394"/>
      <c r="AD238" s="394"/>
      <c r="AE238" s="395"/>
      <c r="AF238" s="395"/>
      <c r="AG238" s="395"/>
      <c r="AH238" s="407"/>
      <c r="AI238" s="407"/>
      <c r="AJ238" s="408"/>
      <c r="AK238" s="408"/>
      <c r="AL238" s="408"/>
      <c r="AM238" s="408"/>
      <c r="AN238" s="408"/>
      <c r="AO238" s="408"/>
      <c r="AP238" s="408"/>
      <c r="AQ238" s="408"/>
      <c r="AR238" s="408"/>
      <c r="AS238" s="408"/>
      <c r="AT238" s="408"/>
      <c r="AU238" s="408"/>
      <c r="AV238" s="408"/>
      <c r="AW238" s="408"/>
      <c r="AX238" s="408"/>
      <c r="AY238" s="408"/>
      <c r="AZ238" s="408"/>
      <c r="BA238" s="408"/>
      <c r="BB238" s="408"/>
      <c r="BC238" s="408"/>
      <c r="BD238" s="408"/>
      <c r="BE238" s="408"/>
    </row>
    <row r="239" spans="1:57" ht="12.75" customHeight="1">
      <c r="A239" s="450"/>
      <c r="B239" s="279"/>
      <c r="C239" s="367"/>
      <c r="D239" s="419"/>
      <c r="E239" s="280"/>
      <c r="F239" s="287"/>
      <c r="G239" s="240"/>
      <c r="H239" s="119"/>
      <c r="I239" s="109"/>
      <c r="J239" s="109"/>
      <c r="K239" s="129"/>
      <c r="L239" s="120"/>
      <c r="M239" s="113"/>
      <c r="N239" s="120"/>
      <c r="O239" s="138"/>
      <c r="P239" s="143">
        <v>238</v>
      </c>
      <c r="Q239" s="131"/>
      <c r="R239" s="197"/>
      <c r="S239" s="208"/>
      <c r="T239" s="271"/>
      <c r="U239" s="271"/>
      <c r="V239" s="271"/>
      <c r="W239" s="259"/>
      <c r="X239" s="204"/>
      <c r="Y239" s="191"/>
      <c r="Z239" s="192"/>
      <c r="AA239" s="193"/>
      <c r="AB239" s="404"/>
      <c r="AC239" s="392"/>
      <c r="AD239" s="392"/>
      <c r="AE239" s="393"/>
      <c r="AF239" s="393"/>
      <c r="AG239" s="393"/>
      <c r="AH239" s="407"/>
      <c r="AI239" s="407"/>
      <c r="AJ239" s="408"/>
      <c r="AK239" s="408"/>
      <c r="AL239" s="408"/>
      <c r="AM239" s="408"/>
      <c r="AN239" s="408"/>
      <c r="AO239" s="408"/>
      <c r="AP239" s="408"/>
      <c r="AQ239" s="408"/>
      <c r="AR239" s="408"/>
      <c r="AS239" s="408"/>
      <c r="AT239" s="408"/>
      <c r="AU239" s="408"/>
      <c r="AV239" s="408"/>
      <c r="AW239" s="408"/>
      <c r="AX239" s="408"/>
      <c r="AY239" s="408"/>
      <c r="AZ239" s="408"/>
      <c r="BA239" s="408"/>
      <c r="BB239" s="408"/>
      <c r="BC239" s="408"/>
      <c r="BD239" s="408"/>
      <c r="BE239" s="408"/>
    </row>
  </sheetData>
  <sortState xmlns:xlrd2="http://schemas.microsoft.com/office/spreadsheetml/2017/richdata2" ref="A15">
    <sortCondition descending="1" ref="A14:A15"/>
  </sortState>
  <mergeCells count="15">
    <mergeCell ref="AA18:AA19"/>
    <mergeCell ref="AA20:AA21"/>
    <mergeCell ref="AA22:AA23"/>
    <mergeCell ref="AA24:AA25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90:T187">
    <cfRule type="cellIs" dxfId="2733" priority="18971" operator="equal">
      <formula>0</formula>
    </cfRule>
  </conditionalFormatting>
  <conditionalFormatting sqref="Y94 Y96">
    <cfRule type="cellIs" dxfId="2732" priority="15067" operator="lessThanOrEqual">
      <formula>0</formula>
    </cfRule>
  </conditionalFormatting>
  <conditionalFormatting sqref="W93">
    <cfRule type="cellIs" dxfId="2731" priority="15021" operator="equal">
      <formula>0</formula>
    </cfRule>
  </conditionalFormatting>
  <conditionalFormatting sqref="W92">
    <cfRule type="cellIs" dxfId="2730" priority="10131" operator="equal">
      <formula>0</formula>
    </cfRule>
    <cfRule type="cellIs" dxfId="2729" priority="10133" operator="lessThan">
      <formula>W93</formula>
    </cfRule>
    <cfRule type="cellIs" dxfId="2728" priority="15020" operator="lessThan">
      <formula>0</formula>
    </cfRule>
  </conditionalFormatting>
  <conditionalFormatting sqref="W95">
    <cfRule type="cellIs" dxfId="2727" priority="15019" operator="equal">
      <formula>0</formula>
    </cfRule>
  </conditionalFormatting>
  <conditionalFormatting sqref="W94">
    <cfRule type="cellIs" dxfId="2726" priority="10129" operator="equal">
      <formula>0</formula>
    </cfRule>
    <cfRule type="cellIs" dxfId="2725" priority="10130" operator="lessThan">
      <formula>W95</formula>
    </cfRule>
    <cfRule type="cellIs" dxfId="2724" priority="15018" operator="lessThan">
      <formula>0</formula>
    </cfRule>
  </conditionalFormatting>
  <conditionalFormatting sqref="W96">
    <cfRule type="cellIs" dxfId="2723" priority="10128" operator="equal">
      <formula>0</formula>
    </cfRule>
    <cfRule type="cellIs" dxfId="2722" priority="10134" operator="lessThan">
      <formula>W97</formula>
    </cfRule>
  </conditionalFormatting>
  <conditionalFormatting sqref="Z2 Z6 Z10 Z14 Z18 Z22">
    <cfRule type="cellIs" dxfId="2721" priority="14688" operator="equal">
      <formula>0</formula>
    </cfRule>
  </conditionalFormatting>
  <conditionalFormatting sqref="Z3 Z7 Z11 Z15 Z19 Z23">
    <cfRule type="cellIs" dxfId="2720" priority="14687" operator="equal">
      <formula>0</formula>
    </cfRule>
  </conditionalFormatting>
  <conditionalFormatting sqref="Z4 Z8 Z12 Z16 Z20 Z24">
    <cfRule type="cellIs" dxfId="2719" priority="14686" operator="equal">
      <formula>0</formula>
    </cfRule>
  </conditionalFormatting>
  <conditionalFormatting sqref="Z5 Z9 Z13 Z17 Z21 Z25">
    <cfRule type="cellIs" dxfId="2718" priority="14685" operator="equal">
      <formula>0</formula>
    </cfRule>
  </conditionalFormatting>
  <conditionalFormatting sqref="Y3">
    <cfRule type="cellIs" dxfId="2717" priority="13741" operator="equal">
      <formula>0</formula>
    </cfRule>
  </conditionalFormatting>
  <conditionalFormatting sqref="Y4">
    <cfRule type="cellIs" dxfId="2716" priority="13740" operator="equal">
      <formula>0</formula>
    </cfRule>
  </conditionalFormatting>
  <conditionalFormatting sqref="Y7">
    <cfRule type="cellIs" dxfId="2715" priority="13735" operator="equal">
      <formula>0</formula>
    </cfRule>
  </conditionalFormatting>
  <conditionalFormatting sqref="Y8">
    <cfRule type="cellIs" dxfId="2714" priority="13734" operator="equal">
      <formula>0</formula>
    </cfRule>
  </conditionalFormatting>
  <conditionalFormatting sqref="Y11 Y15 Y19 Y23">
    <cfRule type="cellIs" dxfId="2713" priority="13729" operator="equal">
      <formula>0</formula>
    </cfRule>
  </conditionalFormatting>
  <conditionalFormatting sqref="Y12 Y16 Y20 Y24">
    <cfRule type="cellIs" dxfId="2712" priority="13728" operator="equal">
      <formula>0</formula>
    </cfRule>
  </conditionalFormatting>
  <conditionalFormatting sqref="B2 B6 B10 B14">
    <cfRule type="expression" dxfId="2711" priority="22926">
      <formula>IF($Y5&gt;$Y2,AND(MID($A2,5,1)=" "))</formula>
    </cfRule>
    <cfRule type="expression" dxfId="2710" priority="22927">
      <formula>IF($Y5&gt;$Y2,AND(MID($A2,5,1)="C"))</formula>
    </cfRule>
    <cfRule type="expression" dxfId="2709" priority="22928">
      <formula>IF($Y5&gt;$Y2,AND(MID($A2,5,1)="D"))</formula>
    </cfRule>
  </conditionalFormatting>
  <conditionalFormatting sqref="E3 E7 E11 E15">
    <cfRule type="expression" dxfId="2708" priority="22941">
      <formula>IF($Y5&gt;$Y2,AND(MID($A3,5,1)=" "))</formula>
    </cfRule>
    <cfRule type="expression" dxfId="2707" priority="22942">
      <formula>IF($Y5&gt;$Y2,AND(MID($A3,5,1)="C"))</formula>
    </cfRule>
    <cfRule type="expression" dxfId="2706" priority="22943">
      <formula>IF($Y5&gt;$Y2,AND(MID($A3,5,1)="D"))</formula>
    </cfRule>
  </conditionalFormatting>
  <conditionalFormatting sqref="B4 B8 B16">
    <cfRule type="expression" dxfId="2705" priority="22956">
      <formula>IF($Y5&gt;$Y2,AND(MID($A4,5,1)=" "))</formula>
    </cfRule>
    <cfRule type="expression" dxfId="2704" priority="22957">
      <formula>IF($Y5&gt;$Y2,AND(MID($A4,5,1)="C"))</formula>
    </cfRule>
    <cfRule type="expression" dxfId="2703" priority="22958">
      <formula>IF($Y5&gt;$Y2,AND(MID($A4,5,1)="D"))</formula>
    </cfRule>
  </conditionalFormatting>
  <conditionalFormatting sqref="E5 E9 E13 E17">
    <cfRule type="expression" dxfId="2702" priority="22971">
      <formula>IF($Y5&gt;$Y2,AND(MID($A5,5,1)=" "))</formula>
    </cfRule>
    <cfRule type="expression" dxfId="2701" priority="22972">
      <formula>IF($Y5&gt;$Y2,AND(MID($A5,5,1)="C"))</formula>
    </cfRule>
    <cfRule type="expression" dxfId="2700" priority="22973">
      <formula>IF($Y5&gt;$Y2,AND(MID($A5,5,1)="D"))</formula>
    </cfRule>
  </conditionalFormatting>
  <conditionalFormatting sqref="C2 C6 C10 C14">
    <cfRule type="expression" dxfId="2699" priority="22986">
      <formula>IF($Y5&gt;$Y2,AND(MID($A2,5,1)=" "))</formula>
    </cfRule>
    <cfRule type="expression" dxfId="2698" priority="22987">
      <formula>IF($Y5&gt;$Y2,AND(MID($A2,5,1)="C"))</formula>
    </cfRule>
    <cfRule type="expression" dxfId="2697" priority="22988">
      <formula>IF($Y5&gt;$Y2,AND(MID($A2,5,1)="D"))</formula>
    </cfRule>
  </conditionalFormatting>
  <conditionalFormatting sqref="D3 D7 D11 D15">
    <cfRule type="expression" dxfId="2696" priority="23001">
      <formula>IF($Y5&gt;$Y2,AND(MID($A3,5,1)=" "))</formula>
    </cfRule>
    <cfRule type="expression" dxfId="2695" priority="23002">
      <formula>IF($Y5&gt;$Y2,AND(MID($A3,5,1)="C"))</formula>
    </cfRule>
    <cfRule type="expression" dxfId="2694" priority="23003">
      <formula>IF($Y5&gt;$Y2,AND(MID($A3,5,1)="D"))</formula>
    </cfRule>
  </conditionalFormatting>
  <conditionalFormatting sqref="D5 D9 D13 D17">
    <cfRule type="expression" dxfId="2693" priority="23016">
      <formula>IF($Y5&gt;$Y2,AND(MID($A5,5,1)=" "))</formula>
    </cfRule>
    <cfRule type="expression" dxfId="2692" priority="23017">
      <formula>IF($Y5&gt;$Y2,AND(MID($A5,5,1)="C"))</formula>
    </cfRule>
    <cfRule type="expression" dxfId="2691" priority="23018">
      <formula>IF($Y5&gt;$Y2,AND(MID($A5,5,1)="D"))</formula>
    </cfRule>
  </conditionalFormatting>
  <conditionalFormatting sqref="C4 C8 C16">
    <cfRule type="expression" dxfId="2690" priority="23031">
      <formula>IF($Y5&gt;$Y2,AND(MID($A4,5,1)=" "))</formula>
    </cfRule>
    <cfRule type="expression" dxfId="2689" priority="23032">
      <formula>IF($Y5&gt;$Y2,AND(MID($A4,5,1)="C"))</formula>
    </cfRule>
    <cfRule type="expression" dxfId="2688" priority="23033">
      <formula>IF($Y5&gt;$Y2,AND(MID($A4,5,1)="D"))</formula>
    </cfRule>
  </conditionalFormatting>
  <conditionalFormatting sqref="Q188:T229">
    <cfRule type="cellIs" dxfId="2687" priority="12884" operator="equal">
      <formula>0</formula>
    </cfRule>
  </conditionalFormatting>
  <conditionalFormatting sqref="Z94">
    <cfRule type="cellIs" dxfId="2686" priority="12861" operator="equal">
      <formula>0</formula>
    </cfRule>
  </conditionalFormatting>
  <conditionalFormatting sqref="AA94">
    <cfRule type="cellIs" dxfId="2685" priority="12860" operator="equal">
      <formula>0</formula>
    </cfRule>
  </conditionalFormatting>
  <conditionalFormatting sqref="Z95 Z97">
    <cfRule type="cellIs" dxfId="2684" priority="12858" operator="equal">
      <formula>0</formula>
    </cfRule>
  </conditionalFormatting>
  <conditionalFormatting sqref="AA95:AA97">
    <cfRule type="cellIs" dxfId="2683" priority="12857" operator="equal">
      <formula>0</formula>
    </cfRule>
  </conditionalFormatting>
  <conditionalFormatting sqref="Z100">
    <cfRule type="cellIs" dxfId="2682" priority="12856" operator="equal">
      <formula>0</formula>
    </cfRule>
  </conditionalFormatting>
  <conditionalFormatting sqref="AA100">
    <cfRule type="cellIs" dxfId="2681" priority="12855" operator="equal">
      <formula>0</formula>
    </cfRule>
  </conditionalFormatting>
  <conditionalFormatting sqref="Z101:Z103">
    <cfRule type="cellIs" dxfId="2680" priority="12853" operator="equal">
      <formula>0</formula>
    </cfRule>
  </conditionalFormatting>
  <conditionalFormatting sqref="AA101:AA103">
    <cfRule type="cellIs" dxfId="2679" priority="12852" operator="equal">
      <formula>0</formula>
    </cfRule>
  </conditionalFormatting>
  <conditionalFormatting sqref="Z106">
    <cfRule type="cellIs" dxfId="2678" priority="12851" operator="equal">
      <formula>0</formula>
    </cfRule>
  </conditionalFormatting>
  <conditionalFormatting sqref="AA106">
    <cfRule type="cellIs" dxfId="2677" priority="12850" operator="equal">
      <formula>0</formula>
    </cfRule>
  </conditionalFormatting>
  <conditionalFormatting sqref="Z107:Z109">
    <cfRule type="cellIs" dxfId="2676" priority="12848" operator="equal">
      <formula>0</formula>
    </cfRule>
  </conditionalFormatting>
  <conditionalFormatting sqref="AA107:AA109">
    <cfRule type="cellIs" dxfId="2675" priority="12847" operator="equal">
      <formula>0</formula>
    </cfRule>
  </conditionalFormatting>
  <conditionalFormatting sqref="Z112">
    <cfRule type="cellIs" dxfId="2674" priority="12846" operator="equal">
      <formula>0</formula>
    </cfRule>
  </conditionalFormatting>
  <conditionalFormatting sqref="AA112">
    <cfRule type="cellIs" dxfId="2673" priority="12845" operator="equal">
      <formula>0</formula>
    </cfRule>
  </conditionalFormatting>
  <conditionalFormatting sqref="Z113:Z115">
    <cfRule type="cellIs" dxfId="2672" priority="12843" operator="equal">
      <formula>0</formula>
    </cfRule>
  </conditionalFormatting>
  <conditionalFormatting sqref="AA113:AA115">
    <cfRule type="cellIs" dxfId="2671" priority="12842" operator="equal">
      <formula>0</formula>
    </cfRule>
  </conditionalFormatting>
  <conditionalFormatting sqref="Z118">
    <cfRule type="cellIs" dxfId="2670" priority="12841" operator="equal">
      <formula>0</formula>
    </cfRule>
  </conditionalFormatting>
  <conditionalFormatting sqref="AA118">
    <cfRule type="cellIs" dxfId="2669" priority="12840" operator="equal">
      <formula>0</formula>
    </cfRule>
  </conditionalFormatting>
  <conditionalFormatting sqref="Z119:Z121">
    <cfRule type="cellIs" dxfId="2668" priority="12838" operator="equal">
      <formula>0</formula>
    </cfRule>
  </conditionalFormatting>
  <conditionalFormatting sqref="AA119:AA121">
    <cfRule type="cellIs" dxfId="2667" priority="12837" operator="equal">
      <formula>0</formula>
    </cfRule>
  </conditionalFormatting>
  <conditionalFormatting sqref="Z124">
    <cfRule type="cellIs" dxfId="2666" priority="12836" operator="equal">
      <formula>0</formula>
    </cfRule>
  </conditionalFormatting>
  <conditionalFormatting sqref="AA124">
    <cfRule type="cellIs" dxfId="2665" priority="12835" operator="equal">
      <formula>0</formula>
    </cfRule>
  </conditionalFormatting>
  <conditionalFormatting sqref="Z125:Z127">
    <cfRule type="cellIs" dxfId="2664" priority="12833" operator="equal">
      <formula>0</formula>
    </cfRule>
  </conditionalFormatting>
  <conditionalFormatting sqref="AA125:AA127">
    <cfRule type="cellIs" dxfId="2663" priority="12832" operator="equal">
      <formula>0</formula>
    </cfRule>
  </conditionalFormatting>
  <conditionalFormatting sqref="Z130">
    <cfRule type="cellIs" dxfId="2662" priority="12831" operator="equal">
      <formula>0</formula>
    </cfRule>
  </conditionalFormatting>
  <conditionalFormatting sqref="AA130">
    <cfRule type="cellIs" dxfId="2661" priority="12830" operator="equal">
      <formula>0</formula>
    </cfRule>
  </conditionalFormatting>
  <conditionalFormatting sqref="Z131:Z133">
    <cfRule type="cellIs" dxfId="2660" priority="12828" operator="equal">
      <formula>0</formula>
    </cfRule>
  </conditionalFormatting>
  <conditionalFormatting sqref="AA131:AA133">
    <cfRule type="cellIs" dxfId="2659" priority="12827" operator="equal">
      <formula>0</formula>
    </cfRule>
  </conditionalFormatting>
  <conditionalFormatting sqref="Z136">
    <cfRule type="cellIs" dxfId="2658" priority="12826" operator="equal">
      <formula>0</formula>
    </cfRule>
  </conditionalFormatting>
  <conditionalFormatting sqref="AA136">
    <cfRule type="cellIs" dxfId="2657" priority="12825" operator="equal">
      <formula>0</formula>
    </cfRule>
  </conditionalFormatting>
  <conditionalFormatting sqref="Z137:Z139">
    <cfRule type="cellIs" dxfId="2656" priority="12823" operator="equal">
      <formula>0</formula>
    </cfRule>
  </conditionalFormatting>
  <conditionalFormatting sqref="AA137:AA139">
    <cfRule type="cellIs" dxfId="2655" priority="12822" operator="equal">
      <formula>0</formula>
    </cfRule>
  </conditionalFormatting>
  <conditionalFormatting sqref="Z142">
    <cfRule type="cellIs" dxfId="2654" priority="12821" operator="equal">
      <formula>0</formula>
    </cfRule>
  </conditionalFormatting>
  <conditionalFormatting sqref="AA142">
    <cfRule type="cellIs" dxfId="2653" priority="12820" operator="equal">
      <formula>0</formula>
    </cfRule>
  </conditionalFormatting>
  <conditionalFormatting sqref="Z166">
    <cfRule type="cellIs" dxfId="2652" priority="12801" operator="equal">
      <formula>0</formula>
    </cfRule>
  </conditionalFormatting>
  <conditionalFormatting sqref="Z143:Z145">
    <cfRule type="cellIs" dxfId="2651" priority="12818" operator="equal">
      <formula>0</formula>
    </cfRule>
  </conditionalFormatting>
  <conditionalFormatting sqref="AA143:AA145">
    <cfRule type="cellIs" dxfId="2650" priority="12817" operator="equal">
      <formula>0</formula>
    </cfRule>
  </conditionalFormatting>
  <conditionalFormatting sqref="Z148">
    <cfRule type="cellIs" dxfId="2649" priority="12816" operator="equal">
      <formula>0</formula>
    </cfRule>
  </conditionalFormatting>
  <conditionalFormatting sqref="AA148">
    <cfRule type="cellIs" dxfId="2648" priority="12815" operator="equal">
      <formula>0</formula>
    </cfRule>
  </conditionalFormatting>
  <conditionalFormatting sqref="Z167:Z169">
    <cfRule type="cellIs" dxfId="2647" priority="12798" operator="equal">
      <formula>0</formula>
    </cfRule>
  </conditionalFormatting>
  <conditionalFormatting sqref="Z149:Z151">
    <cfRule type="cellIs" dxfId="2646" priority="12813" operator="equal">
      <formula>0</formula>
    </cfRule>
  </conditionalFormatting>
  <conditionalFormatting sqref="AA149:AA151">
    <cfRule type="cellIs" dxfId="2645" priority="12812" operator="equal">
      <formula>0</formula>
    </cfRule>
  </conditionalFormatting>
  <conditionalFormatting sqref="Z154">
    <cfRule type="cellIs" dxfId="2644" priority="12811" operator="equal">
      <formula>0</formula>
    </cfRule>
  </conditionalFormatting>
  <conditionalFormatting sqref="AA154">
    <cfRule type="cellIs" dxfId="2643" priority="12810" operator="equal">
      <formula>0</formula>
    </cfRule>
  </conditionalFormatting>
  <conditionalFormatting sqref="AA172">
    <cfRule type="cellIs" dxfId="2642" priority="12795" operator="equal">
      <formula>0</formula>
    </cfRule>
  </conditionalFormatting>
  <conditionalFormatting sqref="Z155:Z157">
    <cfRule type="cellIs" dxfId="2641" priority="12808" operator="equal">
      <formula>0</formula>
    </cfRule>
  </conditionalFormatting>
  <conditionalFormatting sqref="AA155:AA157">
    <cfRule type="cellIs" dxfId="2640" priority="12807" operator="equal">
      <formula>0</formula>
    </cfRule>
  </conditionalFormatting>
  <conditionalFormatting sqref="Z160">
    <cfRule type="cellIs" dxfId="2639" priority="12806" operator="equal">
      <formula>0</formula>
    </cfRule>
  </conditionalFormatting>
  <conditionalFormatting sqref="AA160">
    <cfRule type="cellIs" dxfId="2638" priority="12805" operator="equal">
      <formula>0</formula>
    </cfRule>
  </conditionalFormatting>
  <conditionalFormatting sqref="AA173:AA175">
    <cfRule type="cellIs" dxfId="2637" priority="12792" operator="equal">
      <formula>0</formula>
    </cfRule>
  </conditionalFormatting>
  <conditionalFormatting sqref="Z161:Z163">
    <cfRule type="cellIs" dxfId="2636" priority="12803" operator="equal">
      <formula>0</formula>
    </cfRule>
  </conditionalFormatting>
  <conditionalFormatting sqref="AA161:AA163">
    <cfRule type="cellIs" dxfId="2635" priority="12802" operator="equal">
      <formula>0</formula>
    </cfRule>
  </conditionalFormatting>
  <conditionalFormatting sqref="AA166">
    <cfRule type="cellIs" dxfId="2634" priority="12800" operator="equal">
      <formula>0</formula>
    </cfRule>
  </conditionalFormatting>
  <conditionalFormatting sqref="AA167:AA169">
    <cfRule type="cellIs" dxfId="2633" priority="12797" operator="equal">
      <formula>0</formula>
    </cfRule>
  </conditionalFormatting>
  <conditionalFormatting sqref="Z172">
    <cfRule type="cellIs" dxfId="2632" priority="12796" operator="equal">
      <formula>0</formula>
    </cfRule>
  </conditionalFormatting>
  <conditionalFormatting sqref="Z184">
    <cfRule type="cellIs" dxfId="2631" priority="12786" operator="equal">
      <formula>0</formula>
    </cfRule>
  </conditionalFormatting>
  <conditionalFormatting sqref="Z173:Z175">
    <cfRule type="cellIs" dxfId="2630" priority="12793" operator="equal">
      <formula>0</formula>
    </cfRule>
  </conditionalFormatting>
  <conditionalFormatting sqref="Z178">
    <cfRule type="cellIs" dxfId="2629" priority="12791" operator="equal">
      <formula>0</formula>
    </cfRule>
  </conditionalFormatting>
  <conditionalFormatting sqref="AA178">
    <cfRule type="cellIs" dxfId="2628" priority="12790" operator="equal">
      <formula>0</formula>
    </cfRule>
  </conditionalFormatting>
  <conditionalFormatting sqref="Z185:Z187">
    <cfRule type="cellIs" dxfId="2627" priority="12783" operator="equal">
      <formula>0</formula>
    </cfRule>
  </conditionalFormatting>
  <conditionalFormatting sqref="Z179:Z181">
    <cfRule type="cellIs" dxfId="2626" priority="12788" operator="equal">
      <formula>0</formula>
    </cfRule>
  </conditionalFormatting>
  <conditionalFormatting sqref="AA179:AA181">
    <cfRule type="cellIs" dxfId="2625" priority="12787" operator="equal">
      <formula>0</formula>
    </cfRule>
  </conditionalFormatting>
  <conditionalFormatting sqref="AA184">
    <cfRule type="cellIs" dxfId="2624" priority="12785" operator="equal">
      <formula>0</formula>
    </cfRule>
  </conditionalFormatting>
  <conditionalFormatting sqref="AA190 AA196 AA202 AA208 AA214 AA220 AA226">
    <cfRule type="cellIs" dxfId="2623" priority="12780" operator="equal">
      <formula>0</formula>
    </cfRule>
  </conditionalFormatting>
  <conditionalFormatting sqref="AA185:AA187">
    <cfRule type="cellIs" dxfId="2622" priority="12782" operator="equal">
      <formula>0</formula>
    </cfRule>
  </conditionalFormatting>
  <conditionalFormatting sqref="Z190 Z196 Z202 Z208 Z214 Z220 Z226">
    <cfRule type="cellIs" dxfId="2621" priority="12781" operator="equal">
      <formula>0</formula>
    </cfRule>
  </conditionalFormatting>
  <conditionalFormatting sqref="AA191:AA193 AA197:AA199 AA203:AA205 AA209:AA211 AA215:AA217 AA221:AA223 AA227:AA229">
    <cfRule type="cellIs" dxfId="2620" priority="12777" operator="equal">
      <formula>0</formula>
    </cfRule>
  </conditionalFormatting>
  <conditionalFormatting sqref="Z191:Z193 Z197:Z199 Z203:Z205 Z209:Z211 Z215:Z217 Z221:Z223 Z227:Z229">
    <cfRule type="cellIs" dxfId="2619" priority="12778" operator="equal">
      <formula>0</formula>
    </cfRule>
  </conditionalFormatting>
  <conditionalFormatting sqref="AA102 AA96 AA108 AA114 AA120 AA126 AA132 AA138 AA144 AA150 AA156 AA162 AA168 AA174 AA180 AA186 AA192 AA198 AA204 AA210 AA216 AA222 AA228">
    <cfRule type="colorScale" priority="1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6">
    <cfRule type="cellIs" dxfId="2618" priority="12771" operator="equal">
      <formula>0</formula>
    </cfRule>
  </conditionalFormatting>
  <conditionalFormatting sqref="W97">
    <cfRule type="cellIs" dxfId="2617" priority="10116" operator="equal">
      <formula>0</formula>
    </cfRule>
    <cfRule type="cellIs" dxfId="2616" priority="11593" operator="greaterThan">
      <formula>W96</formula>
    </cfRule>
  </conditionalFormatting>
  <conditionalFormatting sqref="Y95">
    <cfRule type="cellIs" dxfId="2615" priority="10256" operator="equal">
      <formula>0</formula>
    </cfRule>
  </conditionalFormatting>
  <conditionalFormatting sqref="Y97">
    <cfRule type="cellIs" dxfId="2614" priority="10255" operator="equal">
      <formula>0</formula>
    </cfRule>
  </conditionalFormatting>
  <conditionalFormatting sqref="W99">
    <cfRule type="cellIs" dxfId="2613" priority="9677" operator="lessThan">
      <formula>W98</formula>
    </cfRule>
    <cfRule type="cellIs" dxfId="2612" priority="10103" operator="equal">
      <formula>0</formula>
    </cfRule>
  </conditionalFormatting>
  <conditionalFormatting sqref="W98">
    <cfRule type="cellIs" dxfId="2611" priority="9678" operator="lessThan">
      <formula>W99</formula>
    </cfRule>
    <cfRule type="cellIs" dxfId="2610" priority="10096" operator="equal">
      <formula>0</formula>
    </cfRule>
    <cfRule type="cellIs" dxfId="2609" priority="10097" operator="lessThan">
      <formula>W99</formula>
    </cfRule>
    <cfRule type="cellIs" dxfId="2608" priority="10102" operator="lessThan">
      <formula>0</formula>
    </cfRule>
  </conditionalFormatting>
  <conditionalFormatting sqref="W101">
    <cfRule type="cellIs" dxfId="2607" priority="10101" operator="equal">
      <formula>0</formula>
    </cfRule>
  </conditionalFormatting>
  <conditionalFormatting sqref="W100">
    <cfRule type="cellIs" dxfId="2606" priority="10094" operator="equal">
      <formula>0</formula>
    </cfRule>
    <cfRule type="cellIs" dxfId="2605" priority="10095" operator="lessThan">
      <formula>W101</formula>
    </cfRule>
    <cfRule type="cellIs" dxfId="2604" priority="10100" operator="lessThan">
      <formula>0</formula>
    </cfRule>
  </conditionalFormatting>
  <conditionalFormatting sqref="W102">
    <cfRule type="cellIs" dxfId="2603" priority="10093" operator="equal">
      <formula>0</formula>
    </cfRule>
    <cfRule type="cellIs" dxfId="2602" priority="10098" operator="lessThan">
      <formula>W103</formula>
    </cfRule>
  </conditionalFormatting>
  <conditionalFormatting sqref="W107">
    <cfRule type="cellIs" dxfId="2601" priority="10089" operator="equal">
      <formula>0</formula>
    </cfRule>
  </conditionalFormatting>
  <conditionalFormatting sqref="W106">
    <cfRule type="cellIs" dxfId="2600" priority="10082" operator="equal">
      <formula>0</formula>
    </cfRule>
    <cfRule type="cellIs" dxfId="2599" priority="10083" operator="lessThan">
      <formula>W107</formula>
    </cfRule>
    <cfRule type="cellIs" dxfId="2598" priority="10088" operator="lessThan">
      <formula>0</formula>
    </cfRule>
  </conditionalFormatting>
  <conditionalFormatting sqref="W108">
    <cfRule type="cellIs" dxfId="2597" priority="10081" operator="equal">
      <formula>0</formula>
    </cfRule>
    <cfRule type="cellIs" dxfId="2596" priority="10086" operator="lessThan">
      <formula>W109</formula>
    </cfRule>
  </conditionalFormatting>
  <conditionalFormatting sqref="W113">
    <cfRule type="cellIs" dxfId="2595" priority="10077" operator="equal">
      <formula>0</formula>
    </cfRule>
  </conditionalFormatting>
  <conditionalFormatting sqref="W112">
    <cfRule type="cellIs" dxfId="2594" priority="10070" operator="equal">
      <formula>0</formula>
    </cfRule>
    <cfRule type="cellIs" dxfId="2593" priority="10071" operator="lessThan">
      <formula>W113</formula>
    </cfRule>
    <cfRule type="cellIs" dxfId="2592" priority="10076" operator="lessThan">
      <formula>0</formula>
    </cfRule>
  </conditionalFormatting>
  <conditionalFormatting sqref="W114">
    <cfRule type="cellIs" dxfId="2591" priority="10069" operator="equal">
      <formula>0</formula>
    </cfRule>
    <cfRule type="cellIs" dxfId="2590" priority="10074" operator="lessThan">
      <formula>W115</formula>
    </cfRule>
  </conditionalFormatting>
  <conditionalFormatting sqref="W115">
    <cfRule type="cellIs" dxfId="2589" priority="10068" operator="equal">
      <formula>0</formula>
    </cfRule>
    <cfRule type="cellIs" dxfId="2588" priority="10075" operator="greaterThan">
      <formula>W114</formula>
    </cfRule>
  </conditionalFormatting>
  <conditionalFormatting sqref="W119">
    <cfRule type="cellIs" dxfId="2587" priority="10065" operator="equal">
      <formula>0</formula>
    </cfRule>
  </conditionalFormatting>
  <conditionalFormatting sqref="W118">
    <cfRule type="cellIs" dxfId="2586" priority="10058" operator="equal">
      <formula>0</formula>
    </cfRule>
    <cfRule type="cellIs" dxfId="2585" priority="10059" operator="lessThan">
      <formula>W119</formula>
    </cfRule>
    <cfRule type="cellIs" dxfId="2584" priority="10064" operator="lessThan">
      <formula>0</formula>
    </cfRule>
  </conditionalFormatting>
  <conditionalFormatting sqref="W120">
    <cfRule type="cellIs" dxfId="2583" priority="10057" operator="equal">
      <formula>0</formula>
    </cfRule>
    <cfRule type="cellIs" dxfId="2582" priority="10062" operator="lessThan">
      <formula>W121</formula>
    </cfRule>
  </conditionalFormatting>
  <conditionalFormatting sqref="W121">
    <cfRule type="cellIs" dxfId="2581" priority="10056" operator="equal">
      <formula>0</formula>
    </cfRule>
    <cfRule type="cellIs" dxfId="2580" priority="10063" operator="greaterThan">
      <formula>W120</formula>
    </cfRule>
  </conditionalFormatting>
  <conditionalFormatting sqref="W125">
    <cfRule type="cellIs" dxfId="2579" priority="10053" operator="equal">
      <formula>0</formula>
    </cfRule>
  </conditionalFormatting>
  <conditionalFormatting sqref="W124">
    <cfRule type="cellIs" dxfId="2578" priority="10046" operator="equal">
      <formula>0</formula>
    </cfRule>
    <cfRule type="cellIs" dxfId="2577" priority="10047" operator="lessThan">
      <formula>W125</formula>
    </cfRule>
    <cfRule type="cellIs" dxfId="2576" priority="10052" operator="lessThan">
      <formula>0</formula>
    </cfRule>
  </conditionalFormatting>
  <conditionalFormatting sqref="W126">
    <cfRule type="cellIs" dxfId="2575" priority="10045" operator="equal">
      <formula>0</formula>
    </cfRule>
    <cfRule type="cellIs" dxfId="2574" priority="10050" operator="lessThan">
      <formula>W127</formula>
    </cfRule>
  </conditionalFormatting>
  <conditionalFormatting sqref="W127">
    <cfRule type="cellIs" dxfId="2573" priority="10044" operator="equal">
      <formula>0</formula>
    </cfRule>
    <cfRule type="cellIs" dxfId="2572" priority="10051" operator="greaterThan">
      <formula>W126</formula>
    </cfRule>
  </conditionalFormatting>
  <conditionalFormatting sqref="W131">
    <cfRule type="cellIs" dxfId="2571" priority="10041" operator="equal">
      <formula>0</formula>
    </cfRule>
  </conditionalFormatting>
  <conditionalFormatting sqref="W130">
    <cfRule type="cellIs" dxfId="2570" priority="10034" operator="equal">
      <formula>0</formula>
    </cfRule>
    <cfRule type="cellIs" dxfId="2569" priority="10035" operator="lessThan">
      <formula>W131</formula>
    </cfRule>
    <cfRule type="cellIs" dxfId="2568" priority="10040" operator="lessThan">
      <formula>0</formula>
    </cfRule>
  </conditionalFormatting>
  <conditionalFormatting sqref="W132">
    <cfRule type="cellIs" dxfId="2567" priority="10033" operator="equal">
      <formula>0</formula>
    </cfRule>
    <cfRule type="cellIs" dxfId="2566" priority="10038" operator="lessThan">
      <formula>W133</formula>
    </cfRule>
  </conditionalFormatting>
  <conditionalFormatting sqref="W133">
    <cfRule type="cellIs" dxfId="2565" priority="10032" operator="equal">
      <formula>0</formula>
    </cfRule>
    <cfRule type="cellIs" dxfId="2564" priority="10039" operator="greaterThan">
      <formula>W132</formula>
    </cfRule>
  </conditionalFormatting>
  <conditionalFormatting sqref="W137">
    <cfRule type="cellIs" dxfId="2563" priority="10029" operator="equal">
      <formula>0</formula>
    </cfRule>
  </conditionalFormatting>
  <conditionalFormatting sqref="W136">
    <cfRule type="cellIs" dxfId="2562" priority="10022" operator="equal">
      <formula>0</formula>
    </cfRule>
    <cfRule type="cellIs" dxfId="2561" priority="10023" operator="lessThan">
      <formula>W137</formula>
    </cfRule>
    <cfRule type="cellIs" dxfId="2560" priority="10028" operator="lessThan">
      <formula>0</formula>
    </cfRule>
  </conditionalFormatting>
  <conditionalFormatting sqref="W138">
    <cfRule type="cellIs" dxfId="2559" priority="10021" operator="equal">
      <formula>0</formula>
    </cfRule>
    <cfRule type="cellIs" dxfId="2558" priority="10026" operator="lessThan">
      <formula>W139</formula>
    </cfRule>
  </conditionalFormatting>
  <conditionalFormatting sqref="W139">
    <cfRule type="cellIs" dxfId="2557" priority="10020" operator="equal">
      <formula>0</formula>
    </cfRule>
    <cfRule type="cellIs" dxfId="2556" priority="10027" operator="greaterThan">
      <formula>W138</formula>
    </cfRule>
  </conditionalFormatting>
  <conditionalFormatting sqref="W143">
    <cfRule type="cellIs" dxfId="2555" priority="10017" operator="equal">
      <formula>0</formula>
    </cfRule>
  </conditionalFormatting>
  <conditionalFormatting sqref="W142">
    <cfRule type="cellIs" dxfId="2554" priority="10010" operator="equal">
      <formula>0</formula>
    </cfRule>
    <cfRule type="cellIs" dxfId="2553" priority="10011" operator="lessThan">
      <formula>W143</formula>
    </cfRule>
    <cfRule type="cellIs" dxfId="2552" priority="10016" operator="lessThan">
      <formula>0</formula>
    </cfRule>
  </conditionalFormatting>
  <conditionalFormatting sqref="W144">
    <cfRule type="cellIs" dxfId="2551" priority="10009" operator="equal">
      <formula>0</formula>
    </cfRule>
    <cfRule type="cellIs" dxfId="2550" priority="10014" operator="lessThan">
      <formula>W145</formula>
    </cfRule>
  </conditionalFormatting>
  <conditionalFormatting sqref="W145">
    <cfRule type="cellIs" dxfId="2549" priority="10008" operator="equal">
      <formula>0</formula>
    </cfRule>
    <cfRule type="cellIs" dxfId="2548" priority="10015" operator="greaterThan">
      <formula>W144</formula>
    </cfRule>
  </conditionalFormatting>
  <conditionalFormatting sqref="W149">
    <cfRule type="cellIs" dxfId="2547" priority="10005" operator="equal">
      <formula>0</formula>
    </cfRule>
  </conditionalFormatting>
  <conditionalFormatting sqref="W148">
    <cfRule type="cellIs" dxfId="2546" priority="9998" operator="equal">
      <formula>0</formula>
    </cfRule>
    <cfRule type="cellIs" dxfId="2545" priority="9999" operator="lessThan">
      <formula>W149</formula>
    </cfRule>
    <cfRule type="cellIs" dxfId="2544" priority="10004" operator="lessThan">
      <formula>0</formula>
    </cfRule>
  </conditionalFormatting>
  <conditionalFormatting sqref="W150">
    <cfRule type="cellIs" dxfId="2543" priority="9997" operator="equal">
      <formula>0</formula>
    </cfRule>
    <cfRule type="cellIs" dxfId="2542" priority="10002" operator="lessThan">
      <formula>W151</formula>
    </cfRule>
  </conditionalFormatting>
  <conditionalFormatting sqref="W151">
    <cfRule type="cellIs" dxfId="2541" priority="9996" operator="equal">
      <formula>0</formula>
    </cfRule>
    <cfRule type="cellIs" dxfId="2540" priority="10003" operator="greaterThan">
      <formula>W150</formula>
    </cfRule>
  </conditionalFormatting>
  <conditionalFormatting sqref="W155">
    <cfRule type="cellIs" dxfId="2539" priority="9993" operator="equal">
      <formula>0</formula>
    </cfRule>
  </conditionalFormatting>
  <conditionalFormatting sqref="W154">
    <cfRule type="cellIs" dxfId="2538" priority="9986" operator="equal">
      <formula>0</formula>
    </cfRule>
    <cfRule type="cellIs" dxfId="2537" priority="9987" operator="lessThan">
      <formula>W155</formula>
    </cfRule>
    <cfRule type="cellIs" dxfId="2536" priority="9992" operator="lessThan">
      <formula>0</formula>
    </cfRule>
  </conditionalFormatting>
  <conditionalFormatting sqref="W156">
    <cfRule type="cellIs" dxfId="2535" priority="9985" operator="equal">
      <formula>0</formula>
    </cfRule>
    <cfRule type="cellIs" dxfId="2534" priority="9990" operator="lessThan">
      <formula>W157</formula>
    </cfRule>
  </conditionalFormatting>
  <conditionalFormatting sqref="W157">
    <cfRule type="cellIs" dxfId="2533" priority="9984" operator="equal">
      <formula>0</formula>
    </cfRule>
    <cfRule type="cellIs" dxfId="2532" priority="9991" operator="greaterThan">
      <formula>W156</formula>
    </cfRule>
  </conditionalFormatting>
  <conditionalFormatting sqref="W161">
    <cfRule type="cellIs" dxfId="2531" priority="9981" operator="equal">
      <formula>0</formula>
    </cfRule>
  </conditionalFormatting>
  <conditionalFormatting sqref="W160">
    <cfRule type="cellIs" dxfId="2530" priority="9974" operator="equal">
      <formula>0</formula>
    </cfRule>
    <cfRule type="cellIs" dxfId="2529" priority="9975" operator="lessThan">
      <formula>W161</formula>
    </cfRule>
    <cfRule type="cellIs" dxfId="2528" priority="9980" operator="lessThan">
      <formula>0</formula>
    </cfRule>
  </conditionalFormatting>
  <conditionalFormatting sqref="W162">
    <cfRule type="cellIs" dxfId="2527" priority="9973" operator="equal">
      <formula>0</formula>
    </cfRule>
    <cfRule type="cellIs" dxfId="2526" priority="9978" operator="lessThan">
      <formula>W163</formula>
    </cfRule>
  </conditionalFormatting>
  <conditionalFormatting sqref="W163">
    <cfRule type="cellIs" dxfId="2525" priority="9972" operator="equal">
      <formula>0</formula>
    </cfRule>
    <cfRule type="cellIs" dxfId="2524" priority="9979" operator="greaterThan">
      <formula>W162</formula>
    </cfRule>
  </conditionalFormatting>
  <conditionalFormatting sqref="W167">
    <cfRule type="cellIs" dxfId="2523" priority="9969" operator="equal">
      <formula>0</formula>
    </cfRule>
  </conditionalFormatting>
  <conditionalFormatting sqref="W166">
    <cfRule type="cellIs" dxfId="2522" priority="9962" operator="equal">
      <formula>0</formula>
    </cfRule>
    <cfRule type="cellIs" dxfId="2521" priority="9963" operator="lessThan">
      <formula>W167</formula>
    </cfRule>
    <cfRule type="cellIs" dxfId="2520" priority="9968" operator="lessThan">
      <formula>0</formula>
    </cfRule>
  </conditionalFormatting>
  <conditionalFormatting sqref="W168">
    <cfRule type="cellIs" dxfId="2519" priority="9961" operator="equal">
      <formula>0</formula>
    </cfRule>
    <cfRule type="cellIs" dxfId="2518" priority="9966" operator="lessThan">
      <formula>W169</formula>
    </cfRule>
  </conditionalFormatting>
  <conditionalFormatting sqref="W169">
    <cfRule type="cellIs" dxfId="2517" priority="9960" operator="equal">
      <formula>0</formula>
    </cfRule>
    <cfRule type="cellIs" dxfId="2516" priority="9967" operator="greaterThan">
      <formula>W168</formula>
    </cfRule>
  </conditionalFormatting>
  <conditionalFormatting sqref="W173">
    <cfRule type="cellIs" dxfId="2515" priority="9957" operator="equal">
      <formula>0</formula>
    </cfRule>
  </conditionalFormatting>
  <conditionalFormatting sqref="W172">
    <cfRule type="cellIs" dxfId="2514" priority="9950" operator="equal">
      <formula>0</formula>
    </cfRule>
    <cfRule type="cellIs" dxfId="2513" priority="9951" operator="lessThan">
      <formula>W173</formula>
    </cfRule>
    <cfRule type="cellIs" dxfId="2512" priority="9956" operator="lessThan">
      <formula>0</formula>
    </cfRule>
  </conditionalFormatting>
  <conditionalFormatting sqref="W174">
    <cfRule type="cellIs" dxfId="2511" priority="9949" operator="equal">
      <formula>0</formula>
    </cfRule>
    <cfRule type="cellIs" dxfId="2510" priority="9954" operator="lessThan">
      <formula>W175</formula>
    </cfRule>
  </conditionalFormatting>
  <conditionalFormatting sqref="W175">
    <cfRule type="cellIs" dxfId="2509" priority="9948" operator="equal">
      <formula>0</formula>
    </cfRule>
    <cfRule type="cellIs" dxfId="2508" priority="9955" operator="greaterThan">
      <formula>W174</formula>
    </cfRule>
  </conditionalFormatting>
  <conditionalFormatting sqref="W179">
    <cfRule type="cellIs" dxfId="2507" priority="9945" operator="equal">
      <formula>0</formula>
    </cfRule>
  </conditionalFormatting>
  <conditionalFormatting sqref="W178">
    <cfRule type="cellIs" dxfId="2506" priority="9938" operator="equal">
      <formula>0</formula>
    </cfRule>
    <cfRule type="cellIs" dxfId="2505" priority="9939" operator="lessThan">
      <formula>W179</formula>
    </cfRule>
    <cfRule type="cellIs" dxfId="2504" priority="9944" operator="lessThan">
      <formula>0</formula>
    </cfRule>
  </conditionalFormatting>
  <conditionalFormatting sqref="W180">
    <cfRule type="cellIs" dxfId="2503" priority="9937" operator="equal">
      <formula>0</formula>
    </cfRule>
    <cfRule type="cellIs" dxfId="2502" priority="9942" operator="lessThan">
      <formula>W181</formula>
    </cfRule>
  </conditionalFormatting>
  <conditionalFormatting sqref="W181">
    <cfRule type="cellIs" dxfId="2501" priority="9936" operator="equal">
      <formula>0</formula>
    </cfRule>
    <cfRule type="cellIs" dxfId="2500" priority="9943" operator="greaterThan">
      <formula>W180</formula>
    </cfRule>
  </conditionalFormatting>
  <conditionalFormatting sqref="W183">
    <cfRule type="cellIs" dxfId="2499" priority="9935" operator="equal">
      <formula>0</formula>
    </cfRule>
  </conditionalFormatting>
  <conditionalFormatting sqref="W182">
    <cfRule type="cellIs" dxfId="2498" priority="9928" operator="equal">
      <formula>0</formula>
    </cfRule>
    <cfRule type="cellIs" dxfId="2497" priority="9929" operator="lessThan">
      <formula>W183</formula>
    </cfRule>
    <cfRule type="cellIs" dxfId="2496" priority="9934" operator="lessThan">
      <formula>0</formula>
    </cfRule>
  </conditionalFormatting>
  <conditionalFormatting sqref="W185">
    <cfRule type="cellIs" dxfId="2495" priority="9933" operator="equal">
      <formula>0</formula>
    </cfRule>
  </conditionalFormatting>
  <conditionalFormatting sqref="W184">
    <cfRule type="cellIs" dxfId="2494" priority="9926" operator="equal">
      <formula>0</formula>
    </cfRule>
    <cfRule type="cellIs" dxfId="2493" priority="9927" operator="lessThan">
      <formula>W185</formula>
    </cfRule>
    <cfRule type="cellIs" dxfId="2492" priority="9932" operator="lessThan">
      <formula>0</formula>
    </cfRule>
  </conditionalFormatting>
  <conditionalFormatting sqref="W186">
    <cfRule type="cellIs" dxfId="2491" priority="9925" operator="equal">
      <formula>0</formula>
    </cfRule>
    <cfRule type="cellIs" dxfId="2490" priority="9930" operator="lessThan">
      <formula>W187</formula>
    </cfRule>
  </conditionalFormatting>
  <conditionalFormatting sqref="W187">
    <cfRule type="cellIs" dxfId="2489" priority="9924" operator="equal">
      <formula>0</formula>
    </cfRule>
    <cfRule type="cellIs" dxfId="2488" priority="9931" operator="greaterThan">
      <formula>W186</formula>
    </cfRule>
  </conditionalFormatting>
  <conditionalFormatting sqref="W189">
    <cfRule type="cellIs" dxfId="2487" priority="9923" operator="equal">
      <formula>0</formula>
    </cfRule>
  </conditionalFormatting>
  <conditionalFormatting sqref="W188">
    <cfRule type="cellIs" dxfId="2486" priority="9916" operator="equal">
      <formula>0</formula>
    </cfRule>
    <cfRule type="cellIs" dxfId="2485" priority="9917" operator="lessThan">
      <formula>W189</formula>
    </cfRule>
    <cfRule type="cellIs" dxfId="2484" priority="9922" operator="lessThan">
      <formula>0</formula>
    </cfRule>
  </conditionalFormatting>
  <conditionalFormatting sqref="W191">
    <cfRule type="cellIs" dxfId="2483" priority="9921" operator="equal">
      <formula>0</formula>
    </cfRule>
  </conditionalFormatting>
  <conditionalFormatting sqref="W190">
    <cfRule type="cellIs" dxfId="2482" priority="9914" operator="equal">
      <formula>0</formula>
    </cfRule>
    <cfRule type="cellIs" dxfId="2481" priority="9915" operator="lessThan">
      <formula>W191</formula>
    </cfRule>
    <cfRule type="cellIs" dxfId="2480" priority="9920" operator="lessThan">
      <formula>0</formula>
    </cfRule>
  </conditionalFormatting>
  <conditionalFormatting sqref="W192">
    <cfRule type="cellIs" dxfId="2479" priority="9913" operator="equal">
      <formula>0</formula>
    </cfRule>
    <cfRule type="cellIs" dxfId="2478" priority="9918" operator="lessThan">
      <formula>W193</formula>
    </cfRule>
  </conditionalFormatting>
  <conditionalFormatting sqref="W193">
    <cfRule type="cellIs" dxfId="2477" priority="9912" operator="equal">
      <formula>0</formula>
    </cfRule>
    <cfRule type="cellIs" dxfId="2476" priority="9919" operator="greaterThan">
      <formula>W192</formula>
    </cfRule>
  </conditionalFormatting>
  <conditionalFormatting sqref="W195 W201 W207 W213 W219 W225">
    <cfRule type="cellIs" dxfId="2475" priority="9911" operator="equal">
      <formula>0</formula>
    </cfRule>
  </conditionalFormatting>
  <conditionalFormatting sqref="W194 W200 W206 W212 W218 W224">
    <cfRule type="cellIs" dxfId="2474" priority="9904" operator="equal">
      <formula>0</formula>
    </cfRule>
    <cfRule type="cellIs" dxfId="2473" priority="9905" operator="lessThan">
      <formula>W195</formula>
    </cfRule>
    <cfRule type="cellIs" dxfId="2472" priority="9910" operator="lessThan">
      <formula>0</formula>
    </cfRule>
  </conditionalFormatting>
  <conditionalFormatting sqref="W197 W203 W209 W215 W221 W227">
    <cfRule type="cellIs" dxfId="2471" priority="9909" operator="equal">
      <formula>0</formula>
    </cfRule>
  </conditionalFormatting>
  <conditionalFormatting sqref="W196 W202 W208 W214 W220 W226">
    <cfRule type="cellIs" dxfId="2470" priority="9902" operator="equal">
      <formula>0</formula>
    </cfRule>
    <cfRule type="cellIs" dxfId="2469" priority="9903" operator="lessThan">
      <formula>W197</formula>
    </cfRule>
    <cfRule type="cellIs" dxfId="2468" priority="9908" operator="lessThan">
      <formula>0</formula>
    </cfRule>
  </conditionalFormatting>
  <conditionalFormatting sqref="W198 W204 W210 W216 W222 W228">
    <cfRule type="cellIs" dxfId="2467" priority="9901" operator="equal">
      <formula>0</formula>
    </cfRule>
    <cfRule type="cellIs" dxfId="2466" priority="9906" operator="lessThan">
      <formula>W199</formula>
    </cfRule>
  </conditionalFormatting>
  <conditionalFormatting sqref="W199 W205 W211 W217 W223 W229">
    <cfRule type="cellIs" dxfId="2465" priority="9900" operator="equal">
      <formula>0</formula>
    </cfRule>
    <cfRule type="cellIs" dxfId="2464" priority="9907" operator="greaterThan">
      <formula>W198</formula>
    </cfRule>
  </conditionalFormatting>
  <conditionalFormatting sqref="Z102 Z96 Z108 Z114 Z120 Z126 Z132 Z138 Z144 Z150 Z156 Z162 Z168 Z174 Z180 Z186 Z192 Z198 Z204 Z210 Z216 Z222 Z228">
    <cfRule type="colorScale" priority="9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">
    <cfRule type="cellIs" dxfId="2463" priority="9671" operator="lessThan">
      <formula>W104</formula>
    </cfRule>
    <cfRule type="cellIs" dxfId="2462" priority="9676" operator="equal">
      <formula>0</formula>
    </cfRule>
  </conditionalFormatting>
  <conditionalFormatting sqref="W104">
    <cfRule type="cellIs" dxfId="2461" priority="9672" operator="lessThan">
      <formula>W105</formula>
    </cfRule>
    <cfRule type="cellIs" dxfId="2460" priority="9673" operator="equal">
      <formula>0</formula>
    </cfRule>
    <cfRule type="cellIs" dxfId="2459" priority="9674" operator="lessThan">
      <formula>W105</formula>
    </cfRule>
    <cfRule type="cellIs" dxfId="2458" priority="9675" operator="lessThan">
      <formula>0</formula>
    </cfRule>
  </conditionalFormatting>
  <conditionalFormatting sqref="W111">
    <cfRule type="cellIs" dxfId="2457" priority="9665" operator="lessThan">
      <formula>W110</formula>
    </cfRule>
    <cfRule type="cellIs" dxfId="2456" priority="9670" operator="equal">
      <formula>0</formula>
    </cfRule>
  </conditionalFormatting>
  <conditionalFormatting sqref="W110">
    <cfRule type="cellIs" dxfId="2455" priority="9666" operator="lessThan">
      <formula>W111</formula>
    </cfRule>
    <cfRule type="cellIs" dxfId="2454" priority="9667" operator="equal">
      <formula>0</formula>
    </cfRule>
    <cfRule type="cellIs" dxfId="2453" priority="9668" operator="lessThan">
      <formula>W111</formula>
    </cfRule>
    <cfRule type="cellIs" dxfId="2452" priority="9669" operator="lessThan">
      <formula>0</formula>
    </cfRule>
  </conditionalFormatting>
  <conditionalFormatting sqref="W117">
    <cfRule type="cellIs" dxfId="2451" priority="9659" operator="lessThan">
      <formula>W116</formula>
    </cfRule>
    <cfRule type="cellIs" dxfId="2450" priority="9664" operator="equal">
      <formula>0</formula>
    </cfRule>
  </conditionalFormatting>
  <conditionalFormatting sqref="W116">
    <cfRule type="cellIs" dxfId="2449" priority="9660" operator="lessThan">
      <formula>W117</formula>
    </cfRule>
    <cfRule type="cellIs" dxfId="2448" priority="9661" operator="equal">
      <formula>0</formula>
    </cfRule>
    <cfRule type="cellIs" dxfId="2447" priority="9662" operator="lessThan">
      <formula>W117</formula>
    </cfRule>
    <cfRule type="cellIs" dxfId="2446" priority="9663" operator="lessThan">
      <formula>0</formula>
    </cfRule>
  </conditionalFormatting>
  <conditionalFormatting sqref="W123">
    <cfRule type="cellIs" dxfId="2445" priority="9653" operator="lessThan">
      <formula>W122</formula>
    </cfRule>
    <cfRule type="cellIs" dxfId="2444" priority="9658" operator="equal">
      <formula>0</formula>
    </cfRule>
  </conditionalFormatting>
  <conditionalFormatting sqref="W122">
    <cfRule type="cellIs" dxfId="2443" priority="9654" operator="lessThan">
      <formula>W123</formula>
    </cfRule>
    <cfRule type="cellIs" dxfId="2442" priority="9655" operator="equal">
      <formula>0</formula>
    </cfRule>
    <cfRule type="cellIs" dxfId="2441" priority="9656" operator="lessThan">
      <formula>W123</formula>
    </cfRule>
    <cfRule type="cellIs" dxfId="2440" priority="9657" operator="lessThan">
      <formula>0</formula>
    </cfRule>
  </conditionalFormatting>
  <conditionalFormatting sqref="W129">
    <cfRule type="cellIs" dxfId="2439" priority="9647" operator="lessThan">
      <formula>W128</formula>
    </cfRule>
    <cfRule type="cellIs" dxfId="2438" priority="9652" operator="equal">
      <formula>0</formula>
    </cfRule>
  </conditionalFormatting>
  <conditionalFormatting sqref="W128">
    <cfRule type="cellIs" dxfId="2437" priority="9648" operator="lessThan">
      <formula>W129</formula>
    </cfRule>
    <cfRule type="cellIs" dxfId="2436" priority="9649" operator="equal">
      <formula>0</formula>
    </cfRule>
    <cfRule type="cellIs" dxfId="2435" priority="9650" operator="lessThan">
      <formula>W129</formula>
    </cfRule>
    <cfRule type="cellIs" dxfId="2434" priority="9651" operator="lessThan">
      <formula>0</formula>
    </cfRule>
  </conditionalFormatting>
  <conditionalFormatting sqref="W135">
    <cfRule type="cellIs" dxfId="2433" priority="9641" operator="lessThan">
      <formula>W134</formula>
    </cfRule>
    <cfRule type="cellIs" dxfId="2432" priority="9646" operator="equal">
      <formula>0</formula>
    </cfRule>
  </conditionalFormatting>
  <conditionalFormatting sqref="W134">
    <cfRule type="cellIs" dxfId="2431" priority="9642" operator="lessThan">
      <formula>W135</formula>
    </cfRule>
    <cfRule type="cellIs" dxfId="2430" priority="9643" operator="equal">
      <formula>0</formula>
    </cfRule>
    <cfRule type="cellIs" dxfId="2429" priority="9644" operator="lessThan">
      <formula>W135</formula>
    </cfRule>
    <cfRule type="cellIs" dxfId="2428" priority="9645" operator="lessThan">
      <formula>0</formula>
    </cfRule>
  </conditionalFormatting>
  <conditionalFormatting sqref="W141">
    <cfRule type="cellIs" dxfId="2427" priority="9635" operator="lessThan">
      <formula>W140</formula>
    </cfRule>
    <cfRule type="cellIs" dxfId="2426" priority="9640" operator="equal">
      <formula>0</formula>
    </cfRule>
  </conditionalFormatting>
  <conditionalFormatting sqref="W140">
    <cfRule type="cellIs" dxfId="2425" priority="9636" operator="lessThan">
      <formula>W141</formula>
    </cfRule>
    <cfRule type="cellIs" dxfId="2424" priority="9637" operator="equal">
      <formula>0</formula>
    </cfRule>
    <cfRule type="cellIs" dxfId="2423" priority="9638" operator="lessThan">
      <formula>W141</formula>
    </cfRule>
    <cfRule type="cellIs" dxfId="2422" priority="9639" operator="lessThan">
      <formula>0</formula>
    </cfRule>
  </conditionalFormatting>
  <conditionalFormatting sqref="W147">
    <cfRule type="cellIs" dxfId="2421" priority="9629" operator="lessThan">
      <formula>W146</formula>
    </cfRule>
    <cfRule type="cellIs" dxfId="2420" priority="9634" operator="equal">
      <formula>0</formula>
    </cfRule>
  </conditionalFormatting>
  <conditionalFormatting sqref="W146">
    <cfRule type="cellIs" dxfId="2419" priority="9630" operator="lessThan">
      <formula>W147</formula>
    </cfRule>
    <cfRule type="cellIs" dxfId="2418" priority="9631" operator="equal">
      <formula>0</formula>
    </cfRule>
    <cfRule type="cellIs" dxfId="2417" priority="9632" operator="lessThan">
      <formula>W147</formula>
    </cfRule>
    <cfRule type="cellIs" dxfId="2416" priority="9633" operator="lessThan">
      <formula>0</formula>
    </cfRule>
  </conditionalFormatting>
  <conditionalFormatting sqref="W153">
    <cfRule type="cellIs" dxfId="2415" priority="9623" operator="lessThan">
      <formula>W152</formula>
    </cfRule>
    <cfRule type="cellIs" dxfId="2414" priority="9628" operator="equal">
      <formula>0</formula>
    </cfRule>
  </conditionalFormatting>
  <conditionalFormatting sqref="W152">
    <cfRule type="cellIs" dxfId="2413" priority="9624" operator="lessThan">
      <formula>W153</formula>
    </cfRule>
    <cfRule type="cellIs" dxfId="2412" priority="9625" operator="equal">
      <formula>0</formula>
    </cfRule>
    <cfRule type="cellIs" dxfId="2411" priority="9626" operator="lessThan">
      <formula>W153</formula>
    </cfRule>
    <cfRule type="cellIs" dxfId="2410" priority="9627" operator="lessThan">
      <formula>0</formula>
    </cfRule>
  </conditionalFormatting>
  <conditionalFormatting sqref="W159">
    <cfRule type="cellIs" dxfId="2409" priority="9617" operator="lessThan">
      <formula>W158</formula>
    </cfRule>
    <cfRule type="cellIs" dxfId="2408" priority="9622" operator="equal">
      <formula>0</formula>
    </cfRule>
  </conditionalFormatting>
  <conditionalFormatting sqref="W158">
    <cfRule type="cellIs" dxfId="2407" priority="9618" operator="lessThan">
      <formula>W159</formula>
    </cfRule>
    <cfRule type="cellIs" dxfId="2406" priority="9619" operator="equal">
      <formula>0</formula>
    </cfRule>
    <cfRule type="cellIs" dxfId="2405" priority="9620" operator="lessThan">
      <formula>W159</formula>
    </cfRule>
    <cfRule type="cellIs" dxfId="2404" priority="9621" operator="lessThan">
      <formula>0</formula>
    </cfRule>
  </conditionalFormatting>
  <conditionalFormatting sqref="W165">
    <cfRule type="cellIs" dxfId="2403" priority="9611" operator="lessThan">
      <formula>W164</formula>
    </cfRule>
    <cfRule type="cellIs" dxfId="2402" priority="9616" operator="equal">
      <formula>0</formula>
    </cfRule>
  </conditionalFormatting>
  <conditionalFormatting sqref="W164">
    <cfRule type="cellIs" dxfId="2401" priority="9612" operator="lessThan">
      <formula>W165</formula>
    </cfRule>
    <cfRule type="cellIs" dxfId="2400" priority="9613" operator="equal">
      <formula>0</formula>
    </cfRule>
    <cfRule type="cellIs" dxfId="2399" priority="9614" operator="lessThan">
      <formula>W165</formula>
    </cfRule>
    <cfRule type="cellIs" dxfId="2398" priority="9615" operator="lessThan">
      <formula>0</formula>
    </cfRule>
  </conditionalFormatting>
  <conditionalFormatting sqref="W171">
    <cfRule type="cellIs" dxfId="2397" priority="9605" operator="lessThan">
      <formula>W170</formula>
    </cfRule>
    <cfRule type="cellIs" dxfId="2396" priority="9610" operator="equal">
      <formula>0</formula>
    </cfRule>
  </conditionalFormatting>
  <conditionalFormatting sqref="W170">
    <cfRule type="cellIs" dxfId="2395" priority="9606" operator="lessThan">
      <formula>W171</formula>
    </cfRule>
    <cfRule type="cellIs" dxfId="2394" priority="9607" operator="equal">
      <formula>0</formula>
    </cfRule>
    <cfRule type="cellIs" dxfId="2393" priority="9608" operator="lessThan">
      <formula>W171</formula>
    </cfRule>
    <cfRule type="cellIs" dxfId="2392" priority="9609" operator="lessThan">
      <formula>0</formula>
    </cfRule>
  </conditionalFormatting>
  <conditionalFormatting sqref="W177">
    <cfRule type="cellIs" dxfId="2391" priority="9599" operator="lessThan">
      <formula>W176</formula>
    </cfRule>
    <cfRule type="cellIs" dxfId="2390" priority="9604" operator="equal">
      <formula>0</formula>
    </cfRule>
  </conditionalFormatting>
  <conditionalFormatting sqref="W176">
    <cfRule type="cellIs" dxfId="2389" priority="9600" operator="lessThan">
      <formula>W177</formula>
    </cfRule>
    <cfRule type="cellIs" dxfId="2388" priority="9601" operator="equal">
      <formula>0</formula>
    </cfRule>
    <cfRule type="cellIs" dxfId="2387" priority="9602" operator="lessThan">
      <formula>W177</formula>
    </cfRule>
    <cfRule type="cellIs" dxfId="2386" priority="9603" operator="lessThan">
      <formula>0</formula>
    </cfRule>
  </conditionalFormatting>
  <conditionalFormatting sqref="W103">
    <cfRule type="cellIs" dxfId="2385" priority="9528" operator="equal">
      <formula>0</formula>
    </cfRule>
    <cfRule type="cellIs" dxfId="2384" priority="9529" operator="greaterThan">
      <formula>W102</formula>
    </cfRule>
  </conditionalFormatting>
  <conditionalFormatting sqref="W109">
    <cfRule type="cellIs" dxfId="2383" priority="9526" operator="equal">
      <formula>0</formula>
    </cfRule>
    <cfRule type="cellIs" dxfId="2382" priority="9527" operator="greaterThan">
      <formula>W108</formula>
    </cfRule>
  </conditionalFormatting>
  <conditionalFormatting sqref="D60">
    <cfRule type="expression" dxfId="2381" priority="7826">
      <formula>E60&gt;B60</formula>
    </cfRule>
  </conditionalFormatting>
  <conditionalFormatting sqref="C60">
    <cfRule type="expression" dxfId="2380" priority="7825">
      <formula>B60&gt;E60</formula>
    </cfRule>
  </conditionalFormatting>
  <conditionalFormatting sqref="D61">
    <cfRule type="expression" dxfId="2379" priority="7619">
      <formula>E61&gt;B61</formula>
    </cfRule>
  </conditionalFormatting>
  <conditionalFormatting sqref="C61">
    <cfRule type="expression" dxfId="2378" priority="7618">
      <formula>B61&gt;E61</formula>
    </cfRule>
  </conditionalFormatting>
  <conditionalFormatting sqref="Y30:Y34 Y37">
    <cfRule type="cellIs" dxfId="2377" priority="7571" operator="equal">
      <formula>0</formula>
    </cfRule>
  </conditionalFormatting>
  <conditionalFormatting sqref="X90">
    <cfRule type="cellIs" dxfId="2376" priority="7459" operator="equal">
      <formula>0</formula>
    </cfRule>
    <cfRule type="expression" dxfId="2375" priority="7460">
      <formula>F90*100&lt;X90</formula>
    </cfRule>
    <cfRule type="expression" dxfId="2374" priority="7461">
      <formula>X90&lt;F90*100</formula>
    </cfRule>
  </conditionalFormatting>
  <conditionalFormatting sqref="X91">
    <cfRule type="cellIs" dxfId="2373" priority="7456" operator="equal">
      <formula>0</formula>
    </cfRule>
    <cfRule type="expression" dxfId="2372" priority="7457">
      <formula>F91*100&lt;X91</formula>
    </cfRule>
    <cfRule type="expression" dxfId="2371" priority="7458">
      <formula>X91&lt;F91*100</formula>
    </cfRule>
  </conditionalFormatting>
  <conditionalFormatting sqref="W90:W91">
    <cfRule type="cellIs" dxfId="2370" priority="7455" operator="equal">
      <formula>0</formula>
    </cfRule>
  </conditionalFormatting>
  <conditionalFormatting sqref="W90">
    <cfRule type="containsText" dxfId="2369" priority="7453" operator="containsText" text="STOP">
      <formula>NOT(ISERROR(SEARCH("STOP",W90)))</formula>
    </cfRule>
    <cfRule type="containsText" dxfId="2368" priority="7454" operator="containsText" text="TRAILING">
      <formula>NOT(ISERROR(SEARCH("TRAILING",W90)))</formula>
    </cfRule>
  </conditionalFormatting>
  <conditionalFormatting sqref="W91">
    <cfRule type="containsText" dxfId="2367" priority="7451" operator="containsText" text="STOP">
      <formula>NOT(ISERROR(SEARCH("STOP",W91)))</formula>
    </cfRule>
    <cfRule type="containsText" dxfId="2366" priority="7452" operator="containsText" text="TRAILING">
      <formula>NOT(ISERROR(SEARCH("TRAILING",W91)))</formula>
    </cfRule>
  </conditionalFormatting>
  <conditionalFormatting sqref="B60">
    <cfRule type="cellIs" dxfId="2365" priority="7381" operator="greaterThan">
      <formula>E60</formula>
    </cfRule>
  </conditionalFormatting>
  <conditionalFormatting sqref="B61">
    <cfRule type="cellIs" dxfId="2364" priority="7380" operator="greaterThan">
      <formula>E61</formula>
    </cfRule>
  </conditionalFormatting>
  <conditionalFormatting sqref="B62 B64 B66">
    <cfRule type="cellIs" dxfId="2363" priority="7379" operator="greaterThan">
      <formula>E62</formula>
    </cfRule>
  </conditionalFormatting>
  <conditionalFormatting sqref="B63 B65 B67">
    <cfRule type="cellIs" dxfId="2362" priority="7378" operator="greaterThan">
      <formula>E63</formula>
    </cfRule>
  </conditionalFormatting>
  <conditionalFormatting sqref="E60">
    <cfRule type="cellIs" dxfId="2361" priority="7377" operator="greaterThan">
      <formula>B60</formula>
    </cfRule>
  </conditionalFormatting>
  <conditionalFormatting sqref="E61">
    <cfRule type="cellIs" dxfId="2360" priority="7376" operator="greaterThan">
      <formula>B61</formula>
    </cfRule>
  </conditionalFormatting>
  <conditionalFormatting sqref="E62 E64 E66">
    <cfRule type="cellIs" dxfId="2359" priority="7375" operator="greaterThan">
      <formula>B62</formula>
    </cfRule>
  </conditionalFormatting>
  <conditionalFormatting sqref="E63 E65 E67">
    <cfRule type="cellIs" dxfId="2358" priority="7374" operator="greaterThan">
      <formula>B63</formula>
    </cfRule>
  </conditionalFormatting>
  <conditionalFormatting sqref="Y35">
    <cfRule type="cellIs" dxfId="2357" priority="7362" operator="equal">
      <formula>0</formula>
    </cfRule>
  </conditionalFormatting>
  <conditionalFormatting sqref="Y36">
    <cfRule type="cellIs" dxfId="2356" priority="7356" operator="equal">
      <formula>0</formula>
    </cfRule>
  </conditionalFormatting>
  <conditionalFormatting sqref="X200:X229 X92">
    <cfRule type="expression" dxfId="2355" priority="7042">
      <formula>X92*100&lt;C92</formula>
    </cfRule>
    <cfRule type="cellIs" dxfId="2354" priority="7043" operator="equal">
      <formula>0</formula>
    </cfRule>
  </conditionalFormatting>
  <conditionalFormatting sqref="X93">
    <cfRule type="expression" dxfId="2353" priority="6936">
      <formula>X93*100&lt;C93</formula>
    </cfRule>
    <cfRule type="cellIs" dxfId="2352" priority="6937" operator="equal">
      <formula>0</formula>
    </cfRule>
  </conditionalFormatting>
  <conditionalFormatting sqref="X94">
    <cfRule type="expression" dxfId="2351" priority="6934">
      <formula>X94*100&lt;C94</formula>
    </cfRule>
    <cfRule type="cellIs" dxfId="2350" priority="6935" operator="equal">
      <formula>0</formula>
    </cfRule>
  </conditionalFormatting>
  <conditionalFormatting sqref="X95">
    <cfRule type="expression" dxfId="2349" priority="6932">
      <formula>X95*100&lt;C95</formula>
    </cfRule>
    <cfRule type="cellIs" dxfId="2348" priority="6933" operator="equal">
      <formula>0</formula>
    </cfRule>
  </conditionalFormatting>
  <conditionalFormatting sqref="X96">
    <cfRule type="expression" dxfId="2347" priority="6930">
      <formula>X96*100&lt;C96</formula>
    </cfRule>
    <cfRule type="cellIs" dxfId="2346" priority="6931" operator="equal">
      <formula>0</formula>
    </cfRule>
  </conditionalFormatting>
  <conditionalFormatting sqref="X97">
    <cfRule type="expression" dxfId="2345" priority="6928">
      <formula>X97*100&lt;C97</formula>
    </cfRule>
    <cfRule type="cellIs" dxfId="2344" priority="6929" operator="equal">
      <formula>0</formula>
    </cfRule>
  </conditionalFormatting>
  <conditionalFormatting sqref="X98">
    <cfRule type="expression" dxfId="2343" priority="6926">
      <formula>X98*100&lt;C98</formula>
    </cfRule>
    <cfRule type="cellIs" dxfId="2342" priority="6927" operator="equal">
      <formula>0</formula>
    </cfRule>
  </conditionalFormatting>
  <conditionalFormatting sqref="X99">
    <cfRule type="expression" dxfId="2341" priority="6924">
      <formula>X99*100&lt;C99</formula>
    </cfRule>
    <cfRule type="cellIs" dxfId="2340" priority="6925" operator="equal">
      <formula>0</formula>
    </cfRule>
  </conditionalFormatting>
  <conditionalFormatting sqref="X100">
    <cfRule type="expression" dxfId="2339" priority="6922">
      <formula>X100*100&lt;C100</formula>
    </cfRule>
    <cfRule type="cellIs" dxfId="2338" priority="6923" operator="equal">
      <formula>0</formula>
    </cfRule>
  </conditionalFormatting>
  <conditionalFormatting sqref="X101">
    <cfRule type="expression" dxfId="2337" priority="6920">
      <formula>X101*100&lt;C101</formula>
    </cfRule>
    <cfRule type="cellIs" dxfId="2336" priority="6921" operator="equal">
      <formula>0</formula>
    </cfRule>
  </conditionalFormatting>
  <conditionalFormatting sqref="X102">
    <cfRule type="expression" dxfId="2335" priority="6918">
      <formula>X102*100&lt;C102</formula>
    </cfRule>
    <cfRule type="cellIs" dxfId="2334" priority="6919" operator="equal">
      <formula>0</formula>
    </cfRule>
  </conditionalFormatting>
  <conditionalFormatting sqref="X103">
    <cfRule type="expression" dxfId="2333" priority="6916">
      <formula>X103*100&lt;C103</formula>
    </cfRule>
    <cfRule type="cellIs" dxfId="2332" priority="6917" operator="equal">
      <formula>0</formula>
    </cfRule>
  </conditionalFormatting>
  <conditionalFormatting sqref="X104">
    <cfRule type="expression" dxfId="2331" priority="6914">
      <formula>X104*100&lt;C104</formula>
    </cfRule>
    <cfRule type="cellIs" dxfId="2330" priority="6915" operator="equal">
      <formula>0</formula>
    </cfRule>
  </conditionalFormatting>
  <conditionalFormatting sqref="X105">
    <cfRule type="expression" dxfId="2329" priority="6912">
      <formula>X105*100&lt;C105</formula>
    </cfRule>
    <cfRule type="cellIs" dxfId="2328" priority="6913" operator="equal">
      <formula>0</formula>
    </cfRule>
  </conditionalFormatting>
  <conditionalFormatting sqref="X106">
    <cfRule type="expression" dxfId="2327" priority="6910">
      <formula>X106*100&lt;C106</formula>
    </cfRule>
    <cfRule type="cellIs" dxfId="2326" priority="6911" operator="equal">
      <formula>0</formula>
    </cfRule>
  </conditionalFormatting>
  <conditionalFormatting sqref="X107">
    <cfRule type="expression" dxfId="2325" priority="6908">
      <formula>X107*100&lt;C107</formula>
    </cfRule>
    <cfRule type="cellIs" dxfId="2324" priority="6909" operator="equal">
      <formula>0</formula>
    </cfRule>
  </conditionalFormatting>
  <conditionalFormatting sqref="X108">
    <cfRule type="expression" dxfId="2323" priority="6906">
      <formula>X108*100&lt;C108</formula>
    </cfRule>
    <cfRule type="cellIs" dxfId="2322" priority="6907" operator="equal">
      <formula>0</formula>
    </cfRule>
  </conditionalFormatting>
  <conditionalFormatting sqref="X109">
    <cfRule type="expression" dxfId="2321" priority="6904">
      <formula>X109*100&lt;C109</formula>
    </cfRule>
    <cfRule type="cellIs" dxfId="2320" priority="6905" operator="equal">
      <formula>0</formula>
    </cfRule>
  </conditionalFormatting>
  <conditionalFormatting sqref="X110">
    <cfRule type="expression" dxfId="2319" priority="6902">
      <formula>X110*100&lt;C110</formula>
    </cfRule>
    <cfRule type="cellIs" dxfId="2318" priority="6903" operator="equal">
      <formula>0</formula>
    </cfRule>
  </conditionalFormatting>
  <conditionalFormatting sqref="X111">
    <cfRule type="expression" dxfId="2317" priority="6900">
      <formula>X111*100&lt;C111</formula>
    </cfRule>
    <cfRule type="cellIs" dxfId="2316" priority="6901" operator="equal">
      <formula>0</formula>
    </cfRule>
  </conditionalFormatting>
  <conditionalFormatting sqref="X112">
    <cfRule type="expression" dxfId="2315" priority="6898">
      <formula>X112*100&lt;C112</formula>
    </cfRule>
    <cfRule type="cellIs" dxfId="2314" priority="6899" operator="equal">
      <formula>0</formula>
    </cfRule>
  </conditionalFormatting>
  <conditionalFormatting sqref="X113">
    <cfRule type="expression" dxfId="2313" priority="6896">
      <formula>X113*100&lt;C113</formula>
    </cfRule>
    <cfRule type="cellIs" dxfId="2312" priority="6897" operator="equal">
      <formula>0</formula>
    </cfRule>
  </conditionalFormatting>
  <conditionalFormatting sqref="X114">
    <cfRule type="expression" dxfId="2311" priority="6894">
      <formula>X114*100&lt;C114</formula>
    </cfRule>
    <cfRule type="cellIs" dxfId="2310" priority="6895" operator="equal">
      <formula>0</formula>
    </cfRule>
  </conditionalFormatting>
  <conditionalFormatting sqref="X115">
    <cfRule type="expression" dxfId="2309" priority="6892">
      <formula>X115*100&lt;C115</formula>
    </cfRule>
    <cfRule type="cellIs" dxfId="2308" priority="6893" operator="equal">
      <formula>0</formula>
    </cfRule>
  </conditionalFormatting>
  <conditionalFormatting sqref="X116">
    <cfRule type="expression" dxfId="2307" priority="6890">
      <formula>X116*100&lt;C116</formula>
    </cfRule>
    <cfRule type="cellIs" dxfId="2306" priority="6891" operator="equal">
      <formula>0</formula>
    </cfRule>
  </conditionalFormatting>
  <conditionalFormatting sqref="X117">
    <cfRule type="expression" dxfId="2305" priority="6888">
      <formula>X117*100&lt;C117</formula>
    </cfRule>
    <cfRule type="cellIs" dxfId="2304" priority="6889" operator="equal">
      <formula>0</formula>
    </cfRule>
  </conditionalFormatting>
  <conditionalFormatting sqref="X118">
    <cfRule type="expression" dxfId="2303" priority="6886">
      <formula>X118*100&lt;C118</formula>
    </cfRule>
    <cfRule type="cellIs" dxfId="2302" priority="6887" operator="equal">
      <formula>0</formula>
    </cfRule>
  </conditionalFormatting>
  <conditionalFormatting sqref="X119">
    <cfRule type="expression" dxfId="2301" priority="6884">
      <formula>X119*100&lt;C119</formula>
    </cfRule>
    <cfRule type="cellIs" dxfId="2300" priority="6885" operator="equal">
      <formula>0</formula>
    </cfRule>
  </conditionalFormatting>
  <conditionalFormatting sqref="X120">
    <cfRule type="expression" dxfId="2299" priority="6882">
      <formula>X120*100&lt;C120</formula>
    </cfRule>
    <cfRule type="cellIs" dxfId="2298" priority="6883" operator="equal">
      <formula>0</formula>
    </cfRule>
  </conditionalFormatting>
  <conditionalFormatting sqref="X121">
    <cfRule type="expression" dxfId="2297" priority="6880">
      <formula>X121*100&lt;C121</formula>
    </cfRule>
    <cfRule type="cellIs" dxfId="2296" priority="6881" operator="equal">
      <formula>0</formula>
    </cfRule>
  </conditionalFormatting>
  <conditionalFormatting sqref="X122">
    <cfRule type="expression" dxfId="2295" priority="6878">
      <formula>X122*100&lt;C122</formula>
    </cfRule>
    <cfRule type="cellIs" dxfId="2294" priority="6879" operator="equal">
      <formula>0</formula>
    </cfRule>
  </conditionalFormatting>
  <conditionalFormatting sqref="X123">
    <cfRule type="expression" dxfId="2293" priority="6876">
      <formula>X123*100&lt;C123</formula>
    </cfRule>
    <cfRule type="cellIs" dxfId="2292" priority="6877" operator="equal">
      <formula>0</formula>
    </cfRule>
  </conditionalFormatting>
  <conditionalFormatting sqref="X124">
    <cfRule type="expression" dxfId="2291" priority="6874">
      <formula>X124*100&lt;C124</formula>
    </cfRule>
    <cfRule type="cellIs" dxfId="2290" priority="6875" operator="equal">
      <formula>0</formula>
    </cfRule>
  </conditionalFormatting>
  <conditionalFormatting sqref="X125">
    <cfRule type="expression" dxfId="2289" priority="6872">
      <formula>X125*100&lt;C125</formula>
    </cfRule>
    <cfRule type="cellIs" dxfId="2288" priority="6873" operator="equal">
      <formula>0</formula>
    </cfRule>
  </conditionalFormatting>
  <conditionalFormatting sqref="X126">
    <cfRule type="expression" dxfId="2287" priority="6870">
      <formula>X126*100&lt;C126</formula>
    </cfRule>
    <cfRule type="cellIs" dxfId="2286" priority="6871" operator="equal">
      <formula>0</formula>
    </cfRule>
  </conditionalFormatting>
  <conditionalFormatting sqref="X127">
    <cfRule type="expression" dxfId="2285" priority="6868">
      <formula>X127*100&lt;C127</formula>
    </cfRule>
    <cfRule type="cellIs" dxfId="2284" priority="6869" operator="equal">
      <formula>0</formula>
    </cfRule>
  </conditionalFormatting>
  <conditionalFormatting sqref="X128">
    <cfRule type="expression" dxfId="2283" priority="6866">
      <formula>X128*100&lt;C128</formula>
    </cfRule>
    <cfRule type="cellIs" dxfId="2282" priority="6867" operator="equal">
      <formula>0</formula>
    </cfRule>
  </conditionalFormatting>
  <conditionalFormatting sqref="X129">
    <cfRule type="expression" dxfId="2281" priority="6864">
      <formula>X129*100&lt;C129</formula>
    </cfRule>
    <cfRule type="cellIs" dxfId="2280" priority="6865" operator="equal">
      <formula>0</formula>
    </cfRule>
  </conditionalFormatting>
  <conditionalFormatting sqref="X130">
    <cfRule type="expression" dxfId="2279" priority="6862">
      <formula>X130*100&lt;C130</formula>
    </cfRule>
    <cfRule type="cellIs" dxfId="2278" priority="6863" operator="equal">
      <formula>0</formula>
    </cfRule>
  </conditionalFormatting>
  <conditionalFormatting sqref="X131">
    <cfRule type="expression" dxfId="2277" priority="6860">
      <formula>X131*100&lt;C131</formula>
    </cfRule>
    <cfRule type="cellIs" dxfId="2276" priority="6861" operator="equal">
      <formula>0</formula>
    </cfRule>
  </conditionalFormatting>
  <conditionalFormatting sqref="X132">
    <cfRule type="expression" dxfId="2275" priority="6858">
      <formula>X132*100&lt;C132</formula>
    </cfRule>
    <cfRule type="cellIs" dxfId="2274" priority="6859" operator="equal">
      <formula>0</formula>
    </cfRule>
  </conditionalFormatting>
  <conditionalFormatting sqref="X133">
    <cfRule type="expression" dxfId="2273" priority="6856">
      <formula>X133*100&lt;C133</formula>
    </cfRule>
    <cfRule type="cellIs" dxfId="2272" priority="6857" operator="equal">
      <formula>0</formula>
    </cfRule>
  </conditionalFormatting>
  <conditionalFormatting sqref="X134">
    <cfRule type="expression" dxfId="2271" priority="6854">
      <formula>X134*100&lt;C134</formula>
    </cfRule>
    <cfRule type="cellIs" dxfId="2270" priority="6855" operator="equal">
      <formula>0</formula>
    </cfRule>
  </conditionalFormatting>
  <conditionalFormatting sqref="X135">
    <cfRule type="expression" dxfId="2269" priority="6852">
      <formula>X135*100&lt;C135</formula>
    </cfRule>
    <cfRule type="cellIs" dxfId="2268" priority="6853" operator="equal">
      <formula>0</formula>
    </cfRule>
  </conditionalFormatting>
  <conditionalFormatting sqref="X136">
    <cfRule type="expression" dxfId="2267" priority="6850">
      <formula>X136*100&lt;C136</formula>
    </cfRule>
    <cfRule type="cellIs" dxfId="2266" priority="6851" operator="equal">
      <formula>0</formula>
    </cfRule>
  </conditionalFormatting>
  <conditionalFormatting sqref="X137">
    <cfRule type="expression" dxfId="2265" priority="6848">
      <formula>X137*100&lt;C137</formula>
    </cfRule>
    <cfRule type="cellIs" dxfId="2264" priority="6849" operator="equal">
      <formula>0</formula>
    </cfRule>
  </conditionalFormatting>
  <conditionalFormatting sqref="X138">
    <cfRule type="expression" dxfId="2263" priority="6846">
      <formula>X138*100&lt;C138</formula>
    </cfRule>
    <cfRule type="cellIs" dxfId="2262" priority="6847" operator="equal">
      <formula>0</formula>
    </cfRule>
  </conditionalFormatting>
  <conditionalFormatting sqref="X139">
    <cfRule type="expression" dxfId="2261" priority="6844">
      <formula>X139*100&lt;C139</formula>
    </cfRule>
    <cfRule type="cellIs" dxfId="2260" priority="6845" operator="equal">
      <formula>0</formula>
    </cfRule>
  </conditionalFormatting>
  <conditionalFormatting sqref="X140">
    <cfRule type="expression" dxfId="2259" priority="6842">
      <formula>X140*100&lt;C140</formula>
    </cfRule>
    <cfRule type="cellIs" dxfId="2258" priority="6843" operator="equal">
      <formula>0</formula>
    </cfRule>
  </conditionalFormatting>
  <conditionalFormatting sqref="X141">
    <cfRule type="expression" dxfId="2257" priority="6840">
      <formula>X141*100&lt;C141</formula>
    </cfRule>
    <cfRule type="cellIs" dxfId="2256" priority="6841" operator="equal">
      <formula>0</formula>
    </cfRule>
  </conditionalFormatting>
  <conditionalFormatting sqref="X142">
    <cfRule type="expression" dxfId="2255" priority="6838">
      <formula>X142*100&lt;C142</formula>
    </cfRule>
    <cfRule type="cellIs" dxfId="2254" priority="6839" operator="equal">
      <formula>0</formula>
    </cfRule>
  </conditionalFormatting>
  <conditionalFormatting sqref="X143">
    <cfRule type="expression" dxfId="2253" priority="6836">
      <formula>X143*100&lt;C143</formula>
    </cfRule>
    <cfRule type="cellIs" dxfId="2252" priority="6837" operator="equal">
      <formula>0</formula>
    </cfRule>
  </conditionalFormatting>
  <conditionalFormatting sqref="X144">
    <cfRule type="expression" dxfId="2251" priority="6834">
      <formula>X144*100&lt;C144</formula>
    </cfRule>
    <cfRule type="cellIs" dxfId="2250" priority="6835" operator="equal">
      <formula>0</formula>
    </cfRule>
  </conditionalFormatting>
  <conditionalFormatting sqref="X145">
    <cfRule type="expression" dxfId="2249" priority="6832">
      <formula>X145*100&lt;C145</formula>
    </cfRule>
    <cfRule type="cellIs" dxfId="2248" priority="6833" operator="equal">
      <formula>0</formula>
    </cfRule>
  </conditionalFormatting>
  <conditionalFormatting sqref="X146">
    <cfRule type="expression" dxfId="2247" priority="6830">
      <formula>X146*100&lt;C146</formula>
    </cfRule>
    <cfRule type="cellIs" dxfId="2246" priority="6831" operator="equal">
      <formula>0</formula>
    </cfRule>
  </conditionalFormatting>
  <conditionalFormatting sqref="X147">
    <cfRule type="expression" dxfId="2245" priority="6828">
      <formula>X147*100&lt;C147</formula>
    </cfRule>
    <cfRule type="cellIs" dxfId="2244" priority="6829" operator="equal">
      <formula>0</formula>
    </cfRule>
  </conditionalFormatting>
  <conditionalFormatting sqref="X148">
    <cfRule type="expression" dxfId="2243" priority="6826">
      <formula>X148*100&lt;C148</formula>
    </cfRule>
    <cfRule type="cellIs" dxfId="2242" priority="6827" operator="equal">
      <formula>0</formula>
    </cfRule>
  </conditionalFormatting>
  <conditionalFormatting sqref="X149">
    <cfRule type="expression" dxfId="2241" priority="6824">
      <formula>X149*100&lt;C149</formula>
    </cfRule>
    <cfRule type="cellIs" dxfId="2240" priority="6825" operator="equal">
      <formula>0</formula>
    </cfRule>
  </conditionalFormatting>
  <conditionalFormatting sqref="X150">
    <cfRule type="expression" dxfId="2239" priority="6822">
      <formula>X150*100&lt;C150</formula>
    </cfRule>
    <cfRule type="cellIs" dxfId="2238" priority="6823" operator="equal">
      <formula>0</formula>
    </cfRule>
  </conditionalFormatting>
  <conditionalFormatting sqref="X151">
    <cfRule type="expression" dxfId="2237" priority="6820">
      <formula>X151*100&lt;C151</formula>
    </cfRule>
    <cfRule type="cellIs" dxfId="2236" priority="6821" operator="equal">
      <formula>0</formula>
    </cfRule>
  </conditionalFormatting>
  <conditionalFormatting sqref="X152">
    <cfRule type="expression" dxfId="2235" priority="6818">
      <formula>X152*100&lt;C152</formula>
    </cfRule>
    <cfRule type="cellIs" dxfId="2234" priority="6819" operator="equal">
      <formula>0</formula>
    </cfRule>
  </conditionalFormatting>
  <conditionalFormatting sqref="X153">
    <cfRule type="expression" dxfId="2233" priority="6816">
      <formula>X153*100&lt;C153</formula>
    </cfRule>
    <cfRule type="cellIs" dxfId="2232" priority="6817" operator="equal">
      <formula>0</formula>
    </cfRule>
  </conditionalFormatting>
  <conditionalFormatting sqref="X154">
    <cfRule type="expression" dxfId="2231" priority="6814">
      <formula>X154*100&lt;C154</formula>
    </cfRule>
    <cfRule type="cellIs" dxfId="2230" priority="6815" operator="equal">
      <formula>0</formula>
    </cfRule>
  </conditionalFormatting>
  <conditionalFormatting sqref="X155">
    <cfRule type="expression" dxfId="2229" priority="6812">
      <formula>X155*100&lt;C155</formula>
    </cfRule>
    <cfRule type="cellIs" dxfId="2228" priority="6813" operator="equal">
      <formula>0</formula>
    </cfRule>
  </conditionalFormatting>
  <conditionalFormatting sqref="X156">
    <cfRule type="expression" dxfId="2227" priority="6810">
      <formula>X156*100&lt;C156</formula>
    </cfRule>
    <cfRule type="cellIs" dxfId="2226" priority="6811" operator="equal">
      <formula>0</formula>
    </cfRule>
  </conditionalFormatting>
  <conditionalFormatting sqref="X157">
    <cfRule type="expression" dxfId="2225" priority="6808">
      <formula>X157*100&lt;C157</formula>
    </cfRule>
    <cfRule type="cellIs" dxfId="2224" priority="6809" operator="equal">
      <formula>0</formula>
    </cfRule>
  </conditionalFormatting>
  <conditionalFormatting sqref="X158">
    <cfRule type="expression" dxfId="2223" priority="6806">
      <formula>X158*100&lt;C158</formula>
    </cfRule>
    <cfRule type="cellIs" dxfId="2222" priority="6807" operator="equal">
      <formula>0</formula>
    </cfRule>
  </conditionalFormatting>
  <conditionalFormatting sqref="X159">
    <cfRule type="expression" dxfId="2221" priority="6804">
      <formula>X159*100&lt;C159</formula>
    </cfRule>
    <cfRule type="cellIs" dxfId="2220" priority="6805" operator="equal">
      <formula>0</formula>
    </cfRule>
  </conditionalFormatting>
  <conditionalFormatting sqref="X160">
    <cfRule type="expression" dxfId="2219" priority="6802">
      <formula>X160*100&lt;C160</formula>
    </cfRule>
    <cfRule type="cellIs" dxfId="2218" priority="6803" operator="equal">
      <formula>0</formula>
    </cfRule>
  </conditionalFormatting>
  <conditionalFormatting sqref="X161">
    <cfRule type="expression" dxfId="2217" priority="6800">
      <formula>X161*100&lt;C161</formula>
    </cfRule>
    <cfRule type="cellIs" dxfId="2216" priority="6801" operator="equal">
      <formula>0</formula>
    </cfRule>
  </conditionalFormatting>
  <conditionalFormatting sqref="X162">
    <cfRule type="expression" dxfId="2215" priority="6798">
      <formula>X162*100&lt;C162</formula>
    </cfRule>
    <cfRule type="cellIs" dxfId="2214" priority="6799" operator="equal">
      <formula>0</formula>
    </cfRule>
  </conditionalFormatting>
  <conditionalFormatting sqref="X163">
    <cfRule type="expression" dxfId="2213" priority="6796">
      <formula>X163*100&lt;C163</formula>
    </cfRule>
    <cfRule type="cellIs" dxfId="2212" priority="6797" operator="equal">
      <formula>0</formula>
    </cfRule>
  </conditionalFormatting>
  <conditionalFormatting sqref="X164">
    <cfRule type="expression" dxfId="2211" priority="6794">
      <formula>X164*100&lt;C164</formula>
    </cfRule>
    <cfRule type="cellIs" dxfId="2210" priority="6795" operator="equal">
      <formula>0</formula>
    </cfRule>
  </conditionalFormatting>
  <conditionalFormatting sqref="X165">
    <cfRule type="expression" dxfId="2209" priority="6792">
      <formula>X165*100&lt;C165</formula>
    </cfRule>
    <cfRule type="cellIs" dxfId="2208" priority="6793" operator="equal">
      <formula>0</formula>
    </cfRule>
  </conditionalFormatting>
  <conditionalFormatting sqref="X166">
    <cfRule type="expression" dxfId="2207" priority="6790">
      <formula>X166*100&lt;C166</formula>
    </cfRule>
    <cfRule type="cellIs" dxfId="2206" priority="6791" operator="equal">
      <formula>0</formula>
    </cfRule>
  </conditionalFormatting>
  <conditionalFormatting sqref="X167">
    <cfRule type="expression" dxfId="2205" priority="6788">
      <formula>X167*100&lt;C167</formula>
    </cfRule>
    <cfRule type="cellIs" dxfId="2204" priority="6789" operator="equal">
      <formula>0</formula>
    </cfRule>
  </conditionalFormatting>
  <conditionalFormatting sqref="X168">
    <cfRule type="expression" dxfId="2203" priority="6786">
      <formula>X168*100&lt;C168</formula>
    </cfRule>
    <cfRule type="cellIs" dxfId="2202" priority="6787" operator="equal">
      <formula>0</formula>
    </cfRule>
  </conditionalFormatting>
  <conditionalFormatting sqref="X169">
    <cfRule type="expression" dxfId="2201" priority="6784">
      <formula>X169*100&lt;C169</formula>
    </cfRule>
    <cfRule type="cellIs" dxfId="2200" priority="6785" operator="equal">
      <formula>0</formula>
    </cfRule>
  </conditionalFormatting>
  <conditionalFormatting sqref="X170">
    <cfRule type="expression" dxfId="2199" priority="6782">
      <formula>X170*100&lt;C170</formula>
    </cfRule>
    <cfRule type="cellIs" dxfId="2198" priority="6783" operator="equal">
      <formula>0</formula>
    </cfRule>
  </conditionalFormatting>
  <conditionalFormatting sqref="X171">
    <cfRule type="expression" dxfId="2197" priority="6780">
      <formula>X171*100&lt;C171</formula>
    </cfRule>
    <cfRule type="cellIs" dxfId="2196" priority="6781" operator="equal">
      <formula>0</formula>
    </cfRule>
  </conditionalFormatting>
  <conditionalFormatting sqref="X172">
    <cfRule type="expression" dxfId="2195" priority="6778">
      <formula>X172*100&lt;C172</formula>
    </cfRule>
    <cfRule type="cellIs" dxfId="2194" priority="6779" operator="equal">
      <formula>0</formula>
    </cfRule>
  </conditionalFormatting>
  <conditionalFormatting sqref="X173">
    <cfRule type="expression" dxfId="2193" priority="6776">
      <formula>X173*100&lt;C173</formula>
    </cfRule>
    <cfRule type="cellIs" dxfId="2192" priority="6777" operator="equal">
      <formula>0</formula>
    </cfRule>
  </conditionalFormatting>
  <conditionalFormatting sqref="X174">
    <cfRule type="expression" dxfId="2191" priority="6774">
      <formula>X174*100&lt;C174</formula>
    </cfRule>
    <cfRule type="cellIs" dxfId="2190" priority="6775" operator="equal">
      <formula>0</formula>
    </cfRule>
  </conditionalFormatting>
  <conditionalFormatting sqref="X175">
    <cfRule type="expression" dxfId="2189" priority="6772">
      <formula>X175*100&lt;C175</formula>
    </cfRule>
    <cfRule type="cellIs" dxfId="2188" priority="6773" operator="equal">
      <formula>0</formula>
    </cfRule>
  </conditionalFormatting>
  <conditionalFormatting sqref="X176">
    <cfRule type="expression" dxfId="2187" priority="6770">
      <formula>X176*100&lt;C176</formula>
    </cfRule>
    <cfRule type="cellIs" dxfId="2186" priority="6771" operator="equal">
      <formula>0</formula>
    </cfRule>
  </conditionalFormatting>
  <conditionalFormatting sqref="X177">
    <cfRule type="expression" dxfId="2185" priority="6768">
      <formula>X177*100&lt;C177</formula>
    </cfRule>
    <cfRule type="cellIs" dxfId="2184" priority="6769" operator="equal">
      <formula>0</formula>
    </cfRule>
  </conditionalFormatting>
  <conditionalFormatting sqref="X178">
    <cfRule type="expression" dxfId="2183" priority="6766">
      <formula>X178*100&lt;C178</formula>
    </cfRule>
    <cfRule type="cellIs" dxfId="2182" priority="6767" operator="equal">
      <formula>0</formula>
    </cfRule>
  </conditionalFormatting>
  <conditionalFormatting sqref="X179">
    <cfRule type="expression" dxfId="2181" priority="6764">
      <formula>X179*100&lt;C179</formula>
    </cfRule>
    <cfRule type="cellIs" dxfId="2180" priority="6765" operator="equal">
      <formula>0</formula>
    </cfRule>
  </conditionalFormatting>
  <conditionalFormatting sqref="X180">
    <cfRule type="expression" dxfId="2179" priority="6762">
      <formula>X180*100&lt;C180</formula>
    </cfRule>
    <cfRule type="cellIs" dxfId="2178" priority="6763" operator="equal">
      <formula>0</formula>
    </cfRule>
  </conditionalFormatting>
  <conditionalFormatting sqref="X181">
    <cfRule type="expression" dxfId="2177" priority="6760">
      <formula>X181*100&lt;C181</formula>
    </cfRule>
    <cfRule type="cellIs" dxfId="2176" priority="6761" operator="equal">
      <formula>0</formula>
    </cfRule>
  </conditionalFormatting>
  <conditionalFormatting sqref="X182">
    <cfRule type="expression" dxfId="2175" priority="6758">
      <formula>X182*100&lt;C182</formula>
    </cfRule>
    <cfRule type="cellIs" dxfId="2174" priority="6759" operator="equal">
      <formula>0</formula>
    </cfRule>
  </conditionalFormatting>
  <conditionalFormatting sqref="X183">
    <cfRule type="expression" dxfId="2173" priority="6756">
      <formula>X183*100&lt;C183</formula>
    </cfRule>
    <cfRule type="cellIs" dxfId="2172" priority="6757" operator="equal">
      <formula>0</formula>
    </cfRule>
  </conditionalFormatting>
  <conditionalFormatting sqref="X184">
    <cfRule type="expression" dxfId="2171" priority="6754">
      <formula>X184*100&lt;C184</formula>
    </cfRule>
    <cfRule type="cellIs" dxfId="2170" priority="6755" operator="equal">
      <formula>0</formula>
    </cfRule>
  </conditionalFormatting>
  <conditionalFormatting sqref="X185">
    <cfRule type="expression" dxfId="2169" priority="6752">
      <formula>X185*100&lt;C185</formula>
    </cfRule>
    <cfRule type="cellIs" dxfId="2168" priority="6753" operator="equal">
      <formula>0</formula>
    </cfRule>
  </conditionalFormatting>
  <conditionalFormatting sqref="X186">
    <cfRule type="expression" dxfId="2167" priority="6750">
      <formula>X186*100&lt;C186</formula>
    </cfRule>
    <cfRule type="cellIs" dxfId="2166" priority="6751" operator="equal">
      <formula>0</formula>
    </cfRule>
  </conditionalFormatting>
  <conditionalFormatting sqref="X187">
    <cfRule type="expression" dxfId="2165" priority="6748">
      <formula>X187*100&lt;C187</formula>
    </cfRule>
    <cfRule type="cellIs" dxfId="2164" priority="6749" operator="equal">
      <formula>0</formula>
    </cfRule>
  </conditionalFormatting>
  <conditionalFormatting sqref="X188">
    <cfRule type="expression" dxfId="2163" priority="6746">
      <formula>X188*100&lt;C188</formula>
    </cfRule>
    <cfRule type="cellIs" dxfId="2162" priority="6747" operator="equal">
      <formula>0</formula>
    </cfRule>
  </conditionalFormatting>
  <conditionalFormatting sqref="X189">
    <cfRule type="expression" dxfId="2161" priority="6744">
      <formula>X189*100&lt;C189</formula>
    </cfRule>
    <cfRule type="cellIs" dxfId="2160" priority="6745" operator="equal">
      <formula>0</formula>
    </cfRule>
  </conditionalFormatting>
  <conditionalFormatting sqref="X190">
    <cfRule type="expression" dxfId="2159" priority="6742">
      <formula>X190*100&lt;C190</formula>
    </cfRule>
    <cfRule type="cellIs" dxfId="2158" priority="6743" operator="equal">
      <formula>0</formula>
    </cfRule>
  </conditionalFormatting>
  <conditionalFormatting sqref="X191">
    <cfRule type="expression" dxfId="2157" priority="6740">
      <formula>X191*100&lt;C191</formula>
    </cfRule>
    <cfRule type="cellIs" dxfId="2156" priority="6741" operator="equal">
      <formula>0</formula>
    </cfRule>
  </conditionalFormatting>
  <conditionalFormatting sqref="X192">
    <cfRule type="expression" dxfId="2155" priority="6738">
      <formula>X192*100&lt;C192</formula>
    </cfRule>
    <cfRule type="cellIs" dxfId="2154" priority="6739" operator="equal">
      <formula>0</formula>
    </cfRule>
  </conditionalFormatting>
  <conditionalFormatting sqref="X193">
    <cfRule type="expression" dxfId="2153" priority="6736">
      <formula>X193*100&lt;C193</formula>
    </cfRule>
    <cfRule type="cellIs" dxfId="2152" priority="6737" operator="equal">
      <formula>0</formula>
    </cfRule>
  </conditionalFormatting>
  <conditionalFormatting sqref="X194">
    <cfRule type="expression" dxfId="2151" priority="6734">
      <formula>X194*100&lt;C194</formula>
    </cfRule>
    <cfRule type="cellIs" dxfId="2150" priority="6735" operator="equal">
      <formula>0</formula>
    </cfRule>
  </conditionalFormatting>
  <conditionalFormatting sqref="X195">
    <cfRule type="expression" dxfId="2149" priority="6732">
      <formula>X195*100&lt;C195</formula>
    </cfRule>
    <cfRule type="cellIs" dxfId="2148" priority="6733" operator="equal">
      <formula>0</formula>
    </cfRule>
  </conditionalFormatting>
  <conditionalFormatting sqref="X196">
    <cfRule type="expression" dxfId="2147" priority="6730">
      <formula>X196*100&lt;C196</formula>
    </cfRule>
    <cfRule type="cellIs" dxfId="2146" priority="6731" operator="equal">
      <formula>0</formula>
    </cfRule>
  </conditionalFormatting>
  <conditionalFormatting sqref="X197">
    <cfRule type="expression" dxfId="2145" priority="6728">
      <formula>X197*100&lt;C197</formula>
    </cfRule>
    <cfRule type="cellIs" dxfId="2144" priority="6729" operator="equal">
      <formula>0</formula>
    </cfRule>
  </conditionalFormatting>
  <conditionalFormatting sqref="X198">
    <cfRule type="expression" dxfId="2143" priority="6726">
      <formula>X198*100&lt;C198</formula>
    </cfRule>
    <cfRule type="cellIs" dxfId="2142" priority="6727" operator="equal">
      <formula>0</formula>
    </cfRule>
  </conditionalFormatting>
  <conditionalFormatting sqref="X199">
    <cfRule type="expression" dxfId="2141" priority="6724">
      <formula>X199*100&lt;C199</formula>
    </cfRule>
    <cfRule type="cellIs" dxfId="2140" priority="6725" operator="equal">
      <formula>0</formula>
    </cfRule>
  </conditionalFormatting>
  <conditionalFormatting sqref="Y93">
    <cfRule type="cellIs" dxfId="2139" priority="6458" operator="equal">
      <formula>0</formula>
    </cfRule>
  </conditionalFormatting>
  <conditionalFormatting sqref="Y91">
    <cfRule type="cellIs" dxfId="2138" priority="6455" operator="equal">
      <formula>0</formula>
    </cfRule>
  </conditionalFormatting>
  <conditionalFormatting sqref="Q1">
    <cfRule type="cellIs" dxfId="2137" priority="6342" operator="equal">
      <formula>"BONOS"</formula>
    </cfRule>
  </conditionalFormatting>
  <conditionalFormatting sqref="Z26">
    <cfRule type="cellIs" dxfId="2136" priority="6334" operator="equal">
      <formula>0</formula>
    </cfRule>
  </conditionalFormatting>
  <conditionalFormatting sqref="Z26">
    <cfRule type="cellIs" dxfId="2135" priority="6333" operator="greaterThan">
      <formula>0</formula>
    </cfRule>
  </conditionalFormatting>
  <conditionalFormatting sqref="B26">
    <cfRule type="expression" dxfId="2134" priority="5860">
      <formula>IF($V26&lt;&gt;0,AND(MID($A26,5,1)=" "))</formula>
    </cfRule>
    <cfRule type="expression" dxfId="2133" priority="5861">
      <formula>IF($V26&lt;&gt;0,AND(MID($A26,5,1)="C"))</formula>
    </cfRule>
    <cfRule type="expression" dxfId="2132" priority="5862">
      <formula>IF($V26&lt;&gt;0,AND(MID($A26,5,1)="D"))</formula>
    </cfRule>
  </conditionalFormatting>
  <conditionalFormatting sqref="E26">
    <cfRule type="expression" dxfId="2131" priority="5845">
      <formula>IF($V26&lt;&gt;0,AND(MID($A26,5,1)=" "))</formula>
    </cfRule>
    <cfRule type="expression" dxfId="2130" priority="5846">
      <formula>IF($V26&lt;&gt;0,AND(MID($A26,5,1)="C"))</formula>
    </cfRule>
    <cfRule type="expression" dxfId="2129" priority="5847">
      <formula>IF($V26&lt;&gt;0,AND(MID($A26,5,1)="D"))</formula>
    </cfRule>
  </conditionalFormatting>
  <conditionalFormatting sqref="B27">
    <cfRule type="expression" dxfId="2128" priority="5806">
      <formula>IF($V27&lt;&gt;0,AND(MID($A27,5,1)=" "))</formula>
    </cfRule>
    <cfRule type="expression" dxfId="2127" priority="5807">
      <formula>IF($V27&lt;&gt;0,AND(MID($A27,5,1)="C"))</formula>
    </cfRule>
    <cfRule type="expression" dxfId="2126" priority="5808">
      <formula>IF($V27&lt;&gt;0,AND(MID($A27,5,1)="D"))</formula>
    </cfRule>
  </conditionalFormatting>
  <conditionalFormatting sqref="E27">
    <cfRule type="expression" dxfId="2125" priority="5791">
      <formula>IF($V27&lt;&gt;0,AND(MID($A27,5,1)=" "))</formula>
    </cfRule>
    <cfRule type="expression" dxfId="2124" priority="5792">
      <formula>IF($V27&lt;&gt;0,AND(MID($A27,5,1)="C"))</formula>
    </cfRule>
    <cfRule type="expression" dxfId="2123" priority="5793">
      <formula>IF($V27&lt;&gt;0,AND(MID($A27,5,1)="D"))</formula>
    </cfRule>
  </conditionalFormatting>
  <conditionalFormatting sqref="C26">
    <cfRule type="cellIs" dxfId="2122" priority="5758" operator="lessThan">
      <formula>D26</formula>
    </cfRule>
    <cfRule type="expression" dxfId="2121" priority="5762">
      <formula>IF($V26&lt;&gt;0,AND(MID($A26,5,1)=" "))</formula>
    </cfRule>
    <cfRule type="expression" dxfId="2120" priority="5763">
      <formula>IF($V26&lt;&gt;0,AND(MID($A26,5,1)="C"))</formula>
    </cfRule>
    <cfRule type="expression" dxfId="2119" priority="5764">
      <formula>IF($V26&lt;&gt;0,AND(MID($A26,5,1)="D"))</formula>
    </cfRule>
  </conditionalFormatting>
  <conditionalFormatting sqref="D26">
    <cfRule type="cellIs" dxfId="2118" priority="5757" operator="lessThan">
      <formula>C26</formula>
    </cfRule>
    <cfRule type="expression" dxfId="2117" priority="5759">
      <formula>IF($V26&lt;&gt;0,AND(MID($A26,5,1)=" "))</formula>
    </cfRule>
    <cfRule type="expression" dxfId="2116" priority="5760">
      <formula>IF($V26&lt;&gt;0,AND(MID($A26,5,1)="C"))</formula>
    </cfRule>
    <cfRule type="expression" dxfId="2115" priority="5761">
      <formula>IF($V26&lt;&gt;0,AND(MID($A26,5,1)="D"))</formula>
    </cfRule>
  </conditionalFormatting>
  <conditionalFormatting sqref="C27">
    <cfRule type="cellIs" dxfId="2114" priority="5750" operator="lessThan">
      <formula>D27</formula>
    </cfRule>
    <cfRule type="expression" dxfId="2113" priority="5754">
      <formula>IF($V27&lt;&gt;0,AND(MID($A27,5,1)=" "))</formula>
    </cfRule>
    <cfRule type="expression" dxfId="2112" priority="5755">
      <formula>IF($V27&lt;&gt;0,AND(MID($A27,5,1)="C"))</formula>
    </cfRule>
    <cfRule type="expression" dxfId="2111" priority="5756">
      <formula>IF($V27&lt;&gt;0,AND(MID($A27,5,1)="D"))</formula>
    </cfRule>
  </conditionalFormatting>
  <conditionalFormatting sqref="D27">
    <cfRule type="cellIs" dxfId="2110" priority="5749" operator="lessThan">
      <formula>C27</formula>
    </cfRule>
    <cfRule type="expression" dxfId="2109" priority="5751">
      <formula>IF($V27&lt;&gt;0,AND(MID($A27,5,1)=" "))</formula>
    </cfRule>
    <cfRule type="expression" dxfId="2108" priority="5752">
      <formula>IF($V27&lt;&gt;0,AND(MID($A27,5,1)="C"))</formula>
    </cfRule>
    <cfRule type="expression" dxfId="2107" priority="5753">
      <formula>IF($V27&lt;&gt;0,AND(MID($A27,5,1)="D"))</formula>
    </cfRule>
  </conditionalFormatting>
  <conditionalFormatting sqref="A15">
    <cfRule type="expression" dxfId="2106" priority="5656">
      <formula>IF($Y17&gt;$Y14,AND(MID($A15,5,1)=" "))</formula>
    </cfRule>
    <cfRule type="expression" dxfId="2105" priority="5657">
      <formula>IF($Y17&gt;$Y14,AND(MID($A15,5,1)="C"))</formula>
    </cfRule>
    <cfRule type="expression" dxfId="2104" priority="5658">
      <formula>IF($Y17&gt;$Y14,AND(MID($A15,5,1)="D"))</formula>
    </cfRule>
  </conditionalFormatting>
  <conditionalFormatting sqref="A16">
    <cfRule type="expression" dxfId="2103" priority="5659">
      <formula>IF($Y17&gt;$Y14,AND(MID($A16,5,1)=" "))</formula>
    </cfRule>
    <cfRule type="expression" dxfId="2102" priority="5660">
      <formula>IF($Y17&gt;$Y14,AND(MID($A16,5,1)="C"))</formula>
    </cfRule>
    <cfRule type="expression" dxfId="2101" priority="5661">
      <formula>IF($Y17&gt;$Y14,AND(MID($A16,5,1)="D"))</formula>
    </cfRule>
  </conditionalFormatting>
  <conditionalFormatting sqref="A17">
    <cfRule type="expression" dxfId="2100" priority="5653">
      <formula>IF($Y17&gt;$Y14,AND(MID($A17,5,1)=" "))</formula>
    </cfRule>
    <cfRule type="expression" dxfId="2099" priority="5654">
      <formula>IF($Y17&gt;$Y14,AND(MID($A17,5,1)="C"))</formula>
    </cfRule>
    <cfRule type="expression" dxfId="2098" priority="5655">
      <formula>IF($Y17&gt;$Y14,AND(MID($A17,5,1)="D"))</formula>
    </cfRule>
  </conditionalFormatting>
  <conditionalFormatting sqref="A14">
    <cfRule type="expression" dxfId="2097" priority="5650">
      <formula>IF($Y17&gt;$Y14,AND(MID($A14,5,1)=" "))</formula>
    </cfRule>
    <cfRule type="expression" dxfId="2096" priority="5651">
      <formula>IF($Y17&gt;$Y14,AND(MID($A14,5,1)="C"))</formula>
    </cfRule>
    <cfRule type="expression" dxfId="2095" priority="5652">
      <formula>IF($Y17&gt;$Y14,AND(MID($A14,5,1)="D"))</formula>
    </cfRule>
  </conditionalFormatting>
  <conditionalFormatting sqref="B12">
    <cfRule type="expression" dxfId="2094" priority="5644">
      <formula>IF($Y13&gt;$Y10,AND(MID($A12,5,1)=" "))</formula>
    </cfRule>
    <cfRule type="expression" dxfId="2093" priority="5645">
      <formula>IF($Y13&gt;$Y10,AND(MID($A12,5,1)="C"))</formula>
    </cfRule>
    <cfRule type="expression" dxfId="2092" priority="5646">
      <formula>IF($Y13&gt;$Y10,AND(MID($A12,5,1)="D"))</formula>
    </cfRule>
  </conditionalFormatting>
  <conditionalFormatting sqref="C12">
    <cfRule type="expression" dxfId="2091" priority="5647">
      <formula>IF($Y13&gt;$Y10,AND(MID($A12,5,1)=" "))</formula>
    </cfRule>
    <cfRule type="expression" dxfId="2090" priority="5648">
      <formula>IF($Y13&gt;$Y10,AND(MID($A12,5,1)="C"))</formula>
    </cfRule>
    <cfRule type="expression" dxfId="2089" priority="5649">
      <formula>IF($Y13&gt;$Y10,AND(MID($A12,5,1)="D"))</formula>
    </cfRule>
  </conditionalFormatting>
  <conditionalFormatting sqref="Y100 Y102">
    <cfRule type="cellIs" dxfId="2088" priority="5433" operator="lessThanOrEqual">
      <formula>0</formula>
    </cfRule>
  </conditionalFormatting>
  <conditionalFormatting sqref="Y101">
    <cfRule type="cellIs" dxfId="2087" priority="5432" operator="equal">
      <formula>0</formula>
    </cfRule>
  </conditionalFormatting>
  <conditionalFormatting sqref="Y103">
    <cfRule type="cellIs" dxfId="2086" priority="5431" operator="equal">
      <formula>0</formula>
    </cfRule>
  </conditionalFormatting>
  <conditionalFormatting sqref="Y99">
    <cfRule type="cellIs" dxfId="2085" priority="5430" operator="equal">
      <formula>0</formula>
    </cfRule>
  </conditionalFormatting>
  <conditionalFormatting sqref="Y106 Y108">
    <cfRule type="cellIs" dxfId="2084" priority="5427" operator="lessThanOrEqual">
      <formula>0</formula>
    </cfRule>
  </conditionalFormatting>
  <conditionalFormatting sqref="Y107">
    <cfRule type="cellIs" dxfId="2083" priority="5426" operator="equal">
      <formula>0</formula>
    </cfRule>
  </conditionalFormatting>
  <conditionalFormatting sqref="Y109">
    <cfRule type="cellIs" dxfId="2082" priority="5425" operator="equal">
      <formula>0</formula>
    </cfRule>
  </conditionalFormatting>
  <conditionalFormatting sqref="Y105">
    <cfRule type="cellIs" dxfId="2081" priority="5424" operator="equal">
      <formula>0</formula>
    </cfRule>
  </conditionalFormatting>
  <conditionalFormatting sqref="Y112 Y114">
    <cfRule type="cellIs" dxfId="2080" priority="5421" operator="lessThanOrEqual">
      <formula>0</formula>
    </cfRule>
  </conditionalFormatting>
  <conditionalFormatting sqref="Y113">
    <cfRule type="cellIs" dxfId="2079" priority="5420" operator="equal">
      <formula>0</formula>
    </cfRule>
  </conditionalFormatting>
  <conditionalFormatting sqref="Y115">
    <cfRule type="cellIs" dxfId="2078" priority="5419" operator="equal">
      <formula>0</formula>
    </cfRule>
  </conditionalFormatting>
  <conditionalFormatting sqref="Y111">
    <cfRule type="cellIs" dxfId="2077" priority="5418" operator="equal">
      <formula>0</formula>
    </cfRule>
  </conditionalFormatting>
  <conditionalFormatting sqref="Y118 Y120">
    <cfRule type="cellIs" dxfId="2076" priority="5415" operator="lessThanOrEqual">
      <formula>0</formula>
    </cfRule>
  </conditionalFormatting>
  <conditionalFormatting sqref="Y119">
    <cfRule type="cellIs" dxfId="2075" priority="5414" operator="equal">
      <formula>0</formula>
    </cfRule>
  </conditionalFormatting>
  <conditionalFormatting sqref="Y121">
    <cfRule type="cellIs" dxfId="2074" priority="5413" operator="equal">
      <formula>0</formula>
    </cfRule>
  </conditionalFormatting>
  <conditionalFormatting sqref="Y117">
    <cfRule type="cellIs" dxfId="2073" priority="5412" operator="equal">
      <formula>0</formula>
    </cfRule>
  </conditionalFormatting>
  <conditionalFormatting sqref="Y124 Y126">
    <cfRule type="cellIs" dxfId="2072" priority="5409" operator="lessThanOrEqual">
      <formula>0</formula>
    </cfRule>
  </conditionalFormatting>
  <conditionalFormatting sqref="Y125">
    <cfRule type="cellIs" dxfId="2071" priority="5408" operator="equal">
      <formula>0</formula>
    </cfRule>
  </conditionalFormatting>
  <conditionalFormatting sqref="Y127">
    <cfRule type="cellIs" dxfId="2070" priority="5407" operator="equal">
      <formula>0</formula>
    </cfRule>
  </conditionalFormatting>
  <conditionalFormatting sqref="Y123">
    <cfRule type="cellIs" dxfId="2069" priority="5406" operator="equal">
      <formula>0</formula>
    </cfRule>
  </conditionalFormatting>
  <conditionalFormatting sqref="Y130 Y132">
    <cfRule type="cellIs" dxfId="2068" priority="5403" operator="lessThanOrEqual">
      <formula>0</formula>
    </cfRule>
  </conditionalFormatting>
  <conditionalFormatting sqref="Y131">
    <cfRule type="cellIs" dxfId="2067" priority="5402" operator="equal">
      <formula>0</formula>
    </cfRule>
  </conditionalFormatting>
  <conditionalFormatting sqref="Y133">
    <cfRule type="cellIs" dxfId="2066" priority="5401" operator="equal">
      <formula>0</formula>
    </cfRule>
  </conditionalFormatting>
  <conditionalFormatting sqref="Y129">
    <cfRule type="cellIs" dxfId="2065" priority="5400" operator="equal">
      <formula>0</formula>
    </cfRule>
  </conditionalFormatting>
  <conditionalFormatting sqref="Y136 Y138">
    <cfRule type="cellIs" dxfId="2064" priority="5397" operator="lessThanOrEqual">
      <formula>0</formula>
    </cfRule>
  </conditionalFormatting>
  <conditionalFormatting sqref="Y137">
    <cfRule type="cellIs" dxfId="2063" priority="5396" operator="equal">
      <formula>0</formula>
    </cfRule>
  </conditionalFormatting>
  <conditionalFormatting sqref="Y139">
    <cfRule type="cellIs" dxfId="2062" priority="5395" operator="equal">
      <formula>0</formula>
    </cfRule>
  </conditionalFormatting>
  <conditionalFormatting sqref="Y135">
    <cfRule type="cellIs" dxfId="2061" priority="5394" operator="equal">
      <formula>0</formula>
    </cfRule>
  </conditionalFormatting>
  <conditionalFormatting sqref="Y142 Y144">
    <cfRule type="cellIs" dxfId="2060" priority="5391" operator="lessThanOrEqual">
      <formula>0</formula>
    </cfRule>
  </conditionalFormatting>
  <conditionalFormatting sqref="Y143">
    <cfRule type="cellIs" dxfId="2059" priority="5390" operator="equal">
      <formula>0</formula>
    </cfRule>
  </conditionalFormatting>
  <conditionalFormatting sqref="Y145">
    <cfRule type="cellIs" dxfId="2058" priority="5389" operator="equal">
      <formula>0</formula>
    </cfRule>
  </conditionalFormatting>
  <conditionalFormatting sqref="Y141">
    <cfRule type="cellIs" dxfId="2057" priority="5388" operator="equal">
      <formula>0</formula>
    </cfRule>
  </conditionalFormatting>
  <conditionalFormatting sqref="Y148 Y150">
    <cfRule type="cellIs" dxfId="2056" priority="5385" operator="lessThanOrEqual">
      <formula>0</formula>
    </cfRule>
  </conditionalFormatting>
  <conditionalFormatting sqref="Y149">
    <cfRule type="cellIs" dxfId="2055" priority="5384" operator="equal">
      <formula>0</formula>
    </cfRule>
  </conditionalFormatting>
  <conditionalFormatting sqref="Y151">
    <cfRule type="cellIs" dxfId="2054" priority="5383" operator="equal">
      <formula>0</formula>
    </cfRule>
  </conditionalFormatting>
  <conditionalFormatting sqref="Y147">
    <cfRule type="cellIs" dxfId="2053" priority="5382" operator="equal">
      <formula>0</formula>
    </cfRule>
  </conditionalFormatting>
  <conditionalFormatting sqref="Y154 Y156">
    <cfRule type="cellIs" dxfId="2052" priority="5379" operator="lessThanOrEqual">
      <formula>0</formula>
    </cfRule>
  </conditionalFormatting>
  <conditionalFormatting sqref="Y155">
    <cfRule type="cellIs" dxfId="2051" priority="5378" operator="equal">
      <formula>0</formula>
    </cfRule>
  </conditionalFormatting>
  <conditionalFormatting sqref="Y157">
    <cfRule type="cellIs" dxfId="2050" priority="5377" operator="equal">
      <formula>0</formula>
    </cfRule>
  </conditionalFormatting>
  <conditionalFormatting sqref="Y153">
    <cfRule type="cellIs" dxfId="2049" priority="5376" operator="equal">
      <formula>0</formula>
    </cfRule>
  </conditionalFormatting>
  <conditionalFormatting sqref="Y160 Y162">
    <cfRule type="cellIs" dxfId="2048" priority="5373" operator="lessThanOrEqual">
      <formula>0</formula>
    </cfRule>
  </conditionalFormatting>
  <conditionalFormatting sqref="Y161">
    <cfRule type="cellIs" dxfId="2047" priority="5372" operator="equal">
      <formula>0</formula>
    </cfRule>
  </conditionalFormatting>
  <conditionalFormatting sqref="Y163">
    <cfRule type="cellIs" dxfId="2046" priority="5371" operator="equal">
      <formula>0</formula>
    </cfRule>
  </conditionalFormatting>
  <conditionalFormatting sqref="Y159">
    <cfRule type="cellIs" dxfId="2045" priority="5370" operator="equal">
      <formula>0</formula>
    </cfRule>
  </conditionalFormatting>
  <conditionalFormatting sqref="Y166 Y168">
    <cfRule type="cellIs" dxfId="2044" priority="5367" operator="lessThanOrEqual">
      <formula>0</formula>
    </cfRule>
  </conditionalFormatting>
  <conditionalFormatting sqref="Y167">
    <cfRule type="cellIs" dxfId="2043" priority="5366" operator="equal">
      <formula>0</formula>
    </cfRule>
  </conditionalFormatting>
  <conditionalFormatting sqref="Y169">
    <cfRule type="cellIs" dxfId="2042" priority="5365" operator="equal">
      <formula>0</formula>
    </cfRule>
  </conditionalFormatting>
  <conditionalFormatting sqref="Y165">
    <cfRule type="cellIs" dxfId="2041" priority="5364" operator="equal">
      <formula>0</formula>
    </cfRule>
  </conditionalFormatting>
  <conditionalFormatting sqref="Y172 Y174">
    <cfRule type="cellIs" dxfId="2040" priority="5361" operator="lessThanOrEqual">
      <formula>0</formula>
    </cfRule>
  </conditionalFormatting>
  <conditionalFormatting sqref="Y173">
    <cfRule type="cellIs" dxfId="2039" priority="5360" operator="equal">
      <formula>0</formula>
    </cfRule>
  </conditionalFormatting>
  <conditionalFormatting sqref="Y175">
    <cfRule type="cellIs" dxfId="2038" priority="5359" operator="equal">
      <formula>0</formula>
    </cfRule>
  </conditionalFormatting>
  <conditionalFormatting sqref="Y171">
    <cfRule type="cellIs" dxfId="2037" priority="5358" operator="equal">
      <formula>0</formula>
    </cfRule>
  </conditionalFormatting>
  <conditionalFormatting sqref="Y178 Y180">
    <cfRule type="cellIs" dxfId="2036" priority="5355" operator="lessThanOrEqual">
      <formula>0</formula>
    </cfRule>
  </conditionalFormatting>
  <conditionalFormatting sqref="Y179">
    <cfRule type="cellIs" dxfId="2035" priority="5354" operator="equal">
      <formula>0</formula>
    </cfRule>
  </conditionalFormatting>
  <conditionalFormatting sqref="Y181">
    <cfRule type="cellIs" dxfId="2034" priority="5353" operator="equal">
      <formula>0</formula>
    </cfRule>
  </conditionalFormatting>
  <conditionalFormatting sqref="Y177">
    <cfRule type="cellIs" dxfId="2033" priority="5352" operator="equal">
      <formula>0</formula>
    </cfRule>
  </conditionalFormatting>
  <conditionalFormatting sqref="Y184 Y186">
    <cfRule type="cellIs" dxfId="2032" priority="5349" operator="lessThanOrEqual">
      <formula>0</formula>
    </cfRule>
  </conditionalFormatting>
  <conditionalFormatting sqref="Y185">
    <cfRule type="cellIs" dxfId="2031" priority="5348" operator="equal">
      <formula>0</formula>
    </cfRule>
  </conditionalFormatting>
  <conditionalFormatting sqref="Y187">
    <cfRule type="cellIs" dxfId="2030" priority="5347" operator="equal">
      <formula>0</formula>
    </cfRule>
  </conditionalFormatting>
  <conditionalFormatting sqref="Y183">
    <cfRule type="cellIs" dxfId="2029" priority="5346" operator="equal">
      <formula>0</formula>
    </cfRule>
  </conditionalFormatting>
  <conditionalFormatting sqref="Y190 Y192">
    <cfRule type="cellIs" dxfId="2028" priority="5343" operator="lessThanOrEqual">
      <formula>0</formula>
    </cfRule>
  </conditionalFormatting>
  <conditionalFormatting sqref="Y191">
    <cfRule type="cellIs" dxfId="2027" priority="5342" operator="equal">
      <formula>0</formula>
    </cfRule>
  </conditionalFormatting>
  <conditionalFormatting sqref="Y193">
    <cfRule type="cellIs" dxfId="2026" priority="5341" operator="equal">
      <formula>0</formula>
    </cfRule>
  </conditionalFormatting>
  <conditionalFormatting sqref="Y189">
    <cfRule type="cellIs" dxfId="2025" priority="5340" operator="equal">
      <formula>0</formula>
    </cfRule>
  </conditionalFormatting>
  <conditionalFormatting sqref="Y196 Y198 Y202 Y208 Y214 Y220 Y226 Y204 Y210 Y216 Y222 Y228">
    <cfRule type="cellIs" dxfId="2024" priority="5337" operator="lessThanOrEqual">
      <formula>0</formula>
    </cfRule>
  </conditionalFormatting>
  <conditionalFormatting sqref="Y197 Y203 Y209 Y215 Y221 Y227">
    <cfRule type="cellIs" dxfId="2023" priority="5336" operator="equal">
      <formula>0</formula>
    </cfRule>
  </conditionalFormatting>
  <conditionalFormatting sqref="Y199 Y205 Y211 Y217 Y223 Y229">
    <cfRule type="cellIs" dxfId="2022" priority="5335" operator="equal">
      <formula>0</formula>
    </cfRule>
  </conditionalFormatting>
  <conditionalFormatting sqref="Y195 Y201 Y207 Y213 Y219 Y225">
    <cfRule type="cellIs" dxfId="2021" priority="5334" operator="equal">
      <formula>0</formula>
    </cfRule>
  </conditionalFormatting>
  <conditionalFormatting sqref="AA2">
    <cfRule type="expression" dxfId="2020" priority="5290">
      <formula>IF($Y5&gt;$Y2,AND(MID($A2,5,1)=" "))</formula>
    </cfRule>
    <cfRule type="expression" dxfId="2019" priority="5291">
      <formula>IF($Y5&gt;$Y2,AND(MID($A2,5,1)="C"))</formula>
    </cfRule>
    <cfRule type="expression" dxfId="2018" priority="5292">
      <formula>IF($Y5&gt;$Y2,AND(MID($A2,5,1)="D"))</formula>
    </cfRule>
  </conditionalFormatting>
  <conditionalFormatting sqref="AA4">
    <cfRule type="expression" dxfId="2017" priority="5245">
      <formula>IF($Y5&gt;$Y2,AND(MID($A4,5,1)=" "))</formula>
    </cfRule>
    <cfRule type="expression" dxfId="2016" priority="5246">
      <formula>IF($Y5&gt;$Y2,AND(MID($A4,5,1)="C"))</formula>
    </cfRule>
    <cfRule type="expression" dxfId="2015" priority="5247">
      <formula>IF($Y5&gt;$Y2,AND(MID($A4,5,1)="D"))</formula>
    </cfRule>
  </conditionalFormatting>
  <conditionalFormatting sqref="AA6">
    <cfRule type="expression" dxfId="2014" priority="5239">
      <formula>IF($Y9&gt;$Y6,AND(MID($A6,5,1)=" "))</formula>
    </cfRule>
    <cfRule type="expression" dxfId="2013" priority="5240">
      <formula>IF($Y9&gt;$Y6,AND(MID($A6,5,1)="C"))</formula>
    </cfRule>
    <cfRule type="expression" dxfId="2012" priority="5241">
      <formula>IF($Y9&gt;$Y6,AND(MID($A6,5,1)="D"))</formula>
    </cfRule>
  </conditionalFormatting>
  <conditionalFormatting sqref="AA8">
    <cfRule type="expression" dxfId="2011" priority="5236">
      <formula>IF($Y9&gt;$Y6,AND(MID($A8,5,1)=" "))</formula>
    </cfRule>
    <cfRule type="expression" dxfId="2010" priority="5237">
      <formula>IF($Y9&gt;$Y6,AND(MID($A8,5,1)="C"))</formula>
    </cfRule>
    <cfRule type="expression" dxfId="2009" priority="5238">
      <formula>IF($Y9&gt;$Y6,AND(MID($A8,5,1)="D"))</formula>
    </cfRule>
  </conditionalFormatting>
  <conditionalFormatting sqref="AA10">
    <cfRule type="expression" dxfId="2008" priority="5233">
      <formula>IF($Y13&gt;$Y10,AND(MID($A10,5,1)=" "))</formula>
    </cfRule>
    <cfRule type="expression" dxfId="2007" priority="5234">
      <formula>IF($Y13&gt;$Y10,AND(MID($A10,5,1)="C"))</formula>
    </cfRule>
    <cfRule type="expression" dxfId="2006" priority="5235">
      <formula>IF($Y13&gt;$Y10,AND(MID($A10,5,1)="D"))</formula>
    </cfRule>
  </conditionalFormatting>
  <conditionalFormatting sqref="AA12">
    <cfRule type="expression" dxfId="2005" priority="5230">
      <formula>IF($Y13&gt;$Y10,AND(MID($A12,5,1)=" "))</formula>
    </cfRule>
    <cfRule type="expression" dxfId="2004" priority="5231">
      <formula>IF($Y13&gt;$Y10,AND(MID($A12,5,1)="C"))</formula>
    </cfRule>
    <cfRule type="expression" dxfId="2003" priority="5232">
      <formula>IF($Y13&gt;$Y10,AND(MID($A12,5,1)="D"))</formula>
    </cfRule>
  </conditionalFormatting>
  <conditionalFormatting sqref="AA14">
    <cfRule type="expression" dxfId="2002" priority="5227">
      <formula>IF($Y17&gt;$Y14,AND(MID($A14,5,1)=" "))</formula>
    </cfRule>
    <cfRule type="expression" dxfId="2001" priority="5228">
      <formula>IF($Y17&gt;$Y14,AND(MID($A14,5,1)="C"))</formula>
    </cfRule>
    <cfRule type="expression" dxfId="2000" priority="5229">
      <formula>IF($Y17&gt;$Y14,AND(MID($A14,5,1)="D"))</formula>
    </cfRule>
  </conditionalFormatting>
  <conditionalFormatting sqref="AA16">
    <cfRule type="expression" dxfId="1999" priority="5224">
      <formula>IF($Y17&gt;$Y14,AND(MID($A16,5,1)=" "))</formula>
    </cfRule>
    <cfRule type="expression" dxfId="1998" priority="5225">
      <formula>IF($Y17&gt;$Y14,AND(MID($A16,5,1)="C"))</formula>
    </cfRule>
    <cfRule type="expression" dxfId="1997" priority="5226">
      <formula>IF($Y17&gt;$Y14,AND(MID($A16,5,1)="D"))</formula>
    </cfRule>
  </conditionalFormatting>
  <conditionalFormatting sqref="AA18 AA22">
    <cfRule type="expression" dxfId="1996" priority="5221">
      <formula>IF($Y21&gt;$Y18,AND(MID($A18,5,1)=" "))</formula>
    </cfRule>
    <cfRule type="expression" dxfId="1995" priority="5222">
      <formula>IF($Y21&gt;$Y18,AND(MID($A18,5,1)="C"))</formula>
    </cfRule>
    <cfRule type="expression" dxfId="1994" priority="5223">
      <formula>IF($Y21&gt;$Y18,AND(MID($A18,5,1)="D"))</formula>
    </cfRule>
  </conditionalFormatting>
  <conditionalFormatting sqref="AA20 AA24">
    <cfRule type="expression" dxfId="1993" priority="5218">
      <formula>IF($Y21&gt;$Y18,AND(MID($A20,5,1)=" "))</formula>
    </cfRule>
    <cfRule type="expression" dxfId="1992" priority="5219">
      <formula>IF($Y21&gt;$Y18,AND(MID($A20,5,1)="C"))</formula>
    </cfRule>
    <cfRule type="expression" dxfId="1991" priority="5220">
      <formula>IF($Y21&gt;$Y18,AND(MID($A20,5,1)="D"))</formula>
    </cfRule>
  </conditionalFormatting>
  <conditionalFormatting sqref="Y5">
    <cfRule type="cellIs" dxfId="1990" priority="1051" operator="greaterThan">
      <formula>$Y2</formula>
    </cfRule>
    <cfRule type="cellIs" dxfId="1989" priority="4683" operator="equal">
      <formula>0</formula>
    </cfRule>
  </conditionalFormatting>
  <conditionalFormatting sqref="B18">
    <cfRule type="expression" dxfId="1988" priority="4774">
      <formula>IF($Y21&gt;$Y18,AND(MID($A18,5,1)=" "))</formula>
    </cfRule>
    <cfRule type="expression" dxfId="1987" priority="4775">
      <formula>IF($Y21&gt;$Y18,AND(MID($A18,5,1)="C"))</formula>
    </cfRule>
    <cfRule type="expression" dxfId="1986" priority="4776">
      <formula>IF($Y21&gt;$Y18,AND(MID($A18,5,1)="D"))</formula>
    </cfRule>
  </conditionalFormatting>
  <conditionalFormatting sqref="E19">
    <cfRule type="expression" dxfId="1985" priority="4777">
      <formula>IF($Y21&gt;$Y18,AND(MID($A19,5,1)=" "))</formula>
    </cfRule>
    <cfRule type="expression" dxfId="1984" priority="4778">
      <formula>IF($Y21&gt;$Y18,AND(MID($A19,5,1)="C"))</formula>
    </cfRule>
    <cfRule type="expression" dxfId="1983" priority="4779">
      <formula>IF($Y21&gt;$Y18,AND(MID($A19,5,1)="D"))</formula>
    </cfRule>
  </conditionalFormatting>
  <conditionalFormatting sqref="B20">
    <cfRule type="expression" dxfId="1982" priority="4780">
      <formula>IF($Y21&gt;$Y18,AND(MID($A20,5,1)=" "))</formula>
    </cfRule>
    <cfRule type="expression" dxfId="1981" priority="4781">
      <formula>IF($Y21&gt;$Y18,AND(MID($A20,5,1)="C"))</formula>
    </cfRule>
    <cfRule type="expression" dxfId="1980" priority="4782">
      <formula>IF($Y21&gt;$Y18,AND(MID($A20,5,1)="D"))</formula>
    </cfRule>
  </conditionalFormatting>
  <conditionalFormatting sqref="E21">
    <cfRule type="expression" dxfId="1979" priority="4783">
      <formula>IF($Y21&gt;$Y18,AND(MID($A21,5,1)=" "))</formula>
    </cfRule>
    <cfRule type="expression" dxfId="1978" priority="4784">
      <formula>IF($Y21&gt;$Y18,AND(MID($A21,5,1)="C"))</formula>
    </cfRule>
    <cfRule type="expression" dxfId="1977" priority="4785">
      <formula>IF($Y21&gt;$Y18,AND(MID($A21,5,1)="D"))</formula>
    </cfRule>
  </conditionalFormatting>
  <conditionalFormatting sqref="C18">
    <cfRule type="expression" dxfId="1976" priority="4786">
      <formula>IF($Y21&gt;$Y18,AND(MID($A18,5,1)=" "))</formula>
    </cfRule>
    <cfRule type="expression" dxfId="1975" priority="4787">
      <formula>IF($Y21&gt;$Y18,AND(MID($A18,5,1)="C"))</formula>
    </cfRule>
    <cfRule type="expression" dxfId="1974" priority="4788">
      <formula>IF($Y21&gt;$Y18,AND(MID($A18,5,1)="D"))</formula>
    </cfRule>
  </conditionalFormatting>
  <conditionalFormatting sqref="D19">
    <cfRule type="expression" dxfId="1973" priority="4789">
      <formula>IF($Y21&gt;$Y18,AND(MID($A19,5,1)=" "))</formula>
    </cfRule>
    <cfRule type="expression" dxfId="1972" priority="4790">
      <formula>IF($Y21&gt;$Y18,AND(MID($A19,5,1)="C"))</formula>
    </cfRule>
    <cfRule type="expression" dxfId="1971" priority="4791">
      <formula>IF($Y21&gt;$Y18,AND(MID($A19,5,1)="D"))</formula>
    </cfRule>
  </conditionalFormatting>
  <conditionalFormatting sqref="D21">
    <cfRule type="expression" dxfId="1970" priority="4792">
      <formula>IF($Y21&gt;$Y18,AND(MID($A21,5,1)=" "))</formula>
    </cfRule>
    <cfRule type="expression" dxfId="1969" priority="4793">
      <formula>IF($Y21&gt;$Y18,AND(MID($A21,5,1)="C"))</formula>
    </cfRule>
    <cfRule type="expression" dxfId="1968" priority="4794">
      <formula>IF($Y21&gt;$Y18,AND(MID($A21,5,1)="D"))</formula>
    </cfRule>
  </conditionalFormatting>
  <conditionalFormatting sqref="C20">
    <cfRule type="expression" dxfId="1967" priority="4795">
      <formula>IF($Y21&gt;$Y18,AND(MID($A20,5,1)=" "))</formula>
    </cfRule>
    <cfRule type="expression" dxfId="1966" priority="4796">
      <formula>IF($Y21&gt;$Y18,AND(MID($A20,5,1)="C"))</formula>
    </cfRule>
    <cfRule type="expression" dxfId="1965" priority="4797">
      <formula>IF($Y21&gt;$Y18,AND(MID($A20,5,1)="D"))</formula>
    </cfRule>
  </conditionalFormatting>
  <conditionalFormatting sqref="A19">
    <cfRule type="expression" dxfId="1964" priority="4768">
      <formula>IF($Y21&gt;$Y18,AND(MID($A19,5,1)=" "))</formula>
    </cfRule>
    <cfRule type="expression" dxfId="1963" priority="4769">
      <formula>IF($Y21&gt;$Y18,AND(MID($A19,5,1)="C"))</formula>
    </cfRule>
    <cfRule type="expression" dxfId="1962" priority="4770">
      <formula>IF($Y21&gt;$Y18,AND(MID($A19,5,1)="D"))</formula>
    </cfRule>
  </conditionalFormatting>
  <conditionalFormatting sqref="A20">
    <cfRule type="expression" dxfId="1961" priority="4771">
      <formula>IF($Y21&gt;$Y18,AND(MID($A20,5,1)=" "))</formula>
    </cfRule>
    <cfRule type="expression" dxfId="1960" priority="4772">
      <formula>IF($Y21&gt;$Y18,AND(MID($A20,5,1)="C"))</formula>
    </cfRule>
    <cfRule type="expression" dxfId="1959" priority="4773">
      <formula>IF($Y21&gt;$Y18,AND(MID($A20,5,1)="D"))</formula>
    </cfRule>
  </conditionalFormatting>
  <conditionalFormatting sqref="A21">
    <cfRule type="expression" dxfId="1958" priority="4765">
      <formula>IF($Y21&gt;$Y18,AND(MID($A21,5,1)=" "))</formula>
    </cfRule>
    <cfRule type="expression" dxfId="1957" priority="4766">
      <formula>IF($Y21&gt;$Y18,AND(MID($A21,5,1)="C"))</formula>
    </cfRule>
    <cfRule type="expression" dxfId="1956" priority="4767">
      <formula>IF($Y21&gt;$Y18,AND(MID($A21,5,1)="D"))</formula>
    </cfRule>
  </conditionalFormatting>
  <conditionalFormatting sqref="A18">
    <cfRule type="expression" dxfId="1955" priority="4762">
      <formula>IF($Y21&gt;$Y18,AND(MID($A18,5,1)=" "))</formula>
    </cfRule>
    <cfRule type="expression" dxfId="1954" priority="4763">
      <formula>IF($Y21&gt;$Y18,AND(MID($A18,5,1)="C"))</formula>
    </cfRule>
    <cfRule type="expression" dxfId="1953" priority="4764">
      <formula>IF($Y21&gt;$Y18,AND(MID($A18,5,1)="D"))</formula>
    </cfRule>
  </conditionalFormatting>
  <conditionalFormatting sqref="A11">
    <cfRule type="expression" dxfId="1952" priority="4756">
      <formula>IF($Y13&gt;$Y10,AND(MID($A11,5,1)=" "))</formula>
    </cfRule>
    <cfRule type="expression" dxfId="1951" priority="4757">
      <formula>IF($Y13&gt;$Y10,AND(MID($A11,5,1)="C"))</formula>
    </cfRule>
    <cfRule type="expression" dxfId="1950" priority="4758">
      <formula>IF($Y13&gt;$Y10,AND(MID($A11,5,1)="D"))</formula>
    </cfRule>
  </conditionalFormatting>
  <conditionalFormatting sqref="A12">
    <cfRule type="expression" dxfId="1949" priority="4759">
      <formula>IF($Y13&gt;$Y10,AND(MID($A12,5,1)=" "))</formula>
    </cfRule>
    <cfRule type="expression" dxfId="1948" priority="4760">
      <formula>IF($Y13&gt;$Y10,AND(MID($A12,5,1)="C"))</formula>
    </cfRule>
    <cfRule type="expression" dxfId="1947" priority="4761">
      <formula>IF($Y13&gt;$Y10,AND(MID($A12,5,1)="D"))</formula>
    </cfRule>
  </conditionalFormatting>
  <conditionalFormatting sqref="A13">
    <cfRule type="expression" dxfId="1946" priority="4753">
      <formula>IF($Y13&gt;$Y10,AND(MID($A13,5,1)=" "))</formula>
    </cfRule>
    <cfRule type="expression" dxfId="1945" priority="4754">
      <formula>IF($Y13&gt;$Y10,AND(MID($A13,5,1)="C"))</formula>
    </cfRule>
    <cfRule type="expression" dxfId="1944" priority="4755">
      <formula>IF($Y13&gt;$Y10,AND(MID($A13,5,1)="D"))</formula>
    </cfRule>
  </conditionalFormatting>
  <conditionalFormatting sqref="A10">
    <cfRule type="expression" dxfId="1943" priority="4750">
      <formula>IF($Y13&gt;$Y10,AND(MID($A10,5,1)=" "))</formula>
    </cfRule>
    <cfRule type="expression" dxfId="1942" priority="4751">
      <formula>IF($Y13&gt;$Y10,AND(MID($A10,5,1)="C"))</formula>
    </cfRule>
    <cfRule type="expression" dxfId="1941" priority="4752">
      <formula>IF($Y13&gt;$Y10,AND(MID($A10,5,1)="D"))</formula>
    </cfRule>
  </conditionalFormatting>
  <conditionalFormatting sqref="A7">
    <cfRule type="expression" dxfId="1940" priority="4744">
      <formula>IF($Y9&gt;$Y6,AND(MID($A7,5,1)=" "))</formula>
    </cfRule>
    <cfRule type="expression" dxfId="1939" priority="4745">
      <formula>IF($Y9&gt;$Y6,AND(MID($A7,5,1)="C"))</formula>
    </cfRule>
    <cfRule type="expression" dxfId="1938" priority="4746">
      <formula>IF($Y9&gt;$Y6,AND(MID($A7,5,1)="D"))</formula>
    </cfRule>
  </conditionalFormatting>
  <conditionalFormatting sqref="A8">
    <cfRule type="expression" dxfId="1937" priority="4747">
      <formula>IF($Y9&gt;$Y6,AND(MID($A8,5,1)=" "))</formula>
    </cfRule>
    <cfRule type="expression" dxfId="1936" priority="4748">
      <formula>IF($Y9&gt;$Y6,AND(MID($A8,5,1)="C"))</formula>
    </cfRule>
    <cfRule type="expression" dxfId="1935" priority="4749">
      <formula>IF($Y9&gt;$Y6,AND(MID($A8,5,1)="D"))</formula>
    </cfRule>
  </conditionalFormatting>
  <conditionalFormatting sqref="A9">
    <cfRule type="expression" dxfId="1934" priority="4741">
      <formula>IF($Y9&gt;$Y6,AND(MID($A9,5,1)=" "))</formula>
    </cfRule>
    <cfRule type="expression" dxfId="1933" priority="4742">
      <formula>IF($Y9&gt;$Y6,AND(MID($A9,5,1)="C"))</formula>
    </cfRule>
    <cfRule type="expression" dxfId="1932" priority="4743">
      <formula>IF($Y9&gt;$Y6,AND(MID($A9,5,1)="D"))</formula>
    </cfRule>
  </conditionalFormatting>
  <conditionalFormatting sqref="A6">
    <cfRule type="expression" dxfId="1931" priority="4738">
      <formula>IF($Y9&gt;$Y6,AND(MID($A6,5,1)=" "))</formula>
    </cfRule>
    <cfRule type="expression" dxfId="1930" priority="4739">
      <formula>IF($Y9&gt;$Y6,AND(MID($A6,5,1)="C"))</formula>
    </cfRule>
    <cfRule type="expression" dxfId="1929" priority="4740">
      <formula>IF($Y9&gt;$Y6,AND(MID($A6,5,1)="D"))</formula>
    </cfRule>
  </conditionalFormatting>
  <conditionalFormatting sqref="A3">
    <cfRule type="expression" dxfId="1928" priority="4732">
      <formula>IF($Y5&gt;$Y2,AND(MID($A3,5,1)=" "))</formula>
    </cfRule>
    <cfRule type="expression" dxfId="1927" priority="4733">
      <formula>IF($Y5&gt;$Y2,AND(MID($A3,5,1)="C"))</formula>
    </cfRule>
    <cfRule type="expression" dxfId="1926" priority="4734">
      <formula>IF($Y5&gt;$Y2,AND(MID($A3,5,1)="D"))</formula>
    </cfRule>
  </conditionalFormatting>
  <conditionalFormatting sqref="A4">
    <cfRule type="expression" dxfId="1925" priority="4735">
      <formula>IF($Y5&gt;$Y2,AND(MID($A4,5,1)=" "))</formula>
    </cfRule>
    <cfRule type="expression" dxfId="1924" priority="4736">
      <formula>IF($Y5&gt;$Y2,AND(MID($A4,5,1)="C"))</formula>
    </cfRule>
    <cfRule type="expression" dxfId="1923" priority="4737">
      <formula>IF($Y5&gt;$Y2,AND(MID($A4,5,1)="D"))</formula>
    </cfRule>
  </conditionalFormatting>
  <conditionalFormatting sqref="A5">
    <cfRule type="expression" dxfId="1922" priority="4729">
      <formula>IF($Y5&gt;$Y2,AND(MID($A5,5,1)=" "))</formula>
    </cfRule>
    <cfRule type="expression" dxfId="1921" priority="4730">
      <formula>IF($Y5&gt;$Y2,AND(MID($A5,5,1)="C"))</formula>
    </cfRule>
    <cfRule type="expression" dxfId="1920" priority="4731">
      <formula>IF($Y5&gt;$Y2,AND(MID($A5,5,1)="D"))</formula>
    </cfRule>
  </conditionalFormatting>
  <conditionalFormatting sqref="A2">
    <cfRule type="expression" dxfId="1919" priority="4726">
      <formula>IF($Y5&gt;$Y2,AND(MID($A2,5,1)=" "))</formula>
    </cfRule>
    <cfRule type="expression" dxfId="1918" priority="4727">
      <formula>IF($Y5&gt;$Y2,AND(MID($A2,5,1)="C"))</formula>
    </cfRule>
    <cfRule type="expression" dxfId="1917" priority="4728">
      <formula>IF($Y5&gt;$Y2,AND(MID($A2,5,1)="D"))</formula>
    </cfRule>
  </conditionalFormatting>
  <conditionalFormatting sqref="B22">
    <cfRule type="expression" dxfId="1916" priority="4699">
      <formula>IF($Y25&gt;$Y22,AND(MID($A22,5,1)=" "))</formula>
    </cfRule>
    <cfRule type="expression" dxfId="1915" priority="4700">
      <formula>IF($Y25&gt;$Y22,AND(MID($A22,5,1)="C"))</formula>
    </cfRule>
    <cfRule type="expression" dxfId="1914" priority="4701">
      <formula>IF($Y25&gt;$Y22,AND(MID($A22,5,1)="D"))</formula>
    </cfRule>
  </conditionalFormatting>
  <conditionalFormatting sqref="E23">
    <cfRule type="expression" dxfId="1913" priority="4702">
      <formula>IF($Y25&gt;$Y22,AND(MID($A23,5,1)=" "))</formula>
    </cfRule>
    <cfRule type="expression" dxfId="1912" priority="4703">
      <formula>IF($Y25&gt;$Y22,AND(MID($A23,5,1)="C"))</formula>
    </cfRule>
    <cfRule type="expression" dxfId="1911" priority="4704">
      <formula>IF($Y25&gt;$Y22,AND(MID($A23,5,1)="D"))</formula>
    </cfRule>
  </conditionalFormatting>
  <conditionalFormatting sqref="B24">
    <cfRule type="expression" dxfId="1910" priority="4705">
      <formula>IF($Y25&gt;$Y22,AND(MID($A24,5,1)=" "))</formula>
    </cfRule>
    <cfRule type="expression" dxfId="1909" priority="4706">
      <formula>IF($Y25&gt;$Y22,AND(MID($A24,5,1)="C"))</formula>
    </cfRule>
    <cfRule type="expression" dxfId="1908" priority="4707">
      <formula>IF($Y25&gt;$Y22,AND(MID($A24,5,1)="D"))</formula>
    </cfRule>
  </conditionalFormatting>
  <conditionalFormatting sqref="E25">
    <cfRule type="expression" dxfId="1907" priority="4708">
      <formula>IF($Y25&gt;$Y22,AND(MID($A25,5,1)=" "))</formula>
    </cfRule>
    <cfRule type="expression" dxfId="1906" priority="4709">
      <formula>IF($Y25&gt;$Y22,AND(MID($A25,5,1)="C"))</formula>
    </cfRule>
    <cfRule type="expression" dxfId="1905" priority="4710">
      <formula>IF($Y25&gt;$Y22,AND(MID($A25,5,1)="D"))</formula>
    </cfRule>
  </conditionalFormatting>
  <conditionalFormatting sqref="C22">
    <cfRule type="expression" dxfId="1904" priority="4711">
      <formula>IF($Y25&gt;$Y22,AND(MID($A22,5,1)=" "))</formula>
    </cfRule>
    <cfRule type="expression" dxfId="1903" priority="4712">
      <formula>IF($Y25&gt;$Y22,AND(MID($A22,5,1)="C"))</formula>
    </cfRule>
    <cfRule type="expression" dxfId="1902" priority="4713">
      <formula>IF($Y25&gt;$Y22,AND(MID($A22,5,1)="D"))</formula>
    </cfRule>
  </conditionalFormatting>
  <conditionalFormatting sqref="D23">
    <cfRule type="expression" dxfId="1901" priority="4714">
      <formula>IF($Y25&gt;$Y22,AND(MID($A23,5,1)=" "))</formula>
    </cfRule>
    <cfRule type="expression" dxfId="1900" priority="4715">
      <formula>IF($Y25&gt;$Y22,AND(MID($A23,5,1)="C"))</formula>
    </cfRule>
    <cfRule type="expression" dxfId="1899" priority="4716">
      <formula>IF($Y25&gt;$Y22,AND(MID($A23,5,1)="D"))</formula>
    </cfRule>
  </conditionalFormatting>
  <conditionalFormatting sqref="D25">
    <cfRule type="expression" dxfId="1898" priority="4717">
      <formula>IF($Y25&gt;$Y22,AND(MID($A25,5,1)=" "))</formula>
    </cfRule>
    <cfRule type="expression" dxfId="1897" priority="4718">
      <formula>IF($Y25&gt;$Y22,AND(MID($A25,5,1)="C"))</formula>
    </cfRule>
    <cfRule type="expression" dxfId="1896" priority="4719">
      <formula>IF($Y25&gt;$Y22,AND(MID($A25,5,1)="D"))</formula>
    </cfRule>
  </conditionalFormatting>
  <conditionalFormatting sqref="C24">
    <cfRule type="expression" dxfId="1895" priority="4720">
      <formula>IF($Y25&gt;$Y22,AND(MID($A24,5,1)=" "))</formula>
    </cfRule>
    <cfRule type="expression" dxfId="1894" priority="4721">
      <formula>IF($Y25&gt;$Y22,AND(MID($A24,5,1)="C"))</formula>
    </cfRule>
    <cfRule type="expression" dxfId="1893" priority="4722">
      <formula>IF($Y25&gt;$Y22,AND(MID($A24,5,1)="D"))</formula>
    </cfRule>
  </conditionalFormatting>
  <conditionalFormatting sqref="A23">
    <cfRule type="expression" dxfId="1892" priority="4693">
      <formula>IF($Y25&gt;$Y22,AND(MID($A23,5,1)=" "))</formula>
    </cfRule>
    <cfRule type="expression" dxfId="1891" priority="4694">
      <formula>IF($Y25&gt;$Y22,AND(MID($A23,5,1)="C"))</formula>
    </cfRule>
    <cfRule type="expression" dxfId="1890" priority="4695">
      <formula>IF($Y25&gt;$Y22,AND(MID($A23,5,1)="D"))</formula>
    </cfRule>
  </conditionalFormatting>
  <conditionalFormatting sqref="A24">
    <cfRule type="expression" dxfId="1889" priority="4696">
      <formula>IF($Y25&gt;$Y22,AND(MID($A24,5,1)=" "))</formula>
    </cfRule>
    <cfRule type="expression" dxfId="1888" priority="4697">
      <formula>IF($Y25&gt;$Y22,AND(MID($A24,5,1)="C"))</formula>
    </cfRule>
    <cfRule type="expression" dxfId="1887" priority="4698">
      <formula>IF($Y25&gt;$Y22,AND(MID($A24,5,1)="D"))</formula>
    </cfRule>
  </conditionalFormatting>
  <conditionalFormatting sqref="A25">
    <cfRule type="expression" dxfId="1886" priority="4690">
      <formula>IF($Y25&gt;$Y22,AND(MID($A25,5,1)=" "))</formula>
    </cfRule>
    <cfRule type="expression" dxfId="1885" priority="4691">
      <formula>IF($Y25&gt;$Y22,AND(MID($A25,5,1)="C"))</formula>
    </cfRule>
    <cfRule type="expression" dxfId="1884" priority="4692">
      <formula>IF($Y25&gt;$Y22,AND(MID($A25,5,1)="D"))</formula>
    </cfRule>
  </conditionalFormatting>
  <conditionalFormatting sqref="A22">
    <cfRule type="expression" dxfId="1883" priority="4687">
      <formula>IF($Y25&gt;$Y22,AND(MID($A22,5,1)=" "))</formula>
    </cfRule>
    <cfRule type="expression" dxfId="1882" priority="4688">
      <formula>IF($Y25&gt;$Y22,AND(MID($A22,5,1)="C"))</formula>
    </cfRule>
    <cfRule type="expression" dxfId="1881" priority="4689">
      <formula>IF($Y25&gt;$Y22,AND(MID($A22,5,1)="D"))</formula>
    </cfRule>
  </conditionalFormatting>
  <conditionalFormatting sqref="B91">
    <cfRule type="cellIs" dxfId="1880" priority="4673" operator="greaterThan">
      <formula>E91</formula>
    </cfRule>
  </conditionalFormatting>
  <conditionalFormatting sqref="B90">
    <cfRule type="cellIs" dxfId="1879" priority="4672" operator="greaterThan">
      <formula>E90</formula>
    </cfRule>
  </conditionalFormatting>
  <conditionalFormatting sqref="E91">
    <cfRule type="cellIs" dxfId="1878" priority="4671" operator="greaterThan">
      <formula>B91</formula>
    </cfRule>
  </conditionalFormatting>
  <conditionalFormatting sqref="E90">
    <cfRule type="cellIs" dxfId="1877" priority="4670" operator="greaterThan">
      <formula>B90</formula>
    </cfRule>
  </conditionalFormatting>
  <conditionalFormatting sqref="Y40:Y42 Y47">
    <cfRule type="cellIs" dxfId="1876" priority="4668" operator="equal">
      <formula>0</formula>
    </cfRule>
  </conditionalFormatting>
  <conditionalFormatting sqref="Y45">
    <cfRule type="cellIs" dxfId="1875" priority="4667" operator="equal">
      <formula>0</formula>
    </cfRule>
  </conditionalFormatting>
  <conditionalFormatting sqref="Y46">
    <cfRule type="cellIs" dxfId="1874" priority="4666" operator="equal">
      <formula>0</formula>
    </cfRule>
  </conditionalFormatting>
  <conditionalFormatting sqref="X40">
    <cfRule type="expression" dxfId="1873" priority="4364">
      <formula>C80&gt;=X40</formula>
    </cfRule>
    <cfRule type="cellIs" dxfId="1872" priority="4365" operator="equal">
      <formula>0</formula>
    </cfRule>
  </conditionalFormatting>
  <conditionalFormatting sqref="X41">
    <cfRule type="expression" dxfId="1871" priority="4362">
      <formula>C81&gt;=X41</formula>
    </cfRule>
    <cfRule type="cellIs" dxfId="1870" priority="4363" operator="equal">
      <formula>0</formula>
    </cfRule>
  </conditionalFormatting>
  <conditionalFormatting sqref="A199">
    <cfRule type="expression" dxfId="1869" priority="3036">
      <formula>D199&lt;F199</formula>
    </cfRule>
    <cfRule type="expression" dxfId="1868" priority="3037">
      <formula>C199&gt;F199</formula>
    </cfRule>
  </conditionalFormatting>
  <conditionalFormatting sqref="A198">
    <cfRule type="expression" dxfId="1867" priority="3034">
      <formula>D198&lt;F198</formula>
    </cfRule>
    <cfRule type="expression" dxfId="1866" priority="3035">
      <formula>C198&gt;F198</formula>
    </cfRule>
  </conditionalFormatting>
  <conditionalFormatting sqref="A197">
    <cfRule type="expression" dxfId="1865" priority="3032">
      <formula>D197&lt;F197</formula>
    </cfRule>
    <cfRule type="expression" dxfId="1864" priority="3033">
      <formula>C197&gt;F197</formula>
    </cfRule>
  </conditionalFormatting>
  <conditionalFormatting sqref="A196">
    <cfRule type="expression" dxfId="1863" priority="3030">
      <formula>D196&lt;F196</formula>
    </cfRule>
    <cfRule type="expression" dxfId="1862" priority="3031">
      <formula>C196&gt;F196</formula>
    </cfRule>
  </conditionalFormatting>
  <conditionalFormatting sqref="A195">
    <cfRule type="expression" dxfId="1861" priority="3028">
      <formula>D195&lt;F195</formula>
    </cfRule>
    <cfRule type="expression" dxfId="1860" priority="3029">
      <formula>C195&gt;F195</formula>
    </cfRule>
  </conditionalFormatting>
  <conditionalFormatting sqref="A194">
    <cfRule type="expression" dxfId="1859" priority="3026">
      <formula>D194&lt;F194</formula>
    </cfRule>
    <cfRule type="expression" dxfId="1858" priority="3027">
      <formula>C194&gt;F194</formula>
    </cfRule>
  </conditionalFormatting>
  <conditionalFormatting sqref="A205">
    <cfRule type="expression" dxfId="1857" priority="3024">
      <formula>D205&lt;F205</formula>
    </cfRule>
    <cfRule type="expression" dxfId="1856" priority="3025">
      <formula>C205&gt;F205</formula>
    </cfRule>
  </conditionalFormatting>
  <conditionalFormatting sqref="A204">
    <cfRule type="expression" dxfId="1855" priority="3022">
      <formula>D204&lt;F204</formula>
    </cfRule>
    <cfRule type="expression" dxfId="1854" priority="3023">
      <formula>C204&gt;F204</formula>
    </cfRule>
  </conditionalFormatting>
  <conditionalFormatting sqref="A203">
    <cfRule type="expression" dxfId="1853" priority="3020">
      <formula>D203&lt;F203</formula>
    </cfRule>
    <cfRule type="expression" dxfId="1852" priority="3021">
      <formula>C203&gt;F203</formula>
    </cfRule>
  </conditionalFormatting>
  <conditionalFormatting sqref="A202">
    <cfRule type="expression" dxfId="1851" priority="3018">
      <formula>D202&lt;F202</formula>
    </cfRule>
    <cfRule type="expression" dxfId="1850" priority="3019">
      <formula>C202&gt;F202</formula>
    </cfRule>
  </conditionalFormatting>
  <conditionalFormatting sqref="A201">
    <cfRule type="expression" dxfId="1849" priority="3016">
      <formula>D201&lt;F201</formula>
    </cfRule>
    <cfRule type="expression" dxfId="1848" priority="3017">
      <formula>C201&gt;F201</formula>
    </cfRule>
  </conditionalFormatting>
  <conditionalFormatting sqref="A200">
    <cfRule type="expression" dxfId="1847" priority="3014">
      <formula>D200&lt;F200</formula>
    </cfRule>
    <cfRule type="expression" dxfId="1846" priority="3015">
      <formula>C200&gt;F200</formula>
    </cfRule>
  </conditionalFormatting>
  <conditionalFormatting sqref="A211">
    <cfRule type="expression" dxfId="1845" priority="3012">
      <formula>D211&lt;F211</formula>
    </cfRule>
    <cfRule type="expression" dxfId="1844" priority="3013">
      <formula>C211&gt;F211</formula>
    </cfRule>
  </conditionalFormatting>
  <conditionalFormatting sqref="A210">
    <cfRule type="expression" dxfId="1843" priority="3010">
      <formula>D210&lt;F210</formula>
    </cfRule>
    <cfRule type="expression" dxfId="1842" priority="3011">
      <formula>C210&gt;F210</formula>
    </cfRule>
  </conditionalFormatting>
  <conditionalFormatting sqref="A209">
    <cfRule type="expression" dxfId="1841" priority="3008">
      <formula>D209&lt;F209</formula>
    </cfRule>
    <cfRule type="expression" dxfId="1840" priority="3009">
      <formula>C209&gt;F209</formula>
    </cfRule>
  </conditionalFormatting>
  <conditionalFormatting sqref="A208">
    <cfRule type="expression" dxfId="1839" priority="3006">
      <formula>D208&lt;F208</formula>
    </cfRule>
    <cfRule type="expression" dxfId="1838" priority="3007">
      <formula>C208&gt;F208</formula>
    </cfRule>
  </conditionalFormatting>
  <conditionalFormatting sqref="A207">
    <cfRule type="expression" dxfId="1837" priority="3004">
      <formula>D207&lt;F207</formula>
    </cfRule>
    <cfRule type="expression" dxfId="1836" priority="3005">
      <formula>C207&gt;F207</formula>
    </cfRule>
  </conditionalFormatting>
  <conditionalFormatting sqref="A206">
    <cfRule type="expression" dxfId="1835" priority="3002">
      <formula>D206&lt;F206</formula>
    </cfRule>
    <cfRule type="expression" dxfId="1834" priority="3003">
      <formula>C206&gt;F206</formula>
    </cfRule>
  </conditionalFormatting>
  <conditionalFormatting sqref="A217">
    <cfRule type="expression" dxfId="1833" priority="3000">
      <formula>D217&lt;F217</formula>
    </cfRule>
    <cfRule type="expression" dxfId="1832" priority="3001">
      <formula>C217&gt;F217</formula>
    </cfRule>
  </conditionalFormatting>
  <conditionalFormatting sqref="A216">
    <cfRule type="expression" dxfId="1831" priority="2998">
      <formula>D216&lt;F216</formula>
    </cfRule>
    <cfRule type="expression" dxfId="1830" priority="2999">
      <formula>C216&gt;F216</formula>
    </cfRule>
  </conditionalFormatting>
  <conditionalFormatting sqref="A215">
    <cfRule type="expression" dxfId="1829" priority="2996">
      <formula>D215&lt;F215</formula>
    </cfRule>
    <cfRule type="expression" dxfId="1828" priority="2997">
      <formula>C215&gt;F215</formula>
    </cfRule>
  </conditionalFormatting>
  <conditionalFormatting sqref="A214">
    <cfRule type="expression" dxfId="1827" priority="2994">
      <formula>D214&lt;F214</formula>
    </cfRule>
    <cfRule type="expression" dxfId="1826" priority="2995">
      <formula>C214&gt;F214</formula>
    </cfRule>
  </conditionalFormatting>
  <conditionalFormatting sqref="A213">
    <cfRule type="expression" dxfId="1825" priority="2992">
      <formula>D213&lt;F213</formula>
    </cfRule>
    <cfRule type="expression" dxfId="1824" priority="2993">
      <formula>C213&gt;F213</formula>
    </cfRule>
  </conditionalFormatting>
  <conditionalFormatting sqref="A212">
    <cfRule type="expression" dxfId="1823" priority="2990">
      <formula>D212&lt;F212</formula>
    </cfRule>
    <cfRule type="expression" dxfId="1822" priority="2991">
      <formula>C212&gt;F212</formula>
    </cfRule>
  </conditionalFormatting>
  <conditionalFormatting sqref="A223">
    <cfRule type="expression" dxfId="1821" priority="2988">
      <formula>D223&lt;F223</formula>
    </cfRule>
    <cfRule type="expression" dxfId="1820" priority="2989">
      <formula>C223&gt;F223</formula>
    </cfRule>
  </conditionalFormatting>
  <conditionalFormatting sqref="A222">
    <cfRule type="expression" dxfId="1819" priority="2986">
      <formula>D222&lt;F222</formula>
    </cfRule>
    <cfRule type="expression" dxfId="1818" priority="2987">
      <formula>C222&gt;F222</formula>
    </cfRule>
  </conditionalFormatting>
  <conditionalFormatting sqref="A221">
    <cfRule type="expression" dxfId="1817" priority="2984">
      <formula>D221&lt;F221</formula>
    </cfRule>
    <cfRule type="expression" dxfId="1816" priority="2985">
      <formula>C221&gt;F221</formula>
    </cfRule>
  </conditionalFormatting>
  <conditionalFormatting sqref="A220">
    <cfRule type="expression" dxfId="1815" priority="2982">
      <formula>D220&lt;F220</formula>
    </cfRule>
    <cfRule type="expression" dxfId="1814" priority="2983">
      <formula>C220&gt;F220</formula>
    </cfRule>
  </conditionalFormatting>
  <conditionalFormatting sqref="A219">
    <cfRule type="expression" dxfId="1813" priority="2980">
      <formula>D219&lt;F219</formula>
    </cfRule>
    <cfRule type="expression" dxfId="1812" priority="2981">
      <formula>C219&gt;F219</formula>
    </cfRule>
  </conditionalFormatting>
  <conditionalFormatting sqref="A218">
    <cfRule type="expression" dxfId="1811" priority="2978">
      <formula>D218&lt;F218</formula>
    </cfRule>
    <cfRule type="expression" dxfId="1810" priority="2979">
      <formula>C218&gt;F218</formula>
    </cfRule>
  </conditionalFormatting>
  <conditionalFormatting sqref="A229">
    <cfRule type="expression" dxfId="1809" priority="2976">
      <formula>D229&lt;F229</formula>
    </cfRule>
    <cfRule type="expression" dxfId="1808" priority="2977">
      <formula>C229&gt;F229</formula>
    </cfRule>
  </conditionalFormatting>
  <conditionalFormatting sqref="A228">
    <cfRule type="expression" dxfId="1807" priority="2974">
      <formula>D228&lt;F228</formula>
    </cfRule>
    <cfRule type="expression" dxfId="1806" priority="2975">
      <formula>C228&gt;F228</formula>
    </cfRule>
  </conditionalFormatting>
  <conditionalFormatting sqref="A227">
    <cfRule type="expression" dxfId="1805" priority="2972">
      <formula>D227&lt;F227</formula>
    </cfRule>
    <cfRule type="expression" dxfId="1804" priority="2973">
      <formula>C227&gt;F227</formula>
    </cfRule>
  </conditionalFormatting>
  <conditionalFormatting sqref="A226">
    <cfRule type="expression" dxfId="1803" priority="2970">
      <formula>D226&lt;F226</formula>
    </cfRule>
    <cfRule type="expression" dxfId="1802" priority="2971">
      <formula>C226&gt;F226</formula>
    </cfRule>
  </conditionalFormatting>
  <conditionalFormatting sqref="A225">
    <cfRule type="expression" dxfId="1801" priority="2968">
      <formula>D225&lt;F225</formula>
    </cfRule>
    <cfRule type="expression" dxfId="1800" priority="2969">
      <formula>C225&gt;F225</formula>
    </cfRule>
  </conditionalFormatting>
  <conditionalFormatting sqref="A224">
    <cfRule type="expression" dxfId="1799" priority="2966">
      <formula>D224&lt;F224</formula>
    </cfRule>
    <cfRule type="expression" dxfId="1798" priority="2967">
      <formula>C224&gt;F224</formula>
    </cfRule>
  </conditionalFormatting>
  <conditionalFormatting sqref="G60:G67 G70:G72">
    <cfRule type="cellIs" dxfId="1797" priority="2961" operator="lessThan">
      <formula>0</formula>
    </cfRule>
    <cfRule type="cellIs" dxfId="1796" priority="2962" operator="greaterThan">
      <formula>0</formula>
    </cfRule>
  </conditionalFormatting>
  <conditionalFormatting sqref="V2:V57">
    <cfRule type="cellIs" dxfId="1795" priority="2813" operator="lessThan">
      <formula>0</formula>
    </cfRule>
    <cfRule type="cellIs" dxfId="1794" priority="2814" operator="equal">
      <formula>0</formula>
    </cfRule>
  </conditionalFormatting>
  <conditionalFormatting sqref="W33">
    <cfRule type="cellIs" dxfId="1793" priority="2765" operator="equal">
      <formula>"TRAILING"</formula>
    </cfRule>
  </conditionalFormatting>
  <conditionalFormatting sqref="W32">
    <cfRule type="cellIs" dxfId="1792" priority="2761" operator="equal">
      <formula>"TRAILING"</formula>
    </cfRule>
  </conditionalFormatting>
  <conditionalFormatting sqref="W31">
    <cfRule type="cellIs" dxfId="1791" priority="2757" operator="equal">
      <formula>"TRAILING"</formula>
    </cfRule>
  </conditionalFormatting>
  <conditionalFormatting sqref="W30">
    <cfRule type="cellIs" dxfId="1790" priority="2753" operator="equal">
      <formula>"TRAILING"</formula>
    </cfRule>
  </conditionalFormatting>
  <conditionalFormatting sqref="W35">
    <cfRule type="cellIs" dxfId="1789" priority="2745" operator="equal">
      <formula>"TRAILING"</formula>
    </cfRule>
  </conditionalFormatting>
  <conditionalFormatting sqref="W34">
    <cfRule type="cellIs" dxfId="1788" priority="2741" operator="equal">
      <formula>"TRAILING"</formula>
    </cfRule>
  </conditionalFormatting>
  <conditionalFormatting sqref="W37">
    <cfRule type="cellIs" dxfId="1787" priority="2737" operator="equal">
      <formula>"TRAILING"</formula>
    </cfRule>
  </conditionalFormatting>
  <conditionalFormatting sqref="W36">
    <cfRule type="cellIs" dxfId="1786" priority="2733" operator="equal">
      <formula>"TRAILING"</formula>
    </cfRule>
  </conditionalFormatting>
  <conditionalFormatting sqref="W42">
    <cfRule type="cellIs" dxfId="1785" priority="2717" operator="equal">
      <formula>"TRAILING"</formula>
    </cfRule>
  </conditionalFormatting>
  <conditionalFormatting sqref="W41">
    <cfRule type="cellIs" dxfId="1784" priority="2713" operator="equal">
      <formula>"TRAILING"</formula>
    </cfRule>
  </conditionalFormatting>
  <conditionalFormatting sqref="W40">
    <cfRule type="cellIs" dxfId="1783" priority="2709" operator="equal">
      <formula>"TRAILING"</formula>
    </cfRule>
  </conditionalFormatting>
  <conditionalFormatting sqref="W45">
    <cfRule type="cellIs" dxfId="1782" priority="2705" operator="equal">
      <formula>"TRAILING"</formula>
    </cfRule>
  </conditionalFormatting>
  <conditionalFormatting sqref="W47">
    <cfRule type="cellIs" dxfId="1781" priority="2697" operator="equal">
      <formula>"TRAILING"</formula>
    </cfRule>
  </conditionalFormatting>
  <conditionalFormatting sqref="W46">
    <cfRule type="cellIs" dxfId="1780" priority="2693" operator="equal">
      <formula>"TRAILING"</formula>
    </cfRule>
  </conditionalFormatting>
  <conditionalFormatting sqref="W29">
    <cfRule type="cellIs" dxfId="1779" priority="2639" operator="equal">
      <formula>"STOP"</formula>
    </cfRule>
    <cfRule type="expression" dxfId="1778" priority="2640">
      <formula>X29&gt;F29*100</formula>
    </cfRule>
    <cfRule type="cellIs" dxfId="1777" priority="2642" operator="equal">
      <formula>0</formula>
    </cfRule>
  </conditionalFormatting>
  <conditionalFormatting sqref="W29">
    <cfRule type="cellIs" dxfId="1776" priority="2641" operator="equal">
      <formula>"TRAILING"</formula>
    </cfRule>
  </conditionalFormatting>
  <conditionalFormatting sqref="W28">
    <cfRule type="cellIs" dxfId="1775" priority="2635" operator="equal">
      <formula>"STOP"</formula>
    </cfRule>
    <cfRule type="expression" dxfId="1774" priority="2636">
      <formula>X28&gt;F28*100</formula>
    </cfRule>
    <cfRule type="cellIs" dxfId="1773" priority="2638" operator="equal">
      <formula>0</formula>
    </cfRule>
  </conditionalFormatting>
  <conditionalFormatting sqref="W28">
    <cfRule type="cellIs" dxfId="1772" priority="2637" operator="equal">
      <formula>"TRAILING"</formula>
    </cfRule>
  </conditionalFormatting>
  <conditionalFormatting sqref="W27">
    <cfRule type="cellIs" dxfId="1771" priority="2631" operator="equal">
      <formula>"STOP"</formula>
    </cfRule>
    <cfRule type="expression" dxfId="1770" priority="2632">
      <formula>X27&gt;F27*100</formula>
    </cfRule>
    <cfRule type="cellIs" dxfId="1769" priority="2634" operator="equal">
      <formula>0</formula>
    </cfRule>
  </conditionalFormatting>
  <conditionalFormatting sqref="W27">
    <cfRule type="cellIs" dxfId="1768" priority="2633" operator="equal">
      <formula>"TRAILING"</formula>
    </cfRule>
  </conditionalFormatting>
  <conditionalFormatting sqref="W26">
    <cfRule type="cellIs" dxfId="1767" priority="2627" operator="equal">
      <formula>"STOP"</formula>
    </cfRule>
    <cfRule type="expression" dxfId="1766" priority="2628">
      <formula>X26&gt;F26*100</formula>
    </cfRule>
    <cfRule type="cellIs" dxfId="1765" priority="2630" operator="equal">
      <formula>0</formula>
    </cfRule>
  </conditionalFormatting>
  <conditionalFormatting sqref="W26">
    <cfRule type="cellIs" dxfId="1764" priority="2629" operator="equal">
      <formula>"TRAILING"</formula>
    </cfRule>
  </conditionalFormatting>
  <conditionalFormatting sqref="W5">
    <cfRule type="cellIs" dxfId="1763" priority="2623" operator="equal">
      <formula>"STOP"</formula>
    </cfRule>
    <cfRule type="expression" dxfId="1762" priority="2624">
      <formula>X5&gt;F5*100</formula>
    </cfRule>
    <cfRule type="cellIs" dxfId="1761" priority="2626" operator="equal">
      <formula>0</formula>
    </cfRule>
  </conditionalFormatting>
  <conditionalFormatting sqref="W5">
    <cfRule type="cellIs" dxfId="1760" priority="2625" operator="equal">
      <formula>"TRAILING"</formula>
    </cfRule>
  </conditionalFormatting>
  <conditionalFormatting sqref="W4">
    <cfRule type="cellIs" dxfId="1759" priority="2619" operator="equal">
      <formula>"STOP"</formula>
    </cfRule>
    <cfRule type="expression" dxfId="1758" priority="2620">
      <formula>X4&gt;F4*100</formula>
    </cfRule>
    <cfRule type="cellIs" dxfId="1757" priority="2622" operator="equal">
      <formula>0</formula>
    </cfRule>
  </conditionalFormatting>
  <conditionalFormatting sqref="W4">
    <cfRule type="cellIs" dxfId="1756" priority="2621" operator="equal">
      <formula>"TRAILING"</formula>
    </cfRule>
  </conditionalFormatting>
  <conditionalFormatting sqref="W3">
    <cfRule type="cellIs" dxfId="1755" priority="2615" operator="equal">
      <formula>"STOP"</formula>
    </cfRule>
    <cfRule type="expression" dxfId="1754" priority="2616">
      <formula>X3&gt;F3*100</formula>
    </cfRule>
    <cfRule type="cellIs" dxfId="1753" priority="2618" operator="equal">
      <formula>0</formula>
    </cfRule>
  </conditionalFormatting>
  <conditionalFormatting sqref="W3">
    <cfRule type="cellIs" dxfId="1752" priority="2617" operator="equal">
      <formula>"TRAILING"</formula>
    </cfRule>
  </conditionalFormatting>
  <conditionalFormatting sqref="W2">
    <cfRule type="cellIs" dxfId="1751" priority="2611" operator="equal">
      <formula>"STOP"</formula>
    </cfRule>
    <cfRule type="expression" dxfId="1750" priority="2612">
      <formula>X2&gt;F2*100</formula>
    </cfRule>
    <cfRule type="cellIs" dxfId="1749" priority="2614" operator="equal">
      <formula>0</formula>
    </cfRule>
  </conditionalFormatting>
  <conditionalFormatting sqref="W2">
    <cfRule type="cellIs" dxfId="1748" priority="2613" operator="equal">
      <formula>"TRAILING"</formula>
    </cfRule>
  </conditionalFormatting>
  <conditionalFormatting sqref="W9">
    <cfRule type="cellIs" dxfId="1747" priority="2607" operator="equal">
      <formula>"STOP"</formula>
    </cfRule>
    <cfRule type="expression" dxfId="1746" priority="2608">
      <formula>X9&gt;F9*100</formula>
    </cfRule>
    <cfRule type="cellIs" dxfId="1745" priority="2610" operator="equal">
      <formula>0</formula>
    </cfRule>
  </conditionalFormatting>
  <conditionalFormatting sqref="W9">
    <cfRule type="cellIs" dxfId="1744" priority="2609" operator="equal">
      <formula>"TRAILING"</formula>
    </cfRule>
  </conditionalFormatting>
  <conditionalFormatting sqref="W8">
    <cfRule type="cellIs" dxfId="1743" priority="2603" operator="equal">
      <formula>"STOP"</formula>
    </cfRule>
    <cfRule type="expression" dxfId="1742" priority="2604">
      <formula>X8&gt;F8*100</formula>
    </cfRule>
    <cfRule type="cellIs" dxfId="1741" priority="2606" operator="equal">
      <formula>0</formula>
    </cfRule>
  </conditionalFormatting>
  <conditionalFormatting sqref="W8">
    <cfRule type="cellIs" dxfId="1740" priority="2605" operator="equal">
      <formula>"TRAILING"</formula>
    </cfRule>
  </conditionalFormatting>
  <conditionalFormatting sqref="W7">
    <cfRule type="cellIs" dxfId="1739" priority="2599" operator="equal">
      <formula>"STOP"</formula>
    </cfRule>
    <cfRule type="expression" dxfId="1738" priority="2600">
      <formula>X7&gt;F7*100</formula>
    </cfRule>
    <cfRule type="cellIs" dxfId="1737" priority="2602" operator="equal">
      <formula>0</formula>
    </cfRule>
  </conditionalFormatting>
  <conditionalFormatting sqref="W7">
    <cfRule type="cellIs" dxfId="1736" priority="2601" operator="equal">
      <formula>"TRAILING"</formula>
    </cfRule>
  </conditionalFormatting>
  <conditionalFormatting sqref="W6">
    <cfRule type="cellIs" dxfId="1735" priority="2595" operator="equal">
      <formula>"STOP"</formula>
    </cfRule>
    <cfRule type="expression" dxfId="1734" priority="2596">
      <formula>X6&gt;F6*100</formula>
    </cfRule>
    <cfRule type="cellIs" dxfId="1733" priority="2598" operator="equal">
      <formula>0</formula>
    </cfRule>
  </conditionalFormatting>
  <conditionalFormatting sqref="W6">
    <cfRule type="cellIs" dxfId="1732" priority="2597" operator="equal">
      <formula>"TRAILING"</formula>
    </cfRule>
  </conditionalFormatting>
  <conditionalFormatting sqref="W13">
    <cfRule type="cellIs" dxfId="1731" priority="2591" operator="equal">
      <formula>"STOP"</formula>
    </cfRule>
    <cfRule type="expression" dxfId="1730" priority="2592">
      <formula>X13&gt;F13*100</formula>
    </cfRule>
    <cfRule type="cellIs" dxfId="1729" priority="2594" operator="equal">
      <formula>0</formula>
    </cfRule>
  </conditionalFormatting>
  <conditionalFormatting sqref="W13">
    <cfRule type="cellIs" dxfId="1728" priority="2593" operator="equal">
      <formula>"TRAILING"</formula>
    </cfRule>
  </conditionalFormatting>
  <conditionalFormatting sqref="W12">
    <cfRule type="cellIs" dxfId="1727" priority="2587" operator="equal">
      <formula>"STOP"</formula>
    </cfRule>
    <cfRule type="expression" dxfId="1726" priority="2588">
      <formula>X12&gt;F12*100</formula>
    </cfRule>
    <cfRule type="cellIs" dxfId="1725" priority="2590" operator="equal">
      <formula>0</formula>
    </cfRule>
  </conditionalFormatting>
  <conditionalFormatting sqref="W12">
    <cfRule type="cellIs" dxfId="1724" priority="2589" operator="equal">
      <formula>"TRAILING"</formula>
    </cfRule>
  </conditionalFormatting>
  <conditionalFormatting sqref="W11">
    <cfRule type="cellIs" dxfId="1723" priority="2583" operator="equal">
      <formula>"STOP"</formula>
    </cfRule>
    <cfRule type="expression" dxfId="1722" priority="2584">
      <formula>X11&gt;F11*100</formula>
    </cfRule>
    <cfRule type="cellIs" dxfId="1721" priority="2586" operator="equal">
      <formula>0</formula>
    </cfRule>
  </conditionalFormatting>
  <conditionalFormatting sqref="W11">
    <cfRule type="cellIs" dxfId="1720" priority="2585" operator="equal">
      <formula>"TRAILING"</formula>
    </cfRule>
  </conditionalFormatting>
  <conditionalFormatting sqref="W10">
    <cfRule type="cellIs" dxfId="1719" priority="2579" operator="equal">
      <formula>"STOP"</formula>
    </cfRule>
    <cfRule type="expression" dxfId="1718" priority="2580">
      <formula>X10&gt;F10*100</formula>
    </cfRule>
    <cfRule type="cellIs" dxfId="1717" priority="2582" operator="equal">
      <formula>0</formula>
    </cfRule>
  </conditionalFormatting>
  <conditionalFormatting sqref="W10">
    <cfRule type="cellIs" dxfId="1716" priority="2581" operator="equal">
      <formula>"TRAILING"</formula>
    </cfRule>
  </conditionalFormatting>
  <conditionalFormatting sqref="W17">
    <cfRule type="cellIs" dxfId="1715" priority="2575" operator="equal">
      <formula>"STOP"</formula>
    </cfRule>
    <cfRule type="expression" dxfId="1714" priority="2576">
      <formula>X17&gt;F17*100</formula>
    </cfRule>
    <cfRule type="cellIs" dxfId="1713" priority="2578" operator="equal">
      <formula>0</formula>
    </cfRule>
  </conditionalFormatting>
  <conditionalFormatting sqref="W17">
    <cfRule type="cellIs" dxfId="1712" priority="2577" operator="equal">
      <formula>"TRAILING"</formula>
    </cfRule>
  </conditionalFormatting>
  <conditionalFormatting sqref="W16">
    <cfRule type="cellIs" dxfId="1711" priority="2571" operator="equal">
      <formula>"STOP"</formula>
    </cfRule>
    <cfRule type="expression" dxfId="1710" priority="2572">
      <formula>X16&gt;F16*100</formula>
    </cfRule>
    <cfRule type="cellIs" dxfId="1709" priority="2574" operator="equal">
      <formula>0</formula>
    </cfRule>
  </conditionalFormatting>
  <conditionalFormatting sqref="W16">
    <cfRule type="cellIs" dxfId="1708" priority="2573" operator="equal">
      <formula>"TRAILING"</formula>
    </cfRule>
  </conditionalFormatting>
  <conditionalFormatting sqref="W15">
    <cfRule type="cellIs" dxfId="1707" priority="2567" operator="equal">
      <formula>"STOP"</formula>
    </cfRule>
    <cfRule type="expression" dxfId="1706" priority="2568">
      <formula>X15&gt;F15*100</formula>
    </cfRule>
    <cfRule type="cellIs" dxfId="1705" priority="2570" operator="equal">
      <formula>0</formula>
    </cfRule>
  </conditionalFormatting>
  <conditionalFormatting sqref="W15">
    <cfRule type="cellIs" dxfId="1704" priority="2569" operator="equal">
      <formula>"TRAILING"</formula>
    </cfRule>
  </conditionalFormatting>
  <conditionalFormatting sqref="W14">
    <cfRule type="cellIs" dxfId="1703" priority="2563" operator="equal">
      <formula>"STOP"</formula>
    </cfRule>
    <cfRule type="expression" dxfId="1702" priority="2564">
      <formula>X14&gt;F14*100</formula>
    </cfRule>
    <cfRule type="cellIs" dxfId="1701" priority="2566" operator="equal">
      <formula>0</formula>
    </cfRule>
  </conditionalFormatting>
  <conditionalFormatting sqref="W14">
    <cfRule type="cellIs" dxfId="1700" priority="2565" operator="equal">
      <formula>"TRAILING"</formula>
    </cfRule>
  </conditionalFormatting>
  <conditionalFormatting sqref="W21">
    <cfRule type="cellIs" dxfId="1699" priority="2559" operator="equal">
      <formula>"STOP"</formula>
    </cfRule>
    <cfRule type="expression" dxfId="1698" priority="2560">
      <formula>X21&gt;F21*100</formula>
    </cfRule>
    <cfRule type="cellIs" dxfId="1697" priority="2562" operator="equal">
      <formula>0</formula>
    </cfRule>
  </conditionalFormatting>
  <conditionalFormatting sqref="W21">
    <cfRule type="cellIs" dxfId="1696" priority="2561" operator="equal">
      <formula>"TRAILING"</formula>
    </cfRule>
  </conditionalFormatting>
  <conditionalFormatting sqref="W20">
    <cfRule type="cellIs" dxfId="1695" priority="2555" operator="equal">
      <formula>"STOP"</formula>
    </cfRule>
    <cfRule type="expression" dxfId="1694" priority="2556">
      <formula>X20&gt;F20*100</formula>
    </cfRule>
    <cfRule type="cellIs" dxfId="1693" priority="2558" operator="equal">
      <formula>0</formula>
    </cfRule>
  </conditionalFormatting>
  <conditionalFormatting sqref="W20">
    <cfRule type="cellIs" dxfId="1692" priority="2557" operator="equal">
      <formula>"TRAILING"</formula>
    </cfRule>
  </conditionalFormatting>
  <conditionalFormatting sqref="W19">
    <cfRule type="cellIs" dxfId="1691" priority="2551" operator="equal">
      <formula>"STOP"</formula>
    </cfRule>
    <cfRule type="expression" dxfId="1690" priority="2552">
      <formula>X19&gt;F19*100</formula>
    </cfRule>
    <cfRule type="cellIs" dxfId="1689" priority="2554" operator="equal">
      <formula>0</formula>
    </cfRule>
  </conditionalFormatting>
  <conditionalFormatting sqref="W19">
    <cfRule type="cellIs" dxfId="1688" priority="2553" operator="equal">
      <formula>"TRAILING"</formula>
    </cfRule>
  </conditionalFormatting>
  <conditionalFormatting sqref="W18">
    <cfRule type="cellIs" dxfId="1687" priority="2547" operator="equal">
      <formula>"STOP"</formula>
    </cfRule>
    <cfRule type="expression" dxfId="1686" priority="2548">
      <formula>X18&gt;F18*100</formula>
    </cfRule>
    <cfRule type="cellIs" dxfId="1685" priority="2550" operator="equal">
      <formula>0</formula>
    </cfRule>
  </conditionalFormatting>
  <conditionalFormatting sqref="W18">
    <cfRule type="cellIs" dxfId="1684" priority="2549" operator="equal">
      <formula>"TRAILING"</formula>
    </cfRule>
  </conditionalFormatting>
  <conditionalFormatting sqref="W25">
    <cfRule type="cellIs" dxfId="1683" priority="2543" operator="equal">
      <formula>"STOP"</formula>
    </cfRule>
    <cfRule type="expression" dxfId="1682" priority="2544">
      <formula>X25&gt;F25*100</formula>
    </cfRule>
    <cfRule type="cellIs" dxfId="1681" priority="2546" operator="equal">
      <formula>0</formula>
    </cfRule>
  </conditionalFormatting>
  <conditionalFormatting sqref="W25">
    <cfRule type="cellIs" dxfId="1680" priority="2545" operator="equal">
      <formula>"TRAILING"</formula>
    </cfRule>
  </conditionalFormatting>
  <conditionalFormatting sqref="W24">
    <cfRule type="cellIs" dxfId="1679" priority="2539" operator="equal">
      <formula>"STOP"</formula>
    </cfRule>
    <cfRule type="expression" dxfId="1678" priority="2540">
      <formula>X24&gt;F24*100</formula>
    </cfRule>
    <cfRule type="cellIs" dxfId="1677" priority="2542" operator="equal">
      <formula>0</formula>
    </cfRule>
  </conditionalFormatting>
  <conditionalFormatting sqref="W24">
    <cfRule type="cellIs" dxfId="1676" priority="2541" operator="equal">
      <formula>"TRAILING"</formula>
    </cfRule>
  </conditionalFormatting>
  <conditionalFormatting sqref="W23">
    <cfRule type="cellIs" dxfId="1675" priority="2535" operator="equal">
      <formula>"STOP"</formula>
    </cfRule>
    <cfRule type="expression" dxfId="1674" priority="2536">
      <formula>X23&gt;F23*100</formula>
    </cfRule>
    <cfRule type="cellIs" dxfId="1673" priority="2538" operator="equal">
      <formula>0</formula>
    </cfRule>
  </conditionalFormatting>
  <conditionalFormatting sqref="W23">
    <cfRule type="cellIs" dxfId="1672" priority="2537" operator="equal">
      <formula>"TRAILING"</formula>
    </cfRule>
  </conditionalFormatting>
  <conditionalFormatting sqref="W22">
    <cfRule type="cellIs" dxfId="1671" priority="2531" operator="equal">
      <formula>"STOP"</formula>
    </cfRule>
    <cfRule type="expression" dxfId="1670" priority="2532">
      <formula>X22&gt;F22*100</formula>
    </cfRule>
    <cfRule type="cellIs" dxfId="1669" priority="2534" operator="equal">
      <formula>0</formula>
    </cfRule>
  </conditionalFormatting>
  <conditionalFormatting sqref="W22">
    <cfRule type="cellIs" dxfId="1668" priority="2533" operator="equal">
      <formula>"TRAILING"</formula>
    </cfRule>
  </conditionalFormatting>
  <conditionalFormatting sqref="W1">
    <cfRule type="cellIs" dxfId="1667" priority="2514" operator="equal">
      <formula>"TRAILING"</formula>
    </cfRule>
  </conditionalFormatting>
  <conditionalFormatting sqref="U90:U187">
    <cfRule type="cellIs" dxfId="1666" priority="2421" operator="equal">
      <formula>0</formula>
    </cfRule>
  </conditionalFormatting>
  <conditionalFormatting sqref="U188:U229">
    <cfRule type="cellIs" dxfId="1665" priority="2420" operator="equal">
      <formula>0</formula>
    </cfRule>
  </conditionalFormatting>
  <conditionalFormatting sqref="D98">
    <cfRule type="expression" dxfId="1664" priority="2389">
      <formula>E98&gt;B98</formula>
    </cfRule>
  </conditionalFormatting>
  <conditionalFormatting sqref="C98">
    <cfRule type="expression" dxfId="1663" priority="2388">
      <formula>B98&gt;E98</formula>
    </cfRule>
  </conditionalFormatting>
  <conditionalFormatting sqref="B98">
    <cfRule type="cellIs" dxfId="1662" priority="2387" operator="greaterThan">
      <formula>E98</formula>
    </cfRule>
  </conditionalFormatting>
  <conditionalFormatting sqref="E98">
    <cfRule type="cellIs" dxfId="1661" priority="2386" operator="greaterThan">
      <formula>B98</formula>
    </cfRule>
  </conditionalFormatting>
  <conditionalFormatting sqref="D99">
    <cfRule type="expression" dxfId="1660" priority="2385">
      <formula>E99&gt;B99</formula>
    </cfRule>
  </conditionalFormatting>
  <conditionalFormatting sqref="C99">
    <cfRule type="expression" dxfId="1659" priority="2384">
      <formula>B99&gt;E99</formula>
    </cfRule>
  </conditionalFormatting>
  <conditionalFormatting sqref="B99">
    <cfRule type="cellIs" dxfId="1658" priority="2383" operator="greaterThan">
      <formula>E99</formula>
    </cfRule>
  </conditionalFormatting>
  <conditionalFormatting sqref="E99">
    <cfRule type="cellIs" dxfId="1657" priority="2382" operator="greaterThan">
      <formula>B99</formula>
    </cfRule>
  </conditionalFormatting>
  <conditionalFormatting sqref="D100">
    <cfRule type="expression" dxfId="1656" priority="2381">
      <formula>E100&gt;B100</formula>
    </cfRule>
  </conditionalFormatting>
  <conditionalFormatting sqref="C100">
    <cfRule type="expression" dxfId="1655" priority="2380">
      <formula>B100&gt;E100</formula>
    </cfRule>
  </conditionalFormatting>
  <conditionalFormatting sqref="B100">
    <cfRule type="cellIs" dxfId="1654" priority="2379" operator="greaterThan">
      <formula>E100</formula>
    </cfRule>
  </conditionalFormatting>
  <conditionalFormatting sqref="E100">
    <cfRule type="cellIs" dxfId="1653" priority="2378" operator="greaterThan">
      <formula>B100</formula>
    </cfRule>
  </conditionalFormatting>
  <conditionalFormatting sqref="D101">
    <cfRule type="expression" dxfId="1652" priority="2377">
      <formula>E101&gt;B101</formula>
    </cfRule>
  </conditionalFormatting>
  <conditionalFormatting sqref="C101">
    <cfRule type="expression" dxfId="1651" priority="2376">
      <formula>B101&gt;E101</formula>
    </cfRule>
  </conditionalFormatting>
  <conditionalFormatting sqref="B101">
    <cfRule type="cellIs" dxfId="1650" priority="2375" operator="greaterThan">
      <formula>E101</formula>
    </cfRule>
  </conditionalFormatting>
  <conditionalFormatting sqref="E101">
    <cfRule type="cellIs" dxfId="1649" priority="2374" operator="greaterThan">
      <formula>B101</formula>
    </cfRule>
  </conditionalFormatting>
  <conditionalFormatting sqref="D102">
    <cfRule type="expression" dxfId="1648" priority="2373">
      <formula>E102&gt;B102</formula>
    </cfRule>
  </conditionalFormatting>
  <conditionalFormatting sqref="C102">
    <cfRule type="expression" dxfId="1647" priority="2372">
      <formula>B102&gt;E102</formula>
    </cfRule>
  </conditionalFormatting>
  <conditionalFormatting sqref="B102">
    <cfRule type="cellIs" dxfId="1646" priority="2371" operator="greaterThan">
      <formula>E102</formula>
    </cfRule>
  </conditionalFormatting>
  <conditionalFormatting sqref="E102">
    <cfRule type="cellIs" dxfId="1645" priority="2370" operator="greaterThan">
      <formula>B102</formula>
    </cfRule>
  </conditionalFormatting>
  <conditionalFormatting sqref="D103">
    <cfRule type="expression" dxfId="1644" priority="2369">
      <formula>E103&gt;B103</formula>
    </cfRule>
  </conditionalFormatting>
  <conditionalFormatting sqref="C103">
    <cfRule type="expression" dxfId="1643" priority="2368">
      <formula>B103&gt;E103</formula>
    </cfRule>
  </conditionalFormatting>
  <conditionalFormatting sqref="B103">
    <cfRule type="cellIs" dxfId="1642" priority="2367" operator="greaterThan">
      <formula>E103</formula>
    </cfRule>
  </conditionalFormatting>
  <conditionalFormatting sqref="E103">
    <cfRule type="cellIs" dxfId="1641" priority="2366" operator="greaterThan">
      <formula>B103</formula>
    </cfRule>
  </conditionalFormatting>
  <conditionalFormatting sqref="D104">
    <cfRule type="expression" dxfId="1640" priority="2365">
      <formula>E104&gt;B104</formula>
    </cfRule>
  </conditionalFormatting>
  <conditionalFormatting sqref="C104">
    <cfRule type="expression" dxfId="1639" priority="2364">
      <formula>B104&gt;E104</formula>
    </cfRule>
  </conditionalFormatting>
  <conditionalFormatting sqref="B104">
    <cfRule type="cellIs" dxfId="1638" priority="2363" operator="greaterThan">
      <formula>E104</formula>
    </cfRule>
  </conditionalFormatting>
  <conditionalFormatting sqref="E104">
    <cfRule type="cellIs" dxfId="1637" priority="2362" operator="greaterThan">
      <formula>B104</formula>
    </cfRule>
  </conditionalFormatting>
  <conditionalFormatting sqref="D105">
    <cfRule type="expression" dxfId="1636" priority="2361">
      <formula>E105&gt;B105</formula>
    </cfRule>
  </conditionalFormatting>
  <conditionalFormatting sqref="C105">
    <cfRule type="expression" dxfId="1635" priority="2360">
      <formula>B105&gt;E105</formula>
    </cfRule>
  </conditionalFormatting>
  <conditionalFormatting sqref="B105">
    <cfRule type="cellIs" dxfId="1634" priority="2359" operator="greaterThan">
      <formula>E105</formula>
    </cfRule>
  </conditionalFormatting>
  <conditionalFormatting sqref="E105">
    <cfRule type="cellIs" dxfId="1633" priority="2358" operator="greaterThan">
      <formula>B105</formula>
    </cfRule>
  </conditionalFormatting>
  <conditionalFormatting sqref="D106">
    <cfRule type="expression" dxfId="1632" priority="2357">
      <formula>E106&gt;B106</formula>
    </cfRule>
  </conditionalFormatting>
  <conditionalFormatting sqref="C106">
    <cfRule type="expression" dxfId="1631" priority="2356">
      <formula>B106&gt;E106</formula>
    </cfRule>
  </conditionalFormatting>
  <conditionalFormatting sqref="B106">
    <cfRule type="cellIs" dxfId="1630" priority="2355" operator="greaterThan">
      <formula>E106</formula>
    </cfRule>
  </conditionalFormatting>
  <conditionalFormatting sqref="E106">
    <cfRule type="cellIs" dxfId="1629" priority="2354" operator="greaterThan">
      <formula>B106</formula>
    </cfRule>
  </conditionalFormatting>
  <conditionalFormatting sqref="D107">
    <cfRule type="expression" dxfId="1628" priority="2353">
      <formula>E107&gt;B107</formula>
    </cfRule>
  </conditionalFormatting>
  <conditionalFormatting sqref="C107">
    <cfRule type="expression" dxfId="1627" priority="2352">
      <formula>B107&gt;E107</formula>
    </cfRule>
  </conditionalFormatting>
  <conditionalFormatting sqref="B107">
    <cfRule type="cellIs" dxfId="1626" priority="2351" operator="greaterThan">
      <formula>E107</formula>
    </cfRule>
  </conditionalFormatting>
  <conditionalFormatting sqref="E107">
    <cfRule type="cellIs" dxfId="1625" priority="2350" operator="greaterThan">
      <formula>B107</formula>
    </cfRule>
  </conditionalFormatting>
  <conditionalFormatting sqref="D108">
    <cfRule type="expression" dxfId="1624" priority="2349">
      <formula>E108&gt;B108</formula>
    </cfRule>
  </conditionalFormatting>
  <conditionalFormatting sqref="C108">
    <cfRule type="expression" dxfId="1623" priority="2348">
      <formula>B108&gt;E108</formula>
    </cfRule>
  </conditionalFormatting>
  <conditionalFormatting sqref="B108">
    <cfRule type="cellIs" dxfId="1622" priority="2347" operator="greaterThan">
      <formula>E108</formula>
    </cfRule>
  </conditionalFormatting>
  <conditionalFormatting sqref="E108">
    <cfRule type="cellIs" dxfId="1621" priority="2346" operator="greaterThan">
      <formula>B108</formula>
    </cfRule>
  </conditionalFormatting>
  <conditionalFormatting sqref="D109">
    <cfRule type="expression" dxfId="1620" priority="2345">
      <formula>E109&gt;B109</formula>
    </cfRule>
  </conditionalFormatting>
  <conditionalFormatting sqref="C109">
    <cfRule type="expression" dxfId="1619" priority="2344">
      <formula>B109&gt;E109</formula>
    </cfRule>
  </conditionalFormatting>
  <conditionalFormatting sqref="B109">
    <cfRule type="cellIs" dxfId="1618" priority="2343" operator="greaterThan">
      <formula>E109</formula>
    </cfRule>
  </conditionalFormatting>
  <conditionalFormatting sqref="E109">
    <cfRule type="cellIs" dxfId="1617" priority="2342" operator="greaterThan">
      <formula>B109</formula>
    </cfRule>
  </conditionalFormatting>
  <conditionalFormatting sqref="D110">
    <cfRule type="expression" dxfId="1616" priority="2341">
      <formula>E110&gt;B110</formula>
    </cfRule>
  </conditionalFormatting>
  <conditionalFormatting sqref="C110">
    <cfRule type="expression" dxfId="1615" priority="2340">
      <formula>B110&gt;E110</formula>
    </cfRule>
  </conditionalFormatting>
  <conditionalFormatting sqref="B110">
    <cfRule type="cellIs" dxfId="1614" priority="2339" operator="greaterThan">
      <formula>E110</formula>
    </cfRule>
  </conditionalFormatting>
  <conditionalFormatting sqref="E110">
    <cfRule type="cellIs" dxfId="1613" priority="2338" operator="greaterThan">
      <formula>B110</formula>
    </cfRule>
  </conditionalFormatting>
  <conditionalFormatting sqref="D111">
    <cfRule type="expression" dxfId="1612" priority="2337">
      <formula>E111&gt;B111</formula>
    </cfRule>
  </conditionalFormatting>
  <conditionalFormatting sqref="C111">
    <cfRule type="expression" dxfId="1611" priority="2336">
      <formula>B111&gt;E111</formula>
    </cfRule>
  </conditionalFormatting>
  <conditionalFormatting sqref="B111">
    <cfRule type="cellIs" dxfId="1610" priority="2335" operator="greaterThan">
      <formula>E111</formula>
    </cfRule>
  </conditionalFormatting>
  <conditionalFormatting sqref="E111">
    <cfRule type="cellIs" dxfId="1609" priority="2334" operator="greaterThan">
      <formula>B111</formula>
    </cfRule>
  </conditionalFormatting>
  <conditionalFormatting sqref="D112">
    <cfRule type="expression" dxfId="1608" priority="2333">
      <formula>E112&gt;B112</formula>
    </cfRule>
  </conditionalFormatting>
  <conditionalFormatting sqref="C112">
    <cfRule type="expression" dxfId="1607" priority="2332">
      <formula>B112&gt;E112</formula>
    </cfRule>
  </conditionalFormatting>
  <conditionalFormatting sqref="B112">
    <cfRule type="cellIs" dxfId="1606" priority="2331" operator="greaterThan">
      <formula>E112</formula>
    </cfRule>
  </conditionalFormatting>
  <conditionalFormatting sqref="E112">
    <cfRule type="cellIs" dxfId="1605" priority="2330" operator="greaterThan">
      <formula>B112</formula>
    </cfRule>
  </conditionalFormatting>
  <conditionalFormatting sqref="D113">
    <cfRule type="expression" dxfId="1604" priority="2329">
      <formula>E113&gt;B113</formula>
    </cfRule>
  </conditionalFormatting>
  <conditionalFormatting sqref="C113">
    <cfRule type="expression" dxfId="1603" priority="2328">
      <formula>B113&gt;E113</formula>
    </cfRule>
  </conditionalFormatting>
  <conditionalFormatting sqref="B113">
    <cfRule type="cellIs" dxfId="1602" priority="2327" operator="greaterThan">
      <formula>E113</formula>
    </cfRule>
  </conditionalFormatting>
  <conditionalFormatting sqref="E113">
    <cfRule type="cellIs" dxfId="1601" priority="2326" operator="greaterThan">
      <formula>B113</formula>
    </cfRule>
  </conditionalFormatting>
  <conditionalFormatting sqref="D114">
    <cfRule type="expression" dxfId="1600" priority="2325">
      <formula>E114&gt;B114</formula>
    </cfRule>
  </conditionalFormatting>
  <conditionalFormatting sqref="C114">
    <cfRule type="expression" dxfId="1599" priority="2324">
      <formula>B114&gt;E114</formula>
    </cfRule>
  </conditionalFormatting>
  <conditionalFormatting sqref="B114">
    <cfRule type="cellIs" dxfId="1598" priority="2323" operator="greaterThan">
      <formula>E114</formula>
    </cfRule>
  </conditionalFormatting>
  <conditionalFormatting sqref="E114">
    <cfRule type="cellIs" dxfId="1597" priority="2322" operator="greaterThan">
      <formula>B114</formula>
    </cfRule>
  </conditionalFormatting>
  <conditionalFormatting sqref="D115">
    <cfRule type="expression" dxfId="1596" priority="2321">
      <formula>E115&gt;B115</formula>
    </cfRule>
  </conditionalFormatting>
  <conditionalFormatting sqref="C115">
    <cfRule type="expression" dxfId="1595" priority="2320">
      <formula>B115&gt;E115</formula>
    </cfRule>
  </conditionalFormatting>
  <conditionalFormatting sqref="B115">
    <cfRule type="cellIs" dxfId="1594" priority="2319" operator="greaterThan">
      <formula>E115</formula>
    </cfRule>
  </conditionalFormatting>
  <conditionalFormatting sqref="E115">
    <cfRule type="cellIs" dxfId="1593" priority="2318" operator="greaterThan">
      <formula>B115</formula>
    </cfRule>
  </conditionalFormatting>
  <conditionalFormatting sqref="D116">
    <cfRule type="expression" dxfId="1592" priority="2317">
      <formula>E116&gt;B116</formula>
    </cfRule>
  </conditionalFormatting>
  <conditionalFormatting sqref="C116">
    <cfRule type="expression" dxfId="1591" priority="2316">
      <formula>B116&gt;E116</formula>
    </cfRule>
  </conditionalFormatting>
  <conditionalFormatting sqref="B116">
    <cfRule type="cellIs" dxfId="1590" priority="2315" operator="greaterThan">
      <formula>E116</formula>
    </cfRule>
  </conditionalFormatting>
  <conditionalFormatting sqref="E116">
    <cfRule type="cellIs" dxfId="1589" priority="2314" operator="greaterThan">
      <formula>B116</formula>
    </cfRule>
  </conditionalFormatting>
  <conditionalFormatting sqref="D117">
    <cfRule type="expression" dxfId="1588" priority="2313">
      <formula>E117&gt;B117</formula>
    </cfRule>
  </conditionalFormatting>
  <conditionalFormatting sqref="C117">
    <cfRule type="expression" dxfId="1587" priority="2312">
      <formula>B117&gt;E117</formula>
    </cfRule>
  </conditionalFormatting>
  <conditionalFormatting sqref="B117">
    <cfRule type="cellIs" dxfId="1586" priority="2311" operator="greaterThan">
      <formula>E117</formula>
    </cfRule>
  </conditionalFormatting>
  <conditionalFormatting sqref="E117">
    <cfRule type="cellIs" dxfId="1585" priority="2310" operator="greaterThan">
      <formula>B117</formula>
    </cfRule>
  </conditionalFormatting>
  <conditionalFormatting sqref="D118">
    <cfRule type="expression" dxfId="1584" priority="2309">
      <formula>E118&gt;B118</formula>
    </cfRule>
  </conditionalFormatting>
  <conditionalFormatting sqref="C118">
    <cfRule type="expression" dxfId="1583" priority="2308">
      <formula>B118&gt;E118</formula>
    </cfRule>
  </conditionalFormatting>
  <conditionalFormatting sqref="B118">
    <cfRule type="cellIs" dxfId="1582" priority="2307" operator="greaterThan">
      <formula>E118</formula>
    </cfRule>
  </conditionalFormatting>
  <conditionalFormatting sqref="E118">
    <cfRule type="cellIs" dxfId="1581" priority="2306" operator="greaterThan">
      <formula>B118</formula>
    </cfRule>
  </conditionalFormatting>
  <conditionalFormatting sqref="D119">
    <cfRule type="expression" dxfId="1580" priority="2305">
      <formula>E119&gt;B119</formula>
    </cfRule>
  </conditionalFormatting>
  <conditionalFormatting sqref="C119">
    <cfRule type="expression" dxfId="1579" priority="2304">
      <formula>B119&gt;E119</formula>
    </cfRule>
  </conditionalFormatting>
  <conditionalFormatting sqref="B119">
    <cfRule type="cellIs" dxfId="1578" priority="2303" operator="greaterThan">
      <formula>E119</formula>
    </cfRule>
  </conditionalFormatting>
  <conditionalFormatting sqref="E119">
    <cfRule type="cellIs" dxfId="1577" priority="2302" operator="greaterThan">
      <formula>B119</formula>
    </cfRule>
  </conditionalFormatting>
  <conditionalFormatting sqref="D120">
    <cfRule type="expression" dxfId="1576" priority="2301">
      <formula>E120&gt;B120</formula>
    </cfRule>
  </conditionalFormatting>
  <conditionalFormatting sqref="C120">
    <cfRule type="expression" dxfId="1575" priority="2300">
      <formula>B120&gt;E120</formula>
    </cfRule>
  </conditionalFormatting>
  <conditionalFormatting sqref="B120">
    <cfRule type="cellIs" dxfId="1574" priority="2299" operator="greaterThan">
      <formula>E120</formula>
    </cfRule>
  </conditionalFormatting>
  <conditionalFormatting sqref="E120">
    <cfRule type="cellIs" dxfId="1573" priority="2298" operator="greaterThan">
      <formula>B120</formula>
    </cfRule>
  </conditionalFormatting>
  <conditionalFormatting sqref="D121">
    <cfRule type="expression" dxfId="1572" priority="2297">
      <formula>E121&gt;B121</formula>
    </cfRule>
  </conditionalFormatting>
  <conditionalFormatting sqref="C121">
    <cfRule type="expression" dxfId="1571" priority="2296">
      <formula>B121&gt;E121</formula>
    </cfRule>
  </conditionalFormatting>
  <conditionalFormatting sqref="B121">
    <cfRule type="cellIs" dxfId="1570" priority="2295" operator="greaterThan">
      <formula>E121</formula>
    </cfRule>
  </conditionalFormatting>
  <conditionalFormatting sqref="E121">
    <cfRule type="cellIs" dxfId="1569" priority="2294" operator="greaterThan">
      <formula>B121</formula>
    </cfRule>
  </conditionalFormatting>
  <conditionalFormatting sqref="D122">
    <cfRule type="expression" dxfId="1568" priority="2293">
      <formula>E122&gt;B122</formula>
    </cfRule>
  </conditionalFormatting>
  <conditionalFormatting sqref="C122">
    <cfRule type="expression" dxfId="1567" priority="2292">
      <formula>B122&gt;E122</formula>
    </cfRule>
  </conditionalFormatting>
  <conditionalFormatting sqref="B122">
    <cfRule type="cellIs" dxfId="1566" priority="2291" operator="greaterThan">
      <formula>E122</formula>
    </cfRule>
  </conditionalFormatting>
  <conditionalFormatting sqref="E122">
    <cfRule type="cellIs" dxfId="1565" priority="2290" operator="greaterThan">
      <formula>B122</formula>
    </cfRule>
  </conditionalFormatting>
  <conditionalFormatting sqref="D123">
    <cfRule type="expression" dxfId="1564" priority="2289">
      <formula>E123&gt;B123</formula>
    </cfRule>
  </conditionalFormatting>
  <conditionalFormatting sqref="C123">
    <cfRule type="expression" dxfId="1563" priority="2288">
      <formula>B123&gt;E123</formula>
    </cfRule>
  </conditionalFormatting>
  <conditionalFormatting sqref="B123">
    <cfRule type="cellIs" dxfId="1562" priority="2287" operator="greaterThan">
      <formula>E123</formula>
    </cfRule>
  </conditionalFormatting>
  <conditionalFormatting sqref="E123">
    <cfRule type="cellIs" dxfId="1561" priority="2286" operator="greaterThan">
      <formula>B123</formula>
    </cfRule>
  </conditionalFormatting>
  <conditionalFormatting sqref="D124">
    <cfRule type="expression" dxfId="1560" priority="2285">
      <formula>E124&gt;B124</formula>
    </cfRule>
  </conditionalFormatting>
  <conditionalFormatting sqref="C124">
    <cfRule type="expression" dxfId="1559" priority="2284">
      <formula>B124&gt;E124</formula>
    </cfRule>
  </conditionalFormatting>
  <conditionalFormatting sqref="B124">
    <cfRule type="cellIs" dxfId="1558" priority="2283" operator="greaterThan">
      <formula>E124</formula>
    </cfRule>
  </conditionalFormatting>
  <conditionalFormatting sqref="E124">
    <cfRule type="cellIs" dxfId="1557" priority="2282" operator="greaterThan">
      <formula>B124</formula>
    </cfRule>
  </conditionalFormatting>
  <conditionalFormatting sqref="D125">
    <cfRule type="expression" dxfId="1556" priority="2281">
      <formula>E125&gt;B125</formula>
    </cfRule>
  </conditionalFormatting>
  <conditionalFormatting sqref="C125">
    <cfRule type="expression" dxfId="1555" priority="2280">
      <formula>B125&gt;E125</formula>
    </cfRule>
  </conditionalFormatting>
  <conditionalFormatting sqref="B125">
    <cfRule type="cellIs" dxfId="1554" priority="2279" operator="greaterThan">
      <formula>E125</formula>
    </cfRule>
  </conditionalFormatting>
  <conditionalFormatting sqref="E125">
    <cfRule type="cellIs" dxfId="1553" priority="2278" operator="greaterThan">
      <formula>B125</formula>
    </cfRule>
  </conditionalFormatting>
  <conditionalFormatting sqref="D126">
    <cfRule type="expression" dxfId="1552" priority="2277">
      <formula>E126&gt;B126</formula>
    </cfRule>
  </conditionalFormatting>
  <conditionalFormatting sqref="C126">
    <cfRule type="expression" dxfId="1551" priority="2276">
      <formula>B126&gt;E126</formula>
    </cfRule>
  </conditionalFormatting>
  <conditionalFormatting sqref="B126">
    <cfRule type="cellIs" dxfId="1550" priority="2275" operator="greaterThan">
      <formula>E126</formula>
    </cfRule>
  </conditionalFormatting>
  <conditionalFormatting sqref="E126">
    <cfRule type="cellIs" dxfId="1549" priority="2274" operator="greaterThan">
      <formula>B126</formula>
    </cfRule>
  </conditionalFormatting>
  <conditionalFormatting sqref="D127">
    <cfRule type="expression" dxfId="1548" priority="2273">
      <formula>E127&gt;B127</formula>
    </cfRule>
  </conditionalFormatting>
  <conditionalFormatting sqref="C127">
    <cfRule type="expression" dxfId="1547" priority="2272">
      <formula>B127&gt;E127</formula>
    </cfRule>
  </conditionalFormatting>
  <conditionalFormatting sqref="B127">
    <cfRule type="cellIs" dxfId="1546" priority="2271" operator="greaterThan">
      <formula>E127</formula>
    </cfRule>
  </conditionalFormatting>
  <conditionalFormatting sqref="E127">
    <cfRule type="cellIs" dxfId="1545" priority="2270" operator="greaterThan">
      <formula>B127</formula>
    </cfRule>
  </conditionalFormatting>
  <conditionalFormatting sqref="D128">
    <cfRule type="expression" dxfId="1544" priority="2269">
      <formula>E128&gt;B128</formula>
    </cfRule>
  </conditionalFormatting>
  <conditionalFormatting sqref="C128">
    <cfRule type="expression" dxfId="1543" priority="2268">
      <formula>B128&gt;E128</formula>
    </cfRule>
  </conditionalFormatting>
  <conditionalFormatting sqref="B128">
    <cfRule type="cellIs" dxfId="1542" priority="2267" operator="greaterThan">
      <formula>E128</formula>
    </cfRule>
  </conditionalFormatting>
  <conditionalFormatting sqref="E128">
    <cfRule type="cellIs" dxfId="1541" priority="2266" operator="greaterThan">
      <formula>B128</formula>
    </cfRule>
  </conditionalFormatting>
  <conditionalFormatting sqref="D129">
    <cfRule type="expression" dxfId="1540" priority="2265">
      <formula>E129&gt;B129</formula>
    </cfRule>
  </conditionalFormatting>
  <conditionalFormatting sqref="C129">
    <cfRule type="expression" dxfId="1539" priority="2264">
      <formula>B129&gt;E129</formula>
    </cfRule>
  </conditionalFormatting>
  <conditionalFormatting sqref="B129">
    <cfRule type="cellIs" dxfId="1538" priority="2263" operator="greaterThan">
      <formula>E129</formula>
    </cfRule>
  </conditionalFormatting>
  <conditionalFormatting sqref="E129">
    <cfRule type="cellIs" dxfId="1537" priority="2262" operator="greaterThan">
      <formula>B129</formula>
    </cfRule>
  </conditionalFormatting>
  <conditionalFormatting sqref="D130">
    <cfRule type="expression" dxfId="1536" priority="2261">
      <formula>E130&gt;B130</formula>
    </cfRule>
  </conditionalFormatting>
  <conditionalFormatting sqref="C130">
    <cfRule type="expression" dxfId="1535" priority="2260">
      <formula>B130&gt;E130</formula>
    </cfRule>
  </conditionalFormatting>
  <conditionalFormatting sqref="B130">
    <cfRule type="cellIs" dxfId="1534" priority="2259" operator="greaterThan">
      <formula>E130</formula>
    </cfRule>
  </conditionalFormatting>
  <conditionalFormatting sqref="E130">
    <cfRule type="cellIs" dxfId="1533" priority="2258" operator="greaterThan">
      <formula>B130</formula>
    </cfRule>
  </conditionalFormatting>
  <conditionalFormatting sqref="D131">
    <cfRule type="expression" dxfId="1532" priority="2257">
      <formula>E131&gt;B131</formula>
    </cfRule>
  </conditionalFormatting>
  <conditionalFormatting sqref="C131">
    <cfRule type="expression" dxfId="1531" priority="2256">
      <formula>B131&gt;E131</formula>
    </cfRule>
  </conditionalFormatting>
  <conditionalFormatting sqref="B131">
    <cfRule type="cellIs" dxfId="1530" priority="2255" operator="greaterThan">
      <formula>E131</formula>
    </cfRule>
  </conditionalFormatting>
  <conditionalFormatting sqref="E131">
    <cfRule type="cellIs" dxfId="1529" priority="2254" operator="greaterThan">
      <formula>B131</formula>
    </cfRule>
  </conditionalFormatting>
  <conditionalFormatting sqref="D132">
    <cfRule type="expression" dxfId="1528" priority="2253">
      <formula>E132&gt;B132</formula>
    </cfRule>
  </conditionalFormatting>
  <conditionalFormatting sqref="C132">
    <cfRule type="expression" dxfId="1527" priority="2252">
      <formula>B132&gt;E132</formula>
    </cfRule>
  </conditionalFormatting>
  <conditionalFormatting sqref="B132">
    <cfRule type="cellIs" dxfId="1526" priority="2251" operator="greaterThan">
      <formula>E132</formula>
    </cfRule>
  </conditionalFormatting>
  <conditionalFormatting sqref="E132">
    <cfRule type="cellIs" dxfId="1525" priority="2250" operator="greaterThan">
      <formula>B132</formula>
    </cfRule>
  </conditionalFormatting>
  <conditionalFormatting sqref="D133">
    <cfRule type="expression" dxfId="1524" priority="2249">
      <formula>E133&gt;B133</formula>
    </cfRule>
  </conditionalFormatting>
  <conditionalFormatting sqref="C133">
    <cfRule type="expression" dxfId="1523" priority="2248">
      <formula>B133&gt;E133</formula>
    </cfRule>
  </conditionalFormatting>
  <conditionalFormatting sqref="B133">
    <cfRule type="cellIs" dxfId="1522" priority="2247" operator="greaterThan">
      <formula>E133</formula>
    </cfRule>
  </conditionalFormatting>
  <conditionalFormatting sqref="E133">
    <cfRule type="cellIs" dxfId="1521" priority="2246" operator="greaterThan">
      <formula>B133</formula>
    </cfRule>
  </conditionalFormatting>
  <conditionalFormatting sqref="D134">
    <cfRule type="expression" dxfId="1520" priority="2245">
      <formula>E134&gt;B134</formula>
    </cfRule>
  </conditionalFormatting>
  <conditionalFormatting sqref="C134">
    <cfRule type="expression" dxfId="1519" priority="2244">
      <formula>B134&gt;E134</formula>
    </cfRule>
  </conditionalFormatting>
  <conditionalFormatting sqref="B134">
    <cfRule type="cellIs" dxfId="1518" priority="2243" operator="greaterThan">
      <formula>E134</formula>
    </cfRule>
  </conditionalFormatting>
  <conditionalFormatting sqref="E134">
    <cfRule type="cellIs" dxfId="1517" priority="2242" operator="greaterThan">
      <formula>B134</formula>
    </cfRule>
  </conditionalFormatting>
  <conditionalFormatting sqref="D135">
    <cfRule type="expression" dxfId="1516" priority="2241">
      <formula>E135&gt;B135</formula>
    </cfRule>
  </conditionalFormatting>
  <conditionalFormatting sqref="C135">
    <cfRule type="expression" dxfId="1515" priority="2240">
      <formula>B135&gt;E135</formula>
    </cfRule>
  </conditionalFormatting>
  <conditionalFormatting sqref="B135">
    <cfRule type="cellIs" dxfId="1514" priority="2239" operator="greaterThan">
      <formula>E135</formula>
    </cfRule>
  </conditionalFormatting>
  <conditionalFormatting sqref="E135">
    <cfRule type="cellIs" dxfId="1513" priority="2238" operator="greaterThan">
      <formula>B135</formula>
    </cfRule>
  </conditionalFormatting>
  <conditionalFormatting sqref="D136">
    <cfRule type="expression" dxfId="1512" priority="2237">
      <formula>E136&gt;B136</formula>
    </cfRule>
  </conditionalFormatting>
  <conditionalFormatting sqref="C136">
    <cfRule type="expression" dxfId="1511" priority="2236">
      <formula>B136&gt;E136</formula>
    </cfRule>
  </conditionalFormatting>
  <conditionalFormatting sqref="B136">
    <cfRule type="cellIs" dxfId="1510" priority="2235" operator="greaterThan">
      <formula>E136</formula>
    </cfRule>
  </conditionalFormatting>
  <conditionalFormatting sqref="E136">
    <cfRule type="cellIs" dxfId="1509" priority="2234" operator="greaterThan">
      <formula>B136</formula>
    </cfRule>
  </conditionalFormatting>
  <conditionalFormatting sqref="D137">
    <cfRule type="expression" dxfId="1508" priority="2233">
      <formula>E137&gt;B137</formula>
    </cfRule>
  </conditionalFormatting>
  <conditionalFormatting sqref="C137">
    <cfRule type="expression" dxfId="1507" priority="2232">
      <formula>B137&gt;E137</formula>
    </cfRule>
  </conditionalFormatting>
  <conditionalFormatting sqref="B137">
    <cfRule type="cellIs" dxfId="1506" priority="2231" operator="greaterThan">
      <formula>E137</formula>
    </cfRule>
  </conditionalFormatting>
  <conditionalFormatting sqref="E137">
    <cfRule type="cellIs" dxfId="1505" priority="2230" operator="greaterThan">
      <formula>B137</formula>
    </cfRule>
  </conditionalFormatting>
  <conditionalFormatting sqref="D138">
    <cfRule type="expression" dxfId="1504" priority="2229">
      <formula>E138&gt;B138</formula>
    </cfRule>
  </conditionalFormatting>
  <conditionalFormatting sqref="C138">
    <cfRule type="expression" dxfId="1503" priority="2228">
      <formula>B138&gt;E138</formula>
    </cfRule>
  </conditionalFormatting>
  <conditionalFormatting sqref="B138">
    <cfRule type="cellIs" dxfId="1502" priority="2227" operator="greaterThan">
      <formula>E138</formula>
    </cfRule>
  </conditionalFormatting>
  <conditionalFormatting sqref="E138">
    <cfRule type="cellIs" dxfId="1501" priority="2226" operator="greaterThan">
      <formula>B138</formula>
    </cfRule>
  </conditionalFormatting>
  <conditionalFormatting sqref="D139">
    <cfRule type="expression" dxfId="1500" priority="2225">
      <formula>E139&gt;B139</formula>
    </cfRule>
  </conditionalFormatting>
  <conditionalFormatting sqref="C139">
    <cfRule type="expression" dxfId="1499" priority="2224">
      <formula>B139&gt;E139</formula>
    </cfRule>
  </conditionalFormatting>
  <conditionalFormatting sqref="B139">
    <cfRule type="cellIs" dxfId="1498" priority="2223" operator="greaterThan">
      <formula>E139</formula>
    </cfRule>
  </conditionalFormatting>
  <conditionalFormatting sqref="E139">
    <cfRule type="cellIs" dxfId="1497" priority="2222" operator="greaterThan">
      <formula>B139</formula>
    </cfRule>
  </conditionalFormatting>
  <conditionalFormatting sqref="D140">
    <cfRule type="expression" dxfId="1496" priority="2221">
      <formula>E140&gt;B140</formula>
    </cfRule>
  </conditionalFormatting>
  <conditionalFormatting sqref="C140">
    <cfRule type="expression" dxfId="1495" priority="2220">
      <formula>B140&gt;E140</formula>
    </cfRule>
  </conditionalFormatting>
  <conditionalFormatting sqref="B140">
    <cfRule type="cellIs" dxfId="1494" priority="2219" operator="greaterThan">
      <formula>E140</formula>
    </cfRule>
  </conditionalFormatting>
  <conditionalFormatting sqref="E140">
    <cfRule type="cellIs" dxfId="1493" priority="2218" operator="greaterThan">
      <formula>B140</formula>
    </cfRule>
  </conditionalFormatting>
  <conditionalFormatting sqref="D141">
    <cfRule type="expression" dxfId="1492" priority="2217">
      <formula>E141&gt;B141</formula>
    </cfRule>
  </conditionalFormatting>
  <conditionalFormatting sqref="C141">
    <cfRule type="expression" dxfId="1491" priority="2216">
      <formula>B141&gt;E141</formula>
    </cfRule>
  </conditionalFormatting>
  <conditionalFormatting sqref="B141">
    <cfRule type="cellIs" dxfId="1490" priority="2215" operator="greaterThan">
      <formula>E141</formula>
    </cfRule>
  </conditionalFormatting>
  <conditionalFormatting sqref="E141">
    <cfRule type="cellIs" dxfId="1489" priority="2214" operator="greaterThan">
      <formula>B141</formula>
    </cfRule>
  </conditionalFormatting>
  <conditionalFormatting sqref="D142">
    <cfRule type="expression" dxfId="1488" priority="2213">
      <formula>E142&gt;B142</formula>
    </cfRule>
  </conditionalFormatting>
  <conditionalFormatting sqref="C142">
    <cfRule type="expression" dxfId="1487" priority="2212">
      <formula>B142&gt;E142</formula>
    </cfRule>
  </conditionalFormatting>
  <conditionalFormatting sqref="B142">
    <cfRule type="cellIs" dxfId="1486" priority="2211" operator="greaterThan">
      <formula>E142</formula>
    </cfRule>
  </conditionalFormatting>
  <conditionalFormatting sqref="E142">
    <cfRule type="cellIs" dxfId="1485" priority="2210" operator="greaterThan">
      <formula>B142</formula>
    </cfRule>
  </conditionalFormatting>
  <conditionalFormatting sqref="D143">
    <cfRule type="expression" dxfId="1484" priority="2209">
      <formula>E143&gt;B143</formula>
    </cfRule>
  </conditionalFormatting>
  <conditionalFormatting sqref="C143">
    <cfRule type="expression" dxfId="1483" priority="2208">
      <formula>B143&gt;E143</formula>
    </cfRule>
  </conditionalFormatting>
  <conditionalFormatting sqref="B143">
    <cfRule type="cellIs" dxfId="1482" priority="2207" operator="greaterThan">
      <formula>E143</formula>
    </cfRule>
  </conditionalFormatting>
  <conditionalFormatting sqref="E143">
    <cfRule type="cellIs" dxfId="1481" priority="2206" operator="greaterThan">
      <formula>B143</formula>
    </cfRule>
  </conditionalFormatting>
  <conditionalFormatting sqref="D144">
    <cfRule type="expression" dxfId="1480" priority="2205">
      <formula>E144&gt;B144</formula>
    </cfRule>
  </conditionalFormatting>
  <conditionalFormatting sqref="C144">
    <cfRule type="expression" dxfId="1479" priority="2204">
      <formula>B144&gt;E144</formula>
    </cfRule>
  </conditionalFormatting>
  <conditionalFormatting sqref="B144">
    <cfRule type="cellIs" dxfId="1478" priority="2203" operator="greaterThan">
      <formula>E144</formula>
    </cfRule>
  </conditionalFormatting>
  <conditionalFormatting sqref="E144">
    <cfRule type="cellIs" dxfId="1477" priority="2202" operator="greaterThan">
      <formula>B144</formula>
    </cfRule>
  </conditionalFormatting>
  <conditionalFormatting sqref="D145">
    <cfRule type="expression" dxfId="1476" priority="2201">
      <formula>E145&gt;B145</formula>
    </cfRule>
  </conditionalFormatting>
  <conditionalFormatting sqref="C145">
    <cfRule type="expression" dxfId="1475" priority="2200">
      <formula>B145&gt;E145</formula>
    </cfRule>
  </conditionalFormatting>
  <conditionalFormatting sqref="B145">
    <cfRule type="cellIs" dxfId="1474" priority="2199" operator="greaterThan">
      <formula>E145</formula>
    </cfRule>
  </conditionalFormatting>
  <conditionalFormatting sqref="E145">
    <cfRule type="cellIs" dxfId="1473" priority="2198" operator="greaterThan">
      <formula>B145</formula>
    </cfRule>
  </conditionalFormatting>
  <conditionalFormatting sqref="D146">
    <cfRule type="expression" dxfId="1472" priority="2197">
      <formula>E146&gt;B146</formula>
    </cfRule>
  </conditionalFormatting>
  <conditionalFormatting sqref="C146">
    <cfRule type="expression" dxfId="1471" priority="2196">
      <formula>B146&gt;E146</formula>
    </cfRule>
  </conditionalFormatting>
  <conditionalFormatting sqref="B146">
    <cfRule type="cellIs" dxfId="1470" priority="2195" operator="greaterThan">
      <formula>E146</formula>
    </cfRule>
  </conditionalFormatting>
  <conditionalFormatting sqref="E146">
    <cfRule type="cellIs" dxfId="1469" priority="2194" operator="greaterThan">
      <formula>B146</formula>
    </cfRule>
  </conditionalFormatting>
  <conditionalFormatting sqref="D147">
    <cfRule type="expression" dxfId="1468" priority="2193">
      <formula>E147&gt;B147</formula>
    </cfRule>
  </conditionalFormatting>
  <conditionalFormatting sqref="C147">
    <cfRule type="expression" dxfId="1467" priority="2192">
      <formula>B147&gt;E147</formula>
    </cfRule>
  </conditionalFormatting>
  <conditionalFormatting sqref="B147">
    <cfRule type="cellIs" dxfId="1466" priority="2191" operator="greaterThan">
      <formula>E147</formula>
    </cfRule>
  </conditionalFormatting>
  <conditionalFormatting sqref="E147">
    <cfRule type="cellIs" dxfId="1465" priority="2190" operator="greaterThan">
      <formula>B147</formula>
    </cfRule>
  </conditionalFormatting>
  <conditionalFormatting sqref="D148">
    <cfRule type="expression" dxfId="1464" priority="2189">
      <formula>E148&gt;B148</formula>
    </cfRule>
  </conditionalFormatting>
  <conditionalFormatting sqref="C148">
    <cfRule type="expression" dxfId="1463" priority="2188">
      <formula>B148&gt;E148</formula>
    </cfRule>
  </conditionalFormatting>
  <conditionalFormatting sqref="B148">
    <cfRule type="cellIs" dxfId="1462" priority="2187" operator="greaterThan">
      <formula>E148</formula>
    </cfRule>
  </conditionalFormatting>
  <conditionalFormatting sqref="E148">
    <cfRule type="cellIs" dxfId="1461" priority="2186" operator="greaterThan">
      <formula>B148</formula>
    </cfRule>
  </conditionalFormatting>
  <conditionalFormatting sqref="D149">
    <cfRule type="expression" dxfId="1460" priority="2185">
      <formula>E149&gt;B149</formula>
    </cfRule>
  </conditionalFormatting>
  <conditionalFormatting sqref="C149">
    <cfRule type="expression" dxfId="1459" priority="2184">
      <formula>B149&gt;E149</formula>
    </cfRule>
  </conditionalFormatting>
  <conditionalFormatting sqref="B149">
    <cfRule type="cellIs" dxfId="1458" priority="2183" operator="greaterThan">
      <formula>E149</formula>
    </cfRule>
  </conditionalFormatting>
  <conditionalFormatting sqref="E149">
    <cfRule type="cellIs" dxfId="1457" priority="2182" operator="greaterThan">
      <formula>B149</formula>
    </cfRule>
  </conditionalFormatting>
  <conditionalFormatting sqref="D150">
    <cfRule type="expression" dxfId="1456" priority="2181">
      <formula>E150&gt;B150</formula>
    </cfRule>
  </conditionalFormatting>
  <conditionalFormatting sqref="C150">
    <cfRule type="expression" dxfId="1455" priority="2180">
      <formula>B150&gt;E150</formula>
    </cfRule>
  </conditionalFormatting>
  <conditionalFormatting sqref="B150">
    <cfRule type="cellIs" dxfId="1454" priority="2179" operator="greaterThan">
      <formula>E150</formula>
    </cfRule>
  </conditionalFormatting>
  <conditionalFormatting sqref="E150">
    <cfRule type="cellIs" dxfId="1453" priority="2178" operator="greaterThan">
      <formula>B150</formula>
    </cfRule>
  </conditionalFormatting>
  <conditionalFormatting sqref="D151">
    <cfRule type="expression" dxfId="1452" priority="2177">
      <formula>E151&gt;B151</formula>
    </cfRule>
  </conditionalFormatting>
  <conditionalFormatting sqref="C151">
    <cfRule type="expression" dxfId="1451" priority="2176">
      <formula>B151&gt;E151</formula>
    </cfRule>
  </conditionalFormatting>
  <conditionalFormatting sqref="B151">
    <cfRule type="cellIs" dxfId="1450" priority="2175" operator="greaterThan">
      <formula>E151</formula>
    </cfRule>
  </conditionalFormatting>
  <conditionalFormatting sqref="E151">
    <cfRule type="cellIs" dxfId="1449" priority="2174" operator="greaterThan">
      <formula>B151</formula>
    </cfRule>
  </conditionalFormatting>
  <conditionalFormatting sqref="D152">
    <cfRule type="expression" dxfId="1448" priority="2173">
      <formula>E152&gt;B152</formula>
    </cfRule>
  </conditionalFormatting>
  <conditionalFormatting sqref="C152">
    <cfRule type="expression" dxfId="1447" priority="2172">
      <formula>B152&gt;E152</formula>
    </cfRule>
  </conditionalFormatting>
  <conditionalFormatting sqref="B152">
    <cfRule type="cellIs" dxfId="1446" priority="2171" operator="greaterThan">
      <formula>E152</formula>
    </cfRule>
  </conditionalFormatting>
  <conditionalFormatting sqref="E152">
    <cfRule type="cellIs" dxfId="1445" priority="2170" operator="greaterThan">
      <formula>B152</formula>
    </cfRule>
  </conditionalFormatting>
  <conditionalFormatting sqref="D153">
    <cfRule type="expression" dxfId="1444" priority="2169">
      <formula>E153&gt;B153</formula>
    </cfRule>
  </conditionalFormatting>
  <conditionalFormatting sqref="C153">
    <cfRule type="expression" dxfId="1443" priority="2168">
      <formula>B153&gt;E153</formula>
    </cfRule>
  </conditionalFormatting>
  <conditionalFormatting sqref="B153">
    <cfRule type="cellIs" dxfId="1442" priority="2167" operator="greaterThan">
      <formula>E153</formula>
    </cfRule>
  </conditionalFormatting>
  <conditionalFormatting sqref="E153">
    <cfRule type="cellIs" dxfId="1441" priority="2166" operator="greaterThan">
      <formula>B153</formula>
    </cfRule>
  </conditionalFormatting>
  <conditionalFormatting sqref="D154">
    <cfRule type="expression" dxfId="1440" priority="2165">
      <formula>E154&gt;B154</formula>
    </cfRule>
  </conditionalFormatting>
  <conditionalFormatting sqref="C154">
    <cfRule type="expression" dxfId="1439" priority="2164">
      <formula>B154&gt;E154</formula>
    </cfRule>
  </conditionalFormatting>
  <conditionalFormatting sqref="B154">
    <cfRule type="cellIs" dxfId="1438" priority="2163" operator="greaterThan">
      <formula>E154</formula>
    </cfRule>
  </conditionalFormatting>
  <conditionalFormatting sqref="E154">
    <cfRule type="cellIs" dxfId="1437" priority="2162" operator="greaterThan">
      <formula>B154</formula>
    </cfRule>
  </conditionalFormatting>
  <conditionalFormatting sqref="D155">
    <cfRule type="expression" dxfId="1436" priority="2161">
      <formula>E155&gt;B155</formula>
    </cfRule>
  </conditionalFormatting>
  <conditionalFormatting sqref="C155">
    <cfRule type="expression" dxfId="1435" priority="2160">
      <formula>B155&gt;E155</formula>
    </cfRule>
  </conditionalFormatting>
  <conditionalFormatting sqref="B155">
    <cfRule type="cellIs" dxfId="1434" priority="2159" operator="greaterThan">
      <formula>E155</formula>
    </cfRule>
  </conditionalFormatting>
  <conditionalFormatting sqref="E155">
    <cfRule type="cellIs" dxfId="1433" priority="2158" operator="greaterThan">
      <formula>B155</formula>
    </cfRule>
  </conditionalFormatting>
  <conditionalFormatting sqref="D156">
    <cfRule type="expression" dxfId="1432" priority="2157">
      <formula>E156&gt;B156</formula>
    </cfRule>
  </conditionalFormatting>
  <conditionalFormatting sqref="C156">
    <cfRule type="expression" dxfId="1431" priority="2156">
      <formula>B156&gt;E156</formula>
    </cfRule>
  </conditionalFormatting>
  <conditionalFormatting sqref="B156">
    <cfRule type="cellIs" dxfId="1430" priority="2155" operator="greaterThan">
      <formula>E156</formula>
    </cfRule>
  </conditionalFormatting>
  <conditionalFormatting sqref="E156">
    <cfRule type="cellIs" dxfId="1429" priority="2154" operator="greaterThan">
      <formula>B156</formula>
    </cfRule>
  </conditionalFormatting>
  <conditionalFormatting sqref="D157">
    <cfRule type="expression" dxfId="1428" priority="2153">
      <formula>E157&gt;B157</formula>
    </cfRule>
  </conditionalFormatting>
  <conditionalFormatting sqref="C157">
    <cfRule type="expression" dxfId="1427" priority="2152">
      <formula>B157&gt;E157</formula>
    </cfRule>
  </conditionalFormatting>
  <conditionalFormatting sqref="B157">
    <cfRule type="cellIs" dxfId="1426" priority="2151" operator="greaterThan">
      <formula>E157</formula>
    </cfRule>
  </conditionalFormatting>
  <conditionalFormatting sqref="E157">
    <cfRule type="cellIs" dxfId="1425" priority="2150" operator="greaterThan">
      <formula>B157</formula>
    </cfRule>
  </conditionalFormatting>
  <conditionalFormatting sqref="D158">
    <cfRule type="expression" dxfId="1424" priority="2149">
      <formula>E158&gt;B158</formula>
    </cfRule>
  </conditionalFormatting>
  <conditionalFormatting sqref="C158">
    <cfRule type="expression" dxfId="1423" priority="2148">
      <formula>B158&gt;E158</formula>
    </cfRule>
  </conditionalFormatting>
  <conditionalFormatting sqref="B158">
    <cfRule type="cellIs" dxfId="1422" priority="2147" operator="greaterThan">
      <formula>E158</formula>
    </cfRule>
  </conditionalFormatting>
  <conditionalFormatting sqref="E158">
    <cfRule type="cellIs" dxfId="1421" priority="2146" operator="greaterThan">
      <formula>B158</formula>
    </cfRule>
  </conditionalFormatting>
  <conditionalFormatting sqref="D159">
    <cfRule type="expression" dxfId="1420" priority="2145">
      <formula>E159&gt;B159</formula>
    </cfRule>
  </conditionalFormatting>
  <conditionalFormatting sqref="C159">
    <cfRule type="expression" dxfId="1419" priority="2144">
      <formula>B159&gt;E159</formula>
    </cfRule>
  </conditionalFormatting>
  <conditionalFormatting sqref="B159">
    <cfRule type="cellIs" dxfId="1418" priority="2143" operator="greaterThan">
      <formula>E159</formula>
    </cfRule>
  </conditionalFormatting>
  <conditionalFormatting sqref="E159">
    <cfRule type="cellIs" dxfId="1417" priority="2142" operator="greaterThan">
      <formula>B159</formula>
    </cfRule>
  </conditionalFormatting>
  <conditionalFormatting sqref="D160">
    <cfRule type="expression" dxfId="1416" priority="2141">
      <formula>E160&gt;B160</formula>
    </cfRule>
  </conditionalFormatting>
  <conditionalFormatting sqref="C160">
    <cfRule type="expression" dxfId="1415" priority="2140">
      <formula>B160&gt;E160</formula>
    </cfRule>
  </conditionalFormatting>
  <conditionalFormatting sqref="B160">
    <cfRule type="cellIs" dxfId="1414" priority="2139" operator="greaterThan">
      <formula>E160</formula>
    </cfRule>
  </conditionalFormatting>
  <conditionalFormatting sqref="E160">
    <cfRule type="cellIs" dxfId="1413" priority="2138" operator="greaterThan">
      <formula>B160</formula>
    </cfRule>
  </conditionalFormatting>
  <conditionalFormatting sqref="D161">
    <cfRule type="expression" dxfId="1412" priority="2137">
      <formula>E161&gt;B161</formula>
    </cfRule>
  </conditionalFormatting>
  <conditionalFormatting sqref="C161">
    <cfRule type="expression" dxfId="1411" priority="2136">
      <formula>B161&gt;E161</formula>
    </cfRule>
  </conditionalFormatting>
  <conditionalFormatting sqref="B161">
    <cfRule type="cellIs" dxfId="1410" priority="2135" operator="greaterThan">
      <formula>E161</formula>
    </cfRule>
  </conditionalFormatting>
  <conditionalFormatting sqref="E161">
    <cfRule type="cellIs" dxfId="1409" priority="2134" operator="greaterThan">
      <formula>B161</formula>
    </cfRule>
  </conditionalFormatting>
  <conditionalFormatting sqref="D162">
    <cfRule type="expression" dxfId="1408" priority="2133">
      <formula>E162&gt;B162</formula>
    </cfRule>
  </conditionalFormatting>
  <conditionalFormatting sqref="C162">
    <cfRule type="expression" dxfId="1407" priority="2132">
      <formula>B162&gt;E162</formula>
    </cfRule>
  </conditionalFormatting>
  <conditionalFormatting sqref="B162">
    <cfRule type="cellIs" dxfId="1406" priority="2131" operator="greaterThan">
      <formula>E162</formula>
    </cfRule>
  </conditionalFormatting>
  <conditionalFormatting sqref="E162">
    <cfRule type="cellIs" dxfId="1405" priority="2130" operator="greaterThan">
      <formula>B162</formula>
    </cfRule>
  </conditionalFormatting>
  <conditionalFormatting sqref="D163">
    <cfRule type="expression" dxfId="1404" priority="2129">
      <formula>E163&gt;B163</formula>
    </cfRule>
  </conditionalFormatting>
  <conditionalFormatting sqref="C163">
    <cfRule type="expression" dxfId="1403" priority="2128">
      <formula>B163&gt;E163</formula>
    </cfRule>
  </conditionalFormatting>
  <conditionalFormatting sqref="B163">
    <cfRule type="cellIs" dxfId="1402" priority="2127" operator="greaterThan">
      <formula>E163</formula>
    </cfRule>
  </conditionalFormatting>
  <conditionalFormatting sqref="E163">
    <cfRule type="cellIs" dxfId="1401" priority="2126" operator="greaterThan">
      <formula>B163</formula>
    </cfRule>
  </conditionalFormatting>
  <conditionalFormatting sqref="D164">
    <cfRule type="expression" dxfId="1400" priority="2125">
      <formula>E164&gt;B164</formula>
    </cfRule>
  </conditionalFormatting>
  <conditionalFormatting sqref="C164">
    <cfRule type="expression" dxfId="1399" priority="2124">
      <formula>B164&gt;E164</formula>
    </cfRule>
  </conditionalFormatting>
  <conditionalFormatting sqref="B164">
    <cfRule type="cellIs" dxfId="1398" priority="2123" operator="greaterThan">
      <formula>E164</formula>
    </cfRule>
  </conditionalFormatting>
  <conditionalFormatting sqref="E164">
    <cfRule type="cellIs" dxfId="1397" priority="2122" operator="greaterThan">
      <formula>B164</formula>
    </cfRule>
  </conditionalFormatting>
  <conditionalFormatting sqref="D165">
    <cfRule type="expression" dxfId="1396" priority="2121">
      <formula>E165&gt;B165</formula>
    </cfRule>
  </conditionalFormatting>
  <conditionalFormatting sqref="C165">
    <cfRule type="expression" dxfId="1395" priority="2120">
      <formula>B165&gt;E165</formula>
    </cfRule>
  </conditionalFormatting>
  <conditionalFormatting sqref="B165">
    <cfRule type="cellIs" dxfId="1394" priority="2119" operator="greaterThan">
      <formula>E165</formula>
    </cfRule>
  </conditionalFormatting>
  <conditionalFormatting sqref="E165">
    <cfRule type="cellIs" dxfId="1393" priority="2118" operator="greaterThan">
      <formula>B165</formula>
    </cfRule>
  </conditionalFormatting>
  <conditionalFormatting sqref="D166">
    <cfRule type="expression" dxfId="1392" priority="2117">
      <formula>E166&gt;B166</formula>
    </cfRule>
  </conditionalFormatting>
  <conditionalFormatting sqref="C166">
    <cfRule type="expression" dxfId="1391" priority="2116">
      <formula>B166&gt;E166</formula>
    </cfRule>
  </conditionalFormatting>
  <conditionalFormatting sqref="B166">
    <cfRule type="cellIs" dxfId="1390" priority="2115" operator="greaterThan">
      <formula>E166</formula>
    </cfRule>
  </conditionalFormatting>
  <conditionalFormatting sqref="E166">
    <cfRule type="cellIs" dxfId="1389" priority="2114" operator="greaterThan">
      <formula>B166</formula>
    </cfRule>
  </conditionalFormatting>
  <conditionalFormatting sqref="D167">
    <cfRule type="expression" dxfId="1388" priority="2113">
      <formula>E167&gt;B167</formula>
    </cfRule>
  </conditionalFormatting>
  <conditionalFormatting sqref="C167">
    <cfRule type="expression" dxfId="1387" priority="2112">
      <formula>B167&gt;E167</formula>
    </cfRule>
  </conditionalFormatting>
  <conditionalFormatting sqref="B167">
    <cfRule type="cellIs" dxfId="1386" priority="2111" operator="greaterThan">
      <formula>E167</formula>
    </cfRule>
  </conditionalFormatting>
  <conditionalFormatting sqref="E167">
    <cfRule type="cellIs" dxfId="1385" priority="2110" operator="greaterThan">
      <formula>B167</formula>
    </cfRule>
  </conditionalFormatting>
  <conditionalFormatting sqref="D168">
    <cfRule type="expression" dxfId="1384" priority="2109">
      <formula>E168&gt;B168</formula>
    </cfRule>
  </conditionalFormatting>
  <conditionalFormatting sqref="C168">
    <cfRule type="expression" dxfId="1383" priority="2108">
      <formula>B168&gt;E168</formula>
    </cfRule>
  </conditionalFormatting>
  <conditionalFormatting sqref="B168">
    <cfRule type="cellIs" dxfId="1382" priority="2107" operator="greaterThan">
      <formula>E168</formula>
    </cfRule>
  </conditionalFormatting>
  <conditionalFormatting sqref="E168">
    <cfRule type="cellIs" dxfId="1381" priority="2106" operator="greaterThan">
      <formula>B168</formula>
    </cfRule>
  </conditionalFormatting>
  <conditionalFormatting sqref="D169">
    <cfRule type="expression" dxfId="1380" priority="2105">
      <formula>E169&gt;B169</formula>
    </cfRule>
  </conditionalFormatting>
  <conditionalFormatting sqref="C169">
    <cfRule type="expression" dxfId="1379" priority="2104">
      <formula>B169&gt;E169</formula>
    </cfRule>
  </conditionalFormatting>
  <conditionalFormatting sqref="B169">
    <cfRule type="cellIs" dxfId="1378" priority="2103" operator="greaterThan">
      <formula>E169</formula>
    </cfRule>
  </conditionalFormatting>
  <conditionalFormatting sqref="E169">
    <cfRule type="cellIs" dxfId="1377" priority="2102" operator="greaterThan">
      <formula>B169</formula>
    </cfRule>
  </conditionalFormatting>
  <conditionalFormatting sqref="D170">
    <cfRule type="expression" dxfId="1376" priority="2101">
      <formula>E170&gt;B170</formula>
    </cfRule>
  </conditionalFormatting>
  <conditionalFormatting sqref="C170">
    <cfRule type="expression" dxfId="1375" priority="2100">
      <formula>B170&gt;E170</formula>
    </cfRule>
  </conditionalFormatting>
  <conditionalFormatting sqref="B170">
    <cfRule type="cellIs" dxfId="1374" priority="2099" operator="greaterThan">
      <formula>E170</formula>
    </cfRule>
  </conditionalFormatting>
  <conditionalFormatting sqref="E170">
    <cfRule type="cellIs" dxfId="1373" priority="2098" operator="greaterThan">
      <formula>B170</formula>
    </cfRule>
  </conditionalFormatting>
  <conditionalFormatting sqref="D171">
    <cfRule type="expression" dxfId="1372" priority="2097">
      <formula>E171&gt;B171</formula>
    </cfRule>
  </conditionalFormatting>
  <conditionalFormatting sqref="C171">
    <cfRule type="expression" dxfId="1371" priority="2096">
      <formula>B171&gt;E171</formula>
    </cfRule>
  </conditionalFormatting>
  <conditionalFormatting sqref="B171">
    <cfRule type="cellIs" dxfId="1370" priority="2095" operator="greaterThan">
      <formula>E171</formula>
    </cfRule>
  </conditionalFormatting>
  <conditionalFormatting sqref="E171">
    <cfRule type="cellIs" dxfId="1369" priority="2094" operator="greaterThan">
      <formula>B171</formula>
    </cfRule>
  </conditionalFormatting>
  <conditionalFormatting sqref="D172">
    <cfRule type="expression" dxfId="1368" priority="2093">
      <formula>E172&gt;B172</formula>
    </cfRule>
  </conditionalFormatting>
  <conditionalFormatting sqref="C172">
    <cfRule type="expression" dxfId="1367" priority="2092">
      <formula>B172&gt;E172</formula>
    </cfRule>
  </conditionalFormatting>
  <conditionalFormatting sqref="B172">
    <cfRule type="cellIs" dxfId="1366" priority="2091" operator="greaterThan">
      <formula>E172</formula>
    </cfRule>
  </conditionalFormatting>
  <conditionalFormatting sqref="E172">
    <cfRule type="cellIs" dxfId="1365" priority="2090" operator="greaterThan">
      <formula>B172</formula>
    </cfRule>
  </conditionalFormatting>
  <conditionalFormatting sqref="D173">
    <cfRule type="expression" dxfId="1364" priority="2089">
      <formula>E173&gt;B173</formula>
    </cfRule>
  </conditionalFormatting>
  <conditionalFormatting sqref="C173">
    <cfRule type="expression" dxfId="1363" priority="2088">
      <formula>B173&gt;E173</formula>
    </cfRule>
  </conditionalFormatting>
  <conditionalFormatting sqref="B173">
    <cfRule type="cellIs" dxfId="1362" priority="2087" operator="greaterThan">
      <formula>E173</formula>
    </cfRule>
  </conditionalFormatting>
  <conditionalFormatting sqref="E173">
    <cfRule type="cellIs" dxfId="1361" priority="2086" operator="greaterThan">
      <formula>B173</formula>
    </cfRule>
  </conditionalFormatting>
  <conditionalFormatting sqref="D174">
    <cfRule type="expression" dxfId="1360" priority="2085">
      <formula>E174&gt;B174</formula>
    </cfRule>
  </conditionalFormatting>
  <conditionalFormatting sqref="C174">
    <cfRule type="expression" dxfId="1359" priority="2084">
      <formula>B174&gt;E174</formula>
    </cfRule>
  </conditionalFormatting>
  <conditionalFormatting sqref="B174">
    <cfRule type="cellIs" dxfId="1358" priority="2083" operator="greaterThan">
      <formula>E174</formula>
    </cfRule>
  </conditionalFormatting>
  <conditionalFormatting sqref="E174">
    <cfRule type="cellIs" dxfId="1357" priority="2082" operator="greaterThan">
      <formula>B174</formula>
    </cfRule>
  </conditionalFormatting>
  <conditionalFormatting sqref="D175">
    <cfRule type="expression" dxfId="1356" priority="2081">
      <formula>E175&gt;B175</formula>
    </cfRule>
  </conditionalFormatting>
  <conditionalFormatting sqref="C175">
    <cfRule type="expression" dxfId="1355" priority="2080">
      <formula>B175&gt;E175</formula>
    </cfRule>
  </conditionalFormatting>
  <conditionalFormatting sqref="B175">
    <cfRule type="cellIs" dxfId="1354" priority="2079" operator="greaterThan">
      <formula>E175</formula>
    </cfRule>
  </conditionalFormatting>
  <conditionalFormatting sqref="E175">
    <cfRule type="cellIs" dxfId="1353" priority="2078" operator="greaterThan">
      <formula>B175</formula>
    </cfRule>
  </conditionalFormatting>
  <conditionalFormatting sqref="D176">
    <cfRule type="expression" dxfId="1352" priority="2077">
      <formula>E176&gt;B176</formula>
    </cfRule>
  </conditionalFormatting>
  <conditionalFormatting sqref="C176">
    <cfRule type="expression" dxfId="1351" priority="2076">
      <formula>B176&gt;E176</formula>
    </cfRule>
  </conditionalFormatting>
  <conditionalFormatting sqref="B176">
    <cfRule type="cellIs" dxfId="1350" priority="2075" operator="greaterThan">
      <formula>E176</formula>
    </cfRule>
  </conditionalFormatting>
  <conditionalFormatting sqref="E176">
    <cfRule type="cellIs" dxfId="1349" priority="2074" operator="greaterThan">
      <formula>B176</formula>
    </cfRule>
  </conditionalFormatting>
  <conditionalFormatting sqref="D177">
    <cfRule type="expression" dxfId="1348" priority="2073">
      <formula>E177&gt;B177</formula>
    </cfRule>
  </conditionalFormatting>
  <conditionalFormatting sqref="C177">
    <cfRule type="expression" dxfId="1347" priority="2072">
      <formula>B177&gt;E177</formula>
    </cfRule>
  </conditionalFormatting>
  <conditionalFormatting sqref="B177">
    <cfRule type="cellIs" dxfId="1346" priority="2071" operator="greaterThan">
      <formula>E177</formula>
    </cfRule>
  </conditionalFormatting>
  <conditionalFormatting sqref="E177">
    <cfRule type="cellIs" dxfId="1345" priority="2070" operator="greaterThan">
      <formula>B177</formula>
    </cfRule>
  </conditionalFormatting>
  <conditionalFormatting sqref="D178">
    <cfRule type="expression" dxfId="1344" priority="2069">
      <formula>E178&gt;B178</formula>
    </cfRule>
  </conditionalFormatting>
  <conditionalFormatting sqref="C178">
    <cfRule type="expression" dxfId="1343" priority="2068">
      <formula>B178&gt;E178</formula>
    </cfRule>
  </conditionalFormatting>
  <conditionalFormatting sqref="B178">
    <cfRule type="cellIs" dxfId="1342" priority="2067" operator="greaterThan">
      <formula>E178</formula>
    </cfRule>
  </conditionalFormatting>
  <conditionalFormatting sqref="E178">
    <cfRule type="cellIs" dxfId="1341" priority="2066" operator="greaterThan">
      <formula>B178</formula>
    </cfRule>
  </conditionalFormatting>
  <conditionalFormatting sqref="D179">
    <cfRule type="expression" dxfId="1340" priority="2065">
      <formula>E179&gt;B179</formula>
    </cfRule>
  </conditionalFormatting>
  <conditionalFormatting sqref="C179">
    <cfRule type="expression" dxfId="1339" priority="2064">
      <formula>B179&gt;E179</formula>
    </cfRule>
  </conditionalFormatting>
  <conditionalFormatting sqref="B179">
    <cfRule type="cellIs" dxfId="1338" priority="2063" operator="greaterThan">
      <formula>E179</formula>
    </cfRule>
  </conditionalFormatting>
  <conditionalFormatting sqref="E179">
    <cfRule type="cellIs" dxfId="1337" priority="2062" operator="greaterThan">
      <formula>B179</formula>
    </cfRule>
  </conditionalFormatting>
  <conditionalFormatting sqref="D180">
    <cfRule type="expression" dxfId="1336" priority="2061">
      <formula>E180&gt;B180</formula>
    </cfRule>
  </conditionalFormatting>
  <conditionalFormatting sqref="C180">
    <cfRule type="expression" dxfId="1335" priority="2060">
      <formula>B180&gt;E180</formula>
    </cfRule>
  </conditionalFormatting>
  <conditionalFormatting sqref="B180">
    <cfRule type="cellIs" dxfId="1334" priority="2059" operator="greaterThan">
      <formula>E180</formula>
    </cfRule>
  </conditionalFormatting>
  <conditionalFormatting sqref="E180">
    <cfRule type="cellIs" dxfId="1333" priority="2058" operator="greaterThan">
      <formula>B180</formula>
    </cfRule>
  </conditionalFormatting>
  <conditionalFormatting sqref="D181">
    <cfRule type="expression" dxfId="1332" priority="2057">
      <formula>E181&gt;B181</formula>
    </cfRule>
  </conditionalFormatting>
  <conditionalFormatting sqref="C181">
    <cfRule type="expression" dxfId="1331" priority="2056">
      <formula>B181&gt;E181</formula>
    </cfRule>
  </conditionalFormatting>
  <conditionalFormatting sqref="B181">
    <cfRule type="cellIs" dxfId="1330" priority="2055" operator="greaterThan">
      <formula>E181</formula>
    </cfRule>
  </conditionalFormatting>
  <conditionalFormatting sqref="E181">
    <cfRule type="cellIs" dxfId="1329" priority="2054" operator="greaterThan">
      <formula>B181</formula>
    </cfRule>
  </conditionalFormatting>
  <conditionalFormatting sqref="D182">
    <cfRule type="expression" dxfId="1328" priority="2053">
      <formula>E182&gt;B182</formula>
    </cfRule>
  </conditionalFormatting>
  <conditionalFormatting sqref="C182">
    <cfRule type="expression" dxfId="1327" priority="2052">
      <formula>B182&gt;E182</formula>
    </cfRule>
  </conditionalFormatting>
  <conditionalFormatting sqref="B182">
    <cfRule type="cellIs" dxfId="1326" priority="2051" operator="greaterThan">
      <formula>E182</formula>
    </cfRule>
  </conditionalFormatting>
  <conditionalFormatting sqref="E182">
    <cfRule type="cellIs" dxfId="1325" priority="2050" operator="greaterThan">
      <formula>B182</formula>
    </cfRule>
  </conditionalFormatting>
  <conditionalFormatting sqref="D183">
    <cfRule type="expression" dxfId="1324" priority="2049">
      <formula>E183&gt;B183</formula>
    </cfRule>
  </conditionalFormatting>
  <conditionalFormatting sqref="C183">
    <cfRule type="expression" dxfId="1323" priority="2048">
      <formula>B183&gt;E183</formula>
    </cfRule>
  </conditionalFormatting>
  <conditionalFormatting sqref="B183">
    <cfRule type="cellIs" dxfId="1322" priority="2047" operator="greaterThan">
      <formula>E183</formula>
    </cfRule>
  </conditionalFormatting>
  <conditionalFormatting sqref="E183">
    <cfRule type="cellIs" dxfId="1321" priority="2046" operator="greaterThan">
      <formula>B183</formula>
    </cfRule>
  </conditionalFormatting>
  <conditionalFormatting sqref="D184">
    <cfRule type="expression" dxfId="1320" priority="2045">
      <formula>E184&gt;B184</formula>
    </cfRule>
  </conditionalFormatting>
  <conditionalFormatting sqref="C184">
    <cfRule type="expression" dxfId="1319" priority="2044">
      <formula>B184&gt;E184</formula>
    </cfRule>
  </conditionalFormatting>
  <conditionalFormatting sqref="B184">
    <cfRule type="cellIs" dxfId="1318" priority="2043" operator="greaterThan">
      <formula>E184</formula>
    </cfRule>
  </conditionalFormatting>
  <conditionalFormatting sqref="E184">
    <cfRule type="cellIs" dxfId="1317" priority="2042" operator="greaterThan">
      <formula>B184</formula>
    </cfRule>
  </conditionalFormatting>
  <conditionalFormatting sqref="D185">
    <cfRule type="expression" dxfId="1316" priority="2041">
      <formula>E185&gt;B185</formula>
    </cfRule>
  </conditionalFormatting>
  <conditionalFormatting sqref="C185">
    <cfRule type="expression" dxfId="1315" priority="2040">
      <formula>B185&gt;E185</formula>
    </cfRule>
  </conditionalFormatting>
  <conditionalFormatting sqref="B185">
    <cfRule type="cellIs" dxfId="1314" priority="2039" operator="greaterThan">
      <formula>E185</formula>
    </cfRule>
  </conditionalFormatting>
  <conditionalFormatting sqref="E185">
    <cfRule type="cellIs" dxfId="1313" priority="2038" operator="greaterThan">
      <formula>B185</formula>
    </cfRule>
  </conditionalFormatting>
  <conditionalFormatting sqref="D186">
    <cfRule type="expression" dxfId="1312" priority="2037">
      <formula>E186&gt;B186</formula>
    </cfRule>
  </conditionalFormatting>
  <conditionalFormatting sqref="C186">
    <cfRule type="expression" dxfId="1311" priority="2036">
      <formula>B186&gt;E186</formula>
    </cfRule>
  </conditionalFormatting>
  <conditionalFormatting sqref="B186">
    <cfRule type="cellIs" dxfId="1310" priority="2035" operator="greaterThan">
      <formula>E186</formula>
    </cfRule>
  </conditionalFormatting>
  <conditionalFormatting sqref="E186">
    <cfRule type="cellIs" dxfId="1309" priority="2034" operator="greaterThan">
      <formula>B186</formula>
    </cfRule>
  </conditionalFormatting>
  <conditionalFormatting sqref="D187">
    <cfRule type="expression" dxfId="1308" priority="2033">
      <formula>E187&gt;B187</formula>
    </cfRule>
  </conditionalFormatting>
  <conditionalFormatting sqref="C187">
    <cfRule type="expression" dxfId="1307" priority="2032">
      <formula>B187&gt;E187</formula>
    </cfRule>
  </conditionalFormatting>
  <conditionalFormatting sqref="B187">
    <cfRule type="cellIs" dxfId="1306" priority="2031" operator="greaterThan">
      <formula>E187</formula>
    </cfRule>
  </conditionalFormatting>
  <conditionalFormatting sqref="E187">
    <cfRule type="cellIs" dxfId="1305" priority="2030" operator="greaterThan">
      <formula>B187</formula>
    </cfRule>
  </conditionalFormatting>
  <conditionalFormatting sqref="D188">
    <cfRule type="expression" dxfId="1304" priority="2029">
      <formula>E188&gt;B188</formula>
    </cfRule>
  </conditionalFormatting>
  <conditionalFormatting sqref="C188">
    <cfRule type="expression" dxfId="1303" priority="2028">
      <formula>B188&gt;E188</formula>
    </cfRule>
  </conditionalFormatting>
  <conditionalFormatting sqref="B188">
    <cfRule type="cellIs" dxfId="1302" priority="2027" operator="greaterThan">
      <formula>E188</formula>
    </cfRule>
  </conditionalFormatting>
  <conditionalFormatting sqref="E188">
    <cfRule type="cellIs" dxfId="1301" priority="2026" operator="greaterThan">
      <formula>B188</formula>
    </cfRule>
  </conditionalFormatting>
  <conditionalFormatting sqref="D189">
    <cfRule type="expression" dxfId="1300" priority="2025">
      <formula>E189&gt;B189</formula>
    </cfRule>
  </conditionalFormatting>
  <conditionalFormatting sqref="C189">
    <cfRule type="expression" dxfId="1299" priority="2024">
      <formula>B189&gt;E189</formula>
    </cfRule>
  </conditionalFormatting>
  <conditionalFormatting sqref="B189">
    <cfRule type="cellIs" dxfId="1298" priority="2023" operator="greaterThan">
      <formula>E189</formula>
    </cfRule>
  </conditionalFormatting>
  <conditionalFormatting sqref="E189">
    <cfRule type="cellIs" dxfId="1297" priority="2022" operator="greaterThan">
      <formula>B189</formula>
    </cfRule>
  </conditionalFormatting>
  <conditionalFormatting sqref="D190">
    <cfRule type="expression" dxfId="1296" priority="2021">
      <formula>E190&gt;B190</formula>
    </cfRule>
  </conditionalFormatting>
  <conditionalFormatting sqref="C190">
    <cfRule type="expression" dxfId="1295" priority="2020">
      <formula>B190&gt;E190</formula>
    </cfRule>
  </conditionalFormatting>
  <conditionalFormatting sqref="B190">
    <cfRule type="cellIs" dxfId="1294" priority="2019" operator="greaterThan">
      <formula>E190</formula>
    </cfRule>
  </conditionalFormatting>
  <conditionalFormatting sqref="E190">
    <cfRule type="cellIs" dxfId="1293" priority="2018" operator="greaterThan">
      <formula>B190</formula>
    </cfRule>
  </conditionalFormatting>
  <conditionalFormatting sqref="D191">
    <cfRule type="expression" dxfId="1292" priority="2017">
      <formula>E191&gt;B191</formula>
    </cfRule>
  </conditionalFormatting>
  <conditionalFormatting sqref="C191">
    <cfRule type="expression" dxfId="1291" priority="2016">
      <formula>B191&gt;E191</formula>
    </cfRule>
  </conditionalFormatting>
  <conditionalFormatting sqref="B191">
    <cfRule type="cellIs" dxfId="1290" priority="2015" operator="greaterThan">
      <formula>E191</formula>
    </cfRule>
  </conditionalFormatting>
  <conditionalFormatting sqref="E191">
    <cfRule type="cellIs" dxfId="1289" priority="2014" operator="greaterThan">
      <formula>B191</formula>
    </cfRule>
  </conditionalFormatting>
  <conditionalFormatting sqref="D192">
    <cfRule type="expression" dxfId="1288" priority="2013">
      <formula>E192&gt;B192</formula>
    </cfRule>
  </conditionalFormatting>
  <conditionalFormatting sqref="C192">
    <cfRule type="expression" dxfId="1287" priority="2012">
      <formula>B192&gt;E192</formula>
    </cfRule>
  </conditionalFormatting>
  <conditionalFormatting sqref="B192">
    <cfRule type="cellIs" dxfId="1286" priority="2011" operator="greaterThan">
      <formula>E192</formula>
    </cfRule>
  </conditionalFormatting>
  <conditionalFormatting sqref="E192">
    <cfRule type="cellIs" dxfId="1285" priority="2010" operator="greaterThan">
      <formula>B192</formula>
    </cfRule>
  </conditionalFormatting>
  <conditionalFormatting sqref="D193">
    <cfRule type="expression" dxfId="1284" priority="2009">
      <formula>E193&gt;B193</formula>
    </cfRule>
  </conditionalFormatting>
  <conditionalFormatting sqref="C193">
    <cfRule type="expression" dxfId="1283" priority="2008">
      <formula>B193&gt;E193</formula>
    </cfRule>
  </conditionalFormatting>
  <conditionalFormatting sqref="B193">
    <cfRule type="cellIs" dxfId="1282" priority="2007" operator="greaterThan">
      <formula>E193</formula>
    </cfRule>
  </conditionalFormatting>
  <conditionalFormatting sqref="E193">
    <cfRule type="cellIs" dxfId="1281" priority="2006" operator="greaterThan">
      <formula>B193</formula>
    </cfRule>
  </conditionalFormatting>
  <conditionalFormatting sqref="D194 D200 D206 D212 D218 D224">
    <cfRule type="expression" dxfId="1280" priority="2005">
      <formula>E194&gt;B194</formula>
    </cfRule>
  </conditionalFormatting>
  <conditionalFormatting sqref="C194 C200 C206 C212 C218 C224">
    <cfRule type="expression" dxfId="1279" priority="2004">
      <formula>B194&gt;E194</formula>
    </cfRule>
  </conditionalFormatting>
  <conditionalFormatting sqref="B194 B200 B206 B212 B218 B224">
    <cfRule type="cellIs" dxfId="1278" priority="2003" operator="greaterThan">
      <formula>E194</formula>
    </cfRule>
  </conditionalFormatting>
  <conditionalFormatting sqref="E194 E200 E206 E212 E218 E224">
    <cfRule type="cellIs" dxfId="1277" priority="2002" operator="greaterThan">
      <formula>B194</formula>
    </cfRule>
  </conditionalFormatting>
  <conditionalFormatting sqref="D195 D201 D207 D213 D219 D225">
    <cfRule type="expression" dxfId="1276" priority="2001">
      <formula>E195&gt;B195</formula>
    </cfRule>
  </conditionalFormatting>
  <conditionalFormatting sqref="C195 C201 C207 C213 C219 C225">
    <cfRule type="expression" dxfId="1275" priority="2000">
      <formula>B195&gt;E195</formula>
    </cfRule>
  </conditionalFormatting>
  <conditionalFormatting sqref="B195 B201 B207 B213 B219 B225">
    <cfRule type="cellIs" dxfId="1274" priority="1999" operator="greaterThan">
      <formula>E195</formula>
    </cfRule>
  </conditionalFormatting>
  <conditionalFormatting sqref="E195 E201 E207 E213 E219 E225">
    <cfRule type="cellIs" dxfId="1273" priority="1998" operator="greaterThan">
      <formula>B195</formula>
    </cfRule>
  </conditionalFormatting>
  <conditionalFormatting sqref="D196 D202 D208 D214 D220 D226">
    <cfRule type="expression" dxfId="1272" priority="1997">
      <formula>E196&gt;B196</formula>
    </cfRule>
  </conditionalFormatting>
  <conditionalFormatting sqref="C196 C202 C208 C214 C220 C226">
    <cfRule type="expression" dxfId="1271" priority="1996">
      <formula>B196&gt;E196</formula>
    </cfRule>
  </conditionalFormatting>
  <conditionalFormatting sqref="B196 B202 B208 B214 B220 B226">
    <cfRule type="cellIs" dxfId="1270" priority="1995" operator="greaterThan">
      <formula>E196</formula>
    </cfRule>
  </conditionalFormatting>
  <conditionalFormatting sqref="E196 E202 E208 E214 E220 E226">
    <cfRule type="cellIs" dxfId="1269" priority="1994" operator="greaterThan">
      <formula>B196</formula>
    </cfRule>
  </conditionalFormatting>
  <conditionalFormatting sqref="D197 D203 D209 D215 D221 D227">
    <cfRule type="expression" dxfId="1268" priority="1993">
      <formula>E197&gt;B197</formula>
    </cfRule>
  </conditionalFormatting>
  <conditionalFormatting sqref="C197 C203 C209 C215 C221 C227">
    <cfRule type="expression" dxfId="1267" priority="1992">
      <formula>B197&gt;E197</formula>
    </cfRule>
  </conditionalFormatting>
  <conditionalFormatting sqref="B197 B203 B209 B215 B221 B227">
    <cfRule type="cellIs" dxfId="1266" priority="1991" operator="greaterThan">
      <formula>E197</formula>
    </cfRule>
  </conditionalFormatting>
  <conditionalFormatting sqref="E197 E203 E209 E215 E221 E227">
    <cfRule type="cellIs" dxfId="1265" priority="1990" operator="greaterThan">
      <formula>B197</formula>
    </cfRule>
  </conditionalFormatting>
  <conditionalFormatting sqref="D198 D204 D210 D216 D222 D228">
    <cfRule type="expression" dxfId="1264" priority="1989">
      <formula>E198&gt;B198</formula>
    </cfRule>
  </conditionalFormatting>
  <conditionalFormatting sqref="C198 C204 C210 C216 C222 C228">
    <cfRule type="expression" dxfId="1263" priority="1988">
      <formula>B198&gt;E198</formula>
    </cfRule>
  </conditionalFormatting>
  <conditionalFormatting sqref="B198 B204 B210 B216 B222 B228">
    <cfRule type="cellIs" dxfId="1262" priority="1987" operator="greaterThan">
      <formula>E198</formula>
    </cfRule>
  </conditionalFormatting>
  <conditionalFormatting sqref="E198 E204 E210 E216 E222 E228">
    <cfRule type="cellIs" dxfId="1261" priority="1986" operator="greaterThan">
      <formula>B198</formula>
    </cfRule>
  </conditionalFormatting>
  <conditionalFormatting sqref="D199 D205 D211 D217 D223 D229">
    <cfRule type="expression" dxfId="1260" priority="1985">
      <formula>E199&gt;B199</formula>
    </cfRule>
  </conditionalFormatting>
  <conditionalFormatting sqref="C199 C205 C211 C217 C223 C229">
    <cfRule type="expression" dxfId="1259" priority="1984">
      <formula>B199&gt;E199</formula>
    </cfRule>
  </conditionalFormatting>
  <conditionalFormatting sqref="B199 B205 B211 B217 B223 B229">
    <cfRule type="cellIs" dxfId="1258" priority="1983" operator="greaterThan">
      <formula>E199</formula>
    </cfRule>
  </conditionalFormatting>
  <conditionalFormatting sqref="E199 E205 E211 E217 E223 E229">
    <cfRule type="cellIs" dxfId="1257" priority="1982" operator="greaterThan">
      <formula>B199</formula>
    </cfRule>
  </conditionalFormatting>
  <conditionalFormatting sqref="V90:V187">
    <cfRule type="cellIs" dxfId="1256" priority="1980" operator="equal">
      <formula>0</formula>
    </cfRule>
  </conditionalFormatting>
  <conditionalFormatting sqref="V188:V229">
    <cfRule type="cellIs" dxfId="1255" priority="1979" operator="equal">
      <formula>0</formula>
    </cfRule>
  </conditionalFormatting>
  <conditionalFormatting sqref="S1">
    <cfRule type="cellIs" dxfId="1254" priority="1978" operator="equal">
      <formula>"OPCIONES"</formula>
    </cfRule>
  </conditionalFormatting>
  <conditionalFormatting sqref="X1">
    <cfRule type="cellIs" dxfId="1253" priority="1286" operator="equal">
      <formula>"BULL"</formula>
    </cfRule>
    <cfRule type="cellIs" dxfId="1252" priority="1287" operator="equal">
      <formula>"SELL"</formula>
    </cfRule>
    <cfRule type="cellIs" dxfId="1251" priority="1975" operator="equal">
      <formula>"STOP"</formula>
    </cfRule>
  </conditionalFormatting>
  <conditionalFormatting sqref="U1">
    <cfRule type="cellIs" dxfId="1250" priority="1974" operator="equal">
      <formula>"STOP"</formula>
    </cfRule>
  </conditionalFormatting>
  <conditionalFormatting sqref="U1">
    <cfRule type="cellIs" dxfId="1249" priority="1968" operator="greaterThan">
      <formula>0</formula>
    </cfRule>
  </conditionalFormatting>
  <conditionalFormatting sqref="F30:F74">
    <cfRule type="expression" dxfId="1248" priority="1955">
      <formula>$G30&gt;0</formula>
    </cfRule>
    <cfRule type="expression" dxfId="1247" priority="1965">
      <formula>$G30&lt;0</formula>
    </cfRule>
  </conditionalFormatting>
  <conditionalFormatting sqref="G2:G5">
    <cfRule type="cellIs" dxfId="1246" priority="1891" operator="lessThan">
      <formula>0</formula>
    </cfRule>
    <cfRule type="cellIs" dxfId="1245" priority="1892" operator="greaterThan">
      <formula>0</formula>
    </cfRule>
  </conditionalFormatting>
  <conditionalFormatting sqref="F2">
    <cfRule type="expression" dxfId="1244" priority="1889">
      <formula>$G2&gt;0</formula>
    </cfRule>
    <cfRule type="expression" dxfId="1243" priority="1890">
      <formula>$G2&lt;0</formula>
    </cfRule>
  </conditionalFormatting>
  <conditionalFormatting sqref="F3">
    <cfRule type="expression" dxfId="1242" priority="1887">
      <formula>$G3&gt;0</formula>
    </cfRule>
    <cfRule type="expression" dxfId="1241" priority="1888">
      <formula>$G3&lt;0</formula>
    </cfRule>
  </conditionalFormatting>
  <conditionalFormatting sqref="F4">
    <cfRule type="expression" dxfId="1240" priority="1885">
      <formula>$G4&gt;0</formula>
    </cfRule>
    <cfRule type="expression" dxfId="1239" priority="1886">
      <formula>$G4&lt;0</formula>
    </cfRule>
  </conditionalFormatting>
  <conditionalFormatting sqref="F5">
    <cfRule type="expression" dxfId="1238" priority="1883">
      <formula>$G5&gt;0</formula>
    </cfRule>
    <cfRule type="expression" dxfId="1237" priority="1884">
      <formula>$G5&lt;0</formula>
    </cfRule>
  </conditionalFormatting>
  <conditionalFormatting sqref="G6:G9">
    <cfRule type="cellIs" dxfId="1236" priority="1881" operator="lessThan">
      <formula>0</formula>
    </cfRule>
    <cfRule type="cellIs" dxfId="1235" priority="1882" operator="greaterThan">
      <formula>0</formula>
    </cfRule>
  </conditionalFormatting>
  <conditionalFormatting sqref="F6">
    <cfRule type="expression" dxfId="1234" priority="1879">
      <formula>$G6&gt;0</formula>
    </cfRule>
    <cfRule type="expression" dxfId="1233" priority="1880">
      <formula>$G6&lt;0</formula>
    </cfRule>
  </conditionalFormatting>
  <conditionalFormatting sqref="F7">
    <cfRule type="expression" dxfId="1232" priority="1877">
      <formula>$G7&gt;0</formula>
    </cfRule>
    <cfRule type="expression" dxfId="1231" priority="1878">
      <formula>$G7&lt;0</formula>
    </cfRule>
  </conditionalFormatting>
  <conditionalFormatting sqref="F8">
    <cfRule type="expression" dxfId="1230" priority="1875">
      <formula>$G8&gt;0</formula>
    </cfRule>
    <cfRule type="expression" dxfId="1229" priority="1876">
      <formula>$G8&lt;0</formula>
    </cfRule>
  </conditionalFormatting>
  <conditionalFormatting sqref="F9">
    <cfRule type="expression" dxfId="1228" priority="1873">
      <formula>$G9&gt;0</formula>
    </cfRule>
    <cfRule type="expression" dxfId="1227" priority="1874">
      <formula>$G9&lt;0</formula>
    </cfRule>
  </conditionalFormatting>
  <conditionalFormatting sqref="G10:G13">
    <cfRule type="cellIs" dxfId="1226" priority="1871" operator="lessThan">
      <formula>0</formula>
    </cfRule>
    <cfRule type="cellIs" dxfId="1225" priority="1872" operator="greaterThan">
      <formula>0</formula>
    </cfRule>
  </conditionalFormatting>
  <conditionalFormatting sqref="F10">
    <cfRule type="expression" dxfId="1224" priority="1869">
      <formula>$G10&gt;0</formula>
    </cfRule>
    <cfRule type="expression" dxfId="1223" priority="1870">
      <formula>$G10&lt;0</formula>
    </cfRule>
  </conditionalFormatting>
  <conditionalFormatting sqref="F11">
    <cfRule type="expression" dxfId="1222" priority="1867">
      <formula>$G11&gt;0</formula>
    </cfRule>
    <cfRule type="expression" dxfId="1221" priority="1868">
      <formula>$G11&lt;0</formula>
    </cfRule>
  </conditionalFormatting>
  <conditionalFormatting sqref="F12">
    <cfRule type="expression" dxfId="1220" priority="1865">
      <formula>$G12&gt;0</formula>
    </cfRule>
    <cfRule type="expression" dxfId="1219" priority="1866">
      <formula>$G12&lt;0</formula>
    </cfRule>
  </conditionalFormatting>
  <conditionalFormatting sqref="F13">
    <cfRule type="expression" dxfId="1218" priority="1863">
      <formula>$G13&gt;0</formula>
    </cfRule>
    <cfRule type="expression" dxfId="1217" priority="1864">
      <formula>$G13&lt;0</formula>
    </cfRule>
  </conditionalFormatting>
  <conditionalFormatting sqref="G14:G17">
    <cfRule type="cellIs" dxfId="1216" priority="1861" operator="lessThan">
      <formula>0</formula>
    </cfRule>
    <cfRule type="cellIs" dxfId="1215" priority="1862" operator="greaterThan">
      <formula>0</formula>
    </cfRule>
  </conditionalFormatting>
  <conditionalFormatting sqref="F14">
    <cfRule type="expression" dxfId="1214" priority="1859">
      <formula>$G14&gt;0</formula>
    </cfRule>
    <cfRule type="expression" dxfId="1213" priority="1860">
      <formula>$G14&lt;0</formula>
    </cfRule>
  </conditionalFormatting>
  <conditionalFormatting sqref="F15">
    <cfRule type="expression" dxfId="1212" priority="1857">
      <formula>$G15&gt;0</formula>
    </cfRule>
    <cfRule type="expression" dxfId="1211" priority="1858">
      <formula>$G15&lt;0</formula>
    </cfRule>
  </conditionalFormatting>
  <conditionalFormatting sqref="F16">
    <cfRule type="expression" dxfId="1210" priority="1855">
      <formula>$G16&gt;0</formula>
    </cfRule>
    <cfRule type="expression" dxfId="1209" priority="1856">
      <formula>$G16&lt;0</formula>
    </cfRule>
  </conditionalFormatting>
  <conditionalFormatting sqref="F17">
    <cfRule type="expression" dxfId="1208" priority="1853">
      <formula>$G17&gt;0</formula>
    </cfRule>
    <cfRule type="expression" dxfId="1207" priority="1854">
      <formula>$G17&lt;0</formula>
    </cfRule>
  </conditionalFormatting>
  <conditionalFormatting sqref="G18:G21">
    <cfRule type="cellIs" dxfId="1206" priority="1851" operator="lessThan">
      <formula>0</formula>
    </cfRule>
    <cfRule type="cellIs" dxfId="1205" priority="1852" operator="greaterThan">
      <formula>0</formula>
    </cfRule>
  </conditionalFormatting>
  <conditionalFormatting sqref="F18">
    <cfRule type="expression" dxfId="1204" priority="1849">
      <formula>$G18&gt;0</formula>
    </cfRule>
    <cfRule type="expression" dxfId="1203" priority="1850">
      <formula>$G18&lt;0</formula>
    </cfRule>
  </conditionalFormatting>
  <conditionalFormatting sqref="F19">
    <cfRule type="expression" dxfId="1202" priority="1847">
      <formula>$G19&gt;0</formula>
    </cfRule>
    <cfRule type="expression" dxfId="1201" priority="1848">
      <formula>$G19&lt;0</formula>
    </cfRule>
  </conditionalFormatting>
  <conditionalFormatting sqref="F20">
    <cfRule type="expression" dxfId="1200" priority="1845">
      <formula>$G20&gt;0</formula>
    </cfRule>
    <cfRule type="expression" dxfId="1199" priority="1846">
      <formula>$G20&lt;0</formula>
    </cfRule>
  </conditionalFormatting>
  <conditionalFormatting sqref="F21">
    <cfRule type="expression" dxfId="1198" priority="1843">
      <formula>$G21&gt;0</formula>
    </cfRule>
    <cfRule type="expression" dxfId="1197" priority="1844">
      <formula>$G21&lt;0</formula>
    </cfRule>
  </conditionalFormatting>
  <conditionalFormatting sqref="G22:G25">
    <cfRule type="cellIs" dxfId="1196" priority="1841" operator="lessThan">
      <formula>0</formula>
    </cfRule>
    <cfRule type="cellIs" dxfId="1195" priority="1842" operator="greaterThan">
      <formula>0</formula>
    </cfRule>
  </conditionalFormatting>
  <conditionalFormatting sqref="F22">
    <cfRule type="expression" dxfId="1194" priority="1839">
      <formula>$G22&gt;0</formula>
    </cfRule>
    <cfRule type="expression" dxfId="1193" priority="1840">
      <formula>$G22&lt;0</formula>
    </cfRule>
  </conditionalFormatting>
  <conditionalFormatting sqref="F23">
    <cfRule type="expression" dxfId="1192" priority="1837">
      <formula>$G23&gt;0</formula>
    </cfRule>
    <cfRule type="expression" dxfId="1191" priority="1838">
      <formula>$G23&lt;0</formula>
    </cfRule>
  </conditionalFormatting>
  <conditionalFormatting sqref="F24">
    <cfRule type="expression" dxfId="1190" priority="1835">
      <formula>$G24&gt;0</formula>
    </cfRule>
    <cfRule type="expression" dxfId="1189" priority="1836">
      <formula>$G24&lt;0</formula>
    </cfRule>
  </conditionalFormatting>
  <conditionalFormatting sqref="F25">
    <cfRule type="expression" dxfId="1188" priority="1833">
      <formula>$G25&gt;0</formula>
    </cfRule>
    <cfRule type="expression" dxfId="1187" priority="1834">
      <formula>$G25&lt;0</formula>
    </cfRule>
  </conditionalFormatting>
  <conditionalFormatting sqref="G26:G29">
    <cfRule type="cellIs" dxfId="1186" priority="1831" operator="lessThan">
      <formula>0</formula>
    </cfRule>
    <cfRule type="cellIs" dxfId="1185" priority="1832" operator="greaterThan">
      <formula>0</formula>
    </cfRule>
  </conditionalFormatting>
  <conditionalFormatting sqref="F26">
    <cfRule type="expression" dxfId="1184" priority="1829">
      <formula>$G26&gt;0</formula>
    </cfRule>
    <cfRule type="expression" dxfId="1183" priority="1830">
      <formula>$G26&lt;0</formula>
    </cfRule>
  </conditionalFormatting>
  <conditionalFormatting sqref="F27">
    <cfRule type="expression" dxfId="1182" priority="1827">
      <formula>$G27&gt;0</formula>
    </cfRule>
    <cfRule type="expression" dxfId="1181" priority="1828">
      <formula>$G27&lt;0</formula>
    </cfRule>
  </conditionalFormatting>
  <conditionalFormatting sqref="F28">
    <cfRule type="expression" dxfId="1180" priority="1825">
      <formula>$G28&gt;0</formula>
    </cfRule>
    <cfRule type="expression" dxfId="1179" priority="1826">
      <formula>$G28&lt;0</formula>
    </cfRule>
  </conditionalFormatting>
  <conditionalFormatting sqref="F29">
    <cfRule type="expression" dxfId="1178" priority="1823">
      <formula>$G29&gt;0</formula>
    </cfRule>
    <cfRule type="expression" dxfId="1177" priority="1824">
      <formula>$G29&lt;0</formula>
    </cfRule>
  </conditionalFormatting>
  <conditionalFormatting sqref="G90:G91">
    <cfRule type="cellIs" dxfId="1176" priority="1821" operator="lessThan">
      <formula>0</formula>
    </cfRule>
    <cfRule type="cellIs" dxfId="1175" priority="1822" operator="greaterThan">
      <formula>0</formula>
    </cfRule>
  </conditionalFormatting>
  <conditionalFormatting sqref="F90">
    <cfRule type="expression" dxfId="1174" priority="1819">
      <formula>$G90&gt;0</formula>
    </cfRule>
    <cfRule type="expression" dxfId="1173" priority="1820">
      <formula>$G90&lt;0</formula>
    </cfRule>
  </conditionalFormatting>
  <conditionalFormatting sqref="F91">
    <cfRule type="expression" dxfId="1172" priority="1817">
      <formula>$G91&gt;0</formula>
    </cfRule>
    <cfRule type="expression" dxfId="1171" priority="1818">
      <formula>$G91&lt;0</formula>
    </cfRule>
  </conditionalFormatting>
  <conditionalFormatting sqref="G92:G95">
    <cfRule type="cellIs" dxfId="1170" priority="1815" operator="lessThan">
      <formula>0</formula>
    </cfRule>
    <cfRule type="cellIs" dxfId="1169" priority="1816" operator="greaterThan">
      <formula>0</formula>
    </cfRule>
  </conditionalFormatting>
  <conditionalFormatting sqref="F92">
    <cfRule type="expression" dxfId="1168" priority="1813">
      <formula>$G92&gt;0</formula>
    </cfRule>
    <cfRule type="expression" dxfId="1167" priority="1814">
      <formula>$G92&lt;0</formula>
    </cfRule>
  </conditionalFormatting>
  <conditionalFormatting sqref="F93">
    <cfRule type="expression" dxfId="1166" priority="1811">
      <formula>$G93&gt;0</formula>
    </cfRule>
    <cfRule type="expression" dxfId="1165" priority="1812">
      <formula>$G93&lt;0</formula>
    </cfRule>
  </conditionalFormatting>
  <conditionalFormatting sqref="F94">
    <cfRule type="expression" dxfId="1164" priority="1809">
      <formula>$G94&gt;0</formula>
    </cfRule>
    <cfRule type="expression" dxfId="1163" priority="1810">
      <formula>$G94&lt;0</formula>
    </cfRule>
  </conditionalFormatting>
  <conditionalFormatting sqref="F95">
    <cfRule type="expression" dxfId="1162" priority="1807">
      <formula>$G95&gt;0</formula>
    </cfRule>
    <cfRule type="expression" dxfId="1161" priority="1808">
      <formula>$G95&lt;0</formula>
    </cfRule>
  </conditionalFormatting>
  <conditionalFormatting sqref="G96:G97">
    <cfRule type="cellIs" dxfId="1160" priority="1805" operator="lessThan">
      <formula>0</formula>
    </cfRule>
    <cfRule type="cellIs" dxfId="1159" priority="1806" operator="greaterThan">
      <formula>0</formula>
    </cfRule>
  </conditionalFormatting>
  <conditionalFormatting sqref="F96">
    <cfRule type="expression" dxfId="1158" priority="1803">
      <formula>$G96&gt;0</formula>
    </cfRule>
    <cfRule type="expression" dxfId="1157" priority="1804">
      <formula>$G96&lt;0</formula>
    </cfRule>
  </conditionalFormatting>
  <conditionalFormatting sqref="F97">
    <cfRule type="expression" dxfId="1156" priority="1801">
      <formula>$G97&gt;0</formula>
    </cfRule>
    <cfRule type="expression" dxfId="1155" priority="1802">
      <formula>$G97&lt;0</formula>
    </cfRule>
  </conditionalFormatting>
  <conditionalFormatting sqref="G98:G101">
    <cfRule type="cellIs" dxfId="1154" priority="1799" operator="lessThan">
      <formula>0</formula>
    </cfRule>
    <cfRule type="cellIs" dxfId="1153" priority="1800" operator="greaterThan">
      <formula>0</formula>
    </cfRule>
  </conditionalFormatting>
  <conditionalFormatting sqref="F98">
    <cfRule type="expression" dxfId="1152" priority="1797">
      <formula>$G98&gt;0</formula>
    </cfRule>
    <cfRule type="expression" dxfId="1151" priority="1798">
      <formula>$G98&lt;0</formula>
    </cfRule>
  </conditionalFormatting>
  <conditionalFormatting sqref="F99">
    <cfRule type="expression" dxfId="1150" priority="1795">
      <formula>$G99&gt;0</formula>
    </cfRule>
    <cfRule type="expression" dxfId="1149" priority="1796">
      <formula>$G99&lt;0</formula>
    </cfRule>
  </conditionalFormatting>
  <conditionalFormatting sqref="F100">
    <cfRule type="expression" dxfId="1148" priority="1793">
      <formula>$G100&gt;0</formula>
    </cfRule>
    <cfRule type="expression" dxfId="1147" priority="1794">
      <formula>$G100&lt;0</formula>
    </cfRule>
  </conditionalFormatting>
  <conditionalFormatting sqref="F101">
    <cfRule type="expression" dxfId="1146" priority="1791">
      <formula>$G101&gt;0</formula>
    </cfRule>
    <cfRule type="expression" dxfId="1145" priority="1792">
      <formula>$G101&lt;0</formula>
    </cfRule>
  </conditionalFormatting>
  <conditionalFormatting sqref="G102:G103">
    <cfRule type="cellIs" dxfId="1144" priority="1789" operator="lessThan">
      <formula>0</formula>
    </cfRule>
    <cfRule type="cellIs" dxfId="1143" priority="1790" operator="greaterThan">
      <formula>0</formula>
    </cfRule>
  </conditionalFormatting>
  <conditionalFormatting sqref="F102">
    <cfRule type="expression" dxfId="1142" priority="1787">
      <formula>$G102&gt;0</formula>
    </cfRule>
    <cfRule type="expression" dxfId="1141" priority="1788">
      <formula>$G102&lt;0</formula>
    </cfRule>
  </conditionalFormatting>
  <conditionalFormatting sqref="F103">
    <cfRule type="expression" dxfId="1140" priority="1785">
      <formula>$G103&gt;0</formula>
    </cfRule>
    <cfRule type="expression" dxfId="1139" priority="1786">
      <formula>$G103&lt;0</formula>
    </cfRule>
  </conditionalFormatting>
  <conditionalFormatting sqref="G104:G107">
    <cfRule type="cellIs" dxfId="1138" priority="1783" operator="lessThan">
      <formula>0</formula>
    </cfRule>
    <cfRule type="cellIs" dxfId="1137" priority="1784" operator="greaterThan">
      <formula>0</formula>
    </cfRule>
  </conditionalFormatting>
  <conditionalFormatting sqref="F104">
    <cfRule type="expression" dxfId="1136" priority="1781">
      <formula>$G104&gt;0</formula>
    </cfRule>
    <cfRule type="expression" dxfId="1135" priority="1782">
      <formula>$G104&lt;0</formula>
    </cfRule>
  </conditionalFormatting>
  <conditionalFormatting sqref="F105">
    <cfRule type="expression" dxfId="1134" priority="1779">
      <formula>$G105&gt;0</formula>
    </cfRule>
    <cfRule type="expression" dxfId="1133" priority="1780">
      <formula>$G105&lt;0</formula>
    </cfRule>
  </conditionalFormatting>
  <conditionalFormatting sqref="F106">
    <cfRule type="expression" dxfId="1132" priority="1777">
      <formula>$G106&gt;0</formula>
    </cfRule>
    <cfRule type="expression" dxfId="1131" priority="1778">
      <formula>$G106&lt;0</formula>
    </cfRule>
  </conditionalFormatting>
  <conditionalFormatting sqref="F107">
    <cfRule type="expression" dxfId="1130" priority="1775">
      <formula>$G107&gt;0</formula>
    </cfRule>
    <cfRule type="expression" dxfId="1129" priority="1776">
      <formula>$G107&lt;0</formula>
    </cfRule>
  </conditionalFormatting>
  <conditionalFormatting sqref="G108:G109">
    <cfRule type="cellIs" dxfId="1128" priority="1773" operator="lessThan">
      <formula>0</formula>
    </cfRule>
    <cfRule type="cellIs" dxfId="1127" priority="1774" operator="greaterThan">
      <formula>0</formula>
    </cfRule>
  </conditionalFormatting>
  <conditionalFormatting sqref="F108">
    <cfRule type="expression" dxfId="1126" priority="1771">
      <formula>$G108&gt;0</formula>
    </cfRule>
    <cfRule type="expression" dxfId="1125" priority="1772">
      <formula>$G108&lt;0</formula>
    </cfRule>
  </conditionalFormatting>
  <conditionalFormatting sqref="F109">
    <cfRule type="expression" dxfId="1124" priority="1769">
      <formula>$G109&gt;0</formula>
    </cfRule>
    <cfRule type="expression" dxfId="1123" priority="1770">
      <formula>$G109&lt;0</formula>
    </cfRule>
  </conditionalFormatting>
  <conditionalFormatting sqref="G110:G113">
    <cfRule type="cellIs" dxfId="1122" priority="1767" operator="lessThan">
      <formula>0</formula>
    </cfRule>
    <cfRule type="cellIs" dxfId="1121" priority="1768" operator="greaterThan">
      <formula>0</formula>
    </cfRule>
  </conditionalFormatting>
  <conditionalFormatting sqref="F110">
    <cfRule type="expression" dxfId="1120" priority="1765">
      <formula>$G110&gt;0</formula>
    </cfRule>
    <cfRule type="expression" dxfId="1119" priority="1766">
      <formula>$G110&lt;0</formula>
    </cfRule>
  </conditionalFormatting>
  <conditionalFormatting sqref="F111">
    <cfRule type="expression" dxfId="1118" priority="1763">
      <formula>$G111&gt;0</formula>
    </cfRule>
    <cfRule type="expression" dxfId="1117" priority="1764">
      <formula>$G111&lt;0</formula>
    </cfRule>
  </conditionalFormatting>
  <conditionalFormatting sqref="F112">
    <cfRule type="expression" dxfId="1116" priority="1761">
      <formula>$G112&gt;0</formula>
    </cfRule>
    <cfRule type="expression" dxfId="1115" priority="1762">
      <formula>$G112&lt;0</formula>
    </cfRule>
  </conditionalFormatting>
  <conditionalFormatting sqref="F113">
    <cfRule type="expression" dxfId="1114" priority="1759">
      <formula>$G113&gt;0</formula>
    </cfRule>
    <cfRule type="expression" dxfId="1113" priority="1760">
      <formula>$G113&lt;0</formula>
    </cfRule>
  </conditionalFormatting>
  <conditionalFormatting sqref="G114:G115">
    <cfRule type="cellIs" dxfId="1112" priority="1757" operator="lessThan">
      <formula>0</formula>
    </cfRule>
    <cfRule type="cellIs" dxfId="1111" priority="1758" operator="greaterThan">
      <formula>0</formula>
    </cfRule>
  </conditionalFormatting>
  <conditionalFormatting sqref="F114">
    <cfRule type="expression" dxfId="1110" priority="1755">
      <formula>$G114&gt;0</formula>
    </cfRule>
    <cfRule type="expression" dxfId="1109" priority="1756">
      <formula>$G114&lt;0</formula>
    </cfRule>
  </conditionalFormatting>
  <conditionalFormatting sqref="F115">
    <cfRule type="expression" dxfId="1108" priority="1753">
      <formula>$G115&gt;0</formula>
    </cfRule>
    <cfRule type="expression" dxfId="1107" priority="1754">
      <formula>$G115&lt;0</formula>
    </cfRule>
  </conditionalFormatting>
  <conditionalFormatting sqref="G116:G119">
    <cfRule type="cellIs" dxfId="1106" priority="1751" operator="lessThan">
      <formula>0</formula>
    </cfRule>
    <cfRule type="cellIs" dxfId="1105" priority="1752" operator="greaterThan">
      <formula>0</formula>
    </cfRule>
  </conditionalFormatting>
  <conditionalFormatting sqref="F116">
    <cfRule type="expression" dxfId="1104" priority="1749">
      <formula>$G116&gt;0</formula>
    </cfRule>
    <cfRule type="expression" dxfId="1103" priority="1750">
      <formula>$G116&lt;0</formula>
    </cfRule>
  </conditionalFormatting>
  <conditionalFormatting sqref="F117">
    <cfRule type="expression" dxfId="1102" priority="1747">
      <formula>$G117&gt;0</formula>
    </cfRule>
    <cfRule type="expression" dxfId="1101" priority="1748">
      <formula>$G117&lt;0</formula>
    </cfRule>
  </conditionalFormatting>
  <conditionalFormatting sqref="F118">
    <cfRule type="expression" dxfId="1100" priority="1745">
      <formula>$G118&gt;0</formula>
    </cfRule>
    <cfRule type="expression" dxfId="1099" priority="1746">
      <formula>$G118&lt;0</formula>
    </cfRule>
  </conditionalFormatting>
  <conditionalFormatting sqref="F119">
    <cfRule type="expression" dxfId="1098" priority="1743">
      <formula>$G119&gt;0</formula>
    </cfRule>
    <cfRule type="expression" dxfId="1097" priority="1744">
      <formula>$G119&lt;0</formula>
    </cfRule>
  </conditionalFormatting>
  <conditionalFormatting sqref="G120:G121">
    <cfRule type="cellIs" dxfId="1096" priority="1741" operator="lessThan">
      <formula>0</formula>
    </cfRule>
    <cfRule type="cellIs" dxfId="1095" priority="1742" operator="greaterThan">
      <formula>0</formula>
    </cfRule>
  </conditionalFormatting>
  <conditionalFormatting sqref="F120">
    <cfRule type="expression" dxfId="1094" priority="1739">
      <formula>$G120&gt;0</formula>
    </cfRule>
    <cfRule type="expression" dxfId="1093" priority="1740">
      <formula>$G120&lt;0</formula>
    </cfRule>
  </conditionalFormatting>
  <conditionalFormatting sqref="F121">
    <cfRule type="expression" dxfId="1092" priority="1737">
      <formula>$G121&gt;0</formula>
    </cfRule>
    <cfRule type="expression" dxfId="1091" priority="1738">
      <formula>$G121&lt;0</formula>
    </cfRule>
  </conditionalFormatting>
  <conditionalFormatting sqref="G122:G125">
    <cfRule type="cellIs" dxfId="1090" priority="1735" operator="lessThan">
      <formula>0</formula>
    </cfRule>
    <cfRule type="cellIs" dxfId="1089" priority="1736" operator="greaterThan">
      <formula>0</formula>
    </cfRule>
  </conditionalFormatting>
  <conditionalFormatting sqref="F122">
    <cfRule type="expression" dxfId="1088" priority="1733">
      <formula>$G122&gt;0</formula>
    </cfRule>
    <cfRule type="expression" dxfId="1087" priority="1734">
      <formula>$G122&lt;0</formula>
    </cfRule>
  </conditionalFormatting>
  <conditionalFormatting sqref="F123">
    <cfRule type="expression" dxfId="1086" priority="1731">
      <formula>$G123&gt;0</formula>
    </cfRule>
    <cfRule type="expression" dxfId="1085" priority="1732">
      <formula>$G123&lt;0</formula>
    </cfRule>
  </conditionalFormatting>
  <conditionalFormatting sqref="F124">
    <cfRule type="expression" dxfId="1084" priority="1729">
      <formula>$G124&gt;0</formula>
    </cfRule>
    <cfRule type="expression" dxfId="1083" priority="1730">
      <formula>$G124&lt;0</formula>
    </cfRule>
  </conditionalFormatting>
  <conditionalFormatting sqref="F125">
    <cfRule type="expression" dxfId="1082" priority="1727">
      <formula>$G125&gt;0</formula>
    </cfRule>
    <cfRule type="expression" dxfId="1081" priority="1728">
      <formula>$G125&lt;0</formula>
    </cfRule>
  </conditionalFormatting>
  <conditionalFormatting sqref="G126:G127">
    <cfRule type="cellIs" dxfId="1080" priority="1725" operator="lessThan">
      <formula>0</formula>
    </cfRule>
    <cfRule type="cellIs" dxfId="1079" priority="1726" operator="greaterThan">
      <formula>0</formula>
    </cfRule>
  </conditionalFormatting>
  <conditionalFormatting sqref="F126">
    <cfRule type="expression" dxfId="1078" priority="1723">
      <formula>$G126&gt;0</formula>
    </cfRule>
    <cfRule type="expression" dxfId="1077" priority="1724">
      <formula>$G126&lt;0</formula>
    </cfRule>
  </conditionalFormatting>
  <conditionalFormatting sqref="F127">
    <cfRule type="expression" dxfId="1076" priority="1721">
      <formula>$G127&gt;0</formula>
    </cfRule>
    <cfRule type="expression" dxfId="1075" priority="1722">
      <formula>$G127&lt;0</formula>
    </cfRule>
  </conditionalFormatting>
  <conditionalFormatting sqref="G128:G131">
    <cfRule type="cellIs" dxfId="1074" priority="1719" operator="lessThan">
      <formula>0</formula>
    </cfRule>
    <cfRule type="cellIs" dxfId="1073" priority="1720" operator="greaterThan">
      <formula>0</formula>
    </cfRule>
  </conditionalFormatting>
  <conditionalFormatting sqref="F128">
    <cfRule type="expression" dxfId="1072" priority="1717">
      <formula>$G128&gt;0</formula>
    </cfRule>
    <cfRule type="expression" dxfId="1071" priority="1718">
      <formula>$G128&lt;0</formula>
    </cfRule>
  </conditionalFormatting>
  <conditionalFormatting sqref="F129">
    <cfRule type="expression" dxfId="1070" priority="1715">
      <formula>$G129&gt;0</formula>
    </cfRule>
    <cfRule type="expression" dxfId="1069" priority="1716">
      <formula>$G129&lt;0</formula>
    </cfRule>
  </conditionalFormatting>
  <conditionalFormatting sqref="F130">
    <cfRule type="expression" dxfId="1068" priority="1713">
      <formula>$G130&gt;0</formula>
    </cfRule>
    <cfRule type="expression" dxfId="1067" priority="1714">
      <formula>$G130&lt;0</formula>
    </cfRule>
  </conditionalFormatting>
  <conditionalFormatting sqref="F131">
    <cfRule type="expression" dxfId="1066" priority="1711">
      <formula>$G131&gt;0</formula>
    </cfRule>
    <cfRule type="expression" dxfId="1065" priority="1712">
      <formula>$G131&lt;0</formula>
    </cfRule>
  </conditionalFormatting>
  <conditionalFormatting sqref="G132:G133">
    <cfRule type="cellIs" dxfId="1064" priority="1709" operator="lessThan">
      <formula>0</formula>
    </cfRule>
    <cfRule type="cellIs" dxfId="1063" priority="1710" operator="greaterThan">
      <formula>0</formula>
    </cfRule>
  </conditionalFormatting>
  <conditionalFormatting sqref="F132">
    <cfRule type="expression" dxfId="1062" priority="1707">
      <formula>$G132&gt;0</formula>
    </cfRule>
    <cfRule type="expression" dxfId="1061" priority="1708">
      <formula>$G132&lt;0</formula>
    </cfRule>
  </conditionalFormatting>
  <conditionalFormatting sqref="F133">
    <cfRule type="expression" dxfId="1060" priority="1705">
      <formula>$G133&gt;0</formula>
    </cfRule>
    <cfRule type="expression" dxfId="1059" priority="1706">
      <formula>$G133&lt;0</formula>
    </cfRule>
  </conditionalFormatting>
  <conditionalFormatting sqref="G134:G137">
    <cfRule type="cellIs" dxfId="1058" priority="1703" operator="lessThan">
      <formula>0</formula>
    </cfRule>
    <cfRule type="cellIs" dxfId="1057" priority="1704" operator="greaterThan">
      <formula>0</formula>
    </cfRule>
  </conditionalFormatting>
  <conditionalFormatting sqref="F134">
    <cfRule type="expression" dxfId="1056" priority="1701">
      <formula>$G134&gt;0</formula>
    </cfRule>
    <cfRule type="expression" dxfId="1055" priority="1702">
      <formula>$G134&lt;0</formula>
    </cfRule>
  </conditionalFormatting>
  <conditionalFormatting sqref="F135">
    <cfRule type="expression" dxfId="1054" priority="1699">
      <formula>$G135&gt;0</formula>
    </cfRule>
    <cfRule type="expression" dxfId="1053" priority="1700">
      <formula>$G135&lt;0</formula>
    </cfRule>
  </conditionalFormatting>
  <conditionalFormatting sqref="F136">
    <cfRule type="expression" dxfId="1052" priority="1697">
      <formula>$G136&gt;0</formula>
    </cfRule>
    <cfRule type="expression" dxfId="1051" priority="1698">
      <formula>$G136&lt;0</formula>
    </cfRule>
  </conditionalFormatting>
  <conditionalFormatting sqref="F137">
    <cfRule type="expression" dxfId="1050" priority="1695">
      <formula>$G137&gt;0</formula>
    </cfRule>
    <cfRule type="expression" dxfId="1049" priority="1696">
      <formula>$G137&lt;0</formula>
    </cfRule>
  </conditionalFormatting>
  <conditionalFormatting sqref="G138:G139">
    <cfRule type="cellIs" dxfId="1048" priority="1693" operator="lessThan">
      <formula>0</formula>
    </cfRule>
    <cfRule type="cellIs" dxfId="1047" priority="1694" operator="greaterThan">
      <formula>0</formula>
    </cfRule>
  </conditionalFormatting>
  <conditionalFormatting sqref="F138">
    <cfRule type="expression" dxfId="1046" priority="1691">
      <formula>$G138&gt;0</formula>
    </cfRule>
    <cfRule type="expression" dxfId="1045" priority="1692">
      <formula>$G138&lt;0</formula>
    </cfRule>
  </conditionalFormatting>
  <conditionalFormatting sqref="F139">
    <cfRule type="expression" dxfId="1044" priority="1689">
      <formula>$G139&gt;0</formula>
    </cfRule>
    <cfRule type="expression" dxfId="1043" priority="1690">
      <formula>$G139&lt;0</formula>
    </cfRule>
  </conditionalFormatting>
  <conditionalFormatting sqref="G140:G143">
    <cfRule type="cellIs" dxfId="1042" priority="1687" operator="lessThan">
      <formula>0</formula>
    </cfRule>
    <cfRule type="cellIs" dxfId="1041" priority="1688" operator="greaterThan">
      <formula>0</formula>
    </cfRule>
  </conditionalFormatting>
  <conditionalFormatting sqref="F140">
    <cfRule type="expression" dxfId="1040" priority="1685">
      <formula>$G140&gt;0</formula>
    </cfRule>
    <cfRule type="expression" dxfId="1039" priority="1686">
      <formula>$G140&lt;0</formula>
    </cfRule>
  </conditionalFormatting>
  <conditionalFormatting sqref="F141">
    <cfRule type="expression" dxfId="1038" priority="1683">
      <formula>$G141&gt;0</formula>
    </cfRule>
    <cfRule type="expression" dxfId="1037" priority="1684">
      <formula>$G141&lt;0</formula>
    </cfRule>
  </conditionalFormatting>
  <conditionalFormatting sqref="F142">
    <cfRule type="expression" dxfId="1036" priority="1681">
      <formula>$G142&gt;0</formula>
    </cfRule>
    <cfRule type="expression" dxfId="1035" priority="1682">
      <formula>$G142&lt;0</formula>
    </cfRule>
  </conditionalFormatting>
  <conditionalFormatting sqref="F143">
    <cfRule type="expression" dxfId="1034" priority="1679">
      <formula>$G143&gt;0</formula>
    </cfRule>
    <cfRule type="expression" dxfId="1033" priority="1680">
      <formula>$G143&lt;0</formula>
    </cfRule>
  </conditionalFormatting>
  <conditionalFormatting sqref="G144:G145">
    <cfRule type="cellIs" dxfId="1032" priority="1677" operator="lessThan">
      <formula>0</formula>
    </cfRule>
    <cfRule type="cellIs" dxfId="1031" priority="1678" operator="greaterThan">
      <formula>0</formula>
    </cfRule>
  </conditionalFormatting>
  <conditionalFormatting sqref="F144">
    <cfRule type="expression" dxfId="1030" priority="1675">
      <formula>$G144&gt;0</formula>
    </cfRule>
    <cfRule type="expression" dxfId="1029" priority="1676">
      <formula>$G144&lt;0</formula>
    </cfRule>
  </conditionalFormatting>
  <conditionalFormatting sqref="F145">
    <cfRule type="expression" dxfId="1028" priority="1673">
      <formula>$G145&gt;0</formula>
    </cfRule>
    <cfRule type="expression" dxfId="1027" priority="1674">
      <formula>$G145&lt;0</formula>
    </cfRule>
  </conditionalFormatting>
  <conditionalFormatting sqref="G146:G149">
    <cfRule type="cellIs" dxfId="1026" priority="1671" operator="lessThan">
      <formula>0</formula>
    </cfRule>
    <cfRule type="cellIs" dxfId="1025" priority="1672" operator="greaterThan">
      <formula>0</formula>
    </cfRule>
  </conditionalFormatting>
  <conditionalFormatting sqref="F146">
    <cfRule type="expression" dxfId="1024" priority="1669">
      <formula>$G146&gt;0</formula>
    </cfRule>
    <cfRule type="expression" dxfId="1023" priority="1670">
      <formula>$G146&lt;0</formula>
    </cfRule>
  </conditionalFormatting>
  <conditionalFormatting sqref="F147">
    <cfRule type="expression" dxfId="1022" priority="1667">
      <formula>$G147&gt;0</formula>
    </cfRule>
    <cfRule type="expression" dxfId="1021" priority="1668">
      <formula>$G147&lt;0</formula>
    </cfRule>
  </conditionalFormatting>
  <conditionalFormatting sqref="F148">
    <cfRule type="expression" dxfId="1020" priority="1665">
      <formula>$G148&gt;0</formula>
    </cfRule>
    <cfRule type="expression" dxfId="1019" priority="1666">
      <formula>$G148&lt;0</formula>
    </cfRule>
  </conditionalFormatting>
  <conditionalFormatting sqref="F149">
    <cfRule type="expression" dxfId="1018" priority="1663">
      <formula>$G149&gt;0</formula>
    </cfRule>
    <cfRule type="expression" dxfId="1017" priority="1664">
      <formula>$G149&lt;0</formula>
    </cfRule>
  </conditionalFormatting>
  <conditionalFormatting sqref="G150:G151">
    <cfRule type="cellIs" dxfId="1016" priority="1661" operator="lessThan">
      <formula>0</formula>
    </cfRule>
    <cfRule type="cellIs" dxfId="1015" priority="1662" operator="greaterThan">
      <formula>0</formula>
    </cfRule>
  </conditionalFormatting>
  <conditionalFormatting sqref="F150">
    <cfRule type="expression" dxfId="1014" priority="1659">
      <formula>$G150&gt;0</formula>
    </cfRule>
    <cfRule type="expression" dxfId="1013" priority="1660">
      <formula>$G150&lt;0</formula>
    </cfRule>
  </conditionalFormatting>
  <conditionalFormatting sqref="F151">
    <cfRule type="expression" dxfId="1012" priority="1657">
      <formula>$G151&gt;0</formula>
    </cfRule>
    <cfRule type="expression" dxfId="1011" priority="1658">
      <formula>$G151&lt;0</formula>
    </cfRule>
  </conditionalFormatting>
  <conditionalFormatting sqref="G152:G155">
    <cfRule type="cellIs" dxfId="1010" priority="1655" operator="lessThan">
      <formula>0</formula>
    </cfRule>
    <cfRule type="cellIs" dxfId="1009" priority="1656" operator="greaterThan">
      <formula>0</formula>
    </cfRule>
  </conditionalFormatting>
  <conditionalFormatting sqref="F152">
    <cfRule type="expression" dxfId="1008" priority="1653">
      <formula>$G152&gt;0</formula>
    </cfRule>
    <cfRule type="expression" dxfId="1007" priority="1654">
      <formula>$G152&lt;0</formula>
    </cfRule>
  </conditionalFormatting>
  <conditionalFormatting sqref="F153">
    <cfRule type="expression" dxfId="1006" priority="1651">
      <formula>$G153&gt;0</formula>
    </cfRule>
    <cfRule type="expression" dxfId="1005" priority="1652">
      <formula>$G153&lt;0</formula>
    </cfRule>
  </conditionalFormatting>
  <conditionalFormatting sqref="F154">
    <cfRule type="expression" dxfId="1004" priority="1649">
      <formula>$G154&gt;0</formula>
    </cfRule>
    <cfRule type="expression" dxfId="1003" priority="1650">
      <formula>$G154&lt;0</formula>
    </cfRule>
  </conditionalFormatting>
  <conditionalFormatting sqref="F155">
    <cfRule type="expression" dxfId="1002" priority="1647">
      <formula>$G155&gt;0</formula>
    </cfRule>
    <cfRule type="expression" dxfId="1001" priority="1648">
      <formula>$G155&lt;0</formula>
    </cfRule>
  </conditionalFormatting>
  <conditionalFormatting sqref="G156:G157">
    <cfRule type="cellIs" dxfId="1000" priority="1645" operator="lessThan">
      <formula>0</formula>
    </cfRule>
    <cfRule type="cellIs" dxfId="999" priority="1646" operator="greaterThan">
      <formula>0</formula>
    </cfRule>
  </conditionalFormatting>
  <conditionalFormatting sqref="F156">
    <cfRule type="expression" dxfId="998" priority="1643">
      <formula>$G156&gt;0</formula>
    </cfRule>
    <cfRule type="expression" dxfId="997" priority="1644">
      <formula>$G156&lt;0</formula>
    </cfRule>
  </conditionalFormatting>
  <conditionalFormatting sqref="F157">
    <cfRule type="expression" dxfId="996" priority="1641">
      <formula>$G157&gt;0</formula>
    </cfRule>
    <cfRule type="expression" dxfId="995" priority="1642">
      <formula>$G157&lt;0</formula>
    </cfRule>
  </conditionalFormatting>
  <conditionalFormatting sqref="G158:G161">
    <cfRule type="cellIs" dxfId="994" priority="1639" operator="lessThan">
      <formula>0</formula>
    </cfRule>
    <cfRule type="cellIs" dxfId="993" priority="1640" operator="greaterThan">
      <formula>0</formula>
    </cfRule>
  </conditionalFormatting>
  <conditionalFormatting sqref="F158">
    <cfRule type="expression" dxfId="992" priority="1637">
      <formula>$G158&gt;0</formula>
    </cfRule>
    <cfRule type="expression" dxfId="991" priority="1638">
      <formula>$G158&lt;0</formula>
    </cfRule>
  </conditionalFormatting>
  <conditionalFormatting sqref="F159">
    <cfRule type="expression" dxfId="990" priority="1635">
      <formula>$G159&gt;0</formula>
    </cfRule>
    <cfRule type="expression" dxfId="989" priority="1636">
      <formula>$G159&lt;0</formula>
    </cfRule>
  </conditionalFormatting>
  <conditionalFormatting sqref="F160">
    <cfRule type="expression" dxfId="988" priority="1633">
      <formula>$G160&gt;0</formula>
    </cfRule>
    <cfRule type="expression" dxfId="987" priority="1634">
      <formula>$G160&lt;0</formula>
    </cfRule>
  </conditionalFormatting>
  <conditionalFormatting sqref="F161">
    <cfRule type="expression" dxfId="986" priority="1631">
      <formula>$G161&gt;0</formula>
    </cfRule>
    <cfRule type="expression" dxfId="985" priority="1632">
      <formula>$G161&lt;0</formula>
    </cfRule>
  </conditionalFormatting>
  <conditionalFormatting sqref="G162:G163">
    <cfRule type="cellIs" dxfId="984" priority="1629" operator="lessThan">
      <formula>0</formula>
    </cfRule>
    <cfRule type="cellIs" dxfId="983" priority="1630" operator="greaterThan">
      <formula>0</formula>
    </cfRule>
  </conditionalFormatting>
  <conditionalFormatting sqref="F162">
    <cfRule type="expression" dxfId="982" priority="1627">
      <formula>$G162&gt;0</formula>
    </cfRule>
    <cfRule type="expression" dxfId="981" priority="1628">
      <formula>$G162&lt;0</formula>
    </cfRule>
  </conditionalFormatting>
  <conditionalFormatting sqref="F163">
    <cfRule type="expression" dxfId="980" priority="1625">
      <formula>$G163&gt;0</formula>
    </cfRule>
    <cfRule type="expression" dxfId="979" priority="1626">
      <formula>$G163&lt;0</formula>
    </cfRule>
  </conditionalFormatting>
  <conditionalFormatting sqref="G164:G167">
    <cfRule type="cellIs" dxfId="978" priority="1623" operator="lessThan">
      <formula>0</formula>
    </cfRule>
    <cfRule type="cellIs" dxfId="977" priority="1624" operator="greaterThan">
      <formula>0</formula>
    </cfRule>
  </conditionalFormatting>
  <conditionalFormatting sqref="F164">
    <cfRule type="expression" dxfId="976" priority="1621">
      <formula>$G164&gt;0</formula>
    </cfRule>
    <cfRule type="expression" dxfId="975" priority="1622">
      <formula>$G164&lt;0</formula>
    </cfRule>
  </conditionalFormatting>
  <conditionalFormatting sqref="F165">
    <cfRule type="expression" dxfId="974" priority="1619">
      <formula>$G165&gt;0</formula>
    </cfRule>
    <cfRule type="expression" dxfId="973" priority="1620">
      <formula>$G165&lt;0</formula>
    </cfRule>
  </conditionalFormatting>
  <conditionalFormatting sqref="F166">
    <cfRule type="expression" dxfId="972" priority="1617">
      <formula>$G166&gt;0</formula>
    </cfRule>
    <cfRule type="expression" dxfId="971" priority="1618">
      <formula>$G166&lt;0</formula>
    </cfRule>
  </conditionalFormatting>
  <conditionalFormatting sqref="F167">
    <cfRule type="expression" dxfId="970" priority="1615">
      <formula>$G167&gt;0</formula>
    </cfRule>
    <cfRule type="expression" dxfId="969" priority="1616">
      <formula>$G167&lt;0</formula>
    </cfRule>
  </conditionalFormatting>
  <conditionalFormatting sqref="G168:G169">
    <cfRule type="cellIs" dxfId="968" priority="1613" operator="lessThan">
      <formula>0</formula>
    </cfRule>
    <cfRule type="cellIs" dxfId="967" priority="1614" operator="greaterThan">
      <formula>0</formula>
    </cfRule>
  </conditionalFormatting>
  <conditionalFormatting sqref="F168">
    <cfRule type="expression" dxfId="966" priority="1611">
      <formula>$G168&gt;0</formula>
    </cfRule>
    <cfRule type="expression" dxfId="965" priority="1612">
      <formula>$G168&lt;0</formula>
    </cfRule>
  </conditionalFormatting>
  <conditionalFormatting sqref="F169">
    <cfRule type="expression" dxfId="964" priority="1609">
      <formula>$G169&gt;0</formula>
    </cfRule>
    <cfRule type="expression" dxfId="963" priority="1610">
      <formula>$G169&lt;0</formula>
    </cfRule>
  </conditionalFormatting>
  <conditionalFormatting sqref="G170:G173">
    <cfRule type="cellIs" dxfId="962" priority="1607" operator="lessThan">
      <formula>0</formula>
    </cfRule>
    <cfRule type="cellIs" dxfId="961" priority="1608" operator="greaterThan">
      <formula>0</formula>
    </cfRule>
  </conditionalFormatting>
  <conditionalFormatting sqref="F170">
    <cfRule type="expression" dxfId="960" priority="1605">
      <formula>$G170&gt;0</formula>
    </cfRule>
    <cfRule type="expression" dxfId="959" priority="1606">
      <formula>$G170&lt;0</formula>
    </cfRule>
  </conditionalFormatting>
  <conditionalFormatting sqref="F171">
    <cfRule type="expression" dxfId="958" priority="1603">
      <formula>$G171&gt;0</formula>
    </cfRule>
    <cfRule type="expression" dxfId="957" priority="1604">
      <formula>$G171&lt;0</formula>
    </cfRule>
  </conditionalFormatting>
  <conditionalFormatting sqref="F172">
    <cfRule type="expression" dxfId="956" priority="1601">
      <formula>$G172&gt;0</formula>
    </cfRule>
    <cfRule type="expression" dxfId="955" priority="1602">
      <formula>$G172&lt;0</formula>
    </cfRule>
  </conditionalFormatting>
  <conditionalFormatting sqref="F173">
    <cfRule type="expression" dxfId="954" priority="1599">
      <formula>$G173&gt;0</formula>
    </cfRule>
    <cfRule type="expression" dxfId="953" priority="1600">
      <formula>$G173&lt;0</formula>
    </cfRule>
  </conditionalFormatting>
  <conditionalFormatting sqref="G174:G175">
    <cfRule type="cellIs" dxfId="952" priority="1597" operator="lessThan">
      <formula>0</formula>
    </cfRule>
    <cfRule type="cellIs" dxfId="951" priority="1598" operator="greaterThan">
      <formula>0</formula>
    </cfRule>
  </conditionalFormatting>
  <conditionalFormatting sqref="F174">
    <cfRule type="expression" dxfId="950" priority="1595">
      <formula>$G174&gt;0</formula>
    </cfRule>
    <cfRule type="expression" dxfId="949" priority="1596">
      <formula>$G174&lt;0</formula>
    </cfRule>
  </conditionalFormatting>
  <conditionalFormatting sqref="F175">
    <cfRule type="expression" dxfId="948" priority="1593">
      <formula>$G175&gt;0</formula>
    </cfRule>
    <cfRule type="expression" dxfId="947" priority="1594">
      <formula>$G175&lt;0</formula>
    </cfRule>
  </conditionalFormatting>
  <conditionalFormatting sqref="G176:G179">
    <cfRule type="cellIs" dxfId="946" priority="1591" operator="lessThan">
      <formula>0</formula>
    </cfRule>
    <cfRule type="cellIs" dxfId="945" priority="1592" operator="greaterThan">
      <formula>0</formula>
    </cfRule>
  </conditionalFormatting>
  <conditionalFormatting sqref="F176">
    <cfRule type="expression" dxfId="944" priority="1589">
      <formula>$G176&gt;0</formula>
    </cfRule>
    <cfRule type="expression" dxfId="943" priority="1590">
      <formula>$G176&lt;0</formula>
    </cfRule>
  </conditionalFormatting>
  <conditionalFormatting sqref="F177">
    <cfRule type="expression" dxfId="942" priority="1587">
      <formula>$G177&gt;0</formula>
    </cfRule>
    <cfRule type="expression" dxfId="941" priority="1588">
      <formula>$G177&lt;0</formula>
    </cfRule>
  </conditionalFormatting>
  <conditionalFormatting sqref="F178">
    <cfRule type="expression" dxfId="940" priority="1585">
      <formula>$G178&gt;0</formula>
    </cfRule>
    <cfRule type="expression" dxfId="939" priority="1586">
      <formula>$G178&lt;0</formula>
    </cfRule>
  </conditionalFormatting>
  <conditionalFormatting sqref="F179">
    <cfRule type="expression" dxfId="938" priority="1583">
      <formula>$G179&gt;0</formula>
    </cfRule>
    <cfRule type="expression" dxfId="937" priority="1584">
      <formula>$G179&lt;0</formula>
    </cfRule>
  </conditionalFormatting>
  <conditionalFormatting sqref="G180:G181">
    <cfRule type="cellIs" dxfId="936" priority="1581" operator="lessThan">
      <formula>0</formula>
    </cfRule>
    <cfRule type="cellIs" dxfId="935" priority="1582" operator="greaterThan">
      <formula>0</formula>
    </cfRule>
  </conditionalFormatting>
  <conditionalFormatting sqref="F180">
    <cfRule type="expression" dxfId="934" priority="1579">
      <formula>$G180&gt;0</formula>
    </cfRule>
    <cfRule type="expression" dxfId="933" priority="1580">
      <formula>$G180&lt;0</formula>
    </cfRule>
  </conditionalFormatting>
  <conditionalFormatting sqref="F181">
    <cfRule type="expression" dxfId="932" priority="1577">
      <formula>$G181&gt;0</formula>
    </cfRule>
    <cfRule type="expression" dxfId="931" priority="1578">
      <formula>$G181&lt;0</formula>
    </cfRule>
  </conditionalFormatting>
  <conditionalFormatting sqref="G182:G185">
    <cfRule type="cellIs" dxfId="930" priority="1575" operator="lessThan">
      <formula>0</formula>
    </cfRule>
    <cfRule type="cellIs" dxfId="929" priority="1576" operator="greaterThan">
      <formula>0</formula>
    </cfRule>
  </conditionalFormatting>
  <conditionalFormatting sqref="F182">
    <cfRule type="expression" dxfId="928" priority="1573">
      <formula>$G182&gt;0</formula>
    </cfRule>
    <cfRule type="expression" dxfId="927" priority="1574">
      <formula>$G182&lt;0</formula>
    </cfRule>
  </conditionalFormatting>
  <conditionalFormatting sqref="F183">
    <cfRule type="expression" dxfId="926" priority="1571">
      <formula>$G183&gt;0</formula>
    </cfRule>
    <cfRule type="expression" dxfId="925" priority="1572">
      <formula>$G183&lt;0</formula>
    </cfRule>
  </conditionalFormatting>
  <conditionalFormatting sqref="F184">
    <cfRule type="expression" dxfId="924" priority="1569">
      <formula>$G184&gt;0</formula>
    </cfRule>
    <cfRule type="expression" dxfId="923" priority="1570">
      <formula>$G184&lt;0</formula>
    </cfRule>
  </conditionalFormatting>
  <conditionalFormatting sqref="F185">
    <cfRule type="expression" dxfId="922" priority="1567">
      <formula>$G185&gt;0</formula>
    </cfRule>
    <cfRule type="expression" dxfId="921" priority="1568">
      <formula>$G185&lt;0</formula>
    </cfRule>
  </conditionalFormatting>
  <conditionalFormatting sqref="G186:G187">
    <cfRule type="cellIs" dxfId="920" priority="1565" operator="lessThan">
      <formula>0</formula>
    </cfRule>
    <cfRule type="cellIs" dxfId="919" priority="1566" operator="greaterThan">
      <formula>0</formula>
    </cfRule>
  </conditionalFormatting>
  <conditionalFormatting sqref="F186">
    <cfRule type="expression" dxfId="918" priority="1563">
      <formula>$G186&gt;0</formula>
    </cfRule>
    <cfRule type="expression" dxfId="917" priority="1564">
      <formula>$G186&lt;0</formula>
    </cfRule>
  </conditionalFormatting>
  <conditionalFormatting sqref="F187">
    <cfRule type="expression" dxfId="916" priority="1561">
      <formula>$G187&gt;0</formula>
    </cfRule>
    <cfRule type="expression" dxfId="915" priority="1562">
      <formula>$G187&lt;0</formula>
    </cfRule>
  </conditionalFormatting>
  <conditionalFormatting sqref="G188:G191">
    <cfRule type="cellIs" dxfId="914" priority="1559" operator="lessThan">
      <formula>0</formula>
    </cfRule>
    <cfRule type="cellIs" dxfId="913" priority="1560" operator="greaterThan">
      <formula>0</formula>
    </cfRule>
  </conditionalFormatting>
  <conditionalFormatting sqref="F188">
    <cfRule type="expression" dxfId="912" priority="1557">
      <formula>$G188&gt;0</formula>
    </cfRule>
    <cfRule type="expression" dxfId="911" priority="1558">
      <formula>$G188&lt;0</formula>
    </cfRule>
  </conditionalFormatting>
  <conditionalFormatting sqref="F189">
    <cfRule type="expression" dxfId="910" priority="1555">
      <formula>$G189&gt;0</formula>
    </cfRule>
    <cfRule type="expression" dxfId="909" priority="1556">
      <formula>$G189&lt;0</formula>
    </cfRule>
  </conditionalFormatting>
  <conditionalFormatting sqref="F190">
    <cfRule type="expression" dxfId="908" priority="1553">
      <formula>$G190&gt;0</formula>
    </cfRule>
    <cfRule type="expression" dxfId="907" priority="1554">
      <formula>$G190&lt;0</formula>
    </cfRule>
  </conditionalFormatting>
  <conditionalFormatting sqref="F191">
    <cfRule type="expression" dxfId="906" priority="1551">
      <formula>$G191&gt;0</formula>
    </cfRule>
    <cfRule type="expression" dxfId="905" priority="1552">
      <formula>$G191&lt;0</formula>
    </cfRule>
  </conditionalFormatting>
  <conditionalFormatting sqref="G192:G193">
    <cfRule type="cellIs" dxfId="904" priority="1549" operator="lessThan">
      <formula>0</formula>
    </cfRule>
    <cfRule type="cellIs" dxfId="903" priority="1550" operator="greaterThan">
      <formula>0</formula>
    </cfRule>
  </conditionalFormatting>
  <conditionalFormatting sqref="F192">
    <cfRule type="expression" dxfId="902" priority="1547">
      <formula>$G192&gt;0</formula>
    </cfRule>
    <cfRule type="expression" dxfId="901" priority="1548">
      <formula>$G192&lt;0</formula>
    </cfRule>
  </conditionalFormatting>
  <conditionalFormatting sqref="F193">
    <cfRule type="expression" dxfId="900" priority="1545">
      <formula>$G193&gt;0</formula>
    </cfRule>
    <cfRule type="expression" dxfId="899" priority="1546">
      <formula>$G193&lt;0</formula>
    </cfRule>
  </conditionalFormatting>
  <conditionalFormatting sqref="G194:G197">
    <cfRule type="cellIs" dxfId="898" priority="1543" operator="lessThan">
      <formula>0</formula>
    </cfRule>
    <cfRule type="cellIs" dxfId="897" priority="1544" operator="greaterThan">
      <formula>0</formula>
    </cfRule>
  </conditionalFormatting>
  <conditionalFormatting sqref="F194">
    <cfRule type="expression" dxfId="896" priority="1541">
      <formula>$G194&gt;0</formula>
    </cfRule>
    <cfRule type="expression" dxfId="895" priority="1542">
      <formula>$G194&lt;0</formula>
    </cfRule>
  </conditionalFormatting>
  <conditionalFormatting sqref="F195">
    <cfRule type="expression" dxfId="894" priority="1539">
      <formula>$G195&gt;0</formula>
    </cfRule>
    <cfRule type="expression" dxfId="893" priority="1540">
      <formula>$G195&lt;0</formula>
    </cfRule>
  </conditionalFormatting>
  <conditionalFormatting sqref="F196">
    <cfRule type="expression" dxfId="892" priority="1537">
      <formula>$G196&gt;0</formula>
    </cfRule>
    <cfRule type="expression" dxfId="891" priority="1538">
      <formula>$G196&lt;0</formula>
    </cfRule>
  </conditionalFormatting>
  <conditionalFormatting sqref="F197">
    <cfRule type="expression" dxfId="890" priority="1535">
      <formula>$G197&gt;0</formula>
    </cfRule>
    <cfRule type="expression" dxfId="889" priority="1536">
      <formula>$G197&lt;0</formula>
    </cfRule>
  </conditionalFormatting>
  <conditionalFormatting sqref="G198:G199">
    <cfRule type="cellIs" dxfId="888" priority="1533" operator="lessThan">
      <formula>0</formula>
    </cfRule>
    <cfRule type="cellIs" dxfId="887" priority="1534" operator="greaterThan">
      <formula>0</formula>
    </cfRule>
  </conditionalFormatting>
  <conditionalFormatting sqref="F198">
    <cfRule type="expression" dxfId="886" priority="1531">
      <formula>$G198&gt;0</formula>
    </cfRule>
    <cfRule type="expression" dxfId="885" priority="1532">
      <formula>$G198&lt;0</formula>
    </cfRule>
  </conditionalFormatting>
  <conditionalFormatting sqref="F199">
    <cfRule type="expression" dxfId="884" priority="1529">
      <formula>$G199&gt;0</formula>
    </cfRule>
    <cfRule type="expression" dxfId="883" priority="1530">
      <formula>$G199&lt;0</formula>
    </cfRule>
  </conditionalFormatting>
  <conditionalFormatting sqref="G200:G203">
    <cfRule type="cellIs" dxfId="882" priority="1527" operator="lessThan">
      <formula>0</formula>
    </cfRule>
    <cfRule type="cellIs" dxfId="881" priority="1528" operator="greaterThan">
      <formula>0</formula>
    </cfRule>
  </conditionalFormatting>
  <conditionalFormatting sqref="F200">
    <cfRule type="expression" dxfId="880" priority="1525">
      <formula>$G200&gt;0</formula>
    </cfRule>
    <cfRule type="expression" dxfId="879" priority="1526">
      <formula>$G200&lt;0</formula>
    </cfRule>
  </conditionalFormatting>
  <conditionalFormatting sqref="F201">
    <cfRule type="expression" dxfId="878" priority="1523">
      <formula>$G201&gt;0</formula>
    </cfRule>
    <cfRule type="expression" dxfId="877" priority="1524">
      <formula>$G201&lt;0</formula>
    </cfRule>
  </conditionalFormatting>
  <conditionalFormatting sqref="F202">
    <cfRule type="expression" dxfId="876" priority="1521">
      <formula>$G202&gt;0</formula>
    </cfRule>
    <cfRule type="expression" dxfId="875" priority="1522">
      <formula>$G202&lt;0</formula>
    </cfRule>
  </conditionalFormatting>
  <conditionalFormatting sqref="F203">
    <cfRule type="expression" dxfId="874" priority="1519">
      <formula>$G203&gt;0</formula>
    </cfRule>
    <cfRule type="expression" dxfId="873" priority="1520">
      <formula>$G203&lt;0</formula>
    </cfRule>
  </conditionalFormatting>
  <conditionalFormatting sqref="G204:G205">
    <cfRule type="cellIs" dxfId="872" priority="1517" operator="lessThan">
      <formula>0</formula>
    </cfRule>
    <cfRule type="cellIs" dxfId="871" priority="1518" operator="greaterThan">
      <formula>0</formula>
    </cfRule>
  </conditionalFormatting>
  <conditionalFormatting sqref="F204">
    <cfRule type="expression" dxfId="870" priority="1515">
      <formula>$G204&gt;0</formula>
    </cfRule>
    <cfRule type="expression" dxfId="869" priority="1516">
      <formula>$G204&lt;0</formula>
    </cfRule>
  </conditionalFormatting>
  <conditionalFormatting sqref="F205">
    <cfRule type="expression" dxfId="868" priority="1513">
      <formula>$G205&gt;0</formula>
    </cfRule>
    <cfRule type="expression" dxfId="867" priority="1514">
      <formula>$G205&lt;0</formula>
    </cfRule>
  </conditionalFormatting>
  <conditionalFormatting sqref="G206:G209">
    <cfRule type="cellIs" dxfId="866" priority="1511" operator="lessThan">
      <formula>0</formula>
    </cfRule>
    <cfRule type="cellIs" dxfId="865" priority="1512" operator="greaterThan">
      <formula>0</formula>
    </cfRule>
  </conditionalFormatting>
  <conditionalFormatting sqref="F206">
    <cfRule type="expression" dxfId="864" priority="1509">
      <formula>$G206&gt;0</formula>
    </cfRule>
    <cfRule type="expression" dxfId="863" priority="1510">
      <formula>$G206&lt;0</formula>
    </cfRule>
  </conditionalFormatting>
  <conditionalFormatting sqref="F207">
    <cfRule type="expression" dxfId="862" priority="1507">
      <formula>$G207&gt;0</formula>
    </cfRule>
    <cfRule type="expression" dxfId="861" priority="1508">
      <formula>$G207&lt;0</formula>
    </cfRule>
  </conditionalFormatting>
  <conditionalFormatting sqref="F208">
    <cfRule type="expression" dxfId="860" priority="1505">
      <formula>$G208&gt;0</formula>
    </cfRule>
    <cfRule type="expression" dxfId="859" priority="1506">
      <formula>$G208&lt;0</formula>
    </cfRule>
  </conditionalFormatting>
  <conditionalFormatting sqref="F209">
    <cfRule type="expression" dxfId="858" priority="1503">
      <formula>$G209&gt;0</formula>
    </cfRule>
    <cfRule type="expression" dxfId="857" priority="1504">
      <formula>$G209&lt;0</formula>
    </cfRule>
  </conditionalFormatting>
  <conditionalFormatting sqref="G210:G211">
    <cfRule type="cellIs" dxfId="856" priority="1501" operator="lessThan">
      <formula>0</formula>
    </cfRule>
    <cfRule type="cellIs" dxfId="855" priority="1502" operator="greaterThan">
      <formula>0</formula>
    </cfRule>
  </conditionalFormatting>
  <conditionalFormatting sqref="F210">
    <cfRule type="expression" dxfId="854" priority="1499">
      <formula>$G210&gt;0</formula>
    </cfRule>
    <cfRule type="expression" dxfId="853" priority="1500">
      <formula>$G210&lt;0</formula>
    </cfRule>
  </conditionalFormatting>
  <conditionalFormatting sqref="F211">
    <cfRule type="expression" dxfId="852" priority="1497">
      <formula>$G211&gt;0</formula>
    </cfRule>
    <cfRule type="expression" dxfId="851" priority="1498">
      <formula>$G211&lt;0</formula>
    </cfRule>
  </conditionalFormatting>
  <conditionalFormatting sqref="G212:G215">
    <cfRule type="cellIs" dxfId="850" priority="1495" operator="lessThan">
      <formula>0</formula>
    </cfRule>
    <cfRule type="cellIs" dxfId="849" priority="1496" operator="greaterThan">
      <formula>0</formula>
    </cfRule>
  </conditionalFormatting>
  <conditionalFormatting sqref="F212">
    <cfRule type="expression" dxfId="848" priority="1493">
      <formula>$G212&gt;0</formula>
    </cfRule>
    <cfRule type="expression" dxfId="847" priority="1494">
      <formula>$G212&lt;0</formula>
    </cfRule>
  </conditionalFormatting>
  <conditionalFormatting sqref="F213">
    <cfRule type="expression" dxfId="846" priority="1491">
      <formula>$G213&gt;0</formula>
    </cfRule>
    <cfRule type="expression" dxfId="845" priority="1492">
      <formula>$G213&lt;0</formula>
    </cfRule>
  </conditionalFormatting>
  <conditionalFormatting sqref="F214">
    <cfRule type="expression" dxfId="844" priority="1489">
      <formula>$G214&gt;0</formula>
    </cfRule>
    <cfRule type="expression" dxfId="843" priority="1490">
      <formula>$G214&lt;0</formula>
    </cfRule>
  </conditionalFormatting>
  <conditionalFormatting sqref="F215">
    <cfRule type="expression" dxfId="842" priority="1487">
      <formula>$G215&gt;0</formula>
    </cfRule>
    <cfRule type="expression" dxfId="841" priority="1488">
      <formula>$G215&lt;0</formula>
    </cfRule>
  </conditionalFormatting>
  <conditionalFormatting sqref="G216:G217">
    <cfRule type="cellIs" dxfId="840" priority="1485" operator="lessThan">
      <formula>0</formula>
    </cfRule>
    <cfRule type="cellIs" dxfId="839" priority="1486" operator="greaterThan">
      <formula>0</formula>
    </cfRule>
  </conditionalFormatting>
  <conditionalFormatting sqref="F216">
    <cfRule type="expression" dxfId="838" priority="1483">
      <formula>$G216&gt;0</formula>
    </cfRule>
    <cfRule type="expression" dxfId="837" priority="1484">
      <formula>$G216&lt;0</formula>
    </cfRule>
  </conditionalFormatting>
  <conditionalFormatting sqref="F217">
    <cfRule type="expression" dxfId="836" priority="1481">
      <formula>$G217&gt;0</formula>
    </cfRule>
    <cfRule type="expression" dxfId="835" priority="1482">
      <formula>$G217&lt;0</formula>
    </cfRule>
  </conditionalFormatting>
  <conditionalFormatting sqref="G218:G221">
    <cfRule type="cellIs" dxfId="834" priority="1479" operator="lessThan">
      <formula>0</formula>
    </cfRule>
    <cfRule type="cellIs" dxfId="833" priority="1480" operator="greaterThan">
      <formula>0</formula>
    </cfRule>
  </conditionalFormatting>
  <conditionalFormatting sqref="F218">
    <cfRule type="expression" dxfId="832" priority="1477">
      <formula>$G218&gt;0</formula>
    </cfRule>
    <cfRule type="expression" dxfId="831" priority="1478">
      <formula>$G218&lt;0</formula>
    </cfRule>
  </conditionalFormatting>
  <conditionalFormatting sqref="F219">
    <cfRule type="expression" dxfId="830" priority="1475">
      <formula>$G219&gt;0</formula>
    </cfRule>
    <cfRule type="expression" dxfId="829" priority="1476">
      <formula>$G219&lt;0</formula>
    </cfRule>
  </conditionalFormatting>
  <conditionalFormatting sqref="F220">
    <cfRule type="expression" dxfId="828" priority="1473">
      <formula>$G220&gt;0</formula>
    </cfRule>
    <cfRule type="expression" dxfId="827" priority="1474">
      <formula>$G220&lt;0</formula>
    </cfRule>
  </conditionalFormatting>
  <conditionalFormatting sqref="F221">
    <cfRule type="expression" dxfId="826" priority="1471">
      <formula>$G221&gt;0</formula>
    </cfRule>
    <cfRule type="expression" dxfId="825" priority="1472">
      <formula>$G221&lt;0</formula>
    </cfRule>
  </conditionalFormatting>
  <conditionalFormatting sqref="G222:G223">
    <cfRule type="cellIs" dxfId="824" priority="1469" operator="lessThan">
      <formula>0</formula>
    </cfRule>
    <cfRule type="cellIs" dxfId="823" priority="1470" operator="greaterThan">
      <formula>0</formula>
    </cfRule>
  </conditionalFormatting>
  <conditionalFormatting sqref="F222">
    <cfRule type="expression" dxfId="822" priority="1467">
      <formula>$G222&gt;0</formula>
    </cfRule>
    <cfRule type="expression" dxfId="821" priority="1468">
      <formula>$G222&lt;0</formula>
    </cfRule>
  </conditionalFormatting>
  <conditionalFormatting sqref="F223">
    <cfRule type="expression" dxfId="820" priority="1465">
      <formula>$G223&gt;0</formula>
    </cfRule>
    <cfRule type="expression" dxfId="819" priority="1466">
      <formula>$G223&lt;0</formula>
    </cfRule>
  </conditionalFormatting>
  <conditionalFormatting sqref="G224:G227">
    <cfRule type="cellIs" dxfId="818" priority="1463" operator="lessThan">
      <formula>0</formula>
    </cfRule>
    <cfRule type="cellIs" dxfId="817" priority="1464" operator="greaterThan">
      <formula>0</formula>
    </cfRule>
  </conditionalFormatting>
  <conditionalFormatting sqref="F224">
    <cfRule type="expression" dxfId="816" priority="1461">
      <formula>$G224&gt;0</formula>
    </cfRule>
    <cfRule type="expression" dxfId="815" priority="1462">
      <formula>$G224&lt;0</formula>
    </cfRule>
  </conditionalFormatting>
  <conditionalFormatting sqref="F225">
    <cfRule type="expression" dxfId="814" priority="1459">
      <formula>$G225&gt;0</formula>
    </cfRule>
    <cfRule type="expression" dxfId="813" priority="1460">
      <formula>$G225&lt;0</formula>
    </cfRule>
  </conditionalFormatting>
  <conditionalFormatting sqref="F226">
    <cfRule type="expression" dxfId="812" priority="1457">
      <formula>$G226&gt;0</formula>
    </cfRule>
    <cfRule type="expression" dxfId="811" priority="1458">
      <formula>$G226&lt;0</formula>
    </cfRule>
  </conditionalFormatting>
  <conditionalFormatting sqref="F227">
    <cfRule type="expression" dxfId="810" priority="1455">
      <formula>$G227&gt;0</formula>
    </cfRule>
    <cfRule type="expression" dxfId="809" priority="1456">
      <formula>$G227&lt;0</formula>
    </cfRule>
  </conditionalFormatting>
  <conditionalFormatting sqref="G228:G229">
    <cfRule type="cellIs" dxfId="808" priority="1453" operator="lessThan">
      <formula>0</formula>
    </cfRule>
    <cfRule type="cellIs" dxfId="807" priority="1454" operator="greaterThan">
      <formula>0</formula>
    </cfRule>
  </conditionalFormatting>
  <conditionalFormatting sqref="F228">
    <cfRule type="expression" dxfId="806" priority="1451">
      <formula>$G228&gt;0</formula>
    </cfRule>
    <cfRule type="expression" dxfId="805" priority="1452">
      <formula>$G228&lt;0</formula>
    </cfRule>
  </conditionalFormatting>
  <conditionalFormatting sqref="F229">
    <cfRule type="expression" dxfId="804" priority="1449">
      <formula>$G229&gt;0</formula>
    </cfRule>
    <cfRule type="expression" dxfId="803" priority="1450">
      <formula>$G229&lt;0</formula>
    </cfRule>
  </conditionalFormatting>
  <conditionalFormatting sqref="V58:V59">
    <cfRule type="cellIs" dxfId="802" priority="1352" operator="lessThan">
      <formula>0</formula>
    </cfRule>
    <cfRule type="cellIs" dxfId="801" priority="1353" operator="equal">
      <formula>0</formula>
    </cfRule>
  </conditionalFormatting>
  <conditionalFormatting sqref="Z28">
    <cfRule type="cellIs" dxfId="800" priority="1351" operator="equal">
      <formula>0</formula>
    </cfRule>
  </conditionalFormatting>
  <conditionalFormatting sqref="Z28">
    <cfRule type="cellIs" dxfId="799" priority="1350" operator="greaterThan">
      <formula>0</formula>
    </cfRule>
  </conditionalFormatting>
  <conditionalFormatting sqref="D62 D64 D66">
    <cfRule type="expression" dxfId="798" priority="1067">
      <formula>E62&gt;B62</formula>
    </cfRule>
  </conditionalFormatting>
  <conditionalFormatting sqref="C62 C64 C66">
    <cfRule type="expression" dxfId="797" priority="1066">
      <formula>B62&gt;E62</formula>
    </cfRule>
  </conditionalFormatting>
  <conditionalFormatting sqref="D63 D65 D67">
    <cfRule type="expression" dxfId="796" priority="1065">
      <formula>E63&gt;B63</formula>
    </cfRule>
  </conditionalFormatting>
  <conditionalFormatting sqref="C63 C65 C67">
    <cfRule type="expression" dxfId="795" priority="1064">
      <formula>B63&gt;E63</formula>
    </cfRule>
  </conditionalFormatting>
  <conditionalFormatting sqref="D90">
    <cfRule type="expression" dxfId="794" priority="1063">
      <formula>E90&gt;B90</formula>
    </cfRule>
  </conditionalFormatting>
  <conditionalFormatting sqref="C90">
    <cfRule type="expression" dxfId="793" priority="1062">
      <formula>B90&gt;E90</formula>
    </cfRule>
  </conditionalFormatting>
  <conditionalFormatting sqref="D91">
    <cfRule type="expression" dxfId="792" priority="1061">
      <formula>E91&gt;B91</formula>
    </cfRule>
  </conditionalFormatting>
  <conditionalFormatting sqref="C91">
    <cfRule type="expression" dxfId="791" priority="1060">
      <formula>B91&gt;E91</formula>
    </cfRule>
  </conditionalFormatting>
  <conditionalFormatting sqref="B28">
    <cfRule type="cellIs" dxfId="790" priority="1059" operator="greaterThan">
      <formula>E28</formula>
    </cfRule>
  </conditionalFormatting>
  <conditionalFormatting sqref="B29">
    <cfRule type="cellIs" dxfId="789" priority="1058" operator="greaterThan">
      <formula>E29</formula>
    </cfRule>
  </conditionalFormatting>
  <conditionalFormatting sqref="E28">
    <cfRule type="cellIs" dxfId="788" priority="1057" operator="greaterThan">
      <formula>B28</formula>
    </cfRule>
  </conditionalFormatting>
  <conditionalFormatting sqref="E29">
    <cfRule type="cellIs" dxfId="787" priority="1056" operator="greaterThan">
      <formula>B29</formula>
    </cfRule>
  </conditionalFormatting>
  <conditionalFormatting sqref="D28">
    <cfRule type="expression" dxfId="786" priority="1055">
      <formula>E28&gt;B28</formula>
    </cfRule>
  </conditionalFormatting>
  <conditionalFormatting sqref="C28">
    <cfRule type="expression" dxfId="785" priority="1054">
      <formula>B28&gt;E28</formula>
    </cfRule>
  </conditionalFormatting>
  <conditionalFormatting sqref="D29">
    <cfRule type="expression" dxfId="784" priority="1053">
      <formula>E29&gt;B29</formula>
    </cfRule>
  </conditionalFormatting>
  <conditionalFormatting sqref="C29">
    <cfRule type="expression" dxfId="783" priority="1052">
      <formula>B29&gt;E29</formula>
    </cfRule>
  </conditionalFormatting>
  <conditionalFormatting sqref="Y9">
    <cfRule type="cellIs" dxfId="782" priority="1049" operator="greaterThan">
      <formula>$Y6</formula>
    </cfRule>
    <cfRule type="cellIs" dxfId="781" priority="1050" operator="equal">
      <formula>0</formula>
    </cfRule>
  </conditionalFormatting>
  <conditionalFormatting sqref="Y13">
    <cfRule type="cellIs" dxfId="780" priority="1047" operator="greaterThan">
      <formula>$Y10</formula>
    </cfRule>
    <cfRule type="cellIs" dxfId="779" priority="1048" operator="equal">
      <formula>0</formula>
    </cfRule>
  </conditionalFormatting>
  <conditionalFormatting sqref="Y17">
    <cfRule type="cellIs" dxfId="778" priority="1045" operator="greaterThan">
      <formula>$Y14</formula>
    </cfRule>
    <cfRule type="cellIs" dxfId="777" priority="1046" operator="equal">
      <formula>0</formula>
    </cfRule>
  </conditionalFormatting>
  <conditionalFormatting sqref="Y21">
    <cfRule type="cellIs" dxfId="776" priority="1043" operator="greaterThan">
      <formula>$Y18</formula>
    </cfRule>
    <cfRule type="cellIs" dxfId="775" priority="1044" operator="equal">
      <formula>0</formula>
    </cfRule>
  </conditionalFormatting>
  <conditionalFormatting sqref="Y25">
    <cfRule type="cellIs" dxfId="774" priority="1041" operator="greaterThan">
      <formula>$Y22</formula>
    </cfRule>
    <cfRule type="cellIs" dxfId="773" priority="1042" operator="equal">
      <formula>0</formula>
    </cfRule>
  </conditionalFormatting>
  <conditionalFormatting sqref="A28">
    <cfRule type="expression" dxfId="772" priority="1020">
      <formula>V28&lt;&gt;""</formula>
    </cfRule>
  </conditionalFormatting>
  <conditionalFormatting sqref="A26">
    <cfRule type="expression" dxfId="771" priority="1019">
      <formula>V26&lt;&gt;""</formula>
    </cfRule>
  </conditionalFormatting>
  <conditionalFormatting sqref="A27">
    <cfRule type="expression" dxfId="770" priority="1018">
      <formula>V27&lt;&gt;""</formula>
    </cfRule>
  </conditionalFormatting>
  <conditionalFormatting sqref="A29">
    <cfRule type="expression" dxfId="769" priority="1017">
      <formula>V29&lt;&gt;""</formula>
    </cfRule>
  </conditionalFormatting>
  <conditionalFormatting sqref="X26">
    <cfRule type="expression" dxfId="768" priority="979">
      <formula>C26&gt;=X26</formula>
    </cfRule>
    <cfRule type="cellIs" dxfId="767" priority="980" operator="equal">
      <formula>0</formula>
    </cfRule>
  </conditionalFormatting>
  <conditionalFormatting sqref="X27">
    <cfRule type="expression" dxfId="766" priority="977">
      <formula>C27&gt;=X27</formula>
    </cfRule>
    <cfRule type="cellIs" dxfId="765" priority="978" operator="equal">
      <formula>0</formula>
    </cfRule>
  </conditionalFormatting>
  <conditionalFormatting sqref="X28">
    <cfRule type="expression" dxfId="764" priority="975">
      <formula>C28&gt;=X28</formula>
    </cfRule>
    <cfRule type="cellIs" dxfId="763" priority="976" operator="equal">
      <formula>0</formula>
    </cfRule>
  </conditionalFormatting>
  <conditionalFormatting sqref="X29">
    <cfRule type="expression" dxfId="762" priority="973">
      <formula>C29&gt;=X29</formula>
    </cfRule>
    <cfRule type="cellIs" dxfId="761" priority="974" operator="equal">
      <formula>0</formula>
    </cfRule>
  </conditionalFormatting>
  <conditionalFormatting sqref="X2">
    <cfRule type="expression" dxfId="760" priority="951">
      <formula>C2&gt;=X2</formula>
    </cfRule>
    <cfRule type="cellIs" dxfId="759" priority="952" operator="equal">
      <formula>0</formula>
    </cfRule>
  </conditionalFormatting>
  <conditionalFormatting sqref="X3">
    <cfRule type="expression" dxfId="758" priority="949">
      <formula>C3&gt;=X3</formula>
    </cfRule>
    <cfRule type="cellIs" dxfId="757" priority="950" operator="equal">
      <formula>0</formula>
    </cfRule>
  </conditionalFormatting>
  <conditionalFormatting sqref="X4">
    <cfRule type="expression" dxfId="756" priority="947">
      <formula>C4&gt;=X4</formula>
    </cfRule>
    <cfRule type="cellIs" dxfId="755" priority="948" operator="equal">
      <formula>0</formula>
    </cfRule>
  </conditionalFormatting>
  <conditionalFormatting sqref="X5">
    <cfRule type="expression" dxfId="754" priority="945">
      <formula>C5&gt;=X5</formula>
    </cfRule>
    <cfRule type="cellIs" dxfId="753" priority="946" operator="equal">
      <formula>0</formula>
    </cfRule>
  </conditionalFormatting>
  <conditionalFormatting sqref="X6">
    <cfRule type="expression" dxfId="752" priority="919">
      <formula>C6&gt;=X6</formula>
    </cfRule>
    <cfRule type="cellIs" dxfId="751" priority="920" operator="equal">
      <formula>0</formula>
    </cfRule>
  </conditionalFormatting>
  <conditionalFormatting sqref="X7">
    <cfRule type="expression" dxfId="750" priority="917">
      <formula>C7&gt;=X7</formula>
    </cfRule>
    <cfRule type="cellIs" dxfId="749" priority="918" operator="equal">
      <formula>0</formula>
    </cfRule>
  </conditionalFormatting>
  <conditionalFormatting sqref="X8">
    <cfRule type="expression" dxfId="748" priority="915">
      <formula>C8&gt;=X8</formula>
    </cfRule>
    <cfRule type="cellIs" dxfId="747" priority="916" operator="equal">
      <formula>0</formula>
    </cfRule>
  </conditionalFormatting>
  <conditionalFormatting sqref="X9">
    <cfRule type="expression" dxfId="746" priority="913">
      <formula>C9&gt;=X9</formula>
    </cfRule>
    <cfRule type="cellIs" dxfId="745" priority="914" operator="equal">
      <formula>0</formula>
    </cfRule>
  </conditionalFormatting>
  <conditionalFormatting sqref="X10">
    <cfRule type="expression" dxfId="744" priority="911">
      <formula>C10&gt;=X10</formula>
    </cfRule>
    <cfRule type="cellIs" dxfId="743" priority="912" operator="equal">
      <formula>0</formula>
    </cfRule>
  </conditionalFormatting>
  <conditionalFormatting sqref="X11">
    <cfRule type="expression" dxfId="742" priority="909">
      <formula>C11&gt;=X11</formula>
    </cfRule>
    <cfRule type="cellIs" dxfId="741" priority="910" operator="equal">
      <formula>0</formula>
    </cfRule>
  </conditionalFormatting>
  <conditionalFormatting sqref="X12">
    <cfRule type="expression" dxfId="740" priority="907">
      <formula>C12&gt;=X12</formula>
    </cfRule>
    <cfRule type="cellIs" dxfId="739" priority="908" operator="equal">
      <formula>0</formula>
    </cfRule>
  </conditionalFormatting>
  <conditionalFormatting sqref="X13">
    <cfRule type="expression" dxfId="738" priority="905">
      <formula>C13&gt;=X13</formula>
    </cfRule>
    <cfRule type="cellIs" dxfId="737" priority="906" operator="equal">
      <formula>0</formula>
    </cfRule>
  </conditionalFormatting>
  <conditionalFormatting sqref="X14">
    <cfRule type="expression" dxfId="736" priority="903">
      <formula>C14&gt;=X14</formula>
    </cfRule>
    <cfRule type="cellIs" dxfId="735" priority="904" operator="equal">
      <formula>0</formula>
    </cfRule>
  </conditionalFormatting>
  <conditionalFormatting sqref="X15">
    <cfRule type="expression" dxfId="734" priority="901">
      <formula>C15&gt;=X15</formula>
    </cfRule>
    <cfRule type="cellIs" dxfId="733" priority="902" operator="equal">
      <formula>0</formula>
    </cfRule>
  </conditionalFormatting>
  <conditionalFormatting sqref="X16">
    <cfRule type="expression" dxfId="732" priority="899">
      <formula>C16&gt;=X16</formula>
    </cfRule>
    <cfRule type="cellIs" dxfId="731" priority="900" operator="equal">
      <formula>0</formula>
    </cfRule>
  </conditionalFormatting>
  <conditionalFormatting sqref="X17">
    <cfRule type="expression" dxfId="730" priority="897">
      <formula>C17&gt;=X17</formula>
    </cfRule>
    <cfRule type="cellIs" dxfId="729" priority="898" operator="equal">
      <formula>0</formula>
    </cfRule>
  </conditionalFormatting>
  <conditionalFormatting sqref="X18">
    <cfRule type="expression" dxfId="728" priority="895">
      <formula>C18&gt;=X18</formula>
    </cfRule>
    <cfRule type="cellIs" dxfId="727" priority="896" operator="equal">
      <formula>0</formula>
    </cfRule>
  </conditionalFormatting>
  <conditionalFormatting sqref="X19">
    <cfRule type="expression" dxfId="726" priority="893">
      <formula>C19&gt;=X19</formula>
    </cfRule>
    <cfRule type="cellIs" dxfId="725" priority="894" operator="equal">
      <formula>0</formula>
    </cfRule>
  </conditionalFormatting>
  <conditionalFormatting sqref="X20">
    <cfRule type="expression" dxfId="724" priority="891">
      <formula>C20&gt;=X20</formula>
    </cfRule>
    <cfRule type="cellIs" dxfId="723" priority="892" operator="equal">
      <formula>0</formula>
    </cfRule>
  </conditionalFormatting>
  <conditionalFormatting sqref="X21">
    <cfRule type="expression" dxfId="722" priority="889">
      <formula>C21&gt;=X21</formula>
    </cfRule>
    <cfRule type="cellIs" dxfId="721" priority="890" operator="equal">
      <formula>0</formula>
    </cfRule>
  </conditionalFormatting>
  <conditionalFormatting sqref="X22">
    <cfRule type="expression" dxfId="720" priority="887">
      <formula>C22&gt;=X22</formula>
    </cfRule>
    <cfRule type="cellIs" dxfId="719" priority="888" operator="equal">
      <formula>0</formula>
    </cfRule>
  </conditionalFormatting>
  <conditionalFormatting sqref="X23">
    <cfRule type="expression" dxfId="718" priority="885">
      <formula>C23&gt;=X23</formula>
    </cfRule>
    <cfRule type="cellIs" dxfId="717" priority="886" operator="equal">
      <formula>0</formula>
    </cfRule>
  </conditionalFormatting>
  <conditionalFormatting sqref="X24">
    <cfRule type="expression" dxfId="716" priority="883">
      <formula>C24&gt;=X24</formula>
    </cfRule>
    <cfRule type="cellIs" dxfId="715" priority="884" operator="equal">
      <formula>0</formula>
    </cfRule>
  </conditionalFormatting>
  <conditionalFormatting sqref="X25">
    <cfRule type="expression" dxfId="714" priority="881">
      <formula>C25&gt;=X25</formula>
    </cfRule>
    <cfRule type="cellIs" dxfId="713" priority="882" operator="equal">
      <formula>0</formula>
    </cfRule>
  </conditionalFormatting>
  <conditionalFormatting sqref="X42">
    <cfRule type="expression" dxfId="712" priority="879">
      <formula>C82&gt;=X42</formula>
    </cfRule>
    <cfRule type="cellIs" dxfId="711" priority="880" operator="equal">
      <formula>0</formula>
    </cfRule>
  </conditionalFormatting>
  <conditionalFormatting sqref="X45">
    <cfRule type="expression" dxfId="710" priority="873">
      <formula>C85&gt;=X45</formula>
    </cfRule>
    <cfRule type="cellIs" dxfId="709" priority="874" operator="equal">
      <formula>0</formula>
    </cfRule>
  </conditionalFormatting>
  <conditionalFormatting sqref="X46">
    <cfRule type="expression" dxfId="708" priority="871">
      <formula>C86&gt;=X46</formula>
    </cfRule>
    <cfRule type="cellIs" dxfId="707" priority="872" operator="equal">
      <formula>0</formula>
    </cfRule>
  </conditionalFormatting>
  <conditionalFormatting sqref="X47">
    <cfRule type="expression" dxfId="706" priority="869">
      <formula>C87&gt;=X47</formula>
    </cfRule>
    <cfRule type="cellIs" dxfId="705" priority="870" operator="equal">
      <formula>0</formula>
    </cfRule>
  </conditionalFormatting>
  <conditionalFormatting sqref="Z27">
    <cfRule type="cellIs" dxfId="704" priority="824" operator="equal">
      <formula>0</formula>
    </cfRule>
  </conditionalFormatting>
  <conditionalFormatting sqref="Z27">
    <cfRule type="cellIs" dxfId="703" priority="823" operator="greaterThan">
      <formula>0</formula>
    </cfRule>
  </conditionalFormatting>
  <conditionalFormatting sqref="Y92 Y98 Y104 Y110 Y116 Y122 Y128 Y134 Y140 Y146 Y152 Y158 Y164 Y170 Y176 Y182 Y188 Y194 Y200 Y206 Y212 Y218 Y224">
    <cfRule type="cellIs" dxfId="702" priority="23086" operator="lessThanOrEqual">
      <formula>0</formula>
    </cfRule>
    <cfRule type="expression" dxfId="701" priority="23087">
      <formula>(C93)-(D92)&gt;(C93/100)*(1+$AI$1*$AS$4)</formula>
    </cfRule>
  </conditionalFormatting>
  <conditionalFormatting sqref="Y90">
    <cfRule type="expression" dxfId="700" priority="23132">
      <formula>(C91)-(D90)&gt;(C91/100)*(1+$AI$1*$AS$4)</formula>
    </cfRule>
    <cfRule type="cellIs" dxfId="699" priority="23133" operator="lessThanOrEqual">
      <formula>0</formula>
    </cfRule>
  </conditionalFormatting>
  <conditionalFormatting sqref="Y39">
    <cfRule type="cellIs" dxfId="698" priority="675" operator="equal">
      <formula>0</formula>
    </cfRule>
  </conditionalFormatting>
  <conditionalFormatting sqref="Y38">
    <cfRule type="cellIs" dxfId="697" priority="674" operator="equal">
      <formula>0</formula>
    </cfRule>
  </conditionalFormatting>
  <conditionalFormatting sqref="W39">
    <cfRule type="cellIs" dxfId="696" priority="670" operator="equal">
      <formula>"TRAILING"</formula>
    </cfRule>
  </conditionalFormatting>
  <conditionalFormatting sqref="W38">
    <cfRule type="cellIs" dxfId="695" priority="668" operator="equal">
      <formula>"TRAILING"</formula>
    </cfRule>
  </conditionalFormatting>
  <conditionalFormatting sqref="B68">
    <cfRule type="cellIs" dxfId="694" priority="657" operator="greaterThan">
      <formula>E68</formula>
    </cfRule>
  </conditionalFormatting>
  <conditionalFormatting sqref="B69">
    <cfRule type="cellIs" dxfId="693" priority="656" operator="greaterThan">
      <formula>E69</formula>
    </cfRule>
  </conditionalFormatting>
  <conditionalFormatting sqref="E68">
    <cfRule type="cellIs" dxfId="692" priority="655" operator="greaterThan">
      <formula>B68</formula>
    </cfRule>
  </conditionalFormatting>
  <conditionalFormatting sqref="E69">
    <cfRule type="cellIs" dxfId="691" priority="654" operator="greaterThan">
      <formula>B69</formula>
    </cfRule>
  </conditionalFormatting>
  <conditionalFormatting sqref="G68:G69">
    <cfRule type="cellIs" dxfId="690" priority="652" operator="lessThan">
      <formula>0</formula>
    </cfRule>
    <cfRule type="cellIs" dxfId="689" priority="653" operator="greaterThan">
      <formula>0</formula>
    </cfRule>
  </conditionalFormatting>
  <conditionalFormatting sqref="D68">
    <cfRule type="expression" dxfId="688" priority="644">
      <formula>E68&gt;B68</formula>
    </cfRule>
  </conditionalFormatting>
  <conditionalFormatting sqref="C68">
    <cfRule type="expression" dxfId="687" priority="643">
      <formula>B68&gt;E68</formula>
    </cfRule>
  </conditionalFormatting>
  <conditionalFormatting sqref="D69">
    <cfRule type="expression" dxfId="686" priority="642">
      <formula>E69&gt;B69</formula>
    </cfRule>
  </conditionalFormatting>
  <conditionalFormatting sqref="C69">
    <cfRule type="expression" dxfId="685" priority="641">
      <formula>B69&gt;E69</formula>
    </cfRule>
  </conditionalFormatting>
  <conditionalFormatting sqref="G73">
    <cfRule type="cellIs" dxfId="684" priority="639" operator="lessThan">
      <formula>0</formula>
    </cfRule>
    <cfRule type="cellIs" dxfId="683" priority="640" operator="greaterThan">
      <formula>0</formula>
    </cfRule>
  </conditionalFormatting>
  <conditionalFormatting sqref="Y49 Y51 Y53 Y55 Y57 Y59">
    <cfRule type="cellIs" dxfId="682" priority="599" operator="equal">
      <formula>0</formula>
    </cfRule>
  </conditionalFormatting>
  <conditionalFormatting sqref="Y48 Y50 Y52 Y54 Y56 Y58">
    <cfRule type="cellIs" dxfId="681" priority="598" operator="equal">
      <formula>0</formula>
    </cfRule>
  </conditionalFormatting>
  <conditionalFormatting sqref="W49 W51 W53 W55 W57 W59">
    <cfRule type="cellIs" dxfId="680" priority="597" operator="equal">
      <formula>"TRAILING"</formula>
    </cfRule>
  </conditionalFormatting>
  <conditionalFormatting sqref="W48 W50 W52 W54 W56 W58">
    <cfRule type="cellIs" dxfId="679" priority="596" operator="equal">
      <formula>"TRAILING"</formula>
    </cfRule>
  </conditionalFormatting>
  <conditionalFormatting sqref="X48">
    <cfRule type="expression" dxfId="678" priority="594">
      <formula>C88&gt;=X48</formula>
    </cfRule>
    <cfRule type="cellIs" dxfId="677" priority="595" operator="equal">
      <formula>0</formula>
    </cfRule>
  </conditionalFormatting>
  <conditionalFormatting sqref="X49">
    <cfRule type="expression" dxfId="676" priority="592">
      <formula>C89&gt;=X49</formula>
    </cfRule>
    <cfRule type="cellIs" dxfId="675" priority="593" operator="equal">
      <formula>0</formula>
    </cfRule>
  </conditionalFormatting>
  <conditionalFormatting sqref="U30:U42 U45:U57">
    <cfRule type="cellIs" dxfId="674" priority="587" operator="lessThan">
      <formula>0</formula>
    </cfRule>
  </conditionalFormatting>
  <conditionalFormatting sqref="M60:M73">
    <cfRule type="dataBar" priority="5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{D8408EFE-DB69-4BAA-B5E4-216B59BD5C89}</x14:id>
        </ext>
      </extLst>
    </cfRule>
  </conditionalFormatting>
  <conditionalFormatting sqref="X50:X59">
    <cfRule type="expression" dxfId="673" priority="23438">
      <formula>C75&gt;=X50</formula>
    </cfRule>
    <cfRule type="cellIs" dxfId="672" priority="23439" operator="equal">
      <formula>0</formula>
    </cfRule>
  </conditionalFormatting>
  <conditionalFormatting sqref="G74 G76 G78 G80 G82 G84 G86 G88">
    <cfRule type="cellIs" dxfId="671" priority="584" operator="lessThan">
      <formula>0</formula>
    </cfRule>
    <cfRule type="cellIs" dxfId="670" priority="585" operator="greaterThan">
      <formula>0</formula>
    </cfRule>
  </conditionalFormatting>
  <conditionalFormatting sqref="F76 F78 F80 F82 F84 F86 F88">
    <cfRule type="expression" dxfId="669" priority="582">
      <formula>$G76&gt;0</formula>
    </cfRule>
    <cfRule type="expression" dxfId="668" priority="583">
      <formula>$G76&lt;0</formula>
    </cfRule>
  </conditionalFormatting>
  <conditionalFormatting sqref="G75 G77 G79 G81 G83 G85 G87 G89">
    <cfRule type="cellIs" dxfId="667" priority="580" operator="lessThan">
      <formula>0</formula>
    </cfRule>
    <cfRule type="cellIs" dxfId="666" priority="581" operator="greaterThan">
      <formula>0</formula>
    </cfRule>
  </conditionalFormatting>
  <conditionalFormatting sqref="F75 F77 F79 F81 F83 F85 F87 F89">
    <cfRule type="expression" dxfId="665" priority="578">
      <formula>$G75&gt;0</formula>
    </cfRule>
    <cfRule type="expression" dxfId="664" priority="579">
      <formula>$G75&lt;0</formula>
    </cfRule>
  </conditionalFormatting>
  <conditionalFormatting sqref="M74">
    <cfRule type="dataBar" priority="5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{4A823C28-0134-43BC-8284-938CE63596E4}</x14:id>
        </ext>
      </extLst>
    </cfRule>
  </conditionalFormatting>
  <conditionalFormatting sqref="M75:M89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{E33F1672-36E6-4BAD-9C07-89F0CD952058}</x14:id>
        </ext>
      </extLst>
    </cfRule>
  </conditionalFormatting>
  <conditionalFormatting sqref="A75">
    <cfRule type="expression" dxfId="663" priority="562">
      <formula>$U45&lt;&gt;""</formula>
    </cfRule>
  </conditionalFormatting>
  <conditionalFormatting sqref="A76">
    <cfRule type="expression" dxfId="662" priority="561">
      <formula>$U46&lt;&gt;""</formula>
    </cfRule>
  </conditionalFormatting>
  <conditionalFormatting sqref="A77">
    <cfRule type="expression" dxfId="661" priority="560">
      <formula>$U47&lt;&gt;""</formula>
    </cfRule>
  </conditionalFormatting>
  <conditionalFormatting sqref="A78">
    <cfRule type="expression" dxfId="660" priority="559">
      <formula>$U48&lt;&gt;""</formula>
    </cfRule>
  </conditionalFormatting>
  <conditionalFormatting sqref="A79">
    <cfRule type="expression" dxfId="659" priority="558">
      <formula>$U49&lt;&gt;""</formula>
    </cfRule>
  </conditionalFormatting>
  <conditionalFormatting sqref="A80">
    <cfRule type="expression" dxfId="658" priority="557">
      <formula>$U50&lt;&gt;""</formula>
    </cfRule>
  </conditionalFormatting>
  <conditionalFormatting sqref="A81">
    <cfRule type="expression" dxfId="657" priority="556">
      <formula>$U51&lt;&gt;""</formula>
    </cfRule>
  </conditionalFormatting>
  <conditionalFormatting sqref="A82">
    <cfRule type="expression" dxfId="656" priority="555">
      <formula>$U52&lt;&gt;""</formula>
    </cfRule>
  </conditionalFormatting>
  <conditionalFormatting sqref="A83">
    <cfRule type="expression" dxfId="655" priority="554">
      <formula>$U53&lt;&gt;""</formula>
    </cfRule>
  </conditionalFormatting>
  <conditionalFormatting sqref="A84">
    <cfRule type="expression" dxfId="654" priority="553">
      <formula>$U54&lt;&gt;""</formula>
    </cfRule>
  </conditionalFormatting>
  <conditionalFormatting sqref="A85">
    <cfRule type="expression" dxfId="653" priority="552">
      <formula>$U55&lt;&gt;""</formula>
    </cfRule>
  </conditionalFormatting>
  <conditionalFormatting sqref="A86">
    <cfRule type="expression" dxfId="652" priority="551">
      <formula>$U56&lt;&gt;""</formula>
    </cfRule>
  </conditionalFormatting>
  <conditionalFormatting sqref="A87">
    <cfRule type="expression" dxfId="651" priority="550">
      <formula>$U57&lt;&gt;""</formula>
    </cfRule>
  </conditionalFormatting>
  <conditionalFormatting sqref="A88">
    <cfRule type="expression" dxfId="650" priority="549">
      <formula>$U58&lt;&gt;""</formula>
    </cfRule>
  </conditionalFormatting>
  <conditionalFormatting sqref="A89">
    <cfRule type="expression" dxfId="649" priority="548">
      <formula>$U59&lt;&gt;""</formula>
    </cfRule>
  </conditionalFormatting>
  <conditionalFormatting sqref="A60">
    <cfRule type="expression" dxfId="648" priority="547">
      <formula>$U30&lt;&gt;""</formula>
    </cfRule>
  </conditionalFormatting>
  <conditionalFormatting sqref="A61">
    <cfRule type="expression" dxfId="647" priority="546">
      <formula>$U31&lt;&gt;""</formula>
    </cfRule>
  </conditionalFormatting>
  <conditionalFormatting sqref="A62">
    <cfRule type="expression" dxfId="646" priority="545">
      <formula>$U32&lt;&gt;""</formula>
    </cfRule>
  </conditionalFormatting>
  <conditionalFormatting sqref="A63">
    <cfRule type="expression" dxfId="645" priority="544">
      <formula>$U33&lt;&gt;""</formula>
    </cfRule>
  </conditionalFormatting>
  <conditionalFormatting sqref="A64">
    <cfRule type="expression" dxfId="644" priority="543">
      <formula>$U34&lt;&gt;""</formula>
    </cfRule>
  </conditionalFormatting>
  <conditionalFormatting sqref="A65">
    <cfRule type="expression" dxfId="643" priority="542">
      <formula>$U35&lt;&gt;""</formula>
    </cfRule>
  </conditionalFormatting>
  <conditionalFormatting sqref="A66">
    <cfRule type="expression" dxfId="642" priority="541">
      <formula>$U36&lt;&gt;""</formula>
    </cfRule>
  </conditionalFormatting>
  <conditionalFormatting sqref="A67">
    <cfRule type="expression" dxfId="641" priority="540">
      <formula>$U37&lt;&gt;""</formula>
    </cfRule>
  </conditionalFormatting>
  <conditionalFormatting sqref="A68">
    <cfRule type="expression" dxfId="640" priority="539">
      <formula>$U38&lt;&gt;""</formula>
    </cfRule>
  </conditionalFormatting>
  <conditionalFormatting sqref="A69">
    <cfRule type="expression" dxfId="639" priority="538">
      <formula>$U39&lt;&gt;""</formula>
    </cfRule>
  </conditionalFormatting>
  <conditionalFormatting sqref="A70">
    <cfRule type="expression" dxfId="638" priority="537">
      <formula>$U40&lt;&gt;""</formula>
    </cfRule>
  </conditionalFormatting>
  <conditionalFormatting sqref="A71">
    <cfRule type="expression" dxfId="637" priority="536">
      <formula>$U41&lt;&gt;""</formula>
    </cfRule>
  </conditionalFormatting>
  <conditionalFormatting sqref="A72">
    <cfRule type="expression" dxfId="636" priority="535">
      <formula>$U42&lt;&gt;""</formula>
    </cfRule>
  </conditionalFormatting>
  <conditionalFormatting sqref="A73">
    <cfRule type="expression" dxfId="635" priority="534">
      <formula>$U43&lt;&gt;""</formula>
    </cfRule>
  </conditionalFormatting>
  <conditionalFormatting sqref="A74">
    <cfRule type="expression" dxfId="634" priority="533">
      <formula>$U44&lt;&gt;""</formula>
    </cfRule>
  </conditionalFormatting>
  <conditionalFormatting sqref="AA45">
    <cfRule type="expression" dxfId="633" priority="532">
      <formula>$U45&lt;&gt;""</formula>
    </cfRule>
  </conditionalFormatting>
  <conditionalFormatting sqref="AA46">
    <cfRule type="expression" dxfId="632" priority="531">
      <formula>$U46&lt;&gt;""</formula>
    </cfRule>
  </conditionalFormatting>
  <conditionalFormatting sqref="AA47">
    <cfRule type="expression" dxfId="631" priority="530">
      <formula>$U47&lt;&gt;""</formula>
    </cfRule>
  </conditionalFormatting>
  <conditionalFormatting sqref="AA48">
    <cfRule type="expression" dxfId="630" priority="529">
      <formula>$U48&lt;&gt;""</formula>
    </cfRule>
  </conditionalFormatting>
  <conditionalFormatting sqref="AA49">
    <cfRule type="expression" dxfId="629" priority="528">
      <formula>$U49&lt;&gt;""</formula>
    </cfRule>
  </conditionalFormatting>
  <conditionalFormatting sqref="AA50">
    <cfRule type="expression" dxfId="628" priority="527">
      <formula>$U50&lt;&gt;""</formula>
    </cfRule>
  </conditionalFormatting>
  <conditionalFormatting sqref="AA51">
    <cfRule type="expression" dxfId="627" priority="526">
      <formula>$U51&lt;&gt;""</formula>
    </cfRule>
  </conditionalFormatting>
  <conditionalFormatting sqref="AA52">
    <cfRule type="expression" dxfId="626" priority="525">
      <formula>$U52&lt;&gt;""</formula>
    </cfRule>
  </conditionalFormatting>
  <conditionalFormatting sqref="AA53">
    <cfRule type="expression" dxfId="625" priority="524">
      <formula>$U53&lt;&gt;""</formula>
    </cfRule>
  </conditionalFormatting>
  <conditionalFormatting sqref="AA54">
    <cfRule type="expression" dxfId="624" priority="523">
      <formula>$U54&lt;&gt;""</formula>
    </cfRule>
  </conditionalFormatting>
  <conditionalFormatting sqref="AA55">
    <cfRule type="expression" dxfId="623" priority="522">
      <formula>$U55&lt;&gt;""</formula>
    </cfRule>
  </conditionalFormatting>
  <conditionalFormatting sqref="AA56">
    <cfRule type="expression" dxfId="622" priority="521">
      <formula>$U56&lt;&gt;""</formula>
    </cfRule>
  </conditionalFormatting>
  <conditionalFormatting sqref="AA57">
    <cfRule type="expression" dxfId="621" priority="520">
      <formula>$U57&lt;&gt;""</formula>
    </cfRule>
  </conditionalFormatting>
  <conditionalFormatting sqref="AA58">
    <cfRule type="expression" dxfId="620" priority="519">
      <formula>$U58&lt;&gt;""</formula>
    </cfRule>
  </conditionalFormatting>
  <conditionalFormatting sqref="AA59">
    <cfRule type="expression" dxfId="619" priority="518">
      <formula>$U59&lt;&gt;""</formula>
    </cfRule>
  </conditionalFormatting>
  <conditionalFormatting sqref="D75">
    <cfRule type="expression" dxfId="618" priority="517">
      <formula>E75&gt;B75</formula>
    </cfRule>
  </conditionalFormatting>
  <conditionalFormatting sqref="C75">
    <cfRule type="expression" dxfId="617" priority="516">
      <formula>B75&gt;E75</formula>
    </cfRule>
  </conditionalFormatting>
  <conditionalFormatting sqref="D76">
    <cfRule type="expression" dxfId="616" priority="515">
      <formula>E76&gt;B76</formula>
    </cfRule>
  </conditionalFormatting>
  <conditionalFormatting sqref="C76">
    <cfRule type="expression" dxfId="615" priority="514">
      <formula>B76&gt;E76</formula>
    </cfRule>
  </conditionalFormatting>
  <conditionalFormatting sqref="B75">
    <cfRule type="cellIs" dxfId="614" priority="513" operator="greaterThan">
      <formula>E75</formula>
    </cfRule>
  </conditionalFormatting>
  <conditionalFormatting sqref="B76">
    <cfRule type="cellIs" dxfId="613" priority="512" operator="greaterThan">
      <formula>E76</formula>
    </cfRule>
  </conditionalFormatting>
  <conditionalFormatting sqref="E75">
    <cfRule type="cellIs" dxfId="612" priority="511" operator="greaterThan">
      <formula>B75</formula>
    </cfRule>
  </conditionalFormatting>
  <conditionalFormatting sqref="E76">
    <cfRule type="cellIs" dxfId="611" priority="510" operator="greaterThan">
      <formula>B76</formula>
    </cfRule>
  </conditionalFormatting>
  <conditionalFormatting sqref="D77">
    <cfRule type="expression" dxfId="610" priority="509">
      <formula>E77&gt;B77</formula>
    </cfRule>
  </conditionalFormatting>
  <conditionalFormatting sqref="C77">
    <cfRule type="expression" dxfId="609" priority="508">
      <formula>B77&gt;E77</formula>
    </cfRule>
  </conditionalFormatting>
  <conditionalFormatting sqref="D78">
    <cfRule type="expression" dxfId="608" priority="507">
      <formula>E78&gt;B78</formula>
    </cfRule>
  </conditionalFormatting>
  <conditionalFormatting sqref="C78">
    <cfRule type="expression" dxfId="607" priority="506">
      <formula>B78&gt;E78</formula>
    </cfRule>
  </conditionalFormatting>
  <conditionalFormatting sqref="B77">
    <cfRule type="cellIs" dxfId="606" priority="505" operator="greaterThan">
      <formula>E77</formula>
    </cfRule>
  </conditionalFormatting>
  <conditionalFormatting sqref="B78">
    <cfRule type="cellIs" dxfId="605" priority="504" operator="greaterThan">
      <formula>E78</formula>
    </cfRule>
  </conditionalFormatting>
  <conditionalFormatting sqref="E77">
    <cfRule type="cellIs" dxfId="604" priority="503" operator="greaterThan">
      <formula>B77</formula>
    </cfRule>
  </conditionalFormatting>
  <conditionalFormatting sqref="E78">
    <cfRule type="cellIs" dxfId="603" priority="502" operator="greaterThan">
      <formula>B78</formula>
    </cfRule>
  </conditionalFormatting>
  <conditionalFormatting sqref="D79">
    <cfRule type="expression" dxfId="602" priority="501">
      <formula>E79&gt;B79</formula>
    </cfRule>
  </conditionalFormatting>
  <conditionalFormatting sqref="C79">
    <cfRule type="expression" dxfId="601" priority="500">
      <formula>B79&gt;E79</formula>
    </cfRule>
  </conditionalFormatting>
  <conditionalFormatting sqref="D80">
    <cfRule type="expression" dxfId="600" priority="499">
      <formula>E80&gt;B80</formula>
    </cfRule>
  </conditionalFormatting>
  <conditionalFormatting sqref="C80">
    <cfRule type="expression" dxfId="599" priority="498">
      <formula>B80&gt;E80</formula>
    </cfRule>
  </conditionalFormatting>
  <conditionalFormatting sqref="B79">
    <cfRule type="cellIs" dxfId="598" priority="497" operator="greaterThan">
      <formula>E79</formula>
    </cfRule>
  </conditionalFormatting>
  <conditionalFormatting sqref="B80">
    <cfRule type="cellIs" dxfId="597" priority="496" operator="greaterThan">
      <formula>E80</formula>
    </cfRule>
  </conditionalFormatting>
  <conditionalFormatting sqref="E79">
    <cfRule type="cellIs" dxfId="596" priority="495" operator="greaterThan">
      <formula>B79</formula>
    </cfRule>
  </conditionalFormatting>
  <conditionalFormatting sqref="E80">
    <cfRule type="cellIs" dxfId="595" priority="494" operator="greaterThan">
      <formula>B80</formula>
    </cfRule>
  </conditionalFormatting>
  <conditionalFormatting sqref="D81">
    <cfRule type="expression" dxfId="594" priority="493">
      <formula>E81&gt;B81</formula>
    </cfRule>
  </conditionalFormatting>
  <conditionalFormatting sqref="C81">
    <cfRule type="expression" dxfId="593" priority="492">
      <formula>B81&gt;E81</formula>
    </cfRule>
  </conditionalFormatting>
  <conditionalFormatting sqref="D82">
    <cfRule type="expression" dxfId="592" priority="491">
      <formula>E82&gt;B82</formula>
    </cfRule>
  </conditionalFormatting>
  <conditionalFormatting sqref="C82">
    <cfRule type="expression" dxfId="591" priority="490">
      <formula>B82&gt;E82</formula>
    </cfRule>
  </conditionalFormatting>
  <conditionalFormatting sqref="B81">
    <cfRule type="cellIs" dxfId="590" priority="489" operator="greaterThan">
      <formula>E81</formula>
    </cfRule>
  </conditionalFormatting>
  <conditionalFormatting sqref="B82">
    <cfRule type="cellIs" dxfId="589" priority="488" operator="greaterThan">
      <formula>E82</formula>
    </cfRule>
  </conditionalFormatting>
  <conditionalFormatting sqref="E81">
    <cfRule type="cellIs" dxfId="588" priority="487" operator="greaterThan">
      <formula>B81</formula>
    </cfRule>
  </conditionalFormatting>
  <conditionalFormatting sqref="E82">
    <cfRule type="cellIs" dxfId="587" priority="486" operator="greaterThan">
      <formula>B82</formula>
    </cfRule>
  </conditionalFormatting>
  <conditionalFormatting sqref="D83">
    <cfRule type="expression" dxfId="586" priority="485">
      <formula>E83&gt;B83</formula>
    </cfRule>
  </conditionalFormatting>
  <conditionalFormatting sqref="C83">
    <cfRule type="expression" dxfId="585" priority="484">
      <formula>B83&gt;E83</formula>
    </cfRule>
  </conditionalFormatting>
  <conditionalFormatting sqref="D84">
    <cfRule type="expression" dxfId="584" priority="483">
      <formula>E84&gt;B84</formula>
    </cfRule>
  </conditionalFormatting>
  <conditionalFormatting sqref="C84">
    <cfRule type="expression" dxfId="583" priority="482">
      <formula>B84&gt;E84</formula>
    </cfRule>
  </conditionalFormatting>
  <conditionalFormatting sqref="B83">
    <cfRule type="cellIs" dxfId="582" priority="481" operator="greaterThan">
      <formula>E83</formula>
    </cfRule>
  </conditionalFormatting>
  <conditionalFormatting sqref="B84">
    <cfRule type="cellIs" dxfId="581" priority="480" operator="greaterThan">
      <formula>E84</formula>
    </cfRule>
  </conditionalFormatting>
  <conditionalFormatting sqref="E83">
    <cfRule type="cellIs" dxfId="580" priority="479" operator="greaterThan">
      <formula>B83</formula>
    </cfRule>
  </conditionalFormatting>
  <conditionalFormatting sqref="E84">
    <cfRule type="cellIs" dxfId="579" priority="478" operator="greaterThan">
      <formula>B84</formula>
    </cfRule>
  </conditionalFormatting>
  <conditionalFormatting sqref="D85">
    <cfRule type="expression" dxfId="578" priority="477">
      <formula>E85&gt;B85</formula>
    </cfRule>
  </conditionalFormatting>
  <conditionalFormatting sqref="C85">
    <cfRule type="expression" dxfId="577" priority="476">
      <formula>B85&gt;E85</formula>
    </cfRule>
  </conditionalFormatting>
  <conditionalFormatting sqref="D86">
    <cfRule type="expression" dxfId="576" priority="475">
      <formula>E86&gt;B86</formula>
    </cfRule>
  </conditionalFormatting>
  <conditionalFormatting sqref="C86">
    <cfRule type="expression" dxfId="575" priority="474">
      <formula>B86&gt;E86</formula>
    </cfRule>
  </conditionalFormatting>
  <conditionalFormatting sqref="B85">
    <cfRule type="cellIs" dxfId="574" priority="473" operator="greaterThan">
      <formula>E85</formula>
    </cfRule>
  </conditionalFormatting>
  <conditionalFormatting sqref="B86">
    <cfRule type="cellIs" dxfId="573" priority="472" operator="greaterThan">
      <formula>E86</formula>
    </cfRule>
  </conditionalFormatting>
  <conditionalFormatting sqref="E85">
    <cfRule type="cellIs" dxfId="572" priority="471" operator="greaterThan">
      <formula>B85</formula>
    </cfRule>
  </conditionalFormatting>
  <conditionalFormatting sqref="E86">
    <cfRule type="cellIs" dxfId="571" priority="470" operator="greaterThan">
      <formula>B86</formula>
    </cfRule>
  </conditionalFormatting>
  <conditionalFormatting sqref="D87">
    <cfRule type="expression" dxfId="570" priority="469">
      <formula>E87&gt;B87</formula>
    </cfRule>
  </conditionalFormatting>
  <conditionalFormatting sqref="C87">
    <cfRule type="expression" dxfId="569" priority="468">
      <formula>B87&gt;E87</formula>
    </cfRule>
  </conditionalFormatting>
  <conditionalFormatting sqref="D88">
    <cfRule type="expression" dxfId="568" priority="467">
      <formula>E88&gt;B88</formula>
    </cfRule>
  </conditionalFormatting>
  <conditionalFormatting sqref="C88">
    <cfRule type="expression" dxfId="567" priority="466">
      <formula>B88&gt;E88</formula>
    </cfRule>
  </conditionalFormatting>
  <conditionalFormatting sqref="B87">
    <cfRule type="cellIs" dxfId="566" priority="465" operator="greaterThan">
      <formula>E87</formula>
    </cfRule>
  </conditionalFormatting>
  <conditionalFormatting sqref="B88">
    <cfRule type="cellIs" dxfId="565" priority="464" operator="greaterThan">
      <formula>E88</formula>
    </cfRule>
  </conditionalFormatting>
  <conditionalFormatting sqref="E87">
    <cfRule type="cellIs" dxfId="564" priority="463" operator="greaterThan">
      <formula>B87</formula>
    </cfRule>
  </conditionalFormatting>
  <conditionalFormatting sqref="E88">
    <cfRule type="cellIs" dxfId="563" priority="462" operator="greaterThan">
      <formula>B88</formula>
    </cfRule>
  </conditionalFormatting>
  <conditionalFormatting sqref="D89">
    <cfRule type="expression" dxfId="562" priority="461">
      <formula>E89&gt;B89</formula>
    </cfRule>
  </conditionalFormatting>
  <conditionalFormatting sqref="C89">
    <cfRule type="expression" dxfId="561" priority="460">
      <formula>B89&gt;E89</formula>
    </cfRule>
  </conditionalFormatting>
  <conditionalFormatting sqref="B89">
    <cfRule type="cellIs" dxfId="560" priority="459" operator="greaterThan">
      <formula>E89</formula>
    </cfRule>
  </conditionalFormatting>
  <conditionalFormatting sqref="E89">
    <cfRule type="cellIs" dxfId="559" priority="458" operator="greaterThan">
      <formula>B89</formula>
    </cfRule>
  </conditionalFormatting>
  <conditionalFormatting sqref="D92">
    <cfRule type="expression" dxfId="558" priority="457">
      <formula>E92&gt;B92</formula>
    </cfRule>
  </conditionalFormatting>
  <conditionalFormatting sqref="C92">
    <cfRule type="expression" dxfId="557" priority="456">
      <formula>B92&gt;E92</formula>
    </cfRule>
  </conditionalFormatting>
  <conditionalFormatting sqref="B92">
    <cfRule type="cellIs" dxfId="556" priority="455" operator="greaterThan">
      <formula>E92</formula>
    </cfRule>
  </conditionalFormatting>
  <conditionalFormatting sqref="E92">
    <cfRule type="cellIs" dxfId="555" priority="454" operator="greaterThan">
      <formula>B92</formula>
    </cfRule>
  </conditionalFormatting>
  <conditionalFormatting sqref="D93">
    <cfRule type="expression" dxfId="554" priority="453">
      <formula>E93&gt;B93</formula>
    </cfRule>
  </conditionalFormatting>
  <conditionalFormatting sqref="C93">
    <cfRule type="expression" dxfId="553" priority="452">
      <formula>B93&gt;E93</formula>
    </cfRule>
  </conditionalFormatting>
  <conditionalFormatting sqref="B93">
    <cfRule type="cellIs" dxfId="552" priority="451" operator="greaterThan">
      <formula>E93</formula>
    </cfRule>
  </conditionalFormatting>
  <conditionalFormatting sqref="E93">
    <cfRule type="cellIs" dxfId="551" priority="450" operator="greaterThan">
      <formula>B93</formula>
    </cfRule>
  </conditionalFormatting>
  <conditionalFormatting sqref="D94">
    <cfRule type="expression" dxfId="550" priority="449">
      <formula>E94&gt;B94</formula>
    </cfRule>
  </conditionalFormatting>
  <conditionalFormatting sqref="C94">
    <cfRule type="expression" dxfId="549" priority="448">
      <formula>B94&gt;E94</formula>
    </cfRule>
  </conditionalFormatting>
  <conditionalFormatting sqref="B94">
    <cfRule type="cellIs" dxfId="548" priority="447" operator="greaterThan">
      <formula>E94</formula>
    </cfRule>
  </conditionalFormatting>
  <conditionalFormatting sqref="E94">
    <cfRule type="cellIs" dxfId="547" priority="446" operator="greaterThan">
      <formula>B94</formula>
    </cfRule>
  </conditionalFormatting>
  <conditionalFormatting sqref="D95">
    <cfRule type="expression" dxfId="546" priority="445">
      <formula>E95&gt;B95</formula>
    </cfRule>
  </conditionalFormatting>
  <conditionalFormatting sqref="C95">
    <cfRule type="expression" dxfId="545" priority="444">
      <formula>B95&gt;E95</formula>
    </cfRule>
  </conditionalFormatting>
  <conditionalFormatting sqref="B95">
    <cfRule type="cellIs" dxfId="544" priority="443" operator="greaterThan">
      <formula>E95</formula>
    </cfRule>
  </conditionalFormatting>
  <conditionalFormatting sqref="E95">
    <cfRule type="cellIs" dxfId="543" priority="442" operator="greaterThan">
      <formula>B95</formula>
    </cfRule>
  </conditionalFormatting>
  <conditionalFormatting sqref="D96">
    <cfRule type="expression" dxfId="542" priority="441">
      <formula>E96&gt;B96</formula>
    </cfRule>
  </conditionalFormatting>
  <conditionalFormatting sqref="C96">
    <cfRule type="expression" dxfId="541" priority="440">
      <formula>B96&gt;E96</formula>
    </cfRule>
  </conditionalFormatting>
  <conditionalFormatting sqref="B96">
    <cfRule type="cellIs" dxfId="540" priority="439" operator="greaterThan">
      <formula>E96</formula>
    </cfRule>
  </conditionalFormatting>
  <conditionalFormatting sqref="E96">
    <cfRule type="cellIs" dxfId="539" priority="438" operator="greaterThan">
      <formula>B96</formula>
    </cfRule>
  </conditionalFormatting>
  <conditionalFormatting sqref="D97">
    <cfRule type="expression" dxfId="538" priority="437">
      <formula>E97&gt;B97</formula>
    </cfRule>
  </conditionalFormatting>
  <conditionalFormatting sqref="C97">
    <cfRule type="expression" dxfId="537" priority="436">
      <formula>B97&gt;E97</formula>
    </cfRule>
  </conditionalFormatting>
  <conditionalFormatting sqref="B97">
    <cfRule type="cellIs" dxfId="536" priority="435" operator="greaterThan">
      <formula>E97</formula>
    </cfRule>
  </conditionalFormatting>
  <conditionalFormatting sqref="E97">
    <cfRule type="cellIs" dxfId="535" priority="434" operator="greaterThan">
      <formula>B97</formula>
    </cfRule>
  </conditionalFormatting>
  <conditionalFormatting sqref="Q230:T234">
    <cfRule type="cellIs" dxfId="534" priority="431" operator="equal">
      <formula>0</formula>
    </cfRule>
  </conditionalFormatting>
  <conditionalFormatting sqref="AA232">
    <cfRule type="cellIs" dxfId="533" priority="429" operator="equal">
      <formula>0</formula>
    </cfRule>
  </conditionalFormatting>
  <conditionalFormatting sqref="Z232">
    <cfRule type="cellIs" dxfId="532" priority="430" operator="equal">
      <formula>0</formula>
    </cfRule>
  </conditionalFormatting>
  <conditionalFormatting sqref="AA233:AA234">
    <cfRule type="cellIs" dxfId="531" priority="427" operator="equal">
      <formula>0</formula>
    </cfRule>
  </conditionalFormatting>
  <conditionalFormatting sqref="Z233:Z234">
    <cfRule type="cellIs" dxfId="530" priority="428" operator="equal">
      <formula>0</formula>
    </cfRule>
  </conditionalFormatting>
  <conditionalFormatting sqref="AA234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1">
    <cfRule type="cellIs" dxfId="529" priority="425" operator="equal">
      <formula>0</formula>
    </cfRule>
  </conditionalFormatting>
  <conditionalFormatting sqref="W230">
    <cfRule type="cellIs" dxfId="528" priority="419" operator="equal">
      <formula>0</formula>
    </cfRule>
    <cfRule type="cellIs" dxfId="527" priority="420" operator="lessThan">
      <formula>W231</formula>
    </cfRule>
    <cfRule type="cellIs" dxfId="526" priority="424" operator="lessThan">
      <formula>0</formula>
    </cfRule>
  </conditionalFormatting>
  <conditionalFormatting sqref="W233">
    <cfRule type="cellIs" dxfId="525" priority="423" operator="equal">
      <formula>0</formula>
    </cfRule>
  </conditionalFormatting>
  <conditionalFormatting sqref="W232">
    <cfRule type="cellIs" dxfId="524" priority="417" operator="equal">
      <formula>0</formula>
    </cfRule>
    <cfRule type="cellIs" dxfId="523" priority="418" operator="lessThan">
      <formula>W233</formula>
    </cfRule>
    <cfRule type="cellIs" dxfId="522" priority="422" operator="lessThan">
      <formula>0</formula>
    </cfRule>
  </conditionalFormatting>
  <conditionalFormatting sqref="W234">
    <cfRule type="cellIs" dxfId="521" priority="416" operator="equal">
      <formula>0</formula>
    </cfRule>
    <cfRule type="cellIs" dxfId="520" priority="421" operator="lessThan">
      <formula>W235</formula>
    </cfRule>
  </conditionalFormatting>
  <conditionalFormatting sqref="Z234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0:X234">
    <cfRule type="expression" dxfId="519" priority="413">
      <formula>X230*100&lt;C230</formula>
    </cfRule>
    <cfRule type="cellIs" dxfId="518" priority="414" operator="equal">
      <formula>0</formula>
    </cfRule>
  </conditionalFormatting>
  <conditionalFormatting sqref="Y232 Y234">
    <cfRule type="cellIs" dxfId="517" priority="412" operator="lessThanOrEqual">
      <formula>0</formula>
    </cfRule>
  </conditionalFormatting>
  <conditionalFormatting sqref="Y233">
    <cfRule type="cellIs" dxfId="516" priority="411" operator="equal">
      <formula>0</formula>
    </cfRule>
  </conditionalFormatting>
  <conditionalFormatting sqref="Y231">
    <cfRule type="cellIs" dxfId="515" priority="410" operator="equal">
      <formula>0</formula>
    </cfRule>
  </conditionalFormatting>
  <conditionalFormatting sqref="A234">
    <cfRule type="expression" dxfId="514" priority="408">
      <formula>D234&lt;F234</formula>
    </cfRule>
    <cfRule type="expression" dxfId="513" priority="409">
      <formula>C234&gt;F234</formula>
    </cfRule>
  </conditionalFormatting>
  <conditionalFormatting sqref="A233">
    <cfRule type="expression" dxfId="512" priority="406">
      <formula>D233&lt;F233</formula>
    </cfRule>
    <cfRule type="expression" dxfId="511" priority="407">
      <formula>C233&gt;F233</formula>
    </cfRule>
  </conditionalFormatting>
  <conditionalFormatting sqref="A232">
    <cfRule type="expression" dxfId="510" priority="404">
      <formula>D232&lt;F232</formula>
    </cfRule>
    <cfRule type="expression" dxfId="509" priority="405">
      <formula>C232&gt;F232</formula>
    </cfRule>
  </conditionalFormatting>
  <conditionalFormatting sqref="A231">
    <cfRule type="expression" dxfId="508" priority="402">
      <formula>D231&lt;F231</formula>
    </cfRule>
    <cfRule type="expression" dxfId="507" priority="403">
      <formula>C231&gt;F231</formula>
    </cfRule>
  </conditionalFormatting>
  <conditionalFormatting sqref="A230">
    <cfRule type="expression" dxfId="506" priority="400">
      <formula>D230&lt;F230</formula>
    </cfRule>
    <cfRule type="expression" dxfId="505" priority="401">
      <formula>C230&gt;F230</formula>
    </cfRule>
  </conditionalFormatting>
  <conditionalFormatting sqref="U230:U234">
    <cfRule type="cellIs" dxfId="504" priority="399" operator="equal">
      <formula>0</formula>
    </cfRule>
  </conditionalFormatting>
  <conditionalFormatting sqref="D230">
    <cfRule type="expression" dxfId="503" priority="398">
      <formula>E230&gt;B230</formula>
    </cfRule>
  </conditionalFormatting>
  <conditionalFormatting sqref="C230">
    <cfRule type="expression" dxfId="502" priority="397">
      <formula>B230&gt;E230</formula>
    </cfRule>
  </conditionalFormatting>
  <conditionalFormatting sqref="B230">
    <cfRule type="cellIs" dxfId="501" priority="396" operator="greaterThan">
      <formula>E230</formula>
    </cfRule>
  </conditionalFormatting>
  <conditionalFormatting sqref="E230">
    <cfRule type="cellIs" dxfId="500" priority="395" operator="greaterThan">
      <formula>B230</formula>
    </cfRule>
  </conditionalFormatting>
  <conditionalFormatting sqref="D231">
    <cfRule type="expression" dxfId="499" priority="394">
      <formula>E231&gt;B231</formula>
    </cfRule>
  </conditionalFormatting>
  <conditionalFormatting sqref="C231">
    <cfRule type="expression" dxfId="498" priority="393">
      <formula>B231&gt;E231</formula>
    </cfRule>
  </conditionalFormatting>
  <conditionalFormatting sqref="B231">
    <cfRule type="cellIs" dxfId="497" priority="392" operator="greaterThan">
      <formula>E231</formula>
    </cfRule>
  </conditionalFormatting>
  <conditionalFormatting sqref="E231">
    <cfRule type="cellIs" dxfId="496" priority="391" operator="greaterThan">
      <formula>B231</formula>
    </cfRule>
  </conditionalFormatting>
  <conditionalFormatting sqref="D232">
    <cfRule type="expression" dxfId="495" priority="390">
      <formula>E232&gt;B232</formula>
    </cfRule>
  </conditionalFormatting>
  <conditionalFormatting sqref="C232">
    <cfRule type="expression" dxfId="494" priority="389">
      <formula>B232&gt;E232</formula>
    </cfRule>
  </conditionalFormatting>
  <conditionalFormatting sqref="B232">
    <cfRule type="cellIs" dxfId="493" priority="388" operator="greaterThan">
      <formula>E232</formula>
    </cfRule>
  </conditionalFormatting>
  <conditionalFormatting sqref="E232">
    <cfRule type="cellIs" dxfId="492" priority="387" operator="greaterThan">
      <formula>B232</formula>
    </cfRule>
  </conditionalFormatting>
  <conditionalFormatting sqref="D233">
    <cfRule type="expression" dxfId="491" priority="386">
      <formula>E233&gt;B233</formula>
    </cfRule>
  </conditionalFormatting>
  <conditionalFormatting sqref="C233">
    <cfRule type="expression" dxfId="490" priority="385">
      <formula>B233&gt;E233</formula>
    </cfRule>
  </conditionalFormatting>
  <conditionalFormatting sqref="B233">
    <cfRule type="cellIs" dxfId="489" priority="384" operator="greaterThan">
      <formula>E233</formula>
    </cfRule>
  </conditionalFormatting>
  <conditionalFormatting sqref="E233">
    <cfRule type="cellIs" dxfId="488" priority="383" operator="greaterThan">
      <formula>B233</formula>
    </cfRule>
  </conditionalFormatting>
  <conditionalFormatting sqref="D234">
    <cfRule type="expression" dxfId="487" priority="382">
      <formula>E234&gt;B234</formula>
    </cfRule>
  </conditionalFormatting>
  <conditionalFormatting sqref="C234">
    <cfRule type="expression" dxfId="486" priority="381">
      <formula>B234&gt;E234</formula>
    </cfRule>
  </conditionalFormatting>
  <conditionalFormatting sqref="B234">
    <cfRule type="cellIs" dxfId="485" priority="380" operator="greaterThan">
      <formula>E234</formula>
    </cfRule>
  </conditionalFormatting>
  <conditionalFormatting sqref="E234">
    <cfRule type="cellIs" dxfId="484" priority="379" operator="greaterThan">
      <formula>B234</formula>
    </cfRule>
  </conditionalFormatting>
  <conditionalFormatting sqref="V230:V234">
    <cfRule type="cellIs" dxfId="483" priority="378" operator="equal">
      <formula>0</formula>
    </cfRule>
  </conditionalFormatting>
  <conditionalFormatting sqref="G230:G233">
    <cfRule type="cellIs" dxfId="482" priority="376" operator="lessThan">
      <formula>0</formula>
    </cfRule>
    <cfRule type="cellIs" dxfId="481" priority="377" operator="greaterThan">
      <formula>0</formula>
    </cfRule>
  </conditionalFormatting>
  <conditionalFormatting sqref="F230">
    <cfRule type="expression" dxfId="480" priority="374">
      <formula>$G230&gt;0</formula>
    </cfRule>
    <cfRule type="expression" dxfId="479" priority="375">
      <formula>$G230&lt;0</formula>
    </cfRule>
  </conditionalFormatting>
  <conditionalFormatting sqref="F231">
    <cfRule type="expression" dxfId="478" priority="372">
      <formula>$G231&gt;0</formula>
    </cfRule>
    <cfRule type="expression" dxfId="477" priority="373">
      <formula>$G231&lt;0</formula>
    </cfRule>
  </conditionalFormatting>
  <conditionalFormatting sqref="F232">
    <cfRule type="expression" dxfId="476" priority="370">
      <formula>$G232&gt;0</formula>
    </cfRule>
    <cfRule type="expression" dxfId="475" priority="371">
      <formula>$G232&lt;0</formula>
    </cfRule>
  </conditionalFormatting>
  <conditionalFormatting sqref="F233">
    <cfRule type="expression" dxfId="474" priority="368">
      <formula>$G233&gt;0</formula>
    </cfRule>
    <cfRule type="expression" dxfId="473" priority="369">
      <formula>$G233&lt;0</formula>
    </cfRule>
  </conditionalFormatting>
  <conditionalFormatting sqref="G234">
    <cfRule type="cellIs" dxfId="472" priority="366" operator="lessThan">
      <formula>0</formula>
    </cfRule>
    <cfRule type="cellIs" dxfId="471" priority="367" operator="greaterThan">
      <formula>0</formula>
    </cfRule>
  </conditionalFormatting>
  <conditionalFormatting sqref="F234">
    <cfRule type="expression" dxfId="470" priority="364">
      <formula>$G234&gt;0</formula>
    </cfRule>
    <cfRule type="expression" dxfId="469" priority="365">
      <formula>$G234&lt;0</formula>
    </cfRule>
  </conditionalFormatting>
  <conditionalFormatting sqref="Y230">
    <cfRule type="cellIs" dxfId="468" priority="432" operator="lessThanOrEqual">
      <formula>0</formula>
    </cfRule>
    <cfRule type="expression" dxfId="467" priority="433">
      <formula>(C231)-(D230)&gt;(C231/100)*(1+$AI$1*$AS$4)</formula>
    </cfRule>
  </conditionalFormatting>
  <conditionalFormatting sqref="Q235:T239">
    <cfRule type="cellIs" dxfId="466" priority="361" operator="equal">
      <formula>0</formula>
    </cfRule>
  </conditionalFormatting>
  <conditionalFormatting sqref="AA237">
    <cfRule type="cellIs" dxfId="465" priority="359" operator="equal">
      <formula>0</formula>
    </cfRule>
  </conditionalFormatting>
  <conditionalFormatting sqref="Z237">
    <cfRule type="cellIs" dxfId="464" priority="360" operator="equal">
      <formula>0</formula>
    </cfRule>
  </conditionalFormatting>
  <conditionalFormatting sqref="AA238:AA239">
    <cfRule type="cellIs" dxfId="463" priority="357" operator="equal">
      <formula>0</formula>
    </cfRule>
  </conditionalFormatting>
  <conditionalFormatting sqref="Z238:Z239">
    <cfRule type="cellIs" dxfId="462" priority="358" operator="equal">
      <formula>0</formula>
    </cfRule>
  </conditionalFormatting>
  <conditionalFormatting sqref="AA239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6">
    <cfRule type="cellIs" dxfId="461" priority="355" operator="equal">
      <formula>0</formula>
    </cfRule>
  </conditionalFormatting>
  <conditionalFormatting sqref="W235">
    <cfRule type="cellIs" dxfId="460" priority="349" operator="equal">
      <formula>0</formula>
    </cfRule>
    <cfRule type="cellIs" dxfId="459" priority="350" operator="lessThan">
      <formula>W236</formula>
    </cfRule>
    <cfRule type="cellIs" dxfId="458" priority="354" operator="lessThan">
      <formula>0</formula>
    </cfRule>
  </conditionalFormatting>
  <conditionalFormatting sqref="W238">
    <cfRule type="cellIs" dxfId="457" priority="353" operator="equal">
      <formula>0</formula>
    </cfRule>
  </conditionalFormatting>
  <conditionalFormatting sqref="W237">
    <cfRule type="cellIs" dxfId="456" priority="347" operator="equal">
      <formula>0</formula>
    </cfRule>
    <cfRule type="cellIs" dxfId="455" priority="348" operator="lessThan">
      <formula>W238</formula>
    </cfRule>
    <cfRule type="cellIs" dxfId="454" priority="352" operator="lessThan">
      <formula>0</formula>
    </cfRule>
  </conditionalFormatting>
  <conditionalFormatting sqref="W239">
    <cfRule type="cellIs" dxfId="453" priority="346" operator="equal">
      <formula>0</formula>
    </cfRule>
    <cfRule type="cellIs" dxfId="452" priority="351" operator="lessThan">
      <formula>W240</formula>
    </cfRule>
  </conditionalFormatting>
  <conditionalFormatting sqref="Z239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5:X239">
    <cfRule type="expression" dxfId="451" priority="343">
      <formula>X235*100&lt;C235</formula>
    </cfRule>
    <cfRule type="cellIs" dxfId="450" priority="344" operator="equal">
      <formula>0</formula>
    </cfRule>
  </conditionalFormatting>
  <conditionalFormatting sqref="Y237 Y239">
    <cfRule type="cellIs" dxfId="449" priority="342" operator="lessThanOrEqual">
      <formula>0</formula>
    </cfRule>
  </conditionalFormatting>
  <conditionalFormatting sqref="Y238">
    <cfRule type="cellIs" dxfId="448" priority="341" operator="equal">
      <formula>0</formula>
    </cfRule>
  </conditionalFormatting>
  <conditionalFormatting sqref="Y236">
    <cfRule type="cellIs" dxfId="447" priority="340" operator="equal">
      <formula>0</formula>
    </cfRule>
  </conditionalFormatting>
  <conditionalFormatting sqref="A239">
    <cfRule type="expression" dxfId="446" priority="338">
      <formula>D239&lt;F239</formula>
    </cfRule>
    <cfRule type="expression" dxfId="445" priority="339">
      <formula>C239&gt;F239</formula>
    </cfRule>
  </conditionalFormatting>
  <conditionalFormatting sqref="A238">
    <cfRule type="expression" dxfId="444" priority="336">
      <formula>D238&lt;F238</formula>
    </cfRule>
    <cfRule type="expression" dxfId="443" priority="337">
      <formula>C238&gt;F238</formula>
    </cfRule>
  </conditionalFormatting>
  <conditionalFormatting sqref="A237">
    <cfRule type="expression" dxfId="442" priority="334">
      <formula>D237&lt;F237</formula>
    </cfRule>
    <cfRule type="expression" dxfId="441" priority="335">
      <formula>C237&gt;F237</formula>
    </cfRule>
  </conditionalFormatting>
  <conditionalFormatting sqref="A236">
    <cfRule type="expression" dxfId="440" priority="332">
      <formula>D236&lt;F236</formula>
    </cfRule>
    <cfRule type="expression" dxfId="439" priority="333">
      <formula>C236&gt;F236</formula>
    </cfRule>
  </conditionalFormatting>
  <conditionalFormatting sqref="A235">
    <cfRule type="expression" dxfId="438" priority="330">
      <formula>D235&lt;F235</formula>
    </cfRule>
    <cfRule type="expression" dxfId="437" priority="331">
      <formula>C235&gt;F235</formula>
    </cfRule>
  </conditionalFormatting>
  <conditionalFormatting sqref="U235:U239">
    <cfRule type="cellIs" dxfId="436" priority="329" operator="equal">
      <formula>0</formula>
    </cfRule>
  </conditionalFormatting>
  <conditionalFormatting sqref="D235">
    <cfRule type="expression" dxfId="435" priority="328">
      <formula>E235&gt;B235</formula>
    </cfRule>
  </conditionalFormatting>
  <conditionalFormatting sqref="C235">
    <cfRule type="expression" dxfId="434" priority="327">
      <formula>B235&gt;E235</formula>
    </cfRule>
  </conditionalFormatting>
  <conditionalFormatting sqref="B235">
    <cfRule type="cellIs" dxfId="433" priority="326" operator="greaterThan">
      <formula>E235</formula>
    </cfRule>
  </conditionalFormatting>
  <conditionalFormatting sqref="E235">
    <cfRule type="cellIs" dxfId="432" priority="325" operator="greaterThan">
      <formula>B235</formula>
    </cfRule>
  </conditionalFormatting>
  <conditionalFormatting sqref="D236">
    <cfRule type="expression" dxfId="431" priority="324">
      <formula>E236&gt;B236</formula>
    </cfRule>
  </conditionalFormatting>
  <conditionalFormatting sqref="C236">
    <cfRule type="expression" dxfId="430" priority="323">
      <formula>B236&gt;E236</formula>
    </cfRule>
  </conditionalFormatting>
  <conditionalFormatting sqref="B236">
    <cfRule type="cellIs" dxfId="429" priority="322" operator="greaterThan">
      <formula>E236</formula>
    </cfRule>
  </conditionalFormatting>
  <conditionalFormatting sqref="E236">
    <cfRule type="cellIs" dxfId="428" priority="321" operator="greaterThan">
      <formula>B236</formula>
    </cfRule>
  </conditionalFormatting>
  <conditionalFormatting sqref="D237">
    <cfRule type="expression" dxfId="427" priority="320">
      <formula>E237&gt;B237</formula>
    </cfRule>
  </conditionalFormatting>
  <conditionalFormatting sqref="C237">
    <cfRule type="expression" dxfId="426" priority="319">
      <formula>B237&gt;E237</formula>
    </cfRule>
  </conditionalFormatting>
  <conditionalFormatting sqref="B237">
    <cfRule type="cellIs" dxfId="425" priority="318" operator="greaterThan">
      <formula>E237</formula>
    </cfRule>
  </conditionalFormatting>
  <conditionalFormatting sqref="E237">
    <cfRule type="cellIs" dxfId="424" priority="317" operator="greaterThan">
      <formula>B237</formula>
    </cfRule>
  </conditionalFormatting>
  <conditionalFormatting sqref="D238">
    <cfRule type="expression" dxfId="423" priority="316">
      <formula>E238&gt;B238</formula>
    </cfRule>
  </conditionalFormatting>
  <conditionalFormatting sqref="C238">
    <cfRule type="expression" dxfId="422" priority="315">
      <formula>B238&gt;E238</formula>
    </cfRule>
  </conditionalFormatting>
  <conditionalFormatting sqref="B238">
    <cfRule type="cellIs" dxfId="421" priority="314" operator="greaterThan">
      <formula>E238</formula>
    </cfRule>
  </conditionalFormatting>
  <conditionalFormatting sqref="E238">
    <cfRule type="cellIs" dxfId="420" priority="313" operator="greaterThan">
      <formula>B238</formula>
    </cfRule>
  </conditionalFormatting>
  <conditionalFormatting sqref="D239">
    <cfRule type="expression" dxfId="419" priority="312">
      <formula>E239&gt;B239</formula>
    </cfRule>
  </conditionalFormatting>
  <conditionalFormatting sqref="C239">
    <cfRule type="expression" dxfId="418" priority="311">
      <formula>B239&gt;E239</formula>
    </cfRule>
  </conditionalFormatting>
  <conditionalFormatting sqref="B239">
    <cfRule type="cellIs" dxfId="417" priority="310" operator="greaterThan">
      <formula>E239</formula>
    </cfRule>
  </conditionalFormatting>
  <conditionalFormatting sqref="E239">
    <cfRule type="cellIs" dxfId="416" priority="309" operator="greaterThan">
      <formula>B239</formula>
    </cfRule>
  </conditionalFormatting>
  <conditionalFormatting sqref="V235:V239">
    <cfRule type="cellIs" dxfId="415" priority="308" operator="equal">
      <formula>0</formula>
    </cfRule>
  </conditionalFormatting>
  <conditionalFormatting sqref="G235:G238">
    <cfRule type="cellIs" dxfId="414" priority="306" operator="lessThan">
      <formula>0</formula>
    </cfRule>
    <cfRule type="cellIs" dxfId="413" priority="307" operator="greaterThan">
      <formula>0</formula>
    </cfRule>
  </conditionalFormatting>
  <conditionalFormatting sqref="F235">
    <cfRule type="expression" dxfId="412" priority="304">
      <formula>$G235&gt;0</formula>
    </cfRule>
    <cfRule type="expression" dxfId="411" priority="305">
      <formula>$G235&lt;0</formula>
    </cfRule>
  </conditionalFormatting>
  <conditionalFormatting sqref="F236">
    <cfRule type="expression" dxfId="410" priority="302">
      <formula>$G236&gt;0</formula>
    </cfRule>
    <cfRule type="expression" dxfId="409" priority="303">
      <formula>$G236&lt;0</formula>
    </cfRule>
  </conditionalFormatting>
  <conditionalFormatting sqref="F237">
    <cfRule type="expression" dxfId="408" priority="300">
      <formula>$G237&gt;0</formula>
    </cfRule>
    <cfRule type="expression" dxfId="407" priority="301">
      <formula>$G237&lt;0</formula>
    </cfRule>
  </conditionalFormatting>
  <conditionalFormatting sqref="F238">
    <cfRule type="expression" dxfId="406" priority="298">
      <formula>$G238&gt;0</formula>
    </cfRule>
    <cfRule type="expression" dxfId="405" priority="299">
      <formula>$G238&lt;0</formula>
    </cfRule>
  </conditionalFormatting>
  <conditionalFormatting sqref="G239">
    <cfRule type="cellIs" dxfId="404" priority="296" operator="lessThan">
      <formula>0</formula>
    </cfRule>
    <cfRule type="cellIs" dxfId="403" priority="297" operator="greaterThan">
      <formula>0</formula>
    </cfRule>
  </conditionalFormatting>
  <conditionalFormatting sqref="F239">
    <cfRule type="expression" dxfId="402" priority="294">
      <formula>$G239&gt;0</formula>
    </cfRule>
    <cfRule type="expression" dxfId="401" priority="295">
      <formula>$G239&lt;0</formula>
    </cfRule>
  </conditionalFormatting>
  <conditionalFormatting sqref="Y235">
    <cfRule type="cellIs" dxfId="400" priority="362" operator="lessThanOrEqual">
      <formula>0</formula>
    </cfRule>
    <cfRule type="expression" dxfId="399" priority="363">
      <formula>(C236)-(D235)&gt;(C236/100)*(1+$AI$1*$AS$4)</formula>
    </cfRule>
  </conditionalFormatting>
  <conditionalFormatting sqref="D30">
    <cfRule type="expression" dxfId="398" priority="288">
      <formula>E30&gt;B30</formula>
    </cfRule>
  </conditionalFormatting>
  <conditionalFormatting sqref="C30">
    <cfRule type="expression" dxfId="397" priority="287">
      <formula>B30&gt;E30</formula>
    </cfRule>
  </conditionalFormatting>
  <conditionalFormatting sqref="D31">
    <cfRule type="expression" dxfId="396" priority="286">
      <formula>E31&gt;B31</formula>
    </cfRule>
  </conditionalFormatting>
  <conditionalFormatting sqref="C31">
    <cfRule type="expression" dxfId="395" priority="285">
      <formula>B31&gt;E31</formula>
    </cfRule>
  </conditionalFormatting>
  <conditionalFormatting sqref="Y60:Y64 Y67">
    <cfRule type="cellIs" dxfId="394" priority="284" operator="equal">
      <formula>0</formula>
    </cfRule>
  </conditionalFormatting>
  <conditionalFormatting sqref="B30">
    <cfRule type="cellIs" dxfId="393" priority="283" operator="greaterThan">
      <formula>E30</formula>
    </cfRule>
  </conditionalFormatting>
  <conditionalFormatting sqref="B31">
    <cfRule type="cellIs" dxfId="392" priority="282" operator="greaterThan">
      <formula>E31</formula>
    </cfRule>
  </conditionalFormatting>
  <conditionalFormatting sqref="B32 B34 B36">
    <cfRule type="cellIs" dxfId="391" priority="281" operator="greaterThan">
      <formula>E32</formula>
    </cfRule>
  </conditionalFormatting>
  <conditionalFormatting sqref="B33 B35 B37">
    <cfRule type="cellIs" dxfId="390" priority="280" operator="greaterThan">
      <formula>E33</formula>
    </cfRule>
  </conditionalFormatting>
  <conditionalFormatting sqref="E30">
    <cfRule type="cellIs" dxfId="389" priority="279" operator="greaterThan">
      <formula>B30</formula>
    </cfRule>
  </conditionalFormatting>
  <conditionalFormatting sqref="E31">
    <cfRule type="cellIs" dxfId="388" priority="278" operator="greaterThan">
      <formula>B31</formula>
    </cfRule>
  </conditionalFormatting>
  <conditionalFormatting sqref="E32 E34 E36">
    <cfRule type="cellIs" dxfId="387" priority="277" operator="greaterThan">
      <formula>B32</formula>
    </cfRule>
  </conditionalFormatting>
  <conditionalFormatting sqref="E33 E35 E37">
    <cfRule type="cellIs" dxfId="386" priority="276" operator="greaterThan">
      <formula>B33</formula>
    </cfRule>
  </conditionalFormatting>
  <conditionalFormatting sqref="Y65">
    <cfRule type="cellIs" dxfId="385" priority="275" operator="equal">
      <formula>0</formula>
    </cfRule>
  </conditionalFormatting>
  <conditionalFormatting sqref="Y66">
    <cfRule type="cellIs" dxfId="384" priority="274" operator="equal">
      <formula>0</formula>
    </cfRule>
  </conditionalFormatting>
  <conditionalFormatting sqref="Y70:Y74 Y77">
    <cfRule type="cellIs" dxfId="383" priority="273" operator="equal">
      <formula>0</formula>
    </cfRule>
  </conditionalFormatting>
  <conditionalFormatting sqref="Y75">
    <cfRule type="cellIs" dxfId="382" priority="272" operator="equal">
      <formula>0</formula>
    </cfRule>
  </conditionalFormatting>
  <conditionalFormatting sqref="Y76">
    <cfRule type="cellIs" dxfId="381" priority="271" operator="equal">
      <formula>0</formula>
    </cfRule>
  </conditionalFormatting>
  <conditionalFormatting sqref="G30:G37 G40:G42">
    <cfRule type="cellIs" dxfId="380" priority="265" operator="lessThan">
      <formula>0</formula>
    </cfRule>
    <cfRule type="cellIs" dxfId="379" priority="266" operator="greaterThan">
      <formula>0</formula>
    </cfRule>
  </conditionalFormatting>
  <conditionalFormatting sqref="V60:V87">
    <cfRule type="cellIs" dxfId="378" priority="263" operator="lessThan">
      <formula>0</formula>
    </cfRule>
    <cfRule type="cellIs" dxfId="377" priority="264" operator="equal">
      <formula>0</formula>
    </cfRule>
  </conditionalFormatting>
  <conditionalFormatting sqref="W63">
    <cfRule type="cellIs" dxfId="376" priority="261" operator="equal">
      <formula>"TRAILING"</formula>
    </cfRule>
  </conditionalFormatting>
  <conditionalFormatting sqref="W62">
    <cfRule type="cellIs" dxfId="375" priority="257" operator="equal">
      <formula>"TRAILING"</formula>
    </cfRule>
  </conditionalFormatting>
  <conditionalFormatting sqref="W61">
    <cfRule type="cellIs" dxfId="374" priority="253" operator="equal">
      <formula>"TRAILING"</formula>
    </cfRule>
  </conditionalFormatting>
  <conditionalFormatting sqref="W60">
    <cfRule type="cellIs" dxfId="373" priority="249" operator="equal">
      <formula>"TRAILING"</formula>
    </cfRule>
  </conditionalFormatting>
  <conditionalFormatting sqref="W65">
    <cfRule type="cellIs" dxfId="372" priority="245" operator="equal">
      <formula>"TRAILING"</formula>
    </cfRule>
  </conditionalFormatting>
  <conditionalFormatting sqref="W64">
    <cfRule type="cellIs" dxfId="371" priority="241" operator="equal">
      <formula>"TRAILING"</formula>
    </cfRule>
  </conditionalFormatting>
  <conditionalFormatting sqref="W67">
    <cfRule type="cellIs" dxfId="370" priority="238" operator="equal">
      <formula>"TRAILING"</formula>
    </cfRule>
  </conditionalFormatting>
  <conditionalFormatting sqref="W66">
    <cfRule type="cellIs" dxfId="369" priority="236" operator="equal">
      <formula>"TRAILING"</formula>
    </cfRule>
  </conditionalFormatting>
  <conditionalFormatting sqref="W73">
    <cfRule type="cellIs" dxfId="368" priority="233" operator="equal">
      <formula>"TRAILING"</formula>
    </cfRule>
  </conditionalFormatting>
  <conditionalFormatting sqref="W72">
    <cfRule type="cellIs" dxfId="367" priority="232" operator="equal">
      <formula>"TRAILING"</formula>
    </cfRule>
  </conditionalFormatting>
  <conditionalFormatting sqref="W71">
    <cfRule type="cellIs" dxfId="366" priority="231" operator="equal">
      <formula>"TRAILING"</formula>
    </cfRule>
  </conditionalFormatting>
  <conditionalFormatting sqref="W70">
    <cfRule type="cellIs" dxfId="365" priority="230" operator="equal">
      <formula>"TRAILING"</formula>
    </cfRule>
  </conditionalFormatting>
  <conditionalFormatting sqref="W75">
    <cfRule type="cellIs" dxfId="364" priority="229" operator="equal">
      <formula>"TRAILING"</formula>
    </cfRule>
  </conditionalFormatting>
  <conditionalFormatting sqref="W74">
    <cfRule type="cellIs" dxfId="363" priority="228" operator="equal">
      <formula>"TRAILING"</formula>
    </cfRule>
  </conditionalFormatting>
  <conditionalFormatting sqref="W77">
    <cfRule type="cellIs" dxfId="362" priority="227" operator="equal">
      <formula>"TRAILING"</formula>
    </cfRule>
  </conditionalFormatting>
  <conditionalFormatting sqref="W76">
    <cfRule type="cellIs" dxfId="361" priority="226" operator="equal">
      <formula>"TRAILING"</formula>
    </cfRule>
  </conditionalFormatting>
  <conditionalFormatting sqref="V88:V89">
    <cfRule type="cellIs" dxfId="360" priority="208" operator="lessThan">
      <formula>0</formula>
    </cfRule>
    <cfRule type="cellIs" dxfId="359" priority="209" operator="equal">
      <formula>0</formula>
    </cfRule>
  </conditionalFormatting>
  <conditionalFormatting sqref="D32 D34 D36">
    <cfRule type="expression" dxfId="358" priority="207">
      <formula>E32&gt;B32</formula>
    </cfRule>
  </conditionalFormatting>
  <conditionalFormatting sqref="C32 C34 C36">
    <cfRule type="expression" dxfId="357" priority="206">
      <formula>B32&gt;E32</formula>
    </cfRule>
  </conditionalFormatting>
  <conditionalFormatting sqref="D33 D35 D37">
    <cfRule type="expression" dxfId="356" priority="205">
      <formula>E33&gt;B33</formula>
    </cfRule>
  </conditionalFormatting>
  <conditionalFormatting sqref="C33 C35 C37">
    <cfRule type="expression" dxfId="355" priority="204">
      <formula>B33&gt;E33</formula>
    </cfRule>
  </conditionalFormatting>
  <conditionalFormatting sqref="Y69">
    <cfRule type="cellIs" dxfId="354" priority="175" operator="equal">
      <formula>0</formula>
    </cfRule>
  </conditionalFormatting>
  <conditionalFormatting sqref="Y68">
    <cfRule type="cellIs" dxfId="353" priority="174" operator="equal">
      <formula>0</formula>
    </cfRule>
  </conditionalFormatting>
  <conditionalFormatting sqref="W69">
    <cfRule type="cellIs" dxfId="352" priority="170" operator="equal">
      <formula>"TRAILING"</formula>
    </cfRule>
  </conditionalFormatting>
  <conditionalFormatting sqref="W68">
    <cfRule type="cellIs" dxfId="351" priority="168" operator="equal">
      <formula>"TRAILING"</formula>
    </cfRule>
  </conditionalFormatting>
  <conditionalFormatting sqref="B38">
    <cfRule type="cellIs" dxfId="350" priority="161" operator="greaterThan">
      <formula>E38</formula>
    </cfRule>
  </conditionalFormatting>
  <conditionalFormatting sqref="B39">
    <cfRule type="cellIs" dxfId="349" priority="160" operator="greaterThan">
      <formula>E39</formula>
    </cfRule>
  </conditionalFormatting>
  <conditionalFormatting sqref="E38">
    <cfRule type="cellIs" dxfId="348" priority="159" operator="greaterThan">
      <formula>B38</formula>
    </cfRule>
  </conditionalFormatting>
  <conditionalFormatting sqref="E39">
    <cfRule type="cellIs" dxfId="347" priority="158" operator="greaterThan">
      <formula>B39</formula>
    </cfRule>
  </conditionalFormatting>
  <conditionalFormatting sqref="G38:G39">
    <cfRule type="cellIs" dxfId="346" priority="156" operator="lessThan">
      <formula>0</formula>
    </cfRule>
    <cfRule type="cellIs" dxfId="345" priority="157" operator="greaterThan">
      <formula>0</formula>
    </cfRule>
  </conditionalFormatting>
  <conditionalFormatting sqref="D38">
    <cfRule type="expression" dxfId="344" priority="151">
      <formula>E38&gt;B38</formula>
    </cfRule>
  </conditionalFormatting>
  <conditionalFormatting sqref="C38">
    <cfRule type="expression" dxfId="343" priority="150">
      <formula>B38&gt;E38</formula>
    </cfRule>
  </conditionalFormatting>
  <conditionalFormatting sqref="D39">
    <cfRule type="expression" dxfId="342" priority="149">
      <formula>E39&gt;B39</formula>
    </cfRule>
  </conditionalFormatting>
  <conditionalFormatting sqref="C39">
    <cfRule type="expression" dxfId="341" priority="148">
      <formula>B39&gt;E39</formula>
    </cfRule>
  </conditionalFormatting>
  <conditionalFormatting sqref="G43">
    <cfRule type="cellIs" dxfId="340" priority="146" operator="lessThan">
      <formula>0</formula>
    </cfRule>
    <cfRule type="cellIs" dxfId="339" priority="147" operator="greaterThan">
      <formula>0</formula>
    </cfRule>
  </conditionalFormatting>
  <conditionalFormatting sqref="Y79 Y81 Y83 Y85 Y87 Y89">
    <cfRule type="cellIs" dxfId="338" priority="143" operator="equal">
      <formula>0</formula>
    </cfRule>
  </conditionalFormatting>
  <conditionalFormatting sqref="Y78 Y80 Y82 Y84 Y86 Y88">
    <cfRule type="cellIs" dxfId="337" priority="142" operator="equal">
      <formula>0</formula>
    </cfRule>
  </conditionalFormatting>
  <conditionalFormatting sqref="W79 W81 W83 W85 W87 W89">
    <cfRule type="cellIs" dxfId="336" priority="141" operator="equal">
      <formula>"TRAILING"</formula>
    </cfRule>
  </conditionalFormatting>
  <conditionalFormatting sqref="W78 W80 W82 W84 W86 W88">
    <cfRule type="cellIs" dxfId="335" priority="140" operator="equal">
      <formula>"TRAILING"</formula>
    </cfRule>
  </conditionalFormatting>
  <conditionalFormatting sqref="U60:U89">
    <cfRule type="cellIs" dxfId="334" priority="135" operator="lessThan">
      <formula>0</formula>
    </cfRule>
  </conditionalFormatting>
  <conditionalFormatting sqref="M30:M43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{2C07C835-8AEB-48A8-B840-FDE569A80E03}</x14:id>
        </ext>
      </extLst>
    </cfRule>
  </conditionalFormatting>
  <conditionalFormatting sqref="G44 G46 G48 G50 G52 G54 G56 G58">
    <cfRule type="cellIs" dxfId="333" priority="132" operator="lessThan">
      <formula>0</formula>
    </cfRule>
    <cfRule type="cellIs" dxfId="332" priority="133" operator="greaterThan">
      <formula>0</formula>
    </cfRule>
  </conditionalFormatting>
  <conditionalFormatting sqref="G45 G47 G49 G51 G53 G55 G57 G59">
    <cfRule type="cellIs" dxfId="331" priority="128" operator="lessThan">
      <formula>0</formula>
    </cfRule>
    <cfRule type="cellIs" dxfId="330" priority="129" operator="greaterThan">
      <formula>0</formula>
    </cfRule>
  </conditionalFormatting>
  <conditionalFormatting sqref="M44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{E49E537A-6801-4DC6-A102-E2367FBEE153}</x14:id>
        </ext>
      </extLst>
    </cfRule>
  </conditionalFormatting>
  <conditionalFormatting sqref="M45:M59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{C05AEF47-F795-41D6-BAD7-F3F55B6F7D82}</x14:id>
        </ext>
      </extLst>
    </cfRule>
  </conditionalFormatting>
  <conditionalFormatting sqref="Z30:Z59">
    <cfRule type="cellIs" dxfId="329" priority="123" operator="greaterThan">
      <formula>$C60</formula>
    </cfRule>
  </conditionalFormatting>
  <conditionalFormatting sqref="A45">
    <cfRule type="expression" dxfId="328" priority="119">
      <formula>$U75&lt;&gt;""</formula>
    </cfRule>
  </conditionalFormatting>
  <conditionalFormatting sqref="A46">
    <cfRule type="expression" dxfId="327" priority="118">
      <formula>$U76&lt;&gt;""</formula>
    </cfRule>
  </conditionalFormatting>
  <conditionalFormatting sqref="A47">
    <cfRule type="expression" dxfId="326" priority="117">
      <formula>$U77&lt;&gt;""</formula>
    </cfRule>
  </conditionalFormatting>
  <conditionalFormatting sqref="A48">
    <cfRule type="expression" dxfId="325" priority="116">
      <formula>$U78&lt;&gt;""</formula>
    </cfRule>
  </conditionalFormatting>
  <conditionalFormatting sqref="A49">
    <cfRule type="expression" dxfId="324" priority="115">
      <formula>$U79&lt;&gt;""</formula>
    </cfRule>
  </conditionalFormatting>
  <conditionalFormatting sqref="A50">
    <cfRule type="expression" dxfId="323" priority="114">
      <formula>$U80&lt;&gt;""</formula>
    </cfRule>
  </conditionalFormatting>
  <conditionalFormatting sqref="A51">
    <cfRule type="expression" dxfId="322" priority="113">
      <formula>$U81&lt;&gt;""</formula>
    </cfRule>
  </conditionalFormatting>
  <conditionalFormatting sqref="A52">
    <cfRule type="expression" dxfId="321" priority="112">
      <formula>$U82&lt;&gt;""</formula>
    </cfRule>
  </conditionalFormatting>
  <conditionalFormatting sqref="A53">
    <cfRule type="expression" dxfId="320" priority="111">
      <formula>$U83&lt;&gt;""</formula>
    </cfRule>
  </conditionalFormatting>
  <conditionalFormatting sqref="A54">
    <cfRule type="expression" dxfId="319" priority="110">
      <formula>$U84&lt;&gt;""</formula>
    </cfRule>
  </conditionalFormatting>
  <conditionalFormatting sqref="A55">
    <cfRule type="expression" dxfId="318" priority="109">
      <formula>$U85&lt;&gt;""</formula>
    </cfRule>
  </conditionalFormatting>
  <conditionalFormatting sqref="A56">
    <cfRule type="expression" dxfId="317" priority="108">
      <formula>$U86&lt;&gt;""</formula>
    </cfRule>
  </conditionalFormatting>
  <conditionalFormatting sqref="A57">
    <cfRule type="expression" dxfId="316" priority="107">
      <formula>$U87&lt;&gt;""</formula>
    </cfRule>
  </conditionalFormatting>
  <conditionalFormatting sqref="A58">
    <cfRule type="expression" dxfId="315" priority="106">
      <formula>$U88&lt;&gt;""</formula>
    </cfRule>
  </conditionalFormatting>
  <conditionalFormatting sqref="A59">
    <cfRule type="expression" dxfId="314" priority="105">
      <formula>$U89&lt;&gt;""</formula>
    </cfRule>
  </conditionalFormatting>
  <conditionalFormatting sqref="A30">
    <cfRule type="expression" dxfId="313" priority="104">
      <formula>$U60&lt;&gt;""</formula>
    </cfRule>
  </conditionalFormatting>
  <conditionalFormatting sqref="A31">
    <cfRule type="expression" dxfId="312" priority="103">
      <formula>$U61&lt;&gt;""</formula>
    </cfRule>
  </conditionalFormatting>
  <conditionalFormatting sqref="A32">
    <cfRule type="expression" dxfId="311" priority="102">
      <formula>$U62&lt;&gt;""</formula>
    </cfRule>
  </conditionalFormatting>
  <conditionalFormatting sqref="A33">
    <cfRule type="expression" dxfId="310" priority="101">
      <formula>$U63&lt;&gt;""</formula>
    </cfRule>
  </conditionalFormatting>
  <conditionalFormatting sqref="A34">
    <cfRule type="expression" dxfId="309" priority="100">
      <formula>$U64&lt;&gt;""</formula>
    </cfRule>
  </conditionalFormatting>
  <conditionalFormatting sqref="A35">
    <cfRule type="expression" dxfId="308" priority="99">
      <formula>$U65&lt;&gt;""</formula>
    </cfRule>
  </conditionalFormatting>
  <conditionalFormatting sqref="A36">
    <cfRule type="expression" dxfId="307" priority="98">
      <formula>$U66&lt;&gt;""</formula>
    </cfRule>
  </conditionalFormatting>
  <conditionalFormatting sqref="A37">
    <cfRule type="expression" dxfId="306" priority="97">
      <formula>$U67&lt;&gt;""</formula>
    </cfRule>
  </conditionalFormatting>
  <conditionalFormatting sqref="A38">
    <cfRule type="expression" dxfId="305" priority="96">
      <formula>$U68&lt;&gt;""</formula>
    </cfRule>
  </conditionalFormatting>
  <conditionalFormatting sqref="A39">
    <cfRule type="expression" dxfId="304" priority="95">
      <formula>$U69&lt;&gt;""</formula>
    </cfRule>
  </conditionalFormatting>
  <conditionalFormatting sqref="A40">
    <cfRule type="expression" dxfId="303" priority="94">
      <formula>$U70&lt;&gt;""</formula>
    </cfRule>
  </conditionalFormatting>
  <conditionalFormatting sqref="A41">
    <cfRule type="expression" dxfId="302" priority="93">
      <formula>$U71&lt;&gt;""</formula>
    </cfRule>
  </conditionalFormatting>
  <conditionalFormatting sqref="A42">
    <cfRule type="expression" dxfId="301" priority="92">
      <formula>$U72&lt;&gt;""</formula>
    </cfRule>
  </conditionalFormatting>
  <conditionalFormatting sqref="A43">
    <cfRule type="expression" dxfId="300" priority="91">
      <formula>$U73&lt;&gt;""</formula>
    </cfRule>
  </conditionalFormatting>
  <conditionalFormatting sqref="A44">
    <cfRule type="expression" dxfId="299" priority="90">
      <formula>$U74&lt;&gt;""</formula>
    </cfRule>
  </conditionalFormatting>
  <conditionalFormatting sqref="AA75">
    <cfRule type="expression" dxfId="298" priority="89">
      <formula>$U75&lt;&gt;""</formula>
    </cfRule>
  </conditionalFormatting>
  <conditionalFormatting sqref="AA76">
    <cfRule type="expression" dxfId="297" priority="88">
      <formula>$U76&lt;&gt;""</formula>
    </cfRule>
  </conditionalFormatting>
  <conditionalFormatting sqref="AA77">
    <cfRule type="expression" dxfId="296" priority="87">
      <formula>$U77&lt;&gt;""</formula>
    </cfRule>
  </conditionalFormatting>
  <conditionalFormatting sqref="AA78">
    <cfRule type="expression" dxfId="295" priority="86">
      <formula>$U78&lt;&gt;""</formula>
    </cfRule>
  </conditionalFormatting>
  <conditionalFormatting sqref="AA79">
    <cfRule type="expression" dxfId="294" priority="85">
      <formula>$U79&lt;&gt;""</formula>
    </cfRule>
  </conditionalFormatting>
  <conditionalFormatting sqref="AA80">
    <cfRule type="expression" dxfId="293" priority="84">
      <formula>$U80&lt;&gt;""</formula>
    </cfRule>
  </conditionalFormatting>
  <conditionalFormatting sqref="AA81">
    <cfRule type="expression" dxfId="292" priority="83">
      <formula>$U81&lt;&gt;""</formula>
    </cfRule>
  </conditionalFormatting>
  <conditionalFormatting sqref="AA82">
    <cfRule type="expression" dxfId="291" priority="82">
      <formula>$U82&lt;&gt;""</formula>
    </cfRule>
  </conditionalFormatting>
  <conditionalFormatting sqref="AA83">
    <cfRule type="expression" dxfId="290" priority="81">
      <formula>$U83&lt;&gt;""</formula>
    </cfRule>
  </conditionalFormatting>
  <conditionalFormatting sqref="AA84">
    <cfRule type="expression" dxfId="289" priority="80">
      <formula>$U84&lt;&gt;""</formula>
    </cfRule>
  </conditionalFormatting>
  <conditionalFormatting sqref="AA85">
    <cfRule type="expression" dxfId="288" priority="79">
      <formula>$U85&lt;&gt;""</formula>
    </cfRule>
  </conditionalFormatting>
  <conditionalFormatting sqref="AA86">
    <cfRule type="expression" dxfId="287" priority="78">
      <formula>$U86&lt;&gt;""</formula>
    </cfRule>
  </conditionalFormatting>
  <conditionalFormatting sqref="AA87">
    <cfRule type="expression" dxfId="286" priority="77">
      <formula>$U87&lt;&gt;""</formula>
    </cfRule>
  </conditionalFormatting>
  <conditionalFormatting sqref="AA88">
    <cfRule type="expression" dxfId="285" priority="76">
      <formula>$U88&lt;&gt;""</formula>
    </cfRule>
  </conditionalFormatting>
  <conditionalFormatting sqref="AA89">
    <cfRule type="expression" dxfId="284" priority="75">
      <formula>$U89&lt;&gt;""</formula>
    </cfRule>
  </conditionalFormatting>
  <conditionalFormatting sqref="D45">
    <cfRule type="expression" dxfId="283" priority="74">
      <formula>E45&gt;B45</formula>
    </cfRule>
  </conditionalFormatting>
  <conditionalFormatting sqref="C45">
    <cfRule type="expression" dxfId="282" priority="73">
      <formula>B45&gt;E45</formula>
    </cfRule>
  </conditionalFormatting>
  <conditionalFormatting sqref="D46">
    <cfRule type="expression" dxfId="281" priority="72">
      <formula>E46&gt;B46</formula>
    </cfRule>
  </conditionalFormatting>
  <conditionalFormatting sqref="C46">
    <cfRule type="expression" dxfId="280" priority="71">
      <formula>B46&gt;E46</formula>
    </cfRule>
  </conditionalFormatting>
  <conditionalFormatting sqref="B45">
    <cfRule type="cellIs" dxfId="279" priority="70" operator="greaterThan">
      <formula>E45</formula>
    </cfRule>
  </conditionalFormatting>
  <conditionalFormatting sqref="B46">
    <cfRule type="cellIs" dxfId="278" priority="69" operator="greaterThan">
      <formula>E46</formula>
    </cfRule>
  </conditionalFormatting>
  <conditionalFormatting sqref="E45">
    <cfRule type="cellIs" dxfId="277" priority="68" operator="greaterThan">
      <formula>B45</formula>
    </cfRule>
  </conditionalFormatting>
  <conditionalFormatting sqref="E46">
    <cfRule type="cellIs" dxfId="276" priority="67" operator="greaterThan">
      <formula>B46</formula>
    </cfRule>
  </conditionalFormatting>
  <conditionalFormatting sqref="D47">
    <cfRule type="expression" dxfId="275" priority="66">
      <formula>E47&gt;B47</formula>
    </cfRule>
  </conditionalFormatting>
  <conditionalFormatting sqref="C47">
    <cfRule type="expression" dxfId="274" priority="65">
      <formula>B47&gt;E47</formula>
    </cfRule>
  </conditionalFormatting>
  <conditionalFormatting sqref="D48">
    <cfRule type="expression" dxfId="273" priority="64">
      <formula>E48&gt;B48</formula>
    </cfRule>
  </conditionalFormatting>
  <conditionalFormatting sqref="C48">
    <cfRule type="expression" dxfId="272" priority="63">
      <formula>B48&gt;E48</formula>
    </cfRule>
  </conditionalFormatting>
  <conditionalFormatting sqref="B47">
    <cfRule type="cellIs" dxfId="271" priority="62" operator="greaterThan">
      <formula>E47</formula>
    </cfRule>
  </conditionalFormatting>
  <conditionalFormatting sqref="B48">
    <cfRule type="cellIs" dxfId="270" priority="61" operator="greaterThan">
      <formula>E48</formula>
    </cfRule>
  </conditionalFormatting>
  <conditionalFormatting sqref="E47">
    <cfRule type="cellIs" dxfId="269" priority="60" operator="greaterThan">
      <formula>B47</formula>
    </cfRule>
  </conditionalFormatting>
  <conditionalFormatting sqref="E48">
    <cfRule type="cellIs" dxfId="268" priority="59" operator="greaterThan">
      <formula>B48</formula>
    </cfRule>
  </conditionalFormatting>
  <conditionalFormatting sqref="D49">
    <cfRule type="expression" dxfId="267" priority="58">
      <formula>E49&gt;B49</formula>
    </cfRule>
  </conditionalFormatting>
  <conditionalFormatting sqref="C49">
    <cfRule type="expression" dxfId="266" priority="57">
      <formula>B49&gt;E49</formula>
    </cfRule>
  </conditionalFormatting>
  <conditionalFormatting sqref="D50">
    <cfRule type="expression" dxfId="265" priority="56">
      <formula>E50&gt;B50</formula>
    </cfRule>
  </conditionalFormatting>
  <conditionalFormatting sqref="C50">
    <cfRule type="expression" dxfId="264" priority="55">
      <formula>B50&gt;E50</formula>
    </cfRule>
  </conditionalFormatting>
  <conditionalFormatting sqref="B49">
    <cfRule type="cellIs" dxfId="263" priority="54" operator="greaterThan">
      <formula>E49</formula>
    </cfRule>
  </conditionalFormatting>
  <conditionalFormatting sqref="B50">
    <cfRule type="cellIs" dxfId="262" priority="53" operator="greaterThan">
      <formula>E50</formula>
    </cfRule>
  </conditionalFormatting>
  <conditionalFormatting sqref="E49">
    <cfRule type="cellIs" dxfId="261" priority="52" operator="greaterThan">
      <formula>B49</formula>
    </cfRule>
  </conditionalFormatting>
  <conditionalFormatting sqref="E50">
    <cfRule type="cellIs" dxfId="260" priority="51" operator="greaterThan">
      <formula>B50</formula>
    </cfRule>
  </conditionalFormatting>
  <conditionalFormatting sqref="D51">
    <cfRule type="expression" dxfId="259" priority="50">
      <formula>E51&gt;B51</formula>
    </cfRule>
  </conditionalFormatting>
  <conditionalFormatting sqref="C51">
    <cfRule type="expression" dxfId="258" priority="49">
      <formula>B51&gt;E51</formula>
    </cfRule>
  </conditionalFormatting>
  <conditionalFormatting sqref="D52">
    <cfRule type="expression" dxfId="257" priority="48">
      <formula>E52&gt;B52</formula>
    </cfRule>
  </conditionalFormatting>
  <conditionalFormatting sqref="C52">
    <cfRule type="expression" dxfId="256" priority="47">
      <formula>B52&gt;E52</formula>
    </cfRule>
  </conditionalFormatting>
  <conditionalFormatting sqref="B51">
    <cfRule type="cellIs" dxfId="255" priority="46" operator="greaterThan">
      <formula>E51</formula>
    </cfRule>
  </conditionalFormatting>
  <conditionalFormatting sqref="B52">
    <cfRule type="cellIs" dxfId="254" priority="45" operator="greaterThan">
      <formula>E52</formula>
    </cfRule>
  </conditionalFormatting>
  <conditionalFormatting sqref="E51">
    <cfRule type="cellIs" dxfId="253" priority="44" operator="greaterThan">
      <formula>B51</formula>
    </cfRule>
  </conditionalFormatting>
  <conditionalFormatting sqref="E52">
    <cfRule type="cellIs" dxfId="252" priority="43" operator="greaterThan">
      <formula>B52</formula>
    </cfRule>
  </conditionalFormatting>
  <conditionalFormatting sqref="D53">
    <cfRule type="expression" dxfId="251" priority="42">
      <formula>E53&gt;B53</formula>
    </cfRule>
  </conditionalFormatting>
  <conditionalFormatting sqref="C53">
    <cfRule type="expression" dxfId="250" priority="41">
      <formula>B53&gt;E53</formula>
    </cfRule>
  </conditionalFormatting>
  <conditionalFormatting sqref="D54">
    <cfRule type="expression" dxfId="249" priority="40">
      <formula>E54&gt;B54</formula>
    </cfRule>
  </conditionalFormatting>
  <conditionalFormatting sqref="C54">
    <cfRule type="expression" dxfId="248" priority="39">
      <formula>B54&gt;E54</formula>
    </cfRule>
  </conditionalFormatting>
  <conditionalFormatting sqref="B53">
    <cfRule type="cellIs" dxfId="247" priority="38" operator="greaterThan">
      <formula>E53</formula>
    </cfRule>
  </conditionalFormatting>
  <conditionalFormatting sqref="B54">
    <cfRule type="cellIs" dxfId="246" priority="37" operator="greaterThan">
      <formula>E54</formula>
    </cfRule>
  </conditionalFormatting>
  <conditionalFormatting sqref="E53">
    <cfRule type="cellIs" dxfId="245" priority="36" operator="greaterThan">
      <formula>B53</formula>
    </cfRule>
  </conditionalFormatting>
  <conditionalFormatting sqref="E54">
    <cfRule type="cellIs" dxfId="244" priority="35" operator="greaterThan">
      <formula>B54</formula>
    </cfRule>
  </conditionalFormatting>
  <conditionalFormatting sqref="D55">
    <cfRule type="expression" dxfId="243" priority="34">
      <formula>E55&gt;B55</formula>
    </cfRule>
  </conditionalFormatting>
  <conditionalFormatting sqref="C55">
    <cfRule type="expression" dxfId="242" priority="33">
      <formula>B55&gt;E55</formula>
    </cfRule>
  </conditionalFormatting>
  <conditionalFormatting sqref="D56">
    <cfRule type="expression" dxfId="241" priority="32">
      <formula>E56&gt;B56</formula>
    </cfRule>
  </conditionalFormatting>
  <conditionalFormatting sqref="C56">
    <cfRule type="expression" dxfId="240" priority="31">
      <formula>B56&gt;E56</formula>
    </cfRule>
  </conditionalFormatting>
  <conditionalFormatting sqref="B55">
    <cfRule type="cellIs" dxfId="239" priority="30" operator="greaterThan">
      <formula>E55</formula>
    </cfRule>
  </conditionalFormatting>
  <conditionalFormatting sqref="B56">
    <cfRule type="cellIs" dxfId="238" priority="29" operator="greaterThan">
      <formula>E56</formula>
    </cfRule>
  </conditionalFormatting>
  <conditionalFormatting sqref="E55">
    <cfRule type="cellIs" dxfId="237" priority="28" operator="greaterThan">
      <formula>B55</formula>
    </cfRule>
  </conditionalFormatting>
  <conditionalFormatting sqref="E56">
    <cfRule type="cellIs" dxfId="236" priority="27" operator="greaterThan">
      <formula>B56</formula>
    </cfRule>
  </conditionalFormatting>
  <conditionalFormatting sqref="D57">
    <cfRule type="expression" dxfId="235" priority="26">
      <formula>E57&gt;B57</formula>
    </cfRule>
  </conditionalFormatting>
  <conditionalFormatting sqref="C57">
    <cfRule type="expression" dxfId="234" priority="25">
      <formula>B57&gt;E57</formula>
    </cfRule>
  </conditionalFormatting>
  <conditionalFormatting sqref="D58">
    <cfRule type="expression" dxfId="233" priority="24">
      <formula>E58&gt;B58</formula>
    </cfRule>
  </conditionalFormatting>
  <conditionalFormatting sqref="C58">
    <cfRule type="expression" dxfId="232" priority="23">
      <formula>B58&gt;E58</formula>
    </cfRule>
  </conditionalFormatting>
  <conditionalFormatting sqref="B57">
    <cfRule type="cellIs" dxfId="231" priority="22" operator="greaterThan">
      <formula>E57</formula>
    </cfRule>
  </conditionalFormatting>
  <conditionalFormatting sqref="B58">
    <cfRule type="cellIs" dxfId="230" priority="21" operator="greaterThan">
      <formula>E58</formula>
    </cfRule>
  </conditionalFormatting>
  <conditionalFormatting sqref="E57">
    <cfRule type="cellIs" dxfId="229" priority="20" operator="greaterThan">
      <formula>B57</formula>
    </cfRule>
  </conditionalFormatting>
  <conditionalFormatting sqref="E58">
    <cfRule type="cellIs" dxfId="228" priority="19" operator="greaterThan">
      <formula>B58</formula>
    </cfRule>
  </conditionalFormatting>
  <conditionalFormatting sqref="D59">
    <cfRule type="expression" dxfId="227" priority="18">
      <formula>E59&gt;B59</formula>
    </cfRule>
  </conditionalFormatting>
  <conditionalFormatting sqref="C59">
    <cfRule type="expression" dxfId="226" priority="17">
      <formula>B59&gt;E59</formula>
    </cfRule>
  </conditionalFormatting>
  <conditionalFormatting sqref="B59">
    <cfRule type="cellIs" dxfId="225" priority="16" operator="greaterThan">
      <formula>E59</formula>
    </cfRule>
  </conditionalFormatting>
  <conditionalFormatting sqref="E59">
    <cfRule type="cellIs" dxfId="224" priority="15" operator="greaterThan">
      <formula>B59</formula>
    </cfRule>
  </conditionalFormatting>
  <conditionalFormatting sqref="X60:X69">
    <cfRule type="expression" dxfId="223" priority="23532">
      <formula>C30&gt;=X60</formula>
    </cfRule>
    <cfRule type="cellIs" dxfId="222" priority="23533" operator="equal">
      <formula>0</formula>
    </cfRule>
  </conditionalFormatting>
  <conditionalFormatting sqref="Z60:Z89">
    <cfRule type="cellIs" dxfId="221" priority="23561" operator="greaterThan">
      <formula>$C30</formula>
    </cfRule>
  </conditionalFormatting>
  <conditionalFormatting sqref="U43:U44">
    <cfRule type="cellIs" dxfId="220" priority="14" operator="lessThan">
      <formula>0</formula>
    </cfRule>
  </conditionalFormatting>
  <conditionalFormatting sqref="Y43:Y44">
    <cfRule type="cellIs" dxfId="219" priority="10" operator="equal">
      <formula>0</formula>
    </cfRule>
  </conditionalFormatting>
  <conditionalFormatting sqref="X43">
    <cfRule type="expression" dxfId="218" priority="8">
      <formula>C83&gt;=X43</formula>
    </cfRule>
    <cfRule type="cellIs" dxfId="217" priority="9" operator="equal">
      <formula>0</formula>
    </cfRule>
  </conditionalFormatting>
  <conditionalFormatting sqref="W44">
    <cfRule type="cellIs" dxfId="216" priority="7" operator="equal">
      <formula>"TRAILING"</formula>
    </cfRule>
  </conditionalFormatting>
  <conditionalFormatting sqref="W43">
    <cfRule type="cellIs" dxfId="215" priority="6" operator="equal">
      <formula>"TRAILING"</formula>
    </cfRule>
  </conditionalFormatting>
  <conditionalFormatting sqref="X44">
    <cfRule type="expression" dxfId="214" priority="4">
      <formula>C84&gt;=X44</formula>
    </cfRule>
    <cfRule type="cellIs" dxfId="213" priority="5" operator="equal">
      <formula>0</formula>
    </cfRule>
  </conditionalFormatting>
  <conditionalFormatting sqref="U58:U59">
    <cfRule type="cellIs" dxfId="212" priority="1" operator="lessThan">
      <formula>0</formula>
    </cfRule>
  </conditionalFormatting>
  <conditionalFormatting sqref="X70:X79">
    <cfRule type="expression" dxfId="211" priority="23687">
      <formula>C50&gt;=X70</formula>
    </cfRule>
    <cfRule type="cellIs" dxfId="210" priority="23688" operator="equal">
      <formula>0</formula>
    </cfRule>
  </conditionalFormatting>
  <conditionalFormatting sqref="X80:X89">
    <cfRule type="expression" dxfId="209" priority="23707">
      <formula>C45&gt;=X80</formula>
    </cfRule>
    <cfRule type="cellIs" dxfId="208" priority="23708" operator="equal">
      <formula>0</formula>
    </cfRule>
  </conditionalFormatting>
  <conditionalFormatting sqref="X30:X39">
    <cfRule type="expression" dxfId="207" priority="23846">
      <formula>C60&gt;=X30</formula>
    </cfRule>
    <cfRule type="cellIs" dxfId="206" priority="23847" operator="equal">
      <formula>0</formula>
    </cfRule>
  </conditionalFormatting>
  <conditionalFormatting sqref="W60:W69">
    <cfRule type="cellIs" dxfId="205" priority="23894" operator="equal">
      <formula>"STOP"</formula>
    </cfRule>
    <cfRule type="expression" dxfId="204" priority="23895">
      <formula>X60&gt;F30*100</formula>
    </cfRule>
    <cfRule type="cellIs" dxfId="203" priority="23896" operator="equal">
      <formula>0</formula>
    </cfRule>
  </conditionalFormatting>
  <conditionalFormatting sqref="W70:W89">
    <cfRule type="cellIs" dxfId="202" priority="23897" operator="equal">
      <formula>"STOP"</formula>
    </cfRule>
    <cfRule type="expression" dxfId="201" priority="23898">
      <formula>X70&gt;F50*100</formula>
    </cfRule>
    <cfRule type="cellIs" dxfId="200" priority="23899" operator="equal">
      <formula>0</formula>
    </cfRule>
  </conditionalFormatting>
  <conditionalFormatting sqref="W40:W59">
    <cfRule type="cellIs" dxfId="199" priority="23900" operator="equal">
      <formula>"STOP"</formula>
    </cfRule>
    <cfRule type="expression" dxfId="198" priority="23901">
      <formula>X40&gt;F80*100</formula>
    </cfRule>
    <cfRule type="cellIs" dxfId="197" priority="23902" operator="equal">
      <formula>0</formula>
    </cfRule>
  </conditionalFormatting>
  <conditionalFormatting sqref="W30:W39">
    <cfRule type="cellIs" dxfId="196" priority="23903" operator="equal">
      <formula>"STOP"</formula>
    </cfRule>
    <cfRule type="expression" dxfId="195" priority="23904">
      <formula>X30&gt;F60*100</formula>
    </cfRule>
    <cfRule type="cellIs" dxfId="194" priority="23905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08EFE-DB69-4BAA-B5E4-216B59BD5C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M60:M73</xm:sqref>
        </x14:conditionalFormatting>
        <x14:conditionalFormatting xmlns:xm="http://schemas.microsoft.com/office/excel/2006/main">
          <x14:cfRule type="dataBar" id="{4A823C28-0134-43BC-8284-938CE6359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M74</xm:sqref>
        </x14:conditionalFormatting>
        <x14:conditionalFormatting xmlns:xm="http://schemas.microsoft.com/office/excel/2006/main">
          <x14:cfRule type="dataBar" id="{E33F1672-36E6-4BAD-9C07-89F0CD952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M75:M89</xm:sqref>
        </x14:conditionalFormatting>
        <x14:conditionalFormatting xmlns:xm="http://schemas.microsoft.com/office/excel/2006/main">
          <x14:cfRule type="dataBar" id="{2C07C835-8AEB-48A8-B840-FDE569A80E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E49E537A-6801-4DC6-A102-E2367FBEE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C05AEF47-F795-41D6-BAD7-F3F55B6F7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E134"/>
  <sheetViews>
    <sheetView zoomScale="80" zoomScaleNormal="80" workbookViewId="0">
      <selection activeCell="AU7" sqref="AU7"/>
    </sheetView>
  </sheetViews>
  <sheetFormatPr baseColWidth="10" defaultRowHeight="12.75" outlineLevelCol="2"/>
  <cols>
    <col min="1" max="1" width="5" customWidth="1" outlineLevel="1"/>
    <col min="2" max="2" width="6.5703125" customWidth="1" outlineLevel="1"/>
    <col min="3" max="4" width="8" customWidth="1" outlineLevel="1"/>
    <col min="5" max="6" width="7.7109375" customWidth="1" outlineLevel="1"/>
    <col min="7" max="7" width="9.140625" customWidth="1" outlineLevel="1"/>
    <col min="8" max="8" width="6.85546875" customWidth="1" outlineLevel="1"/>
    <col min="9" max="10" width="8" customWidth="1" outlineLevel="1"/>
    <col min="11" max="11" width="3.5703125" customWidth="1"/>
    <col min="12" max="12" width="5.5703125" customWidth="1" outlineLevel="1"/>
    <col min="13" max="13" width="8.5703125" customWidth="1" outlineLevel="1"/>
    <col min="14" max="14" width="11.28515625" customWidth="1" outlineLevel="1"/>
    <col min="15" max="15" width="9.42578125" customWidth="1" outlineLevel="1"/>
    <col min="16" max="16" width="2.28515625" customWidth="1"/>
    <col min="17" max="17" width="8" hidden="1" customWidth="1" outlineLevel="1"/>
    <col min="18" max="18" width="4.85546875" hidden="1" customWidth="1" outlineLevel="1"/>
    <col min="19" max="19" width="8" hidden="1" customWidth="1" outlineLevel="2"/>
    <col min="20" max="20" width="31" hidden="1" customWidth="1" outlineLevel="2"/>
    <col min="21" max="21" width="12" hidden="1" customWidth="1" outlineLevel="2"/>
    <col min="22" max="22" width="6.5703125" hidden="1" customWidth="1" outlineLevel="1" collapsed="1"/>
    <col min="23" max="23" width="8.85546875" hidden="1" customWidth="1" outlineLevel="1"/>
    <col min="24" max="24" width="6.5703125" hidden="1" customWidth="1" outlineLevel="1"/>
    <col min="25" max="25" width="5.42578125" hidden="1" customWidth="1" outlineLevel="1"/>
    <col min="26" max="26" width="2.42578125" customWidth="1" collapsed="1"/>
    <col min="27" max="27" width="8" hidden="1" customWidth="1" outlineLevel="1"/>
    <col min="28" max="28" width="5.140625" hidden="1" customWidth="1" outlineLevel="1"/>
    <col min="29" max="29" width="8" hidden="1" customWidth="1" outlineLevel="2"/>
    <col min="30" max="30" width="30.85546875" hidden="1" customWidth="1" outlineLevel="2"/>
    <col min="31" max="31" width="11.85546875" hidden="1" customWidth="1" outlineLevel="2"/>
    <col min="32" max="32" width="6.5703125" hidden="1" customWidth="1" outlineLevel="1" collapsed="1"/>
    <col min="33" max="33" width="8.7109375" hidden="1" customWidth="1" outlineLevel="1"/>
    <col min="34" max="34" width="7.140625" hidden="1" customWidth="1" outlineLevel="1"/>
    <col min="35" max="35" width="5.7109375" hidden="1" customWidth="1" outlineLevel="1"/>
    <col min="36" max="36" width="2.42578125" customWidth="1" collapsed="1"/>
    <col min="37" max="37" width="5.7109375" hidden="1" customWidth="1" outlineLevel="2"/>
    <col min="38" max="38" width="5.140625" hidden="1" customWidth="1" outlineLevel="2"/>
    <col min="39" max="39" width="4.85546875" hidden="1" customWidth="1" outlineLevel="2"/>
    <col min="40" max="40" width="8" hidden="1" customWidth="1" outlineLevel="2"/>
    <col min="41" max="41" width="7" hidden="1" customWidth="1" outlineLevel="2"/>
    <col min="42" max="43" width="7.140625" hidden="1" customWidth="1" outlineLevel="2"/>
    <col min="44" max="44" width="4.7109375" customWidth="1" outlineLevel="1" collapsed="1"/>
    <col min="45" max="45" width="4.85546875" customWidth="1" outlineLevel="1"/>
    <col min="46" max="46" width="8" customWidth="1" outlineLevel="1"/>
    <col min="47" max="47" width="5.5703125" customWidth="1" outlineLevel="1"/>
    <col min="48" max="48" width="5.7109375" customWidth="1" outlineLevel="1"/>
    <col min="49" max="49" width="5" customWidth="1" outlineLevel="1"/>
    <col min="50" max="50" width="4.7109375" customWidth="1" outlineLevel="1"/>
    <col min="51" max="51" width="4.85546875" customWidth="1" outlineLevel="1"/>
    <col min="52" max="52" width="6.140625" customWidth="1" outlineLevel="1"/>
    <col min="53" max="53" width="5.7109375" customWidth="1" outlineLevel="1"/>
    <col min="54" max="54" width="5" customWidth="1" outlineLevel="1"/>
    <col min="144" max="144" width="13.7109375" bestFit="1" customWidth="1"/>
  </cols>
  <sheetData>
    <row r="1" spans="1:187">
      <c r="A1" s="647"/>
      <c r="B1" s="648"/>
      <c r="C1" s="649"/>
      <c r="D1" s="650"/>
      <c r="E1" s="651"/>
      <c r="F1" s="651"/>
      <c r="G1" s="652"/>
      <c r="H1" s="652"/>
      <c r="I1" s="650"/>
      <c r="J1" s="49"/>
      <c r="K1" s="49"/>
      <c r="L1" s="49"/>
      <c r="M1" s="49"/>
      <c r="N1" s="51"/>
      <c r="O1" s="49"/>
      <c r="P1" s="49"/>
      <c r="Q1" s="530"/>
      <c r="R1" s="531"/>
      <c r="S1" s="532"/>
      <c r="T1" s="49"/>
      <c r="U1" s="49"/>
      <c r="V1" s="49"/>
      <c r="W1" s="49"/>
      <c r="X1" s="49"/>
      <c r="Y1" s="49"/>
      <c r="Z1" s="49"/>
      <c r="AA1" s="50"/>
      <c r="AB1" s="49"/>
      <c r="AC1" s="53"/>
      <c r="AD1" s="49"/>
      <c r="AE1" s="49"/>
      <c r="AF1" s="49"/>
      <c r="AG1" s="49"/>
      <c r="AH1" s="49"/>
      <c r="AI1" s="49"/>
      <c r="AJ1" s="49"/>
      <c r="AK1" s="54"/>
      <c r="AL1" s="54"/>
      <c r="AM1" s="55"/>
      <c r="AN1" s="56"/>
      <c r="AO1" s="55"/>
      <c r="AP1" s="57"/>
      <c r="AQ1" s="57"/>
      <c r="AR1" s="55"/>
      <c r="AS1" s="55"/>
      <c r="AT1" s="55"/>
      <c r="AU1" s="55"/>
      <c r="AV1" s="57"/>
      <c r="AW1" s="57"/>
      <c r="AX1" s="55"/>
      <c r="AY1" s="55"/>
      <c r="AZ1" s="55"/>
      <c r="BA1" s="57"/>
      <c r="BB1" s="57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</row>
    <row r="2" spans="1:187">
      <c r="A2" s="655" t="s">
        <v>147</v>
      </c>
      <c r="B2" s="656" t="s">
        <v>148</v>
      </c>
      <c r="C2" s="657" t="s">
        <v>149</v>
      </c>
      <c r="D2" s="655" t="s">
        <v>150</v>
      </c>
      <c r="E2" s="658" t="s">
        <v>151</v>
      </c>
      <c r="F2" s="658" t="s">
        <v>152</v>
      </c>
      <c r="G2" s="659" t="s">
        <v>153</v>
      </c>
      <c r="H2" s="659" t="s">
        <v>508</v>
      </c>
      <c r="I2" s="655" t="s">
        <v>154</v>
      </c>
      <c r="J2" s="655" t="s">
        <v>155</v>
      </c>
      <c r="K2" s="49"/>
      <c r="L2" s="660" t="s">
        <v>156</v>
      </c>
      <c r="M2" s="660" t="s">
        <v>157</v>
      </c>
      <c r="N2" s="661" t="s">
        <v>158</v>
      </c>
      <c r="O2" s="661" t="s">
        <v>159</v>
      </c>
      <c r="P2" s="59"/>
      <c r="Q2" s="670" t="s">
        <v>160</v>
      </c>
      <c r="R2" s="670" t="s">
        <v>148</v>
      </c>
      <c r="S2" s="670" t="s">
        <v>149</v>
      </c>
      <c r="T2" s="670"/>
      <c r="U2" s="670" t="s">
        <v>162</v>
      </c>
      <c r="V2" s="670" t="s">
        <v>161</v>
      </c>
      <c r="W2" s="780" t="s">
        <v>163</v>
      </c>
      <c r="X2" s="670" t="s">
        <v>414</v>
      </c>
      <c r="Y2" s="670" t="s">
        <v>413</v>
      </c>
      <c r="Z2" s="49"/>
      <c r="AA2" s="699" t="s">
        <v>164</v>
      </c>
      <c r="AB2" s="700" t="s">
        <v>148</v>
      </c>
      <c r="AC2" s="699" t="s">
        <v>149</v>
      </c>
      <c r="AD2" s="700"/>
      <c r="AE2" s="700" t="s">
        <v>162</v>
      </c>
      <c r="AF2" s="700" t="s">
        <v>165</v>
      </c>
      <c r="AG2" s="779" t="s">
        <v>163</v>
      </c>
      <c r="AH2" s="700" t="s">
        <v>414</v>
      </c>
      <c r="AI2" s="700" t="s">
        <v>413</v>
      </c>
      <c r="AJ2" s="49"/>
      <c r="AK2" s="656" t="s">
        <v>166</v>
      </c>
      <c r="AL2" s="655" t="s">
        <v>147</v>
      </c>
      <c r="AM2" s="656" t="s">
        <v>148</v>
      </c>
      <c r="AN2" s="657" t="s">
        <v>149</v>
      </c>
      <c r="AO2" s="655" t="s">
        <v>150</v>
      </c>
      <c r="AP2" s="660" t="s">
        <v>151</v>
      </c>
      <c r="AQ2" s="660" t="s">
        <v>152</v>
      </c>
      <c r="AR2" s="655" t="s">
        <v>147</v>
      </c>
      <c r="AS2" s="656" t="s">
        <v>148</v>
      </c>
      <c r="AT2" s="656" t="s">
        <v>149</v>
      </c>
      <c r="AU2" s="656" t="s">
        <v>150</v>
      </c>
      <c r="AV2" s="660" t="s">
        <v>151</v>
      </c>
      <c r="AW2" s="660" t="s">
        <v>152</v>
      </c>
      <c r="AX2" s="655" t="s">
        <v>147</v>
      </c>
      <c r="AY2" s="656" t="s">
        <v>148</v>
      </c>
      <c r="AZ2" s="655" t="s">
        <v>167</v>
      </c>
      <c r="BA2" s="660" t="s">
        <v>151</v>
      </c>
      <c r="BB2" s="660" t="s">
        <v>152</v>
      </c>
      <c r="CY2" s="60" t="s">
        <v>157</v>
      </c>
      <c r="CZ2" s="61" t="s">
        <v>168</v>
      </c>
      <c r="DA2" s="61" t="s">
        <v>169</v>
      </c>
      <c r="DB2" s="61" t="s">
        <v>170</v>
      </c>
      <c r="DC2" s="61" t="s">
        <v>171</v>
      </c>
      <c r="DD2" s="61" t="s">
        <v>172</v>
      </c>
      <c r="DE2" s="61" t="s">
        <v>173</v>
      </c>
      <c r="DF2" s="61" t="s">
        <v>174</v>
      </c>
      <c r="DG2" s="61" t="s">
        <v>175</v>
      </c>
      <c r="DH2" s="61" t="s">
        <v>176</v>
      </c>
      <c r="DI2" s="61" t="s">
        <v>177</v>
      </c>
      <c r="DJ2" s="61" t="s">
        <v>178</v>
      </c>
      <c r="DK2" s="61" t="s">
        <v>179</v>
      </c>
      <c r="DL2" s="61" t="s">
        <v>180</v>
      </c>
      <c r="DM2" s="61" t="s">
        <v>181</v>
      </c>
      <c r="DN2" s="61" t="s">
        <v>182</v>
      </c>
      <c r="DO2" s="61" t="s">
        <v>183</v>
      </c>
      <c r="DP2" s="61" t="s">
        <v>184</v>
      </c>
      <c r="DQ2" s="61" t="s">
        <v>185</v>
      </c>
      <c r="DR2" s="61" t="s">
        <v>186</v>
      </c>
      <c r="DS2" s="61" t="s">
        <v>187</v>
      </c>
      <c r="DT2" s="61" t="s">
        <v>188</v>
      </c>
      <c r="DU2" s="61" t="s">
        <v>189</v>
      </c>
      <c r="DV2" s="61" t="s">
        <v>190</v>
      </c>
      <c r="DW2" s="61" t="s">
        <v>191</v>
      </c>
      <c r="DX2" s="61" t="s">
        <v>192</v>
      </c>
      <c r="DY2" s="61" t="s">
        <v>193</v>
      </c>
      <c r="DZ2" s="61" t="s">
        <v>194</v>
      </c>
      <c r="EA2" s="61" t="s">
        <v>195</v>
      </c>
      <c r="EB2" s="61" t="s">
        <v>196</v>
      </c>
      <c r="EC2" s="61" t="s">
        <v>197</v>
      </c>
      <c r="ED2" s="61" t="s">
        <v>198</v>
      </c>
      <c r="EE2" s="61" t="s">
        <v>199</v>
      </c>
      <c r="EF2" s="61" t="s">
        <v>200</v>
      </c>
      <c r="EG2" s="61" t="s">
        <v>201</v>
      </c>
      <c r="EH2" s="61" t="s">
        <v>202</v>
      </c>
      <c r="EI2" s="62"/>
      <c r="EJ2" s="62" t="s">
        <v>203</v>
      </c>
      <c r="EK2" s="63"/>
      <c r="EL2" s="64" t="s">
        <v>204</v>
      </c>
      <c r="EM2" s="65"/>
      <c r="EN2" s="66" t="s">
        <v>203</v>
      </c>
      <c r="EO2" s="67"/>
      <c r="EP2" s="60" t="s">
        <v>157</v>
      </c>
      <c r="EQ2" s="61" t="s">
        <v>168</v>
      </c>
      <c r="ER2" s="61" t="s">
        <v>169</v>
      </c>
      <c r="ES2" s="61" t="s">
        <v>170</v>
      </c>
      <c r="ET2" s="61" t="s">
        <v>171</v>
      </c>
      <c r="EU2" s="61" t="s">
        <v>172</v>
      </c>
      <c r="EV2" s="61" t="s">
        <v>173</v>
      </c>
      <c r="EW2" s="61" t="s">
        <v>174</v>
      </c>
      <c r="EX2" s="61" t="s">
        <v>175</v>
      </c>
      <c r="EY2" s="61" t="s">
        <v>176</v>
      </c>
      <c r="EZ2" s="61" t="s">
        <v>177</v>
      </c>
      <c r="FA2" s="61" t="s">
        <v>178</v>
      </c>
      <c r="FB2" s="61" t="s">
        <v>179</v>
      </c>
      <c r="FC2" s="61" t="s">
        <v>180</v>
      </c>
      <c r="FD2" s="61" t="s">
        <v>181</v>
      </c>
      <c r="FE2" s="61" t="s">
        <v>182</v>
      </c>
      <c r="FF2" s="61" t="s">
        <v>183</v>
      </c>
      <c r="FG2" s="61" t="s">
        <v>184</v>
      </c>
      <c r="FH2" s="61" t="s">
        <v>185</v>
      </c>
      <c r="FI2" s="61" t="s">
        <v>186</v>
      </c>
      <c r="FJ2" s="61" t="s">
        <v>187</v>
      </c>
      <c r="FK2" s="61" t="s">
        <v>188</v>
      </c>
      <c r="FL2" s="61" t="s">
        <v>189</v>
      </c>
      <c r="FM2" s="61" t="s">
        <v>190</v>
      </c>
      <c r="FN2" s="61" t="s">
        <v>191</v>
      </c>
      <c r="FO2" s="61" t="s">
        <v>192</v>
      </c>
      <c r="FP2" s="61" t="s">
        <v>193</v>
      </c>
      <c r="FQ2" s="61" t="s">
        <v>194</v>
      </c>
      <c r="FR2" s="61" t="s">
        <v>195</v>
      </c>
      <c r="FS2" s="61" t="s">
        <v>196</v>
      </c>
      <c r="FT2" s="61" t="s">
        <v>197</v>
      </c>
      <c r="FU2" s="61" t="s">
        <v>198</v>
      </c>
      <c r="FV2" s="61" t="s">
        <v>199</v>
      </c>
      <c r="FW2" s="61" t="s">
        <v>200</v>
      </c>
      <c r="FX2" s="61" t="s">
        <v>201</v>
      </c>
      <c r="FY2" s="61" t="s">
        <v>202</v>
      </c>
      <c r="FZ2" s="62"/>
      <c r="GA2" s="62" t="s">
        <v>203</v>
      </c>
      <c r="GB2" s="63"/>
      <c r="GC2" s="64" t="s">
        <v>204</v>
      </c>
      <c r="GD2" s="65"/>
      <c r="GE2" s="66" t="s">
        <v>203</v>
      </c>
    </row>
    <row r="3" spans="1:187">
      <c r="A3" s="166" t="s">
        <v>205</v>
      </c>
      <c r="B3" s="594"/>
      <c r="C3" s="600">
        <v>3258.1</v>
      </c>
      <c r="D3" s="595">
        <v>598.79999999999995</v>
      </c>
      <c r="E3" s="705">
        <f t="shared" ref="E3:E72" si="0">+B3*D3*-100</f>
        <v>0</v>
      </c>
      <c r="F3" s="708">
        <f t="shared" ref="F3:F34" si="1">IF(B3&gt;0,+B3*D3*(1+($O$54+0.002)*1.21)*-100,B3*D3*(1-($O$54+0.002)*1.21)*-100)</f>
        <v>0</v>
      </c>
      <c r="G3" s="596">
        <f>IFERROR(IF(H3&lt;&gt;"",H3,VLOOKUP(C3,$S$3:$W$20,5,0)),"")</f>
        <v>676.5</v>
      </c>
      <c r="H3" s="781"/>
      <c r="I3" s="653">
        <f t="shared" ref="I3:I34" si="2">IFERROR(+G3*B3*-100,0)</f>
        <v>0</v>
      </c>
      <c r="J3" s="654">
        <f t="shared" ref="J3:J34" si="3">+IF(G3="",0,(F3-I3))</f>
        <v>0</v>
      </c>
      <c r="K3" s="49"/>
      <c r="L3" s="735"/>
      <c r="M3" s="729">
        <f t="shared" ref="M3:M17" si="4">+M4*(1-$O$42)</f>
        <v>2865.6481182641669</v>
      </c>
      <c r="N3" s="662">
        <f t="shared" ref="N3:N34" si="5">EN3</f>
        <v>-70183.850000000006</v>
      </c>
      <c r="O3" s="663">
        <f t="shared" ref="O3:O34" ca="1" si="6">GE3</f>
        <v>2551.7199999999998</v>
      </c>
      <c r="P3" s="49"/>
      <c r="Q3" s="741">
        <v>3258.1</v>
      </c>
      <c r="R3" s="749">
        <f>SUMIFS(AM:AM,AN:AN,S3)+SUMIFS($B$3:$B$20,$C$3:$C$20,C3)</f>
        <v>0</v>
      </c>
      <c r="S3" s="748">
        <f t="shared" ref="S3:S42" si="7">+IF(Q3="","",IF(Q3&gt;=1000,Q3-ROUND($O$55,1),Q3-$O$55))</f>
        <v>3258.1</v>
      </c>
      <c r="T3" s="668" t="str">
        <f t="shared" ref="T3:T20" si="8">+IF(S3&lt;&gt;"",IF(LEN(S3)=1,CONCATENATE("MERV - XMEV - ",$M$43,"C",S3,".00",$O$43," - 24hs"),IF(LEN(S3)=2,CONCATENATE("MERV - XMEV - ",$M$43,"C",S3,".0",$O$43," - 24hs"),+IF(AND(LEN(S3)=3,S3&lt;10),CONCATENATE("MERV - XMEV - ",$M$43,"C",REPLACE(TEXT(S3,"0,00"),2,1,"."),$O$43," - 24hs"),+IF(AND(LEN(S3)=3,S3&gt;=100),CONCATENATE("MERV - XMEV - ",$M$43,"C",S3,".",$O$43," - 24hs"),+IF(AND(LEN(S3)=4,S3&gt;100),CONCATENATE("MERV - XMEV - ",$M$43,"C",S3,$O$43," - 24hs"),+IF(AND(LEN(S3)=5,S3&gt;100),CONCATENATE("MERV - XMEV - ",$M$43,"C",S3*100,MID($O$43,1,1)," - 24hs"),+IF(AND(LEN(S3)=6,S3&lt;1000),CONCATENATE("MERV - XMEV - ",$M$43,"C",S3*100,MID($O$43,1,1)," - 24hs"),+IF(AND(LEN(S3)=6,S3&gt;1000),CONCATENATE("MERV - XMEV - ",$M$43,"C",S3*10,MID($O$43,2,1)," - 24hs"),+IF(AND(LEN(S3)=7,S3&gt;100),CONCATENATE("MERV - XMEV - ",$M$43,"C",REPLACE(TEXT(S3,",00"),3,1,""),S3*100,MID($O$43,1,1)),0))))))))),"")</f>
        <v>MERV - XMEV - GFGC32581G - 24hs</v>
      </c>
      <c r="U3" s="751" t="str">
        <f t="shared" ref="U3:U42" si="9">+IF(S3&lt;&gt;"",MID(T3,15,10),"")</f>
        <v>GFGC32581G</v>
      </c>
      <c r="V3" s="752">
        <f t="shared" ref="V3:V20" ca="1" si="10">IFERROR((NORMSDIST(((LN($M$18/$S3)+($O$49+($O$47^2)/2)*$O$52)/($O$47*SQRT($O$52))))*$M$18-NORMSDIST((((LN($M$18/$S3)+($O$49+($O$47^2)/2)*$O$52)/($O$47*SQRT($O$52)))-$O$47*SQRT(($O$52))))*$S3*EXP(-$O$49*$O$52)),0)</f>
        <v>759.21997415255919</v>
      </c>
      <c r="W3" s="669">
        <f>IFERROR(VLOOKUP($U3,HomeBroker!$A$30:$F$90,6,0),0)</f>
        <v>676.5</v>
      </c>
      <c r="X3" s="580"/>
      <c r="Y3" s="671">
        <f t="shared" ref="Y3:Y42" si="11">IF(S3&lt;&gt;"",IF(OR(W3&lt;=0,W4&lt;=0),"",W3/W4-1),"")</f>
        <v>0.22999999999999998</v>
      </c>
      <c r="Z3" s="49"/>
      <c r="AA3" s="742">
        <v>2658.1</v>
      </c>
      <c r="AB3" s="750">
        <f>SUMIFS(AS:AS,AT:AT,AC3)+SUMIFS($B$38:$B$55,$C$38:$C$55,C38)</f>
        <v>0</v>
      </c>
      <c r="AC3" s="748">
        <f t="shared" ref="AC3:AC42" si="12">+IF(AA3="","",IF(AA3&gt;=1000,AA3-ROUND($O$55,1),AA3-$O$55))</f>
        <v>2658.1</v>
      </c>
      <c r="AD3" s="668" t="str">
        <f t="shared" ref="AD3:AD20" si="13">+IF(AC3&lt;&gt;"",IF(LEN(AC3)=1,CONCATENATE("MERV - XMEV - ",$M$43,"V",AC3,".00",$O$43," - 24hs"),IF(LEN(AC3)=2,CONCATENATE("MERV - XMEV - ",$M$43,"V",AC3,".0",$O$43," - 24hs"),+IF(AND(LEN(AC3)=3,AC3&lt;10),CONCATENATE("MERV - XMEV - ",$M$43,"V",REPLACE(TEXT(AC3,"0,00"),2,1,"."),$O$43," - 24hs"),+IF(AND(LEN(AC3)=3,AC3&gt;=100),CONCATENATE("MERV - XMEV - ",$M$43,"V",AC3,".",$O$43," - 24hs"),+IF(AND(LEN(AC3)=4,AC3&gt;100),CONCATENATE("MERV - XMEV - ",$M$43,"V",AC3,$O$43," - 24hs"),+IF(AND(LEN(AC3)=5,AC3&gt;100),CONCATENATE("MERV - XMEV - ",$M$43,"V",AC3,MID($O$43,1,1)," - 24hs"),+IF(AND(LEN(AC3)=6,AC3&lt;1000),CONCATENATE("MERV - XMEV - ",$M$43,"V",AC3*100,MID($O$43,2,1)," - 24hs"),+IF(AND(LEN(AC3)=6,AC3&gt;1000),CONCATENATE("MERV - XMEV - ",$M$43,"V",AC3*10,MID($O$43,2,1)," - 24hs"),+IF(AND(LEN(AC3)=7,AC3&gt;100),CONCATENATE("MERV - XMEV - ",$M$43,"V",REPLACE(TEXT(AC3,",00"),3,1,""),AC3*100,MID($O$43,1,1)),0))))))))),"")</f>
        <v>MERV - XMEV - GFGV26581G - 24hs</v>
      </c>
      <c r="AE3" s="751" t="str">
        <f t="shared" ref="AE3:AE42" si="14">+IF(AC3&lt;&gt;"",MID(AD3,15,10),"")</f>
        <v>GFGV26581G</v>
      </c>
      <c r="AF3" s="752">
        <f t="shared" ref="AF3:AF20" ca="1" si="15">IFERROR((NORMSDIST(-(((LN($M$18/$AC3)+($O$49+($O$48^2)/2)*$O$52)/($O$48*SQRT($O$52)))-$O$48*SQRT($O$52)))*$AC3*EXP(-$O$49*$O$52)-NORMSDIST(-((LN($M$18/$AC3)+($O$49+($O$48^2)/2)*$O$52)/($O$48*SQRT($O$52))))*$M$18),0)</f>
        <v>4.1203285743066326E-6</v>
      </c>
      <c r="AG3" s="669">
        <f>IFERROR(VLOOKUP($AE3,HomeBroker!$A$30:$F$90,6,0),0)</f>
        <v>1.49</v>
      </c>
      <c r="AH3" s="580"/>
      <c r="AI3" s="671"/>
      <c r="AJ3" s="49"/>
      <c r="AK3" s="695"/>
      <c r="AL3" s="605" t="s">
        <v>160</v>
      </c>
      <c r="AM3" s="696"/>
      <c r="AN3" s="600"/>
      <c r="AO3" s="595"/>
      <c r="AP3" s="705">
        <f t="shared" ref="AP3:AP76" si="16">+AM3*AO3*-100</f>
        <v>0</v>
      </c>
      <c r="AQ3" s="697">
        <f t="shared" ref="AQ3:AQ34" si="17">IF(AM3&gt;0,+AM3*AO3*(1+($O$54+0.002)*1.21)*-100,AM3*AO3*(1-($O$54+0.002)*1.21)*-100)</f>
        <v>0</v>
      </c>
      <c r="AR3" s="606" t="s">
        <v>206</v>
      </c>
      <c r="AS3" s="696">
        <v>15</v>
      </c>
      <c r="AT3" s="600">
        <v>2697.3</v>
      </c>
      <c r="AU3" s="595">
        <v>2.92</v>
      </c>
      <c r="AV3" s="591">
        <f t="shared" ref="AV3:AV76" si="18">+AS3*AU3*-100</f>
        <v>-4380</v>
      </c>
      <c r="AW3" s="602">
        <f t="shared" ref="AW3:AW34" si="19">IF(AS3&gt;0,+AS3*AU3*(1+($O$54+0.002)*1.21)*-100,AS3*AU3*(1-($O$54+0.002)*1.21)*-100)</f>
        <v>-4391.1295799999989</v>
      </c>
      <c r="AX3" s="609" t="s">
        <v>207</v>
      </c>
      <c r="AY3" s="698"/>
      <c r="AZ3" s="595"/>
      <c r="BA3" s="591">
        <f t="shared" ref="BA3:BA76" si="20">-AZ3*AY3</f>
        <v>0</v>
      </c>
      <c r="BB3" s="593">
        <f t="shared" ref="BB3:BB34" si="21">IF(AY3&gt;0,-AZ3*(1+($O$53+0.0008)*1.21)*AY3,-AZ3*(1-($O$53+0.0008)*1.21)*AY3)</f>
        <v>0</v>
      </c>
      <c r="CY3" s="68">
        <f t="shared" ref="CY3:CY34" si="22">M3</f>
        <v>2865.6481182641669</v>
      </c>
      <c r="CZ3" s="69">
        <f t="shared" ref="CZ3:CZ34" si="23">IF($CY3&gt;$C$3,$B$3*100*($CY3-$C$3),0)</f>
        <v>0</v>
      </c>
      <c r="DA3" s="69">
        <f t="shared" ref="DA3:DA34" si="24">IF($CY3&gt;$C$4,$B$4*100*($CY3-$C$4),0)</f>
        <v>0</v>
      </c>
      <c r="DB3" s="69">
        <f t="shared" ref="DB3:DB34" si="25">IF($CY3&gt;$C$5,$B$5*100*($CY3-$C$5),0)</f>
        <v>0</v>
      </c>
      <c r="DC3" s="69">
        <f t="shared" ref="DC3:DC34" si="26">IF($CY3&gt;$C$6,$B$6*100*($CY3-$C$6),0)</f>
        <v>0</v>
      </c>
      <c r="DD3" s="69">
        <f t="shared" ref="DD3:DD34" si="27">IF($CY3&gt;$C$7,$B$7*100*($CY3-$C$7),0)</f>
        <v>0</v>
      </c>
      <c r="DE3" s="69">
        <f t="shared" ref="DE3:DE34" si="28">IF($CY3&gt;$C$8,$B$8*100*($CY3-$C$8),0)</f>
        <v>0</v>
      </c>
      <c r="DF3" s="69">
        <f t="shared" ref="DF3:DF34" si="29">IF($CY3&gt;$C$9,$B$9*100*($CY3-$C$9),0)</f>
        <v>0</v>
      </c>
      <c r="DG3" s="69">
        <f t="shared" ref="DG3:DG34" si="30">IF($CY3&gt;$C$10,$B$10*100*($CY3-$C$10),0)</f>
        <v>0</v>
      </c>
      <c r="DH3" s="69">
        <f t="shared" ref="DH3:DH34" si="31">IF($CY3&gt;$C$11,$B$11*100*($CY3-$C$11),0)</f>
        <v>0</v>
      </c>
      <c r="DI3" s="69">
        <f t="shared" ref="DI3:DI34" si="32">IF($CY3&gt;$C$12,$B$12*100*($CY3-$C$12),0)</f>
        <v>0</v>
      </c>
      <c r="DJ3" s="69">
        <f t="shared" ref="DJ3:DJ34" si="33">IF($CY3&gt;$C$13,$B$13*100*($CY3-$C$13),0)</f>
        <v>0</v>
      </c>
      <c r="DK3" s="69">
        <f t="shared" ref="DK3:DK34" si="34">IF($CY3&gt;$C$14,$B$14*100*($CY3-$C$14),0)</f>
        <v>0</v>
      </c>
      <c r="DL3" s="69">
        <f t="shared" ref="DL3:DL34" si="35">IF($CY3&gt;$C$15,$B$15*100*($CY3-$C$15),0)</f>
        <v>0</v>
      </c>
      <c r="DM3" s="69">
        <f t="shared" ref="DM3:DM34" si="36">IF($CY3&gt;$C$16,$B$16*100*($CY3-$C$16),0)</f>
        <v>0</v>
      </c>
      <c r="DN3" s="69">
        <f t="shared" ref="DN3:DN34" si="37">IF($CY3&gt;$C$17,$B$17*100*($CY3-$C$17),0)</f>
        <v>0</v>
      </c>
      <c r="DO3" s="69">
        <f t="shared" ref="DO3:DO34" si="38">IF($CY3&gt;$C$18,$B$18*100*($CY3-$C$18),0)</f>
        <v>0</v>
      </c>
      <c r="DP3" s="69">
        <f t="shared" ref="DP3:DP34" si="39">IF($CY3&gt;$C$19,$B$19*100*($CY3-$C$19),0)</f>
        <v>0</v>
      </c>
      <c r="DQ3" s="69">
        <f t="shared" ref="DQ3:DQ34" si="40">IF($CY3&gt;$C$20,$B$20*100*($CY3-$C$20),0)</f>
        <v>0</v>
      </c>
      <c r="DR3" s="69">
        <f t="shared" ref="DR3:DR34" si="41">IF($CY3&gt;$C$21,$B$21*100*($CY3-$C$21),0)</f>
        <v>0</v>
      </c>
      <c r="DS3" s="69">
        <f t="shared" ref="DS3:DS34" si="42">IF($CY3&gt;$C$22,$B$22*100*($CY3-$C$22),0)</f>
        <v>0</v>
      </c>
      <c r="DT3" s="69">
        <f t="shared" ref="DT3:DT34" si="43">IF($CY3&gt;$C$23,$B$23*100*($CY3-$C$23),0)</f>
        <v>0</v>
      </c>
      <c r="DU3" s="69">
        <f t="shared" ref="DU3:DU34" si="44">IF($CY3&gt;$C$24,$B$24*100*($CY3-$C$24),0)</f>
        <v>0</v>
      </c>
      <c r="DV3" s="69">
        <f t="shared" ref="DV3:DV34" si="45">IF($CY3&gt;$C$25,$B$25*100*($CY3-$C$25),0)</f>
        <v>0</v>
      </c>
      <c r="DW3" s="69">
        <f t="shared" ref="DW3:DW34" si="46">IF($CY3&gt;$C$26,$B$26*100*($CY3-$C$26),0)</f>
        <v>0</v>
      </c>
      <c r="DX3" s="69">
        <f t="shared" ref="DX3:DX34" si="47">IF($CY3&gt;$C$27,$B$27*100*($CY3-$C$27),0)</f>
        <v>0</v>
      </c>
      <c r="DY3" s="69">
        <f t="shared" ref="DY3:DY34" si="48">IF($CY3&gt;$C$28,$B$28*100*($CY3-$C$28),0)</f>
        <v>0</v>
      </c>
      <c r="DZ3" s="69">
        <f t="shared" ref="DZ3:DZ34" si="49">IF($CY3&gt;$C$29,$B$29*100*($CY3-$C$29),0)</f>
        <v>0</v>
      </c>
      <c r="EA3" s="69">
        <f t="shared" ref="EA3:EA34" si="50">IF($CY3&gt;$C$30,$B$30*100*($CY3-$C$30),0)</f>
        <v>0</v>
      </c>
      <c r="EB3" s="69">
        <f t="shared" ref="EB3:EB34" si="51">IF($CY3&gt;$C$31,$B$31*100*($CY3-$C$31),0)</f>
        <v>0</v>
      </c>
      <c r="EC3" s="69">
        <f t="shared" ref="EC3:EC34" si="52">IF($CY3&gt;$C$32,$B$32*100*($CY3-$C$32),0)</f>
        <v>0</v>
      </c>
      <c r="ED3" s="69">
        <f t="shared" ref="ED3:ED34" si="53">IF($CY3&gt;$C$33,$B$33*100*($CY3-$C$33),0)</f>
        <v>0</v>
      </c>
      <c r="EE3" s="69">
        <f t="shared" ref="EE3:EE34" si="54">IF($CY3&gt;$C$34,$B$34*100*($CY3-$C$34),0)</f>
        <v>0</v>
      </c>
      <c r="EF3" s="69">
        <f t="shared" ref="EF3:EF34" si="55">IF($CY3&gt;$C$35,$B$35*100*($CY3-$C$35),0)</f>
        <v>0</v>
      </c>
      <c r="EG3" s="69">
        <f t="shared" ref="EG3:EG34" si="56">IF($CY3&gt;$C$36,$B$36*100*($CY3-$C$36),0)</f>
        <v>0</v>
      </c>
      <c r="EH3" s="69">
        <f t="shared" ref="EH3:EH34" si="57">IF($CY3&gt;$C$37,$B$37*100*($CY3-$C$37),0)</f>
        <v>0</v>
      </c>
      <c r="EI3" s="70"/>
      <c r="EJ3" s="71">
        <f t="shared" ref="EJ3:EJ34" si="58">SUM(CZ3:EH3)</f>
        <v>0</v>
      </c>
      <c r="EK3" s="70"/>
      <c r="EL3" s="72">
        <f>O36</f>
        <v>2551.7177490000008</v>
      </c>
      <c r="EM3" s="73"/>
      <c r="EN3" s="74">
        <f>ROUND($EL$3+EJ3+EN36+EN70+EN103,2)</f>
        <v>-70183.850000000006</v>
      </c>
      <c r="EO3" s="58"/>
      <c r="EP3" s="68">
        <f t="shared" ref="EP3:EP34" si="59">$M3</f>
        <v>2865.6481182641669</v>
      </c>
      <c r="EQ3" s="69">
        <f ca="1">IFERROR((NORMSDIST(((LN($EP3/$C$3)+(#REF!+($O$47^2)/2)*$O$52)/($O$47*SQRT($O$52))))*$EP3-NORMSDIST((((LN($EP3/$C$3)+(#REF!+($O$47^2)/2)*$O$52)/($O$47*SQRT($O$52)))-$O$47*SQRT(($O$52))))*$C$3*EXP(-#REF!*$O$52))*$B$3*100,0)</f>
        <v>0</v>
      </c>
      <c r="ER3" s="69">
        <f ca="1">IFERROR((NORMSDIST(((LN($EP3/$C$4)+(#REF!+($O$47^2)/2)*$O$52)/($O$47*SQRT($O$52))))*$EP3-NORMSDIST((((LN($EP3/$C$4)+(#REF!+($O$47^2)/2)*$O$52)/($O$47*SQRT($O$52)))-$O$47*SQRT(($O$52))))*$C$4*EXP(-#REF!*$O$52))*$B$4*100,0)</f>
        <v>0</v>
      </c>
      <c r="ES3" s="69">
        <f ca="1">IFERROR((NORMSDIST(((LN($EP3/$C$5)+(#REF!+($O$47^2)/2)*$O$52)/($O$47*SQRT($O$52))))*$EP3-NORMSDIST((((LN($EP3/$C$5)+(#REF!+($O$47^2)/2)*$O$52)/($O$47*SQRT($O$52)))-$O$47*SQRT(($O$52))))*$C$5*EXP(-#REF!*$O$52))*$B$5*100,0)</f>
        <v>0</v>
      </c>
      <c r="ET3" s="69">
        <f ca="1">IFERROR((NORMSDIST(((LN($EP3/$C$6)+(#REF!+($O$47^2)/2)*$O$52)/($O$47*SQRT($O$52))))*$EP3-NORMSDIST((((LN($EP3/$C$6)+(#REF!+($O$47^2)/2)*$O$52)/($O$47*SQRT($O$52)))-$O$47*SQRT(($O$52))))*$C$6*EXP(-#REF!*$O$52))*$B$6*100,0)</f>
        <v>0</v>
      </c>
      <c r="EU3" s="69">
        <f ca="1">IFERROR((NORMSDIST(((LN($EP3/$C$7)+(#REF!+($O$47^2)/2)*$O$52)/($O$47*SQRT($O$52))))*$EP3-NORMSDIST((((LN($EP3/$C$7)+(#REF!+($O$47^2)/2)*$O$52)/($O$47*SQRT($O$52)))-$O$47*SQRT(($O$52))))*$C$7*EXP(-#REF!*$O$52))*$B$7*100,0)</f>
        <v>0</v>
      </c>
      <c r="EV3" s="69">
        <f ca="1">IFERROR((NORMSDIST(((LN($EP3/$C$8)+(#REF!+($O$47^2)/2)*$O$52)/($O$47*SQRT($O$52))))*$EP3-NORMSDIST((((LN($EP3/$C$8)+(#REF!+($O$47^2)/2)*$O$52)/($O$47*SQRT($O$52)))-$O$47*SQRT(($O$52))))*$C$8*EXP(-#REF!*$O$52))*$B$8*100,0)</f>
        <v>0</v>
      </c>
      <c r="EW3" s="69">
        <f ca="1">IFERROR((NORMSDIST(((LN($EP3/$C$9)+(#REF!+($O$47^2)/2)*$O$52)/($O$47*SQRT($O$52))))*$EP3-NORMSDIST((((LN($EP3/$C$9)+(#REF!+($O$47^2)/2)*$O$52)/($O$47*SQRT($O$52)))-$O$47*SQRT(($O$52))))*$C$9*EXP(-#REF!*$O$52))*$B$9*100,0)</f>
        <v>0</v>
      </c>
      <c r="EX3" s="69">
        <f ca="1">IFERROR((NORMSDIST(((LN($EP3/$C$10)+(#REF!+($O$47^2)/2)*$O$52)/($O$47*SQRT($O$52))))*$EP3-NORMSDIST((((LN($EP3/$C$10)+(#REF!+($O$47^2)/2)*$O$52)/($O$47*SQRT($O$52)))-$O$47*SQRT(($O$52))))*$C$10*EXP(-#REF!*$O$52))*$B$10*100,0)</f>
        <v>0</v>
      </c>
      <c r="EY3" s="69">
        <f ca="1">IFERROR((NORMSDIST(((LN($EP3/$C$11)+(#REF!+($O$47^2)/2)*$O$52)/($O$47*SQRT($O$52))))*$EP3-NORMSDIST((((LN($EP3/$C$11)+(#REF!+($O$47^2)/2)*$O$52)/($O$47*SQRT($O$52)))-$O$47*SQRT(($O$52))))*$C$11*EXP(-#REF!*$O$52))*$B$11*100,0)</f>
        <v>0</v>
      </c>
      <c r="EZ3" s="69">
        <f ca="1">IFERROR((NORMSDIST(((LN($EP3/$C$12)+(#REF!+($O$47^2)/2)*$O$52)/($O$47*SQRT($O$52))))*$EP3-NORMSDIST((((LN($EP3/$C$12)+(#REF!+($O$47^2)/2)*$O$52)/($O$47*SQRT($O$52)))-$O$47*SQRT(($O$52))))*$C$12*EXP(-#REF!*$O$52))*$B$12*100,0)</f>
        <v>0</v>
      </c>
      <c r="FA3" s="69">
        <f ca="1">IFERROR((NORMSDIST(((LN($EP3/$C$13)+(#REF!+($O$47^2)/2)*$O$52)/($O$47*SQRT($O$52))))*$EP3-NORMSDIST((((LN($EP3/$C$13)+(#REF!+($O$47^2)/2)*$O$52)/($O$47*SQRT($O$52)))-$O$47*SQRT(($O$52))))*$C$13*EXP(-#REF!*$O$52))*$B$13*100,0)</f>
        <v>0</v>
      </c>
      <c r="FB3" s="69">
        <f ca="1">IFERROR((NORMSDIST(((LN($EP3/$C$14)+(#REF!+($O$47^2)/2)*$O$52)/($O$47*SQRT($O$52))))*$EP3-NORMSDIST((((LN($EP3/$C$14)+(#REF!+($O$47^2)/2)*$O$52)/($O$47*SQRT($O$52)))-$O$47*SQRT(($O$52))))*$C$14*EXP(-#REF!*$O$52))*$B$14*100,0)</f>
        <v>0</v>
      </c>
      <c r="FC3" s="69">
        <f ca="1">IFERROR((NORMSDIST(((LN($EP3/$C$15)+(#REF!+($O$47^2)/2)*$O$52)/($O$47*SQRT($O$52))))*$EP3-NORMSDIST((((LN($EP3/$C$15)+(#REF!+($O$47^2)/2)*$O$52)/($O$47*SQRT($O$52)))-$O$47*SQRT(($O$52))))*$C$15*EXP(-#REF!*$O$52))*$B$15*100,0)</f>
        <v>0</v>
      </c>
      <c r="FD3" s="69">
        <f ca="1">IFERROR((NORMSDIST(((LN($EP3/$C$16)+(#REF!+($O$47^2)/2)*$O$52)/($O$47*SQRT($O$52))))*$EP3-NORMSDIST((((LN($EP3/$C$16)+(#REF!+($O$47^2)/2)*$O$52)/($O$47*SQRT($O$52)))-$O$47*SQRT(($O$52))))*$C$16*EXP(-#REF!*$O$52))*$B$16*100,0)</f>
        <v>0</v>
      </c>
      <c r="FE3" s="69">
        <f ca="1">IFERROR((NORMSDIST(((LN($EP3/$C$17)+(#REF!+($O$47^2)/2)*$O$52)/($O$47*SQRT($O$52))))*$EP3-NORMSDIST((((LN($EP3/$C$17)+(#REF!+($O$47^2)/2)*$O$52)/($O$47*SQRT($O$52)))-$O$47*SQRT(($O$52))))*$C$17*EXP(-#REF!*$O$52))*$B$17*100,0)</f>
        <v>0</v>
      </c>
      <c r="FF3" s="69">
        <f ca="1">IFERROR((NORMSDIST(((LN($EP3/$C$18)+(#REF!+($O$47^2)/2)*$O$52)/($O$47*SQRT($O$52))))*$EP3-NORMSDIST((((LN($EP3/$C$18)+(#REF!+($O$47^2)/2)*$O$52)/($O$47*SQRT($O$52)))-$O$47*SQRT(($O$52))))*$C$18*EXP(-#REF!*$O$52))*$B$18*100,0)</f>
        <v>0</v>
      </c>
      <c r="FG3" s="69">
        <f ca="1">IFERROR((NORMSDIST(((LN($EP3/$C$19)+(#REF!+($O$47^2)/2)*$O$52)/($O$47*SQRT($O$52))))*$EP3-NORMSDIST((((LN($EP3/$C$19)+(#REF!+($O$47^2)/2)*$O$52)/($O$47*SQRT($O$52)))-$O$47*SQRT(($O$52))))*$C$19*EXP(-#REF!*$O$52))*$B$19*100,0)</f>
        <v>0</v>
      </c>
      <c r="FH3" s="69">
        <f ca="1">IFERROR((NORMSDIST(((LN($EP3/$C$20)+(#REF!+($O$47^2)/2)*$O$52)/($O$47*SQRT($O$52))))*$EP3-NORMSDIST((((LN($EP3/$C$20)+(#REF!+($O$47^2)/2)*$O$52)/($O$47*SQRT($O$52)))-$O$47*SQRT(($O$52))))*$C$20*EXP(-#REF!*$O$52))*$B$20*100,0)</f>
        <v>0</v>
      </c>
      <c r="FI3" s="69">
        <f ca="1">IFERROR((NORMSDIST(((LN($EP3/$C$21)+(#REF!+($O$47^2)/2)*$O$52)/($O$47*SQRT($O$52))))*$EP3-NORMSDIST((((LN($EP3/$C$21)+(#REF!+($O$47^2)/2)*$O$52)/($O$47*SQRT($O$52)))-$O$47*SQRT(($O$52))))*$C$21*EXP(-#REF!*$O$52))*$B$21*100,0)</f>
        <v>0</v>
      </c>
      <c r="FJ3" s="69">
        <f ca="1">IFERROR((NORMSDIST(((LN($EP3/$C$22)+(#REF!+($O$47^2)/2)*$O$52)/($O$47*SQRT($O$52))))*$EP3-NORMSDIST((((LN($EP3/$C$22)+(#REF!+($O$47^2)/2)*$O$52)/($O$47*SQRT($O$52)))-$O$47*SQRT(($O$52))))*$C$22*EXP(-#REF!*$O$52))*$B$22*100,0)</f>
        <v>0</v>
      </c>
      <c r="FK3" s="69">
        <f ca="1">IFERROR((NORMSDIST(((LN($EP3/$C$23)+(#REF!+($O$47^2)/2)*$O$52)/($O$47*SQRT($O$52))))*$EP3-NORMSDIST((((LN($EP3/$C$23)+(#REF!+($O$47^2)/2)*$O$52)/($O$47*SQRT($O$52)))-$O$47*SQRT(($O$52))))*$C$23*EXP(-#REF!*$O$52))*$B$23*100,0)</f>
        <v>0</v>
      </c>
      <c r="FL3" s="69">
        <f ca="1">IFERROR((NORMSDIST(((LN($EP3/$C$24)+(#REF!+($O$47^2)/2)*$O$52)/($O$47*SQRT($O$52))))*$EP3-NORMSDIST((((LN($EP3/$C$24)+(#REF!+($O$47^2)/2)*$O$52)/($O$47*SQRT($O$52)))-$O$47*SQRT(($O$52))))*$C$24*EXP(-#REF!*$O$52))*$B$24*100,0)</f>
        <v>0</v>
      </c>
      <c r="FM3" s="69">
        <f ca="1">IFERROR((NORMSDIST(((LN($EP3/$C$25)+(#REF!+($O$47^2)/2)*$O$52)/($O$47*SQRT($O$52))))*$EP3-NORMSDIST((((LN($EP3/$C$25)+(#REF!+($O$47^2)/2)*$O$52)/($O$47*SQRT($O$52)))-$O$47*SQRT(($O$52))))*$C$25*EXP(-#REF!*$O$52))*$B$25*100,0)</f>
        <v>0</v>
      </c>
      <c r="FN3" s="69">
        <f ca="1">IFERROR((NORMSDIST(((LN($EP3/$C$26)+(#REF!+($O$47^2)/2)*$O$52)/($O$47*SQRT($O$52))))*$EP3-NORMSDIST((((LN($EP3/$C$26)+(#REF!+($O$47^2)/2)*$O$52)/($O$47*SQRT($O$52)))-$O$47*SQRT(($O$52))))*$C$26*EXP(-#REF!*$O$52))*$B$26*100,0)</f>
        <v>0</v>
      </c>
      <c r="FO3" s="69">
        <f ca="1">IFERROR((NORMSDIST(((LN($EP3/$C$27)+(#REF!+($O$47^2)/2)*$O$52)/($O$47*SQRT($O$52))))*$EP3-NORMSDIST((((LN($EP3/$C$27)+(#REF!+($O$47^2)/2)*$O$52)/($O$47*SQRT($O$52)))-$O$47*SQRT(($O$52))))*$C$27*EXP(-#REF!*$O$52))*$B$27*100,0)</f>
        <v>0</v>
      </c>
      <c r="FP3" s="69">
        <f ca="1">IFERROR((NORMSDIST(((LN($EP3/$C$28)+(#REF!+($O$47^2)/2)*$O$52)/($O$47*SQRT($O$52))))*$EP3-NORMSDIST((((LN($EP3/$C$28)+(#REF!+($O$47^2)/2)*$O$52)/($O$47*SQRT($O$52)))-$O$47*SQRT(($O$52))))*$C$28*EXP(-#REF!*$O$52))*$B$28*100,0)</f>
        <v>0</v>
      </c>
      <c r="FQ3" s="69">
        <f ca="1">IFERROR((NORMSDIST(((LN($EP3/$C$29)+(#REF!+($O$47^2)/2)*$O$52)/($O$47*SQRT($O$52))))*$EP3-NORMSDIST((((LN($EP3/$C$29)+(#REF!+($O$47^2)/2)*$O$52)/($O$47*SQRT($O$52)))-$O$47*SQRT(($O$52))))*$C$29*EXP(-#REF!*$O$52))*$B$29*100,0)</f>
        <v>0</v>
      </c>
      <c r="FR3" s="69">
        <f ca="1">IFERROR((NORMSDIST(((LN($EP3/$C$30)+(#REF!+($O$47^2)/2)*$O$52)/($O$47*SQRT($O$52))))*$EP3-NORMSDIST((((LN($EP3/$C$30)+(#REF!+($O$47^2)/2)*$O$52)/($O$47*SQRT($O$52)))-$O$47*SQRT(($O$52))))*$C$30*EXP(-#REF!*$O$52))*$B$30*100,0)</f>
        <v>0</v>
      </c>
      <c r="FS3" s="69">
        <f ca="1">IFERROR((NORMSDIST(((LN($EP3/$C$31)+(#REF!+($O$47^2)/2)*$O$52)/($O$47*SQRT($O$52))))*$EP3-NORMSDIST((((LN($EP3/$C$31)+(#REF!+($O$47^2)/2)*$O$52)/($O$47*SQRT($O$52)))-$O$47*SQRT(($O$52))))*$C$31*EXP(-#REF!*$O$52))*$B$31*100,0)</f>
        <v>0</v>
      </c>
      <c r="FT3" s="69">
        <f ca="1">IFERROR((NORMSDIST(((LN($EP3/$C$32)+(#REF!+($O$47^2)/2)*$O$52)/($O$47*SQRT($O$52))))*$EP3-NORMSDIST((((LN($EP3/$C$32)+(#REF!+($O$47^2)/2)*$O$52)/($O$47*SQRT($O$52)))-$O$47*SQRT(($O$52))))*$C$32*EXP(-#REF!*$O$52))*$B$32*100,0)</f>
        <v>0</v>
      </c>
      <c r="FU3" s="69">
        <f ca="1">IFERROR((NORMSDIST(((LN($EP3/$C$33)+(#REF!+($O$47^2)/2)*$O$52)/($O$47*SQRT($O$52))))*$EP3-NORMSDIST((((LN($EP3/$C$33)+(#REF!+($O$47^2)/2)*$O$52)/($O$47*SQRT($O$52)))-$O$47*SQRT(($O$52))))*$C$33*EXP(-#REF!*$O$52))*$B$33*100,0)</f>
        <v>0</v>
      </c>
      <c r="FV3" s="69">
        <f ca="1">IFERROR((NORMSDIST(((LN($EP3/$C$34)+(#REF!+($O$47^2)/2)*$O$52)/($O$47*SQRT($O$52))))*$EP3-NORMSDIST((((LN($EP3/$C$34)+(#REF!+($O$47^2)/2)*$O$52)/($O$47*SQRT($O$52)))-$O$47*SQRT(($O$52))))*$C$34*EXP(-#REF!*$O$52))*$B$34*100,0)</f>
        <v>0</v>
      </c>
      <c r="FW3" s="69">
        <f ca="1">IFERROR((NORMSDIST(((LN($EP3/$C$35)+(#REF!+($O$47^2)/2)*$O$52)/($O$47*SQRT($O$52))))*$EP3-NORMSDIST((((LN($EP3/$C$35)+(#REF!+($O$47^2)/2)*$O$52)/($O$47*SQRT($O$52)))-$O$47*SQRT(($O$52))))*$C$35*EXP(-#REF!*$O$52))*$B$35*100,0)</f>
        <v>0</v>
      </c>
      <c r="FX3" s="69">
        <f ca="1">IFERROR((NORMSDIST(((LN($EP3/$C$36)+(#REF!+($O$47^2)/2)*$O$52)/($O$47*SQRT($O$52))))*$EP3-NORMSDIST((((LN($EP3/$C$36)+(#REF!+($O$47^2)/2)*$O$52)/($O$47*SQRT($O$52)))-$O$47*SQRT(($O$52))))*$C$36*EXP(-#REF!*$O$52))*$B$36*100,0)</f>
        <v>0</v>
      </c>
      <c r="FY3" s="69">
        <f ca="1">IFERROR((NORMSDIST(((LN($EP3/$C$37)+(#REF!+($O$47^2)/2)*$O$52)/($O$47*SQRT($O$52))))*$EP3-NORMSDIST((((LN($EP3/$C$37)+(#REF!+($O$47^2)/2)*$O$52)/($O$47*SQRT($O$52)))-$O$47*SQRT(($O$52))))*$C$37*EXP(-#REF!*$O$52))*$B$37*100,0)</f>
        <v>0</v>
      </c>
      <c r="FZ3" s="70"/>
      <c r="GA3" s="71">
        <f t="shared" ref="GA3:GA34" ca="1" si="60">SUM(EQ3:FY3)</f>
        <v>0</v>
      </c>
      <c r="GB3" s="70"/>
      <c r="GC3" s="72">
        <f>O36</f>
        <v>2551.7177490000008</v>
      </c>
      <c r="GD3" s="73"/>
      <c r="GE3" s="74">
        <f t="shared" ref="GE3:GE34" ca="1" si="61">ROUND($GC$3+GA3+GE36+GE70+GE103,2)</f>
        <v>2551.7199999999998</v>
      </c>
    </row>
    <row r="4" spans="1:187">
      <c r="A4" s="166" t="s">
        <v>205</v>
      </c>
      <c r="B4" s="797"/>
      <c r="C4" s="798">
        <v>3408.1</v>
      </c>
      <c r="D4" s="799">
        <v>475</v>
      </c>
      <c r="E4" s="800">
        <f t="shared" si="0"/>
        <v>0</v>
      </c>
      <c r="F4" s="801">
        <f t="shared" si="1"/>
        <v>0</v>
      </c>
      <c r="G4" s="802">
        <f t="shared" ref="G4:G20" si="62">IFERROR(IF(H4&lt;&gt;"",H4,VLOOKUP(C4,$S$3:$W$20,5,0)),"")</f>
        <v>550</v>
      </c>
      <c r="H4" s="803"/>
      <c r="I4" s="804">
        <f t="shared" si="2"/>
        <v>0</v>
      </c>
      <c r="J4" s="805">
        <f t="shared" si="3"/>
        <v>0</v>
      </c>
      <c r="K4" s="49"/>
      <c r="L4" s="735"/>
      <c r="M4" s="729">
        <f t="shared" si="4"/>
        <v>2924.1307329226192</v>
      </c>
      <c r="N4" s="666">
        <f t="shared" si="5"/>
        <v>-52639.06</v>
      </c>
      <c r="O4" s="667">
        <f t="shared" ca="1" si="6"/>
        <v>2551.7199999999998</v>
      </c>
      <c r="P4" s="49"/>
      <c r="Q4" s="740">
        <v>3408.1</v>
      </c>
      <c r="R4" s="764">
        <f t="shared" ref="R4:R20" si="63">SUMIFS(AM:AM,AN:AN,S4)+SUMIFS($B$3:$B$20,$C$3:$C$20,C4)</f>
        <v>0</v>
      </c>
      <c r="S4" s="760">
        <f t="shared" si="7"/>
        <v>3408.1</v>
      </c>
      <c r="T4" s="586" t="str">
        <f t="shared" si="8"/>
        <v>MERV - XMEV - GFGC34081G - 24hs</v>
      </c>
      <c r="U4" s="753" t="str">
        <f t="shared" si="9"/>
        <v>GFGC34081G</v>
      </c>
      <c r="V4" s="765">
        <f t="shared" ca="1" si="10"/>
        <v>645.92746946358056</v>
      </c>
      <c r="W4" s="582">
        <f>IFERROR(VLOOKUP($U4,HomeBroker!$A$30:$F$90,6,0),0)</f>
        <v>550</v>
      </c>
      <c r="X4" s="581">
        <f t="shared" ref="X4:X42" si="64">IF(S4&lt;&gt;"",IF(OR(W3&lt;=0,W4&lt;=0,W5&lt;=0),"",W3-2*W4+W5),"")</f>
        <v>16.5</v>
      </c>
      <c r="Y4" s="672">
        <f t="shared" si="11"/>
        <v>0.25</v>
      </c>
      <c r="Z4" s="49"/>
      <c r="AA4" s="743">
        <v>2697.3</v>
      </c>
      <c r="AB4" s="778">
        <f t="shared" ref="AB4:AB20" si="65">SUMIFS(AS:AS,AT:AT,AC4)+SUMIFS($B$38:$B$55,$C$38:$C$55,C39)</f>
        <v>15</v>
      </c>
      <c r="AC4" s="760">
        <f t="shared" si="12"/>
        <v>2697.3</v>
      </c>
      <c r="AD4" s="586" t="str">
        <f t="shared" si="13"/>
        <v>MERV - XMEV - GFGV26973G - 24hs</v>
      </c>
      <c r="AE4" s="753" t="str">
        <f t="shared" si="14"/>
        <v>GFGV26973G</v>
      </c>
      <c r="AF4" s="756">
        <f t="shared" ca="1" si="15"/>
        <v>1.1756519184405131E-5</v>
      </c>
      <c r="AG4" s="582">
        <f>IFERROR(VLOOKUP($AE4,HomeBroker!$A$30:$F$90,6,0),0)</f>
        <v>1.1499999999999999</v>
      </c>
      <c r="AH4" s="581">
        <f t="shared" ref="AH4:AH42" si="66">IF(AC4&lt;&gt;"",IF(OR(AG3&lt;=0,AG4&lt;=0,AG5&lt;=0),"",AG3-2*AG4+AG5),"")</f>
        <v>0.54000000000000026</v>
      </c>
      <c r="AI4" s="672">
        <f t="shared" ref="AI4:AI42" si="67">IF(AC4&lt;&gt;"",IF(OR(AG4&lt;=0,AG3&lt;=0),"",AG4/AG3-1),"")</f>
        <v>-0.22818791946308725</v>
      </c>
      <c r="AJ4" s="49"/>
      <c r="AK4" s="673"/>
      <c r="AL4" s="605" t="s">
        <v>160</v>
      </c>
      <c r="AM4" s="584"/>
      <c r="AN4" s="598"/>
      <c r="AO4" s="587"/>
      <c r="AP4" s="706">
        <f t="shared" si="16"/>
        <v>0</v>
      </c>
      <c r="AQ4" s="707">
        <f t="shared" si="17"/>
        <v>0</v>
      </c>
      <c r="AR4" s="606" t="s">
        <v>206</v>
      </c>
      <c r="AS4" s="584">
        <v>-15</v>
      </c>
      <c r="AT4" s="598">
        <v>2808.1</v>
      </c>
      <c r="AU4" s="587">
        <v>4.0199999999999996</v>
      </c>
      <c r="AV4" s="590">
        <f t="shared" si="18"/>
        <v>6030</v>
      </c>
      <c r="AW4" s="601">
        <f t="shared" si="19"/>
        <v>6014.6777699999993</v>
      </c>
      <c r="AX4" s="609" t="s">
        <v>207</v>
      </c>
      <c r="AY4" s="607"/>
      <c r="AZ4" s="587"/>
      <c r="BA4" s="590">
        <f t="shared" si="20"/>
        <v>0</v>
      </c>
      <c r="BB4" s="592">
        <f t="shared" si="21"/>
        <v>0</v>
      </c>
      <c r="CY4" s="68">
        <f t="shared" si="22"/>
        <v>2924.1307329226192</v>
      </c>
      <c r="CZ4" s="69">
        <f t="shared" si="23"/>
        <v>0</v>
      </c>
      <c r="DA4" s="69">
        <f t="shared" si="24"/>
        <v>0</v>
      </c>
      <c r="DB4" s="69">
        <f t="shared" si="25"/>
        <v>0</v>
      </c>
      <c r="DC4" s="69">
        <f t="shared" si="26"/>
        <v>0</v>
      </c>
      <c r="DD4" s="69">
        <f t="shared" si="27"/>
        <v>0</v>
      </c>
      <c r="DE4" s="69">
        <f t="shared" si="28"/>
        <v>0</v>
      </c>
      <c r="DF4" s="69">
        <f t="shared" si="29"/>
        <v>0</v>
      </c>
      <c r="DG4" s="69">
        <f t="shared" si="30"/>
        <v>0</v>
      </c>
      <c r="DH4" s="69">
        <f t="shared" si="31"/>
        <v>0</v>
      </c>
      <c r="DI4" s="69">
        <f t="shared" si="32"/>
        <v>0</v>
      </c>
      <c r="DJ4" s="69">
        <f t="shared" si="33"/>
        <v>0</v>
      </c>
      <c r="DK4" s="69">
        <f t="shared" si="34"/>
        <v>0</v>
      </c>
      <c r="DL4" s="69">
        <f t="shared" si="35"/>
        <v>0</v>
      </c>
      <c r="DM4" s="69">
        <f t="shared" si="36"/>
        <v>0</v>
      </c>
      <c r="DN4" s="69">
        <f t="shared" si="37"/>
        <v>0</v>
      </c>
      <c r="DO4" s="69">
        <f t="shared" si="38"/>
        <v>0</v>
      </c>
      <c r="DP4" s="69">
        <f t="shared" si="39"/>
        <v>0</v>
      </c>
      <c r="DQ4" s="69">
        <f t="shared" si="40"/>
        <v>0</v>
      </c>
      <c r="DR4" s="69">
        <f t="shared" si="41"/>
        <v>0</v>
      </c>
      <c r="DS4" s="69">
        <f t="shared" si="42"/>
        <v>0</v>
      </c>
      <c r="DT4" s="69">
        <f t="shared" si="43"/>
        <v>0</v>
      </c>
      <c r="DU4" s="69">
        <f t="shared" si="44"/>
        <v>0</v>
      </c>
      <c r="DV4" s="69">
        <f t="shared" si="45"/>
        <v>0</v>
      </c>
      <c r="DW4" s="69">
        <f t="shared" si="46"/>
        <v>0</v>
      </c>
      <c r="DX4" s="69">
        <f t="shared" si="47"/>
        <v>0</v>
      </c>
      <c r="DY4" s="69">
        <f t="shared" si="48"/>
        <v>0</v>
      </c>
      <c r="DZ4" s="69">
        <f t="shared" si="49"/>
        <v>0</v>
      </c>
      <c r="EA4" s="69">
        <f t="shared" si="50"/>
        <v>0</v>
      </c>
      <c r="EB4" s="69">
        <f t="shared" si="51"/>
        <v>0</v>
      </c>
      <c r="EC4" s="69">
        <f t="shared" si="52"/>
        <v>0</v>
      </c>
      <c r="ED4" s="69">
        <f t="shared" si="53"/>
        <v>0</v>
      </c>
      <c r="EE4" s="69">
        <f t="shared" si="54"/>
        <v>0</v>
      </c>
      <c r="EF4" s="69">
        <f t="shared" si="55"/>
        <v>0</v>
      </c>
      <c r="EG4" s="69">
        <f t="shared" si="56"/>
        <v>0</v>
      </c>
      <c r="EH4" s="69">
        <f t="shared" si="57"/>
        <v>0</v>
      </c>
      <c r="EI4" s="70"/>
      <c r="EJ4" s="71">
        <f t="shared" si="58"/>
        <v>0</v>
      </c>
      <c r="EK4" s="70"/>
      <c r="EL4" s="75"/>
      <c r="EM4" s="73"/>
      <c r="EN4" s="74">
        <f>ROUND($EL$3+EJ4+EN37+EN71+EN104,2)</f>
        <v>-52639.06</v>
      </c>
      <c r="EO4" s="58"/>
      <c r="EP4" s="68">
        <f t="shared" si="59"/>
        <v>2924.1307329226192</v>
      </c>
      <c r="EQ4" s="69">
        <f ca="1">IFERROR((NORMSDIST(((LN($EP4/$C$3)+(#REF!+($O$47^2)/2)*$O$52)/($O$47*SQRT($O$52))))*$EP4-NORMSDIST((((LN($EP4/$C$3)+(#REF!+($O$47^2)/2)*$O$52)/($O$47*SQRT($O$52)))-$O$47*SQRT(($O$52))))*$C$3*EXP(-#REF!*$O$52))*$B$3*100,0)</f>
        <v>0</v>
      </c>
      <c r="ER4" s="69">
        <f ca="1">IFERROR((NORMSDIST(((LN($EP4/$C$4)+(#REF!+($O$47^2)/2)*$O$52)/($O$47*SQRT($O$52))))*$EP4-NORMSDIST((((LN($EP4/$C$4)+(#REF!+($O$47^2)/2)*$O$52)/($O$47*SQRT($O$52)))-$O$47*SQRT(($O$52))))*$C$4*EXP(-#REF!*$O$52))*$B$4*100,0)</f>
        <v>0</v>
      </c>
      <c r="ES4" s="69">
        <f ca="1">IFERROR((NORMSDIST(((LN($EP4/$C$5)+(#REF!+($O$47^2)/2)*$O$52)/($O$47*SQRT($O$52))))*$EP4-NORMSDIST((((LN($EP4/$C$5)+(#REF!+($O$47^2)/2)*$O$52)/($O$47*SQRT($O$52)))-$O$47*SQRT(($O$52))))*$C$5*EXP(-#REF!*$O$52))*$B$5*100,0)</f>
        <v>0</v>
      </c>
      <c r="ET4" s="69">
        <f ca="1">IFERROR((NORMSDIST(((LN($EP4/$C$6)+(#REF!+($O$47^2)/2)*$O$52)/($O$47*SQRT($O$52))))*$EP4-NORMSDIST((((LN($EP4/$C$6)+(#REF!+($O$47^2)/2)*$O$52)/($O$47*SQRT($O$52)))-$O$47*SQRT(($O$52))))*$C$6*EXP(-#REF!*$O$52))*$B$6*100,0)</f>
        <v>0</v>
      </c>
      <c r="EU4" s="69">
        <f ca="1">IFERROR((NORMSDIST(((LN($EP4/$C$7)+(#REF!+($O$47^2)/2)*$O$52)/($O$47*SQRT($O$52))))*$EP4-NORMSDIST((((LN($EP4/$C$7)+(#REF!+($O$47^2)/2)*$O$52)/($O$47*SQRT($O$52)))-$O$47*SQRT(($O$52))))*$C$7*EXP(-#REF!*$O$52))*$B$7*100,0)</f>
        <v>0</v>
      </c>
      <c r="EV4" s="69">
        <f ca="1">IFERROR((NORMSDIST(((LN($EP4/$C$8)+(#REF!+($O$47^2)/2)*$O$52)/($O$47*SQRT($O$52))))*$EP4-NORMSDIST((((LN($EP4/$C$8)+(#REF!+($O$47^2)/2)*$O$52)/($O$47*SQRT($O$52)))-$O$47*SQRT(($O$52))))*$C$8*EXP(-#REF!*$O$52))*$B$8*100,0)</f>
        <v>0</v>
      </c>
      <c r="EW4" s="69">
        <f ca="1">IFERROR((NORMSDIST(((LN($EP4/$C$9)+(#REF!+($O$47^2)/2)*$O$52)/($O$47*SQRT($O$52))))*$EP4-NORMSDIST((((LN($EP4/$C$9)+(#REF!+($O$47^2)/2)*$O$52)/($O$47*SQRT($O$52)))-$O$47*SQRT(($O$52))))*$C$9*EXP(-#REF!*$O$52))*$B$9*100,0)</f>
        <v>0</v>
      </c>
      <c r="EX4" s="69">
        <f ca="1">IFERROR((NORMSDIST(((LN($EP4/$C$10)+(#REF!+($O$47^2)/2)*$O$52)/($O$47*SQRT($O$52))))*$EP4-NORMSDIST((((LN($EP4/$C$10)+(#REF!+($O$47^2)/2)*$O$52)/($O$47*SQRT($O$52)))-$O$47*SQRT(($O$52))))*$C$10*EXP(-#REF!*$O$52))*$B$10*100,0)</f>
        <v>0</v>
      </c>
      <c r="EY4" s="69">
        <f ca="1">IFERROR((NORMSDIST(((LN($EP4/$C$11)+(#REF!+($O$47^2)/2)*$O$52)/($O$47*SQRT($O$52))))*$EP4-NORMSDIST((((LN($EP4/$C$11)+(#REF!+($O$47^2)/2)*$O$52)/($O$47*SQRT($O$52)))-$O$47*SQRT(($O$52))))*$C$11*EXP(-#REF!*$O$52))*$B$11*100,0)</f>
        <v>0</v>
      </c>
      <c r="EZ4" s="69">
        <f ca="1">IFERROR((NORMSDIST(((LN($EP4/$C$12)+(#REF!+($O$47^2)/2)*$O$52)/($O$47*SQRT($O$52))))*$EP4-NORMSDIST((((LN($EP4/$C$12)+(#REF!+($O$47^2)/2)*$O$52)/($O$47*SQRT($O$52)))-$O$47*SQRT(($O$52))))*$C$12*EXP(-#REF!*$O$52))*$B$12*100,0)</f>
        <v>0</v>
      </c>
      <c r="FA4" s="69">
        <f ca="1">IFERROR((NORMSDIST(((LN($EP4/$C$13)+(#REF!+($O$47^2)/2)*$O$52)/($O$47*SQRT($O$52))))*$EP4-NORMSDIST((((LN($EP4/$C$13)+(#REF!+($O$47^2)/2)*$O$52)/($O$47*SQRT($O$52)))-$O$47*SQRT(($O$52))))*$C$13*EXP(-#REF!*$O$52))*$B$13*100,0)</f>
        <v>0</v>
      </c>
      <c r="FB4" s="69">
        <f ca="1">IFERROR((NORMSDIST(((LN($EP4/$C$14)+(#REF!+($O$47^2)/2)*$O$52)/($O$47*SQRT($O$52))))*$EP4-NORMSDIST((((LN($EP4/$C$14)+(#REF!+($O$47^2)/2)*$O$52)/($O$47*SQRT($O$52)))-$O$47*SQRT(($O$52))))*$C$14*EXP(-#REF!*$O$52))*$B$14*100,0)</f>
        <v>0</v>
      </c>
      <c r="FC4" s="69">
        <f ca="1">IFERROR((NORMSDIST(((LN($EP4/$C$15)+(#REF!+($O$47^2)/2)*$O$52)/($O$47*SQRT($O$52))))*$EP4-NORMSDIST((((LN($EP4/$C$15)+(#REF!+($O$47^2)/2)*$O$52)/($O$47*SQRT($O$52)))-$O$47*SQRT(($O$52))))*$C$15*EXP(-#REF!*$O$52))*$B$15*100,0)</f>
        <v>0</v>
      </c>
      <c r="FD4" s="69">
        <f ca="1">IFERROR((NORMSDIST(((LN($EP4/$C$16)+(#REF!+($O$47^2)/2)*$O$52)/($O$47*SQRT($O$52))))*$EP4-NORMSDIST((((LN($EP4/$C$16)+(#REF!+($O$47^2)/2)*$O$52)/($O$47*SQRT($O$52)))-$O$47*SQRT(($O$52))))*$C$16*EXP(-#REF!*$O$52))*$B$16*100,0)</f>
        <v>0</v>
      </c>
      <c r="FE4" s="69">
        <f ca="1">IFERROR((NORMSDIST(((LN($EP4/$C$17)+(#REF!+($O$47^2)/2)*$O$52)/($O$47*SQRT($O$52))))*$EP4-NORMSDIST((((LN($EP4/$C$17)+(#REF!+($O$47^2)/2)*$O$52)/($O$47*SQRT($O$52)))-$O$47*SQRT(($O$52))))*$C$17*EXP(-#REF!*$O$52))*$B$17*100,0)</f>
        <v>0</v>
      </c>
      <c r="FF4" s="69">
        <f ca="1">IFERROR((NORMSDIST(((LN($EP4/$C$18)+(#REF!+($O$47^2)/2)*$O$52)/($O$47*SQRT($O$52))))*$EP4-NORMSDIST((((LN($EP4/$C$18)+(#REF!+($O$47^2)/2)*$O$52)/($O$47*SQRT($O$52)))-$O$47*SQRT(($O$52))))*$C$18*EXP(-#REF!*$O$52))*$B$18*100,0)</f>
        <v>0</v>
      </c>
      <c r="FG4" s="69">
        <f ca="1">IFERROR((NORMSDIST(((LN($EP4/$C$19)+(#REF!+($O$47^2)/2)*$O$52)/($O$47*SQRT($O$52))))*$EP4-NORMSDIST((((LN($EP4/$C$19)+(#REF!+($O$47^2)/2)*$O$52)/($O$47*SQRT($O$52)))-$O$47*SQRT(($O$52))))*$C$19*EXP(-#REF!*$O$52))*$B$19*100,0)</f>
        <v>0</v>
      </c>
      <c r="FH4" s="69">
        <f ca="1">IFERROR((NORMSDIST(((LN($EP4/$C$20)+(#REF!+($O$47^2)/2)*$O$52)/($O$47*SQRT($O$52))))*$EP4-NORMSDIST((((LN($EP4/$C$20)+(#REF!+($O$47^2)/2)*$O$52)/($O$47*SQRT($O$52)))-$O$47*SQRT(($O$52))))*$C$20*EXP(-#REF!*$O$52))*$B$20*100,0)</f>
        <v>0</v>
      </c>
      <c r="FI4" s="69">
        <f ca="1">IFERROR((NORMSDIST(((LN($EP4/$C$21)+(#REF!+($O$47^2)/2)*$O$52)/($O$47*SQRT($O$52))))*$EP4-NORMSDIST((((LN($EP4/$C$21)+(#REF!+($O$47^2)/2)*$O$52)/($O$47*SQRT($O$52)))-$O$47*SQRT(($O$52))))*$C$21*EXP(-#REF!*$O$52))*$B$21*100,0)</f>
        <v>0</v>
      </c>
      <c r="FJ4" s="69">
        <f ca="1">IFERROR((NORMSDIST(((LN($EP4/$C$22)+(#REF!+($O$47^2)/2)*$O$52)/($O$47*SQRT($O$52))))*$EP4-NORMSDIST((((LN($EP4/$C$22)+(#REF!+($O$47^2)/2)*$O$52)/($O$47*SQRT($O$52)))-$O$47*SQRT(($O$52))))*$C$22*EXP(-#REF!*$O$52))*$B$22*100,0)</f>
        <v>0</v>
      </c>
      <c r="FK4" s="69">
        <f ca="1">IFERROR((NORMSDIST(((LN($EP4/$C$23)+(#REF!+($O$47^2)/2)*$O$52)/($O$47*SQRT($O$52))))*$EP4-NORMSDIST((((LN($EP4/$C$23)+(#REF!+($O$47^2)/2)*$O$52)/($O$47*SQRT($O$52)))-$O$47*SQRT(($O$52))))*$C$23*EXP(-#REF!*$O$52))*$B$23*100,0)</f>
        <v>0</v>
      </c>
      <c r="FL4" s="69">
        <f ca="1">IFERROR((NORMSDIST(((LN($EP4/$C$24)+(#REF!+($O$47^2)/2)*$O$52)/($O$47*SQRT($O$52))))*$EP4-NORMSDIST((((LN($EP4/$C$24)+(#REF!+($O$47^2)/2)*$O$52)/($O$47*SQRT($O$52)))-$O$47*SQRT(($O$52))))*$C$24*EXP(-#REF!*$O$52))*$B$24*100,0)</f>
        <v>0</v>
      </c>
      <c r="FM4" s="69">
        <f ca="1">IFERROR((NORMSDIST(((LN($EP4/$C$25)+(#REF!+($O$47^2)/2)*$O$52)/($O$47*SQRT($O$52))))*$EP4-NORMSDIST((((LN($EP4/$C$25)+(#REF!+($O$47^2)/2)*$O$52)/($O$47*SQRT($O$52)))-$O$47*SQRT(($O$52))))*$C$25*EXP(-#REF!*$O$52))*$B$25*100,0)</f>
        <v>0</v>
      </c>
      <c r="FN4" s="69">
        <f ca="1">IFERROR((NORMSDIST(((LN($EP4/$C$26)+(#REF!+($O$47^2)/2)*$O$52)/($O$47*SQRT($O$52))))*$EP4-NORMSDIST((((LN($EP4/$C$26)+(#REF!+($O$47^2)/2)*$O$52)/($O$47*SQRT($O$52)))-$O$47*SQRT(($O$52))))*$C$26*EXP(-#REF!*$O$52))*$B$26*100,0)</f>
        <v>0</v>
      </c>
      <c r="FO4" s="69">
        <f ca="1">IFERROR((NORMSDIST(((LN($EP4/$C$27)+(#REF!+($O$47^2)/2)*$O$52)/($O$47*SQRT($O$52))))*$EP4-NORMSDIST((((LN($EP4/$C$27)+(#REF!+($O$47^2)/2)*$O$52)/($O$47*SQRT($O$52)))-$O$47*SQRT(($O$52))))*$C$27*EXP(-#REF!*$O$52))*$B$27*100,0)</f>
        <v>0</v>
      </c>
      <c r="FP4" s="69">
        <f ca="1">IFERROR((NORMSDIST(((LN($EP4/$C$28)+(#REF!+($O$47^2)/2)*$O$52)/($O$47*SQRT($O$52))))*$EP4-NORMSDIST((((LN($EP4/$C$28)+(#REF!+($O$47^2)/2)*$O$52)/($O$47*SQRT($O$52)))-$O$47*SQRT(($O$52))))*$C$28*EXP(-#REF!*$O$52))*$B$28*100,0)</f>
        <v>0</v>
      </c>
      <c r="FQ4" s="69">
        <f ca="1">IFERROR((NORMSDIST(((LN($EP4/$C$29)+(#REF!+($O$47^2)/2)*$O$52)/($O$47*SQRT($O$52))))*$EP4-NORMSDIST((((LN($EP4/$C$29)+(#REF!+($O$47^2)/2)*$O$52)/($O$47*SQRT($O$52)))-$O$47*SQRT(($O$52))))*$C$29*EXP(-#REF!*$O$52))*$B$29*100,0)</f>
        <v>0</v>
      </c>
      <c r="FR4" s="69">
        <f ca="1">IFERROR((NORMSDIST(((LN($EP4/$C$30)+(#REF!+($O$47^2)/2)*$O$52)/($O$47*SQRT($O$52))))*$EP4-NORMSDIST((((LN($EP4/$C$30)+(#REF!+($O$47^2)/2)*$O$52)/($O$47*SQRT($O$52)))-$O$47*SQRT(($O$52))))*$C$30*EXP(-#REF!*$O$52))*$B$30*100,0)</f>
        <v>0</v>
      </c>
      <c r="FS4" s="69">
        <f ca="1">IFERROR((NORMSDIST(((LN($EP4/$C$31)+(#REF!+($O$47^2)/2)*$O$52)/($O$47*SQRT($O$52))))*$EP4-NORMSDIST((((LN($EP4/$C$31)+(#REF!+($O$47^2)/2)*$O$52)/($O$47*SQRT($O$52)))-$O$47*SQRT(($O$52))))*$C$31*EXP(-#REF!*$O$52))*$B$31*100,0)</f>
        <v>0</v>
      </c>
      <c r="FT4" s="69">
        <f ca="1">IFERROR((NORMSDIST(((LN($EP4/$C$32)+(#REF!+($O$47^2)/2)*$O$52)/($O$47*SQRT($O$52))))*$EP4-NORMSDIST((((LN($EP4/$C$32)+(#REF!+($O$47^2)/2)*$O$52)/($O$47*SQRT($O$52)))-$O$47*SQRT(($O$52))))*$C$32*EXP(-#REF!*$O$52))*$B$32*100,0)</f>
        <v>0</v>
      </c>
      <c r="FU4" s="69">
        <f ca="1">IFERROR((NORMSDIST(((LN($EP4/$C$33)+(#REF!+($O$47^2)/2)*$O$52)/($O$47*SQRT($O$52))))*$EP4-NORMSDIST((((LN($EP4/$C$33)+(#REF!+($O$47^2)/2)*$O$52)/($O$47*SQRT($O$52)))-$O$47*SQRT(($O$52))))*$C$33*EXP(-#REF!*$O$52))*$B$33*100,0)</f>
        <v>0</v>
      </c>
      <c r="FV4" s="69">
        <f ca="1">IFERROR((NORMSDIST(((LN($EP4/$C$34)+(#REF!+($O$47^2)/2)*$O$52)/($O$47*SQRT($O$52))))*$EP4-NORMSDIST((((LN($EP4/$C$34)+(#REF!+($O$47^2)/2)*$O$52)/($O$47*SQRT($O$52)))-$O$47*SQRT(($O$52))))*$C$34*EXP(-#REF!*$O$52))*$B$34*100,0)</f>
        <v>0</v>
      </c>
      <c r="FW4" s="69">
        <f ca="1">IFERROR((NORMSDIST(((LN($EP4/$C$35)+(#REF!+($O$47^2)/2)*$O$52)/($O$47*SQRT($O$52))))*$EP4-NORMSDIST((((LN($EP4/$C$35)+(#REF!+($O$47^2)/2)*$O$52)/($O$47*SQRT($O$52)))-$O$47*SQRT(($O$52))))*$C$35*EXP(-#REF!*$O$52))*$B$35*100,0)</f>
        <v>0</v>
      </c>
      <c r="FX4" s="69">
        <f ca="1">IFERROR((NORMSDIST(((LN($EP4/$C$36)+(#REF!+($O$47^2)/2)*$O$52)/($O$47*SQRT($O$52))))*$EP4-NORMSDIST((((LN($EP4/$C$36)+(#REF!+($O$47^2)/2)*$O$52)/($O$47*SQRT($O$52)))-$O$47*SQRT(($O$52))))*$C$36*EXP(-#REF!*$O$52))*$B$36*100,0)</f>
        <v>0</v>
      </c>
      <c r="FY4" s="69">
        <f ca="1">IFERROR((NORMSDIST(((LN($EP4/$C$37)+(#REF!+($O$47^2)/2)*$O$52)/($O$47*SQRT($O$52))))*$EP4-NORMSDIST((((LN($EP4/$C$37)+(#REF!+($O$47^2)/2)*$O$52)/($O$47*SQRT($O$52)))-$O$47*SQRT(($O$52))))*$C$37*EXP(-#REF!*$O$52))*$B$37*100,0)</f>
        <v>0</v>
      </c>
      <c r="FZ4" s="70"/>
      <c r="GA4" s="71">
        <f t="shared" ca="1" si="60"/>
        <v>0</v>
      </c>
      <c r="GB4" s="70"/>
      <c r="GC4" s="75"/>
      <c r="GD4" s="73"/>
      <c r="GE4" s="74">
        <f t="shared" ca="1" si="61"/>
        <v>2551.7199999999998</v>
      </c>
    </row>
    <row r="5" spans="1:187">
      <c r="A5" s="166" t="s">
        <v>205</v>
      </c>
      <c r="B5" s="594"/>
      <c r="C5" s="600">
        <v>3558.1</v>
      </c>
      <c r="D5" s="595">
        <v>354</v>
      </c>
      <c r="E5" s="705">
        <f t="shared" si="0"/>
        <v>0</v>
      </c>
      <c r="F5" s="708">
        <f t="shared" si="1"/>
        <v>0</v>
      </c>
      <c r="G5" s="596">
        <f t="shared" si="62"/>
        <v>440</v>
      </c>
      <c r="H5" s="781"/>
      <c r="I5" s="653">
        <f t="shared" si="2"/>
        <v>0</v>
      </c>
      <c r="J5" s="654">
        <f t="shared" si="3"/>
        <v>0</v>
      </c>
      <c r="K5" s="49"/>
      <c r="L5" s="735"/>
      <c r="M5" s="729">
        <f t="shared" si="4"/>
        <v>2983.8068703292033</v>
      </c>
      <c r="N5" s="664">
        <f t="shared" si="5"/>
        <v>-34736.22</v>
      </c>
      <c r="O5" s="665">
        <f t="shared" ca="1" si="6"/>
        <v>2551.7199999999998</v>
      </c>
      <c r="P5" s="49"/>
      <c r="Q5" s="741">
        <v>3558.1</v>
      </c>
      <c r="R5" s="749">
        <f t="shared" si="63"/>
        <v>0</v>
      </c>
      <c r="S5" s="748">
        <f t="shared" si="7"/>
        <v>3558.1</v>
      </c>
      <c r="T5" s="588" t="str">
        <f t="shared" si="8"/>
        <v>MERV - XMEV - GFGC35581G - 24hs</v>
      </c>
      <c r="U5" s="754" t="str">
        <f t="shared" si="9"/>
        <v>GFGC35581G</v>
      </c>
      <c r="V5" s="752">
        <f t="shared" ca="1" si="10"/>
        <v>542.826811362841</v>
      </c>
      <c r="W5" s="583">
        <f>IFERROR(VLOOKUP($U5,HomeBroker!$A$30:$F$90,6,0),0)</f>
        <v>440</v>
      </c>
      <c r="X5" s="580">
        <f t="shared" si="64"/>
        <v>0</v>
      </c>
      <c r="Y5" s="671">
        <f t="shared" si="11"/>
        <v>0.33333333333333326</v>
      </c>
      <c r="Z5" s="49"/>
      <c r="AA5" s="742">
        <v>2808.1</v>
      </c>
      <c r="AB5" s="750">
        <f t="shared" si="65"/>
        <v>-12</v>
      </c>
      <c r="AC5" s="748">
        <f t="shared" si="12"/>
        <v>2808.1</v>
      </c>
      <c r="AD5" s="588" t="str">
        <f t="shared" si="13"/>
        <v>MERV - XMEV - GFGV28081G - 24hs</v>
      </c>
      <c r="AE5" s="754" t="str">
        <f t="shared" si="14"/>
        <v>GFGV28081G</v>
      </c>
      <c r="AF5" s="752">
        <f t="shared" ca="1" si="15"/>
        <v>1.7633142359297499E-4</v>
      </c>
      <c r="AG5" s="583">
        <f>IFERROR(VLOOKUP($AE5,HomeBroker!$A$30:$F$90,6,0),0)</f>
        <v>1.35</v>
      </c>
      <c r="AH5" s="580">
        <f t="shared" si="66"/>
        <v>0.1599999999999997</v>
      </c>
      <c r="AI5" s="671">
        <f t="shared" si="67"/>
        <v>0.17391304347826098</v>
      </c>
      <c r="AJ5" s="49"/>
      <c r="AK5" s="674"/>
      <c r="AL5" s="605" t="s">
        <v>160</v>
      </c>
      <c r="AM5" s="585"/>
      <c r="AN5" s="599"/>
      <c r="AO5" s="589"/>
      <c r="AP5" s="705">
        <f t="shared" si="16"/>
        <v>0</v>
      </c>
      <c r="AQ5" s="697">
        <f t="shared" si="17"/>
        <v>0</v>
      </c>
      <c r="AR5" s="606" t="s">
        <v>206</v>
      </c>
      <c r="AS5" s="585">
        <v>1</v>
      </c>
      <c r="AT5" s="599">
        <v>2808.1</v>
      </c>
      <c r="AU5" s="589">
        <v>2</v>
      </c>
      <c r="AV5" s="591">
        <f t="shared" si="18"/>
        <v>-200</v>
      </c>
      <c r="AW5" s="602">
        <f t="shared" si="19"/>
        <v>-200.50819999999999</v>
      </c>
      <c r="AX5" s="609" t="s">
        <v>207</v>
      </c>
      <c r="AY5" s="608"/>
      <c r="AZ5" s="589"/>
      <c r="BA5" s="591">
        <f t="shared" si="20"/>
        <v>0</v>
      </c>
      <c r="BB5" s="593">
        <f t="shared" si="21"/>
        <v>0</v>
      </c>
      <c r="CY5" s="68">
        <f t="shared" si="22"/>
        <v>2983.8068703292033</v>
      </c>
      <c r="CZ5" s="69">
        <f t="shared" si="23"/>
        <v>0</v>
      </c>
      <c r="DA5" s="69">
        <f t="shared" si="24"/>
        <v>0</v>
      </c>
      <c r="DB5" s="69">
        <f t="shared" si="25"/>
        <v>0</v>
      </c>
      <c r="DC5" s="69">
        <f t="shared" si="26"/>
        <v>0</v>
      </c>
      <c r="DD5" s="69">
        <f t="shared" si="27"/>
        <v>0</v>
      </c>
      <c r="DE5" s="69">
        <f t="shared" si="28"/>
        <v>0</v>
      </c>
      <c r="DF5" s="69">
        <f t="shared" si="29"/>
        <v>0</v>
      </c>
      <c r="DG5" s="69">
        <f t="shared" si="30"/>
        <v>0</v>
      </c>
      <c r="DH5" s="69">
        <f t="shared" si="31"/>
        <v>0</v>
      </c>
      <c r="DI5" s="69">
        <f t="shared" si="32"/>
        <v>0</v>
      </c>
      <c r="DJ5" s="69">
        <f t="shared" si="33"/>
        <v>0</v>
      </c>
      <c r="DK5" s="69">
        <f t="shared" si="34"/>
        <v>0</v>
      </c>
      <c r="DL5" s="69">
        <f t="shared" si="35"/>
        <v>0</v>
      </c>
      <c r="DM5" s="69">
        <f t="shared" si="36"/>
        <v>0</v>
      </c>
      <c r="DN5" s="69">
        <f t="shared" si="37"/>
        <v>0</v>
      </c>
      <c r="DO5" s="69">
        <f t="shared" si="38"/>
        <v>0</v>
      </c>
      <c r="DP5" s="69">
        <f t="shared" si="39"/>
        <v>0</v>
      </c>
      <c r="DQ5" s="69">
        <f t="shared" si="40"/>
        <v>0</v>
      </c>
      <c r="DR5" s="69">
        <f t="shared" si="41"/>
        <v>0</v>
      </c>
      <c r="DS5" s="69">
        <f t="shared" si="42"/>
        <v>0</v>
      </c>
      <c r="DT5" s="69">
        <f t="shared" si="43"/>
        <v>0</v>
      </c>
      <c r="DU5" s="69">
        <f t="shared" si="44"/>
        <v>0</v>
      </c>
      <c r="DV5" s="69">
        <f t="shared" si="45"/>
        <v>0</v>
      </c>
      <c r="DW5" s="69">
        <f t="shared" si="46"/>
        <v>0</v>
      </c>
      <c r="DX5" s="69">
        <f t="shared" si="47"/>
        <v>0</v>
      </c>
      <c r="DY5" s="69">
        <f t="shared" si="48"/>
        <v>0</v>
      </c>
      <c r="DZ5" s="69">
        <f t="shared" si="49"/>
        <v>0</v>
      </c>
      <c r="EA5" s="69">
        <f t="shared" si="50"/>
        <v>0</v>
      </c>
      <c r="EB5" s="69">
        <f t="shared" si="51"/>
        <v>0</v>
      </c>
      <c r="EC5" s="69">
        <f t="shared" si="52"/>
        <v>0</v>
      </c>
      <c r="ED5" s="69">
        <f t="shared" si="53"/>
        <v>0</v>
      </c>
      <c r="EE5" s="69">
        <f t="shared" si="54"/>
        <v>0</v>
      </c>
      <c r="EF5" s="69">
        <f t="shared" si="55"/>
        <v>0</v>
      </c>
      <c r="EG5" s="69">
        <f t="shared" si="56"/>
        <v>0</v>
      </c>
      <c r="EH5" s="69">
        <f t="shared" si="57"/>
        <v>0</v>
      </c>
      <c r="EI5" s="70"/>
      <c r="EJ5" s="71">
        <f t="shared" si="58"/>
        <v>0</v>
      </c>
      <c r="EK5" s="70"/>
      <c r="EL5" s="75"/>
      <c r="EM5" s="73"/>
      <c r="EN5" s="74">
        <f t="shared" ref="EN5:EN34" si="68">ROUND($EL$3+EJ5+EN38+EN72+EN105,2)</f>
        <v>-34736.22</v>
      </c>
      <c r="EO5" s="58"/>
      <c r="EP5" s="68">
        <f t="shared" si="59"/>
        <v>2983.8068703292033</v>
      </c>
      <c r="EQ5" s="69">
        <f ca="1">IFERROR((NORMSDIST(((LN($EP5/$C$3)+(#REF!+($O$47^2)/2)*$O$52)/($O$47*SQRT($O$52))))*$EP5-NORMSDIST((((LN($EP5/$C$3)+(#REF!+($O$47^2)/2)*$O$52)/($O$47*SQRT($O$52)))-$O$47*SQRT(($O$52))))*$C$3*EXP(-#REF!*$O$52))*$B$3*100,0)</f>
        <v>0</v>
      </c>
      <c r="ER5" s="69">
        <f ca="1">IFERROR((NORMSDIST(((LN($EP5/$C$4)+(#REF!+($O$47^2)/2)*$O$52)/($O$47*SQRT($O$52))))*$EP5-NORMSDIST((((LN($EP5/$C$4)+(#REF!+($O$47^2)/2)*$O$52)/($O$47*SQRT($O$52)))-$O$47*SQRT(($O$52))))*$C$4*EXP(-#REF!*$O$52))*$B$4*100,0)</f>
        <v>0</v>
      </c>
      <c r="ES5" s="69">
        <f ca="1">IFERROR((NORMSDIST(((LN($EP5/$C$5)+(#REF!+($O$47^2)/2)*$O$52)/($O$47*SQRT($O$52))))*$EP5-NORMSDIST((((LN($EP5/$C$5)+(#REF!+($O$47^2)/2)*$O$52)/($O$47*SQRT($O$52)))-$O$47*SQRT(($O$52))))*$C$5*EXP(-#REF!*$O$52))*$B$5*100,0)</f>
        <v>0</v>
      </c>
      <c r="ET5" s="69">
        <f ca="1">IFERROR((NORMSDIST(((LN($EP5/$C$6)+(#REF!+($O$47^2)/2)*$O$52)/($O$47*SQRT($O$52))))*$EP5-NORMSDIST((((LN($EP5/$C$6)+(#REF!+($O$47^2)/2)*$O$52)/($O$47*SQRT($O$52)))-$O$47*SQRT(($O$52))))*$C$6*EXP(-#REF!*$O$52))*$B$6*100,0)</f>
        <v>0</v>
      </c>
      <c r="EU5" s="69">
        <f ca="1">IFERROR((NORMSDIST(((LN($EP5/$C$7)+(#REF!+($O$47^2)/2)*$O$52)/($O$47*SQRT($O$52))))*$EP5-NORMSDIST((((LN($EP5/$C$7)+(#REF!+($O$47^2)/2)*$O$52)/($O$47*SQRT($O$52)))-$O$47*SQRT(($O$52))))*$C$7*EXP(-#REF!*$O$52))*$B$7*100,0)</f>
        <v>0</v>
      </c>
      <c r="EV5" s="69">
        <f ca="1">IFERROR((NORMSDIST(((LN($EP5/$C$8)+(#REF!+($O$47^2)/2)*$O$52)/($O$47*SQRT($O$52))))*$EP5-NORMSDIST((((LN($EP5/$C$8)+(#REF!+($O$47^2)/2)*$O$52)/($O$47*SQRT($O$52)))-$O$47*SQRT(($O$52))))*$C$8*EXP(-#REF!*$O$52))*$B$8*100,0)</f>
        <v>0</v>
      </c>
      <c r="EW5" s="69">
        <f ca="1">IFERROR((NORMSDIST(((LN($EP5/$C$9)+(#REF!+($O$47^2)/2)*$O$52)/($O$47*SQRT($O$52))))*$EP5-NORMSDIST((((LN($EP5/$C$9)+(#REF!+($O$47^2)/2)*$O$52)/($O$47*SQRT($O$52)))-$O$47*SQRT(($O$52))))*$C$9*EXP(-#REF!*$O$52))*$B$9*100,0)</f>
        <v>0</v>
      </c>
      <c r="EX5" s="69">
        <f ca="1">IFERROR((NORMSDIST(((LN($EP5/$C$10)+(#REF!+($O$47^2)/2)*$O$52)/($O$47*SQRT($O$52))))*$EP5-NORMSDIST((((LN($EP5/$C$10)+(#REF!+($O$47^2)/2)*$O$52)/($O$47*SQRT($O$52)))-$O$47*SQRT(($O$52))))*$C$10*EXP(-#REF!*$O$52))*$B$10*100,0)</f>
        <v>0</v>
      </c>
      <c r="EY5" s="69">
        <f ca="1">IFERROR((NORMSDIST(((LN($EP5/$C$11)+(#REF!+($O$47^2)/2)*$O$52)/($O$47*SQRT($O$52))))*$EP5-NORMSDIST((((LN($EP5/$C$11)+(#REF!+($O$47^2)/2)*$O$52)/($O$47*SQRT($O$52)))-$O$47*SQRT(($O$52))))*$C$11*EXP(-#REF!*$O$52))*$B$11*100,0)</f>
        <v>0</v>
      </c>
      <c r="EZ5" s="69">
        <f ca="1">IFERROR((NORMSDIST(((LN($EP5/$C$12)+(#REF!+($O$47^2)/2)*$O$52)/($O$47*SQRT($O$52))))*$EP5-NORMSDIST((((LN($EP5/$C$12)+(#REF!+($O$47^2)/2)*$O$52)/($O$47*SQRT($O$52)))-$O$47*SQRT(($O$52))))*$C$12*EXP(-#REF!*$O$52))*$B$12*100,0)</f>
        <v>0</v>
      </c>
      <c r="FA5" s="69">
        <f ca="1">IFERROR((NORMSDIST(((LN($EP5/$C$13)+(#REF!+($O$47^2)/2)*$O$52)/($O$47*SQRT($O$52))))*$EP5-NORMSDIST((((LN($EP5/$C$13)+(#REF!+($O$47^2)/2)*$O$52)/($O$47*SQRT($O$52)))-$O$47*SQRT(($O$52))))*$C$13*EXP(-#REF!*$O$52))*$B$13*100,0)</f>
        <v>0</v>
      </c>
      <c r="FB5" s="69">
        <f ca="1">IFERROR((NORMSDIST(((LN($EP5/$C$14)+(#REF!+($O$47^2)/2)*$O$52)/($O$47*SQRT($O$52))))*$EP5-NORMSDIST((((LN($EP5/$C$14)+(#REF!+($O$47^2)/2)*$O$52)/($O$47*SQRT($O$52)))-$O$47*SQRT(($O$52))))*$C$14*EXP(-#REF!*$O$52))*$B$14*100,0)</f>
        <v>0</v>
      </c>
      <c r="FC5" s="69">
        <f ca="1">IFERROR((NORMSDIST(((LN($EP5/$C$15)+(#REF!+($O$47^2)/2)*$O$52)/($O$47*SQRT($O$52))))*$EP5-NORMSDIST((((LN($EP5/$C$15)+(#REF!+($O$47^2)/2)*$O$52)/($O$47*SQRT($O$52)))-$O$47*SQRT(($O$52))))*$C$15*EXP(-#REF!*$O$52))*$B$15*100,0)</f>
        <v>0</v>
      </c>
      <c r="FD5" s="69">
        <f ca="1">IFERROR((NORMSDIST(((LN($EP5/$C$16)+(#REF!+($O$47^2)/2)*$O$52)/($O$47*SQRT($O$52))))*$EP5-NORMSDIST((((LN($EP5/$C$16)+(#REF!+($O$47^2)/2)*$O$52)/($O$47*SQRT($O$52)))-$O$47*SQRT(($O$52))))*$C$16*EXP(-#REF!*$O$52))*$B$16*100,0)</f>
        <v>0</v>
      </c>
      <c r="FE5" s="69">
        <f ca="1">IFERROR((NORMSDIST(((LN($EP5/$C$17)+(#REF!+($O$47^2)/2)*$O$52)/($O$47*SQRT($O$52))))*$EP5-NORMSDIST((((LN($EP5/$C$17)+(#REF!+($O$47^2)/2)*$O$52)/($O$47*SQRT($O$52)))-$O$47*SQRT(($O$52))))*$C$17*EXP(-#REF!*$O$52))*$B$17*100,0)</f>
        <v>0</v>
      </c>
      <c r="FF5" s="69">
        <f ca="1">IFERROR((NORMSDIST(((LN($EP5/$C$18)+(#REF!+($O$47^2)/2)*$O$52)/($O$47*SQRT($O$52))))*$EP5-NORMSDIST((((LN($EP5/$C$18)+(#REF!+($O$47^2)/2)*$O$52)/($O$47*SQRT($O$52)))-$O$47*SQRT(($O$52))))*$C$18*EXP(-#REF!*$O$52))*$B$18*100,0)</f>
        <v>0</v>
      </c>
      <c r="FG5" s="69">
        <f ca="1">IFERROR((NORMSDIST(((LN($EP5/$C$19)+(#REF!+($O$47^2)/2)*$O$52)/($O$47*SQRT($O$52))))*$EP5-NORMSDIST((((LN($EP5/$C$19)+(#REF!+($O$47^2)/2)*$O$52)/($O$47*SQRT($O$52)))-$O$47*SQRT(($O$52))))*$C$19*EXP(-#REF!*$O$52))*$B$19*100,0)</f>
        <v>0</v>
      </c>
      <c r="FH5" s="69">
        <f ca="1">IFERROR((NORMSDIST(((LN($EP5/$C$20)+(#REF!+($O$47^2)/2)*$O$52)/($O$47*SQRT($O$52))))*$EP5-NORMSDIST((((LN($EP5/$C$20)+(#REF!+($O$47^2)/2)*$O$52)/($O$47*SQRT($O$52)))-$O$47*SQRT(($O$52))))*$C$20*EXP(-#REF!*$O$52))*$B$20*100,0)</f>
        <v>0</v>
      </c>
      <c r="FI5" s="69">
        <f ca="1">IFERROR((NORMSDIST(((LN($EP5/$C$21)+(#REF!+($O$47^2)/2)*$O$52)/($O$47*SQRT($O$52))))*$EP5-NORMSDIST((((LN($EP5/$C$21)+(#REF!+($O$47^2)/2)*$O$52)/($O$47*SQRT($O$52)))-$O$47*SQRT(($O$52))))*$C$21*EXP(-#REF!*$O$52))*$B$21*100,0)</f>
        <v>0</v>
      </c>
      <c r="FJ5" s="69">
        <f ca="1">IFERROR((NORMSDIST(((LN($EP5/$C$22)+(#REF!+($O$47^2)/2)*$O$52)/($O$47*SQRT($O$52))))*$EP5-NORMSDIST((((LN($EP5/$C$22)+(#REF!+($O$47^2)/2)*$O$52)/($O$47*SQRT($O$52)))-$O$47*SQRT(($O$52))))*$C$22*EXP(-#REF!*$O$52))*$B$22*100,0)</f>
        <v>0</v>
      </c>
      <c r="FK5" s="69">
        <f ca="1">IFERROR((NORMSDIST(((LN($EP5/$C$23)+(#REF!+($O$47^2)/2)*$O$52)/($O$47*SQRT($O$52))))*$EP5-NORMSDIST((((LN($EP5/$C$23)+(#REF!+($O$47^2)/2)*$O$52)/($O$47*SQRT($O$52)))-$O$47*SQRT(($O$52))))*$C$23*EXP(-#REF!*$O$52))*$B$23*100,0)</f>
        <v>0</v>
      </c>
      <c r="FL5" s="69">
        <f ca="1">IFERROR((NORMSDIST(((LN($EP5/$C$24)+(#REF!+($O$47^2)/2)*$O$52)/($O$47*SQRT($O$52))))*$EP5-NORMSDIST((((LN($EP5/$C$24)+(#REF!+($O$47^2)/2)*$O$52)/($O$47*SQRT($O$52)))-$O$47*SQRT(($O$52))))*$C$24*EXP(-#REF!*$O$52))*$B$24*100,0)</f>
        <v>0</v>
      </c>
      <c r="FM5" s="69">
        <f ca="1">IFERROR((NORMSDIST(((LN($EP5/$C$25)+(#REF!+($O$47^2)/2)*$O$52)/($O$47*SQRT($O$52))))*$EP5-NORMSDIST((((LN($EP5/$C$25)+(#REF!+($O$47^2)/2)*$O$52)/($O$47*SQRT($O$52)))-$O$47*SQRT(($O$52))))*$C$25*EXP(-#REF!*$O$52))*$B$25*100,0)</f>
        <v>0</v>
      </c>
      <c r="FN5" s="69">
        <f ca="1">IFERROR((NORMSDIST(((LN($EP5/$C$26)+(#REF!+($O$47^2)/2)*$O$52)/($O$47*SQRT($O$52))))*$EP5-NORMSDIST((((LN($EP5/$C$26)+(#REF!+($O$47^2)/2)*$O$52)/($O$47*SQRT($O$52)))-$O$47*SQRT(($O$52))))*$C$26*EXP(-#REF!*$O$52))*$B$26*100,0)</f>
        <v>0</v>
      </c>
      <c r="FO5" s="69">
        <f ca="1">IFERROR((NORMSDIST(((LN($EP5/$C$27)+(#REF!+($O$47^2)/2)*$O$52)/($O$47*SQRT($O$52))))*$EP5-NORMSDIST((((LN($EP5/$C$27)+(#REF!+($O$47^2)/2)*$O$52)/($O$47*SQRT($O$52)))-$O$47*SQRT(($O$52))))*$C$27*EXP(-#REF!*$O$52))*$B$27*100,0)</f>
        <v>0</v>
      </c>
      <c r="FP5" s="69">
        <f ca="1">IFERROR((NORMSDIST(((LN($EP5/$C$28)+(#REF!+($O$47^2)/2)*$O$52)/($O$47*SQRT($O$52))))*$EP5-NORMSDIST((((LN($EP5/$C$28)+(#REF!+($O$47^2)/2)*$O$52)/($O$47*SQRT($O$52)))-$O$47*SQRT(($O$52))))*$C$28*EXP(-#REF!*$O$52))*$B$28*100,0)</f>
        <v>0</v>
      </c>
      <c r="FQ5" s="69">
        <f ca="1">IFERROR((NORMSDIST(((LN($EP5/$C$29)+(#REF!+($O$47^2)/2)*$O$52)/($O$47*SQRT($O$52))))*$EP5-NORMSDIST((((LN($EP5/$C$29)+(#REF!+($O$47^2)/2)*$O$52)/($O$47*SQRT($O$52)))-$O$47*SQRT(($O$52))))*$C$29*EXP(-#REF!*$O$52))*$B$29*100,0)</f>
        <v>0</v>
      </c>
      <c r="FR5" s="69">
        <f ca="1">IFERROR((NORMSDIST(((LN($EP5/$C$30)+(#REF!+($O$47^2)/2)*$O$52)/($O$47*SQRT($O$52))))*$EP5-NORMSDIST((((LN($EP5/$C$30)+(#REF!+($O$47^2)/2)*$O$52)/($O$47*SQRT($O$52)))-$O$47*SQRT(($O$52))))*$C$30*EXP(-#REF!*$O$52))*$B$30*100,0)</f>
        <v>0</v>
      </c>
      <c r="FS5" s="69">
        <f ca="1">IFERROR((NORMSDIST(((LN($EP5/$C$31)+(#REF!+($O$47^2)/2)*$O$52)/($O$47*SQRT($O$52))))*$EP5-NORMSDIST((((LN($EP5/$C$31)+(#REF!+($O$47^2)/2)*$O$52)/($O$47*SQRT($O$52)))-$O$47*SQRT(($O$52))))*$C$31*EXP(-#REF!*$O$52))*$B$31*100,0)</f>
        <v>0</v>
      </c>
      <c r="FT5" s="69">
        <f ca="1">IFERROR((NORMSDIST(((LN($EP5/$C$32)+(#REF!+($O$47^2)/2)*$O$52)/($O$47*SQRT($O$52))))*$EP5-NORMSDIST((((LN($EP5/$C$32)+(#REF!+($O$47^2)/2)*$O$52)/($O$47*SQRT($O$52)))-$O$47*SQRT(($O$52))))*$C$32*EXP(-#REF!*$O$52))*$B$32*100,0)</f>
        <v>0</v>
      </c>
      <c r="FU5" s="69">
        <f ca="1">IFERROR((NORMSDIST(((LN($EP5/$C$33)+(#REF!+($O$47^2)/2)*$O$52)/($O$47*SQRT($O$52))))*$EP5-NORMSDIST((((LN($EP5/$C$33)+(#REF!+($O$47^2)/2)*$O$52)/($O$47*SQRT($O$52)))-$O$47*SQRT(($O$52))))*$C$33*EXP(-#REF!*$O$52))*$B$33*100,0)</f>
        <v>0</v>
      </c>
      <c r="FV5" s="69">
        <f ca="1">IFERROR((NORMSDIST(((LN($EP5/$C$34)+(#REF!+($O$47^2)/2)*$O$52)/($O$47*SQRT($O$52))))*$EP5-NORMSDIST((((LN($EP5/$C$34)+(#REF!+($O$47^2)/2)*$O$52)/($O$47*SQRT($O$52)))-$O$47*SQRT(($O$52))))*$C$34*EXP(-#REF!*$O$52))*$B$34*100,0)</f>
        <v>0</v>
      </c>
      <c r="FW5" s="69">
        <f ca="1">IFERROR((NORMSDIST(((LN($EP5/$C$35)+(#REF!+($O$47^2)/2)*$O$52)/($O$47*SQRT($O$52))))*$EP5-NORMSDIST((((LN($EP5/$C$35)+(#REF!+($O$47^2)/2)*$O$52)/($O$47*SQRT($O$52)))-$O$47*SQRT(($O$52))))*$C$35*EXP(-#REF!*$O$52))*$B$35*100,0)</f>
        <v>0</v>
      </c>
      <c r="FX5" s="69">
        <f ca="1">IFERROR((NORMSDIST(((LN($EP5/$C$36)+(#REF!+($O$47^2)/2)*$O$52)/($O$47*SQRT($O$52))))*$EP5-NORMSDIST((((LN($EP5/$C$36)+(#REF!+($O$47^2)/2)*$O$52)/($O$47*SQRT($O$52)))-$O$47*SQRT(($O$52))))*$C$36*EXP(-#REF!*$O$52))*$B$36*100,0)</f>
        <v>0</v>
      </c>
      <c r="FY5" s="69">
        <f ca="1">IFERROR((NORMSDIST(((LN($EP5/$C$37)+(#REF!+($O$47^2)/2)*$O$52)/($O$47*SQRT($O$52))))*$EP5-NORMSDIST((((LN($EP5/$C$37)+(#REF!+($O$47^2)/2)*$O$52)/($O$47*SQRT($O$52)))-$O$47*SQRT(($O$52))))*$C$37*EXP(-#REF!*$O$52))*$B$37*100,0)</f>
        <v>0</v>
      </c>
      <c r="FZ5" s="70"/>
      <c r="GA5" s="71">
        <f t="shared" ca="1" si="60"/>
        <v>0</v>
      </c>
      <c r="GB5" s="70"/>
      <c r="GC5" s="75"/>
      <c r="GD5" s="73"/>
      <c r="GE5" s="74">
        <f t="shared" ca="1" si="61"/>
        <v>2551.7199999999998</v>
      </c>
    </row>
    <row r="6" spans="1:187">
      <c r="A6" s="166" t="s">
        <v>205</v>
      </c>
      <c r="B6" s="797"/>
      <c r="C6" s="798">
        <v>3708.1</v>
      </c>
      <c r="D6" s="799">
        <v>260</v>
      </c>
      <c r="E6" s="800">
        <f t="shared" si="0"/>
        <v>0</v>
      </c>
      <c r="F6" s="801">
        <f t="shared" si="1"/>
        <v>0</v>
      </c>
      <c r="G6" s="802">
        <f t="shared" si="62"/>
        <v>330</v>
      </c>
      <c r="H6" s="803"/>
      <c r="I6" s="804">
        <f t="shared" si="2"/>
        <v>0</v>
      </c>
      <c r="J6" s="805">
        <f t="shared" si="3"/>
        <v>0</v>
      </c>
      <c r="K6" s="49"/>
      <c r="L6" s="735"/>
      <c r="M6" s="729">
        <f t="shared" si="4"/>
        <v>3044.7008880910239</v>
      </c>
      <c r="N6" s="666">
        <f t="shared" si="5"/>
        <v>-16468.02</v>
      </c>
      <c r="O6" s="667">
        <f t="shared" ca="1" si="6"/>
        <v>2551.7199999999998</v>
      </c>
      <c r="P6" s="49"/>
      <c r="Q6" s="740">
        <v>3708.1</v>
      </c>
      <c r="R6" s="764">
        <f t="shared" si="63"/>
        <v>0</v>
      </c>
      <c r="S6" s="760">
        <f t="shared" si="7"/>
        <v>3708.1</v>
      </c>
      <c r="T6" s="586" t="str">
        <f t="shared" si="8"/>
        <v>MERV - XMEV - GFGC37081G - 24hs</v>
      </c>
      <c r="U6" s="753" t="str">
        <f t="shared" si="9"/>
        <v>GFGC37081G</v>
      </c>
      <c r="V6" s="765">
        <f t="shared" ca="1" si="10"/>
        <v>450.64836855567319</v>
      </c>
      <c r="W6" s="582">
        <f>IFERROR(VLOOKUP($U6,HomeBroker!$A$30:$F$90,6,0),0)</f>
        <v>330</v>
      </c>
      <c r="X6" s="581">
        <f t="shared" si="64"/>
        <v>12</v>
      </c>
      <c r="Y6" s="672">
        <f t="shared" si="11"/>
        <v>0.42241379310344818</v>
      </c>
      <c r="Z6" s="49"/>
      <c r="AA6" s="743">
        <v>2958.1</v>
      </c>
      <c r="AB6" s="778">
        <f t="shared" si="65"/>
        <v>0</v>
      </c>
      <c r="AC6" s="760">
        <f t="shared" si="12"/>
        <v>2958.1</v>
      </c>
      <c r="AD6" s="586" t="str">
        <f t="shared" si="13"/>
        <v>MERV - XMEV - GFGV29581G - 24hs</v>
      </c>
      <c r="AE6" s="753" t="str">
        <f t="shared" si="14"/>
        <v>GFGV29581G</v>
      </c>
      <c r="AF6" s="757">
        <f t="shared" ca="1" si="15"/>
        <v>4.0086543010134923E-3</v>
      </c>
      <c r="AG6" s="582">
        <f>IFERROR(VLOOKUP($AE6,HomeBroker!$A$30:$F$90,6,0),0)</f>
        <v>1.71</v>
      </c>
      <c r="AH6" s="581">
        <f t="shared" si="66"/>
        <v>1.4410000000000003</v>
      </c>
      <c r="AI6" s="672">
        <f t="shared" si="67"/>
        <v>0.26666666666666661</v>
      </c>
      <c r="AJ6" s="49"/>
      <c r="AK6" s="673"/>
      <c r="AL6" s="605" t="s">
        <v>160</v>
      </c>
      <c r="AM6" s="584"/>
      <c r="AN6" s="598"/>
      <c r="AO6" s="587"/>
      <c r="AP6" s="706">
        <f t="shared" si="16"/>
        <v>0</v>
      </c>
      <c r="AQ6" s="707">
        <f t="shared" si="17"/>
        <v>0</v>
      </c>
      <c r="AR6" s="606" t="s">
        <v>206</v>
      </c>
      <c r="AS6" s="584">
        <v>1</v>
      </c>
      <c r="AT6" s="598">
        <v>2808.1</v>
      </c>
      <c r="AU6" s="587">
        <v>1.3</v>
      </c>
      <c r="AV6" s="590">
        <f t="shared" si="18"/>
        <v>-130</v>
      </c>
      <c r="AW6" s="601">
        <f t="shared" si="19"/>
        <v>-130.33032999999998</v>
      </c>
      <c r="AX6" s="609" t="s">
        <v>207</v>
      </c>
      <c r="AY6" s="607"/>
      <c r="AZ6" s="587"/>
      <c r="BA6" s="590">
        <f t="shared" si="20"/>
        <v>0</v>
      </c>
      <c r="BB6" s="592">
        <f t="shared" si="21"/>
        <v>0</v>
      </c>
      <c r="CY6" s="68">
        <f t="shared" si="22"/>
        <v>3044.7008880910239</v>
      </c>
      <c r="CZ6" s="69">
        <f t="shared" si="23"/>
        <v>0</v>
      </c>
      <c r="DA6" s="69">
        <f t="shared" si="24"/>
        <v>0</v>
      </c>
      <c r="DB6" s="69">
        <f t="shared" si="25"/>
        <v>0</v>
      </c>
      <c r="DC6" s="69">
        <f t="shared" si="26"/>
        <v>0</v>
      </c>
      <c r="DD6" s="69">
        <f t="shared" si="27"/>
        <v>0</v>
      </c>
      <c r="DE6" s="69">
        <f t="shared" si="28"/>
        <v>0</v>
      </c>
      <c r="DF6" s="69">
        <f t="shared" si="29"/>
        <v>0</v>
      </c>
      <c r="DG6" s="69">
        <f t="shared" si="30"/>
        <v>0</v>
      </c>
      <c r="DH6" s="69">
        <f t="shared" si="31"/>
        <v>0</v>
      </c>
      <c r="DI6" s="69">
        <f t="shared" si="32"/>
        <v>0</v>
      </c>
      <c r="DJ6" s="69">
        <f t="shared" si="33"/>
        <v>0</v>
      </c>
      <c r="DK6" s="69">
        <f t="shared" si="34"/>
        <v>0</v>
      </c>
      <c r="DL6" s="69">
        <f t="shared" si="35"/>
        <v>0</v>
      </c>
      <c r="DM6" s="69">
        <f t="shared" si="36"/>
        <v>0</v>
      </c>
      <c r="DN6" s="69">
        <f t="shared" si="37"/>
        <v>0</v>
      </c>
      <c r="DO6" s="69">
        <f t="shared" si="38"/>
        <v>0</v>
      </c>
      <c r="DP6" s="69">
        <f t="shared" si="39"/>
        <v>0</v>
      </c>
      <c r="DQ6" s="69">
        <f t="shared" si="40"/>
        <v>0</v>
      </c>
      <c r="DR6" s="69">
        <f t="shared" si="41"/>
        <v>0</v>
      </c>
      <c r="DS6" s="69">
        <f t="shared" si="42"/>
        <v>0</v>
      </c>
      <c r="DT6" s="69">
        <f t="shared" si="43"/>
        <v>0</v>
      </c>
      <c r="DU6" s="69">
        <f t="shared" si="44"/>
        <v>0</v>
      </c>
      <c r="DV6" s="69">
        <f t="shared" si="45"/>
        <v>0</v>
      </c>
      <c r="DW6" s="69">
        <f t="shared" si="46"/>
        <v>0</v>
      </c>
      <c r="DX6" s="69">
        <f t="shared" si="47"/>
        <v>0</v>
      </c>
      <c r="DY6" s="69">
        <f t="shared" si="48"/>
        <v>0</v>
      </c>
      <c r="DZ6" s="69">
        <f t="shared" si="49"/>
        <v>0</v>
      </c>
      <c r="EA6" s="69">
        <f t="shared" si="50"/>
        <v>0</v>
      </c>
      <c r="EB6" s="69">
        <f t="shared" si="51"/>
        <v>0</v>
      </c>
      <c r="EC6" s="69">
        <f t="shared" si="52"/>
        <v>0</v>
      </c>
      <c r="ED6" s="69">
        <f t="shared" si="53"/>
        <v>0</v>
      </c>
      <c r="EE6" s="69">
        <f t="shared" si="54"/>
        <v>0</v>
      </c>
      <c r="EF6" s="69">
        <f t="shared" si="55"/>
        <v>0</v>
      </c>
      <c r="EG6" s="69">
        <f t="shared" si="56"/>
        <v>0</v>
      </c>
      <c r="EH6" s="69">
        <f t="shared" si="57"/>
        <v>0</v>
      </c>
      <c r="EI6" s="70"/>
      <c r="EJ6" s="71">
        <f t="shared" si="58"/>
        <v>0</v>
      </c>
      <c r="EK6" s="70"/>
      <c r="EL6" s="75"/>
      <c r="EM6" s="73"/>
      <c r="EN6" s="74">
        <f t="shared" si="68"/>
        <v>-16468.02</v>
      </c>
      <c r="EO6" s="58"/>
      <c r="EP6" s="68">
        <f t="shared" si="59"/>
        <v>3044.7008880910239</v>
      </c>
      <c r="EQ6" s="69">
        <f ca="1">IFERROR((NORMSDIST(((LN($EP6/$C$3)+(#REF!+($O$47^2)/2)*$O$52)/($O$47*SQRT($O$52))))*$EP6-NORMSDIST((((LN($EP6/$C$3)+(#REF!+($O$47^2)/2)*$O$52)/($O$47*SQRT($O$52)))-$O$47*SQRT(($O$52))))*$C$3*EXP(-#REF!*$O$52))*$B$3*100,0)</f>
        <v>0</v>
      </c>
      <c r="ER6" s="69">
        <f ca="1">IFERROR((NORMSDIST(((LN($EP6/$C$4)+(#REF!+($O$47^2)/2)*$O$52)/($O$47*SQRT($O$52))))*$EP6-NORMSDIST((((LN($EP6/$C$4)+(#REF!+($O$47^2)/2)*$O$52)/($O$47*SQRT($O$52)))-$O$47*SQRT(($O$52))))*$C$4*EXP(-#REF!*$O$52))*$B$4*100,0)</f>
        <v>0</v>
      </c>
      <c r="ES6" s="69">
        <f ca="1">IFERROR((NORMSDIST(((LN($EP6/$C$5)+(#REF!+($O$47^2)/2)*$O$52)/($O$47*SQRT($O$52))))*$EP6-NORMSDIST((((LN($EP6/$C$5)+(#REF!+($O$47^2)/2)*$O$52)/($O$47*SQRT($O$52)))-$O$47*SQRT(($O$52))))*$C$5*EXP(-#REF!*$O$52))*$B$5*100,0)</f>
        <v>0</v>
      </c>
      <c r="ET6" s="69">
        <f ca="1">IFERROR((NORMSDIST(((LN($EP6/$C$6)+(#REF!+($O$47^2)/2)*$O$52)/($O$47*SQRT($O$52))))*$EP6-NORMSDIST((((LN($EP6/$C$6)+(#REF!+($O$47^2)/2)*$O$52)/($O$47*SQRT($O$52)))-$O$47*SQRT(($O$52))))*$C$6*EXP(-#REF!*$O$52))*$B$6*100,0)</f>
        <v>0</v>
      </c>
      <c r="EU6" s="69">
        <f ca="1">IFERROR((NORMSDIST(((LN($EP6/$C$7)+(#REF!+($O$47^2)/2)*$O$52)/($O$47*SQRT($O$52))))*$EP6-NORMSDIST((((LN($EP6/$C$7)+(#REF!+($O$47^2)/2)*$O$52)/($O$47*SQRT($O$52)))-$O$47*SQRT(($O$52))))*$C$7*EXP(-#REF!*$O$52))*$B$7*100,0)</f>
        <v>0</v>
      </c>
      <c r="EV6" s="69">
        <f ca="1">IFERROR((NORMSDIST(((LN($EP6/$C$8)+(#REF!+($O$47^2)/2)*$O$52)/($O$47*SQRT($O$52))))*$EP6-NORMSDIST((((LN($EP6/$C$8)+(#REF!+($O$47^2)/2)*$O$52)/($O$47*SQRT($O$52)))-$O$47*SQRT(($O$52))))*$C$8*EXP(-#REF!*$O$52))*$B$8*100,0)</f>
        <v>0</v>
      </c>
      <c r="EW6" s="69">
        <f ca="1">IFERROR((NORMSDIST(((LN($EP6/$C$9)+(#REF!+($O$47^2)/2)*$O$52)/($O$47*SQRT($O$52))))*$EP6-NORMSDIST((((LN($EP6/$C$9)+(#REF!+($O$47^2)/2)*$O$52)/($O$47*SQRT($O$52)))-$O$47*SQRT(($O$52))))*$C$9*EXP(-#REF!*$O$52))*$B$9*100,0)</f>
        <v>0</v>
      </c>
      <c r="EX6" s="69">
        <f ca="1">IFERROR((NORMSDIST(((LN($EP6/$C$10)+(#REF!+($O$47^2)/2)*$O$52)/($O$47*SQRT($O$52))))*$EP6-NORMSDIST((((LN($EP6/$C$10)+(#REF!+($O$47^2)/2)*$O$52)/($O$47*SQRT($O$52)))-$O$47*SQRT(($O$52))))*$C$10*EXP(-#REF!*$O$52))*$B$10*100,0)</f>
        <v>0</v>
      </c>
      <c r="EY6" s="69">
        <f ca="1">IFERROR((NORMSDIST(((LN($EP6/$C$11)+(#REF!+($O$47^2)/2)*$O$52)/($O$47*SQRT($O$52))))*$EP6-NORMSDIST((((LN($EP6/$C$11)+(#REF!+($O$47^2)/2)*$O$52)/($O$47*SQRT($O$52)))-$O$47*SQRT(($O$52))))*$C$11*EXP(-#REF!*$O$52))*$B$11*100,0)</f>
        <v>0</v>
      </c>
      <c r="EZ6" s="69">
        <f ca="1">IFERROR((NORMSDIST(((LN($EP6/$C$12)+(#REF!+($O$47^2)/2)*$O$52)/($O$47*SQRT($O$52))))*$EP6-NORMSDIST((((LN($EP6/$C$12)+(#REF!+($O$47^2)/2)*$O$52)/($O$47*SQRT($O$52)))-$O$47*SQRT(($O$52))))*$C$12*EXP(-#REF!*$O$52))*$B$12*100,0)</f>
        <v>0</v>
      </c>
      <c r="FA6" s="69">
        <f ca="1">IFERROR((NORMSDIST(((LN($EP6/$C$13)+(#REF!+($O$47^2)/2)*$O$52)/($O$47*SQRT($O$52))))*$EP6-NORMSDIST((((LN($EP6/$C$13)+(#REF!+($O$47^2)/2)*$O$52)/($O$47*SQRT($O$52)))-$O$47*SQRT(($O$52))))*$C$13*EXP(-#REF!*$O$52))*$B$13*100,0)</f>
        <v>0</v>
      </c>
      <c r="FB6" s="69">
        <f ca="1">IFERROR((NORMSDIST(((LN($EP6/$C$14)+(#REF!+($O$47^2)/2)*$O$52)/($O$47*SQRT($O$52))))*$EP6-NORMSDIST((((LN($EP6/$C$14)+(#REF!+($O$47^2)/2)*$O$52)/($O$47*SQRT($O$52)))-$O$47*SQRT(($O$52))))*$C$14*EXP(-#REF!*$O$52))*$B$14*100,0)</f>
        <v>0</v>
      </c>
      <c r="FC6" s="69">
        <f ca="1">IFERROR((NORMSDIST(((LN($EP6/$C$15)+(#REF!+($O$47^2)/2)*$O$52)/($O$47*SQRT($O$52))))*$EP6-NORMSDIST((((LN($EP6/$C$15)+(#REF!+($O$47^2)/2)*$O$52)/($O$47*SQRT($O$52)))-$O$47*SQRT(($O$52))))*$C$15*EXP(-#REF!*$O$52))*$B$15*100,0)</f>
        <v>0</v>
      </c>
      <c r="FD6" s="69">
        <f ca="1">IFERROR((NORMSDIST(((LN($EP6/$C$16)+(#REF!+($O$47^2)/2)*$O$52)/($O$47*SQRT($O$52))))*$EP6-NORMSDIST((((LN($EP6/$C$16)+(#REF!+($O$47^2)/2)*$O$52)/($O$47*SQRT($O$52)))-$O$47*SQRT(($O$52))))*$C$16*EXP(-#REF!*$O$52))*$B$16*100,0)</f>
        <v>0</v>
      </c>
      <c r="FE6" s="69">
        <f ca="1">IFERROR((NORMSDIST(((LN($EP6/$C$17)+(#REF!+($O$47^2)/2)*$O$52)/($O$47*SQRT($O$52))))*$EP6-NORMSDIST((((LN($EP6/$C$17)+(#REF!+($O$47^2)/2)*$O$52)/($O$47*SQRT($O$52)))-$O$47*SQRT(($O$52))))*$C$17*EXP(-#REF!*$O$52))*$B$17*100,0)</f>
        <v>0</v>
      </c>
      <c r="FF6" s="69">
        <f ca="1">IFERROR((NORMSDIST(((LN($EP6/$C$18)+(#REF!+($O$47^2)/2)*$O$52)/($O$47*SQRT($O$52))))*$EP6-NORMSDIST((((LN($EP6/$C$18)+(#REF!+($O$47^2)/2)*$O$52)/($O$47*SQRT($O$52)))-$O$47*SQRT(($O$52))))*$C$18*EXP(-#REF!*$O$52))*$B$18*100,0)</f>
        <v>0</v>
      </c>
      <c r="FG6" s="69">
        <f ca="1">IFERROR((NORMSDIST(((LN($EP6/$C$19)+(#REF!+($O$47^2)/2)*$O$52)/($O$47*SQRT($O$52))))*$EP6-NORMSDIST((((LN($EP6/$C$19)+(#REF!+($O$47^2)/2)*$O$52)/($O$47*SQRT($O$52)))-$O$47*SQRT(($O$52))))*$C$19*EXP(-#REF!*$O$52))*$B$19*100,0)</f>
        <v>0</v>
      </c>
      <c r="FH6" s="69">
        <f ca="1">IFERROR((NORMSDIST(((LN($EP6/$C$20)+(#REF!+($O$47^2)/2)*$O$52)/($O$47*SQRT($O$52))))*$EP6-NORMSDIST((((LN($EP6/$C$20)+(#REF!+($O$47^2)/2)*$O$52)/($O$47*SQRT($O$52)))-$O$47*SQRT(($O$52))))*$C$20*EXP(-#REF!*$O$52))*$B$20*100,0)</f>
        <v>0</v>
      </c>
      <c r="FI6" s="69">
        <f ca="1">IFERROR((NORMSDIST(((LN($EP6/$C$21)+(#REF!+($O$47^2)/2)*$O$52)/($O$47*SQRT($O$52))))*$EP6-NORMSDIST((((LN($EP6/$C$21)+(#REF!+($O$47^2)/2)*$O$52)/($O$47*SQRT($O$52)))-$O$47*SQRT(($O$52))))*$C$21*EXP(-#REF!*$O$52))*$B$21*100,0)</f>
        <v>0</v>
      </c>
      <c r="FJ6" s="69">
        <f ca="1">IFERROR((NORMSDIST(((LN($EP6/$C$22)+(#REF!+($O$47^2)/2)*$O$52)/($O$47*SQRT($O$52))))*$EP6-NORMSDIST((((LN($EP6/$C$22)+(#REF!+($O$47^2)/2)*$O$52)/($O$47*SQRT($O$52)))-$O$47*SQRT(($O$52))))*$C$22*EXP(-#REF!*$O$52))*$B$22*100,0)</f>
        <v>0</v>
      </c>
      <c r="FK6" s="69">
        <f ca="1">IFERROR((NORMSDIST(((LN($EP6/$C$23)+(#REF!+($O$47^2)/2)*$O$52)/($O$47*SQRT($O$52))))*$EP6-NORMSDIST((((LN($EP6/$C$23)+(#REF!+($O$47^2)/2)*$O$52)/($O$47*SQRT($O$52)))-$O$47*SQRT(($O$52))))*$C$23*EXP(-#REF!*$O$52))*$B$23*100,0)</f>
        <v>0</v>
      </c>
      <c r="FL6" s="69">
        <f ca="1">IFERROR((NORMSDIST(((LN($EP6/$C$24)+(#REF!+($O$47^2)/2)*$O$52)/($O$47*SQRT($O$52))))*$EP6-NORMSDIST((((LN($EP6/$C$24)+(#REF!+($O$47^2)/2)*$O$52)/($O$47*SQRT($O$52)))-$O$47*SQRT(($O$52))))*$C$24*EXP(-#REF!*$O$52))*$B$24*100,0)</f>
        <v>0</v>
      </c>
      <c r="FM6" s="69">
        <f ca="1">IFERROR((NORMSDIST(((LN($EP6/$C$25)+(#REF!+($O$47^2)/2)*$O$52)/($O$47*SQRT($O$52))))*$EP6-NORMSDIST((((LN($EP6/$C$25)+(#REF!+($O$47^2)/2)*$O$52)/($O$47*SQRT($O$52)))-$O$47*SQRT(($O$52))))*$C$25*EXP(-#REF!*$O$52))*$B$25*100,0)</f>
        <v>0</v>
      </c>
      <c r="FN6" s="69">
        <f ca="1">IFERROR((NORMSDIST(((LN($EP6/$C$26)+(#REF!+($O$47^2)/2)*$O$52)/($O$47*SQRT($O$52))))*$EP6-NORMSDIST((((LN($EP6/$C$26)+(#REF!+($O$47^2)/2)*$O$52)/($O$47*SQRT($O$52)))-$O$47*SQRT(($O$52))))*$C$26*EXP(-#REF!*$O$52))*$B$26*100,0)</f>
        <v>0</v>
      </c>
      <c r="FO6" s="69">
        <f ca="1">IFERROR((NORMSDIST(((LN($EP6/$C$27)+(#REF!+($O$47^2)/2)*$O$52)/($O$47*SQRT($O$52))))*$EP6-NORMSDIST((((LN($EP6/$C$27)+(#REF!+($O$47^2)/2)*$O$52)/($O$47*SQRT($O$52)))-$O$47*SQRT(($O$52))))*$C$27*EXP(-#REF!*$O$52))*$B$27*100,0)</f>
        <v>0</v>
      </c>
      <c r="FP6" s="69">
        <f ca="1">IFERROR((NORMSDIST(((LN($EP6/$C$28)+(#REF!+($O$47^2)/2)*$O$52)/($O$47*SQRT($O$52))))*$EP6-NORMSDIST((((LN($EP6/$C$28)+(#REF!+($O$47^2)/2)*$O$52)/($O$47*SQRT($O$52)))-$O$47*SQRT(($O$52))))*$C$28*EXP(-#REF!*$O$52))*$B$28*100,0)</f>
        <v>0</v>
      </c>
      <c r="FQ6" s="69">
        <f ca="1">IFERROR((NORMSDIST(((LN($EP6/$C$29)+(#REF!+($O$47^2)/2)*$O$52)/($O$47*SQRT($O$52))))*$EP6-NORMSDIST((((LN($EP6/$C$29)+(#REF!+($O$47^2)/2)*$O$52)/($O$47*SQRT($O$52)))-$O$47*SQRT(($O$52))))*$C$29*EXP(-#REF!*$O$52))*$B$29*100,0)</f>
        <v>0</v>
      </c>
      <c r="FR6" s="69">
        <f ca="1">IFERROR((NORMSDIST(((LN($EP6/$C$30)+(#REF!+($O$47^2)/2)*$O$52)/($O$47*SQRT($O$52))))*$EP6-NORMSDIST((((LN($EP6/$C$30)+(#REF!+($O$47^2)/2)*$O$52)/($O$47*SQRT($O$52)))-$O$47*SQRT(($O$52))))*$C$30*EXP(-#REF!*$O$52))*$B$30*100,0)</f>
        <v>0</v>
      </c>
      <c r="FS6" s="69">
        <f ca="1">IFERROR((NORMSDIST(((LN($EP6/$C$31)+(#REF!+($O$47^2)/2)*$O$52)/($O$47*SQRT($O$52))))*$EP6-NORMSDIST((((LN($EP6/$C$31)+(#REF!+($O$47^2)/2)*$O$52)/($O$47*SQRT($O$52)))-$O$47*SQRT(($O$52))))*$C$31*EXP(-#REF!*$O$52))*$B$31*100,0)</f>
        <v>0</v>
      </c>
      <c r="FT6" s="69">
        <f ca="1">IFERROR((NORMSDIST(((LN($EP6/$C$32)+(#REF!+($O$47^2)/2)*$O$52)/($O$47*SQRT($O$52))))*$EP6-NORMSDIST((((LN($EP6/$C$32)+(#REF!+($O$47^2)/2)*$O$52)/($O$47*SQRT($O$52)))-$O$47*SQRT(($O$52))))*$C$32*EXP(-#REF!*$O$52))*$B$32*100,0)</f>
        <v>0</v>
      </c>
      <c r="FU6" s="69">
        <f ca="1">IFERROR((NORMSDIST(((LN($EP6/$C$33)+(#REF!+($O$47^2)/2)*$O$52)/($O$47*SQRT($O$52))))*$EP6-NORMSDIST((((LN($EP6/$C$33)+(#REF!+($O$47^2)/2)*$O$52)/($O$47*SQRT($O$52)))-$O$47*SQRT(($O$52))))*$C$33*EXP(-#REF!*$O$52))*$B$33*100,0)</f>
        <v>0</v>
      </c>
      <c r="FV6" s="69">
        <f ca="1">IFERROR((NORMSDIST(((LN($EP6/$C$34)+(#REF!+($O$47^2)/2)*$O$52)/($O$47*SQRT($O$52))))*$EP6-NORMSDIST((((LN($EP6/$C$34)+(#REF!+($O$47^2)/2)*$O$52)/($O$47*SQRT($O$52)))-$O$47*SQRT(($O$52))))*$C$34*EXP(-#REF!*$O$52))*$B$34*100,0)</f>
        <v>0</v>
      </c>
      <c r="FW6" s="69">
        <f ca="1">IFERROR((NORMSDIST(((LN($EP6/$C$35)+(#REF!+($O$47^2)/2)*$O$52)/($O$47*SQRT($O$52))))*$EP6-NORMSDIST((((LN($EP6/$C$35)+(#REF!+($O$47^2)/2)*$O$52)/($O$47*SQRT($O$52)))-$O$47*SQRT(($O$52))))*$C$35*EXP(-#REF!*$O$52))*$B$35*100,0)</f>
        <v>0</v>
      </c>
      <c r="FX6" s="69">
        <f ca="1">IFERROR((NORMSDIST(((LN($EP6/$C$36)+(#REF!+($O$47^2)/2)*$O$52)/($O$47*SQRT($O$52))))*$EP6-NORMSDIST((((LN($EP6/$C$36)+(#REF!+($O$47^2)/2)*$O$52)/($O$47*SQRT($O$52)))-$O$47*SQRT(($O$52))))*$C$36*EXP(-#REF!*$O$52))*$B$36*100,0)</f>
        <v>0</v>
      </c>
      <c r="FY6" s="69">
        <f ca="1">IFERROR((NORMSDIST(((LN($EP6/$C$37)+(#REF!+($O$47^2)/2)*$O$52)/($O$47*SQRT($O$52))))*$EP6-NORMSDIST((((LN($EP6/$C$37)+(#REF!+($O$47^2)/2)*$O$52)/($O$47*SQRT($O$52)))-$O$47*SQRT(($O$52))))*$C$37*EXP(-#REF!*$O$52))*$B$37*100,0)</f>
        <v>0</v>
      </c>
      <c r="FZ6" s="70"/>
      <c r="GA6" s="71">
        <f t="shared" ca="1" si="60"/>
        <v>0</v>
      </c>
      <c r="GB6" s="70"/>
      <c r="GC6" s="75"/>
      <c r="GD6" s="73"/>
      <c r="GE6" s="74">
        <f t="shared" ca="1" si="61"/>
        <v>2551.7199999999998</v>
      </c>
    </row>
    <row r="7" spans="1:187">
      <c r="A7" s="166" t="s">
        <v>205</v>
      </c>
      <c r="B7" s="594"/>
      <c r="C7" s="600">
        <v>3858.1</v>
      </c>
      <c r="D7" s="595">
        <v>187</v>
      </c>
      <c r="E7" s="705">
        <f t="shared" si="0"/>
        <v>0</v>
      </c>
      <c r="F7" s="708">
        <f t="shared" si="1"/>
        <v>0</v>
      </c>
      <c r="G7" s="596">
        <f t="shared" si="62"/>
        <v>232</v>
      </c>
      <c r="H7" s="781"/>
      <c r="I7" s="653">
        <f t="shared" si="2"/>
        <v>0</v>
      </c>
      <c r="J7" s="654">
        <f t="shared" si="3"/>
        <v>0</v>
      </c>
      <c r="K7" s="49"/>
      <c r="L7" s="735">
        <f>IFERROR(-1+(M7/$M$18),"")</f>
        <v>-0.19926864925020416</v>
      </c>
      <c r="M7" s="729">
        <f t="shared" si="4"/>
        <v>3106.8376409092079</v>
      </c>
      <c r="N7" s="664">
        <f t="shared" si="5"/>
        <v>2173.0100000000002</v>
      </c>
      <c r="O7" s="665">
        <f t="shared" ca="1" si="6"/>
        <v>2551.7199999999998</v>
      </c>
      <c r="P7" s="49"/>
      <c r="Q7" s="741">
        <v>3858.1</v>
      </c>
      <c r="R7" s="749">
        <f t="shared" si="63"/>
        <v>0</v>
      </c>
      <c r="S7" s="748">
        <f t="shared" si="7"/>
        <v>3858.1</v>
      </c>
      <c r="T7" s="588" t="str">
        <f t="shared" si="8"/>
        <v>MERV - XMEV - GFGC38581G - 24hs</v>
      </c>
      <c r="U7" s="754" t="str">
        <f t="shared" si="9"/>
        <v>GFGC38581G</v>
      </c>
      <c r="V7" s="752">
        <f t="shared" ca="1" si="10"/>
        <v>369.67153673530015</v>
      </c>
      <c r="W7" s="583">
        <f>IFERROR(VLOOKUP($U7,HomeBroker!$A$30:$F$90,6,0),0)</f>
        <v>232</v>
      </c>
      <c r="X7" s="580">
        <f t="shared" si="64"/>
        <v>20</v>
      </c>
      <c r="Y7" s="671">
        <f t="shared" si="11"/>
        <v>0.50649350649350655</v>
      </c>
      <c r="Z7" s="49"/>
      <c r="AA7" s="742">
        <v>3108.1</v>
      </c>
      <c r="AB7" s="750">
        <f t="shared" si="65"/>
        <v>-3</v>
      </c>
      <c r="AC7" s="748">
        <f t="shared" si="12"/>
        <v>3108.1</v>
      </c>
      <c r="AD7" s="588" t="str">
        <f t="shared" si="13"/>
        <v>MERV - XMEV - GFGV31081G - 24hs</v>
      </c>
      <c r="AE7" s="754" t="str">
        <f t="shared" si="14"/>
        <v>GFGV31081G</v>
      </c>
      <c r="AF7" s="752">
        <f t="shared" ca="1" si="15"/>
        <v>5.3042944552976756E-2</v>
      </c>
      <c r="AG7" s="583">
        <f>IFERROR(VLOOKUP($AE7,HomeBroker!$A$30:$F$90,6,0),0)</f>
        <v>3.5110000000000001</v>
      </c>
      <c r="AH7" s="580">
        <f t="shared" si="66"/>
        <v>2.9889999999999999</v>
      </c>
      <c r="AI7" s="671">
        <f t="shared" si="67"/>
        <v>1.0532163742690059</v>
      </c>
      <c r="AJ7" s="49"/>
      <c r="AK7" s="674"/>
      <c r="AL7" s="605" t="s">
        <v>160</v>
      </c>
      <c r="AM7" s="585"/>
      <c r="AN7" s="599"/>
      <c r="AO7" s="589"/>
      <c r="AP7" s="591">
        <f t="shared" si="16"/>
        <v>0</v>
      </c>
      <c r="AQ7" s="602">
        <f t="shared" si="17"/>
        <v>0</v>
      </c>
      <c r="AR7" s="606" t="s">
        <v>206</v>
      </c>
      <c r="AS7" s="585">
        <v>1</v>
      </c>
      <c r="AT7" s="599">
        <v>2808.1</v>
      </c>
      <c r="AU7" s="589">
        <v>1.54</v>
      </c>
      <c r="AV7" s="591">
        <f t="shared" si="18"/>
        <v>-154</v>
      </c>
      <c r="AW7" s="602">
        <f t="shared" si="19"/>
        <v>-154.39131399999999</v>
      </c>
      <c r="AX7" s="609" t="s">
        <v>207</v>
      </c>
      <c r="AY7" s="608"/>
      <c r="AZ7" s="589"/>
      <c r="BA7" s="591">
        <f t="shared" si="20"/>
        <v>0</v>
      </c>
      <c r="BB7" s="593">
        <f t="shared" si="21"/>
        <v>0</v>
      </c>
      <c r="CY7" s="68">
        <f t="shared" si="22"/>
        <v>3106.8376409092079</v>
      </c>
      <c r="CZ7" s="69">
        <f t="shared" si="23"/>
        <v>0</v>
      </c>
      <c r="DA7" s="69">
        <f t="shared" si="24"/>
        <v>0</v>
      </c>
      <c r="DB7" s="69">
        <f t="shared" si="25"/>
        <v>0</v>
      </c>
      <c r="DC7" s="69">
        <f t="shared" si="26"/>
        <v>0</v>
      </c>
      <c r="DD7" s="69">
        <f t="shared" si="27"/>
        <v>0</v>
      </c>
      <c r="DE7" s="69">
        <f t="shared" si="28"/>
        <v>0</v>
      </c>
      <c r="DF7" s="69">
        <f t="shared" si="29"/>
        <v>0</v>
      </c>
      <c r="DG7" s="69">
        <f t="shared" si="30"/>
        <v>0</v>
      </c>
      <c r="DH7" s="69">
        <f t="shared" si="31"/>
        <v>0</v>
      </c>
      <c r="DI7" s="69">
        <f t="shared" si="32"/>
        <v>0</v>
      </c>
      <c r="DJ7" s="69">
        <f t="shared" si="33"/>
        <v>0</v>
      </c>
      <c r="DK7" s="69">
        <f t="shared" si="34"/>
        <v>0</v>
      </c>
      <c r="DL7" s="69">
        <f t="shared" si="35"/>
        <v>0</v>
      </c>
      <c r="DM7" s="69">
        <f t="shared" si="36"/>
        <v>0</v>
      </c>
      <c r="DN7" s="69">
        <f t="shared" si="37"/>
        <v>0</v>
      </c>
      <c r="DO7" s="69">
        <f t="shared" si="38"/>
        <v>0</v>
      </c>
      <c r="DP7" s="69">
        <f t="shared" si="39"/>
        <v>0</v>
      </c>
      <c r="DQ7" s="69">
        <f t="shared" si="40"/>
        <v>0</v>
      </c>
      <c r="DR7" s="69">
        <f t="shared" si="41"/>
        <v>0</v>
      </c>
      <c r="DS7" s="69">
        <f t="shared" si="42"/>
        <v>0</v>
      </c>
      <c r="DT7" s="69">
        <f t="shared" si="43"/>
        <v>0</v>
      </c>
      <c r="DU7" s="69">
        <f t="shared" si="44"/>
        <v>0</v>
      </c>
      <c r="DV7" s="69">
        <f t="shared" si="45"/>
        <v>0</v>
      </c>
      <c r="DW7" s="69">
        <f t="shared" si="46"/>
        <v>0</v>
      </c>
      <c r="DX7" s="69">
        <f t="shared" si="47"/>
        <v>0</v>
      </c>
      <c r="DY7" s="69">
        <f t="shared" si="48"/>
        <v>0</v>
      </c>
      <c r="DZ7" s="69">
        <f t="shared" si="49"/>
        <v>0</v>
      </c>
      <c r="EA7" s="69">
        <f t="shared" si="50"/>
        <v>0</v>
      </c>
      <c r="EB7" s="69">
        <f t="shared" si="51"/>
        <v>0</v>
      </c>
      <c r="EC7" s="69">
        <f t="shared" si="52"/>
        <v>0</v>
      </c>
      <c r="ED7" s="69">
        <f t="shared" si="53"/>
        <v>0</v>
      </c>
      <c r="EE7" s="69">
        <f t="shared" si="54"/>
        <v>0</v>
      </c>
      <c r="EF7" s="69">
        <f t="shared" si="55"/>
        <v>0</v>
      </c>
      <c r="EG7" s="69">
        <f t="shared" si="56"/>
        <v>0</v>
      </c>
      <c r="EH7" s="69">
        <f t="shared" si="57"/>
        <v>0</v>
      </c>
      <c r="EI7" s="70"/>
      <c r="EJ7" s="71">
        <f t="shared" si="58"/>
        <v>0</v>
      </c>
      <c r="EK7" s="70"/>
      <c r="EL7" s="75"/>
      <c r="EM7" s="73"/>
      <c r="EN7" s="74">
        <f t="shared" si="68"/>
        <v>2173.0100000000002</v>
      </c>
      <c r="EO7" s="58"/>
      <c r="EP7" s="68">
        <f t="shared" si="59"/>
        <v>3106.8376409092079</v>
      </c>
      <c r="EQ7" s="69">
        <f ca="1">IFERROR((NORMSDIST(((LN($EP7/$C$3)+(#REF!+($O$47^2)/2)*$O$52)/($O$47*SQRT($O$52))))*$EP7-NORMSDIST((((LN($EP7/$C$3)+(#REF!+($O$47^2)/2)*$O$52)/($O$47*SQRT($O$52)))-$O$47*SQRT(($O$52))))*$C$3*EXP(-#REF!*$O$52))*$B$3*100,0)</f>
        <v>0</v>
      </c>
      <c r="ER7" s="69">
        <f ca="1">IFERROR((NORMSDIST(((LN($EP7/$C$4)+(#REF!+($O$47^2)/2)*$O$52)/($O$47*SQRT($O$52))))*$EP7-NORMSDIST((((LN($EP7/$C$4)+(#REF!+($O$47^2)/2)*$O$52)/($O$47*SQRT($O$52)))-$O$47*SQRT(($O$52))))*$C$4*EXP(-#REF!*$O$52))*$B$4*100,0)</f>
        <v>0</v>
      </c>
      <c r="ES7" s="69">
        <f ca="1">IFERROR((NORMSDIST(((LN($EP7/$C$5)+(#REF!+($O$47^2)/2)*$O$52)/($O$47*SQRT($O$52))))*$EP7-NORMSDIST((((LN($EP7/$C$5)+(#REF!+($O$47^2)/2)*$O$52)/($O$47*SQRT($O$52)))-$O$47*SQRT(($O$52))))*$C$5*EXP(-#REF!*$O$52))*$B$5*100,0)</f>
        <v>0</v>
      </c>
      <c r="ET7" s="69">
        <f ca="1">IFERROR((NORMSDIST(((LN($EP7/$C$6)+(#REF!+($O$47^2)/2)*$O$52)/($O$47*SQRT($O$52))))*$EP7-NORMSDIST((((LN($EP7/$C$6)+(#REF!+($O$47^2)/2)*$O$52)/($O$47*SQRT($O$52)))-$O$47*SQRT(($O$52))))*$C$6*EXP(-#REF!*$O$52))*$B$6*100,0)</f>
        <v>0</v>
      </c>
      <c r="EU7" s="69">
        <f ca="1">IFERROR((NORMSDIST(((LN($EP7/$C$7)+(#REF!+($O$47^2)/2)*$O$52)/($O$47*SQRT($O$52))))*$EP7-NORMSDIST((((LN($EP7/$C$7)+(#REF!+($O$47^2)/2)*$O$52)/($O$47*SQRT($O$52)))-$O$47*SQRT(($O$52))))*$C$7*EXP(-#REF!*$O$52))*$B$7*100,0)</f>
        <v>0</v>
      </c>
      <c r="EV7" s="69">
        <f ca="1">IFERROR((NORMSDIST(((LN($EP7/$C$8)+(#REF!+($O$47^2)/2)*$O$52)/($O$47*SQRT($O$52))))*$EP7-NORMSDIST((((LN($EP7/$C$8)+(#REF!+($O$47^2)/2)*$O$52)/($O$47*SQRT($O$52)))-$O$47*SQRT(($O$52))))*$C$8*EXP(-#REF!*$O$52))*$B$8*100,0)</f>
        <v>0</v>
      </c>
      <c r="EW7" s="69">
        <f ca="1">IFERROR((NORMSDIST(((LN($EP7/$C$9)+(#REF!+($O$47^2)/2)*$O$52)/($O$47*SQRT($O$52))))*$EP7-NORMSDIST((((LN($EP7/$C$9)+(#REF!+($O$47^2)/2)*$O$52)/($O$47*SQRT($O$52)))-$O$47*SQRT(($O$52))))*$C$9*EXP(-#REF!*$O$52))*$B$9*100,0)</f>
        <v>0</v>
      </c>
      <c r="EX7" s="69">
        <f ca="1">IFERROR((NORMSDIST(((LN($EP7/$C$10)+(#REF!+($O$47^2)/2)*$O$52)/($O$47*SQRT($O$52))))*$EP7-NORMSDIST((((LN($EP7/$C$10)+(#REF!+($O$47^2)/2)*$O$52)/($O$47*SQRT($O$52)))-$O$47*SQRT(($O$52))))*$C$10*EXP(-#REF!*$O$52))*$B$10*100,0)</f>
        <v>0</v>
      </c>
      <c r="EY7" s="69">
        <f ca="1">IFERROR((NORMSDIST(((LN($EP7/$C$11)+(#REF!+($O$47^2)/2)*$O$52)/($O$47*SQRT($O$52))))*$EP7-NORMSDIST((((LN($EP7/$C$11)+(#REF!+($O$47^2)/2)*$O$52)/($O$47*SQRT($O$52)))-$O$47*SQRT(($O$52))))*$C$11*EXP(-#REF!*$O$52))*$B$11*100,0)</f>
        <v>0</v>
      </c>
      <c r="EZ7" s="69">
        <f ca="1">IFERROR((NORMSDIST(((LN($EP7/$C$12)+(#REF!+($O$47^2)/2)*$O$52)/($O$47*SQRT($O$52))))*$EP7-NORMSDIST((((LN($EP7/$C$12)+(#REF!+($O$47^2)/2)*$O$52)/($O$47*SQRT($O$52)))-$O$47*SQRT(($O$52))))*$C$12*EXP(-#REF!*$O$52))*$B$12*100,0)</f>
        <v>0</v>
      </c>
      <c r="FA7" s="69">
        <f ca="1">IFERROR((NORMSDIST(((LN($EP7/$C$13)+(#REF!+($O$47^2)/2)*$O$52)/($O$47*SQRT($O$52))))*$EP7-NORMSDIST((((LN($EP7/$C$13)+(#REF!+($O$47^2)/2)*$O$52)/($O$47*SQRT($O$52)))-$O$47*SQRT(($O$52))))*$C$13*EXP(-#REF!*$O$52))*$B$13*100,0)</f>
        <v>0</v>
      </c>
      <c r="FB7" s="69">
        <f ca="1">IFERROR((NORMSDIST(((LN($EP7/$C$14)+(#REF!+($O$47^2)/2)*$O$52)/($O$47*SQRT($O$52))))*$EP7-NORMSDIST((((LN($EP7/$C$14)+(#REF!+($O$47^2)/2)*$O$52)/($O$47*SQRT($O$52)))-$O$47*SQRT(($O$52))))*$C$14*EXP(-#REF!*$O$52))*$B$14*100,0)</f>
        <v>0</v>
      </c>
      <c r="FC7" s="69">
        <f ca="1">IFERROR((NORMSDIST(((LN($EP7/$C$15)+(#REF!+($O$47^2)/2)*$O$52)/($O$47*SQRT($O$52))))*$EP7-NORMSDIST((((LN($EP7/$C$15)+(#REF!+($O$47^2)/2)*$O$52)/($O$47*SQRT($O$52)))-$O$47*SQRT(($O$52))))*$C$15*EXP(-#REF!*$O$52))*$B$15*100,0)</f>
        <v>0</v>
      </c>
      <c r="FD7" s="69">
        <f ca="1">IFERROR((NORMSDIST(((LN($EP7/$C$16)+(#REF!+($O$47^2)/2)*$O$52)/($O$47*SQRT($O$52))))*$EP7-NORMSDIST((((LN($EP7/$C$16)+(#REF!+($O$47^2)/2)*$O$52)/($O$47*SQRT($O$52)))-$O$47*SQRT(($O$52))))*$C$16*EXP(-#REF!*$O$52))*$B$16*100,0)</f>
        <v>0</v>
      </c>
      <c r="FE7" s="69">
        <f ca="1">IFERROR((NORMSDIST(((LN($EP7/$C$17)+(#REF!+($O$47^2)/2)*$O$52)/($O$47*SQRT($O$52))))*$EP7-NORMSDIST((((LN($EP7/$C$17)+(#REF!+($O$47^2)/2)*$O$52)/($O$47*SQRT($O$52)))-$O$47*SQRT(($O$52))))*$C$17*EXP(-#REF!*$O$52))*$B$17*100,0)</f>
        <v>0</v>
      </c>
      <c r="FF7" s="69">
        <f ca="1">IFERROR((NORMSDIST(((LN($EP7/$C$18)+(#REF!+($O$47^2)/2)*$O$52)/($O$47*SQRT($O$52))))*$EP7-NORMSDIST((((LN($EP7/$C$18)+(#REF!+($O$47^2)/2)*$O$52)/($O$47*SQRT($O$52)))-$O$47*SQRT(($O$52))))*$C$18*EXP(-#REF!*$O$52))*$B$18*100,0)</f>
        <v>0</v>
      </c>
      <c r="FG7" s="69">
        <f ca="1">IFERROR((NORMSDIST(((LN($EP7/$C$19)+(#REF!+($O$47^2)/2)*$O$52)/($O$47*SQRT($O$52))))*$EP7-NORMSDIST((((LN($EP7/$C$19)+(#REF!+($O$47^2)/2)*$O$52)/($O$47*SQRT($O$52)))-$O$47*SQRT(($O$52))))*$C$19*EXP(-#REF!*$O$52))*$B$19*100,0)</f>
        <v>0</v>
      </c>
      <c r="FH7" s="69">
        <f ca="1">IFERROR((NORMSDIST(((LN($EP7/$C$20)+(#REF!+($O$47^2)/2)*$O$52)/($O$47*SQRT($O$52))))*$EP7-NORMSDIST((((LN($EP7/$C$20)+(#REF!+($O$47^2)/2)*$O$52)/($O$47*SQRT($O$52)))-$O$47*SQRT(($O$52))))*$C$20*EXP(-#REF!*$O$52))*$B$20*100,0)</f>
        <v>0</v>
      </c>
      <c r="FI7" s="69">
        <f ca="1">IFERROR((NORMSDIST(((LN($EP7/$C$21)+(#REF!+($O$47^2)/2)*$O$52)/($O$47*SQRT($O$52))))*$EP7-NORMSDIST((((LN($EP7/$C$21)+(#REF!+($O$47^2)/2)*$O$52)/($O$47*SQRT($O$52)))-$O$47*SQRT(($O$52))))*$C$21*EXP(-#REF!*$O$52))*$B$21*100,0)</f>
        <v>0</v>
      </c>
      <c r="FJ7" s="69">
        <f ca="1">IFERROR((NORMSDIST(((LN($EP7/$C$22)+(#REF!+($O$47^2)/2)*$O$52)/($O$47*SQRT($O$52))))*$EP7-NORMSDIST((((LN($EP7/$C$22)+(#REF!+($O$47^2)/2)*$O$52)/($O$47*SQRT($O$52)))-$O$47*SQRT(($O$52))))*$C$22*EXP(-#REF!*$O$52))*$B$22*100,0)</f>
        <v>0</v>
      </c>
      <c r="FK7" s="69">
        <f ca="1">IFERROR((NORMSDIST(((LN($EP7/$C$23)+(#REF!+($O$47^2)/2)*$O$52)/($O$47*SQRT($O$52))))*$EP7-NORMSDIST((((LN($EP7/$C$23)+(#REF!+($O$47^2)/2)*$O$52)/($O$47*SQRT($O$52)))-$O$47*SQRT(($O$52))))*$C$23*EXP(-#REF!*$O$52))*$B$23*100,0)</f>
        <v>0</v>
      </c>
      <c r="FL7" s="69">
        <f ca="1">IFERROR((NORMSDIST(((LN($EP7/$C$24)+(#REF!+($O$47^2)/2)*$O$52)/($O$47*SQRT($O$52))))*$EP7-NORMSDIST((((LN($EP7/$C$24)+(#REF!+($O$47^2)/2)*$O$52)/($O$47*SQRT($O$52)))-$O$47*SQRT(($O$52))))*$C$24*EXP(-#REF!*$O$52))*$B$24*100,0)</f>
        <v>0</v>
      </c>
      <c r="FM7" s="69">
        <f ca="1">IFERROR((NORMSDIST(((LN($EP7/$C$25)+(#REF!+($O$47^2)/2)*$O$52)/($O$47*SQRT($O$52))))*$EP7-NORMSDIST((((LN($EP7/$C$25)+(#REF!+($O$47^2)/2)*$O$52)/($O$47*SQRT($O$52)))-$O$47*SQRT(($O$52))))*$C$25*EXP(-#REF!*$O$52))*$B$25*100,0)</f>
        <v>0</v>
      </c>
      <c r="FN7" s="69">
        <f ca="1">IFERROR((NORMSDIST(((LN($EP7/$C$26)+(#REF!+($O$47^2)/2)*$O$52)/($O$47*SQRT($O$52))))*$EP7-NORMSDIST((((LN($EP7/$C$26)+(#REF!+($O$47^2)/2)*$O$52)/($O$47*SQRT($O$52)))-$O$47*SQRT(($O$52))))*$C$26*EXP(-#REF!*$O$52))*$B$26*100,0)</f>
        <v>0</v>
      </c>
      <c r="FO7" s="69">
        <f ca="1">IFERROR((NORMSDIST(((LN($EP7/$C$27)+(#REF!+($O$47^2)/2)*$O$52)/($O$47*SQRT($O$52))))*$EP7-NORMSDIST((((LN($EP7/$C$27)+(#REF!+($O$47^2)/2)*$O$52)/($O$47*SQRT($O$52)))-$O$47*SQRT(($O$52))))*$C$27*EXP(-#REF!*$O$52))*$B$27*100,0)</f>
        <v>0</v>
      </c>
      <c r="FP7" s="69">
        <f ca="1">IFERROR((NORMSDIST(((LN($EP7/$C$28)+(#REF!+($O$47^2)/2)*$O$52)/($O$47*SQRT($O$52))))*$EP7-NORMSDIST((((LN($EP7/$C$28)+(#REF!+($O$47^2)/2)*$O$52)/($O$47*SQRT($O$52)))-$O$47*SQRT(($O$52))))*$C$28*EXP(-#REF!*$O$52))*$B$28*100,0)</f>
        <v>0</v>
      </c>
      <c r="FQ7" s="69">
        <f ca="1">IFERROR((NORMSDIST(((LN($EP7/$C$29)+(#REF!+($O$47^2)/2)*$O$52)/($O$47*SQRT($O$52))))*$EP7-NORMSDIST((((LN($EP7/$C$29)+(#REF!+($O$47^2)/2)*$O$52)/($O$47*SQRT($O$52)))-$O$47*SQRT(($O$52))))*$C$29*EXP(-#REF!*$O$52))*$B$29*100,0)</f>
        <v>0</v>
      </c>
      <c r="FR7" s="69">
        <f ca="1">IFERROR((NORMSDIST(((LN($EP7/$C$30)+(#REF!+($O$47^2)/2)*$O$52)/($O$47*SQRT($O$52))))*$EP7-NORMSDIST((((LN($EP7/$C$30)+(#REF!+($O$47^2)/2)*$O$52)/($O$47*SQRT($O$52)))-$O$47*SQRT(($O$52))))*$C$30*EXP(-#REF!*$O$52))*$B$30*100,0)</f>
        <v>0</v>
      </c>
      <c r="FS7" s="69">
        <f ca="1">IFERROR((NORMSDIST(((LN($EP7/$C$31)+(#REF!+($O$47^2)/2)*$O$52)/($O$47*SQRT($O$52))))*$EP7-NORMSDIST((((LN($EP7/$C$31)+(#REF!+($O$47^2)/2)*$O$52)/($O$47*SQRT($O$52)))-$O$47*SQRT(($O$52))))*$C$31*EXP(-#REF!*$O$52))*$B$31*100,0)</f>
        <v>0</v>
      </c>
      <c r="FT7" s="69">
        <f ca="1">IFERROR((NORMSDIST(((LN($EP7/$C$32)+(#REF!+($O$47^2)/2)*$O$52)/($O$47*SQRT($O$52))))*$EP7-NORMSDIST((((LN($EP7/$C$32)+(#REF!+($O$47^2)/2)*$O$52)/($O$47*SQRT($O$52)))-$O$47*SQRT(($O$52))))*$C$32*EXP(-#REF!*$O$52))*$B$32*100,0)</f>
        <v>0</v>
      </c>
      <c r="FU7" s="69">
        <f ca="1">IFERROR((NORMSDIST(((LN($EP7/$C$33)+(#REF!+($O$47^2)/2)*$O$52)/($O$47*SQRT($O$52))))*$EP7-NORMSDIST((((LN($EP7/$C$33)+(#REF!+($O$47^2)/2)*$O$52)/($O$47*SQRT($O$52)))-$O$47*SQRT(($O$52))))*$C$33*EXP(-#REF!*$O$52))*$B$33*100,0)</f>
        <v>0</v>
      </c>
      <c r="FV7" s="69">
        <f ca="1">IFERROR((NORMSDIST(((LN($EP7/$C$34)+(#REF!+($O$47^2)/2)*$O$52)/($O$47*SQRT($O$52))))*$EP7-NORMSDIST((((LN($EP7/$C$34)+(#REF!+($O$47^2)/2)*$O$52)/($O$47*SQRT($O$52)))-$O$47*SQRT(($O$52))))*$C$34*EXP(-#REF!*$O$52))*$B$34*100,0)</f>
        <v>0</v>
      </c>
      <c r="FW7" s="69">
        <f ca="1">IFERROR((NORMSDIST(((LN($EP7/$C$35)+(#REF!+($O$47^2)/2)*$O$52)/($O$47*SQRT($O$52))))*$EP7-NORMSDIST((((LN($EP7/$C$35)+(#REF!+($O$47^2)/2)*$O$52)/($O$47*SQRT($O$52)))-$O$47*SQRT(($O$52))))*$C$35*EXP(-#REF!*$O$52))*$B$35*100,0)</f>
        <v>0</v>
      </c>
      <c r="FX7" s="69">
        <f ca="1">IFERROR((NORMSDIST(((LN($EP7/$C$36)+(#REF!+($O$47^2)/2)*$O$52)/($O$47*SQRT($O$52))))*$EP7-NORMSDIST((((LN($EP7/$C$36)+(#REF!+($O$47^2)/2)*$O$52)/($O$47*SQRT($O$52)))-$O$47*SQRT(($O$52))))*$C$36*EXP(-#REF!*$O$52))*$B$36*100,0)</f>
        <v>0</v>
      </c>
      <c r="FY7" s="69">
        <f ca="1">IFERROR((NORMSDIST(((LN($EP7/$C$37)+(#REF!+($O$47^2)/2)*$O$52)/($O$47*SQRT($O$52))))*$EP7-NORMSDIST((((LN($EP7/$C$37)+(#REF!+($O$47^2)/2)*$O$52)/($O$47*SQRT($O$52)))-$O$47*SQRT(($O$52))))*$C$37*EXP(-#REF!*$O$52))*$B$37*100,0)</f>
        <v>0</v>
      </c>
      <c r="FZ7" s="70"/>
      <c r="GA7" s="71">
        <f t="shared" ca="1" si="60"/>
        <v>0</v>
      </c>
      <c r="GB7" s="70"/>
      <c r="GC7" s="75"/>
      <c r="GD7" s="73"/>
      <c r="GE7" s="74">
        <f t="shared" ca="1" si="61"/>
        <v>2551.7199999999998</v>
      </c>
    </row>
    <row r="8" spans="1:187">
      <c r="A8" s="166" t="s">
        <v>205</v>
      </c>
      <c r="B8" s="797"/>
      <c r="C8" s="798">
        <v>4058.1</v>
      </c>
      <c r="D8" s="799">
        <v>125</v>
      </c>
      <c r="E8" s="800">
        <f t="shared" si="0"/>
        <v>0</v>
      </c>
      <c r="F8" s="801">
        <f t="shared" si="1"/>
        <v>0</v>
      </c>
      <c r="G8" s="802">
        <f t="shared" si="62"/>
        <v>154</v>
      </c>
      <c r="H8" s="803"/>
      <c r="I8" s="804">
        <f t="shared" si="2"/>
        <v>0</v>
      </c>
      <c r="J8" s="805">
        <f t="shared" si="3"/>
        <v>0</v>
      </c>
      <c r="K8" s="49"/>
      <c r="L8" s="734"/>
      <c r="M8" s="730">
        <f t="shared" si="4"/>
        <v>3170.2424907236818</v>
      </c>
      <c r="N8" s="666">
        <f t="shared" si="5"/>
        <v>2551.7199999999998</v>
      </c>
      <c r="O8" s="667">
        <f t="shared" ca="1" si="6"/>
        <v>2551.7199999999998</v>
      </c>
      <c r="P8" s="49"/>
      <c r="Q8" s="740">
        <v>4058.1</v>
      </c>
      <c r="R8" s="764">
        <f t="shared" si="63"/>
        <v>0</v>
      </c>
      <c r="S8" s="760">
        <f t="shared" si="7"/>
        <v>4058.1</v>
      </c>
      <c r="T8" s="586" t="str">
        <f t="shared" si="8"/>
        <v>MERV - XMEV - GFGC40581G - 24hs</v>
      </c>
      <c r="U8" s="753" t="str">
        <f t="shared" si="9"/>
        <v>GFGC40581G</v>
      </c>
      <c r="V8" s="765">
        <f t="shared" ca="1" si="10"/>
        <v>278.80957611739109</v>
      </c>
      <c r="W8" s="582">
        <f>IFERROR(VLOOKUP($U8,HomeBroker!$A$30:$F$90,6,0),0)</f>
        <v>154</v>
      </c>
      <c r="X8" s="581">
        <f t="shared" si="64"/>
        <v>28.748000000000005</v>
      </c>
      <c r="Y8" s="672">
        <f t="shared" si="11"/>
        <v>0.47019513499064414</v>
      </c>
      <c r="Z8" s="49"/>
      <c r="AA8" s="743">
        <v>3258.1</v>
      </c>
      <c r="AB8" s="778">
        <f t="shared" si="65"/>
        <v>0</v>
      </c>
      <c r="AC8" s="760">
        <f t="shared" si="12"/>
        <v>3258.1</v>
      </c>
      <c r="AD8" s="586" t="str">
        <f t="shared" si="13"/>
        <v>MERV - XMEV - GFGV32581G - 24hs</v>
      </c>
      <c r="AE8" s="753" t="str">
        <f t="shared" si="14"/>
        <v>GFGV32581G</v>
      </c>
      <c r="AF8" s="757">
        <f t="shared" ca="1" si="15"/>
        <v>0.44160224495155731</v>
      </c>
      <c r="AG8" s="582">
        <f>IFERROR(VLOOKUP($AE8,HomeBroker!$A$30:$F$90,6,0),0)</f>
        <v>8.3010000000000002</v>
      </c>
      <c r="AH8" s="581">
        <f t="shared" si="66"/>
        <v>2.0089999999999986</v>
      </c>
      <c r="AI8" s="672">
        <f t="shared" si="67"/>
        <v>1.3642836798632869</v>
      </c>
      <c r="AJ8" s="49"/>
      <c r="AK8" s="673"/>
      <c r="AL8" s="605" t="s">
        <v>160</v>
      </c>
      <c r="AM8" s="584"/>
      <c r="AN8" s="598"/>
      <c r="AO8" s="587"/>
      <c r="AP8" s="590">
        <f t="shared" si="16"/>
        <v>0</v>
      </c>
      <c r="AQ8" s="601">
        <f t="shared" si="17"/>
        <v>0</v>
      </c>
      <c r="AR8" s="606" t="s">
        <v>206</v>
      </c>
      <c r="AS8" s="584"/>
      <c r="AT8" s="598"/>
      <c r="AU8" s="587"/>
      <c r="AV8" s="590">
        <f t="shared" si="18"/>
        <v>0</v>
      </c>
      <c r="AW8" s="601">
        <f t="shared" si="19"/>
        <v>0</v>
      </c>
      <c r="AX8" s="609" t="s">
        <v>207</v>
      </c>
      <c r="AY8" s="607"/>
      <c r="AZ8" s="587"/>
      <c r="BA8" s="590">
        <f t="shared" si="20"/>
        <v>0</v>
      </c>
      <c r="BB8" s="592">
        <f t="shared" si="21"/>
        <v>0</v>
      </c>
      <c r="CY8" s="68">
        <f t="shared" si="22"/>
        <v>3170.2424907236818</v>
      </c>
      <c r="CZ8" s="69">
        <f t="shared" si="23"/>
        <v>0</v>
      </c>
      <c r="DA8" s="69">
        <f t="shared" si="24"/>
        <v>0</v>
      </c>
      <c r="DB8" s="69">
        <f t="shared" si="25"/>
        <v>0</v>
      </c>
      <c r="DC8" s="69">
        <f t="shared" si="26"/>
        <v>0</v>
      </c>
      <c r="DD8" s="69">
        <f t="shared" si="27"/>
        <v>0</v>
      </c>
      <c r="DE8" s="69">
        <f t="shared" si="28"/>
        <v>0</v>
      </c>
      <c r="DF8" s="69">
        <f t="shared" si="29"/>
        <v>0</v>
      </c>
      <c r="DG8" s="69">
        <f t="shared" si="30"/>
        <v>0</v>
      </c>
      <c r="DH8" s="69">
        <f t="shared" si="31"/>
        <v>0</v>
      </c>
      <c r="DI8" s="69">
        <f t="shared" si="32"/>
        <v>0</v>
      </c>
      <c r="DJ8" s="69">
        <f t="shared" si="33"/>
        <v>0</v>
      </c>
      <c r="DK8" s="69">
        <f t="shared" si="34"/>
        <v>0</v>
      </c>
      <c r="DL8" s="69">
        <f t="shared" si="35"/>
        <v>0</v>
      </c>
      <c r="DM8" s="69">
        <f t="shared" si="36"/>
        <v>0</v>
      </c>
      <c r="DN8" s="69">
        <f t="shared" si="37"/>
        <v>0</v>
      </c>
      <c r="DO8" s="69">
        <f t="shared" si="38"/>
        <v>0</v>
      </c>
      <c r="DP8" s="69">
        <f t="shared" si="39"/>
        <v>0</v>
      </c>
      <c r="DQ8" s="69">
        <f t="shared" si="40"/>
        <v>0</v>
      </c>
      <c r="DR8" s="69">
        <f t="shared" si="41"/>
        <v>0</v>
      </c>
      <c r="DS8" s="69">
        <f t="shared" si="42"/>
        <v>0</v>
      </c>
      <c r="DT8" s="69">
        <f t="shared" si="43"/>
        <v>0</v>
      </c>
      <c r="DU8" s="69">
        <f t="shared" si="44"/>
        <v>0</v>
      </c>
      <c r="DV8" s="69">
        <f t="shared" si="45"/>
        <v>0</v>
      </c>
      <c r="DW8" s="69">
        <f t="shared" si="46"/>
        <v>0</v>
      </c>
      <c r="DX8" s="69">
        <f t="shared" si="47"/>
        <v>0</v>
      </c>
      <c r="DY8" s="69">
        <f t="shared" si="48"/>
        <v>0</v>
      </c>
      <c r="DZ8" s="69">
        <f t="shared" si="49"/>
        <v>0</v>
      </c>
      <c r="EA8" s="69">
        <f t="shared" si="50"/>
        <v>0</v>
      </c>
      <c r="EB8" s="69">
        <f t="shared" si="51"/>
        <v>0</v>
      </c>
      <c r="EC8" s="69">
        <f t="shared" si="52"/>
        <v>0</v>
      </c>
      <c r="ED8" s="69">
        <f t="shared" si="53"/>
        <v>0</v>
      </c>
      <c r="EE8" s="69">
        <f t="shared" si="54"/>
        <v>0</v>
      </c>
      <c r="EF8" s="69">
        <f t="shared" si="55"/>
        <v>0</v>
      </c>
      <c r="EG8" s="69">
        <f t="shared" si="56"/>
        <v>0</v>
      </c>
      <c r="EH8" s="69">
        <f t="shared" si="57"/>
        <v>0</v>
      </c>
      <c r="EI8" s="70"/>
      <c r="EJ8" s="71">
        <f t="shared" si="58"/>
        <v>0</v>
      </c>
      <c r="EK8" s="70"/>
      <c r="EL8" s="75"/>
      <c r="EM8" s="73"/>
      <c r="EN8" s="74">
        <f t="shared" si="68"/>
        <v>2551.7199999999998</v>
      </c>
      <c r="EO8" s="58"/>
      <c r="EP8" s="68">
        <f t="shared" si="59"/>
        <v>3170.2424907236818</v>
      </c>
      <c r="EQ8" s="69">
        <f ca="1">IFERROR((NORMSDIST(((LN($EP8/$C$3)+(#REF!+($O$47^2)/2)*$O$52)/($O$47*SQRT($O$52))))*$EP8-NORMSDIST((((LN($EP8/$C$3)+(#REF!+($O$47^2)/2)*$O$52)/($O$47*SQRT($O$52)))-$O$47*SQRT(($O$52))))*$C$3*EXP(-#REF!*$O$52))*$B$3*100,0)</f>
        <v>0</v>
      </c>
      <c r="ER8" s="69">
        <f ca="1">IFERROR((NORMSDIST(((LN($EP8/$C$4)+(#REF!+($O$47^2)/2)*$O$52)/($O$47*SQRT($O$52))))*$EP8-NORMSDIST((((LN($EP8/$C$4)+(#REF!+($O$47^2)/2)*$O$52)/($O$47*SQRT($O$52)))-$O$47*SQRT(($O$52))))*$C$4*EXP(-#REF!*$O$52))*$B$4*100,0)</f>
        <v>0</v>
      </c>
      <c r="ES8" s="69">
        <f ca="1">IFERROR((NORMSDIST(((LN($EP8/$C$5)+(#REF!+($O$47^2)/2)*$O$52)/($O$47*SQRT($O$52))))*$EP8-NORMSDIST((((LN($EP8/$C$5)+(#REF!+($O$47^2)/2)*$O$52)/($O$47*SQRT($O$52)))-$O$47*SQRT(($O$52))))*$C$5*EXP(-#REF!*$O$52))*$B$5*100,0)</f>
        <v>0</v>
      </c>
      <c r="ET8" s="69">
        <f ca="1">IFERROR((NORMSDIST(((LN($EP8/$C$6)+(#REF!+($O$47^2)/2)*$O$52)/($O$47*SQRT($O$52))))*$EP8-NORMSDIST((((LN($EP8/$C$6)+(#REF!+($O$47^2)/2)*$O$52)/($O$47*SQRT($O$52)))-$O$47*SQRT(($O$52))))*$C$6*EXP(-#REF!*$O$52))*$B$6*100,0)</f>
        <v>0</v>
      </c>
      <c r="EU8" s="69">
        <f ca="1">IFERROR((NORMSDIST(((LN($EP8/$C$7)+(#REF!+($O$47^2)/2)*$O$52)/($O$47*SQRT($O$52))))*$EP8-NORMSDIST((((LN($EP8/$C$7)+(#REF!+($O$47^2)/2)*$O$52)/($O$47*SQRT($O$52)))-$O$47*SQRT(($O$52))))*$C$7*EXP(-#REF!*$O$52))*$B$7*100,0)</f>
        <v>0</v>
      </c>
      <c r="EV8" s="69">
        <f ca="1">IFERROR((NORMSDIST(((LN($EP8/$C$8)+(#REF!+($O$47^2)/2)*$O$52)/($O$47*SQRT($O$52))))*$EP8-NORMSDIST((((LN($EP8/$C$8)+(#REF!+($O$47^2)/2)*$O$52)/($O$47*SQRT($O$52)))-$O$47*SQRT(($O$52))))*$C$8*EXP(-#REF!*$O$52))*$B$8*100,0)</f>
        <v>0</v>
      </c>
      <c r="EW8" s="69">
        <f ca="1">IFERROR((NORMSDIST(((LN($EP8/$C$9)+(#REF!+($O$47^2)/2)*$O$52)/($O$47*SQRT($O$52))))*$EP8-NORMSDIST((((LN($EP8/$C$9)+(#REF!+($O$47^2)/2)*$O$52)/($O$47*SQRT($O$52)))-$O$47*SQRT(($O$52))))*$C$9*EXP(-#REF!*$O$52))*$B$9*100,0)</f>
        <v>0</v>
      </c>
      <c r="EX8" s="69">
        <f ca="1">IFERROR((NORMSDIST(((LN($EP8/$C$10)+(#REF!+($O$47^2)/2)*$O$52)/($O$47*SQRT($O$52))))*$EP8-NORMSDIST((((LN($EP8/$C$10)+(#REF!+($O$47^2)/2)*$O$52)/($O$47*SQRT($O$52)))-$O$47*SQRT(($O$52))))*$C$10*EXP(-#REF!*$O$52))*$B$10*100,0)</f>
        <v>0</v>
      </c>
      <c r="EY8" s="69">
        <f ca="1">IFERROR((NORMSDIST(((LN($EP8/$C$11)+(#REF!+($O$47^2)/2)*$O$52)/($O$47*SQRT($O$52))))*$EP8-NORMSDIST((((LN($EP8/$C$11)+(#REF!+($O$47^2)/2)*$O$52)/($O$47*SQRT($O$52)))-$O$47*SQRT(($O$52))))*$C$11*EXP(-#REF!*$O$52))*$B$11*100,0)</f>
        <v>0</v>
      </c>
      <c r="EZ8" s="69">
        <f ca="1">IFERROR((NORMSDIST(((LN($EP8/$C$12)+(#REF!+($O$47^2)/2)*$O$52)/($O$47*SQRT($O$52))))*$EP8-NORMSDIST((((LN($EP8/$C$12)+(#REF!+($O$47^2)/2)*$O$52)/($O$47*SQRT($O$52)))-$O$47*SQRT(($O$52))))*$C$12*EXP(-#REF!*$O$52))*$B$12*100,0)</f>
        <v>0</v>
      </c>
      <c r="FA8" s="69">
        <f ca="1">IFERROR((NORMSDIST(((LN($EP8/$C$13)+(#REF!+($O$47^2)/2)*$O$52)/($O$47*SQRT($O$52))))*$EP8-NORMSDIST((((LN($EP8/$C$13)+(#REF!+($O$47^2)/2)*$O$52)/($O$47*SQRT($O$52)))-$O$47*SQRT(($O$52))))*$C$13*EXP(-#REF!*$O$52))*$B$13*100,0)</f>
        <v>0</v>
      </c>
      <c r="FB8" s="69">
        <f ca="1">IFERROR((NORMSDIST(((LN($EP8/$C$14)+(#REF!+($O$47^2)/2)*$O$52)/($O$47*SQRT($O$52))))*$EP8-NORMSDIST((((LN($EP8/$C$14)+(#REF!+($O$47^2)/2)*$O$52)/($O$47*SQRT($O$52)))-$O$47*SQRT(($O$52))))*$C$14*EXP(-#REF!*$O$52))*$B$14*100,0)</f>
        <v>0</v>
      </c>
      <c r="FC8" s="69">
        <f ca="1">IFERROR((NORMSDIST(((LN($EP8/$C$15)+(#REF!+($O$47^2)/2)*$O$52)/($O$47*SQRT($O$52))))*$EP8-NORMSDIST((((LN($EP8/$C$15)+(#REF!+($O$47^2)/2)*$O$52)/($O$47*SQRT($O$52)))-$O$47*SQRT(($O$52))))*$C$15*EXP(-#REF!*$O$52))*$B$15*100,0)</f>
        <v>0</v>
      </c>
      <c r="FD8" s="69">
        <f ca="1">IFERROR((NORMSDIST(((LN($EP8/$C$16)+(#REF!+($O$47^2)/2)*$O$52)/($O$47*SQRT($O$52))))*$EP8-NORMSDIST((((LN($EP8/$C$16)+(#REF!+($O$47^2)/2)*$O$52)/($O$47*SQRT($O$52)))-$O$47*SQRT(($O$52))))*$C$16*EXP(-#REF!*$O$52))*$B$16*100,0)</f>
        <v>0</v>
      </c>
      <c r="FE8" s="69">
        <f ca="1">IFERROR((NORMSDIST(((LN($EP8/$C$17)+(#REF!+($O$47^2)/2)*$O$52)/($O$47*SQRT($O$52))))*$EP8-NORMSDIST((((LN($EP8/$C$17)+(#REF!+($O$47^2)/2)*$O$52)/($O$47*SQRT($O$52)))-$O$47*SQRT(($O$52))))*$C$17*EXP(-#REF!*$O$52))*$B$17*100,0)</f>
        <v>0</v>
      </c>
      <c r="FF8" s="69">
        <f ca="1">IFERROR((NORMSDIST(((LN($EP8/$C$18)+(#REF!+($O$47^2)/2)*$O$52)/($O$47*SQRT($O$52))))*$EP8-NORMSDIST((((LN($EP8/$C$18)+(#REF!+($O$47^2)/2)*$O$52)/($O$47*SQRT($O$52)))-$O$47*SQRT(($O$52))))*$C$18*EXP(-#REF!*$O$52))*$B$18*100,0)</f>
        <v>0</v>
      </c>
      <c r="FG8" s="69">
        <f ca="1">IFERROR((NORMSDIST(((LN($EP8/$C$19)+(#REF!+($O$47^2)/2)*$O$52)/($O$47*SQRT($O$52))))*$EP8-NORMSDIST((((LN($EP8/$C$19)+(#REF!+($O$47^2)/2)*$O$52)/($O$47*SQRT($O$52)))-$O$47*SQRT(($O$52))))*$C$19*EXP(-#REF!*$O$52))*$B$19*100,0)</f>
        <v>0</v>
      </c>
      <c r="FH8" s="69">
        <f ca="1">IFERROR((NORMSDIST(((LN($EP8/$C$20)+(#REF!+($O$47^2)/2)*$O$52)/($O$47*SQRT($O$52))))*$EP8-NORMSDIST((((LN($EP8/$C$20)+(#REF!+($O$47^2)/2)*$O$52)/($O$47*SQRT($O$52)))-$O$47*SQRT(($O$52))))*$C$20*EXP(-#REF!*$O$52))*$B$20*100,0)</f>
        <v>0</v>
      </c>
      <c r="FI8" s="69">
        <f ca="1">IFERROR((NORMSDIST(((LN($EP8/$C$21)+(#REF!+($O$47^2)/2)*$O$52)/($O$47*SQRT($O$52))))*$EP8-NORMSDIST((((LN($EP8/$C$21)+(#REF!+($O$47^2)/2)*$O$52)/($O$47*SQRT($O$52)))-$O$47*SQRT(($O$52))))*$C$21*EXP(-#REF!*$O$52))*$B$21*100,0)</f>
        <v>0</v>
      </c>
      <c r="FJ8" s="69">
        <f ca="1">IFERROR((NORMSDIST(((LN($EP8/$C$22)+(#REF!+($O$47^2)/2)*$O$52)/($O$47*SQRT($O$52))))*$EP8-NORMSDIST((((LN($EP8/$C$22)+(#REF!+($O$47^2)/2)*$O$52)/($O$47*SQRT($O$52)))-$O$47*SQRT(($O$52))))*$C$22*EXP(-#REF!*$O$52))*$B$22*100,0)</f>
        <v>0</v>
      </c>
      <c r="FK8" s="69">
        <f ca="1">IFERROR((NORMSDIST(((LN($EP8/$C$23)+(#REF!+($O$47^2)/2)*$O$52)/($O$47*SQRT($O$52))))*$EP8-NORMSDIST((((LN($EP8/$C$23)+(#REF!+($O$47^2)/2)*$O$52)/($O$47*SQRT($O$52)))-$O$47*SQRT(($O$52))))*$C$23*EXP(-#REF!*$O$52))*$B$23*100,0)</f>
        <v>0</v>
      </c>
      <c r="FL8" s="69">
        <f ca="1">IFERROR((NORMSDIST(((LN($EP8/$C$24)+(#REF!+($O$47^2)/2)*$O$52)/($O$47*SQRT($O$52))))*$EP8-NORMSDIST((((LN($EP8/$C$24)+(#REF!+($O$47^2)/2)*$O$52)/($O$47*SQRT($O$52)))-$O$47*SQRT(($O$52))))*$C$24*EXP(-#REF!*$O$52))*$B$24*100,0)</f>
        <v>0</v>
      </c>
      <c r="FM8" s="69">
        <f ca="1">IFERROR((NORMSDIST(((LN($EP8/$C$25)+(#REF!+($O$47^2)/2)*$O$52)/($O$47*SQRT($O$52))))*$EP8-NORMSDIST((((LN($EP8/$C$25)+(#REF!+($O$47^2)/2)*$O$52)/($O$47*SQRT($O$52)))-$O$47*SQRT(($O$52))))*$C$25*EXP(-#REF!*$O$52))*$B$25*100,0)</f>
        <v>0</v>
      </c>
      <c r="FN8" s="69">
        <f ca="1">IFERROR((NORMSDIST(((LN($EP8/$C$26)+(#REF!+($O$47^2)/2)*$O$52)/($O$47*SQRT($O$52))))*$EP8-NORMSDIST((((LN($EP8/$C$26)+(#REF!+($O$47^2)/2)*$O$52)/($O$47*SQRT($O$52)))-$O$47*SQRT(($O$52))))*$C$26*EXP(-#REF!*$O$52))*$B$26*100,0)</f>
        <v>0</v>
      </c>
      <c r="FO8" s="69">
        <f ca="1">IFERROR((NORMSDIST(((LN($EP8/$C$27)+(#REF!+($O$47^2)/2)*$O$52)/($O$47*SQRT($O$52))))*$EP8-NORMSDIST((((LN($EP8/$C$27)+(#REF!+($O$47^2)/2)*$O$52)/($O$47*SQRT($O$52)))-$O$47*SQRT(($O$52))))*$C$27*EXP(-#REF!*$O$52))*$B$27*100,0)</f>
        <v>0</v>
      </c>
      <c r="FP8" s="69">
        <f ca="1">IFERROR((NORMSDIST(((LN($EP8/$C$28)+(#REF!+($O$47^2)/2)*$O$52)/($O$47*SQRT($O$52))))*$EP8-NORMSDIST((((LN($EP8/$C$28)+(#REF!+($O$47^2)/2)*$O$52)/($O$47*SQRT($O$52)))-$O$47*SQRT(($O$52))))*$C$28*EXP(-#REF!*$O$52))*$B$28*100,0)</f>
        <v>0</v>
      </c>
      <c r="FQ8" s="69">
        <f ca="1">IFERROR((NORMSDIST(((LN($EP8/$C$29)+(#REF!+($O$47^2)/2)*$O$52)/($O$47*SQRT($O$52))))*$EP8-NORMSDIST((((LN($EP8/$C$29)+(#REF!+($O$47^2)/2)*$O$52)/($O$47*SQRT($O$52)))-$O$47*SQRT(($O$52))))*$C$29*EXP(-#REF!*$O$52))*$B$29*100,0)</f>
        <v>0</v>
      </c>
      <c r="FR8" s="69">
        <f ca="1">IFERROR((NORMSDIST(((LN($EP8/$C$30)+(#REF!+($O$47^2)/2)*$O$52)/($O$47*SQRT($O$52))))*$EP8-NORMSDIST((((LN($EP8/$C$30)+(#REF!+($O$47^2)/2)*$O$52)/($O$47*SQRT($O$52)))-$O$47*SQRT(($O$52))))*$C$30*EXP(-#REF!*$O$52))*$B$30*100,0)</f>
        <v>0</v>
      </c>
      <c r="FS8" s="69">
        <f ca="1">IFERROR((NORMSDIST(((LN($EP8/$C$31)+(#REF!+($O$47^2)/2)*$O$52)/($O$47*SQRT($O$52))))*$EP8-NORMSDIST((((LN($EP8/$C$31)+(#REF!+($O$47^2)/2)*$O$52)/($O$47*SQRT($O$52)))-$O$47*SQRT(($O$52))))*$C$31*EXP(-#REF!*$O$52))*$B$31*100,0)</f>
        <v>0</v>
      </c>
      <c r="FT8" s="69">
        <f ca="1">IFERROR((NORMSDIST(((LN($EP8/$C$32)+(#REF!+($O$47^2)/2)*$O$52)/($O$47*SQRT($O$52))))*$EP8-NORMSDIST((((LN($EP8/$C$32)+(#REF!+($O$47^2)/2)*$O$52)/($O$47*SQRT($O$52)))-$O$47*SQRT(($O$52))))*$C$32*EXP(-#REF!*$O$52))*$B$32*100,0)</f>
        <v>0</v>
      </c>
      <c r="FU8" s="69">
        <f ca="1">IFERROR((NORMSDIST(((LN($EP8/$C$33)+(#REF!+($O$47^2)/2)*$O$52)/($O$47*SQRT($O$52))))*$EP8-NORMSDIST((((LN($EP8/$C$33)+(#REF!+($O$47^2)/2)*$O$52)/($O$47*SQRT($O$52)))-$O$47*SQRT(($O$52))))*$C$33*EXP(-#REF!*$O$52))*$B$33*100,0)</f>
        <v>0</v>
      </c>
      <c r="FV8" s="69">
        <f ca="1">IFERROR((NORMSDIST(((LN($EP8/$C$34)+(#REF!+($O$47^2)/2)*$O$52)/($O$47*SQRT($O$52))))*$EP8-NORMSDIST((((LN($EP8/$C$34)+(#REF!+($O$47^2)/2)*$O$52)/($O$47*SQRT($O$52)))-$O$47*SQRT(($O$52))))*$C$34*EXP(-#REF!*$O$52))*$B$34*100,0)</f>
        <v>0</v>
      </c>
      <c r="FW8" s="69">
        <f ca="1">IFERROR((NORMSDIST(((LN($EP8/$C$35)+(#REF!+($O$47^2)/2)*$O$52)/($O$47*SQRT($O$52))))*$EP8-NORMSDIST((((LN($EP8/$C$35)+(#REF!+($O$47^2)/2)*$O$52)/($O$47*SQRT($O$52)))-$O$47*SQRT(($O$52))))*$C$35*EXP(-#REF!*$O$52))*$B$35*100,0)</f>
        <v>0</v>
      </c>
      <c r="FX8" s="69">
        <f ca="1">IFERROR((NORMSDIST(((LN($EP8/$C$36)+(#REF!+($O$47^2)/2)*$O$52)/($O$47*SQRT($O$52))))*$EP8-NORMSDIST((((LN($EP8/$C$36)+(#REF!+($O$47^2)/2)*$O$52)/($O$47*SQRT($O$52)))-$O$47*SQRT(($O$52))))*$C$36*EXP(-#REF!*$O$52))*$B$36*100,0)</f>
        <v>0</v>
      </c>
      <c r="FY8" s="69">
        <f ca="1">IFERROR((NORMSDIST(((LN($EP8/$C$37)+(#REF!+($O$47^2)/2)*$O$52)/($O$47*SQRT($O$52))))*$EP8-NORMSDIST((((LN($EP8/$C$37)+(#REF!+($O$47^2)/2)*$O$52)/($O$47*SQRT($O$52)))-$O$47*SQRT(($O$52))))*$C$37*EXP(-#REF!*$O$52))*$B$37*100,0)</f>
        <v>0</v>
      </c>
      <c r="FZ8" s="70"/>
      <c r="GA8" s="71">
        <f t="shared" ca="1" si="60"/>
        <v>0</v>
      </c>
      <c r="GB8" s="70"/>
      <c r="GC8" s="75"/>
      <c r="GD8" s="73"/>
      <c r="GE8" s="74">
        <f t="shared" ca="1" si="61"/>
        <v>2551.7199999999998</v>
      </c>
    </row>
    <row r="9" spans="1:187">
      <c r="A9" s="166" t="s">
        <v>205</v>
      </c>
      <c r="B9" s="594"/>
      <c r="C9" s="600">
        <v>4258.0999999999995</v>
      </c>
      <c r="D9" s="595">
        <v>81.66</v>
      </c>
      <c r="E9" s="705">
        <f t="shared" si="0"/>
        <v>0</v>
      </c>
      <c r="F9" s="708">
        <f t="shared" si="1"/>
        <v>0</v>
      </c>
      <c r="G9" s="596">
        <f t="shared" si="62"/>
        <v>104.748</v>
      </c>
      <c r="H9" s="781"/>
      <c r="I9" s="653">
        <f t="shared" si="2"/>
        <v>0</v>
      </c>
      <c r="J9" s="654">
        <f t="shared" si="3"/>
        <v>0</v>
      </c>
      <c r="K9" s="49"/>
      <c r="L9" s="734"/>
      <c r="M9" s="730">
        <f t="shared" si="4"/>
        <v>3234.9413170649814</v>
      </c>
      <c r="N9" s="664">
        <f t="shared" si="5"/>
        <v>2551.7199999999998</v>
      </c>
      <c r="O9" s="665">
        <f t="shared" ca="1" si="6"/>
        <v>2551.7199999999998</v>
      </c>
      <c r="P9" s="49"/>
      <c r="Q9" s="741">
        <v>4258.0999999999995</v>
      </c>
      <c r="R9" s="749">
        <f t="shared" si="63"/>
        <v>0</v>
      </c>
      <c r="S9" s="748">
        <f t="shared" si="7"/>
        <v>4258.0999999999995</v>
      </c>
      <c r="T9" s="588" t="str">
        <f t="shared" si="8"/>
        <v>MERV - XMEV - GFGC42581G - 24hs</v>
      </c>
      <c r="U9" s="754" t="str">
        <f t="shared" si="9"/>
        <v>GFGC42581G</v>
      </c>
      <c r="V9" s="752">
        <f t="shared" ca="1" si="10"/>
        <v>206.20963771161837</v>
      </c>
      <c r="W9" s="583">
        <f>IFERROR(VLOOKUP($U9,HomeBroker!$A$30:$F$90,6,0),0)</f>
        <v>104.748</v>
      </c>
      <c r="X9" s="580">
        <f t="shared" si="64"/>
        <v>-7.4960000000000093</v>
      </c>
      <c r="Y9" s="671">
        <f t="shared" si="11"/>
        <v>1.1822500000000002</v>
      </c>
      <c r="Z9" s="49"/>
      <c r="AA9" s="742">
        <v>3408.1</v>
      </c>
      <c r="AB9" s="750">
        <f t="shared" si="65"/>
        <v>0</v>
      </c>
      <c r="AC9" s="748">
        <f t="shared" si="12"/>
        <v>3408.1</v>
      </c>
      <c r="AD9" s="588" t="str">
        <f t="shared" si="13"/>
        <v>MERV - XMEV - GFGV34081G - 24hs</v>
      </c>
      <c r="AE9" s="754" t="str">
        <f t="shared" si="14"/>
        <v>GFGV34081G</v>
      </c>
      <c r="AF9" s="752">
        <f t="shared" ca="1" si="15"/>
        <v>2.4744769024328406</v>
      </c>
      <c r="AG9" s="583">
        <f>IFERROR(VLOOKUP($AE9,HomeBroker!$A$30:$F$90,6,0),0)</f>
        <v>15.1</v>
      </c>
      <c r="AH9" s="580">
        <f t="shared" si="66"/>
        <v>11.103000000000002</v>
      </c>
      <c r="AI9" s="671">
        <f t="shared" si="67"/>
        <v>0.81905794482592453</v>
      </c>
      <c r="AJ9" s="49"/>
      <c r="AK9" s="674"/>
      <c r="AL9" s="605" t="s">
        <v>160</v>
      </c>
      <c r="AM9" s="585"/>
      <c r="AN9" s="599"/>
      <c r="AO9" s="589"/>
      <c r="AP9" s="591">
        <f t="shared" si="16"/>
        <v>0</v>
      </c>
      <c r="AQ9" s="602">
        <f t="shared" si="17"/>
        <v>0</v>
      </c>
      <c r="AR9" s="606" t="s">
        <v>206</v>
      </c>
      <c r="AS9" s="585"/>
      <c r="AT9" s="599"/>
      <c r="AU9" s="589"/>
      <c r="AV9" s="591">
        <f t="shared" si="18"/>
        <v>0</v>
      </c>
      <c r="AW9" s="602">
        <f t="shared" si="19"/>
        <v>0</v>
      </c>
      <c r="AX9" s="609" t="s">
        <v>207</v>
      </c>
      <c r="AY9" s="608"/>
      <c r="AZ9" s="589"/>
      <c r="BA9" s="591">
        <f t="shared" si="20"/>
        <v>0</v>
      </c>
      <c r="BB9" s="593">
        <f t="shared" si="21"/>
        <v>0</v>
      </c>
      <c r="CY9" s="68">
        <f t="shared" si="22"/>
        <v>3234.9413170649814</v>
      </c>
      <c r="CZ9" s="69">
        <f t="shared" si="23"/>
        <v>0</v>
      </c>
      <c r="DA9" s="69">
        <f t="shared" si="24"/>
        <v>0</v>
      </c>
      <c r="DB9" s="69">
        <f t="shared" si="25"/>
        <v>0</v>
      </c>
      <c r="DC9" s="69">
        <f t="shared" si="26"/>
        <v>0</v>
      </c>
      <c r="DD9" s="69">
        <f t="shared" si="27"/>
        <v>0</v>
      </c>
      <c r="DE9" s="69">
        <f t="shared" si="28"/>
        <v>0</v>
      </c>
      <c r="DF9" s="69">
        <f t="shared" si="29"/>
        <v>0</v>
      </c>
      <c r="DG9" s="69">
        <f t="shared" si="30"/>
        <v>0</v>
      </c>
      <c r="DH9" s="69">
        <f t="shared" si="31"/>
        <v>0</v>
      </c>
      <c r="DI9" s="69">
        <f t="shared" si="32"/>
        <v>0</v>
      </c>
      <c r="DJ9" s="69">
        <f t="shared" si="33"/>
        <v>0</v>
      </c>
      <c r="DK9" s="69">
        <f t="shared" si="34"/>
        <v>0</v>
      </c>
      <c r="DL9" s="69">
        <f t="shared" si="35"/>
        <v>0</v>
      </c>
      <c r="DM9" s="69">
        <f t="shared" si="36"/>
        <v>0</v>
      </c>
      <c r="DN9" s="69">
        <f t="shared" si="37"/>
        <v>0</v>
      </c>
      <c r="DO9" s="69">
        <f t="shared" si="38"/>
        <v>0</v>
      </c>
      <c r="DP9" s="69">
        <f t="shared" si="39"/>
        <v>0</v>
      </c>
      <c r="DQ9" s="69">
        <f t="shared" si="40"/>
        <v>0</v>
      </c>
      <c r="DR9" s="69">
        <f t="shared" si="41"/>
        <v>0</v>
      </c>
      <c r="DS9" s="69">
        <f t="shared" si="42"/>
        <v>0</v>
      </c>
      <c r="DT9" s="69">
        <f t="shared" si="43"/>
        <v>0</v>
      </c>
      <c r="DU9" s="69">
        <f t="shared" si="44"/>
        <v>0</v>
      </c>
      <c r="DV9" s="69">
        <f t="shared" si="45"/>
        <v>0</v>
      </c>
      <c r="DW9" s="69">
        <f t="shared" si="46"/>
        <v>0</v>
      </c>
      <c r="DX9" s="69">
        <f t="shared" si="47"/>
        <v>0</v>
      </c>
      <c r="DY9" s="69">
        <f t="shared" si="48"/>
        <v>0</v>
      </c>
      <c r="DZ9" s="69">
        <f t="shared" si="49"/>
        <v>0</v>
      </c>
      <c r="EA9" s="69">
        <f t="shared" si="50"/>
        <v>0</v>
      </c>
      <c r="EB9" s="69">
        <f t="shared" si="51"/>
        <v>0</v>
      </c>
      <c r="EC9" s="69">
        <f t="shared" si="52"/>
        <v>0</v>
      </c>
      <c r="ED9" s="69">
        <f t="shared" si="53"/>
        <v>0</v>
      </c>
      <c r="EE9" s="69">
        <f t="shared" si="54"/>
        <v>0</v>
      </c>
      <c r="EF9" s="69">
        <f t="shared" si="55"/>
        <v>0</v>
      </c>
      <c r="EG9" s="69">
        <f t="shared" si="56"/>
        <v>0</v>
      </c>
      <c r="EH9" s="69">
        <f t="shared" si="57"/>
        <v>0</v>
      </c>
      <c r="EI9" s="70"/>
      <c r="EJ9" s="71">
        <f t="shared" si="58"/>
        <v>0</v>
      </c>
      <c r="EK9" s="70"/>
      <c r="EL9" s="75"/>
      <c r="EM9" s="73"/>
      <c r="EN9" s="74">
        <f t="shared" si="68"/>
        <v>2551.7199999999998</v>
      </c>
      <c r="EO9" s="58"/>
      <c r="EP9" s="68">
        <f t="shared" si="59"/>
        <v>3234.9413170649814</v>
      </c>
      <c r="EQ9" s="69">
        <f ca="1">IFERROR((NORMSDIST(((LN($EP9/$C$3)+(#REF!+($O$47^2)/2)*$O$52)/($O$47*SQRT($O$52))))*$EP9-NORMSDIST((((LN($EP9/$C$3)+(#REF!+($O$47^2)/2)*$O$52)/($O$47*SQRT($O$52)))-$O$47*SQRT(($O$52))))*$C$3*EXP(-#REF!*$O$52))*$B$3*100,0)</f>
        <v>0</v>
      </c>
      <c r="ER9" s="69">
        <f ca="1">IFERROR((NORMSDIST(((LN($EP9/$C$4)+(#REF!+($O$47^2)/2)*$O$52)/($O$47*SQRT($O$52))))*$EP9-NORMSDIST((((LN($EP9/$C$4)+(#REF!+($O$47^2)/2)*$O$52)/($O$47*SQRT($O$52)))-$O$47*SQRT(($O$52))))*$C$4*EXP(-#REF!*$O$52))*$B$4*100,0)</f>
        <v>0</v>
      </c>
      <c r="ES9" s="69">
        <f ca="1">IFERROR((NORMSDIST(((LN($EP9/$C$5)+(#REF!+($O$47^2)/2)*$O$52)/($O$47*SQRT($O$52))))*$EP9-NORMSDIST((((LN($EP9/$C$5)+(#REF!+($O$47^2)/2)*$O$52)/($O$47*SQRT($O$52)))-$O$47*SQRT(($O$52))))*$C$5*EXP(-#REF!*$O$52))*$B$5*100,0)</f>
        <v>0</v>
      </c>
      <c r="ET9" s="69">
        <f ca="1">IFERROR((NORMSDIST(((LN($EP9/$C$6)+(#REF!+($O$47^2)/2)*$O$52)/($O$47*SQRT($O$52))))*$EP9-NORMSDIST((((LN($EP9/$C$6)+(#REF!+($O$47^2)/2)*$O$52)/($O$47*SQRT($O$52)))-$O$47*SQRT(($O$52))))*$C$6*EXP(-#REF!*$O$52))*$B$6*100,0)</f>
        <v>0</v>
      </c>
      <c r="EU9" s="69">
        <f ca="1">IFERROR((NORMSDIST(((LN($EP9/$C$7)+(#REF!+($O$47^2)/2)*$O$52)/($O$47*SQRT($O$52))))*$EP9-NORMSDIST((((LN($EP9/$C$7)+(#REF!+($O$47^2)/2)*$O$52)/($O$47*SQRT($O$52)))-$O$47*SQRT(($O$52))))*$C$7*EXP(-#REF!*$O$52))*$B$7*100,0)</f>
        <v>0</v>
      </c>
      <c r="EV9" s="69">
        <f ca="1">IFERROR((NORMSDIST(((LN($EP9/$C$8)+(#REF!+($O$47^2)/2)*$O$52)/($O$47*SQRT($O$52))))*$EP9-NORMSDIST((((LN($EP9/$C$8)+(#REF!+($O$47^2)/2)*$O$52)/($O$47*SQRT($O$52)))-$O$47*SQRT(($O$52))))*$C$8*EXP(-#REF!*$O$52))*$B$8*100,0)</f>
        <v>0</v>
      </c>
      <c r="EW9" s="69">
        <f ca="1">IFERROR((NORMSDIST(((LN($EP9/$C$9)+(#REF!+($O$47^2)/2)*$O$52)/($O$47*SQRT($O$52))))*$EP9-NORMSDIST((((LN($EP9/$C$9)+(#REF!+($O$47^2)/2)*$O$52)/($O$47*SQRT($O$52)))-$O$47*SQRT(($O$52))))*$C$9*EXP(-#REF!*$O$52))*$B$9*100,0)</f>
        <v>0</v>
      </c>
      <c r="EX9" s="69">
        <f ca="1">IFERROR((NORMSDIST(((LN($EP9/$C$10)+(#REF!+($O$47^2)/2)*$O$52)/($O$47*SQRT($O$52))))*$EP9-NORMSDIST((((LN($EP9/$C$10)+(#REF!+($O$47^2)/2)*$O$52)/($O$47*SQRT($O$52)))-$O$47*SQRT(($O$52))))*$C$10*EXP(-#REF!*$O$52))*$B$10*100,0)</f>
        <v>0</v>
      </c>
      <c r="EY9" s="69">
        <f ca="1">IFERROR((NORMSDIST(((LN($EP9/$C$11)+(#REF!+($O$47^2)/2)*$O$52)/($O$47*SQRT($O$52))))*$EP9-NORMSDIST((((LN($EP9/$C$11)+(#REF!+($O$47^2)/2)*$O$52)/($O$47*SQRT($O$52)))-$O$47*SQRT(($O$52))))*$C$11*EXP(-#REF!*$O$52))*$B$11*100,0)</f>
        <v>0</v>
      </c>
      <c r="EZ9" s="69">
        <f ca="1">IFERROR((NORMSDIST(((LN($EP9/$C$12)+(#REF!+($O$47^2)/2)*$O$52)/($O$47*SQRT($O$52))))*$EP9-NORMSDIST((((LN($EP9/$C$12)+(#REF!+($O$47^2)/2)*$O$52)/($O$47*SQRT($O$52)))-$O$47*SQRT(($O$52))))*$C$12*EXP(-#REF!*$O$52))*$B$12*100,0)</f>
        <v>0</v>
      </c>
      <c r="FA9" s="69">
        <f ca="1">IFERROR((NORMSDIST(((LN($EP9/$C$13)+(#REF!+($O$47^2)/2)*$O$52)/($O$47*SQRT($O$52))))*$EP9-NORMSDIST((((LN($EP9/$C$13)+(#REF!+($O$47^2)/2)*$O$52)/($O$47*SQRT($O$52)))-$O$47*SQRT(($O$52))))*$C$13*EXP(-#REF!*$O$52))*$B$13*100,0)</f>
        <v>0</v>
      </c>
      <c r="FB9" s="69">
        <f ca="1">IFERROR((NORMSDIST(((LN($EP9/$C$14)+(#REF!+($O$47^2)/2)*$O$52)/($O$47*SQRT($O$52))))*$EP9-NORMSDIST((((LN($EP9/$C$14)+(#REF!+($O$47^2)/2)*$O$52)/($O$47*SQRT($O$52)))-$O$47*SQRT(($O$52))))*$C$14*EXP(-#REF!*$O$52))*$B$14*100,0)</f>
        <v>0</v>
      </c>
      <c r="FC9" s="69">
        <f ca="1">IFERROR((NORMSDIST(((LN($EP9/$C$15)+(#REF!+($O$47^2)/2)*$O$52)/($O$47*SQRT($O$52))))*$EP9-NORMSDIST((((LN($EP9/$C$15)+(#REF!+($O$47^2)/2)*$O$52)/($O$47*SQRT($O$52)))-$O$47*SQRT(($O$52))))*$C$15*EXP(-#REF!*$O$52))*$B$15*100,0)</f>
        <v>0</v>
      </c>
      <c r="FD9" s="69">
        <f ca="1">IFERROR((NORMSDIST(((LN($EP9/$C$16)+(#REF!+($O$47^2)/2)*$O$52)/($O$47*SQRT($O$52))))*$EP9-NORMSDIST((((LN($EP9/$C$16)+(#REF!+($O$47^2)/2)*$O$52)/($O$47*SQRT($O$52)))-$O$47*SQRT(($O$52))))*$C$16*EXP(-#REF!*$O$52))*$B$16*100,0)</f>
        <v>0</v>
      </c>
      <c r="FE9" s="69">
        <f ca="1">IFERROR((NORMSDIST(((LN($EP9/$C$17)+(#REF!+($O$47^2)/2)*$O$52)/($O$47*SQRT($O$52))))*$EP9-NORMSDIST((((LN($EP9/$C$17)+(#REF!+($O$47^2)/2)*$O$52)/($O$47*SQRT($O$52)))-$O$47*SQRT(($O$52))))*$C$17*EXP(-#REF!*$O$52))*$B$17*100,0)</f>
        <v>0</v>
      </c>
      <c r="FF9" s="69">
        <f ca="1">IFERROR((NORMSDIST(((LN($EP9/$C$18)+(#REF!+($O$47^2)/2)*$O$52)/($O$47*SQRT($O$52))))*$EP9-NORMSDIST((((LN($EP9/$C$18)+(#REF!+($O$47^2)/2)*$O$52)/($O$47*SQRT($O$52)))-$O$47*SQRT(($O$52))))*$C$18*EXP(-#REF!*$O$52))*$B$18*100,0)</f>
        <v>0</v>
      </c>
      <c r="FG9" s="69">
        <f ca="1">IFERROR((NORMSDIST(((LN($EP9/$C$19)+(#REF!+($O$47^2)/2)*$O$52)/($O$47*SQRT($O$52))))*$EP9-NORMSDIST((((LN($EP9/$C$19)+(#REF!+($O$47^2)/2)*$O$52)/($O$47*SQRT($O$52)))-$O$47*SQRT(($O$52))))*$C$19*EXP(-#REF!*$O$52))*$B$19*100,0)</f>
        <v>0</v>
      </c>
      <c r="FH9" s="69">
        <f ca="1">IFERROR((NORMSDIST(((LN($EP9/$C$20)+(#REF!+($O$47^2)/2)*$O$52)/($O$47*SQRT($O$52))))*$EP9-NORMSDIST((((LN($EP9/$C$20)+(#REF!+($O$47^2)/2)*$O$52)/($O$47*SQRT($O$52)))-$O$47*SQRT(($O$52))))*$C$20*EXP(-#REF!*$O$52))*$B$20*100,0)</f>
        <v>0</v>
      </c>
      <c r="FI9" s="69">
        <f ca="1">IFERROR((NORMSDIST(((LN($EP9/$C$21)+(#REF!+($O$47^2)/2)*$O$52)/($O$47*SQRT($O$52))))*$EP9-NORMSDIST((((LN($EP9/$C$21)+(#REF!+($O$47^2)/2)*$O$52)/($O$47*SQRT($O$52)))-$O$47*SQRT(($O$52))))*$C$21*EXP(-#REF!*$O$52))*$B$21*100,0)</f>
        <v>0</v>
      </c>
      <c r="FJ9" s="69">
        <f ca="1">IFERROR((NORMSDIST(((LN($EP9/$C$22)+(#REF!+($O$47^2)/2)*$O$52)/($O$47*SQRT($O$52))))*$EP9-NORMSDIST((((LN($EP9/$C$22)+(#REF!+($O$47^2)/2)*$O$52)/($O$47*SQRT($O$52)))-$O$47*SQRT(($O$52))))*$C$22*EXP(-#REF!*$O$52))*$B$22*100,0)</f>
        <v>0</v>
      </c>
      <c r="FK9" s="69">
        <f ca="1">IFERROR((NORMSDIST(((LN($EP9/$C$23)+(#REF!+($O$47^2)/2)*$O$52)/($O$47*SQRT($O$52))))*$EP9-NORMSDIST((((LN($EP9/$C$23)+(#REF!+($O$47^2)/2)*$O$52)/($O$47*SQRT($O$52)))-$O$47*SQRT(($O$52))))*$C$23*EXP(-#REF!*$O$52))*$B$23*100,0)</f>
        <v>0</v>
      </c>
      <c r="FL9" s="69">
        <f ca="1">IFERROR((NORMSDIST(((LN($EP9/$C$24)+(#REF!+($O$47^2)/2)*$O$52)/($O$47*SQRT($O$52))))*$EP9-NORMSDIST((((LN($EP9/$C$24)+(#REF!+($O$47^2)/2)*$O$52)/($O$47*SQRT($O$52)))-$O$47*SQRT(($O$52))))*$C$24*EXP(-#REF!*$O$52))*$B$24*100,0)</f>
        <v>0</v>
      </c>
      <c r="FM9" s="69">
        <f ca="1">IFERROR((NORMSDIST(((LN($EP9/$C$25)+(#REF!+($O$47^2)/2)*$O$52)/($O$47*SQRT($O$52))))*$EP9-NORMSDIST((((LN($EP9/$C$25)+(#REF!+($O$47^2)/2)*$O$52)/($O$47*SQRT($O$52)))-$O$47*SQRT(($O$52))))*$C$25*EXP(-#REF!*$O$52))*$B$25*100,0)</f>
        <v>0</v>
      </c>
      <c r="FN9" s="69">
        <f ca="1">IFERROR((NORMSDIST(((LN($EP9/$C$26)+(#REF!+($O$47^2)/2)*$O$52)/($O$47*SQRT($O$52))))*$EP9-NORMSDIST((((LN($EP9/$C$26)+(#REF!+($O$47^2)/2)*$O$52)/($O$47*SQRT($O$52)))-$O$47*SQRT(($O$52))))*$C$26*EXP(-#REF!*$O$52))*$B$26*100,0)</f>
        <v>0</v>
      </c>
      <c r="FO9" s="69">
        <f ca="1">IFERROR((NORMSDIST(((LN($EP9/$C$27)+(#REF!+($O$47^2)/2)*$O$52)/($O$47*SQRT($O$52))))*$EP9-NORMSDIST((((LN($EP9/$C$27)+(#REF!+($O$47^2)/2)*$O$52)/($O$47*SQRT($O$52)))-$O$47*SQRT(($O$52))))*$C$27*EXP(-#REF!*$O$52))*$B$27*100,0)</f>
        <v>0</v>
      </c>
      <c r="FP9" s="69">
        <f ca="1">IFERROR((NORMSDIST(((LN($EP9/$C$28)+(#REF!+($O$47^2)/2)*$O$52)/($O$47*SQRT($O$52))))*$EP9-NORMSDIST((((LN($EP9/$C$28)+(#REF!+($O$47^2)/2)*$O$52)/($O$47*SQRT($O$52)))-$O$47*SQRT(($O$52))))*$C$28*EXP(-#REF!*$O$52))*$B$28*100,0)</f>
        <v>0</v>
      </c>
      <c r="FQ9" s="69">
        <f ca="1">IFERROR((NORMSDIST(((LN($EP9/$C$29)+(#REF!+($O$47^2)/2)*$O$52)/($O$47*SQRT($O$52))))*$EP9-NORMSDIST((((LN($EP9/$C$29)+(#REF!+($O$47^2)/2)*$O$52)/($O$47*SQRT($O$52)))-$O$47*SQRT(($O$52))))*$C$29*EXP(-#REF!*$O$52))*$B$29*100,0)</f>
        <v>0</v>
      </c>
      <c r="FR9" s="69">
        <f ca="1">IFERROR((NORMSDIST(((LN($EP9/$C$30)+(#REF!+($O$47^2)/2)*$O$52)/($O$47*SQRT($O$52))))*$EP9-NORMSDIST((((LN($EP9/$C$30)+(#REF!+($O$47^2)/2)*$O$52)/($O$47*SQRT($O$52)))-$O$47*SQRT(($O$52))))*$C$30*EXP(-#REF!*$O$52))*$B$30*100,0)</f>
        <v>0</v>
      </c>
      <c r="FS9" s="69">
        <f ca="1">IFERROR((NORMSDIST(((LN($EP9/$C$31)+(#REF!+($O$47^2)/2)*$O$52)/($O$47*SQRT($O$52))))*$EP9-NORMSDIST((((LN($EP9/$C$31)+(#REF!+($O$47^2)/2)*$O$52)/($O$47*SQRT($O$52)))-$O$47*SQRT(($O$52))))*$C$31*EXP(-#REF!*$O$52))*$B$31*100,0)</f>
        <v>0</v>
      </c>
      <c r="FT9" s="69">
        <f ca="1">IFERROR((NORMSDIST(((LN($EP9/$C$32)+(#REF!+($O$47^2)/2)*$O$52)/($O$47*SQRT($O$52))))*$EP9-NORMSDIST((((LN($EP9/$C$32)+(#REF!+($O$47^2)/2)*$O$52)/($O$47*SQRT($O$52)))-$O$47*SQRT(($O$52))))*$C$32*EXP(-#REF!*$O$52))*$B$32*100,0)</f>
        <v>0</v>
      </c>
      <c r="FU9" s="69">
        <f ca="1">IFERROR((NORMSDIST(((LN($EP9/$C$33)+(#REF!+($O$47^2)/2)*$O$52)/($O$47*SQRT($O$52))))*$EP9-NORMSDIST((((LN($EP9/$C$33)+(#REF!+($O$47^2)/2)*$O$52)/($O$47*SQRT($O$52)))-$O$47*SQRT(($O$52))))*$C$33*EXP(-#REF!*$O$52))*$B$33*100,0)</f>
        <v>0</v>
      </c>
      <c r="FV9" s="69">
        <f ca="1">IFERROR((NORMSDIST(((LN($EP9/$C$34)+(#REF!+($O$47^2)/2)*$O$52)/($O$47*SQRT($O$52))))*$EP9-NORMSDIST((((LN($EP9/$C$34)+(#REF!+($O$47^2)/2)*$O$52)/($O$47*SQRT($O$52)))-$O$47*SQRT(($O$52))))*$C$34*EXP(-#REF!*$O$52))*$B$34*100,0)</f>
        <v>0</v>
      </c>
      <c r="FW9" s="69">
        <f ca="1">IFERROR((NORMSDIST(((LN($EP9/$C$35)+(#REF!+($O$47^2)/2)*$O$52)/($O$47*SQRT($O$52))))*$EP9-NORMSDIST((((LN($EP9/$C$35)+(#REF!+($O$47^2)/2)*$O$52)/($O$47*SQRT($O$52)))-$O$47*SQRT(($O$52))))*$C$35*EXP(-#REF!*$O$52))*$B$35*100,0)</f>
        <v>0</v>
      </c>
      <c r="FX9" s="69">
        <f ca="1">IFERROR((NORMSDIST(((LN($EP9/$C$36)+(#REF!+($O$47^2)/2)*$O$52)/($O$47*SQRT($O$52))))*$EP9-NORMSDIST((((LN($EP9/$C$36)+(#REF!+($O$47^2)/2)*$O$52)/($O$47*SQRT($O$52)))-$O$47*SQRT(($O$52))))*$C$36*EXP(-#REF!*$O$52))*$B$36*100,0)</f>
        <v>0</v>
      </c>
      <c r="FY9" s="69">
        <f ca="1">IFERROR((NORMSDIST(((LN($EP9/$C$37)+(#REF!+($O$47^2)/2)*$O$52)/($O$47*SQRT($O$52))))*$EP9-NORMSDIST((((LN($EP9/$C$37)+(#REF!+($O$47^2)/2)*$O$52)/($O$47*SQRT($O$52)))-$O$47*SQRT(($O$52))))*$C$37*EXP(-#REF!*$O$52))*$B$37*100,0)</f>
        <v>0</v>
      </c>
      <c r="FZ9" s="70"/>
      <c r="GA9" s="71">
        <f t="shared" ca="1" si="60"/>
        <v>0</v>
      </c>
      <c r="GB9" s="70"/>
      <c r="GC9" s="75"/>
      <c r="GD9" s="73"/>
      <c r="GE9" s="74">
        <f t="shared" ca="1" si="61"/>
        <v>2551.7199999999998</v>
      </c>
    </row>
    <row r="10" spans="1:187">
      <c r="A10" s="166" t="s">
        <v>205</v>
      </c>
      <c r="B10" s="797"/>
      <c r="C10" s="798">
        <v>4597.2999999999993</v>
      </c>
      <c r="D10" s="799">
        <v>39.549999999999997</v>
      </c>
      <c r="E10" s="800">
        <f t="shared" si="0"/>
        <v>0</v>
      </c>
      <c r="F10" s="801">
        <f t="shared" si="1"/>
        <v>0</v>
      </c>
      <c r="G10" s="802">
        <f t="shared" si="62"/>
        <v>48</v>
      </c>
      <c r="H10" s="803"/>
      <c r="I10" s="804">
        <f t="shared" si="2"/>
        <v>0</v>
      </c>
      <c r="J10" s="805">
        <f t="shared" si="3"/>
        <v>0</v>
      </c>
      <c r="K10" s="49"/>
      <c r="L10" s="734"/>
      <c r="M10" s="730">
        <f t="shared" si="4"/>
        <v>3300.9605276173279</v>
      </c>
      <c r="N10" s="666">
        <f t="shared" si="5"/>
        <v>2551.7199999999998</v>
      </c>
      <c r="O10" s="667">
        <f t="shared" ca="1" si="6"/>
        <v>2551.7199999999998</v>
      </c>
      <c r="P10" s="49"/>
      <c r="Q10" s="740">
        <v>4597.2999999999993</v>
      </c>
      <c r="R10" s="764">
        <f t="shared" si="63"/>
        <v>0</v>
      </c>
      <c r="S10" s="760">
        <f t="shared" si="7"/>
        <v>4597.2999999999993</v>
      </c>
      <c r="T10" s="586" t="str">
        <f t="shared" si="8"/>
        <v>MERV - XMEV - GFGC45973G - 24hs</v>
      </c>
      <c r="U10" s="753" t="str">
        <f t="shared" si="9"/>
        <v>GFGC45973G</v>
      </c>
      <c r="V10" s="765">
        <f t="shared" ca="1" si="10"/>
        <v>118.65684593724643</v>
      </c>
      <c r="W10" s="582">
        <f>IFERROR(VLOOKUP($U10,HomeBroker!$A$30:$F$90,6,0),0)</f>
        <v>48</v>
      </c>
      <c r="X10" s="581">
        <f t="shared" si="64"/>
        <v>36.848000000000006</v>
      </c>
      <c r="Y10" s="672">
        <f t="shared" si="11"/>
        <v>0.70818505338078275</v>
      </c>
      <c r="Z10" s="49"/>
      <c r="AA10" s="743">
        <v>3558.1</v>
      </c>
      <c r="AB10" s="778">
        <f t="shared" si="65"/>
        <v>0</v>
      </c>
      <c r="AC10" s="760">
        <f t="shared" si="12"/>
        <v>3558.1</v>
      </c>
      <c r="AD10" s="586" t="str">
        <f t="shared" si="13"/>
        <v>MERV - XMEV - GFGV35581G - 24hs</v>
      </c>
      <c r="AE10" s="753" t="str">
        <f t="shared" si="14"/>
        <v>GFGV35581G</v>
      </c>
      <c r="AF10" s="757">
        <f t="shared" ca="1" si="15"/>
        <v>9.9026943623735519</v>
      </c>
      <c r="AG10" s="582">
        <f>IFERROR(VLOOKUP($AE10,HomeBroker!$A$30:$F$90,6,0),0)</f>
        <v>33.002000000000002</v>
      </c>
      <c r="AH10" s="581">
        <f t="shared" si="66"/>
        <v>18.095999999999997</v>
      </c>
      <c r="AI10" s="672">
        <f t="shared" si="67"/>
        <v>1.185562913907285</v>
      </c>
      <c r="AJ10" s="49"/>
      <c r="AK10" s="673"/>
      <c r="AL10" s="605" t="s">
        <v>160</v>
      </c>
      <c r="AM10" s="584"/>
      <c r="AN10" s="598"/>
      <c r="AO10" s="587"/>
      <c r="AP10" s="590">
        <f t="shared" si="16"/>
        <v>0</v>
      </c>
      <c r="AQ10" s="601">
        <f t="shared" si="17"/>
        <v>0</v>
      </c>
      <c r="AR10" s="606" t="s">
        <v>206</v>
      </c>
      <c r="AS10" s="584"/>
      <c r="AT10" s="598"/>
      <c r="AU10" s="587"/>
      <c r="AV10" s="590">
        <f t="shared" si="18"/>
        <v>0</v>
      </c>
      <c r="AW10" s="601">
        <f t="shared" si="19"/>
        <v>0</v>
      </c>
      <c r="AX10" s="609" t="s">
        <v>207</v>
      </c>
      <c r="AY10" s="607"/>
      <c r="AZ10" s="587"/>
      <c r="BA10" s="590">
        <f t="shared" si="20"/>
        <v>0</v>
      </c>
      <c r="BB10" s="592">
        <f t="shared" si="21"/>
        <v>0</v>
      </c>
      <c r="CY10" s="68">
        <f t="shared" si="22"/>
        <v>3300.9605276173279</v>
      </c>
      <c r="CZ10" s="69">
        <f t="shared" si="23"/>
        <v>0</v>
      </c>
      <c r="DA10" s="69">
        <f t="shared" si="24"/>
        <v>0</v>
      </c>
      <c r="DB10" s="69">
        <f t="shared" si="25"/>
        <v>0</v>
      </c>
      <c r="DC10" s="69">
        <f t="shared" si="26"/>
        <v>0</v>
      </c>
      <c r="DD10" s="69">
        <f t="shared" si="27"/>
        <v>0</v>
      </c>
      <c r="DE10" s="69">
        <f t="shared" si="28"/>
        <v>0</v>
      </c>
      <c r="DF10" s="69">
        <f t="shared" si="29"/>
        <v>0</v>
      </c>
      <c r="DG10" s="69">
        <f t="shared" si="30"/>
        <v>0</v>
      </c>
      <c r="DH10" s="69">
        <f t="shared" si="31"/>
        <v>0</v>
      </c>
      <c r="DI10" s="69">
        <f t="shared" si="32"/>
        <v>0</v>
      </c>
      <c r="DJ10" s="69">
        <f t="shared" si="33"/>
        <v>0</v>
      </c>
      <c r="DK10" s="69">
        <f t="shared" si="34"/>
        <v>0</v>
      </c>
      <c r="DL10" s="69">
        <f t="shared" si="35"/>
        <v>0</v>
      </c>
      <c r="DM10" s="69">
        <f t="shared" si="36"/>
        <v>0</v>
      </c>
      <c r="DN10" s="69">
        <f t="shared" si="37"/>
        <v>0</v>
      </c>
      <c r="DO10" s="69">
        <f t="shared" si="38"/>
        <v>0</v>
      </c>
      <c r="DP10" s="69">
        <f t="shared" si="39"/>
        <v>0</v>
      </c>
      <c r="DQ10" s="69">
        <f t="shared" si="40"/>
        <v>0</v>
      </c>
      <c r="DR10" s="69">
        <f t="shared" si="41"/>
        <v>0</v>
      </c>
      <c r="DS10" s="69">
        <f t="shared" si="42"/>
        <v>0</v>
      </c>
      <c r="DT10" s="69">
        <f t="shared" si="43"/>
        <v>0</v>
      </c>
      <c r="DU10" s="69">
        <f t="shared" si="44"/>
        <v>0</v>
      </c>
      <c r="DV10" s="69">
        <f t="shared" si="45"/>
        <v>0</v>
      </c>
      <c r="DW10" s="69">
        <f t="shared" si="46"/>
        <v>0</v>
      </c>
      <c r="DX10" s="69">
        <f t="shared" si="47"/>
        <v>0</v>
      </c>
      <c r="DY10" s="69">
        <f t="shared" si="48"/>
        <v>0</v>
      </c>
      <c r="DZ10" s="69">
        <f t="shared" si="49"/>
        <v>0</v>
      </c>
      <c r="EA10" s="69">
        <f t="shared" si="50"/>
        <v>0</v>
      </c>
      <c r="EB10" s="69">
        <f t="shared" si="51"/>
        <v>0</v>
      </c>
      <c r="EC10" s="69">
        <f t="shared" si="52"/>
        <v>0</v>
      </c>
      <c r="ED10" s="69">
        <f t="shared" si="53"/>
        <v>0</v>
      </c>
      <c r="EE10" s="69">
        <f t="shared" si="54"/>
        <v>0</v>
      </c>
      <c r="EF10" s="69">
        <f t="shared" si="55"/>
        <v>0</v>
      </c>
      <c r="EG10" s="69">
        <f t="shared" si="56"/>
        <v>0</v>
      </c>
      <c r="EH10" s="69">
        <f t="shared" si="57"/>
        <v>0</v>
      </c>
      <c r="EI10" s="70"/>
      <c r="EJ10" s="71">
        <f t="shared" si="58"/>
        <v>0</v>
      </c>
      <c r="EK10" s="70"/>
      <c r="EL10" s="75"/>
      <c r="EM10" s="73"/>
      <c r="EN10" s="74">
        <f t="shared" si="68"/>
        <v>2551.7199999999998</v>
      </c>
      <c r="EO10" s="58"/>
      <c r="EP10" s="68">
        <f t="shared" si="59"/>
        <v>3300.9605276173279</v>
      </c>
      <c r="EQ10" s="69">
        <f ca="1">IFERROR((NORMSDIST(((LN($EP10/$C$3)+(#REF!+($O$47^2)/2)*$O$52)/($O$47*SQRT($O$52))))*$EP10-NORMSDIST((((LN($EP10/$C$3)+(#REF!+($O$47^2)/2)*$O$52)/($O$47*SQRT($O$52)))-$O$47*SQRT(($O$52))))*$C$3*EXP(-#REF!*$O$52))*$B$3*100,0)</f>
        <v>0</v>
      </c>
      <c r="ER10" s="69">
        <f ca="1">IFERROR((NORMSDIST(((LN($EP10/$C$4)+(#REF!+($O$47^2)/2)*$O$52)/($O$47*SQRT($O$52))))*$EP10-NORMSDIST((((LN($EP10/$C$4)+(#REF!+($O$47^2)/2)*$O$52)/($O$47*SQRT($O$52)))-$O$47*SQRT(($O$52))))*$C$4*EXP(-#REF!*$O$52))*$B$4*100,0)</f>
        <v>0</v>
      </c>
      <c r="ES10" s="69">
        <f ca="1">IFERROR((NORMSDIST(((LN($EP10/$C$5)+(#REF!+($O$47^2)/2)*$O$52)/($O$47*SQRT($O$52))))*$EP10-NORMSDIST((((LN($EP10/$C$5)+(#REF!+($O$47^2)/2)*$O$52)/($O$47*SQRT($O$52)))-$O$47*SQRT(($O$52))))*$C$5*EXP(-#REF!*$O$52))*$B$5*100,0)</f>
        <v>0</v>
      </c>
      <c r="ET10" s="69">
        <f ca="1">IFERROR((NORMSDIST(((LN($EP10/$C$6)+(#REF!+($O$47^2)/2)*$O$52)/($O$47*SQRT($O$52))))*$EP10-NORMSDIST((((LN($EP10/$C$6)+(#REF!+($O$47^2)/2)*$O$52)/($O$47*SQRT($O$52)))-$O$47*SQRT(($O$52))))*$C$6*EXP(-#REF!*$O$52))*$B$6*100,0)</f>
        <v>0</v>
      </c>
      <c r="EU10" s="69">
        <f ca="1">IFERROR((NORMSDIST(((LN($EP10/$C$7)+(#REF!+($O$47^2)/2)*$O$52)/($O$47*SQRT($O$52))))*$EP10-NORMSDIST((((LN($EP10/$C$7)+(#REF!+($O$47^2)/2)*$O$52)/($O$47*SQRT($O$52)))-$O$47*SQRT(($O$52))))*$C$7*EXP(-#REF!*$O$52))*$B$7*100,0)</f>
        <v>0</v>
      </c>
      <c r="EV10" s="69">
        <f ca="1">IFERROR((NORMSDIST(((LN($EP10/$C$8)+(#REF!+($O$47^2)/2)*$O$52)/($O$47*SQRT($O$52))))*$EP10-NORMSDIST((((LN($EP10/$C$8)+(#REF!+($O$47^2)/2)*$O$52)/($O$47*SQRT($O$52)))-$O$47*SQRT(($O$52))))*$C$8*EXP(-#REF!*$O$52))*$B$8*100,0)</f>
        <v>0</v>
      </c>
      <c r="EW10" s="69">
        <f ca="1">IFERROR((NORMSDIST(((LN($EP10/$C$9)+(#REF!+($O$47^2)/2)*$O$52)/($O$47*SQRT($O$52))))*$EP10-NORMSDIST((((LN($EP10/$C$9)+(#REF!+($O$47^2)/2)*$O$52)/($O$47*SQRT($O$52)))-$O$47*SQRT(($O$52))))*$C$9*EXP(-#REF!*$O$52))*$B$9*100,0)</f>
        <v>0</v>
      </c>
      <c r="EX10" s="69">
        <f ca="1">IFERROR((NORMSDIST(((LN($EP10/$C$10)+(#REF!+($O$47^2)/2)*$O$52)/($O$47*SQRT($O$52))))*$EP10-NORMSDIST((((LN($EP10/$C$10)+(#REF!+($O$47^2)/2)*$O$52)/($O$47*SQRT($O$52)))-$O$47*SQRT(($O$52))))*$C$10*EXP(-#REF!*$O$52))*$B$10*100,0)</f>
        <v>0</v>
      </c>
      <c r="EY10" s="69">
        <f ca="1">IFERROR((NORMSDIST(((LN($EP10/$C$11)+(#REF!+($O$47^2)/2)*$O$52)/($O$47*SQRT($O$52))))*$EP10-NORMSDIST((((LN($EP10/$C$11)+(#REF!+($O$47^2)/2)*$O$52)/($O$47*SQRT($O$52)))-$O$47*SQRT(($O$52))))*$C$11*EXP(-#REF!*$O$52))*$B$11*100,0)</f>
        <v>0</v>
      </c>
      <c r="EZ10" s="69">
        <f ca="1">IFERROR((NORMSDIST(((LN($EP10/$C$12)+(#REF!+($O$47^2)/2)*$O$52)/($O$47*SQRT($O$52))))*$EP10-NORMSDIST((((LN($EP10/$C$12)+(#REF!+($O$47^2)/2)*$O$52)/($O$47*SQRT($O$52)))-$O$47*SQRT(($O$52))))*$C$12*EXP(-#REF!*$O$52))*$B$12*100,0)</f>
        <v>0</v>
      </c>
      <c r="FA10" s="69">
        <f ca="1">IFERROR((NORMSDIST(((LN($EP10/$C$13)+(#REF!+($O$47^2)/2)*$O$52)/($O$47*SQRT($O$52))))*$EP10-NORMSDIST((((LN($EP10/$C$13)+(#REF!+($O$47^2)/2)*$O$52)/($O$47*SQRT($O$52)))-$O$47*SQRT(($O$52))))*$C$13*EXP(-#REF!*$O$52))*$B$13*100,0)</f>
        <v>0</v>
      </c>
      <c r="FB10" s="69">
        <f ca="1">IFERROR((NORMSDIST(((LN($EP10/$C$14)+(#REF!+($O$47^2)/2)*$O$52)/($O$47*SQRT($O$52))))*$EP10-NORMSDIST((((LN($EP10/$C$14)+(#REF!+($O$47^2)/2)*$O$52)/($O$47*SQRT($O$52)))-$O$47*SQRT(($O$52))))*$C$14*EXP(-#REF!*$O$52))*$B$14*100,0)</f>
        <v>0</v>
      </c>
      <c r="FC10" s="69">
        <f ca="1">IFERROR((NORMSDIST(((LN($EP10/$C$15)+(#REF!+($O$47^2)/2)*$O$52)/($O$47*SQRT($O$52))))*$EP10-NORMSDIST((((LN($EP10/$C$15)+(#REF!+($O$47^2)/2)*$O$52)/($O$47*SQRT($O$52)))-$O$47*SQRT(($O$52))))*$C$15*EXP(-#REF!*$O$52))*$B$15*100,0)</f>
        <v>0</v>
      </c>
      <c r="FD10" s="69">
        <f ca="1">IFERROR((NORMSDIST(((LN($EP10/$C$16)+(#REF!+($O$47^2)/2)*$O$52)/($O$47*SQRT($O$52))))*$EP10-NORMSDIST((((LN($EP10/$C$16)+(#REF!+($O$47^2)/2)*$O$52)/($O$47*SQRT($O$52)))-$O$47*SQRT(($O$52))))*$C$16*EXP(-#REF!*$O$52))*$B$16*100,0)</f>
        <v>0</v>
      </c>
      <c r="FE10" s="69">
        <f ca="1">IFERROR((NORMSDIST(((LN($EP10/$C$17)+(#REF!+($O$47^2)/2)*$O$52)/($O$47*SQRT($O$52))))*$EP10-NORMSDIST((((LN($EP10/$C$17)+(#REF!+($O$47^2)/2)*$O$52)/($O$47*SQRT($O$52)))-$O$47*SQRT(($O$52))))*$C$17*EXP(-#REF!*$O$52))*$B$17*100,0)</f>
        <v>0</v>
      </c>
      <c r="FF10" s="69">
        <f ca="1">IFERROR((NORMSDIST(((LN($EP10/$C$18)+(#REF!+($O$47^2)/2)*$O$52)/($O$47*SQRT($O$52))))*$EP10-NORMSDIST((((LN($EP10/$C$18)+(#REF!+($O$47^2)/2)*$O$52)/($O$47*SQRT($O$52)))-$O$47*SQRT(($O$52))))*$C$18*EXP(-#REF!*$O$52))*$B$18*100,0)</f>
        <v>0</v>
      </c>
      <c r="FG10" s="69">
        <f ca="1">IFERROR((NORMSDIST(((LN($EP10/$C$19)+(#REF!+($O$47^2)/2)*$O$52)/($O$47*SQRT($O$52))))*$EP10-NORMSDIST((((LN($EP10/$C$19)+(#REF!+($O$47^2)/2)*$O$52)/($O$47*SQRT($O$52)))-$O$47*SQRT(($O$52))))*$C$19*EXP(-#REF!*$O$52))*$B$19*100,0)</f>
        <v>0</v>
      </c>
      <c r="FH10" s="69">
        <f ca="1">IFERROR((NORMSDIST(((LN($EP10/$C$20)+(#REF!+($O$47^2)/2)*$O$52)/($O$47*SQRT($O$52))))*$EP10-NORMSDIST((((LN($EP10/$C$20)+(#REF!+($O$47^2)/2)*$O$52)/($O$47*SQRT($O$52)))-$O$47*SQRT(($O$52))))*$C$20*EXP(-#REF!*$O$52))*$B$20*100,0)</f>
        <v>0</v>
      </c>
      <c r="FI10" s="69">
        <f ca="1">IFERROR((NORMSDIST(((LN($EP10/$C$21)+(#REF!+($O$47^2)/2)*$O$52)/($O$47*SQRT($O$52))))*$EP10-NORMSDIST((((LN($EP10/$C$21)+(#REF!+($O$47^2)/2)*$O$52)/($O$47*SQRT($O$52)))-$O$47*SQRT(($O$52))))*$C$21*EXP(-#REF!*$O$52))*$B$21*100,0)</f>
        <v>0</v>
      </c>
      <c r="FJ10" s="69">
        <f ca="1">IFERROR((NORMSDIST(((LN($EP10/$C$22)+(#REF!+($O$47^2)/2)*$O$52)/($O$47*SQRT($O$52))))*$EP10-NORMSDIST((((LN($EP10/$C$22)+(#REF!+($O$47^2)/2)*$O$52)/($O$47*SQRT($O$52)))-$O$47*SQRT(($O$52))))*$C$22*EXP(-#REF!*$O$52))*$B$22*100,0)</f>
        <v>0</v>
      </c>
      <c r="FK10" s="69">
        <f ca="1">IFERROR((NORMSDIST(((LN($EP10/$C$23)+(#REF!+($O$47^2)/2)*$O$52)/($O$47*SQRT($O$52))))*$EP10-NORMSDIST((((LN($EP10/$C$23)+(#REF!+($O$47^2)/2)*$O$52)/($O$47*SQRT($O$52)))-$O$47*SQRT(($O$52))))*$C$23*EXP(-#REF!*$O$52))*$B$23*100,0)</f>
        <v>0</v>
      </c>
      <c r="FL10" s="69">
        <f ca="1">IFERROR((NORMSDIST(((LN($EP10/$C$24)+(#REF!+($O$47^2)/2)*$O$52)/($O$47*SQRT($O$52))))*$EP10-NORMSDIST((((LN($EP10/$C$24)+(#REF!+($O$47^2)/2)*$O$52)/($O$47*SQRT($O$52)))-$O$47*SQRT(($O$52))))*$C$24*EXP(-#REF!*$O$52))*$B$24*100,0)</f>
        <v>0</v>
      </c>
      <c r="FM10" s="69">
        <f ca="1">IFERROR((NORMSDIST(((LN($EP10/$C$25)+(#REF!+($O$47^2)/2)*$O$52)/($O$47*SQRT($O$52))))*$EP10-NORMSDIST((((LN($EP10/$C$25)+(#REF!+($O$47^2)/2)*$O$52)/($O$47*SQRT($O$52)))-$O$47*SQRT(($O$52))))*$C$25*EXP(-#REF!*$O$52))*$B$25*100,0)</f>
        <v>0</v>
      </c>
      <c r="FN10" s="69">
        <f ca="1">IFERROR((NORMSDIST(((LN($EP10/$C$26)+(#REF!+($O$47^2)/2)*$O$52)/($O$47*SQRT($O$52))))*$EP10-NORMSDIST((((LN($EP10/$C$26)+(#REF!+($O$47^2)/2)*$O$52)/($O$47*SQRT($O$52)))-$O$47*SQRT(($O$52))))*$C$26*EXP(-#REF!*$O$52))*$B$26*100,0)</f>
        <v>0</v>
      </c>
      <c r="FO10" s="69">
        <f ca="1">IFERROR((NORMSDIST(((LN($EP10/$C$27)+(#REF!+($O$47^2)/2)*$O$52)/($O$47*SQRT($O$52))))*$EP10-NORMSDIST((((LN($EP10/$C$27)+(#REF!+($O$47^2)/2)*$O$52)/($O$47*SQRT($O$52)))-$O$47*SQRT(($O$52))))*$C$27*EXP(-#REF!*$O$52))*$B$27*100,0)</f>
        <v>0</v>
      </c>
      <c r="FP10" s="69">
        <f ca="1">IFERROR((NORMSDIST(((LN($EP10/$C$28)+(#REF!+($O$47^2)/2)*$O$52)/($O$47*SQRT($O$52))))*$EP10-NORMSDIST((((LN($EP10/$C$28)+(#REF!+($O$47^2)/2)*$O$52)/($O$47*SQRT($O$52)))-$O$47*SQRT(($O$52))))*$C$28*EXP(-#REF!*$O$52))*$B$28*100,0)</f>
        <v>0</v>
      </c>
      <c r="FQ10" s="69">
        <f ca="1">IFERROR((NORMSDIST(((LN($EP10/$C$29)+(#REF!+($O$47^2)/2)*$O$52)/($O$47*SQRT($O$52))))*$EP10-NORMSDIST((((LN($EP10/$C$29)+(#REF!+($O$47^2)/2)*$O$52)/($O$47*SQRT($O$52)))-$O$47*SQRT(($O$52))))*$C$29*EXP(-#REF!*$O$52))*$B$29*100,0)</f>
        <v>0</v>
      </c>
      <c r="FR10" s="69">
        <f ca="1">IFERROR((NORMSDIST(((LN($EP10/$C$30)+(#REF!+($O$47^2)/2)*$O$52)/($O$47*SQRT($O$52))))*$EP10-NORMSDIST((((LN($EP10/$C$30)+(#REF!+($O$47^2)/2)*$O$52)/($O$47*SQRT($O$52)))-$O$47*SQRT(($O$52))))*$C$30*EXP(-#REF!*$O$52))*$B$30*100,0)</f>
        <v>0</v>
      </c>
      <c r="FS10" s="69">
        <f ca="1">IFERROR((NORMSDIST(((LN($EP10/$C$31)+(#REF!+($O$47^2)/2)*$O$52)/($O$47*SQRT($O$52))))*$EP10-NORMSDIST((((LN($EP10/$C$31)+(#REF!+($O$47^2)/2)*$O$52)/($O$47*SQRT($O$52)))-$O$47*SQRT(($O$52))))*$C$31*EXP(-#REF!*$O$52))*$B$31*100,0)</f>
        <v>0</v>
      </c>
      <c r="FT10" s="69">
        <f ca="1">IFERROR((NORMSDIST(((LN($EP10/$C$32)+(#REF!+($O$47^2)/2)*$O$52)/($O$47*SQRT($O$52))))*$EP10-NORMSDIST((((LN($EP10/$C$32)+(#REF!+($O$47^2)/2)*$O$52)/($O$47*SQRT($O$52)))-$O$47*SQRT(($O$52))))*$C$32*EXP(-#REF!*$O$52))*$B$32*100,0)</f>
        <v>0</v>
      </c>
      <c r="FU10" s="69">
        <f ca="1">IFERROR((NORMSDIST(((LN($EP10/$C$33)+(#REF!+($O$47^2)/2)*$O$52)/($O$47*SQRT($O$52))))*$EP10-NORMSDIST((((LN($EP10/$C$33)+(#REF!+($O$47^2)/2)*$O$52)/($O$47*SQRT($O$52)))-$O$47*SQRT(($O$52))))*$C$33*EXP(-#REF!*$O$52))*$B$33*100,0)</f>
        <v>0</v>
      </c>
      <c r="FV10" s="69">
        <f ca="1">IFERROR((NORMSDIST(((LN($EP10/$C$34)+(#REF!+($O$47^2)/2)*$O$52)/($O$47*SQRT($O$52))))*$EP10-NORMSDIST((((LN($EP10/$C$34)+(#REF!+($O$47^2)/2)*$O$52)/($O$47*SQRT($O$52)))-$O$47*SQRT(($O$52))))*$C$34*EXP(-#REF!*$O$52))*$B$34*100,0)</f>
        <v>0</v>
      </c>
      <c r="FW10" s="69">
        <f ca="1">IFERROR((NORMSDIST(((LN($EP10/$C$35)+(#REF!+($O$47^2)/2)*$O$52)/($O$47*SQRT($O$52))))*$EP10-NORMSDIST((((LN($EP10/$C$35)+(#REF!+($O$47^2)/2)*$O$52)/($O$47*SQRT($O$52)))-$O$47*SQRT(($O$52))))*$C$35*EXP(-#REF!*$O$52))*$B$35*100,0)</f>
        <v>0</v>
      </c>
      <c r="FX10" s="69">
        <f ca="1">IFERROR((NORMSDIST(((LN($EP10/$C$36)+(#REF!+($O$47^2)/2)*$O$52)/($O$47*SQRT($O$52))))*$EP10-NORMSDIST((((LN($EP10/$C$36)+(#REF!+($O$47^2)/2)*$O$52)/($O$47*SQRT($O$52)))-$O$47*SQRT(($O$52))))*$C$36*EXP(-#REF!*$O$52))*$B$36*100,0)</f>
        <v>0</v>
      </c>
      <c r="FY10" s="69">
        <f ca="1">IFERROR((NORMSDIST(((LN($EP10/$C$37)+(#REF!+($O$47^2)/2)*$O$52)/($O$47*SQRT($O$52))))*$EP10-NORMSDIST((((LN($EP10/$C$37)+(#REF!+($O$47^2)/2)*$O$52)/($O$47*SQRT($O$52)))-$O$47*SQRT(($O$52))))*$C$37*EXP(-#REF!*$O$52))*$B$37*100,0)</f>
        <v>0</v>
      </c>
      <c r="FZ10" s="70"/>
      <c r="GA10" s="71">
        <f t="shared" ca="1" si="60"/>
        <v>0</v>
      </c>
      <c r="GB10" s="70"/>
      <c r="GC10" s="75"/>
      <c r="GD10" s="73"/>
      <c r="GE10" s="74">
        <f t="shared" ca="1" si="61"/>
        <v>2551.7199999999998</v>
      </c>
    </row>
    <row r="11" spans="1:187">
      <c r="A11" s="166" t="s">
        <v>205</v>
      </c>
      <c r="B11" s="594"/>
      <c r="C11" s="600">
        <v>4797.2999999999993</v>
      </c>
      <c r="D11" s="595">
        <v>24.15</v>
      </c>
      <c r="E11" s="705">
        <f t="shared" si="0"/>
        <v>0</v>
      </c>
      <c r="F11" s="708">
        <f t="shared" si="1"/>
        <v>0</v>
      </c>
      <c r="G11" s="596">
        <f t="shared" si="62"/>
        <v>28.1</v>
      </c>
      <c r="H11" s="781"/>
      <c r="I11" s="653">
        <f t="shared" si="2"/>
        <v>0</v>
      </c>
      <c r="J11" s="654">
        <f t="shared" si="3"/>
        <v>0</v>
      </c>
      <c r="K11" s="49"/>
      <c r="L11" s="734"/>
      <c r="M11" s="730">
        <f t="shared" si="4"/>
        <v>3368.3270689972733</v>
      </c>
      <c r="N11" s="664">
        <f t="shared" si="5"/>
        <v>2551.7199999999998</v>
      </c>
      <c r="O11" s="665">
        <f t="shared" ca="1" si="6"/>
        <v>2551.7199999999998</v>
      </c>
      <c r="P11" s="49"/>
      <c r="Q11" s="741">
        <v>4797.2999999999993</v>
      </c>
      <c r="R11" s="749">
        <f t="shared" si="63"/>
        <v>0</v>
      </c>
      <c r="S11" s="748">
        <f t="shared" si="7"/>
        <v>4797.2999999999993</v>
      </c>
      <c r="T11" s="588" t="str">
        <f t="shared" si="8"/>
        <v>MERV - XMEV - GFGC47973G - 24hs</v>
      </c>
      <c r="U11" s="754" t="str">
        <f t="shared" si="9"/>
        <v>GFGC47973G</v>
      </c>
      <c r="V11" s="752">
        <f t="shared" ca="1" si="10"/>
        <v>83.799577818410512</v>
      </c>
      <c r="W11" s="583">
        <f>IFERROR(VLOOKUP($U11,HomeBroker!$A$30:$F$90,6,0),0)</f>
        <v>28.1</v>
      </c>
      <c r="X11" s="580">
        <f t="shared" si="64"/>
        <v>12.799999999999997</v>
      </c>
      <c r="Y11" s="671">
        <f t="shared" si="11"/>
        <v>0.33809523809523823</v>
      </c>
      <c r="Z11" s="49"/>
      <c r="AA11" s="742">
        <v>3708.1</v>
      </c>
      <c r="AB11" s="750">
        <f t="shared" si="65"/>
        <v>0</v>
      </c>
      <c r="AC11" s="748">
        <f t="shared" si="12"/>
        <v>3708.1</v>
      </c>
      <c r="AD11" s="588" t="str">
        <f t="shared" si="13"/>
        <v>MERV - XMEV - GFGV37081G - 24hs</v>
      </c>
      <c r="AE11" s="754" t="str">
        <f t="shared" si="14"/>
        <v>GFGV37081G</v>
      </c>
      <c r="AF11" s="752">
        <f t="shared" ca="1" si="15"/>
        <v>29.846458906311454</v>
      </c>
      <c r="AG11" s="583">
        <f>IFERROR(VLOOKUP($AE11,HomeBroker!$A$30:$F$90,6,0),0)</f>
        <v>69</v>
      </c>
      <c r="AH11" s="580">
        <f t="shared" si="66"/>
        <v>20.00200000000001</v>
      </c>
      <c r="AI11" s="671">
        <f t="shared" si="67"/>
        <v>1.0907823768256466</v>
      </c>
      <c r="AJ11" s="49"/>
      <c r="AK11" s="674"/>
      <c r="AL11" s="605" t="s">
        <v>160</v>
      </c>
      <c r="AM11" s="585"/>
      <c r="AN11" s="599"/>
      <c r="AO11" s="589"/>
      <c r="AP11" s="591">
        <f t="shared" si="16"/>
        <v>0</v>
      </c>
      <c r="AQ11" s="602">
        <f t="shared" si="17"/>
        <v>0</v>
      </c>
      <c r="AR11" s="606" t="s">
        <v>206</v>
      </c>
      <c r="AS11" s="585"/>
      <c r="AT11" s="599"/>
      <c r="AU11" s="589"/>
      <c r="AV11" s="591">
        <f t="shared" si="18"/>
        <v>0</v>
      </c>
      <c r="AW11" s="602">
        <f t="shared" si="19"/>
        <v>0</v>
      </c>
      <c r="AX11" s="609" t="s">
        <v>207</v>
      </c>
      <c r="AY11" s="608"/>
      <c r="AZ11" s="589"/>
      <c r="BA11" s="591">
        <f t="shared" si="20"/>
        <v>0</v>
      </c>
      <c r="BB11" s="593">
        <f t="shared" si="21"/>
        <v>0</v>
      </c>
      <c r="CY11" s="68">
        <f t="shared" si="22"/>
        <v>3368.3270689972733</v>
      </c>
      <c r="CZ11" s="69">
        <f t="shared" si="23"/>
        <v>0</v>
      </c>
      <c r="DA11" s="69">
        <f t="shared" si="24"/>
        <v>0</v>
      </c>
      <c r="DB11" s="69">
        <f t="shared" si="25"/>
        <v>0</v>
      </c>
      <c r="DC11" s="69">
        <f t="shared" si="26"/>
        <v>0</v>
      </c>
      <c r="DD11" s="69">
        <f t="shared" si="27"/>
        <v>0</v>
      </c>
      <c r="DE11" s="69">
        <f t="shared" si="28"/>
        <v>0</v>
      </c>
      <c r="DF11" s="69">
        <f t="shared" si="29"/>
        <v>0</v>
      </c>
      <c r="DG11" s="69">
        <f t="shared" si="30"/>
        <v>0</v>
      </c>
      <c r="DH11" s="69">
        <f t="shared" si="31"/>
        <v>0</v>
      </c>
      <c r="DI11" s="69">
        <f t="shared" si="32"/>
        <v>0</v>
      </c>
      <c r="DJ11" s="69">
        <f t="shared" si="33"/>
        <v>0</v>
      </c>
      <c r="DK11" s="69">
        <f t="shared" si="34"/>
        <v>0</v>
      </c>
      <c r="DL11" s="69">
        <f t="shared" si="35"/>
        <v>0</v>
      </c>
      <c r="DM11" s="69">
        <f t="shared" si="36"/>
        <v>0</v>
      </c>
      <c r="DN11" s="69">
        <f t="shared" si="37"/>
        <v>0</v>
      </c>
      <c r="DO11" s="69">
        <f t="shared" si="38"/>
        <v>0</v>
      </c>
      <c r="DP11" s="69">
        <f t="shared" si="39"/>
        <v>0</v>
      </c>
      <c r="DQ11" s="69">
        <f t="shared" si="40"/>
        <v>0</v>
      </c>
      <c r="DR11" s="69">
        <f t="shared" si="41"/>
        <v>0</v>
      </c>
      <c r="DS11" s="69">
        <f t="shared" si="42"/>
        <v>0</v>
      </c>
      <c r="DT11" s="69">
        <f t="shared" si="43"/>
        <v>0</v>
      </c>
      <c r="DU11" s="69">
        <f t="shared" si="44"/>
        <v>0</v>
      </c>
      <c r="DV11" s="69">
        <f t="shared" si="45"/>
        <v>0</v>
      </c>
      <c r="DW11" s="69">
        <f t="shared" si="46"/>
        <v>0</v>
      </c>
      <c r="DX11" s="69">
        <f t="shared" si="47"/>
        <v>0</v>
      </c>
      <c r="DY11" s="69">
        <f t="shared" si="48"/>
        <v>0</v>
      </c>
      <c r="DZ11" s="69">
        <f t="shared" si="49"/>
        <v>0</v>
      </c>
      <c r="EA11" s="69">
        <f t="shared" si="50"/>
        <v>0</v>
      </c>
      <c r="EB11" s="69">
        <f t="shared" si="51"/>
        <v>0</v>
      </c>
      <c r="EC11" s="69">
        <f t="shared" si="52"/>
        <v>0</v>
      </c>
      <c r="ED11" s="69">
        <f t="shared" si="53"/>
        <v>0</v>
      </c>
      <c r="EE11" s="69">
        <f t="shared" si="54"/>
        <v>0</v>
      </c>
      <c r="EF11" s="69">
        <f t="shared" si="55"/>
        <v>0</v>
      </c>
      <c r="EG11" s="69">
        <f t="shared" si="56"/>
        <v>0</v>
      </c>
      <c r="EH11" s="69">
        <f t="shared" si="57"/>
        <v>0</v>
      </c>
      <c r="EI11" s="70"/>
      <c r="EJ11" s="71">
        <f t="shared" si="58"/>
        <v>0</v>
      </c>
      <c r="EK11" s="70"/>
      <c r="EL11" s="75"/>
      <c r="EM11" s="73"/>
      <c r="EN11" s="74">
        <f t="shared" si="68"/>
        <v>2551.7199999999998</v>
      </c>
      <c r="EO11" s="58"/>
      <c r="EP11" s="68">
        <f t="shared" si="59"/>
        <v>3368.3270689972733</v>
      </c>
      <c r="EQ11" s="69">
        <f ca="1">IFERROR((NORMSDIST(((LN($EP11/$C$3)+(#REF!+($O$47^2)/2)*$O$52)/($O$47*SQRT($O$52))))*$EP11-NORMSDIST((((LN($EP11/$C$3)+(#REF!+($O$47^2)/2)*$O$52)/($O$47*SQRT($O$52)))-$O$47*SQRT(($O$52))))*$C$3*EXP(-#REF!*$O$52))*$B$3*100,0)</f>
        <v>0</v>
      </c>
      <c r="ER11" s="69">
        <f ca="1">IFERROR((NORMSDIST(((LN($EP11/$C$4)+(#REF!+($O$47^2)/2)*$O$52)/($O$47*SQRT($O$52))))*$EP11-NORMSDIST((((LN($EP11/$C$4)+(#REF!+($O$47^2)/2)*$O$52)/($O$47*SQRT($O$52)))-$O$47*SQRT(($O$52))))*$C$4*EXP(-#REF!*$O$52))*$B$4*100,0)</f>
        <v>0</v>
      </c>
      <c r="ES11" s="69">
        <f ca="1">IFERROR((NORMSDIST(((LN($EP11/$C$5)+(#REF!+($O$47^2)/2)*$O$52)/($O$47*SQRT($O$52))))*$EP11-NORMSDIST((((LN($EP11/$C$5)+(#REF!+($O$47^2)/2)*$O$52)/($O$47*SQRT($O$52)))-$O$47*SQRT(($O$52))))*$C$5*EXP(-#REF!*$O$52))*$B$5*100,0)</f>
        <v>0</v>
      </c>
      <c r="ET11" s="69">
        <f ca="1">IFERROR((NORMSDIST(((LN($EP11/$C$6)+(#REF!+($O$47^2)/2)*$O$52)/($O$47*SQRT($O$52))))*$EP11-NORMSDIST((((LN($EP11/$C$6)+(#REF!+($O$47^2)/2)*$O$52)/($O$47*SQRT($O$52)))-$O$47*SQRT(($O$52))))*$C$6*EXP(-#REF!*$O$52))*$B$6*100,0)</f>
        <v>0</v>
      </c>
      <c r="EU11" s="69">
        <f ca="1">IFERROR((NORMSDIST(((LN($EP11/$C$7)+(#REF!+($O$47^2)/2)*$O$52)/($O$47*SQRT($O$52))))*$EP11-NORMSDIST((((LN($EP11/$C$7)+(#REF!+($O$47^2)/2)*$O$52)/($O$47*SQRT($O$52)))-$O$47*SQRT(($O$52))))*$C$7*EXP(-#REF!*$O$52))*$B$7*100,0)</f>
        <v>0</v>
      </c>
      <c r="EV11" s="69">
        <f ca="1">IFERROR((NORMSDIST(((LN($EP11/$C$8)+(#REF!+($O$47^2)/2)*$O$52)/($O$47*SQRT($O$52))))*$EP11-NORMSDIST((((LN($EP11/$C$8)+(#REF!+($O$47^2)/2)*$O$52)/($O$47*SQRT($O$52)))-$O$47*SQRT(($O$52))))*$C$8*EXP(-#REF!*$O$52))*$B$8*100,0)</f>
        <v>0</v>
      </c>
      <c r="EW11" s="69">
        <f ca="1">IFERROR((NORMSDIST(((LN($EP11/$C$9)+(#REF!+($O$47^2)/2)*$O$52)/($O$47*SQRT($O$52))))*$EP11-NORMSDIST((((LN($EP11/$C$9)+(#REF!+($O$47^2)/2)*$O$52)/($O$47*SQRT($O$52)))-$O$47*SQRT(($O$52))))*$C$9*EXP(-#REF!*$O$52))*$B$9*100,0)</f>
        <v>0</v>
      </c>
      <c r="EX11" s="69">
        <f ca="1">IFERROR((NORMSDIST(((LN($EP11/$C$10)+(#REF!+($O$47^2)/2)*$O$52)/($O$47*SQRT($O$52))))*$EP11-NORMSDIST((((LN($EP11/$C$10)+(#REF!+($O$47^2)/2)*$O$52)/($O$47*SQRT($O$52)))-$O$47*SQRT(($O$52))))*$C$10*EXP(-#REF!*$O$52))*$B$10*100,0)</f>
        <v>0</v>
      </c>
      <c r="EY11" s="69">
        <f ca="1">IFERROR((NORMSDIST(((LN($EP11/$C$11)+(#REF!+($O$47^2)/2)*$O$52)/($O$47*SQRT($O$52))))*$EP11-NORMSDIST((((LN($EP11/$C$11)+(#REF!+($O$47^2)/2)*$O$52)/($O$47*SQRT($O$52)))-$O$47*SQRT(($O$52))))*$C$11*EXP(-#REF!*$O$52))*$B$11*100,0)</f>
        <v>0</v>
      </c>
      <c r="EZ11" s="69">
        <f ca="1">IFERROR((NORMSDIST(((LN($EP11/$C$12)+(#REF!+($O$47^2)/2)*$O$52)/($O$47*SQRT($O$52))))*$EP11-NORMSDIST((((LN($EP11/$C$12)+(#REF!+($O$47^2)/2)*$O$52)/($O$47*SQRT($O$52)))-$O$47*SQRT(($O$52))))*$C$12*EXP(-#REF!*$O$52))*$B$12*100,0)</f>
        <v>0</v>
      </c>
      <c r="FA11" s="69">
        <f ca="1">IFERROR((NORMSDIST(((LN($EP11/$C$13)+(#REF!+($O$47^2)/2)*$O$52)/($O$47*SQRT($O$52))))*$EP11-NORMSDIST((((LN($EP11/$C$13)+(#REF!+($O$47^2)/2)*$O$52)/($O$47*SQRT($O$52)))-$O$47*SQRT(($O$52))))*$C$13*EXP(-#REF!*$O$52))*$B$13*100,0)</f>
        <v>0</v>
      </c>
      <c r="FB11" s="69">
        <f ca="1">IFERROR((NORMSDIST(((LN($EP11/$C$14)+(#REF!+($O$47^2)/2)*$O$52)/($O$47*SQRT($O$52))))*$EP11-NORMSDIST((((LN($EP11/$C$14)+(#REF!+($O$47^2)/2)*$O$52)/($O$47*SQRT($O$52)))-$O$47*SQRT(($O$52))))*$C$14*EXP(-#REF!*$O$52))*$B$14*100,0)</f>
        <v>0</v>
      </c>
      <c r="FC11" s="69">
        <f ca="1">IFERROR((NORMSDIST(((LN($EP11/$C$15)+(#REF!+($O$47^2)/2)*$O$52)/($O$47*SQRT($O$52))))*$EP11-NORMSDIST((((LN($EP11/$C$15)+(#REF!+($O$47^2)/2)*$O$52)/($O$47*SQRT($O$52)))-$O$47*SQRT(($O$52))))*$C$15*EXP(-#REF!*$O$52))*$B$15*100,0)</f>
        <v>0</v>
      </c>
      <c r="FD11" s="69">
        <f ca="1">IFERROR((NORMSDIST(((LN($EP11/$C$16)+(#REF!+($O$47^2)/2)*$O$52)/($O$47*SQRT($O$52))))*$EP11-NORMSDIST((((LN($EP11/$C$16)+(#REF!+($O$47^2)/2)*$O$52)/($O$47*SQRT($O$52)))-$O$47*SQRT(($O$52))))*$C$16*EXP(-#REF!*$O$52))*$B$16*100,0)</f>
        <v>0</v>
      </c>
      <c r="FE11" s="69">
        <f ca="1">IFERROR((NORMSDIST(((LN($EP11/$C$17)+(#REF!+($O$47^2)/2)*$O$52)/($O$47*SQRT($O$52))))*$EP11-NORMSDIST((((LN($EP11/$C$17)+(#REF!+($O$47^2)/2)*$O$52)/($O$47*SQRT($O$52)))-$O$47*SQRT(($O$52))))*$C$17*EXP(-#REF!*$O$52))*$B$17*100,0)</f>
        <v>0</v>
      </c>
      <c r="FF11" s="69">
        <f ca="1">IFERROR((NORMSDIST(((LN($EP11/$C$18)+(#REF!+($O$47^2)/2)*$O$52)/($O$47*SQRT($O$52))))*$EP11-NORMSDIST((((LN($EP11/$C$18)+(#REF!+($O$47^2)/2)*$O$52)/($O$47*SQRT($O$52)))-$O$47*SQRT(($O$52))))*$C$18*EXP(-#REF!*$O$52))*$B$18*100,0)</f>
        <v>0</v>
      </c>
      <c r="FG11" s="69">
        <f ca="1">IFERROR((NORMSDIST(((LN($EP11/$C$19)+(#REF!+($O$47^2)/2)*$O$52)/($O$47*SQRT($O$52))))*$EP11-NORMSDIST((((LN($EP11/$C$19)+(#REF!+($O$47^2)/2)*$O$52)/($O$47*SQRT($O$52)))-$O$47*SQRT(($O$52))))*$C$19*EXP(-#REF!*$O$52))*$B$19*100,0)</f>
        <v>0</v>
      </c>
      <c r="FH11" s="69">
        <f ca="1">IFERROR((NORMSDIST(((LN($EP11/$C$20)+(#REF!+($O$47^2)/2)*$O$52)/($O$47*SQRT($O$52))))*$EP11-NORMSDIST((((LN($EP11/$C$20)+(#REF!+($O$47^2)/2)*$O$52)/($O$47*SQRT($O$52)))-$O$47*SQRT(($O$52))))*$C$20*EXP(-#REF!*$O$52))*$B$20*100,0)</f>
        <v>0</v>
      </c>
      <c r="FI11" s="69">
        <f ca="1">IFERROR((NORMSDIST(((LN($EP11/$C$21)+(#REF!+($O$47^2)/2)*$O$52)/($O$47*SQRT($O$52))))*$EP11-NORMSDIST((((LN($EP11/$C$21)+(#REF!+($O$47^2)/2)*$O$52)/($O$47*SQRT($O$52)))-$O$47*SQRT(($O$52))))*$C$21*EXP(-#REF!*$O$52))*$B$21*100,0)</f>
        <v>0</v>
      </c>
      <c r="FJ11" s="69">
        <f ca="1">IFERROR((NORMSDIST(((LN($EP11/$C$22)+(#REF!+($O$47^2)/2)*$O$52)/($O$47*SQRT($O$52))))*$EP11-NORMSDIST((((LN($EP11/$C$22)+(#REF!+($O$47^2)/2)*$O$52)/($O$47*SQRT($O$52)))-$O$47*SQRT(($O$52))))*$C$22*EXP(-#REF!*$O$52))*$B$22*100,0)</f>
        <v>0</v>
      </c>
      <c r="FK11" s="69">
        <f ca="1">IFERROR((NORMSDIST(((LN($EP11/$C$23)+(#REF!+($O$47^2)/2)*$O$52)/($O$47*SQRT($O$52))))*$EP11-NORMSDIST((((LN($EP11/$C$23)+(#REF!+($O$47^2)/2)*$O$52)/($O$47*SQRT($O$52)))-$O$47*SQRT(($O$52))))*$C$23*EXP(-#REF!*$O$52))*$B$23*100,0)</f>
        <v>0</v>
      </c>
      <c r="FL11" s="69">
        <f ca="1">IFERROR((NORMSDIST(((LN($EP11/$C$24)+(#REF!+($O$47^2)/2)*$O$52)/($O$47*SQRT($O$52))))*$EP11-NORMSDIST((((LN($EP11/$C$24)+(#REF!+($O$47^2)/2)*$O$52)/($O$47*SQRT($O$52)))-$O$47*SQRT(($O$52))))*$C$24*EXP(-#REF!*$O$52))*$B$24*100,0)</f>
        <v>0</v>
      </c>
      <c r="FM11" s="69">
        <f ca="1">IFERROR((NORMSDIST(((LN($EP11/$C$25)+(#REF!+($O$47^2)/2)*$O$52)/($O$47*SQRT($O$52))))*$EP11-NORMSDIST((((LN($EP11/$C$25)+(#REF!+($O$47^2)/2)*$O$52)/($O$47*SQRT($O$52)))-$O$47*SQRT(($O$52))))*$C$25*EXP(-#REF!*$O$52))*$B$25*100,0)</f>
        <v>0</v>
      </c>
      <c r="FN11" s="69">
        <f ca="1">IFERROR((NORMSDIST(((LN($EP11/$C$26)+(#REF!+($O$47^2)/2)*$O$52)/($O$47*SQRT($O$52))))*$EP11-NORMSDIST((((LN($EP11/$C$26)+(#REF!+($O$47^2)/2)*$O$52)/($O$47*SQRT($O$52)))-$O$47*SQRT(($O$52))))*$C$26*EXP(-#REF!*$O$52))*$B$26*100,0)</f>
        <v>0</v>
      </c>
      <c r="FO11" s="69">
        <f ca="1">IFERROR((NORMSDIST(((LN($EP11/$C$27)+(#REF!+($O$47^2)/2)*$O$52)/($O$47*SQRT($O$52))))*$EP11-NORMSDIST((((LN($EP11/$C$27)+(#REF!+($O$47^2)/2)*$O$52)/($O$47*SQRT($O$52)))-$O$47*SQRT(($O$52))))*$C$27*EXP(-#REF!*$O$52))*$B$27*100,0)</f>
        <v>0</v>
      </c>
      <c r="FP11" s="69">
        <f ca="1">IFERROR((NORMSDIST(((LN($EP11/$C$28)+(#REF!+($O$47^2)/2)*$O$52)/($O$47*SQRT($O$52))))*$EP11-NORMSDIST((((LN($EP11/$C$28)+(#REF!+($O$47^2)/2)*$O$52)/($O$47*SQRT($O$52)))-$O$47*SQRT(($O$52))))*$C$28*EXP(-#REF!*$O$52))*$B$28*100,0)</f>
        <v>0</v>
      </c>
      <c r="FQ11" s="69">
        <f ca="1">IFERROR((NORMSDIST(((LN($EP11/$C$29)+(#REF!+($O$47^2)/2)*$O$52)/($O$47*SQRT($O$52))))*$EP11-NORMSDIST((((LN($EP11/$C$29)+(#REF!+($O$47^2)/2)*$O$52)/($O$47*SQRT($O$52)))-$O$47*SQRT(($O$52))))*$C$29*EXP(-#REF!*$O$52))*$B$29*100,0)</f>
        <v>0</v>
      </c>
      <c r="FR11" s="69">
        <f ca="1">IFERROR((NORMSDIST(((LN($EP11/$C$30)+(#REF!+($O$47^2)/2)*$O$52)/($O$47*SQRT($O$52))))*$EP11-NORMSDIST((((LN($EP11/$C$30)+(#REF!+($O$47^2)/2)*$O$52)/($O$47*SQRT($O$52)))-$O$47*SQRT(($O$52))))*$C$30*EXP(-#REF!*$O$52))*$B$30*100,0)</f>
        <v>0</v>
      </c>
      <c r="FS11" s="69">
        <f ca="1">IFERROR((NORMSDIST(((LN($EP11/$C$31)+(#REF!+($O$47^2)/2)*$O$52)/($O$47*SQRT($O$52))))*$EP11-NORMSDIST((((LN($EP11/$C$31)+(#REF!+($O$47^2)/2)*$O$52)/($O$47*SQRT($O$52)))-$O$47*SQRT(($O$52))))*$C$31*EXP(-#REF!*$O$52))*$B$31*100,0)</f>
        <v>0</v>
      </c>
      <c r="FT11" s="69">
        <f ca="1">IFERROR((NORMSDIST(((LN($EP11/$C$32)+(#REF!+($O$47^2)/2)*$O$52)/($O$47*SQRT($O$52))))*$EP11-NORMSDIST((((LN($EP11/$C$32)+(#REF!+($O$47^2)/2)*$O$52)/($O$47*SQRT($O$52)))-$O$47*SQRT(($O$52))))*$C$32*EXP(-#REF!*$O$52))*$B$32*100,0)</f>
        <v>0</v>
      </c>
      <c r="FU11" s="69">
        <f ca="1">IFERROR((NORMSDIST(((LN($EP11/$C$33)+(#REF!+($O$47^2)/2)*$O$52)/($O$47*SQRT($O$52))))*$EP11-NORMSDIST((((LN($EP11/$C$33)+(#REF!+($O$47^2)/2)*$O$52)/($O$47*SQRT($O$52)))-$O$47*SQRT(($O$52))))*$C$33*EXP(-#REF!*$O$52))*$B$33*100,0)</f>
        <v>0</v>
      </c>
      <c r="FV11" s="69">
        <f ca="1">IFERROR((NORMSDIST(((LN($EP11/$C$34)+(#REF!+($O$47^2)/2)*$O$52)/($O$47*SQRT($O$52))))*$EP11-NORMSDIST((((LN($EP11/$C$34)+(#REF!+($O$47^2)/2)*$O$52)/($O$47*SQRT($O$52)))-$O$47*SQRT(($O$52))))*$C$34*EXP(-#REF!*$O$52))*$B$34*100,0)</f>
        <v>0</v>
      </c>
      <c r="FW11" s="69">
        <f ca="1">IFERROR((NORMSDIST(((LN($EP11/$C$35)+(#REF!+($O$47^2)/2)*$O$52)/($O$47*SQRT($O$52))))*$EP11-NORMSDIST((((LN($EP11/$C$35)+(#REF!+($O$47^2)/2)*$O$52)/($O$47*SQRT($O$52)))-$O$47*SQRT(($O$52))))*$C$35*EXP(-#REF!*$O$52))*$B$35*100,0)</f>
        <v>0</v>
      </c>
      <c r="FX11" s="69">
        <f ca="1">IFERROR((NORMSDIST(((LN($EP11/$C$36)+(#REF!+($O$47^2)/2)*$O$52)/($O$47*SQRT($O$52))))*$EP11-NORMSDIST((((LN($EP11/$C$36)+(#REF!+($O$47^2)/2)*$O$52)/($O$47*SQRT($O$52)))-$O$47*SQRT(($O$52))))*$C$36*EXP(-#REF!*$O$52))*$B$36*100,0)</f>
        <v>0</v>
      </c>
      <c r="FY11" s="69">
        <f ca="1">IFERROR((NORMSDIST(((LN($EP11/$C$37)+(#REF!+($O$47^2)/2)*$O$52)/($O$47*SQRT($O$52))))*$EP11-NORMSDIST((((LN($EP11/$C$37)+(#REF!+($O$47^2)/2)*$O$52)/($O$47*SQRT($O$52)))-$O$47*SQRT(($O$52))))*$C$37*EXP(-#REF!*$O$52))*$B$37*100,0)</f>
        <v>0</v>
      </c>
      <c r="FZ11" s="70"/>
      <c r="GA11" s="71">
        <f t="shared" ca="1" si="60"/>
        <v>0</v>
      </c>
      <c r="GB11" s="70"/>
      <c r="GC11" s="75"/>
      <c r="GD11" s="73"/>
      <c r="GE11" s="74">
        <f t="shared" ca="1" si="61"/>
        <v>2551.7199999999998</v>
      </c>
    </row>
    <row r="12" spans="1:187">
      <c r="A12" s="166" t="s">
        <v>205</v>
      </c>
      <c r="B12" s="797"/>
      <c r="C12" s="798">
        <v>4902.2</v>
      </c>
      <c r="D12" s="799">
        <v>17.521000000000001</v>
      </c>
      <c r="E12" s="800">
        <f t="shared" si="0"/>
        <v>0</v>
      </c>
      <c r="F12" s="801">
        <f t="shared" si="1"/>
        <v>0</v>
      </c>
      <c r="G12" s="802">
        <f t="shared" si="62"/>
        <v>21</v>
      </c>
      <c r="H12" s="803"/>
      <c r="I12" s="804">
        <f t="shared" si="2"/>
        <v>0</v>
      </c>
      <c r="J12" s="805">
        <f t="shared" si="3"/>
        <v>0</v>
      </c>
      <c r="K12" s="49"/>
      <c r="L12" s="734">
        <f>IFERROR(-1+(M12/$M$18),"")</f>
        <v>-0.11415761913600009</v>
      </c>
      <c r="M12" s="730">
        <f t="shared" si="4"/>
        <v>3437.0684377523198</v>
      </c>
      <c r="N12" s="666">
        <f t="shared" si="5"/>
        <v>2551.7199999999998</v>
      </c>
      <c r="O12" s="667">
        <f t="shared" ca="1" si="6"/>
        <v>2551.7199999999998</v>
      </c>
      <c r="P12" s="49"/>
      <c r="Q12" s="740">
        <v>4902.2</v>
      </c>
      <c r="R12" s="764">
        <f t="shared" si="63"/>
        <v>0</v>
      </c>
      <c r="S12" s="760">
        <f t="shared" si="7"/>
        <v>4902.2</v>
      </c>
      <c r="T12" s="586" t="str">
        <f t="shared" si="8"/>
        <v>MERV - XMEV - GFGC49022G - 24hs</v>
      </c>
      <c r="U12" s="753" t="str">
        <f t="shared" si="9"/>
        <v>GFGC49022G</v>
      </c>
      <c r="V12" s="765">
        <f t="shared" ca="1" si="10"/>
        <v>69.413879941121536</v>
      </c>
      <c r="W12" s="582">
        <f>IFERROR(VLOOKUP($U12,HomeBroker!$A$30:$F$90,6,0),0)</f>
        <v>21</v>
      </c>
      <c r="X12" s="581">
        <f t="shared" si="64"/>
        <v>-1.8999999999999986</v>
      </c>
      <c r="Y12" s="672">
        <f t="shared" si="11"/>
        <v>0.75</v>
      </c>
      <c r="Z12" s="49"/>
      <c r="AA12" s="743">
        <v>3858.1</v>
      </c>
      <c r="AB12" s="778">
        <f t="shared" si="65"/>
        <v>0</v>
      </c>
      <c r="AC12" s="760">
        <f t="shared" si="12"/>
        <v>3858.1</v>
      </c>
      <c r="AD12" s="586" t="str">
        <f t="shared" si="13"/>
        <v>MERV - XMEV - GFGV38581G - 24hs</v>
      </c>
      <c r="AE12" s="753" t="str">
        <f t="shared" si="14"/>
        <v>GFGV38581G</v>
      </c>
      <c r="AF12" s="757">
        <f t="shared" ca="1" si="15"/>
        <v>71.085768266880905</v>
      </c>
      <c r="AG12" s="582">
        <f>IFERROR(VLOOKUP($AE12,HomeBroker!$A$30:$F$90,6,0),0)</f>
        <v>125</v>
      </c>
      <c r="AH12" s="581">
        <f t="shared" si="66"/>
        <v>59.001000000000005</v>
      </c>
      <c r="AI12" s="672">
        <f t="shared" si="67"/>
        <v>0.81159420289855078</v>
      </c>
      <c r="AJ12" s="49"/>
      <c r="AK12" s="673"/>
      <c r="AL12" s="605" t="s">
        <v>160</v>
      </c>
      <c r="AM12" s="584"/>
      <c r="AN12" s="598"/>
      <c r="AO12" s="587"/>
      <c r="AP12" s="590">
        <f t="shared" si="16"/>
        <v>0</v>
      </c>
      <c r="AQ12" s="601">
        <f t="shared" si="17"/>
        <v>0</v>
      </c>
      <c r="AR12" s="606" t="s">
        <v>206</v>
      </c>
      <c r="AS12" s="584"/>
      <c r="AT12" s="598"/>
      <c r="AU12" s="587"/>
      <c r="AV12" s="590">
        <f t="shared" si="18"/>
        <v>0</v>
      </c>
      <c r="AW12" s="601">
        <f t="shared" si="19"/>
        <v>0</v>
      </c>
      <c r="AX12" s="609" t="s">
        <v>207</v>
      </c>
      <c r="AY12" s="607"/>
      <c r="AZ12" s="587"/>
      <c r="BA12" s="590">
        <f t="shared" si="20"/>
        <v>0</v>
      </c>
      <c r="BB12" s="592">
        <f t="shared" si="21"/>
        <v>0</v>
      </c>
      <c r="CY12" s="68">
        <f t="shared" si="22"/>
        <v>3437.0684377523198</v>
      </c>
      <c r="CZ12" s="69">
        <f t="shared" si="23"/>
        <v>0</v>
      </c>
      <c r="DA12" s="69">
        <f t="shared" si="24"/>
        <v>0</v>
      </c>
      <c r="DB12" s="69">
        <f t="shared" si="25"/>
        <v>0</v>
      </c>
      <c r="DC12" s="69">
        <f t="shared" si="26"/>
        <v>0</v>
      </c>
      <c r="DD12" s="69">
        <f t="shared" si="27"/>
        <v>0</v>
      </c>
      <c r="DE12" s="69">
        <f t="shared" si="28"/>
        <v>0</v>
      </c>
      <c r="DF12" s="69">
        <f t="shared" si="29"/>
        <v>0</v>
      </c>
      <c r="DG12" s="69">
        <f t="shared" si="30"/>
        <v>0</v>
      </c>
      <c r="DH12" s="69">
        <f t="shared" si="31"/>
        <v>0</v>
      </c>
      <c r="DI12" s="69">
        <f t="shared" si="32"/>
        <v>0</v>
      </c>
      <c r="DJ12" s="69">
        <f t="shared" si="33"/>
        <v>0</v>
      </c>
      <c r="DK12" s="69">
        <f t="shared" si="34"/>
        <v>0</v>
      </c>
      <c r="DL12" s="69">
        <f t="shared" si="35"/>
        <v>0</v>
      </c>
      <c r="DM12" s="69">
        <f t="shared" si="36"/>
        <v>0</v>
      </c>
      <c r="DN12" s="69">
        <f t="shared" si="37"/>
        <v>0</v>
      </c>
      <c r="DO12" s="69">
        <f t="shared" si="38"/>
        <v>0</v>
      </c>
      <c r="DP12" s="69">
        <f t="shared" si="39"/>
        <v>0</v>
      </c>
      <c r="DQ12" s="69">
        <f t="shared" si="40"/>
        <v>0</v>
      </c>
      <c r="DR12" s="69">
        <f t="shared" si="41"/>
        <v>0</v>
      </c>
      <c r="DS12" s="69">
        <f t="shared" si="42"/>
        <v>0</v>
      </c>
      <c r="DT12" s="69">
        <f t="shared" si="43"/>
        <v>0</v>
      </c>
      <c r="DU12" s="69">
        <f t="shared" si="44"/>
        <v>0</v>
      </c>
      <c r="DV12" s="69">
        <f t="shared" si="45"/>
        <v>0</v>
      </c>
      <c r="DW12" s="69">
        <f t="shared" si="46"/>
        <v>0</v>
      </c>
      <c r="DX12" s="69">
        <f t="shared" si="47"/>
        <v>0</v>
      </c>
      <c r="DY12" s="69">
        <f t="shared" si="48"/>
        <v>0</v>
      </c>
      <c r="DZ12" s="69">
        <f t="shared" si="49"/>
        <v>0</v>
      </c>
      <c r="EA12" s="69">
        <f t="shared" si="50"/>
        <v>0</v>
      </c>
      <c r="EB12" s="69">
        <f t="shared" si="51"/>
        <v>0</v>
      </c>
      <c r="EC12" s="69">
        <f t="shared" si="52"/>
        <v>0</v>
      </c>
      <c r="ED12" s="69">
        <f t="shared" si="53"/>
        <v>0</v>
      </c>
      <c r="EE12" s="69">
        <f t="shared" si="54"/>
        <v>0</v>
      </c>
      <c r="EF12" s="69">
        <f t="shared" si="55"/>
        <v>0</v>
      </c>
      <c r="EG12" s="69">
        <f t="shared" si="56"/>
        <v>0</v>
      </c>
      <c r="EH12" s="69">
        <f t="shared" si="57"/>
        <v>0</v>
      </c>
      <c r="EI12" s="70"/>
      <c r="EJ12" s="71">
        <f t="shared" si="58"/>
        <v>0</v>
      </c>
      <c r="EK12" s="70"/>
      <c r="EL12" s="75"/>
      <c r="EM12" s="73"/>
      <c r="EN12" s="74">
        <f t="shared" si="68"/>
        <v>2551.7199999999998</v>
      </c>
      <c r="EO12" s="58"/>
      <c r="EP12" s="68">
        <f t="shared" si="59"/>
        <v>3437.0684377523198</v>
      </c>
      <c r="EQ12" s="69">
        <f ca="1">IFERROR((NORMSDIST(((LN($EP12/$C$3)+(#REF!+($O$47^2)/2)*$O$52)/($O$47*SQRT($O$52))))*$EP12-NORMSDIST((((LN($EP12/$C$3)+(#REF!+($O$47^2)/2)*$O$52)/($O$47*SQRT($O$52)))-$O$47*SQRT(($O$52))))*$C$3*EXP(-#REF!*$O$52))*$B$3*100,0)</f>
        <v>0</v>
      </c>
      <c r="ER12" s="69">
        <f ca="1">IFERROR((NORMSDIST(((LN($EP12/$C$4)+(#REF!+($O$47^2)/2)*$O$52)/($O$47*SQRT($O$52))))*$EP12-NORMSDIST((((LN($EP12/$C$4)+(#REF!+($O$47^2)/2)*$O$52)/($O$47*SQRT($O$52)))-$O$47*SQRT(($O$52))))*$C$4*EXP(-#REF!*$O$52))*$B$4*100,0)</f>
        <v>0</v>
      </c>
      <c r="ES12" s="69">
        <f ca="1">IFERROR((NORMSDIST(((LN($EP12/$C$5)+(#REF!+($O$47^2)/2)*$O$52)/($O$47*SQRT($O$52))))*$EP12-NORMSDIST((((LN($EP12/$C$5)+(#REF!+($O$47^2)/2)*$O$52)/($O$47*SQRT($O$52)))-$O$47*SQRT(($O$52))))*$C$5*EXP(-#REF!*$O$52))*$B$5*100,0)</f>
        <v>0</v>
      </c>
      <c r="ET12" s="69">
        <f ca="1">IFERROR((NORMSDIST(((LN($EP12/$C$6)+(#REF!+($O$47^2)/2)*$O$52)/($O$47*SQRT($O$52))))*$EP12-NORMSDIST((((LN($EP12/$C$6)+(#REF!+($O$47^2)/2)*$O$52)/($O$47*SQRT($O$52)))-$O$47*SQRT(($O$52))))*$C$6*EXP(-#REF!*$O$52))*$B$6*100,0)</f>
        <v>0</v>
      </c>
      <c r="EU12" s="69">
        <f ca="1">IFERROR((NORMSDIST(((LN($EP12/$C$7)+(#REF!+($O$47^2)/2)*$O$52)/($O$47*SQRT($O$52))))*$EP12-NORMSDIST((((LN($EP12/$C$7)+(#REF!+($O$47^2)/2)*$O$52)/($O$47*SQRT($O$52)))-$O$47*SQRT(($O$52))))*$C$7*EXP(-#REF!*$O$52))*$B$7*100,0)</f>
        <v>0</v>
      </c>
      <c r="EV12" s="69">
        <f ca="1">IFERROR((NORMSDIST(((LN($EP12/$C$8)+(#REF!+($O$47^2)/2)*$O$52)/($O$47*SQRT($O$52))))*$EP12-NORMSDIST((((LN($EP12/$C$8)+(#REF!+($O$47^2)/2)*$O$52)/($O$47*SQRT($O$52)))-$O$47*SQRT(($O$52))))*$C$8*EXP(-#REF!*$O$52))*$B$8*100,0)</f>
        <v>0</v>
      </c>
      <c r="EW12" s="69">
        <f ca="1">IFERROR((NORMSDIST(((LN($EP12/$C$9)+(#REF!+($O$47^2)/2)*$O$52)/($O$47*SQRT($O$52))))*$EP12-NORMSDIST((((LN($EP12/$C$9)+(#REF!+($O$47^2)/2)*$O$52)/($O$47*SQRT($O$52)))-$O$47*SQRT(($O$52))))*$C$9*EXP(-#REF!*$O$52))*$B$9*100,0)</f>
        <v>0</v>
      </c>
      <c r="EX12" s="69">
        <f ca="1">IFERROR((NORMSDIST(((LN($EP12/$C$10)+(#REF!+($O$47^2)/2)*$O$52)/($O$47*SQRT($O$52))))*$EP12-NORMSDIST((((LN($EP12/$C$10)+(#REF!+($O$47^2)/2)*$O$52)/($O$47*SQRT($O$52)))-$O$47*SQRT(($O$52))))*$C$10*EXP(-#REF!*$O$52))*$B$10*100,0)</f>
        <v>0</v>
      </c>
      <c r="EY12" s="69">
        <f ca="1">IFERROR((NORMSDIST(((LN($EP12/$C$11)+(#REF!+($O$47^2)/2)*$O$52)/($O$47*SQRT($O$52))))*$EP12-NORMSDIST((((LN($EP12/$C$11)+(#REF!+($O$47^2)/2)*$O$52)/($O$47*SQRT($O$52)))-$O$47*SQRT(($O$52))))*$C$11*EXP(-#REF!*$O$52))*$B$11*100,0)</f>
        <v>0</v>
      </c>
      <c r="EZ12" s="69">
        <f ca="1">IFERROR((NORMSDIST(((LN($EP12/$C$12)+(#REF!+($O$47^2)/2)*$O$52)/($O$47*SQRT($O$52))))*$EP12-NORMSDIST((((LN($EP12/$C$12)+(#REF!+($O$47^2)/2)*$O$52)/($O$47*SQRT($O$52)))-$O$47*SQRT(($O$52))))*$C$12*EXP(-#REF!*$O$52))*$B$12*100,0)</f>
        <v>0</v>
      </c>
      <c r="FA12" s="69">
        <f ca="1">IFERROR((NORMSDIST(((LN($EP12/$C$13)+(#REF!+($O$47^2)/2)*$O$52)/($O$47*SQRT($O$52))))*$EP12-NORMSDIST((((LN($EP12/$C$13)+(#REF!+($O$47^2)/2)*$O$52)/($O$47*SQRT($O$52)))-$O$47*SQRT(($O$52))))*$C$13*EXP(-#REF!*$O$52))*$B$13*100,0)</f>
        <v>0</v>
      </c>
      <c r="FB12" s="69">
        <f ca="1">IFERROR((NORMSDIST(((LN($EP12/$C$14)+(#REF!+($O$47^2)/2)*$O$52)/($O$47*SQRT($O$52))))*$EP12-NORMSDIST((((LN($EP12/$C$14)+(#REF!+($O$47^2)/2)*$O$52)/($O$47*SQRT($O$52)))-$O$47*SQRT(($O$52))))*$C$14*EXP(-#REF!*$O$52))*$B$14*100,0)</f>
        <v>0</v>
      </c>
      <c r="FC12" s="69">
        <f ca="1">IFERROR((NORMSDIST(((LN($EP12/$C$15)+(#REF!+($O$47^2)/2)*$O$52)/($O$47*SQRT($O$52))))*$EP12-NORMSDIST((((LN($EP12/$C$15)+(#REF!+($O$47^2)/2)*$O$52)/($O$47*SQRT($O$52)))-$O$47*SQRT(($O$52))))*$C$15*EXP(-#REF!*$O$52))*$B$15*100,0)</f>
        <v>0</v>
      </c>
      <c r="FD12" s="69">
        <f ca="1">IFERROR((NORMSDIST(((LN($EP12/$C$16)+(#REF!+($O$47^2)/2)*$O$52)/($O$47*SQRT($O$52))))*$EP12-NORMSDIST((((LN($EP12/$C$16)+(#REF!+($O$47^2)/2)*$O$52)/($O$47*SQRT($O$52)))-$O$47*SQRT(($O$52))))*$C$16*EXP(-#REF!*$O$52))*$B$16*100,0)</f>
        <v>0</v>
      </c>
      <c r="FE12" s="69">
        <f ca="1">IFERROR((NORMSDIST(((LN($EP12/$C$17)+(#REF!+($O$47^2)/2)*$O$52)/($O$47*SQRT($O$52))))*$EP12-NORMSDIST((((LN($EP12/$C$17)+(#REF!+($O$47^2)/2)*$O$52)/($O$47*SQRT($O$52)))-$O$47*SQRT(($O$52))))*$C$17*EXP(-#REF!*$O$52))*$B$17*100,0)</f>
        <v>0</v>
      </c>
      <c r="FF12" s="69">
        <f ca="1">IFERROR((NORMSDIST(((LN($EP12/$C$18)+(#REF!+($O$47^2)/2)*$O$52)/($O$47*SQRT($O$52))))*$EP12-NORMSDIST((((LN($EP12/$C$18)+(#REF!+($O$47^2)/2)*$O$52)/($O$47*SQRT($O$52)))-$O$47*SQRT(($O$52))))*$C$18*EXP(-#REF!*$O$52))*$B$18*100,0)</f>
        <v>0</v>
      </c>
      <c r="FG12" s="69">
        <f ca="1">IFERROR((NORMSDIST(((LN($EP12/$C$19)+(#REF!+($O$47^2)/2)*$O$52)/($O$47*SQRT($O$52))))*$EP12-NORMSDIST((((LN($EP12/$C$19)+(#REF!+($O$47^2)/2)*$O$52)/($O$47*SQRT($O$52)))-$O$47*SQRT(($O$52))))*$C$19*EXP(-#REF!*$O$52))*$B$19*100,0)</f>
        <v>0</v>
      </c>
      <c r="FH12" s="69">
        <f ca="1">IFERROR((NORMSDIST(((LN($EP12/$C$20)+(#REF!+($O$47^2)/2)*$O$52)/($O$47*SQRT($O$52))))*$EP12-NORMSDIST((((LN($EP12/$C$20)+(#REF!+($O$47^2)/2)*$O$52)/($O$47*SQRT($O$52)))-$O$47*SQRT(($O$52))))*$C$20*EXP(-#REF!*$O$52))*$B$20*100,0)</f>
        <v>0</v>
      </c>
      <c r="FI12" s="69">
        <f ca="1">IFERROR((NORMSDIST(((LN($EP12/$C$21)+(#REF!+($O$47^2)/2)*$O$52)/($O$47*SQRT($O$52))))*$EP12-NORMSDIST((((LN($EP12/$C$21)+(#REF!+($O$47^2)/2)*$O$52)/($O$47*SQRT($O$52)))-$O$47*SQRT(($O$52))))*$C$21*EXP(-#REF!*$O$52))*$B$21*100,0)</f>
        <v>0</v>
      </c>
      <c r="FJ12" s="69">
        <f ca="1">IFERROR((NORMSDIST(((LN($EP12/$C$22)+(#REF!+($O$47^2)/2)*$O$52)/($O$47*SQRT($O$52))))*$EP12-NORMSDIST((((LN($EP12/$C$22)+(#REF!+($O$47^2)/2)*$O$52)/($O$47*SQRT($O$52)))-$O$47*SQRT(($O$52))))*$C$22*EXP(-#REF!*$O$52))*$B$22*100,0)</f>
        <v>0</v>
      </c>
      <c r="FK12" s="69">
        <f ca="1">IFERROR((NORMSDIST(((LN($EP12/$C$23)+(#REF!+($O$47^2)/2)*$O$52)/($O$47*SQRT($O$52))))*$EP12-NORMSDIST((((LN($EP12/$C$23)+(#REF!+($O$47^2)/2)*$O$52)/($O$47*SQRT($O$52)))-$O$47*SQRT(($O$52))))*$C$23*EXP(-#REF!*$O$52))*$B$23*100,0)</f>
        <v>0</v>
      </c>
      <c r="FL12" s="69">
        <f ca="1">IFERROR((NORMSDIST(((LN($EP12/$C$24)+(#REF!+($O$47^2)/2)*$O$52)/($O$47*SQRT($O$52))))*$EP12-NORMSDIST((((LN($EP12/$C$24)+(#REF!+($O$47^2)/2)*$O$52)/($O$47*SQRT($O$52)))-$O$47*SQRT(($O$52))))*$C$24*EXP(-#REF!*$O$52))*$B$24*100,0)</f>
        <v>0</v>
      </c>
      <c r="FM12" s="69">
        <f ca="1">IFERROR((NORMSDIST(((LN($EP12/$C$25)+(#REF!+($O$47^2)/2)*$O$52)/($O$47*SQRT($O$52))))*$EP12-NORMSDIST((((LN($EP12/$C$25)+(#REF!+($O$47^2)/2)*$O$52)/($O$47*SQRT($O$52)))-$O$47*SQRT(($O$52))))*$C$25*EXP(-#REF!*$O$52))*$B$25*100,0)</f>
        <v>0</v>
      </c>
      <c r="FN12" s="69">
        <f ca="1">IFERROR((NORMSDIST(((LN($EP12/$C$26)+(#REF!+($O$47^2)/2)*$O$52)/($O$47*SQRT($O$52))))*$EP12-NORMSDIST((((LN($EP12/$C$26)+(#REF!+($O$47^2)/2)*$O$52)/($O$47*SQRT($O$52)))-$O$47*SQRT(($O$52))))*$C$26*EXP(-#REF!*$O$52))*$B$26*100,0)</f>
        <v>0</v>
      </c>
      <c r="FO12" s="69">
        <f ca="1">IFERROR((NORMSDIST(((LN($EP12/$C$27)+(#REF!+($O$47^2)/2)*$O$52)/($O$47*SQRT($O$52))))*$EP12-NORMSDIST((((LN($EP12/$C$27)+(#REF!+($O$47^2)/2)*$O$52)/($O$47*SQRT($O$52)))-$O$47*SQRT(($O$52))))*$C$27*EXP(-#REF!*$O$52))*$B$27*100,0)</f>
        <v>0</v>
      </c>
      <c r="FP12" s="69">
        <f ca="1">IFERROR((NORMSDIST(((LN($EP12/$C$28)+(#REF!+($O$47^2)/2)*$O$52)/($O$47*SQRT($O$52))))*$EP12-NORMSDIST((((LN($EP12/$C$28)+(#REF!+($O$47^2)/2)*$O$52)/($O$47*SQRT($O$52)))-$O$47*SQRT(($O$52))))*$C$28*EXP(-#REF!*$O$52))*$B$28*100,0)</f>
        <v>0</v>
      </c>
      <c r="FQ12" s="69">
        <f ca="1">IFERROR((NORMSDIST(((LN($EP12/$C$29)+(#REF!+($O$47^2)/2)*$O$52)/($O$47*SQRT($O$52))))*$EP12-NORMSDIST((((LN($EP12/$C$29)+(#REF!+($O$47^2)/2)*$O$52)/($O$47*SQRT($O$52)))-$O$47*SQRT(($O$52))))*$C$29*EXP(-#REF!*$O$52))*$B$29*100,0)</f>
        <v>0</v>
      </c>
      <c r="FR12" s="69">
        <f ca="1">IFERROR((NORMSDIST(((LN($EP12/$C$30)+(#REF!+($O$47^2)/2)*$O$52)/($O$47*SQRT($O$52))))*$EP12-NORMSDIST((((LN($EP12/$C$30)+(#REF!+($O$47^2)/2)*$O$52)/($O$47*SQRT($O$52)))-$O$47*SQRT(($O$52))))*$C$30*EXP(-#REF!*$O$52))*$B$30*100,0)</f>
        <v>0</v>
      </c>
      <c r="FS12" s="69">
        <f ca="1">IFERROR((NORMSDIST(((LN($EP12/$C$31)+(#REF!+($O$47^2)/2)*$O$52)/($O$47*SQRT($O$52))))*$EP12-NORMSDIST((((LN($EP12/$C$31)+(#REF!+($O$47^2)/2)*$O$52)/($O$47*SQRT($O$52)))-$O$47*SQRT(($O$52))))*$C$31*EXP(-#REF!*$O$52))*$B$31*100,0)</f>
        <v>0</v>
      </c>
      <c r="FT12" s="69">
        <f ca="1">IFERROR((NORMSDIST(((LN($EP12/$C$32)+(#REF!+($O$47^2)/2)*$O$52)/($O$47*SQRT($O$52))))*$EP12-NORMSDIST((((LN($EP12/$C$32)+(#REF!+($O$47^2)/2)*$O$52)/($O$47*SQRT($O$52)))-$O$47*SQRT(($O$52))))*$C$32*EXP(-#REF!*$O$52))*$B$32*100,0)</f>
        <v>0</v>
      </c>
      <c r="FU12" s="69">
        <f ca="1">IFERROR((NORMSDIST(((LN($EP12/$C$33)+(#REF!+($O$47^2)/2)*$O$52)/($O$47*SQRT($O$52))))*$EP12-NORMSDIST((((LN($EP12/$C$33)+(#REF!+($O$47^2)/2)*$O$52)/($O$47*SQRT($O$52)))-$O$47*SQRT(($O$52))))*$C$33*EXP(-#REF!*$O$52))*$B$33*100,0)</f>
        <v>0</v>
      </c>
      <c r="FV12" s="69">
        <f ca="1">IFERROR((NORMSDIST(((LN($EP12/$C$34)+(#REF!+($O$47^2)/2)*$O$52)/($O$47*SQRT($O$52))))*$EP12-NORMSDIST((((LN($EP12/$C$34)+(#REF!+($O$47^2)/2)*$O$52)/($O$47*SQRT($O$52)))-$O$47*SQRT(($O$52))))*$C$34*EXP(-#REF!*$O$52))*$B$34*100,0)</f>
        <v>0</v>
      </c>
      <c r="FW12" s="69">
        <f ca="1">IFERROR((NORMSDIST(((LN($EP12/$C$35)+(#REF!+($O$47^2)/2)*$O$52)/($O$47*SQRT($O$52))))*$EP12-NORMSDIST((((LN($EP12/$C$35)+(#REF!+($O$47^2)/2)*$O$52)/($O$47*SQRT($O$52)))-$O$47*SQRT(($O$52))))*$C$35*EXP(-#REF!*$O$52))*$B$35*100,0)</f>
        <v>0</v>
      </c>
      <c r="FX12" s="69">
        <f ca="1">IFERROR((NORMSDIST(((LN($EP12/$C$36)+(#REF!+($O$47^2)/2)*$O$52)/($O$47*SQRT($O$52))))*$EP12-NORMSDIST((((LN($EP12/$C$36)+(#REF!+($O$47^2)/2)*$O$52)/($O$47*SQRT($O$52)))-$O$47*SQRT(($O$52))))*$C$36*EXP(-#REF!*$O$52))*$B$36*100,0)</f>
        <v>0</v>
      </c>
      <c r="FY12" s="69">
        <f ca="1">IFERROR((NORMSDIST(((LN($EP12/$C$37)+(#REF!+($O$47^2)/2)*$O$52)/($O$47*SQRT($O$52))))*$EP12-NORMSDIST((((LN($EP12/$C$37)+(#REF!+($O$47^2)/2)*$O$52)/($O$47*SQRT($O$52)))-$O$47*SQRT(($O$52))))*$C$37*EXP(-#REF!*$O$52))*$B$37*100,0)</f>
        <v>0</v>
      </c>
      <c r="FZ12" s="70"/>
      <c r="GA12" s="71">
        <f t="shared" ca="1" si="60"/>
        <v>0</v>
      </c>
      <c r="GB12" s="70"/>
      <c r="GC12" s="75"/>
      <c r="GD12" s="73"/>
      <c r="GE12" s="74">
        <f t="shared" ca="1" si="61"/>
        <v>2551.7199999999998</v>
      </c>
    </row>
    <row r="13" spans="1:187">
      <c r="A13" s="166" t="s">
        <v>205</v>
      </c>
      <c r="B13" s="594"/>
      <c r="C13" s="600">
        <v>5102.2</v>
      </c>
      <c r="D13" s="595">
        <v>10.605</v>
      </c>
      <c r="E13" s="705">
        <f t="shared" si="0"/>
        <v>0</v>
      </c>
      <c r="F13" s="708">
        <f t="shared" si="1"/>
        <v>0</v>
      </c>
      <c r="G13" s="596">
        <f t="shared" si="62"/>
        <v>12</v>
      </c>
      <c r="H13" s="781"/>
      <c r="I13" s="653">
        <f t="shared" si="2"/>
        <v>0</v>
      </c>
      <c r="J13" s="654">
        <f t="shared" si="3"/>
        <v>0</v>
      </c>
      <c r="K13" s="49"/>
      <c r="L13" s="736">
        <f>IFERROR(-1+(M13/$M$18),"")</f>
        <v>-9.6079203200000074E-2</v>
      </c>
      <c r="M13" s="732">
        <f t="shared" si="4"/>
        <v>3507.2126915839999</v>
      </c>
      <c r="N13" s="664">
        <f t="shared" si="5"/>
        <v>2551.7199999999998</v>
      </c>
      <c r="O13" s="665">
        <f t="shared" ca="1" si="6"/>
        <v>2551.7199999999998</v>
      </c>
      <c r="P13" s="49"/>
      <c r="Q13" s="741">
        <v>5102.2</v>
      </c>
      <c r="R13" s="749">
        <f t="shared" si="63"/>
        <v>0</v>
      </c>
      <c r="S13" s="748">
        <f t="shared" si="7"/>
        <v>5102.2</v>
      </c>
      <c r="T13" s="588" t="str">
        <f t="shared" si="8"/>
        <v>MERV - XMEV - GFGC51022G - 24hs</v>
      </c>
      <c r="U13" s="754" t="str">
        <f t="shared" si="9"/>
        <v>GFGC51022G</v>
      </c>
      <c r="V13" s="752">
        <f t="shared" ca="1" si="10"/>
        <v>47.97053344544662</v>
      </c>
      <c r="W13" s="583">
        <f>IFERROR(VLOOKUP($U13,HomeBroker!$A$30:$F$90,6,0),0)</f>
        <v>12</v>
      </c>
      <c r="X13" s="580">
        <f t="shared" si="64"/>
        <v>3.8</v>
      </c>
      <c r="Y13" s="671">
        <f t="shared" si="11"/>
        <v>0.76470588235294112</v>
      </c>
      <c r="Z13" s="49"/>
      <c r="AA13" s="742">
        <v>4058.1</v>
      </c>
      <c r="AB13" s="750">
        <f t="shared" si="65"/>
        <v>0</v>
      </c>
      <c r="AC13" s="748">
        <f t="shared" si="12"/>
        <v>4058.1</v>
      </c>
      <c r="AD13" s="588" t="str">
        <f t="shared" si="13"/>
        <v>MERV - XMEV - GFGV40581G - 24hs</v>
      </c>
      <c r="AE13" s="754" t="str">
        <f t="shared" si="14"/>
        <v>GFGV40581G</v>
      </c>
      <c r="AF13" s="752">
        <f t="shared" ca="1" si="15"/>
        <v>168.9764316225851</v>
      </c>
      <c r="AG13" s="583">
        <f>IFERROR(VLOOKUP($AE13,HomeBroker!$A$30:$F$90,6,0),0)</f>
        <v>240.001</v>
      </c>
      <c r="AH13" s="580">
        <f t="shared" si="66"/>
        <v>44.998999999999967</v>
      </c>
      <c r="AI13" s="671">
        <f t="shared" si="67"/>
        <v>0.92000799999999994</v>
      </c>
      <c r="AJ13" s="49"/>
      <c r="AK13" s="674"/>
      <c r="AL13" s="605" t="s">
        <v>160</v>
      </c>
      <c r="AM13" s="585"/>
      <c r="AN13" s="599"/>
      <c r="AO13" s="589"/>
      <c r="AP13" s="591">
        <f t="shared" si="16"/>
        <v>0</v>
      </c>
      <c r="AQ13" s="602">
        <f t="shared" si="17"/>
        <v>0</v>
      </c>
      <c r="AR13" s="606" t="s">
        <v>206</v>
      </c>
      <c r="AS13" s="585"/>
      <c r="AT13" s="599"/>
      <c r="AU13" s="589"/>
      <c r="AV13" s="591">
        <f t="shared" si="18"/>
        <v>0</v>
      </c>
      <c r="AW13" s="602">
        <f t="shared" si="19"/>
        <v>0</v>
      </c>
      <c r="AX13" s="609" t="s">
        <v>207</v>
      </c>
      <c r="AY13" s="608"/>
      <c r="AZ13" s="589"/>
      <c r="BA13" s="591">
        <f t="shared" si="20"/>
        <v>0</v>
      </c>
      <c r="BB13" s="593">
        <f t="shared" si="21"/>
        <v>0</v>
      </c>
      <c r="CY13" s="68">
        <f t="shared" si="22"/>
        <v>3507.2126915839999</v>
      </c>
      <c r="CZ13" s="69">
        <f t="shared" si="23"/>
        <v>0</v>
      </c>
      <c r="DA13" s="69">
        <f t="shared" si="24"/>
        <v>0</v>
      </c>
      <c r="DB13" s="69">
        <f t="shared" si="25"/>
        <v>0</v>
      </c>
      <c r="DC13" s="69">
        <f t="shared" si="26"/>
        <v>0</v>
      </c>
      <c r="DD13" s="69">
        <f t="shared" si="27"/>
        <v>0</v>
      </c>
      <c r="DE13" s="69">
        <f t="shared" si="28"/>
        <v>0</v>
      </c>
      <c r="DF13" s="69">
        <f t="shared" si="29"/>
        <v>0</v>
      </c>
      <c r="DG13" s="69">
        <f t="shared" si="30"/>
        <v>0</v>
      </c>
      <c r="DH13" s="69">
        <f t="shared" si="31"/>
        <v>0</v>
      </c>
      <c r="DI13" s="69">
        <f t="shared" si="32"/>
        <v>0</v>
      </c>
      <c r="DJ13" s="69">
        <f t="shared" si="33"/>
        <v>0</v>
      </c>
      <c r="DK13" s="69">
        <f t="shared" si="34"/>
        <v>0</v>
      </c>
      <c r="DL13" s="69">
        <f t="shared" si="35"/>
        <v>0</v>
      </c>
      <c r="DM13" s="69">
        <f t="shared" si="36"/>
        <v>0</v>
      </c>
      <c r="DN13" s="69">
        <f t="shared" si="37"/>
        <v>0</v>
      </c>
      <c r="DO13" s="69">
        <f t="shared" si="38"/>
        <v>0</v>
      </c>
      <c r="DP13" s="69">
        <f t="shared" si="39"/>
        <v>0</v>
      </c>
      <c r="DQ13" s="69">
        <f t="shared" si="40"/>
        <v>0</v>
      </c>
      <c r="DR13" s="69">
        <f t="shared" si="41"/>
        <v>0</v>
      </c>
      <c r="DS13" s="69">
        <f t="shared" si="42"/>
        <v>0</v>
      </c>
      <c r="DT13" s="69">
        <f t="shared" si="43"/>
        <v>0</v>
      </c>
      <c r="DU13" s="69">
        <f t="shared" si="44"/>
        <v>0</v>
      </c>
      <c r="DV13" s="69">
        <f t="shared" si="45"/>
        <v>0</v>
      </c>
      <c r="DW13" s="69">
        <f t="shared" si="46"/>
        <v>0</v>
      </c>
      <c r="DX13" s="69">
        <f t="shared" si="47"/>
        <v>0</v>
      </c>
      <c r="DY13" s="69">
        <f t="shared" si="48"/>
        <v>0</v>
      </c>
      <c r="DZ13" s="69">
        <f t="shared" si="49"/>
        <v>0</v>
      </c>
      <c r="EA13" s="69">
        <f t="shared" si="50"/>
        <v>0</v>
      </c>
      <c r="EB13" s="69">
        <f t="shared" si="51"/>
        <v>0</v>
      </c>
      <c r="EC13" s="69">
        <f t="shared" si="52"/>
        <v>0</v>
      </c>
      <c r="ED13" s="69">
        <f t="shared" si="53"/>
        <v>0</v>
      </c>
      <c r="EE13" s="69">
        <f t="shared" si="54"/>
        <v>0</v>
      </c>
      <c r="EF13" s="69">
        <f t="shared" si="55"/>
        <v>0</v>
      </c>
      <c r="EG13" s="69">
        <f t="shared" si="56"/>
        <v>0</v>
      </c>
      <c r="EH13" s="69">
        <f t="shared" si="57"/>
        <v>0</v>
      </c>
      <c r="EI13" s="70"/>
      <c r="EJ13" s="71">
        <f t="shared" si="58"/>
        <v>0</v>
      </c>
      <c r="EK13" s="70"/>
      <c r="EL13" s="75"/>
      <c r="EM13" s="73"/>
      <c r="EN13" s="74">
        <f t="shared" si="68"/>
        <v>2551.7199999999998</v>
      </c>
      <c r="EO13" s="58"/>
      <c r="EP13" s="68">
        <f t="shared" si="59"/>
        <v>3507.2126915839999</v>
      </c>
      <c r="EQ13" s="69">
        <f ca="1">IFERROR((NORMSDIST(((LN($EP13/$C$3)+(#REF!+($O$47^2)/2)*$O$52)/($O$47*SQRT($O$52))))*$EP13-NORMSDIST((((LN($EP13/$C$3)+(#REF!+($O$47^2)/2)*$O$52)/($O$47*SQRT($O$52)))-$O$47*SQRT(($O$52))))*$C$3*EXP(-#REF!*$O$52))*$B$3*100,0)</f>
        <v>0</v>
      </c>
      <c r="ER13" s="69">
        <f ca="1">IFERROR((NORMSDIST(((LN($EP13/$C$4)+(#REF!+($O$47^2)/2)*$O$52)/($O$47*SQRT($O$52))))*$EP13-NORMSDIST((((LN($EP13/$C$4)+(#REF!+($O$47^2)/2)*$O$52)/($O$47*SQRT($O$52)))-$O$47*SQRT(($O$52))))*$C$4*EXP(-#REF!*$O$52))*$B$4*100,0)</f>
        <v>0</v>
      </c>
      <c r="ES13" s="69">
        <f ca="1">IFERROR((NORMSDIST(((LN($EP13/$C$5)+(#REF!+($O$47^2)/2)*$O$52)/($O$47*SQRT($O$52))))*$EP13-NORMSDIST((((LN($EP13/$C$5)+(#REF!+($O$47^2)/2)*$O$52)/($O$47*SQRT($O$52)))-$O$47*SQRT(($O$52))))*$C$5*EXP(-#REF!*$O$52))*$B$5*100,0)</f>
        <v>0</v>
      </c>
      <c r="ET13" s="69">
        <f ca="1">IFERROR((NORMSDIST(((LN($EP13/$C$6)+(#REF!+($O$47^2)/2)*$O$52)/($O$47*SQRT($O$52))))*$EP13-NORMSDIST((((LN($EP13/$C$6)+(#REF!+($O$47^2)/2)*$O$52)/($O$47*SQRT($O$52)))-$O$47*SQRT(($O$52))))*$C$6*EXP(-#REF!*$O$52))*$B$6*100,0)</f>
        <v>0</v>
      </c>
      <c r="EU13" s="69">
        <f ca="1">IFERROR((NORMSDIST(((LN($EP13/$C$7)+(#REF!+($O$47^2)/2)*$O$52)/($O$47*SQRT($O$52))))*$EP13-NORMSDIST((((LN($EP13/$C$7)+(#REF!+($O$47^2)/2)*$O$52)/($O$47*SQRT($O$52)))-$O$47*SQRT(($O$52))))*$C$7*EXP(-#REF!*$O$52))*$B$7*100,0)</f>
        <v>0</v>
      </c>
      <c r="EV13" s="69">
        <f ca="1">IFERROR((NORMSDIST(((LN($EP13/$C$8)+(#REF!+($O$47^2)/2)*$O$52)/($O$47*SQRT($O$52))))*$EP13-NORMSDIST((((LN($EP13/$C$8)+(#REF!+($O$47^2)/2)*$O$52)/($O$47*SQRT($O$52)))-$O$47*SQRT(($O$52))))*$C$8*EXP(-#REF!*$O$52))*$B$8*100,0)</f>
        <v>0</v>
      </c>
      <c r="EW13" s="69">
        <f ca="1">IFERROR((NORMSDIST(((LN($EP13/$C$9)+(#REF!+($O$47^2)/2)*$O$52)/($O$47*SQRT($O$52))))*$EP13-NORMSDIST((((LN($EP13/$C$9)+(#REF!+($O$47^2)/2)*$O$52)/($O$47*SQRT($O$52)))-$O$47*SQRT(($O$52))))*$C$9*EXP(-#REF!*$O$52))*$B$9*100,0)</f>
        <v>0</v>
      </c>
      <c r="EX13" s="69">
        <f ca="1">IFERROR((NORMSDIST(((LN($EP13/$C$10)+(#REF!+($O$47^2)/2)*$O$52)/($O$47*SQRT($O$52))))*$EP13-NORMSDIST((((LN($EP13/$C$10)+(#REF!+($O$47^2)/2)*$O$52)/($O$47*SQRT($O$52)))-$O$47*SQRT(($O$52))))*$C$10*EXP(-#REF!*$O$52))*$B$10*100,0)</f>
        <v>0</v>
      </c>
      <c r="EY13" s="69">
        <f ca="1">IFERROR((NORMSDIST(((LN($EP13/$C$11)+(#REF!+($O$47^2)/2)*$O$52)/($O$47*SQRT($O$52))))*$EP13-NORMSDIST((((LN($EP13/$C$11)+(#REF!+($O$47^2)/2)*$O$52)/($O$47*SQRT($O$52)))-$O$47*SQRT(($O$52))))*$C$11*EXP(-#REF!*$O$52))*$B$11*100,0)</f>
        <v>0</v>
      </c>
      <c r="EZ13" s="69">
        <f ca="1">IFERROR((NORMSDIST(((LN($EP13/$C$12)+(#REF!+($O$47^2)/2)*$O$52)/($O$47*SQRT($O$52))))*$EP13-NORMSDIST((((LN($EP13/$C$12)+(#REF!+($O$47^2)/2)*$O$52)/($O$47*SQRT($O$52)))-$O$47*SQRT(($O$52))))*$C$12*EXP(-#REF!*$O$52))*$B$12*100,0)</f>
        <v>0</v>
      </c>
      <c r="FA13" s="69">
        <f ca="1">IFERROR((NORMSDIST(((LN($EP13/$C$13)+(#REF!+($O$47^2)/2)*$O$52)/($O$47*SQRT($O$52))))*$EP13-NORMSDIST((((LN($EP13/$C$13)+(#REF!+($O$47^2)/2)*$O$52)/($O$47*SQRT($O$52)))-$O$47*SQRT(($O$52))))*$C$13*EXP(-#REF!*$O$52))*$B$13*100,0)</f>
        <v>0</v>
      </c>
      <c r="FB13" s="69">
        <f ca="1">IFERROR((NORMSDIST(((LN($EP13/$C$14)+(#REF!+($O$47^2)/2)*$O$52)/($O$47*SQRT($O$52))))*$EP13-NORMSDIST((((LN($EP13/$C$14)+(#REF!+($O$47^2)/2)*$O$52)/($O$47*SQRT($O$52)))-$O$47*SQRT(($O$52))))*$C$14*EXP(-#REF!*$O$52))*$B$14*100,0)</f>
        <v>0</v>
      </c>
      <c r="FC13" s="69">
        <f ca="1">IFERROR((NORMSDIST(((LN($EP13/$C$15)+(#REF!+($O$47^2)/2)*$O$52)/($O$47*SQRT($O$52))))*$EP13-NORMSDIST((((LN($EP13/$C$15)+(#REF!+($O$47^2)/2)*$O$52)/($O$47*SQRT($O$52)))-$O$47*SQRT(($O$52))))*$C$15*EXP(-#REF!*$O$52))*$B$15*100,0)</f>
        <v>0</v>
      </c>
      <c r="FD13" s="69">
        <f ca="1">IFERROR((NORMSDIST(((LN($EP13/$C$16)+(#REF!+($O$47^2)/2)*$O$52)/($O$47*SQRT($O$52))))*$EP13-NORMSDIST((((LN($EP13/$C$16)+(#REF!+($O$47^2)/2)*$O$52)/($O$47*SQRT($O$52)))-$O$47*SQRT(($O$52))))*$C$16*EXP(-#REF!*$O$52))*$B$16*100,0)</f>
        <v>0</v>
      </c>
      <c r="FE13" s="69">
        <f ca="1">IFERROR((NORMSDIST(((LN($EP13/$C$17)+(#REF!+($O$47^2)/2)*$O$52)/($O$47*SQRT($O$52))))*$EP13-NORMSDIST((((LN($EP13/$C$17)+(#REF!+($O$47^2)/2)*$O$52)/($O$47*SQRT($O$52)))-$O$47*SQRT(($O$52))))*$C$17*EXP(-#REF!*$O$52))*$B$17*100,0)</f>
        <v>0</v>
      </c>
      <c r="FF13" s="69">
        <f ca="1">IFERROR((NORMSDIST(((LN($EP13/$C$18)+(#REF!+($O$47^2)/2)*$O$52)/($O$47*SQRT($O$52))))*$EP13-NORMSDIST((((LN($EP13/$C$18)+(#REF!+($O$47^2)/2)*$O$52)/($O$47*SQRT($O$52)))-$O$47*SQRT(($O$52))))*$C$18*EXP(-#REF!*$O$52))*$B$18*100,0)</f>
        <v>0</v>
      </c>
      <c r="FG13" s="69">
        <f ca="1">IFERROR((NORMSDIST(((LN($EP13/$C$19)+(#REF!+($O$47^2)/2)*$O$52)/($O$47*SQRT($O$52))))*$EP13-NORMSDIST((((LN($EP13/$C$19)+(#REF!+($O$47^2)/2)*$O$52)/($O$47*SQRT($O$52)))-$O$47*SQRT(($O$52))))*$C$19*EXP(-#REF!*$O$52))*$B$19*100,0)</f>
        <v>0</v>
      </c>
      <c r="FH13" s="69">
        <f ca="1">IFERROR((NORMSDIST(((LN($EP13/$C$20)+(#REF!+($O$47^2)/2)*$O$52)/($O$47*SQRT($O$52))))*$EP13-NORMSDIST((((LN($EP13/$C$20)+(#REF!+($O$47^2)/2)*$O$52)/($O$47*SQRT($O$52)))-$O$47*SQRT(($O$52))))*$C$20*EXP(-#REF!*$O$52))*$B$20*100,0)</f>
        <v>0</v>
      </c>
      <c r="FI13" s="69">
        <f ca="1">IFERROR((NORMSDIST(((LN($EP13/$C$21)+(#REF!+($O$47^2)/2)*$O$52)/($O$47*SQRT($O$52))))*$EP13-NORMSDIST((((LN($EP13/$C$21)+(#REF!+($O$47^2)/2)*$O$52)/($O$47*SQRT($O$52)))-$O$47*SQRT(($O$52))))*$C$21*EXP(-#REF!*$O$52))*$B$21*100,0)</f>
        <v>0</v>
      </c>
      <c r="FJ13" s="69">
        <f ca="1">IFERROR((NORMSDIST(((LN($EP13/$C$22)+(#REF!+($O$47^2)/2)*$O$52)/($O$47*SQRT($O$52))))*$EP13-NORMSDIST((((LN($EP13/$C$22)+(#REF!+($O$47^2)/2)*$O$52)/($O$47*SQRT($O$52)))-$O$47*SQRT(($O$52))))*$C$22*EXP(-#REF!*$O$52))*$B$22*100,0)</f>
        <v>0</v>
      </c>
      <c r="FK13" s="69">
        <f ca="1">IFERROR((NORMSDIST(((LN($EP13/$C$23)+(#REF!+($O$47^2)/2)*$O$52)/($O$47*SQRT($O$52))))*$EP13-NORMSDIST((((LN($EP13/$C$23)+(#REF!+($O$47^2)/2)*$O$52)/($O$47*SQRT($O$52)))-$O$47*SQRT(($O$52))))*$C$23*EXP(-#REF!*$O$52))*$B$23*100,0)</f>
        <v>0</v>
      </c>
      <c r="FL13" s="69">
        <f ca="1">IFERROR((NORMSDIST(((LN($EP13/$C$24)+(#REF!+($O$47^2)/2)*$O$52)/($O$47*SQRT($O$52))))*$EP13-NORMSDIST((((LN($EP13/$C$24)+(#REF!+($O$47^2)/2)*$O$52)/($O$47*SQRT($O$52)))-$O$47*SQRT(($O$52))))*$C$24*EXP(-#REF!*$O$52))*$B$24*100,0)</f>
        <v>0</v>
      </c>
      <c r="FM13" s="69">
        <f ca="1">IFERROR((NORMSDIST(((LN($EP13/$C$25)+(#REF!+($O$47^2)/2)*$O$52)/($O$47*SQRT($O$52))))*$EP13-NORMSDIST((((LN($EP13/$C$25)+(#REF!+($O$47^2)/2)*$O$52)/($O$47*SQRT($O$52)))-$O$47*SQRT(($O$52))))*$C$25*EXP(-#REF!*$O$52))*$B$25*100,0)</f>
        <v>0</v>
      </c>
      <c r="FN13" s="69">
        <f ca="1">IFERROR((NORMSDIST(((LN($EP13/$C$26)+(#REF!+($O$47^2)/2)*$O$52)/($O$47*SQRT($O$52))))*$EP13-NORMSDIST((((LN($EP13/$C$26)+(#REF!+($O$47^2)/2)*$O$52)/($O$47*SQRT($O$52)))-$O$47*SQRT(($O$52))))*$C$26*EXP(-#REF!*$O$52))*$B$26*100,0)</f>
        <v>0</v>
      </c>
      <c r="FO13" s="69">
        <f ca="1">IFERROR((NORMSDIST(((LN($EP13/$C$27)+(#REF!+($O$47^2)/2)*$O$52)/($O$47*SQRT($O$52))))*$EP13-NORMSDIST((((LN($EP13/$C$27)+(#REF!+($O$47^2)/2)*$O$52)/($O$47*SQRT($O$52)))-$O$47*SQRT(($O$52))))*$C$27*EXP(-#REF!*$O$52))*$B$27*100,0)</f>
        <v>0</v>
      </c>
      <c r="FP13" s="69">
        <f ca="1">IFERROR((NORMSDIST(((LN($EP13/$C$28)+(#REF!+($O$47^2)/2)*$O$52)/($O$47*SQRT($O$52))))*$EP13-NORMSDIST((((LN($EP13/$C$28)+(#REF!+($O$47^2)/2)*$O$52)/($O$47*SQRT($O$52)))-$O$47*SQRT(($O$52))))*$C$28*EXP(-#REF!*$O$52))*$B$28*100,0)</f>
        <v>0</v>
      </c>
      <c r="FQ13" s="69">
        <f ca="1">IFERROR((NORMSDIST(((LN($EP13/$C$29)+(#REF!+($O$47^2)/2)*$O$52)/($O$47*SQRT($O$52))))*$EP13-NORMSDIST((((LN($EP13/$C$29)+(#REF!+($O$47^2)/2)*$O$52)/($O$47*SQRT($O$52)))-$O$47*SQRT(($O$52))))*$C$29*EXP(-#REF!*$O$52))*$B$29*100,0)</f>
        <v>0</v>
      </c>
      <c r="FR13" s="69">
        <f ca="1">IFERROR((NORMSDIST(((LN($EP13/$C$30)+(#REF!+($O$47^2)/2)*$O$52)/($O$47*SQRT($O$52))))*$EP13-NORMSDIST((((LN($EP13/$C$30)+(#REF!+($O$47^2)/2)*$O$52)/($O$47*SQRT($O$52)))-$O$47*SQRT(($O$52))))*$C$30*EXP(-#REF!*$O$52))*$B$30*100,0)</f>
        <v>0</v>
      </c>
      <c r="FS13" s="69">
        <f ca="1">IFERROR((NORMSDIST(((LN($EP13/$C$31)+(#REF!+($O$47^2)/2)*$O$52)/($O$47*SQRT($O$52))))*$EP13-NORMSDIST((((LN($EP13/$C$31)+(#REF!+($O$47^2)/2)*$O$52)/($O$47*SQRT($O$52)))-$O$47*SQRT(($O$52))))*$C$31*EXP(-#REF!*$O$52))*$B$31*100,0)</f>
        <v>0</v>
      </c>
      <c r="FT13" s="69">
        <f ca="1">IFERROR((NORMSDIST(((LN($EP13/$C$32)+(#REF!+($O$47^2)/2)*$O$52)/($O$47*SQRT($O$52))))*$EP13-NORMSDIST((((LN($EP13/$C$32)+(#REF!+($O$47^2)/2)*$O$52)/($O$47*SQRT($O$52)))-$O$47*SQRT(($O$52))))*$C$32*EXP(-#REF!*$O$52))*$B$32*100,0)</f>
        <v>0</v>
      </c>
      <c r="FU13" s="69">
        <f ca="1">IFERROR((NORMSDIST(((LN($EP13/$C$33)+(#REF!+($O$47^2)/2)*$O$52)/($O$47*SQRT($O$52))))*$EP13-NORMSDIST((((LN($EP13/$C$33)+(#REF!+($O$47^2)/2)*$O$52)/($O$47*SQRT($O$52)))-$O$47*SQRT(($O$52))))*$C$33*EXP(-#REF!*$O$52))*$B$33*100,0)</f>
        <v>0</v>
      </c>
      <c r="FV13" s="69">
        <f ca="1">IFERROR((NORMSDIST(((LN($EP13/$C$34)+(#REF!+($O$47^2)/2)*$O$52)/($O$47*SQRT($O$52))))*$EP13-NORMSDIST((((LN($EP13/$C$34)+(#REF!+($O$47^2)/2)*$O$52)/($O$47*SQRT($O$52)))-$O$47*SQRT(($O$52))))*$C$34*EXP(-#REF!*$O$52))*$B$34*100,0)</f>
        <v>0</v>
      </c>
      <c r="FW13" s="69">
        <f ca="1">IFERROR((NORMSDIST(((LN($EP13/$C$35)+(#REF!+($O$47^2)/2)*$O$52)/($O$47*SQRT($O$52))))*$EP13-NORMSDIST((((LN($EP13/$C$35)+(#REF!+($O$47^2)/2)*$O$52)/($O$47*SQRT($O$52)))-$O$47*SQRT(($O$52))))*$C$35*EXP(-#REF!*$O$52))*$B$35*100,0)</f>
        <v>0</v>
      </c>
      <c r="FX13" s="69">
        <f ca="1">IFERROR((NORMSDIST(((LN($EP13/$C$36)+(#REF!+($O$47^2)/2)*$O$52)/($O$47*SQRT($O$52))))*$EP13-NORMSDIST((((LN($EP13/$C$36)+(#REF!+($O$47^2)/2)*$O$52)/($O$47*SQRT($O$52)))-$O$47*SQRT(($O$52))))*$C$36*EXP(-#REF!*$O$52))*$B$36*100,0)</f>
        <v>0</v>
      </c>
      <c r="FY13" s="69">
        <f ca="1">IFERROR((NORMSDIST(((LN($EP13/$C$37)+(#REF!+($O$47^2)/2)*$O$52)/($O$47*SQRT($O$52))))*$EP13-NORMSDIST((((LN($EP13/$C$37)+(#REF!+($O$47^2)/2)*$O$52)/($O$47*SQRT($O$52)))-$O$47*SQRT(($O$52))))*$C$37*EXP(-#REF!*$O$52))*$B$37*100,0)</f>
        <v>0</v>
      </c>
      <c r="FZ13" s="70"/>
      <c r="GA13" s="71">
        <f t="shared" ca="1" si="60"/>
        <v>0</v>
      </c>
      <c r="GB13" s="70"/>
      <c r="GC13" s="75"/>
      <c r="GD13" s="73"/>
      <c r="GE13" s="74">
        <f t="shared" ca="1" si="61"/>
        <v>2551.7199999999998</v>
      </c>
    </row>
    <row r="14" spans="1:187">
      <c r="A14" s="166" t="s">
        <v>205</v>
      </c>
      <c r="B14" s="797"/>
      <c r="C14" s="798">
        <v>5397.2999999999993</v>
      </c>
      <c r="D14" s="799">
        <v>6.5010000000000003</v>
      </c>
      <c r="E14" s="800">
        <f t="shared" si="0"/>
        <v>0</v>
      </c>
      <c r="F14" s="801">
        <f t="shared" si="1"/>
        <v>0</v>
      </c>
      <c r="G14" s="802">
        <f t="shared" si="62"/>
        <v>6.8</v>
      </c>
      <c r="H14" s="803"/>
      <c r="I14" s="804">
        <f t="shared" si="2"/>
        <v>0</v>
      </c>
      <c r="J14" s="805">
        <f t="shared" si="3"/>
        <v>0</v>
      </c>
      <c r="K14" s="49"/>
      <c r="L14" s="744">
        <f>IFERROR(-1+(M14/$M$18),"")</f>
        <v>-7.7631840000000008E-2</v>
      </c>
      <c r="M14" s="745">
        <f t="shared" si="4"/>
        <v>3578.7884607999999</v>
      </c>
      <c r="N14" s="666">
        <f t="shared" si="5"/>
        <v>2551.7199999999998</v>
      </c>
      <c r="O14" s="667">
        <f t="shared" ca="1" si="6"/>
        <v>2551.7199999999998</v>
      </c>
      <c r="P14" s="49"/>
      <c r="Q14" s="740">
        <v>5397.2999999999993</v>
      </c>
      <c r="R14" s="764">
        <f t="shared" si="63"/>
        <v>0</v>
      </c>
      <c r="S14" s="760">
        <f t="shared" si="7"/>
        <v>5397.2999999999993</v>
      </c>
      <c r="T14" s="586" t="str">
        <f t="shared" si="8"/>
        <v>MERV - XMEV - GFGC53973G - 24hs</v>
      </c>
      <c r="U14" s="753" t="str">
        <f t="shared" si="9"/>
        <v>GFGC53973G</v>
      </c>
      <c r="V14" s="765">
        <f t="shared" ca="1" si="10"/>
        <v>27.188618105951832</v>
      </c>
      <c r="W14" s="582">
        <f>IFERROR(VLOOKUP($U14,HomeBroker!$A$30:$F$90,6,0),0)</f>
        <v>6.8</v>
      </c>
      <c r="X14" s="581">
        <f t="shared" si="64"/>
        <v>3.5</v>
      </c>
      <c r="Y14" s="672">
        <f t="shared" si="11"/>
        <v>0.33333333333333348</v>
      </c>
      <c r="Z14" s="49"/>
      <c r="AA14" s="743">
        <v>4258.0999999999995</v>
      </c>
      <c r="AB14" s="778">
        <f t="shared" si="65"/>
        <v>0</v>
      </c>
      <c r="AC14" s="760">
        <f t="shared" si="12"/>
        <v>4258.0999999999995</v>
      </c>
      <c r="AD14" s="586" t="str">
        <f t="shared" si="13"/>
        <v>MERV - XMEV - GFGV42581G - 24hs</v>
      </c>
      <c r="AE14" s="753" t="str">
        <f t="shared" si="14"/>
        <v>GFGV42581G</v>
      </c>
      <c r="AF14" s="757">
        <f t="shared" ca="1" si="15"/>
        <v>312.95894741183793</v>
      </c>
      <c r="AG14" s="582">
        <f>IFERROR(VLOOKUP($AE14,HomeBroker!$A$30:$F$90,6,0),0)</f>
        <v>400.00099999999998</v>
      </c>
      <c r="AH14" s="581">
        <f t="shared" si="66"/>
        <v>159.99900000000002</v>
      </c>
      <c r="AI14" s="672">
        <f t="shared" si="67"/>
        <v>0.6666638889004628</v>
      </c>
      <c r="AJ14" s="49"/>
      <c r="AK14" s="673"/>
      <c r="AL14" s="605" t="s">
        <v>160</v>
      </c>
      <c r="AM14" s="584"/>
      <c r="AN14" s="598"/>
      <c r="AO14" s="587"/>
      <c r="AP14" s="590">
        <f t="shared" si="16"/>
        <v>0</v>
      </c>
      <c r="AQ14" s="601">
        <f t="shared" si="17"/>
        <v>0</v>
      </c>
      <c r="AR14" s="606" t="s">
        <v>206</v>
      </c>
      <c r="AS14" s="584"/>
      <c r="AT14" s="598"/>
      <c r="AU14" s="587"/>
      <c r="AV14" s="590">
        <f t="shared" si="18"/>
        <v>0</v>
      </c>
      <c r="AW14" s="601">
        <f t="shared" si="19"/>
        <v>0</v>
      </c>
      <c r="AX14" s="609" t="s">
        <v>207</v>
      </c>
      <c r="AY14" s="607"/>
      <c r="AZ14" s="587"/>
      <c r="BA14" s="590">
        <f t="shared" si="20"/>
        <v>0</v>
      </c>
      <c r="BB14" s="592">
        <f t="shared" si="21"/>
        <v>0</v>
      </c>
      <c r="CY14" s="68">
        <f t="shared" si="22"/>
        <v>3578.7884607999999</v>
      </c>
      <c r="CZ14" s="69">
        <f t="shared" si="23"/>
        <v>0</v>
      </c>
      <c r="DA14" s="69">
        <f t="shared" si="24"/>
        <v>0</v>
      </c>
      <c r="DB14" s="69">
        <f t="shared" si="25"/>
        <v>0</v>
      </c>
      <c r="DC14" s="69">
        <f t="shared" si="26"/>
        <v>0</v>
      </c>
      <c r="DD14" s="69">
        <f t="shared" si="27"/>
        <v>0</v>
      </c>
      <c r="DE14" s="69">
        <f t="shared" si="28"/>
        <v>0</v>
      </c>
      <c r="DF14" s="69">
        <f t="shared" si="29"/>
        <v>0</v>
      </c>
      <c r="DG14" s="69">
        <f t="shared" si="30"/>
        <v>0</v>
      </c>
      <c r="DH14" s="69">
        <f t="shared" si="31"/>
        <v>0</v>
      </c>
      <c r="DI14" s="69">
        <f t="shared" si="32"/>
        <v>0</v>
      </c>
      <c r="DJ14" s="69">
        <f t="shared" si="33"/>
        <v>0</v>
      </c>
      <c r="DK14" s="69">
        <f t="shared" si="34"/>
        <v>0</v>
      </c>
      <c r="DL14" s="69">
        <f t="shared" si="35"/>
        <v>0</v>
      </c>
      <c r="DM14" s="69">
        <f t="shared" si="36"/>
        <v>0</v>
      </c>
      <c r="DN14" s="69">
        <f t="shared" si="37"/>
        <v>0</v>
      </c>
      <c r="DO14" s="69">
        <f t="shared" si="38"/>
        <v>0</v>
      </c>
      <c r="DP14" s="69">
        <f t="shared" si="39"/>
        <v>0</v>
      </c>
      <c r="DQ14" s="69">
        <f t="shared" si="40"/>
        <v>0</v>
      </c>
      <c r="DR14" s="69">
        <f t="shared" si="41"/>
        <v>0</v>
      </c>
      <c r="DS14" s="69">
        <f t="shared" si="42"/>
        <v>0</v>
      </c>
      <c r="DT14" s="69">
        <f t="shared" si="43"/>
        <v>0</v>
      </c>
      <c r="DU14" s="69">
        <f t="shared" si="44"/>
        <v>0</v>
      </c>
      <c r="DV14" s="69">
        <f t="shared" si="45"/>
        <v>0</v>
      </c>
      <c r="DW14" s="69">
        <f t="shared" si="46"/>
        <v>0</v>
      </c>
      <c r="DX14" s="69">
        <f t="shared" si="47"/>
        <v>0</v>
      </c>
      <c r="DY14" s="69">
        <f t="shared" si="48"/>
        <v>0</v>
      </c>
      <c r="DZ14" s="69">
        <f t="shared" si="49"/>
        <v>0</v>
      </c>
      <c r="EA14" s="69">
        <f t="shared" si="50"/>
        <v>0</v>
      </c>
      <c r="EB14" s="69">
        <f t="shared" si="51"/>
        <v>0</v>
      </c>
      <c r="EC14" s="69">
        <f t="shared" si="52"/>
        <v>0</v>
      </c>
      <c r="ED14" s="69">
        <f t="shared" si="53"/>
        <v>0</v>
      </c>
      <c r="EE14" s="69">
        <f t="shared" si="54"/>
        <v>0</v>
      </c>
      <c r="EF14" s="69">
        <f t="shared" si="55"/>
        <v>0</v>
      </c>
      <c r="EG14" s="69">
        <f t="shared" si="56"/>
        <v>0</v>
      </c>
      <c r="EH14" s="69">
        <f t="shared" si="57"/>
        <v>0</v>
      </c>
      <c r="EI14" s="70"/>
      <c r="EJ14" s="71">
        <f t="shared" si="58"/>
        <v>0</v>
      </c>
      <c r="EK14" s="70"/>
      <c r="EL14" s="75"/>
      <c r="EM14" s="73"/>
      <c r="EN14" s="74">
        <f t="shared" si="68"/>
        <v>2551.7199999999998</v>
      </c>
      <c r="EO14" s="58"/>
      <c r="EP14" s="68">
        <f t="shared" si="59"/>
        <v>3578.7884607999999</v>
      </c>
      <c r="EQ14" s="69">
        <f ca="1">IFERROR((NORMSDIST(((LN($EP14/$C$3)+(#REF!+($O$47^2)/2)*$O$52)/($O$47*SQRT($O$52))))*$EP14-NORMSDIST((((LN($EP14/$C$3)+(#REF!+($O$47^2)/2)*$O$52)/($O$47*SQRT($O$52)))-$O$47*SQRT(($O$52))))*$C$3*EXP(-#REF!*$O$52))*$B$3*100,0)</f>
        <v>0</v>
      </c>
      <c r="ER14" s="69">
        <f ca="1">IFERROR((NORMSDIST(((LN($EP14/$C$4)+(#REF!+($O$47^2)/2)*$O$52)/($O$47*SQRT($O$52))))*$EP14-NORMSDIST((((LN($EP14/$C$4)+(#REF!+($O$47^2)/2)*$O$52)/($O$47*SQRT($O$52)))-$O$47*SQRT(($O$52))))*$C$4*EXP(-#REF!*$O$52))*$B$4*100,0)</f>
        <v>0</v>
      </c>
      <c r="ES14" s="69">
        <f ca="1">IFERROR((NORMSDIST(((LN($EP14/$C$5)+(#REF!+($O$47^2)/2)*$O$52)/($O$47*SQRT($O$52))))*$EP14-NORMSDIST((((LN($EP14/$C$5)+(#REF!+($O$47^2)/2)*$O$52)/($O$47*SQRT($O$52)))-$O$47*SQRT(($O$52))))*$C$5*EXP(-#REF!*$O$52))*$B$5*100,0)</f>
        <v>0</v>
      </c>
      <c r="ET14" s="69">
        <f ca="1">IFERROR((NORMSDIST(((LN($EP14/$C$6)+(#REF!+($O$47^2)/2)*$O$52)/($O$47*SQRT($O$52))))*$EP14-NORMSDIST((((LN($EP14/$C$6)+(#REF!+($O$47^2)/2)*$O$52)/($O$47*SQRT($O$52)))-$O$47*SQRT(($O$52))))*$C$6*EXP(-#REF!*$O$52))*$B$6*100,0)</f>
        <v>0</v>
      </c>
      <c r="EU14" s="69">
        <f ca="1">IFERROR((NORMSDIST(((LN($EP14/$C$7)+(#REF!+($O$47^2)/2)*$O$52)/($O$47*SQRT($O$52))))*$EP14-NORMSDIST((((LN($EP14/$C$7)+(#REF!+($O$47^2)/2)*$O$52)/($O$47*SQRT($O$52)))-$O$47*SQRT(($O$52))))*$C$7*EXP(-#REF!*$O$52))*$B$7*100,0)</f>
        <v>0</v>
      </c>
      <c r="EV14" s="69">
        <f ca="1">IFERROR((NORMSDIST(((LN($EP14/$C$8)+(#REF!+($O$47^2)/2)*$O$52)/($O$47*SQRT($O$52))))*$EP14-NORMSDIST((((LN($EP14/$C$8)+(#REF!+($O$47^2)/2)*$O$52)/($O$47*SQRT($O$52)))-$O$47*SQRT(($O$52))))*$C$8*EXP(-#REF!*$O$52))*$B$8*100,0)</f>
        <v>0</v>
      </c>
      <c r="EW14" s="69">
        <f ca="1">IFERROR((NORMSDIST(((LN($EP14/$C$9)+(#REF!+($O$47^2)/2)*$O$52)/($O$47*SQRT($O$52))))*$EP14-NORMSDIST((((LN($EP14/$C$9)+(#REF!+($O$47^2)/2)*$O$52)/($O$47*SQRT($O$52)))-$O$47*SQRT(($O$52))))*$C$9*EXP(-#REF!*$O$52))*$B$9*100,0)</f>
        <v>0</v>
      </c>
      <c r="EX14" s="69">
        <f ca="1">IFERROR((NORMSDIST(((LN($EP14/$C$10)+(#REF!+($O$47^2)/2)*$O$52)/($O$47*SQRT($O$52))))*$EP14-NORMSDIST((((LN($EP14/$C$10)+(#REF!+($O$47^2)/2)*$O$52)/($O$47*SQRT($O$52)))-$O$47*SQRT(($O$52))))*$C$10*EXP(-#REF!*$O$52))*$B$10*100,0)</f>
        <v>0</v>
      </c>
      <c r="EY14" s="69">
        <f ca="1">IFERROR((NORMSDIST(((LN($EP14/$C$11)+(#REF!+($O$47^2)/2)*$O$52)/($O$47*SQRT($O$52))))*$EP14-NORMSDIST((((LN($EP14/$C$11)+(#REF!+($O$47^2)/2)*$O$52)/($O$47*SQRT($O$52)))-$O$47*SQRT(($O$52))))*$C$11*EXP(-#REF!*$O$52))*$B$11*100,0)</f>
        <v>0</v>
      </c>
      <c r="EZ14" s="69">
        <f ca="1">IFERROR((NORMSDIST(((LN($EP14/$C$12)+(#REF!+($O$47^2)/2)*$O$52)/($O$47*SQRT($O$52))))*$EP14-NORMSDIST((((LN($EP14/$C$12)+(#REF!+($O$47^2)/2)*$O$52)/($O$47*SQRT($O$52)))-$O$47*SQRT(($O$52))))*$C$12*EXP(-#REF!*$O$52))*$B$12*100,0)</f>
        <v>0</v>
      </c>
      <c r="FA14" s="69">
        <f ca="1">IFERROR((NORMSDIST(((LN($EP14/$C$13)+(#REF!+($O$47^2)/2)*$O$52)/($O$47*SQRT($O$52))))*$EP14-NORMSDIST((((LN($EP14/$C$13)+(#REF!+($O$47^2)/2)*$O$52)/($O$47*SQRT($O$52)))-$O$47*SQRT(($O$52))))*$C$13*EXP(-#REF!*$O$52))*$B$13*100,0)</f>
        <v>0</v>
      </c>
      <c r="FB14" s="69">
        <f ca="1">IFERROR((NORMSDIST(((LN($EP14/$C$14)+(#REF!+($O$47^2)/2)*$O$52)/($O$47*SQRT($O$52))))*$EP14-NORMSDIST((((LN($EP14/$C$14)+(#REF!+($O$47^2)/2)*$O$52)/($O$47*SQRT($O$52)))-$O$47*SQRT(($O$52))))*$C$14*EXP(-#REF!*$O$52))*$B$14*100,0)</f>
        <v>0</v>
      </c>
      <c r="FC14" s="69">
        <f ca="1">IFERROR((NORMSDIST(((LN($EP14/$C$15)+(#REF!+($O$47^2)/2)*$O$52)/($O$47*SQRT($O$52))))*$EP14-NORMSDIST((((LN($EP14/$C$15)+(#REF!+($O$47^2)/2)*$O$52)/($O$47*SQRT($O$52)))-$O$47*SQRT(($O$52))))*$C$15*EXP(-#REF!*$O$52))*$B$15*100,0)</f>
        <v>0</v>
      </c>
      <c r="FD14" s="69">
        <f ca="1">IFERROR((NORMSDIST(((LN($EP14/$C$16)+(#REF!+($O$47^2)/2)*$O$52)/($O$47*SQRT($O$52))))*$EP14-NORMSDIST((((LN($EP14/$C$16)+(#REF!+($O$47^2)/2)*$O$52)/($O$47*SQRT($O$52)))-$O$47*SQRT(($O$52))))*$C$16*EXP(-#REF!*$O$52))*$B$16*100,0)</f>
        <v>0</v>
      </c>
      <c r="FE14" s="69">
        <f ca="1">IFERROR((NORMSDIST(((LN($EP14/$C$17)+(#REF!+($O$47^2)/2)*$O$52)/($O$47*SQRT($O$52))))*$EP14-NORMSDIST((((LN($EP14/$C$17)+(#REF!+($O$47^2)/2)*$O$52)/($O$47*SQRT($O$52)))-$O$47*SQRT(($O$52))))*$C$17*EXP(-#REF!*$O$52))*$B$17*100,0)</f>
        <v>0</v>
      </c>
      <c r="FF14" s="69">
        <f ca="1">IFERROR((NORMSDIST(((LN($EP14/$C$18)+(#REF!+($O$47^2)/2)*$O$52)/($O$47*SQRT($O$52))))*$EP14-NORMSDIST((((LN($EP14/$C$18)+(#REF!+($O$47^2)/2)*$O$52)/($O$47*SQRT($O$52)))-$O$47*SQRT(($O$52))))*$C$18*EXP(-#REF!*$O$52))*$B$18*100,0)</f>
        <v>0</v>
      </c>
      <c r="FG14" s="69">
        <f ca="1">IFERROR((NORMSDIST(((LN($EP14/$C$19)+(#REF!+($O$47^2)/2)*$O$52)/($O$47*SQRT($O$52))))*$EP14-NORMSDIST((((LN($EP14/$C$19)+(#REF!+($O$47^2)/2)*$O$52)/($O$47*SQRT($O$52)))-$O$47*SQRT(($O$52))))*$C$19*EXP(-#REF!*$O$52))*$B$19*100,0)</f>
        <v>0</v>
      </c>
      <c r="FH14" s="69">
        <f ca="1">IFERROR((NORMSDIST(((LN($EP14/$C$20)+(#REF!+($O$47^2)/2)*$O$52)/($O$47*SQRT($O$52))))*$EP14-NORMSDIST((((LN($EP14/$C$20)+(#REF!+($O$47^2)/2)*$O$52)/($O$47*SQRT($O$52)))-$O$47*SQRT(($O$52))))*$C$20*EXP(-#REF!*$O$52))*$B$20*100,0)</f>
        <v>0</v>
      </c>
      <c r="FI14" s="69">
        <f ca="1">IFERROR((NORMSDIST(((LN($EP14/$C$21)+(#REF!+($O$47^2)/2)*$O$52)/($O$47*SQRT($O$52))))*$EP14-NORMSDIST((((LN($EP14/$C$21)+(#REF!+($O$47^2)/2)*$O$52)/($O$47*SQRT($O$52)))-$O$47*SQRT(($O$52))))*$C$21*EXP(-#REF!*$O$52))*$B$21*100,0)</f>
        <v>0</v>
      </c>
      <c r="FJ14" s="69">
        <f ca="1">IFERROR((NORMSDIST(((LN($EP14/$C$22)+(#REF!+($O$47^2)/2)*$O$52)/($O$47*SQRT($O$52))))*$EP14-NORMSDIST((((LN($EP14/$C$22)+(#REF!+($O$47^2)/2)*$O$52)/($O$47*SQRT($O$52)))-$O$47*SQRT(($O$52))))*$C$22*EXP(-#REF!*$O$52))*$B$22*100,0)</f>
        <v>0</v>
      </c>
      <c r="FK14" s="69">
        <f ca="1">IFERROR((NORMSDIST(((LN($EP14/$C$23)+(#REF!+($O$47^2)/2)*$O$52)/($O$47*SQRT($O$52))))*$EP14-NORMSDIST((((LN($EP14/$C$23)+(#REF!+($O$47^2)/2)*$O$52)/($O$47*SQRT($O$52)))-$O$47*SQRT(($O$52))))*$C$23*EXP(-#REF!*$O$52))*$B$23*100,0)</f>
        <v>0</v>
      </c>
      <c r="FL14" s="69">
        <f ca="1">IFERROR((NORMSDIST(((LN($EP14/$C$24)+(#REF!+($O$47^2)/2)*$O$52)/($O$47*SQRT($O$52))))*$EP14-NORMSDIST((((LN($EP14/$C$24)+(#REF!+($O$47^2)/2)*$O$52)/($O$47*SQRT($O$52)))-$O$47*SQRT(($O$52))))*$C$24*EXP(-#REF!*$O$52))*$B$24*100,0)</f>
        <v>0</v>
      </c>
      <c r="FM14" s="69">
        <f ca="1">IFERROR((NORMSDIST(((LN($EP14/$C$25)+(#REF!+($O$47^2)/2)*$O$52)/($O$47*SQRT($O$52))))*$EP14-NORMSDIST((((LN($EP14/$C$25)+(#REF!+($O$47^2)/2)*$O$52)/($O$47*SQRT($O$52)))-$O$47*SQRT(($O$52))))*$C$25*EXP(-#REF!*$O$52))*$B$25*100,0)</f>
        <v>0</v>
      </c>
      <c r="FN14" s="69">
        <f ca="1">IFERROR((NORMSDIST(((LN($EP14/$C$26)+(#REF!+($O$47^2)/2)*$O$52)/($O$47*SQRT($O$52))))*$EP14-NORMSDIST((((LN($EP14/$C$26)+(#REF!+($O$47^2)/2)*$O$52)/($O$47*SQRT($O$52)))-$O$47*SQRT(($O$52))))*$C$26*EXP(-#REF!*$O$52))*$B$26*100,0)</f>
        <v>0</v>
      </c>
      <c r="FO14" s="69">
        <f ca="1">IFERROR((NORMSDIST(((LN($EP14/$C$27)+(#REF!+($O$47^2)/2)*$O$52)/($O$47*SQRT($O$52))))*$EP14-NORMSDIST((((LN($EP14/$C$27)+(#REF!+($O$47^2)/2)*$O$52)/($O$47*SQRT($O$52)))-$O$47*SQRT(($O$52))))*$C$27*EXP(-#REF!*$O$52))*$B$27*100,0)</f>
        <v>0</v>
      </c>
      <c r="FP14" s="69">
        <f ca="1">IFERROR((NORMSDIST(((LN($EP14/$C$28)+(#REF!+($O$47^2)/2)*$O$52)/($O$47*SQRT($O$52))))*$EP14-NORMSDIST((((LN($EP14/$C$28)+(#REF!+($O$47^2)/2)*$O$52)/($O$47*SQRT($O$52)))-$O$47*SQRT(($O$52))))*$C$28*EXP(-#REF!*$O$52))*$B$28*100,0)</f>
        <v>0</v>
      </c>
      <c r="FQ14" s="69">
        <f ca="1">IFERROR((NORMSDIST(((LN($EP14/$C$29)+(#REF!+($O$47^2)/2)*$O$52)/($O$47*SQRT($O$52))))*$EP14-NORMSDIST((((LN($EP14/$C$29)+(#REF!+($O$47^2)/2)*$O$52)/($O$47*SQRT($O$52)))-$O$47*SQRT(($O$52))))*$C$29*EXP(-#REF!*$O$52))*$B$29*100,0)</f>
        <v>0</v>
      </c>
      <c r="FR14" s="69">
        <f ca="1">IFERROR((NORMSDIST(((LN($EP14/$C$30)+(#REF!+($O$47^2)/2)*$O$52)/($O$47*SQRT($O$52))))*$EP14-NORMSDIST((((LN($EP14/$C$30)+(#REF!+($O$47^2)/2)*$O$52)/($O$47*SQRT($O$52)))-$O$47*SQRT(($O$52))))*$C$30*EXP(-#REF!*$O$52))*$B$30*100,0)</f>
        <v>0</v>
      </c>
      <c r="FS14" s="69">
        <f ca="1">IFERROR((NORMSDIST(((LN($EP14/$C$31)+(#REF!+($O$47^2)/2)*$O$52)/($O$47*SQRT($O$52))))*$EP14-NORMSDIST((((LN($EP14/$C$31)+(#REF!+($O$47^2)/2)*$O$52)/($O$47*SQRT($O$52)))-$O$47*SQRT(($O$52))))*$C$31*EXP(-#REF!*$O$52))*$B$31*100,0)</f>
        <v>0</v>
      </c>
      <c r="FT14" s="69">
        <f ca="1">IFERROR((NORMSDIST(((LN($EP14/$C$32)+(#REF!+($O$47^2)/2)*$O$52)/($O$47*SQRT($O$52))))*$EP14-NORMSDIST((((LN($EP14/$C$32)+(#REF!+($O$47^2)/2)*$O$52)/($O$47*SQRT($O$52)))-$O$47*SQRT(($O$52))))*$C$32*EXP(-#REF!*$O$52))*$B$32*100,0)</f>
        <v>0</v>
      </c>
      <c r="FU14" s="69">
        <f ca="1">IFERROR((NORMSDIST(((LN($EP14/$C$33)+(#REF!+($O$47^2)/2)*$O$52)/($O$47*SQRT($O$52))))*$EP14-NORMSDIST((((LN($EP14/$C$33)+(#REF!+($O$47^2)/2)*$O$52)/($O$47*SQRT($O$52)))-$O$47*SQRT(($O$52))))*$C$33*EXP(-#REF!*$O$52))*$B$33*100,0)</f>
        <v>0</v>
      </c>
      <c r="FV14" s="69">
        <f ca="1">IFERROR((NORMSDIST(((LN($EP14/$C$34)+(#REF!+($O$47^2)/2)*$O$52)/($O$47*SQRT($O$52))))*$EP14-NORMSDIST((((LN($EP14/$C$34)+(#REF!+($O$47^2)/2)*$O$52)/($O$47*SQRT($O$52)))-$O$47*SQRT(($O$52))))*$C$34*EXP(-#REF!*$O$52))*$B$34*100,0)</f>
        <v>0</v>
      </c>
      <c r="FW14" s="69">
        <f ca="1">IFERROR((NORMSDIST(((LN($EP14/$C$35)+(#REF!+($O$47^2)/2)*$O$52)/($O$47*SQRT($O$52))))*$EP14-NORMSDIST((((LN($EP14/$C$35)+(#REF!+($O$47^2)/2)*$O$52)/($O$47*SQRT($O$52)))-$O$47*SQRT(($O$52))))*$C$35*EXP(-#REF!*$O$52))*$B$35*100,0)</f>
        <v>0</v>
      </c>
      <c r="FX14" s="69">
        <f ca="1">IFERROR((NORMSDIST(((LN($EP14/$C$36)+(#REF!+($O$47^2)/2)*$O$52)/($O$47*SQRT($O$52))))*$EP14-NORMSDIST((((LN($EP14/$C$36)+(#REF!+($O$47^2)/2)*$O$52)/($O$47*SQRT($O$52)))-$O$47*SQRT(($O$52))))*$C$36*EXP(-#REF!*$O$52))*$B$36*100,0)</f>
        <v>0</v>
      </c>
      <c r="FY14" s="69">
        <f ca="1">IFERROR((NORMSDIST(((LN($EP14/$C$37)+(#REF!+($O$47^2)/2)*$O$52)/($O$47*SQRT($O$52))))*$EP14-NORMSDIST((((LN($EP14/$C$37)+(#REF!+($O$47^2)/2)*$O$52)/($O$47*SQRT($O$52)))-$O$47*SQRT(($O$52))))*$C$37*EXP(-#REF!*$O$52))*$B$37*100,0)</f>
        <v>0</v>
      </c>
      <c r="FZ14" s="70"/>
      <c r="GA14" s="71">
        <f t="shared" ca="1" si="60"/>
        <v>0</v>
      </c>
      <c r="GB14" s="70"/>
      <c r="GC14" s="75"/>
      <c r="GD14" s="73"/>
      <c r="GE14" s="74">
        <f t="shared" ca="1" si="61"/>
        <v>2551.7199999999998</v>
      </c>
    </row>
    <row r="15" spans="1:187">
      <c r="A15" s="166" t="s">
        <v>205</v>
      </c>
      <c r="B15" s="594"/>
      <c r="C15" s="600">
        <v>5597.2999999999993</v>
      </c>
      <c r="D15" s="595">
        <v>5.0999999999999996</v>
      </c>
      <c r="E15" s="705">
        <f t="shared" si="0"/>
        <v>0</v>
      </c>
      <c r="F15" s="708">
        <f t="shared" si="1"/>
        <v>0</v>
      </c>
      <c r="G15" s="596">
        <f t="shared" si="62"/>
        <v>5.0999999999999996</v>
      </c>
      <c r="H15" s="781"/>
      <c r="I15" s="653">
        <f t="shared" si="2"/>
        <v>0</v>
      </c>
      <c r="J15" s="654">
        <f t="shared" si="3"/>
        <v>0</v>
      </c>
      <c r="K15" s="49"/>
      <c r="L15" s="746">
        <f t="shared" ref="L15:L17" si="69">IFERROR(-1+(M15/$M$18),"")</f>
        <v>-5.8807999999999971E-2</v>
      </c>
      <c r="M15" s="747">
        <f t="shared" si="4"/>
        <v>3651.8249599999999</v>
      </c>
      <c r="N15" s="664">
        <f t="shared" si="5"/>
        <v>2551.7199999999998</v>
      </c>
      <c r="O15" s="665">
        <f t="shared" ca="1" si="6"/>
        <v>2551.7199999999998</v>
      </c>
      <c r="P15" s="49"/>
      <c r="Q15" s="741">
        <v>5597.2999999999993</v>
      </c>
      <c r="R15" s="749">
        <f t="shared" si="63"/>
        <v>0</v>
      </c>
      <c r="S15" s="748">
        <f t="shared" si="7"/>
        <v>5597.2999999999993</v>
      </c>
      <c r="T15" s="588" t="str">
        <f t="shared" si="8"/>
        <v>MERV - XMEV - GFGC55973G - 24hs</v>
      </c>
      <c r="U15" s="754" t="str">
        <f t="shared" si="9"/>
        <v>GFGC55973G</v>
      </c>
      <c r="V15" s="752">
        <f t="shared" ca="1" si="10"/>
        <v>18.254672305042249</v>
      </c>
      <c r="W15" s="583">
        <f>IFERROR(VLOOKUP($U15,HomeBroker!$A$30:$F$90,6,0),0)</f>
        <v>5.0999999999999996</v>
      </c>
      <c r="X15" s="580">
        <f t="shared" si="64"/>
        <v>0.35000000000000053</v>
      </c>
      <c r="Y15" s="671">
        <f t="shared" si="11"/>
        <v>0.35999999999999988</v>
      </c>
      <c r="Z15" s="49"/>
      <c r="AA15" s="742">
        <v>4597.2999999999993</v>
      </c>
      <c r="AB15" s="750">
        <f t="shared" si="65"/>
        <v>0</v>
      </c>
      <c r="AC15" s="748">
        <f t="shared" si="12"/>
        <v>4597.2999999999993</v>
      </c>
      <c r="AD15" s="588" t="str">
        <f t="shared" si="13"/>
        <v>MERV - XMEV - GFGV45973G - 24hs</v>
      </c>
      <c r="AE15" s="754" t="str">
        <f t="shared" si="14"/>
        <v>GFGV45973G</v>
      </c>
      <c r="AF15" s="752">
        <f t="shared" ca="1" si="15"/>
        <v>617.78428103558008</v>
      </c>
      <c r="AG15" s="583">
        <f>IFERROR(VLOOKUP($AE15,HomeBroker!$A$30:$F$90,6,0),0)</f>
        <v>720</v>
      </c>
      <c r="AH15" s="580">
        <f t="shared" si="66"/>
        <v>-119.99900000000002</v>
      </c>
      <c r="AI15" s="671">
        <f t="shared" si="67"/>
        <v>0.79999550001124997</v>
      </c>
      <c r="AJ15" s="49"/>
      <c r="AK15" s="674"/>
      <c r="AL15" s="605" t="s">
        <v>160</v>
      </c>
      <c r="AM15" s="585"/>
      <c r="AN15" s="599"/>
      <c r="AO15" s="589"/>
      <c r="AP15" s="591">
        <f t="shared" si="16"/>
        <v>0</v>
      </c>
      <c r="AQ15" s="602">
        <f t="shared" si="17"/>
        <v>0</v>
      </c>
      <c r="AR15" s="606" t="s">
        <v>206</v>
      </c>
      <c r="AS15" s="585"/>
      <c r="AT15" s="599"/>
      <c r="AU15" s="589"/>
      <c r="AV15" s="591">
        <f t="shared" si="18"/>
        <v>0</v>
      </c>
      <c r="AW15" s="602">
        <f t="shared" si="19"/>
        <v>0</v>
      </c>
      <c r="AX15" s="609" t="s">
        <v>207</v>
      </c>
      <c r="AY15" s="608"/>
      <c r="AZ15" s="589"/>
      <c r="BA15" s="591">
        <f t="shared" si="20"/>
        <v>0</v>
      </c>
      <c r="BB15" s="593">
        <f t="shared" si="21"/>
        <v>0</v>
      </c>
      <c r="CY15" s="68">
        <f t="shared" si="22"/>
        <v>3651.8249599999999</v>
      </c>
      <c r="CZ15" s="69">
        <f t="shared" si="23"/>
        <v>0</v>
      </c>
      <c r="DA15" s="69">
        <f t="shared" si="24"/>
        <v>0</v>
      </c>
      <c r="DB15" s="69">
        <f t="shared" si="25"/>
        <v>0</v>
      </c>
      <c r="DC15" s="69">
        <f t="shared" si="26"/>
        <v>0</v>
      </c>
      <c r="DD15" s="69">
        <f t="shared" si="27"/>
        <v>0</v>
      </c>
      <c r="DE15" s="69">
        <f t="shared" si="28"/>
        <v>0</v>
      </c>
      <c r="DF15" s="69">
        <f t="shared" si="29"/>
        <v>0</v>
      </c>
      <c r="DG15" s="69">
        <f t="shared" si="30"/>
        <v>0</v>
      </c>
      <c r="DH15" s="69">
        <f t="shared" si="31"/>
        <v>0</v>
      </c>
      <c r="DI15" s="69">
        <f t="shared" si="32"/>
        <v>0</v>
      </c>
      <c r="DJ15" s="69">
        <f t="shared" si="33"/>
        <v>0</v>
      </c>
      <c r="DK15" s="69">
        <f t="shared" si="34"/>
        <v>0</v>
      </c>
      <c r="DL15" s="69">
        <f t="shared" si="35"/>
        <v>0</v>
      </c>
      <c r="DM15" s="69">
        <f t="shared" si="36"/>
        <v>0</v>
      </c>
      <c r="DN15" s="69">
        <f t="shared" si="37"/>
        <v>0</v>
      </c>
      <c r="DO15" s="69">
        <f t="shared" si="38"/>
        <v>0</v>
      </c>
      <c r="DP15" s="69">
        <f t="shared" si="39"/>
        <v>0</v>
      </c>
      <c r="DQ15" s="69">
        <f t="shared" si="40"/>
        <v>0</v>
      </c>
      <c r="DR15" s="69">
        <f t="shared" si="41"/>
        <v>0</v>
      </c>
      <c r="DS15" s="69">
        <f t="shared" si="42"/>
        <v>0</v>
      </c>
      <c r="DT15" s="69">
        <f t="shared" si="43"/>
        <v>0</v>
      </c>
      <c r="DU15" s="69">
        <f t="shared" si="44"/>
        <v>0</v>
      </c>
      <c r="DV15" s="69">
        <f t="shared" si="45"/>
        <v>0</v>
      </c>
      <c r="DW15" s="69">
        <f t="shared" si="46"/>
        <v>0</v>
      </c>
      <c r="DX15" s="69">
        <f t="shared" si="47"/>
        <v>0</v>
      </c>
      <c r="DY15" s="69">
        <f t="shared" si="48"/>
        <v>0</v>
      </c>
      <c r="DZ15" s="69">
        <f t="shared" si="49"/>
        <v>0</v>
      </c>
      <c r="EA15" s="69">
        <f t="shared" si="50"/>
        <v>0</v>
      </c>
      <c r="EB15" s="69">
        <f t="shared" si="51"/>
        <v>0</v>
      </c>
      <c r="EC15" s="69">
        <f t="shared" si="52"/>
        <v>0</v>
      </c>
      <c r="ED15" s="69">
        <f t="shared" si="53"/>
        <v>0</v>
      </c>
      <c r="EE15" s="69">
        <f t="shared" si="54"/>
        <v>0</v>
      </c>
      <c r="EF15" s="69">
        <f t="shared" si="55"/>
        <v>0</v>
      </c>
      <c r="EG15" s="69">
        <f t="shared" si="56"/>
        <v>0</v>
      </c>
      <c r="EH15" s="69">
        <f t="shared" si="57"/>
        <v>0</v>
      </c>
      <c r="EI15" s="70"/>
      <c r="EJ15" s="71">
        <f t="shared" si="58"/>
        <v>0</v>
      </c>
      <c r="EK15" s="70"/>
      <c r="EL15" s="75"/>
      <c r="EM15" s="73"/>
      <c r="EN15" s="74">
        <f t="shared" si="68"/>
        <v>2551.7199999999998</v>
      </c>
      <c r="EO15" s="58"/>
      <c r="EP15" s="68">
        <f t="shared" si="59"/>
        <v>3651.8249599999999</v>
      </c>
      <c r="EQ15" s="69">
        <f ca="1">IFERROR((NORMSDIST(((LN($EP15/$C$3)+(#REF!+($O$47^2)/2)*$O$52)/($O$47*SQRT($O$52))))*$EP15-NORMSDIST((((LN($EP15/$C$3)+(#REF!+($O$47^2)/2)*$O$52)/($O$47*SQRT($O$52)))-$O$47*SQRT(($O$52))))*$C$3*EXP(-#REF!*$O$52))*$B$3*100,0)</f>
        <v>0</v>
      </c>
      <c r="ER15" s="69">
        <f ca="1">IFERROR((NORMSDIST(((LN($EP15/$C$4)+(#REF!+($O$47^2)/2)*$O$52)/($O$47*SQRT($O$52))))*$EP15-NORMSDIST((((LN($EP15/$C$4)+(#REF!+($O$47^2)/2)*$O$52)/($O$47*SQRT($O$52)))-$O$47*SQRT(($O$52))))*$C$4*EXP(-#REF!*$O$52))*$B$4*100,0)</f>
        <v>0</v>
      </c>
      <c r="ES15" s="69">
        <f ca="1">IFERROR((NORMSDIST(((LN($EP15/$C$5)+(#REF!+($O$47^2)/2)*$O$52)/($O$47*SQRT($O$52))))*$EP15-NORMSDIST((((LN($EP15/$C$5)+(#REF!+($O$47^2)/2)*$O$52)/($O$47*SQRT($O$52)))-$O$47*SQRT(($O$52))))*$C$5*EXP(-#REF!*$O$52))*$B$5*100,0)</f>
        <v>0</v>
      </c>
      <c r="ET15" s="69">
        <f ca="1">IFERROR((NORMSDIST(((LN($EP15/$C$6)+(#REF!+($O$47^2)/2)*$O$52)/($O$47*SQRT($O$52))))*$EP15-NORMSDIST((((LN($EP15/$C$6)+(#REF!+($O$47^2)/2)*$O$52)/($O$47*SQRT($O$52)))-$O$47*SQRT(($O$52))))*$C$6*EXP(-#REF!*$O$52))*$B$6*100,0)</f>
        <v>0</v>
      </c>
      <c r="EU15" s="69">
        <f ca="1">IFERROR((NORMSDIST(((LN($EP15/$C$7)+(#REF!+($O$47^2)/2)*$O$52)/($O$47*SQRT($O$52))))*$EP15-NORMSDIST((((LN($EP15/$C$7)+(#REF!+($O$47^2)/2)*$O$52)/($O$47*SQRT($O$52)))-$O$47*SQRT(($O$52))))*$C$7*EXP(-#REF!*$O$52))*$B$7*100,0)</f>
        <v>0</v>
      </c>
      <c r="EV15" s="69">
        <f ca="1">IFERROR((NORMSDIST(((LN($EP15/$C$8)+(#REF!+($O$47^2)/2)*$O$52)/($O$47*SQRT($O$52))))*$EP15-NORMSDIST((((LN($EP15/$C$8)+(#REF!+($O$47^2)/2)*$O$52)/($O$47*SQRT($O$52)))-$O$47*SQRT(($O$52))))*$C$8*EXP(-#REF!*$O$52))*$B$8*100,0)</f>
        <v>0</v>
      </c>
      <c r="EW15" s="69">
        <f ca="1">IFERROR((NORMSDIST(((LN($EP15/$C$9)+(#REF!+($O$47^2)/2)*$O$52)/($O$47*SQRT($O$52))))*$EP15-NORMSDIST((((LN($EP15/$C$9)+(#REF!+($O$47^2)/2)*$O$52)/($O$47*SQRT($O$52)))-$O$47*SQRT(($O$52))))*$C$9*EXP(-#REF!*$O$52))*$B$9*100,0)</f>
        <v>0</v>
      </c>
      <c r="EX15" s="69">
        <f ca="1">IFERROR((NORMSDIST(((LN($EP15/$C$10)+(#REF!+($O$47^2)/2)*$O$52)/($O$47*SQRT($O$52))))*$EP15-NORMSDIST((((LN($EP15/$C$10)+(#REF!+($O$47^2)/2)*$O$52)/($O$47*SQRT($O$52)))-$O$47*SQRT(($O$52))))*$C$10*EXP(-#REF!*$O$52))*$B$10*100,0)</f>
        <v>0</v>
      </c>
      <c r="EY15" s="69">
        <f ca="1">IFERROR((NORMSDIST(((LN($EP15/$C$11)+(#REF!+($O$47^2)/2)*$O$52)/($O$47*SQRT($O$52))))*$EP15-NORMSDIST((((LN($EP15/$C$11)+(#REF!+($O$47^2)/2)*$O$52)/($O$47*SQRT($O$52)))-$O$47*SQRT(($O$52))))*$C$11*EXP(-#REF!*$O$52))*$B$11*100,0)</f>
        <v>0</v>
      </c>
      <c r="EZ15" s="69">
        <f ca="1">IFERROR((NORMSDIST(((LN($EP15/$C$12)+(#REF!+($O$47^2)/2)*$O$52)/($O$47*SQRT($O$52))))*$EP15-NORMSDIST((((LN($EP15/$C$12)+(#REF!+($O$47^2)/2)*$O$52)/($O$47*SQRT($O$52)))-$O$47*SQRT(($O$52))))*$C$12*EXP(-#REF!*$O$52))*$B$12*100,0)</f>
        <v>0</v>
      </c>
      <c r="FA15" s="69">
        <f ca="1">IFERROR((NORMSDIST(((LN($EP15/$C$13)+(#REF!+($O$47^2)/2)*$O$52)/($O$47*SQRT($O$52))))*$EP15-NORMSDIST((((LN($EP15/$C$13)+(#REF!+($O$47^2)/2)*$O$52)/($O$47*SQRT($O$52)))-$O$47*SQRT(($O$52))))*$C$13*EXP(-#REF!*$O$52))*$B$13*100,0)</f>
        <v>0</v>
      </c>
      <c r="FB15" s="69">
        <f ca="1">IFERROR((NORMSDIST(((LN($EP15/$C$14)+(#REF!+($O$47^2)/2)*$O$52)/($O$47*SQRT($O$52))))*$EP15-NORMSDIST((((LN($EP15/$C$14)+(#REF!+($O$47^2)/2)*$O$52)/($O$47*SQRT($O$52)))-$O$47*SQRT(($O$52))))*$C$14*EXP(-#REF!*$O$52))*$B$14*100,0)</f>
        <v>0</v>
      </c>
      <c r="FC15" s="69">
        <f ca="1">IFERROR((NORMSDIST(((LN($EP15/$C$15)+(#REF!+($O$47^2)/2)*$O$52)/($O$47*SQRT($O$52))))*$EP15-NORMSDIST((((LN($EP15/$C$15)+(#REF!+($O$47^2)/2)*$O$52)/($O$47*SQRT($O$52)))-$O$47*SQRT(($O$52))))*$C$15*EXP(-#REF!*$O$52))*$B$15*100,0)</f>
        <v>0</v>
      </c>
      <c r="FD15" s="69">
        <f ca="1">IFERROR((NORMSDIST(((LN($EP15/$C$16)+(#REF!+($O$47^2)/2)*$O$52)/($O$47*SQRT($O$52))))*$EP15-NORMSDIST((((LN($EP15/$C$16)+(#REF!+($O$47^2)/2)*$O$52)/($O$47*SQRT($O$52)))-$O$47*SQRT(($O$52))))*$C$16*EXP(-#REF!*$O$52))*$B$16*100,0)</f>
        <v>0</v>
      </c>
      <c r="FE15" s="69">
        <f ca="1">IFERROR((NORMSDIST(((LN($EP15/$C$17)+(#REF!+($O$47^2)/2)*$O$52)/($O$47*SQRT($O$52))))*$EP15-NORMSDIST((((LN($EP15/$C$17)+(#REF!+($O$47^2)/2)*$O$52)/($O$47*SQRT($O$52)))-$O$47*SQRT(($O$52))))*$C$17*EXP(-#REF!*$O$52))*$B$17*100,0)</f>
        <v>0</v>
      </c>
      <c r="FF15" s="69">
        <f ca="1">IFERROR((NORMSDIST(((LN($EP15/$C$18)+(#REF!+($O$47^2)/2)*$O$52)/($O$47*SQRT($O$52))))*$EP15-NORMSDIST((((LN($EP15/$C$18)+(#REF!+($O$47^2)/2)*$O$52)/($O$47*SQRT($O$52)))-$O$47*SQRT(($O$52))))*$C$18*EXP(-#REF!*$O$52))*$B$18*100,0)</f>
        <v>0</v>
      </c>
      <c r="FG15" s="69">
        <f ca="1">IFERROR((NORMSDIST(((LN($EP15/$C$19)+(#REF!+($O$47^2)/2)*$O$52)/($O$47*SQRT($O$52))))*$EP15-NORMSDIST((((LN($EP15/$C$19)+(#REF!+($O$47^2)/2)*$O$52)/($O$47*SQRT($O$52)))-$O$47*SQRT(($O$52))))*$C$19*EXP(-#REF!*$O$52))*$B$19*100,0)</f>
        <v>0</v>
      </c>
      <c r="FH15" s="69">
        <f ca="1">IFERROR((NORMSDIST(((LN($EP15/$C$20)+(#REF!+($O$47^2)/2)*$O$52)/($O$47*SQRT($O$52))))*$EP15-NORMSDIST((((LN($EP15/$C$20)+(#REF!+($O$47^2)/2)*$O$52)/($O$47*SQRT($O$52)))-$O$47*SQRT(($O$52))))*$C$20*EXP(-#REF!*$O$52))*$B$20*100,0)</f>
        <v>0</v>
      </c>
      <c r="FI15" s="69">
        <f ca="1">IFERROR((NORMSDIST(((LN($EP15/$C$21)+(#REF!+($O$47^2)/2)*$O$52)/($O$47*SQRT($O$52))))*$EP15-NORMSDIST((((LN($EP15/$C$21)+(#REF!+($O$47^2)/2)*$O$52)/($O$47*SQRT($O$52)))-$O$47*SQRT(($O$52))))*$C$21*EXP(-#REF!*$O$52))*$B$21*100,0)</f>
        <v>0</v>
      </c>
      <c r="FJ15" s="69">
        <f ca="1">IFERROR((NORMSDIST(((LN($EP15/$C$22)+(#REF!+($O$47^2)/2)*$O$52)/($O$47*SQRT($O$52))))*$EP15-NORMSDIST((((LN($EP15/$C$22)+(#REF!+($O$47^2)/2)*$O$52)/($O$47*SQRT($O$52)))-$O$47*SQRT(($O$52))))*$C$22*EXP(-#REF!*$O$52))*$B$22*100,0)</f>
        <v>0</v>
      </c>
      <c r="FK15" s="69">
        <f ca="1">IFERROR((NORMSDIST(((LN($EP15/$C$23)+(#REF!+($O$47^2)/2)*$O$52)/($O$47*SQRT($O$52))))*$EP15-NORMSDIST((((LN($EP15/$C$23)+(#REF!+($O$47^2)/2)*$O$52)/($O$47*SQRT($O$52)))-$O$47*SQRT(($O$52))))*$C$23*EXP(-#REF!*$O$52))*$B$23*100,0)</f>
        <v>0</v>
      </c>
      <c r="FL15" s="69">
        <f ca="1">IFERROR((NORMSDIST(((LN($EP15/$C$24)+(#REF!+($O$47^2)/2)*$O$52)/($O$47*SQRT($O$52))))*$EP15-NORMSDIST((((LN($EP15/$C$24)+(#REF!+($O$47^2)/2)*$O$52)/($O$47*SQRT($O$52)))-$O$47*SQRT(($O$52))))*$C$24*EXP(-#REF!*$O$52))*$B$24*100,0)</f>
        <v>0</v>
      </c>
      <c r="FM15" s="69">
        <f ca="1">IFERROR((NORMSDIST(((LN($EP15/$C$25)+(#REF!+($O$47^2)/2)*$O$52)/($O$47*SQRT($O$52))))*$EP15-NORMSDIST((((LN($EP15/$C$25)+(#REF!+($O$47^2)/2)*$O$52)/($O$47*SQRT($O$52)))-$O$47*SQRT(($O$52))))*$C$25*EXP(-#REF!*$O$52))*$B$25*100,0)</f>
        <v>0</v>
      </c>
      <c r="FN15" s="69">
        <f ca="1">IFERROR((NORMSDIST(((LN($EP15/$C$26)+(#REF!+($O$47^2)/2)*$O$52)/($O$47*SQRT($O$52))))*$EP15-NORMSDIST((((LN($EP15/$C$26)+(#REF!+($O$47^2)/2)*$O$52)/($O$47*SQRT($O$52)))-$O$47*SQRT(($O$52))))*$C$26*EXP(-#REF!*$O$52))*$B$26*100,0)</f>
        <v>0</v>
      </c>
      <c r="FO15" s="69">
        <f ca="1">IFERROR((NORMSDIST(((LN($EP15/$C$27)+(#REF!+($O$47^2)/2)*$O$52)/($O$47*SQRT($O$52))))*$EP15-NORMSDIST((((LN($EP15/$C$27)+(#REF!+($O$47^2)/2)*$O$52)/($O$47*SQRT($O$52)))-$O$47*SQRT(($O$52))))*$C$27*EXP(-#REF!*$O$52))*$B$27*100,0)</f>
        <v>0</v>
      </c>
      <c r="FP15" s="69">
        <f ca="1">IFERROR((NORMSDIST(((LN($EP15/$C$28)+(#REF!+($O$47^2)/2)*$O$52)/($O$47*SQRT($O$52))))*$EP15-NORMSDIST((((LN($EP15/$C$28)+(#REF!+($O$47^2)/2)*$O$52)/($O$47*SQRT($O$52)))-$O$47*SQRT(($O$52))))*$C$28*EXP(-#REF!*$O$52))*$B$28*100,0)</f>
        <v>0</v>
      </c>
      <c r="FQ15" s="69">
        <f ca="1">IFERROR((NORMSDIST(((LN($EP15/$C$29)+(#REF!+($O$47^2)/2)*$O$52)/($O$47*SQRT($O$52))))*$EP15-NORMSDIST((((LN($EP15/$C$29)+(#REF!+($O$47^2)/2)*$O$52)/($O$47*SQRT($O$52)))-$O$47*SQRT(($O$52))))*$C$29*EXP(-#REF!*$O$52))*$B$29*100,0)</f>
        <v>0</v>
      </c>
      <c r="FR15" s="69">
        <f ca="1">IFERROR((NORMSDIST(((LN($EP15/$C$30)+(#REF!+($O$47^2)/2)*$O$52)/($O$47*SQRT($O$52))))*$EP15-NORMSDIST((((LN($EP15/$C$30)+(#REF!+($O$47^2)/2)*$O$52)/($O$47*SQRT($O$52)))-$O$47*SQRT(($O$52))))*$C$30*EXP(-#REF!*$O$52))*$B$30*100,0)</f>
        <v>0</v>
      </c>
      <c r="FS15" s="69">
        <f ca="1">IFERROR((NORMSDIST(((LN($EP15/$C$31)+(#REF!+($O$47^2)/2)*$O$52)/($O$47*SQRT($O$52))))*$EP15-NORMSDIST((((LN($EP15/$C$31)+(#REF!+($O$47^2)/2)*$O$52)/($O$47*SQRT($O$52)))-$O$47*SQRT(($O$52))))*$C$31*EXP(-#REF!*$O$52))*$B$31*100,0)</f>
        <v>0</v>
      </c>
      <c r="FT15" s="69">
        <f ca="1">IFERROR((NORMSDIST(((LN($EP15/$C$32)+(#REF!+($O$47^2)/2)*$O$52)/($O$47*SQRT($O$52))))*$EP15-NORMSDIST((((LN($EP15/$C$32)+(#REF!+($O$47^2)/2)*$O$52)/($O$47*SQRT($O$52)))-$O$47*SQRT(($O$52))))*$C$32*EXP(-#REF!*$O$52))*$B$32*100,0)</f>
        <v>0</v>
      </c>
      <c r="FU15" s="69">
        <f ca="1">IFERROR((NORMSDIST(((LN($EP15/$C$33)+(#REF!+($O$47^2)/2)*$O$52)/($O$47*SQRT($O$52))))*$EP15-NORMSDIST((((LN($EP15/$C$33)+(#REF!+($O$47^2)/2)*$O$52)/($O$47*SQRT($O$52)))-$O$47*SQRT(($O$52))))*$C$33*EXP(-#REF!*$O$52))*$B$33*100,0)</f>
        <v>0</v>
      </c>
      <c r="FV15" s="69">
        <f ca="1">IFERROR((NORMSDIST(((LN($EP15/$C$34)+(#REF!+($O$47^2)/2)*$O$52)/($O$47*SQRT($O$52))))*$EP15-NORMSDIST((((LN($EP15/$C$34)+(#REF!+($O$47^2)/2)*$O$52)/($O$47*SQRT($O$52)))-$O$47*SQRT(($O$52))))*$C$34*EXP(-#REF!*$O$52))*$B$34*100,0)</f>
        <v>0</v>
      </c>
      <c r="FW15" s="69">
        <f ca="1">IFERROR((NORMSDIST(((LN($EP15/$C$35)+(#REF!+($O$47^2)/2)*$O$52)/($O$47*SQRT($O$52))))*$EP15-NORMSDIST((((LN($EP15/$C$35)+(#REF!+($O$47^2)/2)*$O$52)/($O$47*SQRT($O$52)))-$O$47*SQRT(($O$52))))*$C$35*EXP(-#REF!*$O$52))*$B$35*100,0)</f>
        <v>0</v>
      </c>
      <c r="FX15" s="69">
        <f ca="1">IFERROR((NORMSDIST(((LN($EP15/$C$36)+(#REF!+($O$47^2)/2)*$O$52)/($O$47*SQRT($O$52))))*$EP15-NORMSDIST((((LN($EP15/$C$36)+(#REF!+($O$47^2)/2)*$O$52)/($O$47*SQRT($O$52)))-$O$47*SQRT(($O$52))))*$C$36*EXP(-#REF!*$O$52))*$B$36*100,0)</f>
        <v>0</v>
      </c>
      <c r="FY15" s="69">
        <f ca="1">IFERROR((NORMSDIST(((LN($EP15/$C$37)+(#REF!+($O$47^2)/2)*$O$52)/($O$47*SQRT($O$52))))*$EP15-NORMSDIST((((LN($EP15/$C$37)+(#REF!+($O$47^2)/2)*$O$52)/($O$47*SQRT($O$52)))-$O$47*SQRT(($O$52))))*$C$37*EXP(-#REF!*$O$52))*$B$37*100,0)</f>
        <v>0</v>
      </c>
      <c r="FZ15" s="70"/>
      <c r="GA15" s="71">
        <f t="shared" ca="1" si="60"/>
        <v>0</v>
      </c>
      <c r="GB15" s="70"/>
      <c r="GC15" s="75"/>
      <c r="GD15" s="73"/>
      <c r="GE15" s="74">
        <f t="shared" ca="1" si="61"/>
        <v>2551.7199999999998</v>
      </c>
    </row>
    <row r="16" spans="1:187">
      <c r="A16" s="166" t="s">
        <v>205</v>
      </c>
      <c r="B16" s="797"/>
      <c r="C16" s="798">
        <v>5797.2999999999993</v>
      </c>
      <c r="D16" s="799">
        <v>4.5</v>
      </c>
      <c r="E16" s="800">
        <f>+B16*D16*-100</f>
        <v>0</v>
      </c>
      <c r="F16" s="801">
        <f t="shared" si="1"/>
        <v>0</v>
      </c>
      <c r="G16" s="802">
        <f t="shared" si="62"/>
        <v>3.75</v>
      </c>
      <c r="H16" s="803"/>
      <c r="I16" s="804">
        <f t="shared" si="2"/>
        <v>0</v>
      </c>
      <c r="J16" s="805">
        <f t="shared" si="3"/>
        <v>0</v>
      </c>
      <c r="K16" s="49"/>
      <c r="L16" s="744">
        <f t="shared" si="69"/>
        <v>-3.960000000000008E-2</v>
      </c>
      <c r="M16" s="745">
        <f t="shared" si="4"/>
        <v>3726.3519999999999</v>
      </c>
      <c r="N16" s="666">
        <f t="shared" si="5"/>
        <v>2551.7199999999998</v>
      </c>
      <c r="O16" s="667">
        <f t="shared" ca="1" si="6"/>
        <v>2551.7199999999998</v>
      </c>
      <c r="P16" s="49"/>
      <c r="Q16" s="740">
        <v>5797.2999999999993</v>
      </c>
      <c r="R16" s="764">
        <f t="shared" si="63"/>
        <v>0</v>
      </c>
      <c r="S16" s="760">
        <f t="shared" si="7"/>
        <v>5797.2999999999993</v>
      </c>
      <c r="T16" s="586" t="str">
        <f t="shared" si="8"/>
        <v>MERV - XMEV - GFGC57973G - 24hs</v>
      </c>
      <c r="U16" s="753" t="str">
        <f t="shared" si="9"/>
        <v>GFGC57973G</v>
      </c>
      <c r="V16" s="765">
        <f t="shared" ca="1" si="10"/>
        <v>12.138559277920677</v>
      </c>
      <c r="W16" s="582">
        <f>IFERROR(VLOOKUP($U16,HomeBroker!$A$30:$F$90,6,0),0)</f>
        <v>3.75</v>
      </c>
      <c r="X16" s="581">
        <f t="shared" si="64"/>
        <v>1.4999999999999996</v>
      </c>
      <c r="Y16" s="672">
        <f t="shared" si="11"/>
        <v>-3.8461538461538436E-2</v>
      </c>
      <c r="Z16" s="49"/>
      <c r="AA16" s="743">
        <v>4797.2999999999993</v>
      </c>
      <c r="AB16" s="778">
        <f t="shared" si="65"/>
        <v>0</v>
      </c>
      <c r="AC16" s="760">
        <f t="shared" si="12"/>
        <v>4797.2999999999993</v>
      </c>
      <c r="AD16" s="586" t="str">
        <f t="shared" si="13"/>
        <v>MERV - XMEV - GFGV47973G - 24hs</v>
      </c>
      <c r="AE16" s="753" t="str">
        <f t="shared" si="14"/>
        <v>GFGV47973G</v>
      </c>
      <c r="AF16" s="757">
        <f t="shared" ca="1" si="15"/>
        <v>810.58674904643931</v>
      </c>
      <c r="AG16" s="582">
        <f>IFERROR(VLOOKUP($AE16,HomeBroker!$A$30:$F$90,6,0),0)</f>
        <v>920</v>
      </c>
      <c r="AH16" s="581" t="str">
        <f t="shared" si="66"/>
        <v/>
      </c>
      <c r="AI16" s="672">
        <f t="shared" si="67"/>
        <v>0.27777777777777768</v>
      </c>
      <c r="AJ16" s="49"/>
      <c r="AK16" s="673"/>
      <c r="AL16" s="605" t="s">
        <v>160</v>
      </c>
      <c r="AM16" s="584"/>
      <c r="AN16" s="598"/>
      <c r="AO16" s="587"/>
      <c r="AP16" s="590">
        <f t="shared" si="16"/>
        <v>0</v>
      </c>
      <c r="AQ16" s="601">
        <f t="shared" si="17"/>
        <v>0</v>
      </c>
      <c r="AR16" s="606" t="s">
        <v>206</v>
      </c>
      <c r="AS16" s="584">
        <v>-1</v>
      </c>
      <c r="AT16" s="598">
        <v>3108.1</v>
      </c>
      <c r="AU16" s="587">
        <v>4.4000000000000004</v>
      </c>
      <c r="AV16" s="590">
        <f t="shared" si="18"/>
        <v>440.00000000000006</v>
      </c>
      <c r="AW16" s="601">
        <f t="shared" si="19"/>
        <v>438.88196000000005</v>
      </c>
      <c r="AX16" s="609" t="s">
        <v>207</v>
      </c>
      <c r="AY16" s="607"/>
      <c r="AZ16" s="587"/>
      <c r="BA16" s="590">
        <f t="shared" si="20"/>
        <v>0</v>
      </c>
      <c r="BB16" s="592">
        <f t="shared" si="21"/>
        <v>0</v>
      </c>
      <c r="CY16" s="68">
        <f t="shared" si="22"/>
        <v>3726.3519999999999</v>
      </c>
      <c r="CZ16" s="69">
        <f t="shared" si="23"/>
        <v>0</v>
      </c>
      <c r="DA16" s="69">
        <f t="shared" si="24"/>
        <v>0</v>
      </c>
      <c r="DB16" s="69">
        <f t="shared" si="25"/>
        <v>0</v>
      </c>
      <c r="DC16" s="69">
        <f t="shared" si="26"/>
        <v>0</v>
      </c>
      <c r="DD16" s="69">
        <f t="shared" si="27"/>
        <v>0</v>
      </c>
      <c r="DE16" s="69">
        <f t="shared" si="28"/>
        <v>0</v>
      </c>
      <c r="DF16" s="69">
        <f t="shared" si="29"/>
        <v>0</v>
      </c>
      <c r="DG16" s="69">
        <f t="shared" si="30"/>
        <v>0</v>
      </c>
      <c r="DH16" s="69">
        <f t="shared" si="31"/>
        <v>0</v>
      </c>
      <c r="DI16" s="69">
        <f t="shared" si="32"/>
        <v>0</v>
      </c>
      <c r="DJ16" s="69">
        <f t="shared" si="33"/>
        <v>0</v>
      </c>
      <c r="DK16" s="69">
        <f t="shared" si="34"/>
        <v>0</v>
      </c>
      <c r="DL16" s="69">
        <f t="shared" si="35"/>
        <v>0</v>
      </c>
      <c r="DM16" s="69">
        <f t="shared" si="36"/>
        <v>0</v>
      </c>
      <c r="DN16" s="69">
        <f t="shared" si="37"/>
        <v>0</v>
      </c>
      <c r="DO16" s="69">
        <f t="shared" si="38"/>
        <v>0</v>
      </c>
      <c r="DP16" s="69">
        <f t="shared" si="39"/>
        <v>0</v>
      </c>
      <c r="DQ16" s="69">
        <f t="shared" si="40"/>
        <v>0</v>
      </c>
      <c r="DR16" s="69">
        <f t="shared" si="41"/>
        <v>0</v>
      </c>
      <c r="DS16" s="69">
        <f t="shared" si="42"/>
        <v>0</v>
      </c>
      <c r="DT16" s="69">
        <f t="shared" si="43"/>
        <v>0</v>
      </c>
      <c r="DU16" s="69">
        <f t="shared" si="44"/>
        <v>0</v>
      </c>
      <c r="DV16" s="69">
        <f t="shared" si="45"/>
        <v>0</v>
      </c>
      <c r="DW16" s="69">
        <f t="shared" si="46"/>
        <v>0</v>
      </c>
      <c r="DX16" s="69">
        <f t="shared" si="47"/>
        <v>0</v>
      </c>
      <c r="DY16" s="69">
        <f t="shared" si="48"/>
        <v>0</v>
      </c>
      <c r="DZ16" s="69">
        <f t="shared" si="49"/>
        <v>0</v>
      </c>
      <c r="EA16" s="69">
        <f t="shared" si="50"/>
        <v>0</v>
      </c>
      <c r="EB16" s="69">
        <f t="shared" si="51"/>
        <v>0</v>
      </c>
      <c r="EC16" s="69">
        <f t="shared" si="52"/>
        <v>0</v>
      </c>
      <c r="ED16" s="69">
        <f t="shared" si="53"/>
        <v>0</v>
      </c>
      <c r="EE16" s="69">
        <f t="shared" si="54"/>
        <v>0</v>
      </c>
      <c r="EF16" s="69">
        <f t="shared" si="55"/>
        <v>0</v>
      </c>
      <c r="EG16" s="69">
        <f t="shared" si="56"/>
        <v>0</v>
      </c>
      <c r="EH16" s="69">
        <f t="shared" si="57"/>
        <v>0</v>
      </c>
      <c r="EI16" s="70"/>
      <c r="EJ16" s="71">
        <f t="shared" si="58"/>
        <v>0</v>
      </c>
      <c r="EK16" s="70"/>
      <c r="EL16" s="75"/>
      <c r="EM16" s="73"/>
      <c r="EN16" s="74">
        <f t="shared" si="68"/>
        <v>2551.7199999999998</v>
      </c>
      <c r="EO16" s="58"/>
      <c r="EP16" s="68">
        <f t="shared" si="59"/>
        <v>3726.3519999999999</v>
      </c>
      <c r="EQ16" s="69">
        <f ca="1">IFERROR((NORMSDIST(((LN($EP16/$C$3)+(#REF!+($O$47^2)/2)*$O$52)/($O$47*SQRT($O$52))))*$EP16-NORMSDIST((((LN($EP16/$C$3)+(#REF!+($O$47^2)/2)*$O$52)/($O$47*SQRT($O$52)))-$O$47*SQRT(($O$52))))*$C$3*EXP(-#REF!*$O$52))*$B$3*100,0)</f>
        <v>0</v>
      </c>
      <c r="ER16" s="69">
        <f ca="1">IFERROR((NORMSDIST(((LN($EP16/$C$4)+(#REF!+($O$47^2)/2)*$O$52)/($O$47*SQRT($O$52))))*$EP16-NORMSDIST((((LN($EP16/$C$4)+(#REF!+($O$47^2)/2)*$O$52)/($O$47*SQRT($O$52)))-$O$47*SQRT(($O$52))))*$C$4*EXP(-#REF!*$O$52))*$B$4*100,0)</f>
        <v>0</v>
      </c>
      <c r="ES16" s="69">
        <f ca="1">IFERROR((NORMSDIST(((LN($EP16/$C$5)+(#REF!+($O$47^2)/2)*$O$52)/($O$47*SQRT($O$52))))*$EP16-NORMSDIST((((LN($EP16/$C$5)+(#REF!+($O$47^2)/2)*$O$52)/($O$47*SQRT($O$52)))-$O$47*SQRT(($O$52))))*$C$5*EXP(-#REF!*$O$52))*$B$5*100,0)</f>
        <v>0</v>
      </c>
      <c r="ET16" s="69">
        <f ca="1">IFERROR((NORMSDIST(((LN($EP16/$C$6)+(#REF!+($O$47^2)/2)*$O$52)/($O$47*SQRT($O$52))))*$EP16-NORMSDIST((((LN($EP16/$C$6)+(#REF!+($O$47^2)/2)*$O$52)/($O$47*SQRT($O$52)))-$O$47*SQRT(($O$52))))*$C$6*EXP(-#REF!*$O$52))*$B$6*100,0)</f>
        <v>0</v>
      </c>
      <c r="EU16" s="69">
        <f ca="1">IFERROR((NORMSDIST(((LN($EP16/$C$7)+(#REF!+($O$47^2)/2)*$O$52)/($O$47*SQRT($O$52))))*$EP16-NORMSDIST((((LN($EP16/$C$7)+(#REF!+($O$47^2)/2)*$O$52)/($O$47*SQRT($O$52)))-$O$47*SQRT(($O$52))))*$C$7*EXP(-#REF!*$O$52))*$B$7*100,0)</f>
        <v>0</v>
      </c>
      <c r="EV16" s="69">
        <f ca="1">IFERROR((NORMSDIST(((LN($EP16/$C$8)+(#REF!+($O$47^2)/2)*$O$52)/($O$47*SQRT($O$52))))*$EP16-NORMSDIST((((LN($EP16/$C$8)+(#REF!+($O$47^2)/2)*$O$52)/($O$47*SQRT($O$52)))-$O$47*SQRT(($O$52))))*$C$8*EXP(-#REF!*$O$52))*$B$8*100,0)</f>
        <v>0</v>
      </c>
      <c r="EW16" s="69">
        <f ca="1">IFERROR((NORMSDIST(((LN($EP16/$C$9)+(#REF!+($O$47^2)/2)*$O$52)/($O$47*SQRT($O$52))))*$EP16-NORMSDIST((((LN($EP16/$C$9)+(#REF!+($O$47^2)/2)*$O$52)/($O$47*SQRT($O$52)))-$O$47*SQRT(($O$52))))*$C$9*EXP(-#REF!*$O$52))*$B$9*100,0)</f>
        <v>0</v>
      </c>
      <c r="EX16" s="69">
        <f ca="1">IFERROR((NORMSDIST(((LN($EP16/$C$10)+(#REF!+($O$47^2)/2)*$O$52)/($O$47*SQRT($O$52))))*$EP16-NORMSDIST((((LN($EP16/$C$10)+(#REF!+($O$47^2)/2)*$O$52)/($O$47*SQRT($O$52)))-$O$47*SQRT(($O$52))))*$C$10*EXP(-#REF!*$O$52))*$B$10*100,0)</f>
        <v>0</v>
      </c>
      <c r="EY16" s="69">
        <f ca="1">IFERROR((NORMSDIST(((LN($EP16/$C$11)+(#REF!+($O$47^2)/2)*$O$52)/($O$47*SQRT($O$52))))*$EP16-NORMSDIST((((LN($EP16/$C$11)+(#REF!+($O$47^2)/2)*$O$52)/($O$47*SQRT($O$52)))-$O$47*SQRT(($O$52))))*$C$11*EXP(-#REF!*$O$52))*$B$11*100,0)</f>
        <v>0</v>
      </c>
      <c r="EZ16" s="69">
        <f ca="1">IFERROR((NORMSDIST(((LN($EP16/$C$12)+(#REF!+($O$47^2)/2)*$O$52)/($O$47*SQRT($O$52))))*$EP16-NORMSDIST((((LN($EP16/$C$12)+(#REF!+($O$47^2)/2)*$O$52)/($O$47*SQRT($O$52)))-$O$47*SQRT(($O$52))))*$C$12*EXP(-#REF!*$O$52))*$B$12*100,0)</f>
        <v>0</v>
      </c>
      <c r="FA16" s="69">
        <f ca="1">IFERROR((NORMSDIST(((LN($EP16/$C$13)+(#REF!+($O$47^2)/2)*$O$52)/($O$47*SQRT($O$52))))*$EP16-NORMSDIST((((LN($EP16/$C$13)+(#REF!+($O$47^2)/2)*$O$52)/($O$47*SQRT($O$52)))-$O$47*SQRT(($O$52))))*$C$13*EXP(-#REF!*$O$52))*$B$13*100,0)</f>
        <v>0</v>
      </c>
      <c r="FB16" s="69">
        <f ca="1">IFERROR((NORMSDIST(((LN($EP16/$C$14)+(#REF!+($O$47^2)/2)*$O$52)/($O$47*SQRT($O$52))))*$EP16-NORMSDIST((((LN($EP16/$C$14)+(#REF!+($O$47^2)/2)*$O$52)/($O$47*SQRT($O$52)))-$O$47*SQRT(($O$52))))*$C$14*EXP(-#REF!*$O$52))*$B$14*100,0)</f>
        <v>0</v>
      </c>
      <c r="FC16" s="69">
        <f ca="1">IFERROR((NORMSDIST(((LN($EP16/$C$15)+(#REF!+($O$47^2)/2)*$O$52)/($O$47*SQRT($O$52))))*$EP16-NORMSDIST((((LN($EP16/$C$15)+(#REF!+($O$47^2)/2)*$O$52)/($O$47*SQRT($O$52)))-$O$47*SQRT(($O$52))))*$C$15*EXP(-#REF!*$O$52))*$B$15*100,0)</f>
        <v>0</v>
      </c>
      <c r="FD16" s="69">
        <f ca="1">IFERROR((NORMSDIST(((LN($EP16/$C$16)+(#REF!+($O$47^2)/2)*$O$52)/($O$47*SQRT($O$52))))*$EP16-NORMSDIST((((LN($EP16/$C$16)+(#REF!+($O$47^2)/2)*$O$52)/($O$47*SQRT($O$52)))-$O$47*SQRT(($O$52))))*$C$16*EXP(-#REF!*$O$52))*$B$16*100,0)</f>
        <v>0</v>
      </c>
      <c r="FE16" s="69">
        <f ca="1">IFERROR((NORMSDIST(((LN($EP16/$C$17)+(#REF!+($O$47^2)/2)*$O$52)/($O$47*SQRT($O$52))))*$EP16-NORMSDIST((((LN($EP16/$C$17)+(#REF!+($O$47^2)/2)*$O$52)/($O$47*SQRT($O$52)))-$O$47*SQRT(($O$52))))*$C$17*EXP(-#REF!*$O$52))*$B$17*100,0)</f>
        <v>0</v>
      </c>
      <c r="FF16" s="69">
        <f ca="1">IFERROR((NORMSDIST(((LN($EP16/$C$18)+(#REF!+($O$47^2)/2)*$O$52)/($O$47*SQRT($O$52))))*$EP16-NORMSDIST((((LN($EP16/$C$18)+(#REF!+($O$47^2)/2)*$O$52)/($O$47*SQRT($O$52)))-$O$47*SQRT(($O$52))))*$C$18*EXP(-#REF!*$O$52))*$B$18*100,0)</f>
        <v>0</v>
      </c>
      <c r="FG16" s="69">
        <f ca="1">IFERROR((NORMSDIST(((LN($EP16/$C$19)+(#REF!+($O$47^2)/2)*$O$52)/($O$47*SQRT($O$52))))*$EP16-NORMSDIST((((LN($EP16/$C$19)+(#REF!+($O$47^2)/2)*$O$52)/($O$47*SQRT($O$52)))-$O$47*SQRT(($O$52))))*$C$19*EXP(-#REF!*$O$52))*$B$19*100,0)</f>
        <v>0</v>
      </c>
      <c r="FH16" s="69">
        <f ca="1">IFERROR((NORMSDIST(((LN($EP16/$C$20)+(#REF!+($O$47^2)/2)*$O$52)/($O$47*SQRT($O$52))))*$EP16-NORMSDIST((((LN($EP16/$C$20)+(#REF!+($O$47^2)/2)*$O$52)/($O$47*SQRT($O$52)))-$O$47*SQRT(($O$52))))*$C$20*EXP(-#REF!*$O$52))*$B$20*100,0)</f>
        <v>0</v>
      </c>
      <c r="FI16" s="69">
        <f ca="1">IFERROR((NORMSDIST(((LN($EP16/$C$21)+(#REF!+($O$47^2)/2)*$O$52)/($O$47*SQRT($O$52))))*$EP16-NORMSDIST((((LN($EP16/$C$21)+(#REF!+($O$47^2)/2)*$O$52)/($O$47*SQRT($O$52)))-$O$47*SQRT(($O$52))))*$C$21*EXP(-#REF!*$O$52))*$B$21*100,0)</f>
        <v>0</v>
      </c>
      <c r="FJ16" s="69">
        <f ca="1">IFERROR((NORMSDIST(((LN($EP16/$C$22)+(#REF!+($O$47^2)/2)*$O$52)/($O$47*SQRT($O$52))))*$EP16-NORMSDIST((((LN($EP16/$C$22)+(#REF!+($O$47^2)/2)*$O$52)/($O$47*SQRT($O$52)))-$O$47*SQRT(($O$52))))*$C$22*EXP(-#REF!*$O$52))*$B$22*100,0)</f>
        <v>0</v>
      </c>
      <c r="FK16" s="69">
        <f ca="1">IFERROR((NORMSDIST(((LN($EP16/$C$23)+(#REF!+($O$47^2)/2)*$O$52)/($O$47*SQRT($O$52))))*$EP16-NORMSDIST((((LN($EP16/$C$23)+(#REF!+($O$47^2)/2)*$O$52)/($O$47*SQRT($O$52)))-$O$47*SQRT(($O$52))))*$C$23*EXP(-#REF!*$O$52))*$B$23*100,0)</f>
        <v>0</v>
      </c>
      <c r="FL16" s="69">
        <f ca="1">IFERROR((NORMSDIST(((LN($EP16/$C$24)+(#REF!+($O$47^2)/2)*$O$52)/($O$47*SQRT($O$52))))*$EP16-NORMSDIST((((LN($EP16/$C$24)+(#REF!+($O$47^2)/2)*$O$52)/($O$47*SQRT($O$52)))-$O$47*SQRT(($O$52))))*$C$24*EXP(-#REF!*$O$52))*$B$24*100,0)</f>
        <v>0</v>
      </c>
      <c r="FM16" s="69">
        <f ca="1">IFERROR((NORMSDIST(((LN($EP16/$C$25)+(#REF!+($O$47^2)/2)*$O$52)/($O$47*SQRT($O$52))))*$EP16-NORMSDIST((((LN($EP16/$C$25)+(#REF!+($O$47^2)/2)*$O$52)/($O$47*SQRT($O$52)))-$O$47*SQRT(($O$52))))*$C$25*EXP(-#REF!*$O$52))*$B$25*100,0)</f>
        <v>0</v>
      </c>
      <c r="FN16" s="69">
        <f ca="1">IFERROR((NORMSDIST(((LN($EP16/$C$26)+(#REF!+($O$47^2)/2)*$O$52)/($O$47*SQRT($O$52))))*$EP16-NORMSDIST((((LN($EP16/$C$26)+(#REF!+($O$47^2)/2)*$O$52)/($O$47*SQRT($O$52)))-$O$47*SQRT(($O$52))))*$C$26*EXP(-#REF!*$O$52))*$B$26*100,0)</f>
        <v>0</v>
      </c>
      <c r="FO16" s="69">
        <f ca="1">IFERROR((NORMSDIST(((LN($EP16/$C$27)+(#REF!+($O$47^2)/2)*$O$52)/($O$47*SQRT($O$52))))*$EP16-NORMSDIST((((LN($EP16/$C$27)+(#REF!+($O$47^2)/2)*$O$52)/($O$47*SQRT($O$52)))-$O$47*SQRT(($O$52))))*$C$27*EXP(-#REF!*$O$52))*$B$27*100,0)</f>
        <v>0</v>
      </c>
      <c r="FP16" s="69">
        <f ca="1">IFERROR((NORMSDIST(((LN($EP16/$C$28)+(#REF!+($O$47^2)/2)*$O$52)/($O$47*SQRT($O$52))))*$EP16-NORMSDIST((((LN($EP16/$C$28)+(#REF!+($O$47^2)/2)*$O$52)/($O$47*SQRT($O$52)))-$O$47*SQRT(($O$52))))*$C$28*EXP(-#REF!*$O$52))*$B$28*100,0)</f>
        <v>0</v>
      </c>
      <c r="FQ16" s="69">
        <f ca="1">IFERROR((NORMSDIST(((LN($EP16/$C$29)+(#REF!+($O$47^2)/2)*$O$52)/($O$47*SQRT($O$52))))*$EP16-NORMSDIST((((LN($EP16/$C$29)+(#REF!+($O$47^2)/2)*$O$52)/($O$47*SQRT($O$52)))-$O$47*SQRT(($O$52))))*$C$29*EXP(-#REF!*$O$52))*$B$29*100,0)</f>
        <v>0</v>
      </c>
      <c r="FR16" s="69">
        <f ca="1">IFERROR((NORMSDIST(((LN($EP16/$C$30)+(#REF!+($O$47^2)/2)*$O$52)/($O$47*SQRT($O$52))))*$EP16-NORMSDIST((((LN($EP16/$C$30)+(#REF!+($O$47^2)/2)*$O$52)/($O$47*SQRT($O$52)))-$O$47*SQRT(($O$52))))*$C$30*EXP(-#REF!*$O$52))*$B$30*100,0)</f>
        <v>0</v>
      </c>
      <c r="FS16" s="69">
        <f ca="1">IFERROR((NORMSDIST(((LN($EP16/$C$31)+(#REF!+($O$47^2)/2)*$O$52)/($O$47*SQRT($O$52))))*$EP16-NORMSDIST((((LN($EP16/$C$31)+(#REF!+($O$47^2)/2)*$O$52)/($O$47*SQRT($O$52)))-$O$47*SQRT(($O$52))))*$C$31*EXP(-#REF!*$O$52))*$B$31*100,0)</f>
        <v>0</v>
      </c>
      <c r="FT16" s="69">
        <f ca="1">IFERROR((NORMSDIST(((LN($EP16/$C$32)+(#REF!+($O$47^2)/2)*$O$52)/($O$47*SQRT($O$52))))*$EP16-NORMSDIST((((LN($EP16/$C$32)+(#REF!+($O$47^2)/2)*$O$52)/($O$47*SQRT($O$52)))-$O$47*SQRT(($O$52))))*$C$32*EXP(-#REF!*$O$52))*$B$32*100,0)</f>
        <v>0</v>
      </c>
      <c r="FU16" s="69">
        <f ca="1">IFERROR((NORMSDIST(((LN($EP16/$C$33)+(#REF!+($O$47^2)/2)*$O$52)/($O$47*SQRT($O$52))))*$EP16-NORMSDIST((((LN($EP16/$C$33)+(#REF!+($O$47^2)/2)*$O$52)/($O$47*SQRT($O$52)))-$O$47*SQRT(($O$52))))*$C$33*EXP(-#REF!*$O$52))*$B$33*100,0)</f>
        <v>0</v>
      </c>
      <c r="FV16" s="69">
        <f ca="1">IFERROR((NORMSDIST(((LN($EP16/$C$34)+(#REF!+($O$47^2)/2)*$O$52)/($O$47*SQRT($O$52))))*$EP16-NORMSDIST((((LN($EP16/$C$34)+(#REF!+($O$47^2)/2)*$O$52)/($O$47*SQRT($O$52)))-$O$47*SQRT(($O$52))))*$C$34*EXP(-#REF!*$O$52))*$B$34*100,0)</f>
        <v>0</v>
      </c>
      <c r="FW16" s="69">
        <f ca="1">IFERROR((NORMSDIST(((LN($EP16/$C$35)+(#REF!+($O$47^2)/2)*$O$52)/($O$47*SQRT($O$52))))*$EP16-NORMSDIST((((LN($EP16/$C$35)+(#REF!+($O$47^2)/2)*$O$52)/($O$47*SQRT($O$52)))-$O$47*SQRT(($O$52))))*$C$35*EXP(-#REF!*$O$52))*$B$35*100,0)</f>
        <v>0</v>
      </c>
      <c r="FX16" s="69">
        <f ca="1">IFERROR((NORMSDIST(((LN($EP16/$C$36)+(#REF!+($O$47^2)/2)*$O$52)/($O$47*SQRT($O$52))))*$EP16-NORMSDIST((((LN($EP16/$C$36)+(#REF!+($O$47^2)/2)*$O$52)/($O$47*SQRT($O$52)))-$O$47*SQRT(($O$52))))*$C$36*EXP(-#REF!*$O$52))*$B$36*100,0)</f>
        <v>0</v>
      </c>
      <c r="FY16" s="69">
        <f ca="1">IFERROR((NORMSDIST(((LN($EP16/$C$37)+(#REF!+($O$47^2)/2)*$O$52)/($O$47*SQRT($O$52))))*$EP16-NORMSDIST((((LN($EP16/$C$37)+(#REF!+($O$47^2)/2)*$O$52)/($O$47*SQRT($O$52)))-$O$47*SQRT(($O$52))))*$C$37*EXP(-#REF!*$O$52))*$B$37*100,0)</f>
        <v>0</v>
      </c>
      <c r="FZ16" s="70"/>
      <c r="GA16" s="71">
        <f t="shared" ca="1" si="60"/>
        <v>0</v>
      </c>
      <c r="GB16" s="70"/>
      <c r="GC16" s="75"/>
      <c r="GD16" s="73"/>
      <c r="GE16" s="74">
        <f t="shared" ca="1" si="61"/>
        <v>2551.7199999999998</v>
      </c>
    </row>
    <row r="17" spans="1:187">
      <c r="A17" s="166" t="s">
        <v>205</v>
      </c>
      <c r="B17" s="594"/>
      <c r="C17" s="600">
        <v>5997.2999999999993</v>
      </c>
      <c r="D17" s="595">
        <v>3.1</v>
      </c>
      <c r="E17" s="705">
        <f>+B17*D17*-100</f>
        <v>0</v>
      </c>
      <c r="F17" s="708">
        <f t="shared" si="1"/>
        <v>0</v>
      </c>
      <c r="G17" s="596">
        <f t="shared" si="62"/>
        <v>3.9</v>
      </c>
      <c r="H17" s="781"/>
      <c r="I17" s="653">
        <f t="shared" si="2"/>
        <v>0</v>
      </c>
      <c r="J17" s="654">
        <f t="shared" si="3"/>
        <v>0</v>
      </c>
      <c r="K17" s="49"/>
      <c r="L17" s="736">
        <f t="shared" si="69"/>
        <v>-2.0000000000000018E-2</v>
      </c>
      <c r="M17" s="732">
        <f t="shared" si="4"/>
        <v>3802.4</v>
      </c>
      <c r="N17" s="664">
        <f t="shared" si="5"/>
        <v>2551.7199999999998</v>
      </c>
      <c r="O17" s="665">
        <f t="shared" ca="1" si="6"/>
        <v>2551.7199999999998</v>
      </c>
      <c r="P17" s="49"/>
      <c r="Q17" s="741">
        <v>5997.2999999999993</v>
      </c>
      <c r="R17" s="749">
        <f t="shared" si="63"/>
        <v>0</v>
      </c>
      <c r="S17" s="748">
        <f t="shared" si="7"/>
        <v>5997.2999999999993</v>
      </c>
      <c r="T17" s="588" t="str">
        <f t="shared" si="8"/>
        <v>MERV - XMEV - GFGC59973G - 24hs</v>
      </c>
      <c r="U17" s="754" t="str">
        <f t="shared" si="9"/>
        <v>GFGC59973G</v>
      </c>
      <c r="V17" s="752">
        <f t="shared" ca="1" si="10"/>
        <v>8.0022935043727301</v>
      </c>
      <c r="W17" s="583">
        <f>IFERROR(VLOOKUP($U17,HomeBroker!$A$30:$F$90,6,0),0)</f>
        <v>3.9</v>
      </c>
      <c r="X17" s="580" t="str">
        <f t="shared" si="64"/>
        <v/>
      </c>
      <c r="Y17" s="671" t="str">
        <f t="shared" si="11"/>
        <v/>
      </c>
      <c r="Z17" s="49"/>
      <c r="AA17" s="742">
        <v>4902.2</v>
      </c>
      <c r="AB17" s="750">
        <f t="shared" si="65"/>
        <v>0</v>
      </c>
      <c r="AC17" s="748">
        <f t="shared" si="12"/>
        <v>4902.2</v>
      </c>
      <c r="AD17" s="588" t="str">
        <f t="shared" si="13"/>
        <v>MERV - XMEV - GFGV49022G - 24hs</v>
      </c>
      <c r="AE17" s="754" t="str">
        <f t="shared" si="14"/>
        <v>GFGV49022G</v>
      </c>
      <c r="AF17" s="752">
        <f t="shared" ca="1" si="15"/>
        <v>912.70601933611215</v>
      </c>
      <c r="AG17" s="583">
        <f>IFERROR(VLOOKUP($AE17,HomeBroker!$A$30:$F$90,6,0),0)</f>
        <v>0</v>
      </c>
      <c r="AH17" s="580" t="str">
        <f t="shared" si="66"/>
        <v/>
      </c>
      <c r="AI17" s="671" t="str">
        <f t="shared" si="67"/>
        <v/>
      </c>
      <c r="AJ17" s="49"/>
      <c r="AK17" s="674"/>
      <c r="AL17" s="605" t="s">
        <v>160</v>
      </c>
      <c r="AM17" s="585"/>
      <c r="AN17" s="599"/>
      <c r="AO17" s="589"/>
      <c r="AP17" s="591">
        <f t="shared" si="16"/>
        <v>0</v>
      </c>
      <c r="AQ17" s="602">
        <f t="shared" si="17"/>
        <v>0</v>
      </c>
      <c r="AR17" s="606" t="s">
        <v>206</v>
      </c>
      <c r="AS17" s="585">
        <v>-1</v>
      </c>
      <c r="AT17" s="599">
        <v>3108.1</v>
      </c>
      <c r="AU17" s="589">
        <v>5.32</v>
      </c>
      <c r="AV17" s="591">
        <f t="shared" si="18"/>
        <v>532</v>
      </c>
      <c r="AW17" s="602">
        <f t="shared" si="19"/>
        <v>530.648188</v>
      </c>
      <c r="AX17" s="609" t="s">
        <v>207</v>
      </c>
      <c r="AY17" s="608"/>
      <c r="AZ17" s="589"/>
      <c r="BA17" s="591">
        <f t="shared" si="20"/>
        <v>0</v>
      </c>
      <c r="BB17" s="593">
        <f t="shared" si="21"/>
        <v>0</v>
      </c>
      <c r="CY17" s="68">
        <f t="shared" si="22"/>
        <v>3802.4</v>
      </c>
      <c r="CZ17" s="69">
        <f t="shared" si="23"/>
        <v>0</v>
      </c>
      <c r="DA17" s="69">
        <f t="shared" si="24"/>
        <v>0</v>
      </c>
      <c r="DB17" s="69">
        <f t="shared" si="25"/>
        <v>0</v>
      </c>
      <c r="DC17" s="69">
        <f t="shared" si="26"/>
        <v>0</v>
      </c>
      <c r="DD17" s="69">
        <f t="shared" si="27"/>
        <v>0</v>
      </c>
      <c r="DE17" s="69">
        <f t="shared" si="28"/>
        <v>0</v>
      </c>
      <c r="DF17" s="69">
        <f t="shared" si="29"/>
        <v>0</v>
      </c>
      <c r="DG17" s="69">
        <f t="shared" si="30"/>
        <v>0</v>
      </c>
      <c r="DH17" s="69">
        <f t="shared" si="31"/>
        <v>0</v>
      </c>
      <c r="DI17" s="69">
        <f t="shared" si="32"/>
        <v>0</v>
      </c>
      <c r="DJ17" s="69">
        <f t="shared" si="33"/>
        <v>0</v>
      </c>
      <c r="DK17" s="69">
        <f t="shared" si="34"/>
        <v>0</v>
      </c>
      <c r="DL17" s="69">
        <f t="shared" si="35"/>
        <v>0</v>
      </c>
      <c r="DM17" s="69">
        <f t="shared" si="36"/>
        <v>0</v>
      </c>
      <c r="DN17" s="69">
        <f t="shared" si="37"/>
        <v>0</v>
      </c>
      <c r="DO17" s="69">
        <f t="shared" si="38"/>
        <v>0</v>
      </c>
      <c r="DP17" s="69">
        <f t="shared" si="39"/>
        <v>0</v>
      </c>
      <c r="DQ17" s="69">
        <f t="shared" si="40"/>
        <v>0</v>
      </c>
      <c r="DR17" s="69">
        <f t="shared" si="41"/>
        <v>0</v>
      </c>
      <c r="DS17" s="69">
        <f t="shared" si="42"/>
        <v>0</v>
      </c>
      <c r="DT17" s="69">
        <f t="shared" si="43"/>
        <v>0</v>
      </c>
      <c r="DU17" s="69">
        <f t="shared" si="44"/>
        <v>0</v>
      </c>
      <c r="DV17" s="69">
        <f t="shared" si="45"/>
        <v>0</v>
      </c>
      <c r="DW17" s="69">
        <f t="shared" si="46"/>
        <v>0</v>
      </c>
      <c r="DX17" s="69">
        <f t="shared" si="47"/>
        <v>0</v>
      </c>
      <c r="DY17" s="69">
        <f t="shared" si="48"/>
        <v>0</v>
      </c>
      <c r="DZ17" s="69">
        <f t="shared" si="49"/>
        <v>0</v>
      </c>
      <c r="EA17" s="69">
        <f t="shared" si="50"/>
        <v>0</v>
      </c>
      <c r="EB17" s="69">
        <f t="shared" si="51"/>
        <v>0</v>
      </c>
      <c r="EC17" s="69">
        <f t="shared" si="52"/>
        <v>0</v>
      </c>
      <c r="ED17" s="69">
        <f t="shared" si="53"/>
        <v>0</v>
      </c>
      <c r="EE17" s="69">
        <f t="shared" si="54"/>
        <v>0</v>
      </c>
      <c r="EF17" s="69">
        <f t="shared" si="55"/>
        <v>0</v>
      </c>
      <c r="EG17" s="69">
        <f t="shared" si="56"/>
        <v>0</v>
      </c>
      <c r="EH17" s="69">
        <f t="shared" si="57"/>
        <v>0</v>
      </c>
      <c r="EI17" s="70"/>
      <c r="EJ17" s="71">
        <f t="shared" si="58"/>
        <v>0</v>
      </c>
      <c r="EK17" s="70"/>
      <c r="EL17" s="75"/>
      <c r="EM17" s="73"/>
      <c r="EN17" s="74">
        <f t="shared" si="68"/>
        <v>2551.7199999999998</v>
      </c>
      <c r="EO17" s="58"/>
      <c r="EP17" s="68">
        <f t="shared" si="59"/>
        <v>3802.4</v>
      </c>
      <c r="EQ17" s="69">
        <f ca="1">IFERROR((NORMSDIST(((LN($EP17/$C$3)+(#REF!+($O$47^2)/2)*$O$52)/($O$47*SQRT($O$52))))*$EP17-NORMSDIST((((LN($EP17/$C$3)+(#REF!+($O$47^2)/2)*$O$52)/($O$47*SQRT($O$52)))-$O$47*SQRT(($O$52))))*$C$3*EXP(-#REF!*$O$52))*$B$3*100,0)</f>
        <v>0</v>
      </c>
      <c r="ER17" s="69">
        <f ca="1">IFERROR((NORMSDIST(((LN($EP17/$C$4)+(#REF!+($O$47^2)/2)*$O$52)/($O$47*SQRT($O$52))))*$EP17-NORMSDIST((((LN($EP17/$C$4)+(#REF!+($O$47^2)/2)*$O$52)/($O$47*SQRT($O$52)))-$O$47*SQRT(($O$52))))*$C$4*EXP(-#REF!*$O$52))*$B$4*100,0)</f>
        <v>0</v>
      </c>
      <c r="ES17" s="69">
        <f ca="1">IFERROR((NORMSDIST(((LN($EP17/$C$5)+(#REF!+($O$47^2)/2)*$O$52)/($O$47*SQRT($O$52))))*$EP17-NORMSDIST((((LN($EP17/$C$5)+(#REF!+($O$47^2)/2)*$O$52)/($O$47*SQRT($O$52)))-$O$47*SQRT(($O$52))))*$C$5*EXP(-#REF!*$O$52))*$B$5*100,0)</f>
        <v>0</v>
      </c>
      <c r="ET17" s="69">
        <f ca="1">IFERROR((NORMSDIST(((LN($EP17/$C$6)+(#REF!+($O$47^2)/2)*$O$52)/($O$47*SQRT($O$52))))*$EP17-NORMSDIST((((LN($EP17/$C$6)+(#REF!+($O$47^2)/2)*$O$52)/($O$47*SQRT($O$52)))-$O$47*SQRT(($O$52))))*$C$6*EXP(-#REF!*$O$52))*$B$6*100,0)</f>
        <v>0</v>
      </c>
      <c r="EU17" s="69">
        <f ca="1">IFERROR((NORMSDIST(((LN($EP17/$C$7)+(#REF!+($O$47^2)/2)*$O$52)/($O$47*SQRT($O$52))))*$EP17-NORMSDIST((((LN($EP17/$C$7)+(#REF!+($O$47^2)/2)*$O$52)/($O$47*SQRT($O$52)))-$O$47*SQRT(($O$52))))*$C$7*EXP(-#REF!*$O$52))*$B$7*100,0)</f>
        <v>0</v>
      </c>
      <c r="EV17" s="69">
        <f ca="1">IFERROR((NORMSDIST(((LN($EP17/$C$8)+(#REF!+($O$47^2)/2)*$O$52)/($O$47*SQRT($O$52))))*$EP17-NORMSDIST((((LN($EP17/$C$8)+(#REF!+($O$47^2)/2)*$O$52)/($O$47*SQRT($O$52)))-$O$47*SQRT(($O$52))))*$C$8*EXP(-#REF!*$O$52))*$B$8*100,0)</f>
        <v>0</v>
      </c>
      <c r="EW17" s="69">
        <f ca="1">IFERROR((NORMSDIST(((LN($EP17/$C$9)+(#REF!+($O$47^2)/2)*$O$52)/($O$47*SQRT($O$52))))*$EP17-NORMSDIST((((LN($EP17/$C$9)+(#REF!+($O$47^2)/2)*$O$52)/($O$47*SQRT($O$52)))-$O$47*SQRT(($O$52))))*$C$9*EXP(-#REF!*$O$52))*$B$9*100,0)</f>
        <v>0</v>
      </c>
      <c r="EX17" s="69">
        <f ca="1">IFERROR((NORMSDIST(((LN($EP17/$C$10)+(#REF!+($O$47^2)/2)*$O$52)/($O$47*SQRT($O$52))))*$EP17-NORMSDIST((((LN($EP17/$C$10)+(#REF!+($O$47^2)/2)*$O$52)/($O$47*SQRT($O$52)))-$O$47*SQRT(($O$52))))*$C$10*EXP(-#REF!*$O$52))*$B$10*100,0)</f>
        <v>0</v>
      </c>
      <c r="EY17" s="69">
        <f ca="1">IFERROR((NORMSDIST(((LN($EP17/$C$11)+(#REF!+($O$47^2)/2)*$O$52)/($O$47*SQRT($O$52))))*$EP17-NORMSDIST((((LN($EP17/$C$11)+(#REF!+($O$47^2)/2)*$O$52)/($O$47*SQRT($O$52)))-$O$47*SQRT(($O$52))))*$C$11*EXP(-#REF!*$O$52))*$B$11*100,0)</f>
        <v>0</v>
      </c>
      <c r="EZ17" s="69">
        <f ca="1">IFERROR((NORMSDIST(((LN($EP17/$C$12)+(#REF!+($O$47^2)/2)*$O$52)/($O$47*SQRT($O$52))))*$EP17-NORMSDIST((((LN($EP17/$C$12)+(#REF!+($O$47^2)/2)*$O$52)/($O$47*SQRT($O$52)))-$O$47*SQRT(($O$52))))*$C$12*EXP(-#REF!*$O$52))*$B$12*100,0)</f>
        <v>0</v>
      </c>
      <c r="FA17" s="69">
        <f ca="1">IFERROR((NORMSDIST(((LN($EP17/$C$13)+(#REF!+($O$47^2)/2)*$O$52)/($O$47*SQRT($O$52))))*$EP17-NORMSDIST((((LN($EP17/$C$13)+(#REF!+($O$47^2)/2)*$O$52)/($O$47*SQRT($O$52)))-$O$47*SQRT(($O$52))))*$C$13*EXP(-#REF!*$O$52))*$B$13*100,0)</f>
        <v>0</v>
      </c>
      <c r="FB17" s="69">
        <f ca="1">IFERROR((NORMSDIST(((LN($EP17/$C$14)+(#REF!+($O$47^2)/2)*$O$52)/($O$47*SQRT($O$52))))*$EP17-NORMSDIST((((LN($EP17/$C$14)+(#REF!+($O$47^2)/2)*$O$52)/($O$47*SQRT($O$52)))-$O$47*SQRT(($O$52))))*$C$14*EXP(-#REF!*$O$52))*$B$14*100,0)</f>
        <v>0</v>
      </c>
      <c r="FC17" s="69">
        <f ca="1">IFERROR((NORMSDIST(((LN($EP17/$C$15)+(#REF!+($O$47^2)/2)*$O$52)/($O$47*SQRT($O$52))))*$EP17-NORMSDIST((((LN($EP17/$C$15)+(#REF!+($O$47^2)/2)*$O$52)/($O$47*SQRT($O$52)))-$O$47*SQRT(($O$52))))*$C$15*EXP(-#REF!*$O$52))*$B$15*100,0)</f>
        <v>0</v>
      </c>
      <c r="FD17" s="69">
        <f ca="1">IFERROR((NORMSDIST(((LN($EP17/$C$16)+(#REF!+($O$47^2)/2)*$O$52)/($O$47*SQRT($O$52))))*$EP17-NORMSDIST((((LN($EP17/$C$16)+(#REF!+($O$47^2)/2)*$O$52)/($O$47*SQRT($O$52)))-$O$47*SQRT(($O$52))))*$C$16*EXP(-#REF!*$O$52))*$B$16*100,0)</f>
        <v>0</v>
      </c>
      <c r="FE17" s="69">
        <f ca="1">IFERROR((NORMSDIST(((LN($EP17/$C$17)+(#REF!+($O$47^2)/2)*$O$52)/($O$47*SQRT($O$52))))*$EP17-NORMSDIST((((LN($EP17/$C$17)+(#REF!+($O$47^2)/2)*$O$52)/($O$47*SQRT($O$52)))-$O$47*SQRT(($O$52))))*$C$17*EXP(-#REF!*$O$52))*$B$17*100,0)</f>
        <v>0</v>
      </c>
      <c r="FF17" s="69">
        <f ca="1">IFERROR((NORMSDIST(((LN($EP17/$C$18)+(#REF!+($O$47^2)/2)*$O$52)/($O$47*SQRT($O$52))))*$EP17-NORMSDIST((((LN($EP17/$C$18)+(#REF!+($O$47^2)/2)*$O$52)/($O$47*SQRT($O$52)))-$O$47*SQRT(($O$52))))*$C$18*EXP(-#REF!*$O$52))*$B$18*100,0)</f>
        <v>0</v>
      </c>
      <c r="FG17" s="69">
        <f ca="1">IFERROR((NORMSDIST(((LN($EP17/$C$19)+(#REF!+($O$47^2)/2)*$O$52)/($O$47*SQRT($O$52))))*$EP17-NORMSDIST((((LN($EP17/$C$19)+(#REF!+($O$47^2)/2)*$O$52)/($O$47*SQRT($O$52)))-$O$47*SQRT(($O$52))))*$C$19*EXP(-#REF!*$O$52))*$B$19*100,0)</f>
        <v>0</v>
      </c>
      <c r="FH17" s="69">
        <f ca="1">IFERROR((NORMSDIST(((LN($EP17/$C$20)+(#REF!+($O$47^2)/2)*$O$52)/($O$47*SQRT($O$52))))*$EP17-NORMSDIST((((LN($EP17/$C$20)+(#REF!+($O$47^2)/2)*$O$52)/($O$47*SQRT($O$52)))-$O$47*SQRT(($O$52))))*$C$20*EXP(-#REF!*$O$52))*$B$20*100,0)</f>
        <v>0</v>
      </c>
      <c r="FI17" s="69">
        <f ca="1">IFERROR((NORMSDIST(((LN($EP17/$C$21)+(#REF!+($O$47^2)/2)*$O$52)/($O$47*SQRT($O$52))))*$EP17-NORMSDIST((((LN($EP17/$C$21)+(#REF!+($O$47^2)/2)*$O$52)/($O$47*SQRT($O$52)))-$O$47*SQRT(($O$52))))*$C$21*EXP(-#REF!*$O$52))*$B$21*100,0)</f>
        <v>0</v>
      </c>
      <c r="FJ17" s="69">
        <f ca="1">IFERROR((NORMSDIST(((LN($EP17/$C$22)+(#REF!+($O$47^2)/2)*$O$52)/($O$47*SQRT($O$52))))*$EP17-NORMSDIST((((LN($EP17/$C$22)+(#REF!+($O$47^2)/2)*$O$52)/($O$47*SQRT($O$52)))-$O$47*SQRT(($O$52))))*$C$22*EXP(-#REF!*$O$52))*$B$22*100,0)</f>
        <v>0</v>
      </c>
      <c r="FK17" s="69">
        <f ca="1">IFERROR((NORMSDIST(((LN($EP17/$C$23)+(#REF!+($O$47^2)/2)*$O$52)/($O$47*SQRT($O$52))))*$EP17-NORMSDIST((((LN($EP17/$C$23)+(#REF!+($O$47^2)/2)*$O$52)/($O$47*SQRT($O$52)))-$O$47*SQRT(($O$52))))*$C$23*EXP(-#REF!*$O$52))*$B$23*100,0)</f>
        <v>0</v>
      </c>
      <c r="FL17" s="69">
        <f ca="1">IFERROR((NORMSDIST(((LN($EP17/$C$24)+(#REF!+($O$47^2)/2)*$O$52)/($O$47*SQRT($O$52))))*$EP17-NORMSDIST((((LN($EP17/$C$24)+(#REF!+($O$47^2)/2)*$O$52)/($O$47*SQRT($O$52)))-$O$47*SQRT(($O$52))))*$C$24*EXP(-#REF!*$O$52))*$B$24*100,0)</f>
        <v>0</v>
      </c>
      <c r="FM17" s="69">
        <f ca="1">IFERROR((NORMSDIST(((LN($EP17/$C$25)+(#REF!+($O$47^2)/2)*$O$52)/($O$47*SQRT($O$52))))*$EP17-NORMSDIST((((LN($EP17/$C$25)+(#REF!+($O$47^2)/2)*$O$52)/($O$47*SQRT($O$52)))-$O$47*SQRT(($O$52))))*$C$25*EXP(-#REF!*$O$52))*$B$25*100,0)</f>
        <v>0</v>
      </c>
      <c r="FN17" s="69">
        <f ca="1">IFERROR((NORMSDIST(((LN($EP17/$C$26)+(#REF!+($O$47^2)/2)*$O$52)/($O$47*SQRT($O$52))))*$EP17-NORMSDIST((((LN($EP17/$C$26)+(#REF!+($O$47^2)/2)*$O$52)/($O$47*SQRT($O$52)))-$O$47*SQRT(($O$52))))*$C$26*EXP(-#REF!*$O$52))*$B$26*100,0)</f>
        <v>0</v>
      </c>
      <c r="FO17" s="69">
        <f ca="1">IFERROR((NORMSDIST(((LN($EP17/$C$27)+(#REF!+($O$47^2)/2)*$O$52)/($O$47*SQRT($O$52))))*$EP17-NORMSDIST((((LN($EP17/$C$27)+(#REF!+($O$47^2)/2)*$O$52)/($O$47*SQRT($O$52)))-$O$47*SQRT(($O$52))))*$C$27*EXP(-#REF!*$O$52))*$B$27*100,0)</f>
        <v>0</v>
      </c>
      <c r="FP17" s="69">
        <f ca="1">IFERROR((NORMSDIST(((LN($EP17/$C$28)+(#REF!+($O$47^2)/2)*$O$52)/($O$47*SQRT($O$52))))*$EP17-NORMSDIST((((LN($EP17/$C$28)+(#REF!+($O$47^2)/2)*$O$52)/($O$47*SQRT($O$52)))-$O$47*SQRT(($O$52))))*$C$28*EXP(-#REF!*$O$52))*$B$28*100,0)</f>
        <v>0</v>
      </c>
      <c r="FQ17" s="69">
        <f ca="1">IFERROR((NORMSDIST(((LN($EP17/$C$29)+(#REF!+($O$47^2)/2)*$O$52)/($O$47*SQRT($O$52))))*$EP17-NORMSDIST((((LN($EP17/$C$29)+(#REF!+($O$47^2)/2)*$O$52)/($O$47*SQRT($O$52)))-$O$47*SQRT(($O$52))))*$C$29*EXP(-#REF!*$O$52))*$B$29*100,0)</f>
        <v>0</v>
      </c>
      <c r="FR17" s="69">
        <f ca="1">IFERROR((NORMSDIST(((LN($EP17/$C$30)+(#REF!+($O$47^2)/2)*$O$52)/($O$47*SQRT($O$52))))*$EP17-NORMSDIST((((LN($EP17/$C$30)+(#REF!+($O$47^2)/2)*$O$52)/($O$47*SQRT($O$52)))-$O$47*SQRT(($O$52))))*$C$30*EXP(-#REF!*$O$52))*$B$30*100,0)</f>
        <v>0</v>
      </c>
      <c r="FS17" s="69">
        <f ca="1">IFERROR((NORMSDIST(((LN($EP17/$C$31)+(#REF!+($O$47^2)/2)*$O$52)/($O$47*SQRT($O$52))))*$EP17-NORMSDIST((((LN($EP17/$C$31)+(#REF!+($O$47^2)/2)*$O$52)/($O$47*SQRT($O$52)))-$O$47*SQRT(($O$52))))*$C$31*EXP(-#REF!*$O$52))*$B$31*100,0)</f>
        <v>0</v>
      </c>
      <c r="FT17" s="69">
        <f ca="1">IFERROR((NORMSDIST(((LN($EP17/$C$32)+(#REF!+($O$47^2)/2)*$O$52)/($O$47*SQRT($O$52))))*$EP17-NORMSDIST((((LN($EP17/$C$32)+(#REF!+($O$47^2)/2)*$O$52)/($O$47*SQRT($O$52)))-$O$47*SQRT(($O$52))))*$C$32*EXP(-#REF!*$O$52))*$B$32*100,0)</f>
        <v>0</v>
      </c>
      <c r="FU17" s="69">
        <f ca="1">IFERROR((NORMSDIST(((LN($EP17/$C$33)+(#REF!+($O$47^2)/2)*$O$52)/($O$47*SQRT($O$52))))*$EP17-NORMSDIST((((LN($EP17/$C$33)+(#REF!+($O$47^2)/2)*$O$52)/($O$47*SQRT($O$52)))-$O$47*SQRT(($O$52))))*$C$33*EXP(-#REF!*$O$52))*$B$33*100,0)</f>
        <v>0</v>
      </c>
      <c r="FV17" s="69">
        <f ca="1">IFERROR((NORMSDIST(((LN($EP17/$C$34)+(#REF!+($O$47^2)/2)*$O$52)/($O$47*SQRT($O$52))))*$EP17-NORMSDIST((((LN($EP17/$C$34)+(#REF!+($O$47^2)/2)*$O$52)/($O$47*SQRT($O$52)))-$O$47*SQRT(($O$52))))*$C$34*EXP(-#REF!*$O$52))*$B$34*100,0)</f>
        <v>0</v>
      </c>
      <c r="FW17" s="69">
        <f ca="1">IFERROR((NORMSDIST(((LN($EP17/$C$35)+(#REF!+($O$47^2)/2)*$O$52)/($O$47*SQRT($O$52))))*$EP17-NORMSDIST((((LN($EP17/$C$35)+(#REF!+($O$47^2)/2)*$O$52)/($O$47*SQRT($O$52)))-$O$47*SQRT(($O$52))))*$C$35*EXP(-#REF!*$O$52))*$B$35*100,0)</f>
        <v>0</v>
      </c>
      <c r="FX17" s="69">
        <f ca="1">IFERROR((NORMSDIST(((LN($EP17/$C$36)+(#REF!+($O$47^2)/2)*$O$52)/($O$47*SQRT($O$52))))*$EP17-NORMSDIST((((LN($EP17/$C$36)+(#REF!+($O$47^2)/2)*$O$52)/($O$47*SQRT($O$52)))-$O$47*SQRT(($O$52))))*$C$36*EXP(-#REF!*$O$52))*$B$36*100,0)</f>
        <v>0</v>
      </c>
      <c r="FY17" s="69">
        <f ca="1">IFERROR((NORMSDIST(((LN($EP17/$C$37)+(#REF!+($O$47^2)/2)*$O$52)/($O$47*SQRT($O$52))))*$EP17-NORMSDIST((((LN($EP17/$C$37)+(#REF!+($O$47^2)/2)*$O$52)/($O$47*SQRT($O$52)))-$O$47*SQRT(($O$52))))*$C$37*EXP(-#REF!*$O$52))*$B$37*100,0)</f>
        <v>0</v>
      </c>
      <c r="FZ17" s="70"/>
      <c r="GA17" s="71">
        <f t="shared" ca="1" si="60"/>
        <v>0</v>
      </c>
      <c r="GB17" s="70"/>
      <c r="GC17" s="75"/>
      <c r="GD17" s="73"/>
      <c r="GE17" s="74">
        <f t="shared" ca="1" si="61"/>
        <v>2551.7199999999998</v>
      </c>
    </row>
    <row r="18" spans="1:187">
      <c r="A18" s="166" t="s">
        <v>205</v>
      </c>
      <c r="B18" s="797"/>
      <c r="C18" s="798"/>
      <c r="D18" s="799"/>
      <c r="E18" s="800">
        <f>+B18*D18*-100</f>
        <v>0</v>
      </c>
      <c r="F18" s="801">
        <f t="shared" si="1"/>
        <v>0</v>
      </c>
      <c r="G18" s="802" t="str">
        <f t="shared" si="62"/>
        <v/>
      </c>
      <c r="H18" s="803"/>
      <c r="I18" s="804">
        <f t="shared" si="2"/>
        <v>0</v>
      </c>
      <c r="J18" s="805">
        <f t="shared" si="3"/>
        <v>0</v>
      </c>
      <c r="K18" s="49"/>
      <c r="L18" s="709">
        <v>0</v>
      </c>
      <c r="M18" s="737">
        <f>IF($O$46&lt;&gt;"",$O$46,$B$76)</f>
        <v>3880</v>
      </c>
      <c r="N18" s="666">
        <f t="shared" si="5"/>
        <v>2551.7199999999998</v>
      </c>
      <c r="O18" s="667">
        <f t="shared" ca="1" si="6"/>
        <v>2551.7199999999998</v>
      </c>
      <c r="P18" s="49"/>
      <c r="Q18" s="740"/>
      <c r="R18" s="764">
        <f t="shared" si="63"/>
        <v>0</v>
      </c>
      <c r="S18" s="761" t="str">
        <f t="shared" si="7"/>
        <v/>
      </c>
      <c r="T18" s="586" t="str">
        <f t="shared" si="8"/>
        <v/>
      </c>
      <c r="U18" s="753" t="str">
        <f t="shared" si="9"/>
        <v/>
      </c>
      <c r="V18" s="765">
        <f t="shared" ca="1" si="10"/>
        <v>0</v>
      </c>
      <c r="W18" s="582">
        <f>IFERROR(VLOOKUP($U18,HomeBroker!$A$30:$F$90,6,0),0)</f>
        <v>0</v>
      </c>
      <c r="X18" s="581" t="str">
        <f t="shared" si="64"/>
        <v/>
      </c>
      <c r="Y18" s="672" t="str">
        <f t="shared" si="11"/>
        <v/>
      </c>
      <c r="Z18" s="49"/>
      <c r="AA18" s="743"/>
      <c r="AB18" s="778">
        <f t="shared" si="65"/>
        <v>0</v>
      </c>
      <c r="AC18" s="761" t="str">
        <f t="shared" si="12"/>
        <v/>
      </c>
      <c r="AD18" s="586" t="str">
        <f t="shared" si="13"/>
        <v/>
      </c>
      <c r="AE18" s="753" t="str">
        <f t="shared" si="14"/>
        <v/>
      </c>
      <c r="AF18" s="758">
        <f t="shared" ca="1" si="15"/>
        <v>0</v>
      </c>
      <c r="AG18" s="582">
        <f>IFERROR(VLOOKUP($AE18,HomeBroker!$A$30:$F$90,6,0),0)</f>
        <v>0</v>
      </c>
      <c r="AH18" s="581" t="str">
        <f t="shared" si="66"/>
        <v/>
      </c>
      <c r="AI18" s="672" t="str">
        <f t="shared" si="67"/>
        <v/>
      </c>
      <c r="AJ18" s="49"/>
      <c r="AK18" s="673"/>
      <c r="AL18" s="605" t="s">
        <v>160</v>
      </c>
      <c r="AM18" s="584"/>
      <c r="AN18" s="598"/>
      <c r="AO18" s="587"/>
      <c r="AP18" s="590">
        <f t="shared" si="16"/>
        <v>0</v>
      </c>
      <c r="AQ18" s="601">
        <f t="shared" si="17"/>
        <v>0</v>
      </c>
      <c r="AR18" s="606" t="s">
        <v>206</v>
      </c>
      <c r="AS18" s="584">
        <v>-1</v>
      </c>
      <c r="AT18" s="598">
        <v>3108.1</v>
      </c>
      <c r="AU18" s="587">
        <v>4.45</v>
      </c>
      <c r="AV18" s="590">
        <f t="shared" si="18"/>
        <v>445</v>
      </c>
      <c r="AW18" s="601">
        <f t="shared" si="19"/>
        <v>443.86925500000001</v>
      </c>
      <c r="AX18" s="609" t="s">
        <v>207</v>
      </c>
      <c r="AY18" s="607"/>
      <c r="AZ18" s="587"/>
      <c r="BA18" s="590">
        <f t="shared" si="20"/>
        <v>0</v>
      </c>
      <c r="BB18" s="592">
        <f t="shared" si="21"/>
        <v>0</v>
      </c>
      <c r="CY18" s="68">
        <f t="shared" si="22"/>
        <v>3880</v>
      </c>
      <c r="CZ18" s="69">
        <f t="shared" si="23"/>
        <v>0</v>
      </c>
      <c r="DA18" s="69">
        <f t="shared" si="24"/>
        <v>0</v>
      </c>
      <c r="DB18" s="69">
        <f t="shared" si="25"/>
        <v>0</v>
      </c>
      <c r="DC18" s="69">
        <f t="shared" si="26"/>
        <v>0</v>
      </c>
      <c r="DD18" s="69">
        <f t="shared" si="27"/>
        <v>0</v>
      </c>
      <c r="DE18" s="69">
        <f t="shared" si="28"/>
        <v>0</v>
      </c>
      <c r="DF18" s="69">
        <f t="shared" si="29"/>
        <v>0</v>
      </c>
      <c r="DG18" s="69">
        <f t="shared" si="30"/>
        <v>0</v>
      </c>
      <c r="DH18" s="69">
        <f t="shared" si="31"/>
        <v>0</v>
      </c>
      <c r="DI18" s="69">
        <f t="shared" si="32"/>
        <v>0</v>
      </c>
      <c r="DJ18" s="69">
        <f t="shared" si="33"/>
        <v>0</v>
      </c>
      <c r="DK18" s="69">
        <f t="shared" si="34"/>
        <v>0</v>
      </c>
      <c r="DL18" s="69">
        <f t="shared" si="35"/>
        <v>0</v>
      </c>
      <c r="DM18" s="69">
        <f t="shared" si="36"/>
        <v>0</v>
      </c>
      <c r="DN18" s="69">
        <f t="shared" si="37"/>
        <v>0</v>
      </c>
      <c r="DO18" s="69">
        <f t="shared" si="38"/>
        <v>0</v>
      </c>
      <c r="DP18" s="69">
        <f t="shared" si="39"/>
        <v>0</v>
      </c>
      <c r="DQ18" s="69">
        <f t="shared" si="40"/>
        <v>0</v>
      </c>
      <c r="DR18" s="69">
        <f t="shared" si="41"/>
        <v>0</v>
      </c>
      <c r="DS18" s="69">
        <f t="shared" si="42"/>
        <v>0</v>
      </c>
      <c r="DT18" s="69">
        <f t="shared" si="43"/>
        <v>0</v>
      </c>
      <c r="DU18" s="69">
        <f t="shared" si="44"/>
        <v>0</v>
      </c>
      <c r="DV18" s="69">
        <f t="shared" si="45"/>
        <v>0</v>
      </c>
      <c r="DW18" s="69">
        <f t="shared" si="46"/>
        <v>0</v>
      </c>
      <c r="DX18" s="69">
        <f t="shared" si="47"/>
        <v>0</v>
      </c>
      <c r="DY18" s="69">
        <f t="shared" si="48"/>
        <v>0</v>
      </c>
      <c r="DZ18" s="69">
        <f t="shared" si="49"/>
        <v>0</v>
      </c>
      <c r="EA18" s="69">
        <f t="shared" si="50"/>
        <v>0</v>
      </c>
      <c r="EB18" s="69">
        <f t="shared" si="51"/>
        <v>0</v>
      </c>
      <c r="EC18" s="69">
        <f t="shared" si="52"/>
        <v>0</v>
      </c>
      <c r="ED18" s="69">
        <f t="shared" si="53"/>
        <v>0</v>
      </c>
      <c r="EE18" s="69">
        <f t="shared" si="54"/>
        <v>0</v>
      </c>
      <c r="EF18" s="69">
        <f t="shared" si="55"/>
        <v>0</v>
      </c>
      <c r="EG18" s="69">
        <f t="shared" si="56"/>
        <v>0</v>
      </c>
      <c r="EH18" s="69">
        <f t="shared" si="57"/>
        <v>0</v>
      </c>
      <c r="EI18" s="70"/>
      <c r="EJ18" s="71">
        <f t="shared" si="58"/>
        <v>0</v>
      </c>
      <c r="EK18" s="70"/>
      <c r="EL18" s="75"/>
      <c r="EM18" s="73"/>
      <c r="EN18" s="76">
        <f t="shared" si="68"/>
        <v>2551.7199999999998</v>
      </c>
      <c r="EO18" s="58"/>
      <c r="EP18" s="68">
        <f t="shared" si="59"/>
        <v>3880</v>
      </c>
      <c r="EQ18" s="69">
        <f ca="1">IFERROR((NORMSDIST(((LN($EP18/$C$3)+(#REF!+($O$47^2)/2)*$O$52)/($O$47*SQRT($O$52))))*$EP18-NORMSDIST((((LN($EP18/$C$3)+(#REF!+($O$47^2)/2)*$O$52)/($O$47*SQRT($O$52)))-$O$47*SQRT(($O$52))))*$C$3*EXP(-#REF!*$O$52))*$B$3*100,0)</f>
        <v>0</v>
      </c>
      <c r="ER18" s="69">
        <f ca="1">IFERROR((NORMSDIST(((LN($EP18/$C$4)+(#REF!+($O$47^2)/2)*$O$52)/($O$47*SQRT($O$52))))*$EP18-NORMSDIST((((LN($EP18/$C$4)+(#REF!+($O$47^2)/2)*$O$52)/($O$47*SQRT($O$52)))-$O$47*SQRT(($O$52))))*$C$4*EXP(-#REF!*$O$52))*$B$4*100,0)</f>
        <v>0</v>
      </c>
      <c r="ES18" s="69">
        <f ca="1">IFERROR((NORMSDIST(((LN($EP18/$C$5)+(#REF!+($O$47^2)/2)*$O$52)/($O$47*SQRT($O$52))))*$EP18-NORMSDIST((((LN($EP18/$C$5)+(#REF!+($O$47^2)/2)*$O$52)/($O$47*SQRT($O$52)))-$O$47*SQRT(($O$52))))*$C$5*EXP(-#REF!*$O$52))*$B$5*100,0)</f>
        <v>0</v>
      </c>
      <c r="ET18" s="69">
        <f ca="1">IFERROR((NORMSDIST(((LN($EP18/$C$6)+(#REF!+($O$47^2)/2)*$O$52)/($O$47*SQRT($O$52))))*$EP18-NORMSDIST((((LN($EP18/$C$6)+(#REF!+($O$47^2)/2)*$O$52)/($O$47*SQRT($O$52)))-$O$47*SQRT(($O$52))))*$C$6*EXP(-#REF!*$O$52))*$B$6*100,0)</f>
        <v>0</v>
      </c>
      <c r="EU18" s="69">
        <f ca="1">IFERROR((NORMSDIST(((LN($EP18/$C$7)+(#REF!+($O$47^2)/2)*$O$52)/($O$47*SQRT($O$52))))*$EP18-NORMSDIST((((LN($EP18/$C$7)+(#REF!+($O$47^2)/2)*$O$52)/($O$47*SQRT($O$52)))-$O$47*SQRT(($O$52))))*$C$7*EXP(-#REF!*$O$52))*$B$7*100,0)</f>
        <v>0</v>
      </c>
      <c r="EV18" s="69">
        <f ca="1">IFERROR((NORMSDIST(((LN($EP18/$C$8)+(#REF!+($O$47^2)/2)*$O$52)/($O$47*SQRT($O$52))))*$EP18-NORMSDIST((((LN($EP18/$C$8)+(#REF!+($O$47^2)/2)*$O$52)/($O$47*SQRT($O$52)))-$O$47*SQRT(($O$52))))*$C$8*EXP(-#REF!*$O$52))*$B$8*100,0)</f>
        <v>0</v>
      </c>
      <c r="EW18" s="69">
        <f ca="1">IFERROR((NORMSDIST(((LN($EP18/$C$9)+(#REF!+($O$47^2)/2)*$O$52)/($O$47*SQRT($O$52))))*$EP18-NORMSDIST((((LN($EP18/$C$9)+(#REF!+($O$47^2)/2)*$O$52)/($O$47*SQRT($O$52)))-$O$47*SQRT(($O$52))))*$C$9*EXP(-#REF!*$O$52))*$B$9*100,0)</f>
        <v>0</v>
      </c>
      <c r="EX18" s="69">
        <f ca="1">IFERROR((NORMSDIST(((LN($EP18/$C$10)+(#REF!+($O$47^2)/2)*$O$52)/($O$47*SQRT($O$52))))*$EP18-NORMSDIST((((LN($EP18/$C$10)+(#REF!+($O$47^2)/2)*$O$52)/($O$47*SQRT($O$52)))-$O$47*SQRT(($O$52))))*$C$10*EXP(-#REF!*$O$52))*$B$10*100,0)</f>
        <v>0</v>
      </c>
      <c r="EY18" s="69">
        <f ca="1">IFERROR((NORMSDIST(((LN($EP18/$C$11)+(#REF!+($O$47^2)/2)*$O$52)/($O$47*SQRT($O$52))))*$EP18-NORMSDIST((((LN($EP18/$C$11)+(#REF!+($O$47^2)/2)*$O$52)/($O$47*SQRT($O$52)))-$O$47*SQRT(($O$52))))*$C$11*EXP(-#REF!*$O$52))*$B$11*100,0)</f>
        <v>0</v>
      </c>
      <c r="EZ18" s="69">
        <f ca="1">IFERROR((NORMSDIST(((LN($EP18/$C$12)+(#REF!+($O$47^2)/2)*$O$52)/($O$47*SQRT($O$52))))*$EP18-NORMSDIST((((LN($EP18/$C$12)+(#REF!+($O$47^2)/2)*$O$52)/($O$47*SQRT($O$52)))-$O$47*SQRT(($O$52))))*$C$12*EXP(-#REF!*$O$52))*$B$12*100,0)</f>
        <v>0</v>
      </c>
      <c r="FA18" s="69">
        <f ca="1">IFERROR((NORMSDIST(((LN($EP18/$C$13)+(#REF!+($O$47^2)/2)*$O$52)/($O$47*SQRT($O$52))))*$EP18-NORMSDIST((((LN($EP18/$C$13)+(#REF!+($O$47^2)/2)*$O$52)/($O$47*SQRT($O$52)))-$O$47*SQRT(($O$52))))*$C$13*EXP(-#REF!*$O$52))*$B$13*100,0)</f>
        <v>0</v>
      </c>
      <c r="FB18" s="69">
        <f ca="1">IFERROR((NORMSDIST(((LN($EP18/$C$14)+(#REF!+($O$47^2)/2)*$O$52)/($O$47*SQRT($O$52))))*$EP18-NORMSDIST((((LN($EP18/$C$14)+(#REF!+($O$47^2)/2)*$O$52)/($O$47*SQRT($O$52)))-$O$47*SQRT(($O$52))))*$C$14*EXP(-#REF!*$O$52))*$B$14*100,0)</f>
        <v>0</v>
      </c>
      <c r="FC18" s="69">
        <f ca="1">IFERROR((NORMSDIST(((LN($EP18/$C$15)+(#REF!+($O$47^2)/2)*$O$52)/($O$47*SQRT($O$52))))*$EP18-NORMSDIST((((LN($EP18/$C$15)+(#REF!+($O$47^2)/2)*$O$52)/($O$47*SQRT($O$52)))-$O$47*SQRT(($O$52))))*$C$15*EXP(-#REF!*$O$52))*$B$15*100,0)</f>
        <v>0</v>
      </c>
      <c r="FD18" s="69">
        <f ca="1">IFERROR((NORMSDIST(((LN($EP18/$C$16)+(#REF!+($O$47^2)/2)*$O$52)/($O$47*SQRT($O$52))))*$EP18-NORMSDIST((((LN($EP18/$C$16)+(#REF!+($O$47^2)/2)*$O$52)/($O$47*SQRT($O$52)))-$O$47*SQRT(($O$52))))*$C$16*EXP(-#REF!*$O$52))*$B$16*100,0)</f>
        <v>0</v>
      </c>
      <c r="FE18" s="69">
        <f ca="1">IFERROR((NORMSDIST(((LN($EP18/$C$17)+(#REF!+($O$47^2)/2)*$O$52)/($O$47*SQRT($O$52))))*$EP18-NORMSDIST((((LN($EP18/$C$17)+(#REF!+($O$47^2)/2)*$O$52)/($O$47*SQRT($O$52)))-$O$47*SQRT(($O$52))))*$C$17*EXP(-#REF!*$O$52))*$B$17*100,0)</f>
        <v>0</v>
      </c>
      <c r="FF18" s="69">
        <f ca="1">IFERROR((NORMSDIST(((LN($EP18/$C$18)+(#REF!+($O$47^2)/2)*$O$52)/($O$47*SQRT($O$52))))*$EP18-NORMSDIST((((LN($EP18/$C$18)+(#REF!+($O$47^2)/2)*$O$52)/($O$47*SQRT($O$52)))-$O$47*SQRT(($O$52))))*$C$18*EXP(-#REF!*$O$52))*$B$18*100,0)</f>
        <v>0</v>
      </c>
      <c r="FG18" s="69">
        <f ca="1">IFERROR((NORMSDIST(((LN($EP18/$C$19)+(#REF!+($O$47^2)/2)*$O$52)/($O$47*SQRT($O$52))))*$EP18-NORMSDIST((((LN($EP18/$C$19)+(#REF!+($O$47^2)/2)*$O$52)/($O$47*SQRT($O$52)))-$O$47*SQRT(($O$52))))*$C$19*EXP(-#REF!*$O$52))*$B$19*100,0)</f>
        <v>0</v>
      </c>
      <c r="FH18" s="69">
        <f ca="1">IFERROR((NORMSDIST(((LN($EP18/$C$20)+(#REF!+($O$47^2)/2)*$O$52)/($O$47*SQRT($O$52))))*$EP18-NORMSDIST((((LN($EP18/$C$20)+(#REF!+($O$47^2)/2)*$O$52)/($O$47*SQRT($O$52)))-$O$47*SQRT(($O$52))))*$C$20*EXP(-#REF!*$O$52))*$B$20*100,0)</f>
        <v>0</v>
      </c>
      <c r="FI18" s="69">
        <f ca="1">IFERROR((NORMSDIST(((LN($EP18/$C$21)+(#REF!+($O$47^2)/2)*$O$52)/($O$47*SQRT($O$52))))*$EP18-NORMSDIST((((LN($EP18/$C$21)+(#REF!+($O$47^2)/2)*$O$52)/($O$47*SQRT($O$52)))-$O$47*SQRT(($O$52))))*$C$21*EXP(-#REF!*$O$52))*$B$21*100,0)</f>
        <v>0</v>
      </c>
      <c r="FJ18" s="69">
        <f ca="1">IFERROR((NORMSDIST(((LN($EP18/$C$22)+(#REF!+($O$47^2)/2)*$O$52)/($O$47*SQRT($O$52))))*$EP18-NORMSDIST((((LN($EP18/$C$22)+(#REF!+($O$47^2)/2)*$O$52)/($O$47*SQRT($O$52)))-$O$47*SQRT(($O$52))))*$C$22*EXP(-#REF!*$O$52))*$B$22*100,0)</f>
        <v>0</v>
      </c>
      <c r="FK18" s="69">
        <f ca="1">IFERROR((NORMSDIST(((LN($EP18/$C$23)+(#REF!+($O$47^2)/2)*$O$52)/($O$47*SQRT($O$52))))*$EP18-NORMSDIST((((LN($EP18/$C$23)+(#REF!+($O$47^2)/2)*$O$52)/($O$47*SQRT($O$52)))-$O$47*SQRT(($O$52))))*$C$23*EXP(-#REF!*$O$52))*$B$23*100,0)</f>
        <v>0</v>
      </c>
      <c r="FL18" s="69">
        <f ca="1">IFERROR((NORMSDIST(((LN($EP18/$C$24)+(#REF!+($O$47^2)/2)*$O$52)/($O$47*SQRT($O$52))))*$EP18-NORMSDIST((((LN($EP18/$C$24)+(#REF!+($O$47^2)/2)*$O$52)/($O$47*SQRT($O$52)))-$O$47*SQRT(($O$52))))*$C$24*EXP(-#REF!*$O$52))*$B$24*100,0)</f>
        <v>0</v>
      </c>
      <c r="FM18" s="69">
        <f ca="1">IFERROR((NORMSDIST(((LN($EP18/$C$25)+(#REF!+($O$47^2)/2)*$O$52)/($O$47*SQRT($O$52))))*$EP18-NORMSDIST((((LN($EP18/$C$25)+(#REF!+($O$47^2)/2)*$O$52)/($O$47*SQRT($O$52)))-$O$47*SQRT(($O$52))))*$C$25*EXP(-#REF!*$O$52))*$B$25*100,0)</f>
        <v>0</v>
      </c>
      <c r="FN18" s="69">
        <f ca="1">IFERROR((NORMSDIST(((LN($EP18/$C$26)+(#REF!+($O$47^2)/2)*$O$52)/($O$47*SQRT($O$52))))*$EP18-NORMSDIST((((LN($EP18/$C$26)+(#REF!+($O$47^2)/2)*$O$52)/($O$47*SQRT($O$52)))-$O$47*SQRT(($O$52))))*$C$26*EXP(-#REF!*$O$52))*$B$26*100,0)</f>
        <v>0</v>
      </c>
      <c r="FO18" s="69">
        <f ca="1">IFERROR((NORMSDIST(((LN($EP18/$C$27)+(#REF!+($O$47^2)/2)*$O$52)/($O$47*SQRT($O$52))))*$EP18-NORMSDIST((((LN($EP18/$C$27)+(#REF!+($O$47^2)/2)*$O$52)/($O$47*SQRT($O$52)))-$O$47*SQRT(($O$52))))*$C$27*EXP(-#REF!*$O$52))*$B$27*100,0)</f>
        <v>0</v>
      </c>
      <c r="FP18" s="69">
        <f ca="1">IFERROR((NORMSDIST(((LN($EP18/$C$28)+(#REF!+($O$47^2)/2)*$O$52)/($O$47*SQRT($O$52))))*$EP18-NORMSDIST((((LN($EP18/$C$28)+(#REF!+($O$47^2)/2)*$O$52)/($O$47*SQRT($O$52)))-$O$47*SQRT(($O$52))))*$C$28*EXP(-#REF!*$O$52))*$B$28*100,0)</f>
        <v>0</v>
      </c>
      <c r="FQ18" s="69">
        <f ca="1">IFERROR((NORMSDIST(((LN($EP18/$C$29)+(#REF!+($O$47^2)/2)*$O$52)/($O$47*SQRT($O$52))))*$EP18-NORMSDIST((((LN($EP18/$C$29)+(#REF!+($O$47^2)/2)*$O$52)/($O$47*SQRT($O$52)))-$O$47*SQRT(($O$52))))*$C$29*EXP(-#REF!*$O$52))*$B$29*100,0)</f>
        <v>0</v>
      </c>
      <c r="FR18" s="69">
        <f ca="1">IFERROR((NORMSDIST(((LN($EP18/$C$30)+(#REF!+($O$47^2)/2)*$O$52)/($O$47*SQRT($O$52))))*$EP18-NORMSDIST((((LN($EP18/$C$30)+(#REF!+($O$47^2)/2)*$O$52)/($O$47*SQRT($O$52)))-$O$47*SQRT(($O$52))))*$C$30*EXP(-#REF!*$O$52))*$B$30*100,0)</f>
        <v>0</v>
      </c>
      <c r="FS18" s="69">
        <f ca="1">IFERROR((NORMSDIST(((LN($EP18/$C$31)+(#REF!+($O$47^2)/2)*$O$52)/($O$47*SQRT($O$52))))*$EP18-NORMSDIST((((LN($EP18/$C$31)+(#REF!+($O$47^2)/2)*$O$52)/($O$47*SQRT($O$52)))-$O$47*SQRT(($O$52))))*$C$31*EXP(-#REF!*$O$52))*$B$31*100,0)</f>
        <v>0</v>
      </c>
      <c r="FT18" s="69">
        <f ca="1">IFERROR((NORMSDIST(((LN($EP18/$C$32)+(#REF!+($O$47^2)/2)*$O$52)/($O$47*SQRT($O$52))))*$EP18-NORMSDIST((((LN($EP18/$C$32)+(#REF!+($O$47^2)/2)*$O$52)/($O$47*SQRT($O$52)))-$O$47*SQRT(($O$52))))*$C$32*EXP(-#REF!*$O$52))*$B$32*100,0)</f>
        <v>0</v>
      </c>
      <c r="FU18" s="69">
        <f ca="1">IFERROR((NORMSDIST(((LN($EP18/$C$33)+(#REF!+($O$47^2)/2)*$O$52)/($O$47*SQRT($O$52))))*$EP18-NORMSDIST((((LN($EP18/$C$33)+(#REF!+($O$47^2)/2)*$O$52)/($O$47*SQRT($O$52)))-$O$47*SQRT(($O$52))))*$C$33*EXP(-#REF!*$O$52))*$B$33*100,0)</f>
        <v>0</v>
      </c>
      <c r="FV18" s="69">
        <f ca="1">IFERROR((NORMSDIST(((LN($EP18/$C$34)+(#REF!+($O$47^2)/2)*$O$52)/($O$47*SQRT($O$52))))*$EP18-NORMSDIST((((LN($EP18/$C$34)+(#REF!+($O$47^2)/2)*$O$52)/($O$47*SQRT($O$52)))-$O$47*SQRT(($O$52))))*$C$34*EXP(-#REF!*$O$52))*$B$34*100,0)</f>
        <v>0</v>
      </c>
      <c r="FW18" s="69">
        <f ca="1">IFERROR((NORMSDIST(((LN($EP18/$C$35)+(#REF!+($O$47^2)/2)*$O$52)/($O$47*SQRT($O$52))))*$EP18-NORMSDIST((((LN($EP18/$C$35)+(#REF!+($O$47^2)/2)*$O$52)/($O$47*SQRT($O$52)))-$O$47*SQRT(($O$52))))*$C$35*EXP(-#REF!*$O$52))*$B$35*100,0)</f>
        <v>0</v>
      </c>
      <c r="FX18" s="69">
        <f ca="1">IFERROR((NORMSDIST(((LN($EP18/$C$36)+(#REF!+($O$47^2)/2)*$O$52)/($O$47*SQRT($O$52))))*$EP18-NORMSDIST((((LN($EP18/$C$36)+(#REF!+($O$47^2)/2)*$O$52)/($O$47*SQRT($O$52)))-$O$47*SQRT(($O$52))))*$C$36*EXP(-#REF!*$O$52))*$B$36*100,0)</f>
        <v>0</v>
      </c>
      <c r="FY18" s="69">
        <f ca="1">IFERROR((NORMSDIST(((LN($EP18/$C$37)+(#REF!+($O$47^2)/2)*$O$52)/($O$47*SQRT($O$52))))*$EP18-NORMSDIST((((LN($EP18/$C$37)+(#REF!+($O$47^2)/2)*$O$52)/($O$47*SQRT($O$52)))-$O$47*SQRT(($O$52))))*$C$37*EXP(-#REF!*$O$52))*$B$37*100,0)</f>
        <v>0</v>
      </c>
      <c r="FZ18" s="70"/>
      <c r="GA18" s="71">
        <f t="shared" ca="1" si="60"/>
        <v>0</v>
      </c>
      <c r="GB18" s="70"/>
      <c r="GC18" s="75"/>
      <c r="GD18" s="73"/>
      <c r="GE18" s="74">
        <f t="shared" ca="1" si="61"/>
        <v>2551.7199999999998</v>
      </c>
    </row>
    <row r="19" spans="1:187">
      <c r="A19" s="166" t="s">
        <v>205</v>
      </c>
      <c r="B19" s="594"/>
      <c r="C19" s="600"/>
      <c r="D19" s="595"/>
      <c r="E19" s="705">
        <f t="shared" si="0"/>
        <v>0</v>
      </c>
      <c r="F19" s="708">
        <f t="shared" si="1"/>
        <v>0</v>
      </c>
      <c r="G19" s="596" t="str">
        <f t="shared" si="62"/>
        <v/>
      </c>
      <c r="H19" s="781"/>
      <c r="I19" s="653">
        <f t="shared" si="2"/>
        <v>0</v>
      </c>
      <c r="J19" s="654">
        <f t="shared" si="3"/>
        <v>0</v>
      </c>
      <c r="K19" s="49"/>
      <c r="L19" s="746">
        <f>IFERROR(+M19/$M$18-1,"")</f>
        <v>2.0000000000000018E-2</v>
      </c>
      <c r="M19" s="747">
        <f t="shared" ref="M19:M34" si="70">+M18*(1+$O$42)</f>
        <v>3957.6</v>
      </c>
      <c r="N19" s="664">
        <f t="shared" si="5"/>
        <v>2551.7199999999998</v>
      </c>
      <c r="O19" s="665">
        <f t="shared" ca="1" si="6"/>
        <v>2551.7199999999998</v>
      </c>
      <c r="P19" s="49"/>
      <c r="Q19" s="741"/>
      <c r="R19" s="749">
        <f t="shared" si="63"/>
        <v>0</v>
      </c>
      <c r="S19" s="762" t="str">
        <f t="shared" si="7"/>
        <v/>
      </c>
      <c r="T19" s="588" t="str">
        <f t="shared" si="8"/>
        <v/>
      </c>
      <c r="U19" s="754" t="str">
        <f t="shared" si="9"/>
        <v/>
      </c>
      <c r="V19" s="752">
        <f t="shared" ca="1" si="10"/>
        <v>0</v>
      </c>
      <c r="W19" s="583">
        <f>IFERROR(VLOOKUP($U19,HomeBroker!$A$30:$F$90,6,0),0)</f>
        <v>0</v>
      </c>
      <c r="X19" s="580" t="str">
        <f t="shared" si="64"/>
        <v/>
      </c>
      <c r="Y19" s="671" t="str">
        <f t="shared" si="11"/>
        <v/>
      </c>
      <c r="Z19" s="49"/>
      <c r="AA19" s="742"/>
      <c r="AB19" s="750">
        <f t="shared" si="65"/>
        <v>0</v>
      </c>
      <c r="AC19" s="762" t="str">
        <f t="shared" si="12"/>
        <v/>
      </c>
      <c r="AD19" s="588" t="str">
        <f t="shared" si="13"/>
        <v/>
      </c>
      <c r="AE19" s="754" t="str">
        <f t="shared" si="14"/>
        <v/>
      </c>
      <c r="AF19" s="759">
        <f t="shared" ca="1" si="15"/>
        <v>0</v>
      </c>
      <c r="AG19" s="583">
        <f>IFERROR(VLOOKUP($AE19,HomeBroker!$A$30:$F$90,6,0),0)</f>
        <v>0</v>
      </c>
      <c r="AH19" s="580" t="str">
        <f t="shared" si="66"/>
        <v/>
      </c>
      <c r="AI19" s="671" t="str">
        <f t="shared" si="67"/>
        <v/>
      </c>
      <c r="AJ19" s="49"/>
      <c r="AK19" s="674"/>
      <c r="AL19" s="605" t="s">
        <v>160</v>
      </c>
      <c r="AM19" s="585"/>
      <c r="AN19" s="599"/>
      <c r="AO19" s="589"/>
      <c r="AP19" s="591">
        <f t="shared" si="16"/>
        <v>0</v>
      </c>
      <c r="AQ19" s="602">
        <f t="shared" si="17"/>
        <v>0</v>
      </c>
      <c r="AR19" s="606" t="s">
        <v>206</v>
      </c>
      <c r="AS19" s="585"/>
      <c r="AT19" s="599"/>
      <c r="AU19" s="589"/>
      <c r="AV19" s="591">
        <f t="shared" si="18"/>
        <v>0</v>
      </c>
      <c r="AW19" s="602">
        <f t="shared" si="19"/>
        <v>0</v>
      </c>
      <c r="AX19" s="609" t="s">
        <v>207</v>
      </c>
      <c r="AY19" s="608"/>
      <c r="AZ19" s="589"/>
      <c r="BA19" s="591">
        <f t="shared" si="20"/>
        <v>0</v>
      </c>
      <c r="BB19" s="593">
        <f t="shared" si="21"/>
        <v>0</v>
      </c>
      <c r="CY19" s="68">
        <f t="shared" si="22"/>
        <v>3957.6</v>
      </c>
      <c r="CZ19" s="69">
        <f t="shared" si="23"/>
        <v>0</v>
      </c>
      <c r="DA19" s="69">
        <f t="shared" si="24"/>
        <v>0</v>
      </c>
      <c r="DB19" s="69">
        <f t="shared" si="25"/>
        <v>0</v>
      </c>
      <c r="DC19" s="69">
        <f t="shared" si="26"/>
        <v>0</v>
      </c>
      <c r="DD19" s="69">
        <f t="shared" si="27"/>
        <v>0</v>
      </c>
      <c r="DE19" s="69">
        <f t="shared" si="28"/>
        <v>0</v>
      </c>
      <c r="DF19" s="69">
        <f t="shared" si="29"/>
        <v>0</v>
      </c>
      <c r="DG19" s="69">
        <f t="shared" si="30"/>
        <v>0</v>
      </c>
      <c r="DH19" s="69">
        <f t="shared" si="31"/>
        <v>0</v>
      </c>
      <c r="DI19" s="69">
        <f t="shared" si="32"/>
        <v>0</v>
      </c>
      <c r="DJ19" s="69">
        <f t="shared" si="33"/>
        <v>0</v>
      </c>
      <c r="DK19" s="69">
        <f t="shared" si="34"/>
        <v>0</v>
      </c>
      <c r="DL19" s="69">
        <f t="shared" si="35"/>
        <v>0</v>
      </c>
      <c r="DM19" s="69">
        <f t="shared" si="36"/>
        <v>0</v>
      </c>
      <c r="DN19" s="69">
        <f t="shared" si="37"/>
        <v>0</v>
      </c>
      <c r="DO19" s="69">
        <f t="shared" si="38"/>
        <v>0</v>
      </c>
      <c r="DP19" s="69">
        <f t="shared" si="39"/>
        <v>0</v>
      </c>
      <c r="DQ19" s="69">
        <f t="shared" si="40"/>
        <v>0</v>
      </c>
      <c r="DR19" s="69">
        <f t="shared" si="41"/>
        <v>0</v>
      </c>
      <c r="DS19" s="69">
        <f t="shared" si="42"/>
        <v>0</v>
      </c>
      <c r="DT19" s="69">
        <f t="shared" si="43"/>
        <v>0</v>
      </c>
      <c r="DU19" s="69">
        <f t="shared" si="44"/>
        <v>0</v>
      </c>
      <c r="DV19" s="69">
        <f t="shared" si="45"/>
        <v>0</v>
      </c>
      <c r="DW19" s="69">
        <f t="shared" si="46"/>
        <v>0</v>
      </c>
      <c r="DX19" s="69">
        <f t="shared" si="47"/>
        <v>0</v>
      </c>
      <c r="DY19" s="69">
        <f t="shared" si="48"/>
        <v>0</v>
      </c>
      <c r="DZ19" s="69">
        <f t="shared" si="49"/>
        <v>0</v>
      </c>
      <c r="EA19" s="69">
        <f t="shared" si="50"/>
        <v>0</v>
      </c>
      <c r="EB19" s="69">
        <f t="shared" si="51"/>
        <v>0</v>
      </c>
      <c r="EC19" s="69">
        <f t="shared" si="52"/>
        <v>0</v>
      </c>
      <c r="ED19" s="69">
        <f t="shared" si="53"/>
        <v>0</v>
      </c>
      <c r="EE19" s="69">
        <f t="shared" si="54"/>
        <v>0</v>
      </c>
      <c r="EF19" s="69">
        <f t="shared" si="55"/>
        <v>0</v>
      </c>
      <c r="EG19" s="69">
        <f t="shared" si="56"/>
        <v>0</v>
      </c>
      <c r="EH19" s="69">
        <f t="shared" si="57"/>
        <v>0</v>
      </c>
      <c r="EI19" s="70"/>
      <c r="EJ19" s="71">
        <f t="shared" si="58"/>
        <v>0</v>
      </c>
      <c r="EK19" s="70"/>
      <c r="EL19" s="75"/>
      <c r="EM19" s="73"/>
      <c r="EN19" s="74">
        <f t="shared" si="68"/>
        <v>2551.7199999999998</v>
      </c>
      <c r="EO19" s="58"/>
      <c r="EP19" s="68">
        <f t="shared" si="59"/>
        <v>3957.6</v>
      </c>
      <c r="EQ19" s="69">
        <f ca="1">IFERROR((NORMSDIST(((LN($EP19/$C$3)+(#REF!+($O$47^2)/2)*$O$52)/($O$47*SQRT($O$52))))*$EP19-NORMSDIST((((LN($EP19/$C$3)+(#REF!+($O$47^2)/2)*$O$52)/($O$47*SQRT($O$52)))-$O$47*SQRT(($O$52))))*$C$3*EXP(-#REF!*$O$52))*$B$3*100,0)</f>
        <v>0</v>
      </c>
      <c r="ER19" s="69">
        <f ca="1">IFERROR((NORMSDIST(((LN($EP19/$C$4)+(#REF!+($O$47^2)/2)*$O$52)/($O$47*SQRT($O$52))))*$EP19-NORMSDIST((((LN($EP19/$C$4)+(#REF!+($O$47^2)/2)*$O$52)/($O$47*SQRT($O$52)))-$O$47*SQRT(($O$52))))*$C$4*EXP(-#REF!*$O$52))*$B$4*100,0)</f>
        <v>0</v>
      </c>
      <c r="ES19" s="69">
        <f ca="1">IFERROR((NORMSDIST(((LN($EP19/$C$5)+(#REF!+($O$47^2)/2)*$O$52)/($O$47*SQRT($O$52))))*$EP19-NORMSDIST((((LN($EP19/$C$5)+(#REF!+($O$47^2)/2)*$O$52)/($O$47*SQRT($O$52)))-$O$47*SQRT(($O$52))))*$C$5*EXP(-#REF!*$O$52))*$B$5*100,0)</f>
        <v>0</v>
      </c>
      <c r="ET19" s="69">
        <f ca="1">IFERROR((NORMSDIST(((LN($EP19/$C$6)+(#REF!+($O$47^2)/2)*$O$52)/($O$47*SQRT($O$52))))*$EP19-NORMSDIST((((LN($EP19/$C$6)+(#REF!+($O$47^2)/2)*$O$52)/($O$47*SQRT($O$52)))-$O$47*SQRT(($O$52))))*$C$6*EXP(-#REF!*$O$52))*$B$6*100,0)</f>
        <v>0</v>
      </c>
      <c r="EU19" s="69">
        <f ca="1">IFERROR((NORMSDIST(((LN($EP19/$C$7)+(#REF!+($O$47^2)/2)*$O$52)/($O$47*SQRT($O$52))))*$EP19-NORMSDIST((((LN($EP19/$C$7)+(#REF!+($O$47^2)/2)*$O$52)/($O$47*SQRT($O$52)))-$O$47*SQRT(($O$52))))*$C$7*EXP(-#REF!*$O$52))*$B$7*100,0)</f>
        <v>0</v>
      </c>
      <c r="EV19" s="69">
        <f ca="1">IFERROR((NORMSDIST(((LN($EP19/$C$8)+(#REF!+($O$47^2)/2)*$O$52)/($O$47*SQRT($O$52))))*$EP19-NORMSDIST((((LN($EP19/$C$8)+(#REF!+($O$47^2)/2)*$O$52)/($O$47*SQRT($O$52)))-$O$47*SQRT(($O$52))))*$C$8*EXP(-#REF!*$O$52))*$B$8*100,0)</f>
        <v>0</v>
      </c>
      <c r="EW19" s="69">
        <f ca="1">IFERROR((NORMSDIST(((LN($EP19/$C$9)+(#REF!+($O$47^2)/2)*$O$52)/($O$47*SQRT($O$52))))*$EP19-NORMSDIST((((LN($EP19/$C$9)+(#REF!+($O$47^2)/2)*$O$52)/($O$47*SQRT($O$52)))-$O$47*SQRT(($O$52))))*$C$9*EXP(-#REF!*$O$52))*$B$9*100,0)</f>
        <v>0</v>
      </c>
      <c r="EX19" s="69">
        <f ca="1">IFERROR((NORMSDIST(((LN($EP19/$C$10)+(#REF!+($O$47^2)/2)*$O$52)/($O$47*SQRT($O$52))))*$EP19-NORMSDIST((((LN($EP19/$C$10)+(#REF!+($O$47^2)/2)*$O$52)/($O$47*SQRT($O$52)))-$O$47*SQRT(($O$52))))*$C$10*EXP(-#REF!*$O$52))*$B$10*100,0)</f>
        <v>0</v>
      </c>
      <c r="EY19" s="69">
        <f ca="1">IFERROR((NORMSDIST(((LN($EP19/$C$11)+(#REF!+($O$47^2)/2)*$O$52)/($O$47*SQRT($O$52))))*$EP19-NORMSDIST((((LN($EP19/$C$11)+(#REF!+($O$47^2)/2)*$O$52)/($O$47*SQRT($O$52)))-$O$47*SQRT(($O$52))))*$C$11*EXP(-#REF!*$O$52))*$B$11*100,0)</f>
        <v>0</v>
      </c>
      <c r="EZ19" s="69">
        <f ca="1">IFERROR((NORMSDIST(((LN($EP19/$C$12)+(#REF!+($O$47^2)/2)*$O$52)/($O$47*SQRT($O$52))))*$EP19-NORMSDIST((((LN($EP19/$C$12)+(#REF!+($O$47^2)/2)*$O$52)/($O$47*SQRT($O$52)))-$O$47*SQRT(($O$52))))*$C$12*EXP(-#REF!*$O$52))*$B$12*100,0)</f>
        <v>0</v>
      </c>
      <c r="FA19" s="69">
        <f ca="1">IFERROR((NORMSDIST(((LN($EP19/$C$13)+(#REF!+($O$47^2)/2)*$O$52)/($O$47*SQRT($O$52))))*$EP19-NORMSDIST((((LN($EP19/$C$13)+(#REF!+($O$47^2)/2)*$O$52)/($O$47*SQRT($O$52)))-$O$47*SQRT(($O$52))))*$C$13*EXP(-#REF!*$O$52))*$B$13*100,0)</f>
        <v>0</v>
      </c>
      <c r="FB19" s="69">
        <f ca="1">IFERROR((NORMSDIST(((LN($EP19/$C$14)+(#REF!+($O$47^2)/2)*$O$52)/($O$47*SQRT($O$52))))*$EP19-NORMSDIST((((LN($EP19/$C$14)+(#REF!+($O$47^2)/2)*$O$52)/($O$47*SQRT($O$52)))-$O$47*SQRT(($O$52))))*$C$14*EXP(-#REF!*$O$52))*$B$14*100,0)</f>
        <v>0</v>
      </c>
      <c r="FC19" s="69">
        <f ca="1">IFERROR((NORMSDIST(((LN($EP19/$C$15)+(#REF!+($O$47^2)/2)*$O$52)/($O$47*SQRT($O$52))))*$EP19-NORMSDIST((((LN($EP19/$C$15)+(#REF!+($O$47^2)/2)*$O$52)/($O$47*SQRT($O$52)))-$O$47*SQRT(($O$52))))*$C$15*EXP(-#REF!*$O$52))*$B$15*100,0)</f>
        <v>0</v>
      </c>
      <c r="FD19" s="69">
        <f ca="1">IFERROR((NORMSDIST(((LN($EP19/$C$16)+(#REF!+($O$47^2)/2)*$O$52)/($O$47*SQRT($O$52))))*$EP19-NORMSDIST((((LN($EP19/$C$16)+(#REF!+($O$47^2)/2)*$O$52)/($O$47*SQRT($O$52)))-$O$47*SQRT(($O$52))))*$C$16*EXP(-#REF!*$O$52))*$B$16*100,0)</f>
        <v>0</v>
      </c>
      <c r="FE19" s="69">
        <f ca="1">IFERROR((NORMSDIST(((LN($EP19/$C$17)+(#REF!+($O$47^2)/2)*$O$52)/($O$47*SQRT($O$52))))*$EP19-NORMSDIST((((LN($EP19/$C$17)+(#REF!+($O$47^2)/2)*$O$52)/($O$47*SQRT($O$52)))-$O$47*SQRT(($O$52))))*$C$17*EXP(-#REF!*$O$52))*$B$17*100,0)</f>
        <v>0</v>
      </c>
      <c r="FF19" s="69">
        <f ca="1">IFERROR((NORMSDIST(((LN($EP19/$C$18)+(#REF!+($O$47^2)/2)*$O$52)/($O$47*SQRT($O$52))))*$EP19-NORMSDIST((((LN($EP19/$C$18)+(#REF!+($O$47^2)/2)*$O$52)/($O$47*SQRT($O$52)))-$O$47*SQRT(($O$52))))*$C$18*EXP(-#REF!*$O$52))*$B$18*100,0)</f>
        <v>0</v>
      </c>
      <c r="FG19" s="69">
        <f ca="1">IFERROR((NORMSDIST(((LN($EP19/$C$19)+(#REF!+($O$47^2)/2)*$O$52)/($O$47*SQRT($O$52))))*$EP19-NORMSDIST((((LN($EP19/$C$19)+(#REF!+($O$47^2)/2)*$O$52)/($O$47*SQRT($O$52)))-$O$47*SQRT(($O$52))))*$C$19*EXP(-#REF!*$O$52))*$B$19*100,0)</f>
        <v>0</v>
      </c>
      <c r="FH19" s="69">
        <f ca="1">IFERROR((NORMSDIST(((LN($EP19/$C$20)+(#REF!+($O$47^2)/2)*$O$52)/($O$47*SQRT($O$52))))*$EP19-NORMSDIST((((LN($EP19/$C$20)+(#REF!+($O$47^2)/2)*$O$52)/($O$47*SQRT($O$52)))-$O$47*SQRT(($O$52))))*$C$20*EXP(-#REF!*$O$52))*$B$20*100,0)</f>
        <v>0</v>
      </c>
      <c r="FI19" s="69">
        <f ca="1">IFERROR((NORMSDIST(((LN($EP19/$C$21)+(#REF!+($O$47^2)/2)*$O$52)/($O$47*SQRT($O$52))))*$EP19-NORMSDIST((((LN($EP19/$C$21)+(#REF!+($O$47^2)/2)*$O$52)/($O$47*SQRT($O$52)))-$O$47*SQRT(($O$52))))*$C$21*EXP(-#REF!*$O$52))*$B$21*100,0)</f>
        <v>0</v>
      </c>
      <c r="FJ19" s="69">
        <f ca="1">IFERROR((NORMSDIST(((LN($EP19/$C$22)+(#REF!+($O$47^2)/2)*$O$52)/($O$47*SQRT($O$52))))*$EP19-NORMSDIST((((LN($EP19/$C$22)+(#REF!+($O$47^2)/2)*$O$52)/($O$47*SQRT($O$52)))-$O$47*SQRT(($O$52))))*$C$22*EXP(-#REF!*$O$52))*$B$22*100,0)</f>
        <v>0</v>
      </c>
      <c r="FK19" s="69">
        <f ca="1">IFERROR((NORMSDIST(((LN($EP19/$C$23)+(#REF!+($O$47^2)/2)*$O$52)/($O$47*SQRT($O$52))))*$EP19-NORMSDIST((((LN($EP19/$C$23)+(#REF!+($O$47^2)/2)*$O$52)/($O$47*SQRT($O$52)))-$O$47*SQRT(($O$52))))*$C$23*EXP(-#REF!*$O$52))*$B$23*100,0)</f>
        <v>0</v>
      </c>
      <c r="FL19" s="69">
        <f ca="1">IFERROR((NORMSDIST(((LN($EP19/$C$24)+(#REF!+($O$47^2)/2)*$O$52)/($O$47*SQRT($O$52))))*$EP19-NORMSDIST((((LN($EP19/$C$24)+(#REF!+($O$47^2)/2)*$O$52)/($O$47*SQRT($O$52)))-$O$47*SQRT(($O$52))))*$C$24*EXP(-#REF!*$O$52))*$B$24*100,0)</f>
        <v>0</v>
      </c>
      <c r="FM19" s="69">
        <f ca="1">IFERROR((NORMSDIST(((LN($EP19/$C$25)+(#REF!+($O$47^2)/2)*$O$52)/($O$47*SQRT($O$52))))*$EP19-NORMSDIST((((LN($EP19/$C$25)+(#REF!+($O$47^2)/2)*$O$52)/($O$47*SQRT($O$52)))-$O$47*SQRT(($O$52))))*$C$25*EXP(-#REF!*$O$52))*$B$25*100,0)</f>
        <v>0</v>
      </c>
      <c r="FN19" s="69">
        <f ca="1">IFERROR((NORMSDIST(((LN($EP19/$C$26)+(#REF!+($O$47^2)/2)*$O$52)/($O$47*SQRT($O$52))))*$EP19-NORMSDIST((((LN($EP19/$C$26)+(#REF!+($O$47^2)/2)*$O$52)/($O$47*SQRT($O$52)))-$O$47*SQRT(($O$52))))*$C$26*EXP(-#REF!*$O$52))*$B$26*100,0)</f>
        <v>0</v>
      </c>
      <c r="FO19" s="69">
        <f ca="1">IFERROR((NORMSDIST(((LN($EP19/$C$27)+(#REF!+($O$47^2)/2)*$O$52)/($O$47*SQRT($O$52))))*$EP19-NORMSDIST((((LN($EP19/$C$27)+(#REF!+($O$47^2)/2)*$O$52)/($O$47*SQRT($O$52)))-$O$47*SQRT(($O$52))))*$C$27*EXP(-#REF!*$O$52))*$B$27*100,0)</f>
        <v>0</v>
      </c>
      <c r="FP19" s="69">
        <f ca="1">IFERROR((NORMSDIST(((LN($EP19/$C$28)+(#REF!+($O$47^2)/2)*$O$52)/($O$47*SQRT($O$52))))*$EP19-NORMSDIST((((LN($EP19/$C$28)+(#REF!+($O$47^2)/2)*$O$52)/($O$47*SQRT($O$52)))-$O$47*SQRT(($O$52))))*$C$28*EXP(-#REF!*$O$52))*$B$28*100,0)</f>
        <v>0</v>
      </c>
      <c r="FQ19" s="69">
        <f ca="1">IFERROR((NORMSDIST(((LN($EP19/$C$29)+(#REF!+($O$47^2)/2)*$O$52)/($O$47*SQRT($O$52))))*$EP19-NORMSDIST((((LN($EP19/$C$29)+(#REF!+($O$47^2)/2)*$O$52)/($O$47*SQRT($O$52)))-$O$47*SQRT(($O$52))))*$C$29*EXP(-#REF!*$O$52))*$B$29*100,0)</f>
        <v>0</v>
      </c>
      <c r="FR19" s="69">
        <f ca="1">IFERROR((NORMSDIST(((LN($EP19/$C$30)+(#REF!+($O$47^2)/2)*$O$52)/($O$47*SQRT($O$52))))*$EP19-NORMSDIST((((LN($EP19/$C$30)+(#REF!+($O$47^2)/2)*$O$52)/($O$47*SQRT($O$52)))-$O$47*SQRT(($O$52))))*$C$30*EXP(-#REF!*$O$52))*$B$30*100,0)</f>
        <v>0</v>
      </c>
      <c r="FS19" s="69">
        <f ca="1">IFERROR((NORMSDIST(((LN($EP19/$C$31)+(#REF!+($O$47^2)/2)*$O$52)/($O$47*SQRT($O$52))))*$EP19-NORMSDIST((((LN($EP19/$C$31)+(#REF!+($O$47^2)/2)*$O$52)/($O$47*SQRT($O$52)))-$O$47*SQRT(($O$52))))*$C$31*EXP(-#REF!*$O$52))*$B$31*100,0)</f>
        <v>0</v>
      </c>
      <c r="FT19" s="69">
        <f ca="1">IFERROR((NORMSDIST(((LN($EP19/$C$32)+(#REF!+($O$47^2)/2)*$O$52)/($O$47*SQRT($O$52))))*$EP19-NORMSDIST((((LN($EP19/$C$32)+(#REF!+($O$47^2)/2)*$O$52)/($O$47*SQRT($O$52)))-$O$47*SQRT(($O$52))))*$C$32*EXP(-#REF!*$O$52))*$B$32*100,0)</f>
        <v>0</v>
      </c>
      <c r="FU19" s="69">
        <f ca="1">IFERROR((NORMSDIST(((LN($EP19/$C$33)+(#REF!+($O$47^2)/2)*$O$52)/($O$47*SQRT($O$52))))*$EP19-NORMSDIST((((LN($EP19/$C$33)+(#REF!+($O$47^2)/2)*$O$52)/($O$47*SQRT($O$52)))-$O$47*SQRT(($O$52))))*$C$33*EXP(-#REF!*$O$52))*$B$33*100,0)</f>
        <v>0</v>
      </c>
      <c r="FV19" s="69">
        <f ca="1">IFERROR((NORMSDIST(((LN($EP19/$C$34)+(#REF!+($O$47^2)/2)*$O$52)/($O$47*SQRT($O$52))))*$EP19-NORMSDIST((((LN($EP19/$C$34)+(#REF!+($O$47^2)/2)*$O$52)/($O$47*SQRT($O$52)))-$O$47*SQRT(($O$52))))*$C$34*EXP(-#REF!*$O$52))*$B$34*100,0)</f>
        <v>0</v>
      </c>
      <c r="FW19" s="69">
        <f ca="1">IFERROR((NORMSDIST(((LN($EP19/$C$35)+(#REF!+($O$47^2)/2)*$O$52)/($O$47*SQRT($O$52))))*$EP19-NORMSDIST((((LN($EP19/$C$35)+(#REF!+($O$47^2)/2)*$O$52)/($O$47*SQRT($O$52)))-$O$47*SQRT(($O$52))))*$C$35*EXP(-#REF!*$O$52))*$B$35*100,0)</f>
        <v>0</v>
      </c>
      <c r="FX19" s="69">
        <f ca="1">IFERROR((NORMSDIST(((LN($EP19/$C$36)+(#REF!+($O$47^2)/2)*$O$52)/($O$47*SQRT($O$52))))*$EP19-NORMSDIST((((LN($EP19/$C$36)+(#REF!+($O$47^2)/2)*$O$52)/($O$47*SQRT($O$52)))-$O$47*SQRT(($O$52))))*$C$36*EXP(-#REF!*$O$52))*$B$36*100,0)</f>
        <v>0</v>
      </c>
      <c r="FY19" s="69">
        <f ca="1">IFERROR((NORMSDIST(((LN($EP19/$C$37)+(#REF!+($O$47^2)/2)*$O$52)/($O$47*SQRT($O$52))))*$EP19-NORMSDIST((((LN($EP19/$C$37)+(#REF!+($O$47^2)/2)*$O$52)/($O$47*SQRT($O$52)))-$O$47*SQRT(($O$52))))*$C$37*EXP(-#REF!*$O$52))*$B$37*100,0)</f>
        <v>0</v>
      </c>
      <c r="FZ19" s="70"/>
      <c r="GA19" s="71">
        <f t="shared" ca="1" si="60"/>
        <v>0</v>
      </c>
      <c r="GB19" s="70"/>
      <c r="GC19" s="75"/>
      <c r="GD19" s="73"/>
      <c r="GE19" s="74">
        <f t="shared" ca="1" si="61"/>
        <v>2551.7199999999998</v>
      </c>
    </row>
    <row r="20" spans="1:187">
      <c r="A20" s="841" t="s">
        <v>205</v>
      </c>
      <c r="B20" s="842"/>
      <c r="C20" s="843"/>
      <c r="D20" s="844"/>
      <c r="E20" s="845">
        <f t="shared" si="0"/>
        <v>0</v>
      </c>
      <c r="F20" s="846">
        <f t="shared" si="1"/>
        <v>0</v>
      </c>
      <c r="G20" s="847" t="str">
        <f t="shared" si="62"/>
        <v/>
      </c>
      <c r="H20" s="848"/>
      <c r="I20" s="849">
        <f t="shared" si="2"/>
        <v>0</v>
      </c>
      <c r="J20" s="850">
        <f t="shared" si="3"/>
        <v>0</v>
      </c>
      <c r="K20" s="49"/>
      <c r="L20" s="744">
        <f t="shared" ref="L20:L23" si="71">IFERROR(+M20/$M$18-1,"")</f>
        <v>4.0399999999999991E-2</v>
      </c>
      <c r="M20" s="745">
        <f t="shared" si="70"/>
        <v>4036.752</v>
      </c>
      <c r="N20" s="666">
        <f t="shared" si="5"/>
        <v>2551.7199999999998</v>
      </c>
      <c r="O20" s="667">
        <f t="shared" ca="1" si="6"/>
        <v>2551.7199999999998</v>
      </c>
      <c r="P20" s="49"/>
      <c r="Q20" s="851"/>
      <c r="R20" s="852">
        <f t="shared" si="63"/>
        <v>0</v>
      </c>
      <c r="S20" s="853" t="str">
        <f t="shared" si="7"/>
        <v/>
      </c>
      <c r="T20" s="854" t="str">
        <f t="shared" si="8"/>
        <v/>
      </c>
      <c r="U20" s="855" t="str">
        <f t="shared" si="9"/>
        <v/>
      </c>
      <c r="V20" s="856">
        <f t="shared" ca="1" si="10"/>
        <v>0</v>
      </c>
      <c r="W20" s="857">
        <f>IFERROR(VLOOKUP($U20,HomeBroker!$A$30:$F$90,6,0),0)</f>
        <v>0</v>
      </c>
      <c r="X20" s="858" t="str">
        <f t="shared" si="64"/>
        <v/>
      </c>
      <c r="Y20" s="859" t="str">
        <f t="shared" si="11"/>
        <v/>
      </c>
      <c r="Z20" s="49"/>
      <c r="AA20" s="860"/>
      <c r="AB20" s="861">
        <f t="shared" si="65"/>
        <v>0</v>
      </c>
      <c r="AC20" s="862" t="str">
        <f t="shared" si="12"/>
        <v/>
      </c>
      <c r="AD20" s="863" t="str">
        <f t="shared" si="13"/>
        <v/>
      </c>
      <c r="AE20" s="864" t="str">
        <f t="shared" si="14"/>
        <v/>
      </c>
      <c r="AF20" s="865">
        <f t="shared" ca="1" si="15"/>
        <v>0</v>
      </c>
      <c r="AG20" s="866">
        <f>IFERROR(VLOOKUP($AE20,HomeBroker!$A$30:$F$90,6,0),0)</f>
        <v>0</v>
      </c>
      <c r="AH20" s="867" t="str">
        <f t="shared" si="66"/>
        <v/>
      </c>
      <c r="AI20" s="868" t="str">
        <f t="shared" si="67"/>
        <v/>
      </c>
      <c r="AJ20" s="49"/>
      <c r="AK20" s="673"/>
      <c r="AL20" s="605" t="s">
        <v>160</v>
      </c>
      <c r="AM20" s="584"/>
      <c r="AN20" s="598"/>
      <c r="AO20" s="587"/>
      <c r="AP20" s="590">
        <f t="shared" si="16"/>
        <v>0</v>
      </c>
      <c r="AQ20" s="601">
        <f t="shared" si="17"/>
        <v>0</v>
      </c>
      <c r="AR20" s="606" t="s">
        <v>206</v>
      </c>
      <c r="AS20" s="584"/>
      <c r="AT20" s="598"/>
      <c r="AU20" s="587"/>
      <c r="AV20" s="590">
        <f t="shared" si="18"/>
        <v>0</v>
      </c>
      <c r="AW20" s="601">
        <f t="shared" si="19"/>
        <v>0</v>
      </c>
      <c r="AX20" s="609" t="s">
        <v>207</v>
      </c>
      <c r="AY20" s="607"/>
      <c r="AZ20" s="587"/>
      <c r="BA20" s="590">
        <f t="shared" si="20"/>
        <v>0</v>
      </c>
      <c r="BB20" s="592">
        <f t="shared" si="21"/>
        <v>0</v>
      </c>
      <c r="CY20" s="68">
        <f t="shared" si="22"/>
        <v>4036.752</v>
      </c>
      <c r="CZ20" s="69">
        <f t="shared" si="23"/>
        <v>0</v>
      </c>
      <c r="DA20" s="69">
        <f t="shared" si="24"/>
        <v>0</v>
      </c>
      <c r="DB20" s="69">
        <f t="shared" si="25"/>
        <v>0</v>
      </c>
      <c r="DC20" s="69">
        <f t="shared" si="26"/>
        <v>0</v>
      </c>
      <c r="DD20" s="69">
        <f t="shared" si="27"/>
        <v>0</v>
      </c>
      <c r="DE20" s="69">
        <f t="shared" si="28"/>
        <v>0</v>
      </c>
      <c r="DF20" s="69">
        <f t="shared" si="29"/>
        <v>0</v>
      </c>
      <c r="DG20" s="69">
        <f t="shared" si="30"/>
        <v>0</v>
      </c>
      <c r="DH20" s="69">
        <f t="shared" si="31"/>
        <v>0</v>
      </c>
      <c r="DI20" s="69">
        <f t="shared" si="32"/>
        <v>0</v>
      </c>
      <c r="DJ20" s="69">
        <f t="shared" si="33"/>
        <v>0</v>
      </c>
      <c r="DK20" s="69">
        <f t="shared" si="34"/>
        <v>0</v>
      </c>
      <c r="DL20" s="69">
        <f t="shared" si="35"/>
        <v>0</v>
      </c>
      <c r="DM20" s="69">
        <f t="shared" si="36"/>
        <v>0</v>
      </c>
      <c r="DN20" s="69">
        <f t="shared" si="37"/>
        <v>0</v>
      </c>
      <c r="DO20" s="69">
        <f t="shared" si="38"/>
        <v>0</v>
      </c>
      <c r="DP20" s="69">
        <f t="shared" si="39"/>
        <v>0</v>
      </c>
      <c r="DQ20" s="69">
        <f t="shared" si="40"/>
        <v>0</v>
      </c>
      <c r="DR20" s="69">
        <f t="shared" si="41"/>
        <v>0</v>
      </c>
      <c r="DS20" s="69">
        <f t="shared" si="42"/>
        <v>0</v>
      </c>
      <c r="DT20" s="69">
        <f t="shared" si="43"/>
        <v>0</v>
      </c>
      <c r="DU20" s="69">
        <f t="shared" si="44"/>
        <v>0</v>
      </c>
      <c r="DV20" s="69">
        <f t="shared" si="45"/>
        <v>0</v>
      </c>
      <c r="DW20" s="69">
        <f t="shared" si="46"/>
        <v>0</v>
      </c>
      <c r="DX20" s="69">
        <f t="shared" si="47"/>
        <v>0</v>
      </c>
      <c r="DY20" s="69">
        <f t="shared" si="48"/>
        <v>0</v>
      </c>
      <c r="DZ20" s="69">
        <f t="shared" si="49"/>
        <v>0</v>
      </c>
      <c r="EA20" s="69">
        <f t="shared" si="50"/>
        <v>0</v>
      </c>
      <c r="EB20" s="69">
        <f t="shared" si="51"/>
        <v>0</v>
      </c>
      <c r="EC20" s="69">
        <f t="shared" si="52"/>
        <v>0</v>
      </c>
      <c r="ED20" s="69">
        <f t="shared" si="53"/>
        <v>0</v>
      </c>
      <c r="EE20" s="69">
        <f t="shared" si="54"/>
        <v>0</v>
      </c>
      <c r="EF20" s="69">
        <f t="shared" si="55"/>
        <v>0</v>
      </c>
      <c r="EG20" s="69">
        <f t="shared" si="56"/>
        <v>0</v>
      </c>
      <c r="EH20" s="69">
        <f t="shared" si="57"/>
        <v>0</v>
      </c>
      <c r="EI20" s="70"/>
      <c r="EJ20" s="71">
        <f t="shared" si="58"/>
        <v>0</v>
      </c>
      <c r="EK20" s="70"/>
      <c r="EL20" s="75"/>
      <c r="EM20" s="73"/>
      <c r="EN20" s="74">
        <f t="shared" si="68"/>
        <v>2551.7199999999998</v>
      </c>
      <c r="EO20" s="58"/>
      <c r="EP20" s="68">
        <f t="shared" si="59"/>
        <v>4036.752</v>
      </c>
      <c r="EQ20" s="69">
        <f ca="1">IFERROR((NORMSDIST(((LN($EP20/$C$3)+(#REF!+($O$47^2)/2)*$O$52)/($O$47*SQRT($O$52))))*$EP20-NORMSDIST((((LN($EP20/$C$3)+(#REF!+($O$47^2)/2)*$O$52)/($O$47*SQRT($O$52)))-$O$47*SQRT(($O$52))))*$C$3*EXP(-#REF!*$O$52))*$B$3*100,0)</f>
        <v>0</v>
      </c>
      <c r="ER20" s="69">
        <f ca="1">IFERROR((NORMSDIST(((LN($EP20/$C$4)+(#REF!+($O$47^2)/2)*$O$52)/($O$47*SQRT($O$52))))*$EP20-NORMSDIST((((LN($EP20/$C$4)+(#REF!+($O$47^2)/2)*$O$52)/($O$47*SQRT($O$52)))-$O$47*SQRT(($O$52))))*$C$4*EXP(-#REF!*$O$52))*$B$4*100,0)</f>
        <v>0</v>
      </c>
      <c r="ES20" s="69">
        <f ca="1">IFERROR((NORMSDIST(((LN($EP20/$C$5)+(#REF!+($O$47^2)/2)*$O$52)/($O$47*SQRT($O$52))))*$EP20-NORMSDIST((((LN($EP20/$C$5)+(#REF!+($O$47^2)/2)*$O$52)/($O$47*SQRT($O$52)))-$O$47*SQRT(($O$52))))*$C$5*EXP(-#REF!*$O$52))*$B$5*100,0)</f>
        <v>0</v>
      </c>
      <c r="ET20" s="69">
        <f ca="1">IFERROR((NORMSDIST(((LN($EP20/$C$6)+(#REF!+($O$47^2)/2)*$O$52)/($O$47*SQRT($O$52))))*$EP20-NORMSDIST((((LN($EP20/$C$6)+(#REF!+($O$47^2)/2)*$O$52)/($O$47*SQRT($O$52)))-$O$47*SQRT(($O$52))))*$C$6*EXP(-#REF!*$O$52))*$B$6*100,0)</f>
        <v>0</v>
      </c>
      <c r="EU20" s="69">
        <f ca="1">IFERROR((NORMSDIST(((LN($EP20/$C$7)+(#REF!+($O$47^2)/2)*$O$52)/($O$47*SQRT($O$52))))*$EP20-NORMSDIST((((LN($EP20/$C$7)+(#REF!+($O$47^2)/2)*$O$52)/($O$47*SQRT($O$52)))-$O$47*SQRT(($O$52))))*$C$7*EXP(-#REF!*$O$52))*$B$7*100,0)</f>
        <v>0</v>
      </c>
      <c r="EV20" s="69">
        <f ca="1">IFERROR((NORMSDIST(((LN($EP20/$C$8)+(#REF!+($O$47^2)/2)*$O$52)/($O$47*SQRT($O$52))))*$EP20-NORMSDIST((((LN($EP20/$C$8)+(#REF!+($O$47^2)/2)*$O$52)/($O$47*SQRT($O$52)))-$O$47*SQRT(($O$52))))*$C$8*EXP(-#REF!*$O$52))*$B$8*100,0)</f>
        <v>0</v>
      </c>
      <c r="EW20" s="69">
        <f ca="1">IFERROR((NORMSDIST(((LN($EP20/$C$9)+(#REF!+($O$47^2)/2)*$O$52)/($O$47*SQRT($O$52))))*$EP20-NORMSDIST((((LN($EP20/$C$9)+(#REF!+($O$47^2)/2)*$O$52)/($O$47*SQRT($O$52)))-$O$47*SQRT(($O$52))))*$C$9*EXP(-#REF!*$O$52))*$B$9*100,0)</f>
        <v>0</v>
      </c>
      <c r="EX20" s="69">
        <f ca="1">IFERROR((NORMSDIST(((LN($EP20/$C$10)+(#REF!+($O$47^2)/2)*$O$52)/($O$47*SQRT($O$52))))*$EP20-NORMSDIST((((LN($EP20/$C$10)+(#REF!+($O$47^2)/2)*$O$52)/($O$47*SQRT($O$52)))-$O$47*SQRT(($O$52))))*$C$10*EXP(-#REF!*$O$52))*$B$10*100,0)</f>
        <v>0</v>
      </c>
      <c r="EY20" s="69">
        <f ca="1">IFERROR((NORMSDIST(((LN($EP20/$C$11)+(#REF!+($O$47^2)/2)*$O$52)/($O$47*SQRT($O$52))))*$EP20-NORMSDIST((((LN($EP20/$C$11)+(#REF!+($O$47^2)/2)*$O$52)/($O$47*SQRT($O$52)))-$O$47*SQRT(($O$52))))*$C$11*EXP(-#REF!*$O$52))*$B$11*100,0)</f>
        <v>0</v>
      </c>
      <c r="EZ20" s="69">
        <f ca="1">IFERROR((NORMSDIST(((LN($EP20/$C$12)+(#REF!+($O$47^2)/2)*$O$52)/($O$47*SQRT($O$52))))*$EP20-NORMSDIST((((LN($EP20/$C$12)+(#REF!+($O$47^2)/2)*$O$52)/($O$47*SQRT($O$52)))-$O$47*SQRT(($O$52))))*$C$12*EXP(-#REF!*$O$52))*$B$12*100,0)</f>
        <v>0</v>
      </c>
      <c r="FA20" s="69">
        <f ca="1">IFERROR((NORMSDIST(((LN($EP20/$C$13)+(#REF!+($O$47^2)/2)*$O$52)/($O$47*SQRT($O$52))))*$EP20-NORMSDIST((((LN($EP20/$C$13)+(#REF!+($O$47^2)/2)*$O$52)/($O$47*SQRT($O$52)))-$O$47*SQRT(($O$52))))*$C$13*EXP(-#REF!*$O$52))*$B$13*100,0)</f>
        <v>0</v>
      </c>
      <c r="FB20" s="69">
        <f ca="1">IFERROR((NORMSDIST(((LN($EP20/$C$14)+(#REF!+($O$47^2)/2)*$O$52)/($O$47*SQRT($O$52))))*$EP20-NORMSDIST((((LN($EP20/$C$14)+(#REF!+($O$47^2)/2)*$O$52)/($O$47*SQRT($O$52)))-$O$47*SQRT(($O$52))))*$C$14*EXP(-#REF!*$O$52))*$B$14*100,0)</f>
        <v>0</v>
      </c>
      <c r="FC20" s="69">
        <f ca="1">IFERROR((NORMSDIST(((LN($EP20/$C$15)+(#REF!+($O$47^2)/2)*$O$52)/($O$47*SQRT($O$52))))*$EP20-NORMSDIST((((LN($EP20/$C$15)+(#REF!+($O$47^2)/2)*$O$52)/($O$47*SQRT($O$52)))-$O$47*SQRT(($O$52))))*$C$15*EXP(-#REF!*$O$52))*$B$15*100,0)</f>
        <v>0</v>
      </c>
      <c r="FD20" s="69">
        <f ca="1">IFERROR((NORMSDIST(((LN($EP20/$C$16)+(#REF!+($O$47^2)/2)*$O$52)/($O$47*SQRT($O$52))))*$EP20-NORMSDIST((((LN($EP20/$C$16)+(#REF!+($O$47^2)/2)*$O$52)/($O$47*SQRT($O$52)))-$O$47*SQRT(($O$52))))*$C$16*EXP(-#REF!*$O$52))*$B$16*100,0)</f>
        <v>0</v>
      </c>
      <c r="FE20" s="69">
        <f ca="1">IFERROR((NORMSDIST(((LN($EP20/$C$17)+(#REF!+($O$47^2)/2)*$O$52)/($O$47*SQRT($O$52))))*$EP20-NORMSDIST((((LN($EP20/$C$17)+(#REF!+($O$47^2)/2)*$O$52)/($O$47*SQRT($O$52)))-$O$47*SQRT(($O$52))))*$C$17*EXP(-#REF!*$O$52))*$B$17*100,0)</f>
        <v>0</v>
      </c>
      <c r="FF20" s="69">
        <f ca="1">IFERROR((NORMSDIST(((LN($EP20/$C$18)+(#REF!+($O$47^2)/2)*$O$52)/($O$47*SQRT($O$52))))*$EP20-NORMSDIST((((LN($EP20/$C$18)+(#REF!+($O$47^2)/2)*$O$52)/($O$47*SQRT($O$52)))-$O$47*SQRT(($O$52))))*$C$18*EXP(-#REF!*$O$52))*$B$18*100,0)</f>
        <v>0</v>
      </c>
      <c r="FG20" s="69">
        <f ca="1">IFERROR((NORMSDIST(((LN($EP20/$C$19)+(#REF!+($O$47^2)/2)*$O$52)/($O$47*SQRT($O$52))))*$EP20-NORMSDIST((((LN($EP20/$C$19)+(#REF!+($O$47^2)/2)*$O$52)/($O$47*SQRT($O$52)))-$O$47*SQRT(($O$52))))*$C$19*EXP(-#REF!*$O$52))*$B$19*100,0)</f>
        <v>0</v>
      </c>
      <c r="FH20" s="69">
        <f ca="1">IFERROR((NORMSDIST(((LN($EP20/$C$20)+(#REF!+($O$47^2)/2)*$O$52)/($O$47*SQRT($O$52))))*$EP20-NORMSDIST((((LN($EP20/$C$20)+(#REF!+($O$47^2)/2)*$O$52)/($O$47*SQRT($O$52)))-$O$47*SQRT(($O$52))))*$C$20*EXP(-#REF!*$O$52))*$B$20*100,0)</f>
        <v>0</v>
      </c>
      <c r="FI20" s="69">
        <f ca="1">IFERROR((NORMSDIST(((LN($EP20/$C$21)+(#REF!+($O$47^2)/2)*$O$52)/($O$47*SQRT($O$52))))*$EP20-NORMSDIST((((LN($EP20/$C$21)+(#REF!+($O$47^2)/2)*$O$52)/($O$47*SQRT($O$52)))-$O$47*SQRT(($O$52))))*$C$21*EXP(-#REF!*$O$52))*$B$21*100,0)</f>
        <v>0</v>
      </c>
      <c r="FJ20" s="69">
        <f ca="1">IFERROR((NORMSDIST(((LN($EP20/$C$22)+(#REF!+($O$47^2)/2)*$O$52)/($O$47*SQRT($O$52))))*$EP20-NORMSDIST((((LN($EP20/$C$22)+(#REF!+($O$47^2)/2)*$O$52)/($O$47*SQRT($O$52)))-$O$47*SQRT(($O$52))))*$C$22*EXP(-#REF!*$O$52))*$B$22*100,0)</f>
        <v>0</v>
      </c>
      <c r="FK20" s="69">
        <f ca="1">IFERROR((NORMSDIST(((LN($EP20/$C$23)+(#REF!+($O$47^2)/2)*$O$52)/($O$47*SQRT($O$52))))*$EP20-NORMSDIST((((LN($EP20/$C$23)+(#REF!+($O$47^2)/2)*$O$52)/($O$47*SQRT($O$52)))-$O$47*SQRT(($O$52))))*$C$23*EXP(-#REF!*$O$52))*$B$23*100,0)</f>
        <v>0</v>
      </c>
      <c r="FL20" s="69">
        <f ca="1">IFERROR((NORMSDIST(((LN($EP20/$C$24)+(#REF!+($O$47^2)/2)*$O$52)/($O$47*SQRT($O$52))))*$EP20-NORMSDIST((((LN($EP20/$C$24)+(#REF!+($O$47^2)/2)*$O$52)/($O$47*SQRT($O$52)))-$O$47*SQRT(($O$52))))*$C$24*EXP(-#REF!*$O$52))*$B$24*100,0)</f>
        <v>0</v>
      </c>
      <c r="FM20" s="69">
        <f ca="1">IFERROR((NORMSDIST(((LN($EP20/$C$25)+(#REF!+($O$47^2)/2)*$O$52)/($O$47*SQRT($O$52))))*$EP20-NORMSDIST((((LN($EP20/$C$25)+(#REF!+($O$47^2)/2)*$O$52)/($O$47*SQRT($O$52)))-$O$47*SQRT(($O$52))))*$C$25*EXP(-#REF!*$O$52))*$B$25*100,0)</f>
        <v>0</v>
      </c>
      <c r="FN20" s="69">
        <f ca="1">IFERROR((NORMSDIST(((LN($EP20/$C$26)+(#REF!+($O$47^2)/2)*$O$52)/($O$47*SQRT($O$52))))*$EP20-NORMSDIST((((LN($EP20/$C$26)+(#REF!+($O$47^2)/2)*$O$52)/($O$47*SQRT($O$52)))-$O$47*SQRT(($O$52))))*$C$26*EXP(-#REF!*$O$52))*$B$26*100,0)</f>
        <v>0</v>
      </c>
      <c r="FO20" s="69">
        <f ca="1">IFERROR((NORMSDIST(((LN($EP20/$C$27)+(#REF!+($O$47^2)/2)*$O$52)/($O$47*SQRT($O$52))))*$EP20-NORMSDIST((((LN($EP20/$C$27)+(#REF!+($O$47^2)/2)*$O$52)/($O$47*SQRT($O$52)))-$O$47*SQRT(($O$52))))*$C$27*EXP(-#REF!*$O$52))*$B$27*100,0)</f>
        <v>0</v>
      </c>
      <c r="FP20" s="69">
        <f ca="1">IFERROR((NORMSDIST(((LN($EP20/$C$28)+(#REF!+($O$47^2)/2)*$O$52)/($O$47*SQRT($O$52))))*$EP20-NORMSDIST((((LN($EP20/$C$28)+(#REF!+($O$47^2)/2)*$O$52)/($O$47*SQRT($O$52)))-$O$47*SQRT(($O$52))))*$C$28*EXP(-#REF!*$O$52))*$B$28*100,0)</f>
        <v>0</v>
      </c>
      <c r="FQ20" s="69">
        <f ca="1">IFERROR((NORMSDIST(((LN($EP20/$C$29)+(#REF!+($O$47^2)/2)*$O$52)/($O$47*SQRT($O$52))))*$EP20-NORMSDIST((((LN($EP20/$C$29)+(#REF!+($O$47^2)/2)*$O$52)/($O$47*SQRT($O$52)))-$O$47*SQRT(($O$52))))*$C$29*EXP(-#REF!*$O$52))*$B$29*100,0)</f>
        <v>0</v>
      </c>
      <c r="FR20" s="69">
        <f ca="1">IFERROR((NORMSDIST(((LN($EP20/$C$30)+(#REF!+($O$47^2)/2)*$O$52)/($O$47*SQRT($O$52))))*$EP20-NORMSDIST((((LN($EP20/$C$30)+(#REF!+($O$47^2)/2)*$O$52)/($O$47*SQRT($O$52)))-$O$47*SQRT(($O$52))))*$C$30*EXP(-#REF!*$O$52))*$B$30*100,0)</f>
        <v>0</v>
      </c>
      <c r="FS20" s="69">
        <f ca="1">IFERROR((NORMSDIST(((LN($EP20/$C$31)+(#REF!+($O$47^2)/2)*$O$52)/($O$47*SQRT($O$52))))*$EP20-NORMSDIST((((LN($EP20/$C$31)+(#REF!+($O$47^2)/2)*$O$52)/($O$47*SQRT($O$52)))-$O$47*SQRT(($O$52))))*$C$31*EXP(-#REF!*$O$52))*$B$31*100,0)</f>
        <v>0</v>
      </c>
      <c r="FT20" s="69">
        <f ca="1">IFERROR((NORMSDIST(((LN($EP20/$C$32)+(#REF!+($O$47^2)/2)*$O$52)/($O$47*SQRT($O$52))))*$EP20-NORMSDIST((((LN($EP20/$C$32)+(#REF!+($O$47^2)/2)*$O$52)/($O$47*SQRT($O$52)))-$O$47*SQRT(($O$52))))*$C$32*EXP(-#REF!*$O$52))*$B$32*100,0)</f>
        <v>0</v>
      </c>
      <c r="FU20" s="69">
        <f ca="1">IFERROR((NORMSDIST(((LN($EP20/$C$33)+(#REF!+($O$47^2)/2)*$O$52)/($O$47*SQRT($O$52))))*$EP20-NORMSDIST((((LN($EP20/$C$33)+(#REF!+($O$47^2)/2)*$O$52)/($O$47*SQRT($O$52)))-$O$47*SQRT(($O$52))))*$C$33*EXP(-#REF!*$O$52))*$B$33*100,0)</f>
        <v>0</v>
      </c>
      <c r="FV20" s="69">
        <f ca="1">IFERROR((NORMSDIST(((LN($EP20/$C$34)+(#REF!+($O$47^2)/2)*$O$52)/($O$47*SQRT($O$52))))*$EP20-NORMSDIST((((LN($EP20/$C$34)+(#REF!+($O$47^2)/2)*$O$52)/($O$47*SQRT($O$52)))-$O$47*SQRT(($O$52))))*$C$34*EXP(-#REF!*$O$52))*$B$34*100,0)</f>
        <v>0</v>
      </c>
      <c r="FW20" s="69">
        <f ca="1">IFERROR((NORMSDIST(((LN($EP20/$C$35)+(#REF!+($O$47^2)/2)*$O$52)/($O$47*SQRT($O$52))))*$EP20-NORMSDIST((((LN($EP20/$C$35)+(#REF!+($O$47^2)/2)*$O$52)/($O$47*SQRT($O$52)))-$O$47*SQRT(($O$52))))*$C$35*EXP(-#REF!*$O$52))*$B$35*100,0)</f>
        <v>0</v>
      </c>
      <c r="FX20" s="69">
        <f ca="1">IFERROR((NORMSDIST(((LN($EP20/$C$36)+(#REF!+($O$47^2)/2)*$O$52)/($O$47*SQRT($O$52))))*$EP20-NORMSDIST((((LN($EP20/$C$36)+(#REF!+($O$47^2)/2)*$O$52)/($O$47*SQRT($O$52)))-$O$47*SQRT(($O$52))))*$C$36*EXP(-#REF!*$O$52))*$B$36*100,0)</f>
        <v>0</v>
      </c>
      <c r="FY20" s="69">
        <f ca="1">IFERROR((NORMSDIST(((LN($EP20/$C$37)+(#REF!+($O$47^2)/2)*$O$52)/($O$47*SQRT($O$52))))*$EP20-NORMSDIST((((LN($EP20/$C$37)+(#REF!+($O$47^2)/2)*$O$52)/($O$47*SQRT($O$52)))-$O$47*SQRT(($O$52))))*$C$37*EXP(-#REF!*$O$52))*$B$37*100,0)</f>
        <v>0</v>
      </c>
      <c r="FZ20" s="70"/>
      <c r="GA20" s="71">
        <f t="shared" ca="1" si="60"/>
        <v>0</v>
      </c>
      <c r="GB20" s="70"/>
      <c r="GC20" s="75"/>
      <c r="GD20" s="73"/>
      <c r="GE20" s="74">
        <f t="shared" ca="1" si="61"/>
        <v>2551.7199999999998</v>
      </c>
    </row>
    <row r="21" spans="1:187">
      <c r="A21" s="166" t="s">
        <v>205</v>
      </c>
      <c r="B21" s="594"/>
      <c r="C21" s="600">
        <v>2958.1</v>
      </c>
      <c r="D21" s="595"/>
      <c r="E21" s="705">
        <f t="shared" si="0"/>
        <v>0</v>
      </c>
      <c r="F21" s="708">
        <f t="shared" si="1"/>
        <v>0</v>
      </c>
      <c r="G21" s="596">
        <f>IFERROR(IF(H21&lt;&gt;"",H21,VLOOKUP(C21,$S$21:$W$36,5,0)),"")</f>
        <v>0</v>
      </c>
      <c r="H21" s="781"/>
      <c r="I21" s="653">
        <f t="shared" si="2"/>
        <v>0</v>
      </c>
      <c r="J21" s="654">
        <f t="shared" si="3"/>
        <v>0</v>
      </c>
      <c r="K21" s="49"/>
      <c r="L21" s="746">
        <f t="shared" si="71"/>
        <v>6.1207999999999929E-2</v>
      </c>
      <c r="M21" s="747">
        <f t="shared" si="70"/>
        <v>4117.48704</v>
      </c>
      <c r="N21" s="664">
        <f t="shared" si="5"/>
        <v>2551.7199999999998</v>
      </c>
      <c r="O21" s="665">
        <f t="shared" ca="1" si="6"/>
        <v>2551.7199999999998</v>
      </c>
      <c r="P21" s="49"/>
      <c r="Q21" s="741">
        <v>2958.1</v>
      </c>
      <c r="R21" s="749">
        <f>SUMIFS(AM:AM,AN:AN,S21)+SUMIFS($B$21:$B$37,$C$21:$C$37,C21)</f>
        <v>0</v>
      </c>
      <c r="S21" s="762">
        <f t="shared" si="7"/>
        <v>2958.1</v>
      </c>
      <c r="T21" s="668" t="str">
        <f>+IF(S21&lt;&gt;"",IF(LEN(S21)=1,CONCATENATE("MERV - XMEV - ",$M$43,"C",S21,".00",$O$44," - 24hs"),IF(LEN(S21)=2,CONCATENATE("MERV - XMEV - ",$M$43,"C",S21,".0",$O$44," - 24hs"),+IF(AND(LEN(S21)=3,S21&lt;10),CONCATENATE("MERV - XMEV - ",$M$43,"C",REPLACE(TEXT(S21,"0,00"),2,1,"."),$O$44," - 24hs"),+IF(AND(LEN(S21)=3,S21&gt;=100),CONCATENATE("MERV - XMEV - ",$M$43,"C",S21,".",$O$44," - 24hs"),+IF(AND(LEN(S21)=4,S21&gt;100),CONCATENATE("MERV - XMEV - ",$M$43,"C",S21,$O$44," - 24hs"),+IF(AND(LEN(S21)=5,S21&gt;100),CONCATENATE("MERV - XMEV - ",$M$43,"C",S21*100,MID($O$44,1,1)," - 24hs"),+IF(AND(LEN(S21)=6,S21&lt;1000),CONCATENATE("MERV - XMEV - ",$M$43,"C",S21*100,MID($O$44,1,1)," - 24hs"),+IF(AND(LEN(S21)=6,S21&gt;1000),CONCATENATE("MERV - XMEV - ",$M$43,"C",S21*10,MID($O$44,1,1)," - 24hs"),+IF(AND(LEN(S21)=7,S21&gt;100),CONCATENATE("MERV - XMEV - ",$M$43,"C",REPLACE(TEXT(S21,",00"),3,1,""),S21*100,MID($O$44,1,1)),0))))))))),"")</f>
        <v>MERV - XMEV - GFGC29581O - 24hs</v>
      </c>
      <c r="U21" s="751" t="str">
        <f t="shared" si="9"/>
        <v>GFGC29581O</v>
      </c>
      <c r="V21" s="752">
        <f ca="1">IFERROR((NORMSDIST(((LN($M$18/$S21)+($O$49+($O$47^2)/2)*$O$58)/($O$47*SQRT($O$58))))*$M$18-NORMSDIST((((LN($M$18/$S21)+($O$49+($O$47^2)/2)*$O$58)/($O$47*SQRT($O$58)))-$O$47*SQRT(($O$58))))*$S21*EXP(-$O$49*$O$58)),0)</f>
        <v>1175.3963064780155</v>
      </c>
      <c r="W21" s="669">
        <f>IFERROR(VLOOKUP($U21,HomeBroker!$A$30:$F$90,6,0),0)</f>
        <v>0</v>
      </c>
      <c r="X21" s="580" t="str">
        <f t="shared" si="64"/>
        <v/>
      </c>
      <c r="Y21" s="671" t="str">
        <f t="shared" si="11"/>
        <v/>
      </c>
      <c r="Z21" s="49"/>
      <c r="AA21" s="742">
        <v>2958.1</v>
      </c>
      <c r="AB21" s="750">
        <f>SUMIFS($B$56:$B$72,$C$56:$C$72,C56)</f>
        <v>0</v>
      </c>
      <c r="AC21" s="762">
        <f t="shared" si="12"/>
        <v>2958.1</v>
      </c>
      <c r="AD21" s="668" t="str">
        <f>+IF(AC21&lt;&gt;"",IF(LEN(AC21)=1,CONCATENATE("MERV - XMEV - ",$M$43,"V",AC21,".00",$O$44," - 24hs"),IF(LEN(AC21)=2,CONCATENATE("MERV - XMEV - ",$M$43,"V",AC21,".0",$O$44," - 24hs"),+IF(AND(LEN(AC21)=3,AC21&lt;10),CONCATENATE("MERV - XMEV - ",$M$43,"V",REPLACE(TEXT(AC21,"0,00"),2,1,"."),$O$44," - 24hs"),+IF(AND(LEN(AC21)=3,AC21&gt;=100),CONCATENATE("MERV - XMEV - ",$M$43,"V",AC21,".",$O$44," - 24hs"),+IF(AND(LEN(AC21)=4,AC21&gt;100),CONCATENATE("MERV - XMEV - ",$M$43,"V",AC21,$O$44," - 24hs"),+IF(AND(LEN(AC21)=5,AC21&gt;100),CONCATENATE("MERV - XMEV - ",$M$43,"V",AC21,MID($O$44,1,1)," - 24hs"),+IF(AND(LEN(AC21)=6,AC21&lt;1000),CONCATENATE("MERV - XMEV - ",$M$43,"V",AC21*100,MID($O$44,2,1)," - 24hs"),+IF(AND(LEN(AC21)=6,AC21&gt;1000),CONCATENATE("MERV - XMEV - ",$M$43,"V",AC21*10,MID($O$44,1,1)," - 24hs"),+IF(AND(LEN(AC21)=7,AC21&gt;100),CONCATENATE("MERV - XMEV - ",$M$43,"V",REPLACE(TEXT(AC21,",00"),3,1,""),AC21*100,MID($O$44,1,1)),0))))))))),"")</f>
        <v>MERV - XMEV - GFGV29581O - 24hs</v>
      </c>
      <c r="AE21" s="751" t="str">
        <f t="shared" si="14"/>
        <v>GFGV29581O</v>
      </c>
      <c r="AF21" s="759">
        <f ca="1">IFERROR((NORMSDIST(-(((LN($M$18/$AC21)+($O$49+($O$48^2)/2)*$O$58)/($O$48*SQRT($O$58)))-$O$48*SQRT($O$58)))*$AC21*EXP(-$O$49*$O$58)-NORMSDIST(-((LN($M$18/$AC21)+($O$49+($O$48^2)/2)*$O$58)/($O$48*SQRT($O$58))))*$M$18),0)</f>
        <v>0.45390450695360229</v>
      </c>
      <c r="AG21" s="669">
        <f>IFERROR(VLOOKUP($AE21,HomeBroker!$A$30:$F$90,6,0),0)</f>
        <v>0</v>
      </c>
      <c r="AH21" s="580" t="str">
        <f t="shared" si="66"/>
        <v/>
      </c>
      <c r="AI21" s="671" t="str">
        <f t="shared" si="67"/>
        <v/>
      </c>
      <c r="AJ21" s="49"/>
      <c r="AK21" s="674"/>
      <c r="AL21" s="605" t="s">
        <v>160</v>
      </c>
      <c r="AM21" s="585"/>
      <c r="AN21" s="599"/>
      <c r="AO21" s="589"/>
      <c r="AP21" s="591">
        <f t="shared" si="16"/>
        <v>0</v>
      </c>
      <c r="AQ21" s="602">
        <f t="shared" si="17"/>
        <v>0</v>
      </c>
      <c r="AR21" s="606" t="s">
        <v>206</v>
      </c>
      <c r="AS21" s="585"/>
      <c r="AT21" s="599"/>
      <c r="AU21" s="589"/>
      <c r="AV21" s="591">
        <f t="shared" si="18"/>
        <v>0</v>
      </c>
      <c r="AW21" s="602">
        <f t="shared" si="19"/>
        <v>0</v>
      </c>
      <c r="AX21" s="609" t="s">
        <v>207</v>
      </c>
      <c r="AY21" s="608"/>
      <c r="AZ21" s="589"/>
      <c r="BA21" s="591">
        <f t="shared" si="20"/>
        <v>0</v>
      </c>
      <c r="BB21" s="593">
        <f t="shared" si="21"/>
        <v>0</v>
      </c>
      <c r="CY21" s="68">
        <f t="shared" si="22"/>
        <v>4117.48704</v>
      </c>
      <c r="CZ21" s="69">
        <f t="shared" si="23"/>
        <v>0</v>
      </c>
      <c r="DA21" s="69">
        <f t="shared" si="24"/>
        <v>0</v>
      </c>
      <c r="DB21" s="69">
        <f t="shared" si="25"/>
        <v>0</v>
      </c>
      <c r="DC21" s="69">
        <f t="shared" si="26"/>
        <v>0</v>
      </c>
      <c r="DD21" s="69">
        <f t="shared" si="27"/>
        <v>0</v>
      </c>
      <c r="DE21" s="69">
        <f t="shared" si="28"/>
        <v>0</v>
      </c>
      <c r="DF21" s="69">
        <f t="shared" si="29"/>
        <v>0</v>
      </c>
      <c r="DG21" s="69">
        <f t="shared" si="30"/>
        <v>0</v>
      </c>
      <c r="DH21" s="69">
        <f t="shared" si="31"/>
        <v>0</v>
      </c>
      <c r="DI21" s="69">
        <f t="shared" si="32"/>
        <v>0</v>
      </c>
      <c r="DJ21" s="69">
        <f t="shared" si="33"/>
        <v>0</v>
      </c>
      <c r="DK21" s="69">
        <f t="shared" si="34"/>
        <v>0</v>
      </c>
      <c r="DL21" s="69">
        <f t="shared" si="35"/>
        <v>0</v>
      </c>
      <c r="DM21" s="69">
        <f t="shared" si="36"/>
        <v>0</v>
      </c>
      <c r="DN21" s="69">
        <f t="shared" si="37"/>
        <v>0</v>
      </c>
      <c r="DO21" s="69">
        <f t="shared" si="38"/>
        <v>0</v>
      </c>
      <c r="DP21" s="69">
        <f t="shared" si="39"/>
        <v>0</v>
      </c>
      <c r="DQ21" s="69">
        <f t="shared" si="40"/>
        <v>0</v>
      </c>
      <c r="DR21" s="69">
        <f t="shared" si="41"/>
        <v>0</v>
      </c>
      <c r="DS21" s="69">
        <f t="shared" si="42"/>
        <v>0</v>
      </c>
      <c r="DT21" s="69">
        <f t="shared" si="43"/>
        <v>0</v>
      </c>
      <c r="DU21" s="69">
        <f t="shared" si="44"/>
        <v>0</v>
      </c>
      <c r="DV21" s="69">
        <f t="shared" si="45"/>
        <v>0</v>
      </c>
      <c r="DW21" s="69">
        <f t="shared" si="46"/>
        <v>0</v>
      </c>
      <c r="DX21" s="69">
        <f t="shared" si="47"/>
        <v>0</v>
      </c>
      <c r="DY21" s="69">
        <f t="shared" si="48"/>
        <v>0</v>
      </c>
      <c r="DZ21" s="69">
        <f t="shared" si="49"/>
        <v>0</v>
      </c>
      <c r="EA21" s="69">
        <f t="shared" si="50"/>
        <v>0</v>
      </c>
      <c r="EB21" s="69">
        <f t="shared" si="51"/>
        <v>0</v>
      </c>
      <c r="EC21" s="69">
        <f t="shared" si="52"/>
        <v>0</v>
      </c>
      <c r="ED21" s="69">
        <f t="shared" si="53"/>
        <v>0</v>
      </c>
      <c r="EE21" s="69">
        <f t="shared" si="54"/>
        <v>0</v>
      </c>
      <c r="EF21" s="69">
        <f t="shared" si="55"/>
        <v>0</v>
      </c>
      <c r="EG21" s="69">
        <f t="shared" si="56"/>
        <v>0</v>
      </c>
      <c r="EH21" s="69">
        <f t="shared" si="57"/>
        <v>0</v>
      </c>
      <c r="EI21" s="70"/>
      <c r="EJ21" s="71">
        <f t="shared" si="58"/>
        <v>0</v>
      </c>
      <c r="EK21" s="70"/>
      <c r="EL21" s="75"/>
      <c r="EM21" s="73"/>
      <c r="EN21" s="74">
        <f t="shared" si="68"/>
        <v>2551.7199999999998</v>
      </c>
      <c r="EO21" s="58"/>
      <c r="EP21" s="68">
        <f t="shared" si="59"/>
        <v>4117.48704</v>
      </c>
      <c r="EQ21" s="69">
        <f ca="1">IFERROR((NORMSDIST(((LN($EP21/$C$3)+(#REF!+($O$47^2)/2)*$O$52)/($O$47*SQRT($O$52))))*$EP21-NORMSDIST((((LN($EP21/$C$3)+(#REF!+($O$47^2)/2)*$O$52)/($O$47*SQRT($O$52)))-$O$47*SQRT(($O$52))))*$C$3*EXP(-#REF!*$O$52))*$B$3*100,0)</f>
        <v>0</v>
      </c>
      <c r="ER21" s="69">
        <f ca="1">IFERROR((NORMSDIST(((LN($EP21/$C$4)+(#REF!+($O$47^2)/2)*$O$52)/($O$47*SQRT($O$52))))*$EP21-NORMSDIST((((LN($EP21/$C$4)+(#REF!+($O$47^2)/2)*$O$52)/($O$47*SQRT($O$52)))-$O$47*SQRT(($O$52))))*$C$4*EXP(-#REF!*$O$52))*$B$4*100,0)</f>
        <v>0</v>
      </c>
      <c r="ES21" s="69">
        <f ca="1">IFERROR((NORMSDIST(((LN($EP21/$C$5)+(#REF!+($O$47^2)/2)*$O$52)/($O$47*SQRT($O$52))))*$EP21-NORMSDIST((((LN($EP21/$C$5)+(#REF!+($O$47^2)/2)*$O$52)/($O$47*SQRT($O$52)))-$O$47*SQRT(($O$52))))*$C$5*EXP(-#REF!*$O$52))*$B$5*100,0)</f>
        <v>0</v>
      </c>
      <c r="ET21" s="69">
        <f ca="1">IFERROR((NORMSDIST(((LN($EP21/$C$6)+(#REF!+($O$47^2)/2)*$O$52)/($O$47*SQRT($O$52))))*$EP21-NORMSDIST((((LN($EP21/$C$6)+(#REF!+($O$47^2)/2)*$O$52)/($O$47*SQRT($O$52)))-$O$47*SQRT(($O$52))))*$C$6*EXP(-#REF!*$O$52))*$B$6*100,0)</f>
        <v>0</v>
      </c>
      <c r="EU21" s="69">
        <f ca="1">IFERROR((NORMSDIST(((LN($EP21/$C$7)+(#REF!+($O$47^2)/2)*$O$52)/($O$47*SQRT($O$52))))*$EP21-NORMSDIST((((LN($EP21/$C$7)+(#REF!+($O$47^2)/2)*$O$52)/($O$47*SQRT($O$52)))-$O$47*SQRT(($O$52))))*$C$7*EXP(-#REF!*$O$52))*$B$7*100,0)</f>
        <v>0</v>
      </c>
      <c r="EV21" s="69">
        <f ca="1">IFERROR((NORMSDIST(((LN($EP21/$C$8)+(#REF!+($O$47^2)/2)*$O$52)/($O$47*SQRT($O$52))))*$EP21-NORMSDIST((((LN($EP21/$C$8)+(#REF!+($O$47^2)/2)*$O$52)/($O$47*SQRT($O$52)))-$O$47*SQRT(($O$52))))*$C$8*EXP(-#REF!*$O$52))*$B$8*100,0)</f>
        <v>0</v>
      </c>
      <c r="EW21" s="69">
        <f ca="1">IFERROR((NORMSDIST(((LN($EP21/$C$9)+(#REF!+($O$47^2)/2)*$O$52)/($O$47*SQRT($O$52))))*$EP21-NORMSDIST((((LN($EP21/$C$9)+(#REF!+($O$47^2)/2)*$O$52)/($O$47*SQRT($O$52)))-$O$47*SQRT(($O$52))))*$C$9*EXP(-#REF!*$O$52))*$B$9*100,0)</f>
        <v>0</v>
      </c>
      <c r="EX21" s="69">
        <f ca="1">IFERROR((NORMSDIST(((LN($EP21/$C$10)+(#REF!+($O$47^2)/2)*$O$52)/($O$47*SQRT($O$52))))*$EP21-NORMSDIST((((LN($EP21/$C$10)+(#REF!+($O$47^2)/2)*$O$52)/($O$47*SQRT($O$52)))-$O$47*SQRT(($O$52))))*$C$10*EXP(-#REF!*$O$52))*$B$10*100,0)</f>
        <v>0</v>
      </c>
      <c r="EY21" s="69">
        <f ca="1">IFERROR((NORMSDIST(((LN($EP21/$C$11)+(#REF!+($O$47^2)/2)*$O$52)/($O$47*SQRT($O$52))))*$EP21-NORMSDIST((((LN($EP21/$C$11)+(#REF!+($O$47^2)/2)*$O$52)/($O$47*SQRT($O$52)))-$O$47*SQRT(($O$52))))*$C$11*EXP(-#REF!*$O$52))*$B$11*100,0)</f>
        <v>0</v>
      </c>
      <c r="EZ21" s="69">
        <f ca="1">IFERROR((NORMSDIST(((LN($EP21/$C$12)+(#REF!+($O$47^2)/2)*$O$52)/($O$47*SQRT($O$52))))*$EP21-NORMSDIST((((LN($EP21/$C$12)+(#REF!+($O$47^2)/2)*$O$52)/($O$47*SQRT($O$52)))-$O$47*SQRT(($O$52))))*$C$12*EXP(-#REF!*$O$52))*$B$12*100,0)</f>
        <v>0</v>
      </c>
      <c r="FA21" s="69">
        <f ca="1">IFERROR((NORMSDIST(((LN($EP21/$C$13)+(#REF!+($O$47^2)/2)*$O$52)/($O$47*SQRT($O$52))))*$EP21-NORMSDIST((((LN($EP21/$C$13)+(#REF!+($O$47^2)/2)*$O$52)/($O$47*SQRT($O$52)))-$O$47*SQRT(($O$52))))*$C$13*EXP(-#REF!*$O$52))*$B$13*100,0)</f>
        <v>0</v>
      </c>
      <c r="FB21" s="69">
        <f ca="1">IFERROR((NORMSDIST(((LN($EP21/$C$14)+(#REF!+($O$47^2)/2)*$O$52)/($O$47*SQRT($O$52))))*$EP21-NORMSDIST((((LN($EP21/$C$14)+(#REF!+($O$47^2)/2)*$O$52)/($O$47*SQRT($O$52)))-$O$47*SQRT(($O$52))))*$C$14*EXP(-#REF!*$O$52))*$B$14*100,0)</f>
        <v>0</v>
      </c>
      <c r="FC21" s="69">
        <f ca="1">IFERROR((NORMSDIST(((LN($EP21/$C$15)+(#REF!+($O$47^2)/2)*$O$52)/($O$47*SQRT($O$52))))*$EP21-NORMSDIST((((LN($EP21/$C$15)+(#REF!+($O$47^2)/2)*$O$52)/($O$47*SQRT($O$52)))-$O$47*SQRT(($O$52))))*$C$15*EXP(-#REF!*$O$52))*$B$15*100,0)</f>
        <v>0</v>
      </c>
      <c r="FD21" s="69">
        <f ca="1">IFERROR((NORMSDIST(((LN($EP21/$C$16)+(#REF!+($O$47^2)/2)*$O$52)/($O$47*SQRT($O$52))))*$EP21-NORMSDIST((((LN($EP21/$C$16)+(#REF!+($O$47^2)/2)*$O$52)/($O$47*SQRT($O$52)))-$O$47*SQRT(($O$52))))*$C$16*EXP(-#REF!*$O$52))*$B$16*100,0)</f>
        <v>0</v>
      </c>
      <c r="FE21" s="69">
        <f ca="1">IFERROR((NORMSDIST(((LN($EP21/$C$17)+(#REF!+($O$47^2)/2)*$O$52)/($O$47*SQRT($O$52))))*$EP21-NORMSDIST((((LN($EP21/$C$17)+(#REF!+($O$47^2)/2)*$O$52)/($O$47*SQRT($O$52)))-$O$47*SQRT(($O$52))))*$C$17*EXP(-#REF!*$O$52))*$B$17*100,0)</f>
        <v>0</v>
      </c>
      <c r="FF21" s="69">
        <f ca="1">IFERROR((NORMSDIST(((LN($EP21/$C$18)+(#REF!+($O$47^2)/2)*$O$52)/($O$47*SQRT($O$52))))*$EP21-NORMSDIST((((LN($EP21/$C$18)+(#REF!+($O$47^2)/2)*$O$52)/($O$47*SQRT($O$52)))-$O$47*SQRT(($O$52))))*$C$18*EXP(-#REF!*$O$52))*$B$18*100,0)</f>
        <v>0</v>
      </c>
      <c r="FG21" s="69">
        <f ca="1">IFERROR((NORMSDIST(((LN($EP21/$C$19)+(#REF!+($O$47^2)/2)*$O$52)/($O$47*SQRT($O$52))))*$EP21-NORMSDIST((((LN($EP21/$C$19)+(#REF!+($O$47^2)/2)*$O$52)/($O$47*SQRT($O$52)))-$O$47*SQRT(($O$52))))*$C$19*EXP(-#REF!*$O$52))*$B$19*100,0)</f>
        <v>0</v>
      </c>
      <c r="FH21" s="69">
        <f ca="1">IFERROR((NORMSDIST(((LN($EP21/$C$20)+(#REF!+($O$47^2)/2)*$O$52)/($O$47*SQRT($O$52))))*$EP21-NORMSDIST((((LN($EP21/$C$20)+(#REF!+($O$47^2)/2)*$O$52)/($O$47*SQRT($O$52)))-$O$47*SQRT(($O$52))))*$C$20*EXP(-#REF!*$O$52))*$B$20*100,0)</f>
        <v>0</v>
      </c>
      <c r="FI21" s="69">
        <f ca="1">IFERROR((NORMSDIST(((LN($EP21/$C$21)+(#REF!+($O$47^2)/2)*$O$52)/($O$47*SQRT($O$52))))*$EP21-NORMSDIST((((LN($EP21/$C$21)+(#REF!+($O$47^2)/2)*$O$52)/($O$47*SQRT($O$52)))-$O$47*SQRT(($O$52))))*$C$21*EXP(-#REF!*$O$52))*$B$21*100,0)</f>
        <v>0</v>
      </c>
      <c r="FJ21" s="69">
        <f ca="1">IFERROR((NORMSDIST(((LN($EP21/$C$22)+(#REF!+($O$47^2)/2)*$O$52)/($O$47*SQRT($O$52))))*$EP21-NORMSDIST((((LN($EP21/$C$22)+(#REF!+($O$47^2)/2)*$O$52)/($O$47*SQRT($O$52)))-$O$47*SQRT(($O$52))))*$C$22*EXP(-#REF!*$O$52))*$B$22*100,0)</f>
        <v>0</v>
      </c>
      <c r="FK21" s="69">
        <f ca="1">IFERROR((NORMSDIST(((LN($EP21/$C$23)+(#REF!+($O$47^2)/2)*$O$52)/($O$47*SQRT($O$52))))*$EP21-NORMSDIST((((LN($EP21/$C$23)+(#REF!+($O$47^2)/2)*$O$52)/($O$47*SQRT($O$52)))-$O$47*SQRT(($O$52))))*$C$23*EXP(-#REF!*$O$52))*$B$23*100,0)</f>
        <v>0</v>
      </c>
      <c r="FL21" s="69">
        <f ca="1">IFERROR((NORMSDIST(((LN($EP21/$C$24)+(#REF!+($O$47^2)/2)*$O$52)/($O$47*SQRT($O$52))))*$EP21-NORMSDIST((((LN($EP21/$C$24)+(#REF!+($O$47^2)/2)*$O$52)/($O$47*SQRT($O$52)))-$O$47*SQRT(($O$52))))*$C$24*EXP(-#REF!*$O$52))*$B$24*100,0)</f>
        <v>0</v>
      </c>
      <c r="FM21" s="69">
        <f ca="1">IFERROR((NORMSDIST(((LN($EP21/$C$25)+(#REF!+($O$47^2)/2)*$O$52)/($O$47*SQRT($O$52))))*$EP21-NORMSDIST((((LN($EP21/$C$25)+(#REF!+($O$47^2)/2)*$O$52)/($O$47*SQRT($O$52)))-$O$47*SQRT(($O$52))))*$C$25*EXP(-#REF!*$O$52))*$B$25*100,0)</f>
        <v>0</v>
      </c>
      <c r="FN21" s="69">
        <f ca="1">IFERROR((NORMSDIST(((LN($EP21/$C$26)+(#REF!+($O$47^2)/2)*$O$52)/($O$47*SQRT($O$52))))*$EP21-NORMSDIST((((LN($EP21/$C$26)+(#REF!+($O$47^2)/2)*$O$52)/($O$47*SQRT($O$52)))-$O$47*SQRT(($O$52))))*$C$26*EXP(-#REF!*$O$52))*$B$26*100,0)</f>
        <v>0</v>
      </c>
      <c r="FO21" s="69">
        <f ca="1">IFERROR((NORMSDIST(((LN($EP21/$C$27)+(#REF!+($O$47^2)/2)*$O$52)/($O$47*SQRT($O$52))))*$EP21-NORMSDIST((((LN($EP21/$C$27)+(#REF!+($O$47^2)/2)*$O$52)/($O$47*SQRT($O$52)))-$O$47*SQRT(($O$52))))*$C$27*EXP(-#REF!*$O$52))*$B$27*100,0)</f>
        <v>0</v>
      </c>
      <c r="FP21" s="69">
        <f ca="1">IFERROR((NORMSDIST(((LN($EP21/$C$28)+(#REF!+($O$47^2)/2)*$O$52)/($O$47*SQRT($O$52))))*$EP21-NORMSDIST((((LN($EP21/$C$28)+(#REF!+($O$47^2)/2)*$O$52)/($O$47*SQRT($O$52)))-$O$47*SQRT(($O$52))))*$C$28*EXP(-#REF!*$O$52))*$B$28*100,0)</f>
        <v>0</v>
      </c>
      <c r="FQ21" s="69">
        <f ca="1">IFERROR((NORMSDIST(((LN($EP21/$C$29)+(#REF!+($O$47^2)/2)*$O$52)/($O$47*SQRT($O$52))))*$EP21-NORMSDIST((((LN($EP21/$C$29)+(#REF!+($O$47^2)/2)*$O$52)/($O$47*SQRT($O$52)))-$O$47*SQRT(($O$52))))*$C$29*EXP(-#REF!*$O$52))*$B$29*100,0)</f>
        <v>0</v>
      </c>
      <c r="FR21" s="69">
        <f ca="1">IFERROR((NORMSDIST(((LN($EP21/$C$30)+(#REF!+($O$47^2)/2)*$O$52)/($O$47*SQRT($O$52))))*$EP21-NORMSDIST((((LN($EP21/$C$30)+(#REF!+($O$47^2)/2)*$O$52)/($O$47*SQRT($O$52)))-$O$47*SQRT(($O$52))))*$C$30*EXP(-#REF!*$O$52))*$B$30*100,0)</f>
        <v>0</v>
      </c>
      <c r="FS21" s="69">
        <f ca="1">IFERROR((NORMSDIST(((LN($EP21/$C$31)+(#REF!+($O$47^2)/2)*$O$52)/($O$47*SQRT($O$52))))*$EP21-NORMSDIST((((LN($EP21/$C$31)+(#REF!+($O$47^2)/2)*$O$52)/($O$47*SQRT($O$52)))-$O$47*SQRT(($O$52))))*$C$31*EXP(-#REF!*$O$52))*$B$31*100,0)</f>
        <v>0</v>
      </c>
      <c r="FT21" s="69">
        <f ca="1">IFERROR((NORMSDIST(((LN($EP21/$C$32)+(#REF!+($O$47^2)/2)*$O$52)/($O$47*SQRT($O$52))))*$EP21-NORMSDIST((((LN($EP21/$C$32)+(#REF!+($O$47^2)/2)*$O$52)/($O$47*SQRT($O$52)))-$O$47*SQRT(($O$52))))*$C$32*EXP(-#REF!*$O$52))*$B$32*100,0)</f>
        <v>0</v>
      </c>
      <c r="FU21" s="69">
        <f ca="1">IFERROR((NORMSDIST(((LN($EP21/$C$33)+(#REF!+($O$47^2)/2)*$O$52)/($O$47*SQRT($O$52))))*$EP21-NORMSDIST((((LN($EP21/$C$33)+(#REF!+($O$47^2)/2)*$O$52)/($O$47*SQRT($O$52)))-$O$47*SQRT(($O$52))))*$C$33*EXP(-#REF!*$O$52))*$B$33*100,0)</f>
        <v>0</v>
      </c>
      <c r="FV21" s="69">
        <f ca="1">IFERROR((NORMSDIST(((LN($EP21/$C$34)+(#REF!+($O$47^2)/2)*$O$52)/($O$47*SQRT($O$52))))*$EP21-NORMSDIST((((LN($EP21/$C$34)+(#REF!+($O$47^2)/2)*$O$52)/($O$47*SQRT($O$52)))-$O$47*SQRT(($O$52))))*$C$34*EXP(-#REF!*$O$52))*$B$34*100,0)</f>
        <v>0</v>
      </c>
      <c r="FW21" s="69">
        <f ca="1">IFERROR((NORMSDIST(((LN($EP21/$C$35)+(#REF!+($O$47^2)/2)*$O$52)/($O$47*SQRT($O$52))))*$EP21-NORMSDIST((((LN($EP21/$C$35)+(#REF!+($O$47^2)/2)*$O$52)/($O$47*SQRT($O$52)))-$O$47*SQRT(($O$52))))*$C$35*EXP(-#REF!*$O$52))*$B$35*100,0)</f>
        <v>0</v>
      </c>
      <c r="FX21" s="69">
        <f ca="1">IFERROR((NORMSDIST(((LN($EP21/$C$36)+(#REF!+($O$47^2)/2)*$O$52)/($O$47*SQRT($O$52))))*$EP21-NORMSDIST((((LN($EP21/$C$36)+(#REF!+($O$47^2)/2)*$O$52)/($O$47*SQRT($O$52)))-$O$47*SQRT(($O$52))))*$C$36*EXP(-#REF!*$O$52))*$B$36*100,0)</f>
        <v>0</v>
      </c>
      <c r="FY21" s="69">
        <f ca="1">IFERROR((NORMSDIST(((LN($EP21/$C$37)+(#REF!+($O$47^2)/2)*$O$52)/($O$47*SQRT($O$52))))*$EP21-NORMSDIST((((LN($EP21/$C$37)+(#REF!+($O$47^2)/2)*$O$52)/($O$47*SQRT($O$52)))-$O$47*SQRT(($O$52))))*$C$37*EXP(-#REF!*$O$52))*$B$37*100,0)</f>
        <v>0</v>
      </c>
      <c r="FZ21" s="70"/>
      <c r="GA21" s="71">
        <f t="shared" ca="1" si="60"/>
        <v>0</v>
      </c>
      <c r="GB21" s="70"/>
      <c r="GC21" s="75"/>
      <c r="GD21" s="73"/>
      <c r="GE21" s="74">
        <f t="shared" ca="1" si="61"/>
        <v>2551.7199999999998</v>
      </c>
    </row>
    <row r="22" spans="1:187">
      <c r="A22" s="166" t="s">
        <v>205</v>
      </c>
      <c r="B22" s="797"/>
      <c r="C22" s="798">
        <v>3108.1</v>
      </c>
      <c r="D22" s="799"/>
      <c r="E22" s="800">
        <f t="shared" si="0"/>
        <v>0</v>
      </c>
      <c r="F22" s="801">
        <f t="shared" si="1"/>
        <v>0</v>
      </c>
      <c r="G22" s="802">
        <f t="shared" ref="G22:G37" si="72">IFERROR(IF(H22&lt;&gt;"",H22,VLOOKUP(C22,$S$21:$W$36,5,0)),"")</f>
        <v>0</v>
      </c>
      <c r="H22" s="803"/>
      <c r="I22" s="804">
        <f t="shared" si="2"/>
        <v>0</v>
      </c>
      <c r="J22" s="805">
        <f t="shared" si="3"/>
        <v>0</v>
      </c>
      <c r="K22" s="49"/>
      <c r="L22" s="744">
        <f t="shared" si="71"/>
        <v>8.2432159999999977E-2</v>
      </c>
      <c r="M22" s="745">
        <f t="shared" si="70"/>
        <v>4199.8367808000003</v>
      </c>
      <c r="N22" s="666">
        <f t="shared" si="5"/>
        <v>2551.7199999999998</v>
      </c>
      <c r="O22" s="667">
        <f t="shared" ca="1" si="6"/>
        <v>2551.7199999999998</v>
      </c>
      <c r="P22" s="49"/>
      <c r="Q22" s="740">
        <v>3108.1</v>
      </c>
      <c r="R22" s="764">
        <f t="shared" ref="R22:R42" si="73">SUMIFS(AM:AM,AN:AN,S22)+SUMIFS($B$21:$B$37,$C$21:$C$37,C22)</f>
        <v>0</v>
      </c>
      <c r="S22" s="761">
        <f t="shared" si="7"/>
        <v>3108.1</v>
      </c>
      <c r="T22" s="586" t="str">
        <f t="shared" ref="T22:T42" si="74">+IF(S22&lt;&gt;"",IF(LEN(S22)=1,CONCATENATE("MERV - XMEV - ",$M$43,"C",S22,".00",$O$44," - 24hs"),IF(LEN(S22)=2,CONCATENATE("MERV - XMEV - ",$M$43,"C",S22,".0",$O$44," - 24hs"),+IF(AND(LEN(S22)=3,S22&lt;10),CONCATENATE("MERV - XMEV - ",$M$43,"C",REPLACE(TEXT(S22,"0,00"),2,1,"."),$O$44," - 24hs"),+IF(AND(LEN(S22)=3,S22&gt;=100),CONCATENATE("MERV - XMEV - ",$M$43,"C",S22,".",$O$44," - 24hs"),+IF(AND(LEN(S22)=4,S22&gt;100),CONCATENATE("MERV - XMEV - ",$M$43,"C",S22,$O$44," - 24hs"),+IF(AND(LEN(S22)=5,S22&gt;100),CONCATENATE("MERV - XMEV - ",$M$43,"C",S22*100,MID($O$44,1,1)," - 24hs"),+IF(AND(LEN(S22)=6,S22&lt;1000),CONCATENATE("MERV - XMEV - ",$M$43,"C",S22*100,MID($O$44,1,1)," - 24hs"),+IF(AND(LEN(S22)=6,S22&gt;1000),CONCATENATE("MERV - XMEV - ",$M$43,"C",S22*10,MID($O$44,1,1)," - 24hs"),+IF(AND(LEN(S22)=7,S22&gt;100),CONCATENATE("MERV - XMEV - ",$M$43,"C",REPLACE(TEXT(S22,",00"),3,1,""),S22*100,MID($O$44,1,1)),0))))))))),"")</f>
        <v>MERV - XMEV - GFGC31081O - 24hs</v>
      </c>
      <c r="U22" s="753" t="str">
        <f t="shared" si="9"/>
        <v>GFGC31081O</v>
      </c>
      <c r="V22" s="765">
        <f t="shared" ref="V22:V42" ca="1" si="75">IFERROR((NORMSDIST(((LN($M$18/$S22)+($O$49+($O$47^2)/2)*$O$58)/($O$47*SQRT($O$58))))*$M$18-NORMSDIST((((LN($M$18/$S22)+($O$49+($O$47^2)/2)*$O$58)/($O$47*SQRT($O$58)))-$O$47*SQRT(($O$58))))*$S22*EXP(-$O$49*$O$58)),0)</f>
        <v>1065.2423455553771</v>
      </c>
      <c r="W22" s="582">
        <f>IFERROR(VLOOKUP($U22,HomeBroker!$A$30:$F$90,6,0),0)</f>
        <v>0</v>
      </c>
      <c r="X22" s="581" t="str">
        <f t="shared" si="64"/>
        <v/>
      </c>
      <c r="Y22" s="672" t="str">
        <f t="shared" si="11"/>
        <v/>
      </c>
      <c r="Z22" s="49"/>
      <c r="AA22" s="743">
        <v>3108.1</v>
      </c>
      <c r="AB22" s="778">
        <f t="shared" ref="AB22:AB42" si="76">SUMIFS($B$56:$B$72,$C$56:$C$72,C57)</f>
        <v>0</v>
      </c>
      <c r="AC22" s="761">
        <f t="shared" si="12"/>
        <v>3108.1</v>
      </c>
      <c r="AD22" s="586" t="str">
        <f t="shared" ref="AD22:AD42" si="77">+IF(AC22&lt;&gt;"",IF(LEN(AC22)=1,CONCATENATE("MERV - XMEV - ",$M$43,"V",AC22,".00",$O$44," - 24hs"),IF(LEN(AC22)=2,CONCATENATE("MERV - XMEV - ",$M$43,"V",AC22,".0",$O$44," - 24hs"),+IF(AND(LEN(AC22)=3,AC22&lt;10),CONCATENATE("MERV - XMEV - ",$M$43,"V",REPLACE(TEXT(AC22,"0,00"),2,1,"."),$O$44," - 24hs"),+IF(AND(LEN(AC22)=3,AC22&gt;=100),CONCATENATE("MERV - XMEV - ",$M$43,"V",AC22,".",$O$44," - 24hs"),+IF(AND(LEN(AC22)=4,AC22&gt;100),CONCATENATE("MERV - XMEV - ",$M$43,"V",AC22,$O$44," - 24hs"),+IF(AND(LEN(AC22)=5,AC22&gt;100),CONCATENATE("MERV - XMEV - ",$M$43,"V",AC22,MID($O$44,1,1)," - 24hs"),+IF(AND(LEN(AC22)=6,AC22&lt;1000),CONCATENATE("MERV - XMEV - ",$M$43,"V",AC22*100,MID($O$44,2,1)," - 24hs"),+IF(AND(LEN(AC22)=6,AC22&gt;1000),CONCATENATE("MERV - XMEV - ",$M$43,"V",AC22*10,MID($O$44,1,1)," - 24hs"),+IF(AND(LEN(AC22)=7,AC22&gt;100),CONCATENATE("MERV - XMEV - ",$M$43,"V",REPLACE(TEXT(AC22,",00"),3,1,""),AC22*100,MID($O$44,1,1)),0))))))))),"")</f>
        <v>MERV - XMEV - GFGV31081O - 24hs</v>
      </c>
      <c r="AE22" s="753" t="str">
        <f t="shared" si="14"/>
        <v>GFGV31081O</v>
      </c>
      <c r="AF22" s="758">
        <f t="shared" ref="AF22:AF42" ca="1" si="78">IFERROR((NORMSDIST(-(((LN($M$18/$AC22)+($O$49+($O$48^2)/2)*$O$58)/($O$48*SQRT($O$58)))-$O$48*SQRT($O$58)))*$AC22*EXP(-$O$49*$O$58)-NORMSDIST(-((LN($M$18/$AC22)+($O$49+($O$48^2)/2)*$O$58)/($O$48*SQRT($O$58))))*$M$18),0)</f>
        <v>1.6125306950984282</v>
      </c>
      <c r="AG22" s="582">
        <f>IFERROR(VLOOKUP($AE22,HomeBroker!$A$30:$F$90,6,0),0)</f>
        <v>0</v>
      </c>
      <c r="AH22" s="581" t="str">
        <f t="shared" si="66"/>
        <v/>
      </c>
      <c r="AI22" s="672" t="str">
        <f t="shared" si="67"/>
        <v/>
      </c>
      <c r="AJ22" s="49"/>
      <c r="AK22" s="673"/>
      <c r="AL22" s="605" t="s">
        <v>160</v>
      </c>
      <c r="AM22" s="584"/>
      <c r="AN22" s="598"/>
      <c r="AO22" s="587"/>
      <c r="AP22" s="590">
        <f t="shared" si="16"/>
        <v>0</v>
      </c>
      <c r="AQ22" s="601">
        <f t="shared" si="17"/>
        <v>0</v>
      </c>
      <c r="AR22" s="606" t="s">
        <v>206</v>
      </c>
      <c r="AS22" s="584"/>
      <c r="AT22" s="598"/>
      <c r="AU22" s="587"/>
      <c r="AV22" s="590">
        <f t="shared" si="18"/>
        <v>0</v>
      </c>
      <c r="AW22" s="601">
        <f t="shared" si="19"/>
        <v>0</v>
      </c>
      <c r="AX22" s="609" t="s">
        <v>207</v>
      </c>
      <c r="AY22" s="607"/>
      <c r="AZ22" s="587"/>
      <c r="BA22" s="590">
        <f t="shared" si="20"/>
        <v>0</v>
      </c>
      <c r="BB22" s="592">
        <f t="shared" si="21"/>
        <v>0</v>
      </c>
      <c r="CY22" s="68">
        <f t="shared" si="22"/>
        <v>4199.8367808000003</v>
      </c>
      <c r="CZ22" s="69">
        <f t="shared" si="23"/>
        <v>0</v>
      </c>
      <c r="DA22" s="69">
        <f t="shared" si="24"/>
        <v>0</v>
      </c>
      <c r="DB22" s="69">
        <f t="shared" si="25"/>
        <v>0</v>
      </c>
      <c r="DC22" s="69">
        <f t="shared" si="26"/>
        <v>0</v>
      </c>
      <c r="DD22" s="69">
        <f t="shared" si="27"/>
        <v>0</v>
      </c>
      <c r="DE22" s="69">
        <f t="shared" si="28"/>
        <v>0</v>
      </c>
      <c r="DF22" s="69">
        <f t="shared" si="29"/>
        <v>0</v>
      </c>
      <c r="DG22" s="69">
        <f t="shared" si="30"/>
        <v>0</v>
      </c>
      <c r="DH22" s="69">
        <f t="shared" si="31"/>
        <v>0</v>
      </c>
      <c r="DI22" s="69">
        <f t="shared" si="32"/>
        <v>0</v>
      </c>
      <c r="DJ22" s="69">
        <f t="shared" si="33"/>
        <v>0</v>
      </c>
      <c r="DK22" s="69">
        <f t="shared" si="34"/>
        <v>0</v>
      </c>
      <c r="DL22" s="69">
        <f t="shared" si="35"/>
        <v>0</v>
      </c>
      <c r="DM22" s="69">
        <f t="shared" si="36"/>
        <v>0</v>
      </c>
      <c r="DN22" s="69">
        <f t="shared" si="37"/>
        <v>0</v>
      </c>
      <c r="DO22" s="69">
        <f t="shared" si="38"/>
        <v>0</v>
      </c>
      <c r="DP22" s="69">
        <f t="shared" si="39"/>
        <v>0</v>
      </c>
      <c r="DQ22" s="69">
        <f t="shared" si="40"/>
        <v>0</v>
      </c>
      <c r="DR22" s="69">
        <f t="shared" si="41"/>
        <v>0</v>
      </c>
      <c r="DS22" s="69">
        <f t="shared" si="42"/>
        <v>0</v>
      </c>
      <c r="DT22" s="69">
        <f t="shared" si="43"/>
        <v>0</v>
      </c>
      <c r="DU22" s="69">
        <f t="shared" si="44"/>
        <v>0</v>
      </c>
      <c r="DV22" s="69">
        <f t="shared" si="45"/>
        <v>0</v>
      </c>
      <c r="DW22" s="69">
        <f t="shared" si="46"/>
        <v>0</v>
      </c>
      <c r="DX22" s="69">
        <f t="shared" si="47"/>
        <v>0</v>
      </c>
      <c r="DY22" s="69">
        <f t="shared" si="48"/>
        <v>0</v>
      </c>
      <c r="DZ22" s="69">
        <f t="shared" si="49"/>
        <v>0</v>
      </c>
      <c r="EA22" s="69">
        <f t="shared" si="50"/>
        <v>0</v>
      </c>
      <c r="EB22" s="69">
        <f t="shared" si="51"/>
        <v>0</v>
      </c>
      <c r="EC22" s="69">
        <f t="shared" si="52"/>
        <v>0</v>
      </c>
      <c r="ED22" s="69">
        <f t="shared" si="53"/>
        <v>0</v>
      </c>
      <c r="EE22" s="69">
        <f t="shared" si="54"/>
        <v>0</v>
      </c>
      <c r="EF22" s="69">
        <f t="shared" si="55"/>
        <v>0</v>
      </c>
      <c r="EG22" s="69">
        <f t="shared" si="56"/>
        <v>0</v>
      </c>
      <c r="EH22" s="69">
        <f t="shared" si="57"/>
        <v>0</v>
      </c>
      <c r="EI22" s="70"/>
      <c r="EJ22" s="71">
        <f t="shared" si="58"/>
        <v>0</v>
      </c>
      <c r="EK22" s="70"/>
      <c r="EL22" s="75"/>
      <c r="EM22" s="73"/>
      <c r="EN22" s="74">
        <f t="shared" si="68"/>
        <v>2551.7199999999998</v>
      </c>
      <c r="EO22" s="58"/>
      <c r="EP22" s="68">
        <f t="shared" si="59"/>
        <v>4199.8367808000003</v>
      </c>
      <c r="EQ22" s="69">
        <f ca="1">IFERROR((NORMSDIST(((LN($EP22/$C$3)+(#REF!+($O$47^2)/2)*$O$52)/($O$47*SQRT($O$52))))*$EP22-NORMSDIST((((LN($EP22/$C$3)+(#REF!+($O$47^2)/2)*$O$52)/($O$47*SQRT($O$52)))-$O$47*SQRT(($O$52))))*$C$3*EXP(-#REF!*$O$52))*$B$3*100,0)</f>
        <v>0</v>
      </c>
      <c r="ER22" s="69">
        <f ca="1">IFERROR((NORMSDIST(((LN($EP22/$C$4)+(#REF!+($O$47^2)/2)*$O$52)/($O$47*SQRT($O$52))))*$EP22-NORMSDIST((((LN($EP22/$C$4)+(#REF!+($O$47^2)/2)*$O$52)/($O$47*SQRT($O$52)))-$O$47*SQRT(($O$52))))*$C$4*EXP(-#REF!*$O$52))*$B$4*100,0)</f>
        <v>0</v>
      </c>
      <c r="ES22" s="69">
        <f ca="1">IFERROR((NORMSDIST(((LN($EP22/$C$5)+(#REF!+($O$47^2)/2)*$O$52)/($O$47*SQRT($O$52))))*$EP22-NORMSDIST((((LN($EP22/$C$5)+(#REF!+($O$47^2)/2)*$O$52)/($O$47*SQRT($O$52)))-$O$47*SQRT(($O$52))))*$C$5*EXP(-#REF!*$O$52))*$B$5*100,0)</f>
        <v>0</v>
      </c>
      <c r="ET22" s="69">
        <f ca="1">IFERROR((NORMSDIST(((LN($EP22/$C$6)+(#REF!+($O$47^2)/2)*$O$52)/($O$47*SQRT($O$52))))*$EP22-NORMSDIST((((LN($EP22/$C$6)+(#REF!+($O$47^2)/2)*$O$52)/($O$47*SQRT($O$52)))-$O$47*SQRT(($O$52))))*$C$6*EXP(-#REF!*$O$52))*$B$6*100,0)</f>
        <v>0</v>
      </c>
      <c r="EU22" s="69">
        <f ca="1">IFERROR((NORMSDIST(((LN($EP22/$C$7)+(#REF!+($O$47^2)/2)*$O$52)/($O$47*SQRT($O$52))))*$EP22-NORMSDIST((((LN($EP22/$C$7)+(#REF!+($O$47^2)/2)*$O$52)/($O$47*SQRT($O$52)))-$O$47*SQRT(($O$52))))*$C$7*EXP(-#REF!*$O$52))*$B$7*100,0)</f>
        <v>0</v>
      </c>
      <c r="EV22" s="69">
        <f ca="1">IFERROR((NORMSDIST(((LN($EP22/$C$8)+(#REF!+($O$47^2)/2)*$O$52)/($O$47*SQRT($O$52))))*$EP22-NORMSDIST((((LN($EP22/$C$8)+(#REF!+($O$47^2)/2)*$O$52)/($O$47*SQRT($O$52)))-$O$47*SQRT(($O$52))))*$C$8*EXP(-#REF!*$O$52))*$B$8*100,0)</f>
        <v>0</v>
      </c>
      <c r="EW22" s="69">
        <f ca="1">IFERROR((NORMSDIST(((LN($EP22/$C$9)+(#REF!+($O$47^2)/2)*$O$52)/($O$47*SQRT($O$52))))*$EP22-NORMSDIST((((LN($EP22/$C$9)+(#REF!+($O$47^2)/2)*$O$52)/($O$47*SQRT($O$52)))-$O$47*SQRT(($O$52))))*$C$9*EXP(-#REF!*$O$52))*$B$9*100,0)</f>
        <v>0</v>
      </c>
      <c r="EX22" s="69">
        <f ca="1">IFERROR((NORMSDIST(((LN($EP22/$C$10)+(#REF!+($O$47^2)/2)*$O$52)/($O$47*SQRT($O$52))))*$EP22-NORMSDIST((((LN($EP22/$C$10)+(#REF!+($O$47^2)/2)*$O$52)/($O$47*SQRT($O$52)))-$O$47*SQRT(($O$52))))*$C$10*EXP(-#REF!*$O$52))*$B$10*100,0)</f>
        <v>0</v>
      </c>
      <c r="EY22" s="69">
        <f ca="1">IFERROR((NORMSDIST(((LN($EP22/$C$11)+(#REF!+($O$47^2)/2)*$O$52)/($O$47*SQRT($O$52))))*$EP22-NORMSDIST((((LN($EP22/$C$11)+(#REF!+($O$47^2)/2)*$O$52)/($O$47*SQRT($O$52)))-$O$47*SQRT(($O$52))))*$C$11*EXP(-#REF!*$O$52))*$B$11*100,0)</f>
        <v>0</v>
      </c>
      <c r="EZ22" s="69">
        <f ca="1">IFERROR((NORMSDIST(((LN($EP22/$C$12)+(#REF!+($O$47^2)/2)*$O$52)/($O$47*SQRT($O$52))))*$EP22-NORMSDIST((((LN($EP22/$C$12)+(#REF!+($O$47^2)/2)*$O$52)/($O$47*SQRT($O$52)))-$O$47*SQRT(($O$52))))*$C$12*EXP(-#REF!*$O$52))*$B$12*100,0)</f>
        <v>0</v>
      </c>
      <c r="FA22" s="69">
        <f ca="1">IFERROR((NORMSDIST(((LN($EP22/$C$13)+(#REF!+($O$47^2)/2)*$O$52)/($O$47*SQRT($O$52))))*$EP22-NORMSDIST((((LN($EP22/$C$13)+(#REF!+($O$47^2)/2)*$O$52)/($O$47*SQRT($O$52)))-$O$47*SQRT(($O$52))))*$C$13*EXP(-#REF!*$O$52))*$B$13*100,0)</f>
        <v>0</v>
      </c>
      <c r="FB22" s="69">
        <f ca="1">IFERROR((NORMSDIST(((LN($EP22/$C$14)+(#REF!+($O$47^2)/2)*$O$52)/($O$47*SQRT($O$52))))*$EP22-NORMSDIST((((LN($EP22/$C$14)+(#REF!+($O$47^2)/2)*$O$52)/($O$47*SQRT($O$52)))-$O$47*SQRT(($O$52))))*$C$14*EXP(-#REF!*$O$52))*$B$14*100,0)</f>
        <v>0</v>
      </c>
      <c r="FC22" s="69">
        <f ca="1">IFERROR((NORMSDIST(((LN($EP22/$C$15)+(#REF!+($O$47^2)/2)*$O$52)/($O$47*SQRT($O$52))))*$EP22-NORMSDIST((((LN($EP22/$C$15)+(#REF!+($O$47^2)/2)*$O$52)/($O$47*SQRT($O$52)))-$O$47*SQRT(($O$52))))*$C$15*EXP(-#REF!*$O$52))*$B$15*100,0)</f>
        <v>0</v>
      </c>
      <c r="FD22" s="69">
        <f ca="1">IFERROR((NORMSDIST(((LN($EP22/$C$16)+(#REF!+($O$47^2)/2)*$O$52)/($O$47*SQRT($O$52))))*$EP22-NORMSDIST((((LN($EP22/$C$16)+(#REF!+($O$47^2)/2)*$O$52)/($O$47*SQRT($O$52)))-$O$47*SQRT(($O$52))))*$C$16*EXP(-#REF!*$O$52))*$B$16*100,0)</f>
        <v>0</v>
      </c>
      <c r="FE22" s="69">
        <f ca="1">IFERROR((NORMSDIST(((LN($EP22/$C$17)+(#REF!+($O$47^2)/2)*$O$52)/($O$47*SQRT($O$52))))*$EP22-NORMSDIST((((LN($EP22/$C$17)+(#REF!+($O$47^2)/2)*$O$52)/($O$47*SQRT($O$52)))-$O$47*SQRT(($O$52))))*$C$17*EXP(-#REF!*$O$52))*$B$17*100,0)</f>
        <v>0</v>
      </c>
      <c r="FF22" s="69">
        <f ca="1">IFERROR((NORMSDIST(((LN($EP22/$C$18)+(#REF!+($O$47^2)/2)*$O$52)/($O$47*SQRT($O$52))))*$EP22-NORMSDIST((((LN($EP22/$C$18)+(#REF!+($O$47^2)/2)*$O$52)/($O$47*SQRT($O$52)))-$O$47*SQRT(($O$52))))*$C$18*EXP(-#REF!*$O$52))*$B$18*100,0)</f>
        <v>0</v>
      </c>
      <c r="FG22" s="69">
        <f ca="1">IFERROR((NORMSDIST(((LN($EP22/$C$19)+(#REF!+($O$47^2)/2)*$O$52)/($O$47*SQRT($O$52))))*$EP22-NORMSDIST((((LN($EP22/$C$19)+(#REF!+($O$47^2)/2)*$O$52)/($O$47*SQRT($O$52)))-$O$47*SQRT(($O$52))))*$C$19*EXP(-#REF!*$O$52))*$B$19*100,0)</f>
        <v>0</v>
      </c>
      <c r="FH22" s="69">
        <f ca="1">IFERROR((NORMSDIST(((LN($EP22/$C$20)+(#REF!+($O$47^2)/2)*$O$52)/($O$47*SQRT($O$52))))*$EP22-NORMSDIST((((LN($EP22/$C$20)+(#REF!+($O$47^2)/2)*$O$52)/($O$47*SQRT($O$52)))-$O$47*SQRT(($O$52))))*$C$20*EXP(-#REF!*$O$52))*$B$20*100,0)</f>
        <v>0</v>
      </c>
      <c r="FI22" s="69">
        <f ca="1">IFERROR((NORMSDIST(((LN($EP22/$C$21)+(#REF!+($O$47^2)/2)*$O$52)/($O$47*SQRT($O$52))))*$EP22-NORMSDIST((((LN($EP22/$C$21)+(#REF!+($O$47^2)/2)*$O$52)/($O$47*SQRT($O$52)))-$O$47*SQRT(($O$52))))*$C$21*EXP(-#REF!*$O$52))*$B$21*100,0)</f>
        <v>0</v>
      </c>
      <c r="FJ22" s="69">
        <f ca="1">IFERROR((NORMSDIST(((LN($EP22/$C$22)+(#REF!+($O$47^2)/2)*$O$52)/($O$47*SQRT($O$52))))*$EP22-NORMSDIST((((LN($EP22/$C$22)+(#REF!+($O$47^2)/2)*$O$52)/($O$47*SQRT($O$52)))-$O$47*SQRT(($O$52))))*$C$22*EXP(-#REF!*$O$52))*$B$22*100,0)</f>
        <v>0</v>
      </c>
      <c r="FK22" s="69">
        <f ca="1">IFERROR((NORMSDIST(((LN($EP22/$C$23)+(#REF!+($O$47^2)/2)*$O$52)/($O$47*SQRT($O$52))))*$EP22-NORMSDIST((((LN($EP22/$C$23)+(#REF!+($O$47^2)/2)*$O$52)/($O$47*SQRT($O$52)))-$O$47*SQRT(($O$52))))*$C$23*EXP(-#REF!*$O$52))*$B$23*100,0)</f>
        <v>0</v>
      </c>
      <c r="FL22" s="69">
        <f ca="1">IFERROR((NORMSDIST(((LN($EP22/$C$24)+(#REF!+($O$47^2)/2)*$O$52)/($O$47*SQRT($O$52))))*$EP22-NORMSDIST((((LN($EP22/$C$24)+(#REF!+($O$47^2)/2)*$O$52)/($O$47*SQRT($O$52)))-$O$47*SQRT(($O$52))))*$C$24*EXP(-#REF!*$O$52))*$B$24*100,0)</f>
        <v>0</v>
      </c>
      <c r="FM22" s="69">
        <f ca="1">IFERROR((NORMSDIST(((LN($EP22/$C$25)+(#REF!+($O$47^2)/2)*$O$52)/($O$47*SQRT($O$52))))*$EP22-NORMSDIST((((LN($EP22/$C$25)+(#REF!+($O$47^2)/2)*$O$52)/($O$47*SQRT($O$52)))-$O$47*SQRT(($O$52))))*$C$25*EXP(-#REF!*$O$52))*$B$25*100,0)</f>
        <v>0</v>
      </c>
      <c r="FN22" s="69">
        <f ca="1">IFERROR((NORMSDIST(((LN($EP22/$C$26)+(#REF!+($O$47^2)/2)*$O$52)/($O$47*SQRT($O$52))))*$EP22-NORMSDIST((((LN($EP22/$C$26)+(#REF!+($O$47^2)/2)*$O$52)/($O$47*SQRT($O$52)))-$O$47*SQRT(($O$52))))*$C$26*EXP(-#REF!*$O$52))*$B$26*100,0)</f>
        <v>0</v>
      </c>
      <c r="FO22" s="69">
        <f ca="1">IFERROR((NORMSDIST(((LN($EP22/$C$27)+(#REF!+($O$47^2)/2)*$O$52)/($O$47*SQRT($O$52))))*$EP22-NORMSDIST((((LN($EP22/$C$27)+(#REF!+($O$47^2)/2)*$O$52)/($O$47*SQRT($O$52)))-$O$47*SQRT(($O$52))))*$C$27*EXP(-#REF!*$O$52))*$B$27*100,0)</f>
        <v>0</v>
      </c>
      <c r="FP22" s="69">
        <f ca="1">IFERROR((NORMSDIST(((LN($EP22/$C$28)+(#REF!+($O$47^2)/2)*$O$52)/($O$47*SQRT($O$52))))*$EP22-NORMSDIST((((LN($EP22/$C$28)+(#REF!+($O$47^2)/2)*$O$52)/($O$47*SQRT($O$52)))-$O$47*SQRT(($O$52))))*$C$28*EXP(-#REF!*$O$52))*$B$28*100,0)</f>
        <v>0</v>
      </c>
      <c r="FQ22" s="69">
        <f ca="1">IFERROR((NORMSDIST(((LN($EP22/$C$29)+(#REF!+($O$47^2)/2)*$O$52)/($O$47*SQRT($O$52))))*$EP22-NORMSDIST((((LN($EP22/$C$29)+(#REF!+($O$47^2)/2)*$O$52)/($O$47*SQRT($O$52)))-$O$47*SQRT(($O$52))))*$C$29*EXP(-#REF!*$O$52))*$B$29*100,0)</f>
        <v>0</v>
      </c>
      <c r="FR22" s="69">
        <f ca="1">IFERROR((NORMSDIST(((LN($EP22/$C$30)+(#REF!+($O$47^2)/2)*$O$52)/($O$47*SQRT($O$52))))*$EP22-NORMSDIST((((LN($EP22/$C$30)+(#REF!+($O$47^2)/2)*$O$52)/($O$47*SQRT($O$52)))-$O$47*SQRT(($O$52))))*$C$30*EXP(-#REF!*$O$52))*$B$30*100,0)</f>
        <v>0</v>
      </c>
      <c r="FS22" s="69">
        <f ca="1">IFERROR((NORMSDIST(((LN($EP22/$C$31)+(#REF!+($O$47^2)/2)*$O$52)/($O$47*SQRT($O$52))))*$EP22-NORMSDIST((((LN($EP22/$C$31)+(#REF!+($O$47^2)/2)*$O$52)/($O$47*SQRT($O$52)))-$O$47*SQRT(($O$52))))*$C$31*EXP(-#REF!*$O$52))*$B$31*100,0)</f>
        <v>0</v>
      </c>
      <c r="FT22" s="69">
        <f ca="1">IFERROR((NORMSDIST(((LN($EP22/$C$32)+(#REF!+($O$47^2)/2)*$O$52)/($O$47*SQRT($O$52))))*$EP22-NORMSDIST((((LN($EP22/$C$32)+(#REF!+($O$47^2)/2)*$O$52)/($O$47*SQRT($O$52)))-$O$47*SQRT(($O$52))))*$C$32*EXP(-#REF!*$O$52))*$B$32*100,0)</f>
        <v>0</v>
      </c>
      <c r="FU22" s="69">
        <f ca="1">IFERROR((NORMSDIST(((LN($EP22/$C$33)+(#REF!+($O$47^2)/2)*$O$52)/($O$47*SQRT($O$52))))*$EP22-NORMSDIST((((LN($EP22/$C$33)+(#REF!+($O$47^2)/2)*$O$52)/($O$47*SQRT($O$52)))-$O$47*SQRT(($O$52))))*$C$33*EXP(-#REF!*$O$52))*$B$33*100,0)</f>
        <v>0</v>
      </c>
      <c r="FV22" s="69">
        <f ca="1">IFERROR((NORMSDIST(((LN($EP22/$C$34)+(#REF!+($O$47^2)/2)*$O$52)/($O$47*SQRT($O$52))))*$EP22-NORMSDIST((((LN($EP22/$C$34)+(#REF!+($O$47^2)/2)*$O$52)/($O$47*SQRT($O$52)))-$O$47*SQRT(($O$52))))*$C$34*EXP(-#REF!*$O$52))*$B$34*100,0)</f>
        <v>0</v>
      </c>
      <c r="FW22" s="69">
        <f ca="1">IFERROR((NORMSDIST(((LN($EP22/$C$35)+(#REF!+($O$47^2)/2)*$O$52)/($O$47*SQRT($O$52))))*$EP22-NORMSDIST((((LN($EP22/$C$35)+(#REF!+($O$47^2)/2)*$O$52)/($O$47*SQRT($O$52)))-$O$47*SQRT(($O$52))))*$C$35*EXP(-#REF!*$O$52))*$B$35*100,0)</f>
        <v>0</v>
      </c>
      <c r="FX22" s="69">
        <f ca="1">IFERROR((NORMSDIST(((LN($EP22/$C$36)+(#REF!+($O$47^2)/2)*$O$52)/($O$47*SQRT($O$52))))*$EP22-NORMSDIST((((LN($EP22/$C$36)+(#REF!+($O$47^2)/2)*$O$52)/($O$47*SQRT($O$52)))-$O$47*SQRT(($O$52))))*$C$36*EXP(-#REF!*$O$52))*$B$36*100,0)</f>
        <v>0</v>
      </c>
      <c r="FY22" s="69">
        <f ca="1">IFERROR((NORMSDIST(((LN($EP22/$C$37)+(#REF!+($O$47^2)/2)*$O$52)/($O$47*SQRT($O$52))))*$EP22-NORMSDIST((((LN($EP22/$C$37)+(#REF!+($O$47^2)/2)*$O$52)/($O$47*SQRT($O$52)))-$O$47*SQRT(($O$52))))*$C$37*EXP(-#REF!*$O$52))*$B$37*100,0)</f>
        <v>0</v>
      </c>
      <c r="FZ22" s="70"/>
      <c r="GA22" s="71">
        <f t="shared" ca="1" si="60"/>
        <v>0</v>
      </c>
      <c r="GB22" s="70"/>
      <c r="GC22" s="75"/>
      <c r="GD22" s="73"/>
      <c r="GE22" s="74">
        <f t="shared" ca="1" si="61"/>
        <v>2551.7199999999998</v>
      </c>
    </row>
    <row r="23" spans="1:187">
      <c r="A23" s="166" t="s">
        <v>205</v>
      </c>
      <c r="B23" s="594"/>
      <c r="C23" s="600">
        <v>3258.1</v>
      </c>
      <c r="D23" s="595"/>
      <c r="E23" s="705">
        <f t="shared" si="0"/>
        <v>0</v>
      </c>
      <c r="F23" s="708">
        <f t="shared" si="1"/>
        <v>0</v>
      </c>
      <c r="G23" s="596">
        <f t="shared" si="72"/>
        <v>0</v>
      </c>
      <c r="H23" s="781"/>
      <c r="I23" s="653">
        <f t="shared" si="2"/>
        <v>0</v>
      </c>
      <c r="J23" s="654">
        <f t="shared" si="3"/>
        <v>0</v>
      </c>
      <c r="K23" s="49"/>
      <c r="L23" s="733">
        <f t="shared" si="71"/>
        <v>0.10408080320000024</v>
      </c>
      <c r="M23" s="731">
        <f t="shared" si="70"/>
        <v>4283.8335164160007</v>
      </c>
      <c r="N23" s="664">
        <f t="shared" si="5"/>
        <v>2551.7199999999998</v>
      </c>
      <c r="O23" s="665">
        <f t="shared" ca="1" si="6"/>
        <v>2551.7199999999998</v>
      </c>
      <c r="P23" s="49"/>
      <c r="Q23" s="741">
        <v>3258.1</v>
      </c>
      <c r="R23" s="749">
        <f t="shared" si="73"/>
        <v>0</v>
      </c>
      <c r="S23" s="762">
        <f t="shared" si="7"/>
        <v>3258.1</v>
      </c>
      <c r="T23" s="588" t="str">
        <f t="shared" si="74"/>
        <v>MERV - XMEV - GFGC32581O - 24hs</v>
      </c>
      <c r="U23" s="754" t="str">
        <f t="shared" si="9"/>
        <v>GFGC32581O</v>
      </c>
      <c r="V23" s="752">
        <f t="shared" ca="1" si="75"/>
        <v>961.6436403216976</v>
      </c>
      <c r="W23" s="583">
        <f>IFERROR(VLOOKUP($U23,HomeBroker!$A$30:$F$90,6,0),0)</f>
        <v>0</v>
      </c>
      <c r="X23" s="580" t="str">
        <f t="shared" si="64"/>
        <v/>
      </c>
      <c r="Y23" s="671" t="str">
        <f t="shared" si="11"/>
        <v/>
      </c>
      <c r="Z23" s="49"/>
      <c r="AA23" s="742">
        <v>3258.1</v>
      </c>
      <c r="AB23" s="750">
        <f t="shared" si="76"/>
        <v>0</v>
      </c>
      <c r="AC23" s="762">
        <f t="shared" si="12"/>
        <v>3258.1</v>
      </c>
      <c r="AD23" s="588" t="str">
        <f t="shared" si="77"/>
        <v>MERV - XMEV - GFGV32581O - 24hs</v>
      </c>
      <c r="AE23" s="754" t="str">
        <f t="shared" si="14"/>
        <v>GFGV32581O</v>
      </c>
      <c r="AF23" s="759">
        <f t="shared" ca="1" si="78"/>
        <v>4.7520022035069189</v>
      </c>
      <c r="AG23" s="583">
        <f>IFERROR(VLOOKUP($AE23,HomeBroker!$A$30:$F$90,6,0),0)</f>
        <v>0</v>
      </c>
      <c r="AH23" s="580" t="str">
        <f t="shared" si="66"/>
        <v/>
      </c>
      <c r="AI23" s="671" t="str">
        <f t="shared" si="67"/>
        <v/>
      </c>
      <c r="AJ23" s="49"/>
      <c r="AK23" s="674"/>
      <c r="AL23" s="605" t="s">
        <v>160</v>
      </c>
      <c r="AM23" s="585"/>
      <c r="AN23" s="599"/>
      <c r="AO23" s="589"/>
      <c r="AP23" s="591">
        <f t="shared" si="16"/>
        <v>0</v>
      </c>
      <c r="AQ23" s="602">
        <f t="shared" si="17"/>
        <v>0</v>
      </c>
      <c r="AR23" s="606" t="s">
        <v>206</v>
      </c>
      <c r="AS23" s="585"/>
      <c r="AT23" s="599"/>
      <c r="AU23" s="589"/>
      <c r="AV23" s="591">
        <f t="shared" si="18"/>
        <v>0</v>
      </c>
      <c r="AW23" s="602">
        <f t="shared" si="19"/>
        <v>0</v>
      </c>
      <c r="AX23" s="609" t="s">
        <v>207</v>
      </c>
      <c r="AY23" s="608"/>
      <c r="AZ23" s="589"/>
      <c r="BA23" s="591">
        <f t="shared" si="20"/>
        <v>0</v>
      </c>
      <c r="BB23" s="593">
        <f t="shared" si="21"/>
        <v>0</v>
      </c>
      <c r="CY23" s="68">
        <f t="shared" si="22"/>
        <v>4283.8335164160007</v>
      </c>
      <c r="CZ23" s="69">
        <f t="shared" si="23"/>
        <v>0</v>
      </c>
      <c r="DA23" s="69">
        <f t="shared" si="24"/>
        <v>0</v>
      </c>
      <c r="DB23" s="69">
        <f t="shared" si="25"/>
        <v>0</v>
      </c>
      <c r="DC23" s="69">
        <f t="shared" si="26"/>
        <v>0</v>
      </c>
      <c r="DD23" s="69">
        <f t="shared" si="27"/>
        <v>0</v>
      </c>
      <c r="DE23" s="69">
        <f t="shared" si="28"/>
        <v>0</v>
      </c>
      <c r="DF23" s="69">
        <f t="shared" si="29"/>
        <v>0</v>
      </c>
      <c r="DG23" s="69">
        <f t="shared" si="30"/>
        <v>0</v>
      </c>
      <c r="DH23" s="69">
        <f t="shared" si="31"/>
        <v>0</v>
      </c>
      <c r="DI23" s="69">
        <f t="shared" si="32"/>
        <v>0</v>
      </c>
      <c r="DJ23" s="69">
        <f t="shared" si="33"/>
        <v>0</v>
      </c>
      <c r="DK23" s="69">
        <f t="shared" si="34"/>
        <v>0</v>
      </c>
      <c r="DL23" s="69">
        <f t="shared" si="35"/>
        <v>0</v>
      </c>
      <c r="DM23" s="69">
        <f t="shared" si="36"/>
        <v>0</v>
      </c>
      <c r="DN23" s="69">
        <f t="shared" si="37"/>
        <v>0</v>
      </c>
      <c r="DO23" s="69">
        <f t="shared" si="38"/>
        <v>0</v>
      </c>
      <c r="DP23" s="69">
        <f t="shared" si="39"/>
        <v>0</v>
      </c>
      <c r="DQ23" s="69">
        <f t="shared" si="40"/>
        <v>0</v>
      </c>
      <c r="DR23" s="69">
        <f t="shared" si="41"/>
        <v>0</v>
      </c>
      <c r="DS23" s="69">
        <f t="shared" si="42"/>
        <v>0</v>
      </c>
      <c r="DT23" s="69">
        <f t="shared" si="43"/>
        <v>0</v>
      </c>
      <c r="DU23" s="69">
        <f t="shared" si="44"/>
        <v>0</v>
      </c>
      <c r="DV23" s="69">
        <f t="shared" si="45"/>
        <v>0</v>
      </c>
      <c r="DW23" s="69">
        <f t="shared" si="46"/>
        <v>0</v>
      </c>
      <c r="DX23" s="69">
        <f t="shared" si="47"/>
        <v>0</v>
      </c>
      <c r="DY23" s="69">
        <f t="shared" si="48"/>
        <v>0</v>
      </c>
      <c r="DZ23" s="69">
        <f t="shared" si="49"/>
        <v>0</v>
      </c>
      <c r="EA23" s="69">
        <f t="shared" si="50"/>
        <v>0</v>
      </c>
      <c r="EB23" s="69">
        <f t="shared" si="51"/>
        <v>0</v>
      </c>
      <c r="EC23" s="69">
        <f t="shared" si="52"/>
        <v>0</v>
      </c>
      <c r="ED23" s="69">
        <f t="shared" si="53"/>
        <v>0</v>
      </c>
      <c r="EE23" s="69">
        <f t="shared" si="54"/>
        <v>0</v>
      </c>
      <c r="EF23" s="69">
        <f t="shared" si="55"/>
        <v>0</v>
      </c>
      <c r="EG23" s="69">
        <f t="shared" si="56"/>
        <v>0</v>
      </c>
      <c r="EH23" s="69">
        <f t="shared" si="57"/>
        <v>0</v>
      </c>
      <c r="EI23" s="70"/>
      <c r="EJ23" s="71">
        <f t="shared" si="58"/>
        <v>0</v>
      </c>
      <c r="EK23" s="70"/>
      <c r="EL23" s="75"/>
      <c r="EM23" s="73"/>
      <c r="EN23" s="74">
        <f t="shared" si="68"/>
        <v>2551.7199999999998</v>
      </c>
      <c r="EO23" s="58"/>
      <c r="EP23" s="68">
        <f t="shared" si="59"/>
        <v>4283.8335164160007</v>
      </c>
      <c r="EQ23" s="69">
        <f ca="1">IFERROR((NORMSDIST(((LN($EP23/$C$3)+(#REF!+($O$47^2)/2)*$O$52)/($O$47*SQRT($O$52))))*$EP23-NORMSDIST((((LN($EP23/$C$3)+(#REF!+($O$47^2)/2)*$O$52)/($O$47*SQRT($O$52)))-$O$47*SQRT(($O$52))))*$C$3*EXP(-#REF!*$O$52))*$B$3*100,0)</f>
        <v>0</v>
      </c>
      <c r="ER23" s="69">
        <f ca="1">IFERROR((NORMSDIST(((LN($EP23/$C$4)+(#REF!+($O$47^2)/2)*$O$52)/($O$47*SQRT($O$52))))*$EP23-NORMSDIST((((LN($EP23/$C$4)+(#REF!+($O$47^2)/2)*$O$52)/($O$47*SQRT($O$52)))-$O$47*SQRT(($O$52))))*$C$4*EXP(-#REF!*$O$52))*$B$4*100,0)</f>
        <v>0</v>
      </c>
      <c r="ES23" s="69">
        <f ca="1">IFERROR((NORMSDIST(((LN($EP23/$C$5)+(#REF!+($O$47^2)/2)*$O$52)/($O$47*SQRT($O$52))))*$EP23-NORMSDIST((((LN($EP23/$C$5)+(#REF!+($O$47^2)/2)*$O$52)/($O$47*SQRT($O$52)))-$O$47*SQRT(($O$52))))*$C$5*EXP(-#REF!*$O$52))*$B$5*100,0)</f>
        <v>0</v>
      </c>
      <c r="ET23" s="69">
        <f ca="1">IFERROR((NORMSDIST(((LN($EP23/$C$6)+(#REF!+($O$47^2)/2)*$O$52)/($O$47*SQRT($O$52))))*$EP23-NORMSDIST((((LN($EP23/$C$6)+(#REF!+($O$47^2)/2)*$O$52)/($O$47*SQRT($O$52)))-$O$47*SQRT(($O$52))))*$C$6*EXP(-#REF!*$O$52))*$B$6*100,0)</f>
        <v>0</v>
      </c>
      <c r="EU23" s="69">
        <f ca="1">IFERROR((NORMSDIST(((LN($EP23/$C$7)+(#REF!+($O$47^2)/2)*$O$52)/($O$47*SQRT($O$52))))*$EP23-NORMSDIST((((LN($EP23/$C$7)+(#REF!+($O$47^2)/2)*$O$52)/($O$47*SQRT($O$52)))-$O$47*SQRT(($O$52))))*$C$7*EXP(-#REF!*$O$52))*$B$7*100,0)</f>
        <v>0</v>
      </c>
      <c r="EV23" s="69">
        <f ca="1">IFERROR((NORMSDIST(((LN($EP23/$C$8)+(#REF!+($O$47^2)/2)*$O$52)/($O$47*SQRT($O$52))))*$EP23-NORMSDIST((((LN($EP23/$C$8)+(#REF!+($O$47^2)/2)*$O$52)/($O$47*SQRT($O$52)))-$O$47*SQRT(($O$52))))*$C$8*EXP(-#REF!*$O$52))*$B$8*100,0)</f>
        <v>0</v>
      </c>
      <c r="EW23" s="69">
        <f ca="1">IFERROR((NORMSDIST(((LN($EP23/$C$9)+(#REF!+($O$47^2)/2)*$O$52)/($O$47*SQRT($O$52))))*$EP23-NORMSDIST((((LN($EP23/$C$9)+(#REF!+($O$47^2)/2)*$O$52)/($O$47*SQRT($O$52)))-$O$47*SQRT(($O$52))))*$C$9*EXP(-#REF!*$O$52))*$B$9*100,0)</f>
        <v>0</v>
      </c>
      <c r="EX23" s="69">
        <f ca="1">IFERROR((NORMSDIST(((LN($EP23/$C$10)+(#REF!+($O$47^2)/2)*$O$52)/($O$47*SQRT($O$52))))*$EP23-NORMSDIST((((LN($EP23/$C$10)+(#REF!+($O$47^2)/2)*$O$52)/($O$47*SQRT($O$52)))-$O$47*SQRT(($O$52))))*$C$10*EXP(-#REF!*$O$52))*$B$10*100,0)</f>
        <v>0</v>
      </c>
      <c r="EY23" s="69">
        <f ca="1">IFERROR((NORMSDIST(((LN($EP23/$C$11)+(#REF!+($O$47^2)/2)*$O$52)/($O$47*SQRT($O$52))))*$EP23-NORMSDIST((((LN($EP23/$C$11)+(#REF!+($O$47^2)/2)*$O$52)/($O$47*SQRT($O$52)))-$O$47*SQRT(($O$52))))*$C$11*EXP(-#REF!*$O$52))*$B$11*100,0)</f>
        <v>0</v>
      </c>
      <c r="EZ23" s="69">
        <f ca="1">IFERROR((NORMSDIST(((LN($EP23/$C$12)+(#REF!+($O$47^2)/2)*$O$52)/($O$47*SQRT($O$52))))*$EP23-NORMSDIST((((LN($EP23/$C$12)+(#REF!+($O$47^2)/2)*$O$52)/($O$47*SQRT($O$52)))-$O$47*SQRT(($O$52))))*$C$12*EXP(-#REF!*$O$52))*$B$12*100,0)</f>
        <v>0</v>
      </c>
      <c r="FA23" s="69">
        <f ca="1">IFERROR((NORMSDIST(((LN($EP23/$C$13)+(#REF!+($O$47^2)/2)*$O$52)/($O$47*SQRT($O$52))))*$EP23-NORMSDIST((((LN($EP23/$C$13)+(#REF!+($O$47^2)/2)*$O$52)/($O$47*SQRT($O$52)))-$O$47*SQRT(($O$52))))*$C$13*EXP(-#REF!*$O$52))*$B$13*100,0)</f>
        <v>0</v>
      </c>
      <c r="FB23" s="69">
        <f ca="1">IFERROR((NORMSDIST(((LN($EP23/$C$14)+(#REF!+($O$47^2)/2)*$O$52)/($O$47*SQRT($O$52))))*$EP23-NORMSDIST((((LN($EP23/$C$14)+(#REF!+($O$47^2)/2)*$O$52)/($O$47*SQRT($O$52)))-$O$47*SQRT(($O$52))))*$C$14*EXP(-#REF!*$O$52))*$B$14*100,0)</f>
        <v>0</v>
      </c>
      <c r="FC23" s="69">
        <f ca="1">IFERROR((NORMSDIST(((LN($EP23/$C$15)+(#REF!+($O$47^2)/2)*$O$52)/($O$47*SQRT($O$52))))*$EP23-NORMSDIST((((LN($EP23/$C$15)+(#REF!+($O$47^2)/2)*$O$52)/($O$47*SQRT($O$52)))-$O$47*SQRT(($O$52))))*$C$15*EXP(-#REF!*$O$52))*$B$15*100,0)</f>
        <v>0</v>
      </c>
      <c r="FD23" s="69">
        <f ca="1">IFERROR((NORMSDIST(((LN($EP23/$C$16)+(#REF!+($O$47^2)/2)*$O$52)/($O$47*SQRT($O$52))))*$EP23-NORMSDIST((((LN($EP23/$C$16)+(#REF!+($O$47^2)/2)*$O$52)/($O$47*SQRT($O$52)))-$O$47*SQRT(($O$52))))*$C$16*EXP(-#REF!*$O$52))*$B$16*100,0)</f>
        <v>0</v>
      </c>
      <c r="FE23" s="69">
        <f ca="1">IFERROR((NORMSDIST(((LN($EP23/$C$17)+(#REF!+($O$47^2)/2)*$O$52)/($O$47*SQRT($O$52))))*$EP23-NORMSDIST((((LN($EP23/$C$17)+(#REF!+($O$47^2)/2)*$O$52)/($O$47*SQRT($O$52)))-$O$47*SQRT(($O$52))))*$C$17*EXP(-#REF!*$O$52))*$B$17*100,0)</f>
        <v>0</v>
      </c>
      <c r="FF23" s="69">
        <f ca="1">IFERROR((NORMSDIST(((LN($EP23/$C$18)+(#REF!+($O$47^2)/2)*$O$52)/($O$47*SQRT($O$52))))*$EP23-NORMSDIST((((LN($EP23/$C$18)+(#REF!+($O$47^2)/2)*$O$52)/($O$47*SQRT($O$52)))-$O$47*SQRT(($O$52))))*$C$18*EXP(-#REF!*$O$52))*$B$18*100,0)</f>
        <v>0</v>
      </c>
      <c r="FG23" s="69">
        <f ca="1">IFERROR((NORMSDIST(((LN($EP23/$C$19)+(#REF!+($O$47^2)/2)*$O$52)/($O$47*SQRT($O$52))))*$EP23-NORMSDIST((((LN($EP23/$C$19)+(#REF!+($O$47^2)/2)*$O$52)/($O$47*SQRT($O$52)))-$O$47*SQRT(($O$52))))*$C$19*EXP(-#REF!*$O$52))*$B$19*100,0)</f>
        <v>0</v>
      </c>
      <c r="FH23" s="69">
        <f ca="1">IFERROR((NORMSDIST(((LN($EP23/$C$20)+(#REF!+($O$47^2)/2)*$O$52)/($O$47*SQRT($O$52))))*$EP23-NORMSDIST((((LN($EP23/$C$20)+(#REF!+($O$47^2)/2)*$O$52)/($O$47*SQRT($O$52)))-$O$47*SQRT(($O$52))))*$C$20*EXP(-#REF!*$O$52))*$B$20*100,0)</f>
        <v>0</v>
      </c>
      <c r="FI23" s="69">
        <f ca="1">IFERROR((NORMSDIST(((LN($EP23/$C$21)+(#REF!+($O$47^2)/2)*$O$52)/($O$47*SQRT($O$52))))*$EP23-NORMSDIST((((LN($EP23/$C$21)+(#REF!+($O$47^2)/2)*$O$52)/($O$47*SQRT($O$52)))-$O$47*SQRT(($O$52))))*$C$21*EXP(-#REF!*$O$52))*$B$21*100,0)</f>
        <v>0</v>
      </c>
      <c r="FJ23" s="69">
        <f ca="1">IFERROR((NORMSDIST(((LN($EP23/$C$22)+(#REF!+($O$47^2)/2)*$O$52)/($O$47*SQRT($O$52))))*$EP23-NORMSDIST((((LN($EP23/$C$22)+(#REF!+($O$47^2)/2)*$O$52)/($O$47*SQRT($O$52)))-$O$47*SQRT(($O$52))))*$C$22*EXP(-#REF!*$O$52))*$B$22*100,0)</f>
        <v>0</v>
      </c>
      <c r="FK23" s="69">
        <f ca="1">IFERROR((NORMSDIST(((LN($EP23/$C$23)+(#REF!+($O$47^2)/2)*$O$52)/($O$47*SQRT($O$52))))*$EP23-NORMSDIST((((LN($EP23/$C$23)+(#REF!+($O$47^2)/2)*$O$52)/($O$47*SQRT($O$52)))-$O$47*SQRT(($O$52))))*$C$23*EXP(-#REF!*$O$52))*$B$23*100,0)</f>
        <v>0</v>
      </c>
      <c r="FL23" s="69">
        <f ca="1">IFERROR((NORMSDIST(((LN($EP23/$C$24)+(#REF!+($O$47^2)/2)*$O$52)/($O$47*SQRT($O$52))))*$EP23-NORMSDIST((((LN($EP23/$C$24)+(#REF!+($O$47^2)/2)*$O$52)/($O$47*SQRT($O$52)))-$O$47*SQRT(($O$52))))*$C$24*EXP(-#REF!*$O$52))*$B$24*100,0)</f>
        <v>0</v>
      </c>
      <c r="FM23" s="69">
        <f ca="1">IFERROR((NORMSDIST(((LN($EP23/$C$25)+(#REF!+($O$47^2)/2)*$O$52)/($O$47*SQRT($O$52))))*$EP23-NORMSDIST((((LN($EP23/$C$25)+(#REF!+($O$47^2)/2)*$O$52)/($O$47*SQRT($O$52)))-$O$47*SQRT(($O$52))))*$C$25*EXP(-#REF!*$O$52))*$B$25*100,0)</f>
        <v>0</v>
      </c>
      <c r="FN23" s="69">
        <f ca="1">IFERROR((NORMSDIST(((LN($EP23/$C$26)+(#REF!+($O$47^2)/2)*$O$52)/($O$47*SQRT($O$52))))*$EP23-NORMSDIST((((LN($EP23/$C$26)+(#REF!+($O$47^2)/2)*$O$52)/($O$47*SQRT($O$52)))-$O$47*SQRT(($O$52))))*$C$26*EXP(-#REF!*$O$52))*$B$26*100,0)</f>
        <v>0</v>
      </c>
      <c r="FO23" s="69">
        <f ca="1">IFERROR((NORMSDIST(((LN($EP23/$C$27)+(#REF!+($O$47^2)/2)*$O$52)/($O$47*SQRT($O$52))))*$EP23-NORMSDIST((((LN($EP23/$C$27)+(#REF!+($O$47^2)/2)*$O$52)/($O$47*SQRT($O$52)))-$O$47*SQRT(($O$52))))*$C$27*EXP(-#REF!*$O$52))*$B$27*100,0)</f>
        <v>0</v>
      </c>
      <c r="FP23" s="69">
        <f ca="1">IFERROR((NORMSDIST(((LN($EP23/$C$28)+(#REF!+($O$47^2)/2)*$O$52)/($O$47*SQRT($O$52))))*$EP23-NORMSDIST((((LN($EP23/$C$28)+(#REF!+($O$47^2)/2)*$O$52)/($O$47*SQRT($O$52)))-$O$47*SQRT(($O$52))))*$C$28*EXP(-#REF!*$O$52))*$B$28*100,0)</f>
        <v>0</v>
      </c>
      <c r="FQ23" s="69">
        <f ca="1">IFERROR((NORMSDIST(((LN($EP23/$C$29)+(#REF!+($O$47^2)/2)*$O$52)/($O$47*SQRT($O$52))))*$EP23-NORMSDIST((((LN($EP23/$C$29)+(#REF!+($O$47^2)/2)*$O$52)/($O$47*SQRT($O$52)))-$O$47*SQRT(($O$52))))*$C$29*EXP(-#REF!*$O$52))*$B$29*100,0)</f>
        <v>0</v>
      </c>
      <c r="FR23" s="69">
        <f ca="1">IFERROR((NORMSDIST(((LN($EP23/$C$30)+(#REF!+($O$47^2)/2)*$O$52)/($O$47*SQRT($O$52))))*$EP23-NORMSDIST((((LN($EP23/$C$30)+(#REF!+($O$47^2)/2)*$O$52)/($O$47*SQRT($O$52)))-$O$47*SQRT(($O$52))))*$C$30*EXP(-#REF!*$O$52))*$B$30*100,0)</f>
        <v>0</v>
      </c>
      <c r="FS23" s="69">
        <f ca="1">IFERROR((NORMSDIST(((LN($EP23/$C$31)+(#REF!+($O$47^2)/2)*$O$52)/($O$47*SQRT($O$52))))*$EP23-NORMSDIST((((LN($EP23/$C$31)+(#REF!+($O$47^2)/2)*$O$52)/($O$47*SQRT($O$52)))-$O$47*SQRT(($O$52))))*$C$31*EXP(-#REF!*$O$52))*$B$31*100,0)</f>
        <v>0</v>
      </c>
      <c r="FT23" s="69">
        <f ca="1">IFERROR((NORMSDIST(((LN($EP23/$C$32)+(#REF!+($O$47^2)/2)*$O$52)/($O$47*SQRT($O$52))))*$EP23-NORMSDIST((((LN($EP23/$C$32)+(#REF!+($O$47^2)/2)*$O$52)/($O$47*SQRT($O$52)))-$O$47*SQRT(($O$52))))*$C$32*EXP(-#REF!*$O$52))*$B$32*100,0)</f>
        <v>0</v>
      </c>
      <c r="FU23" s="69">
        <f ca="1">IFERROR((NORMSDIST(((LN($EP23/$C$33)+(#REF!+($O$47^2)/2)*$O$52)/($O$47*SQRT($O$52))))*$EP23-NORMSDIST((((LN($EP23/$C$33)+(#REF!+($O$47^2)/2)*$O$52)/($O$47*SQRT($O$52)))-$O$47*SQRT(($O$52))))*$C$33*EXP(-#REF!*$O$52))*$B$33*100,0)</f>
        <v>0</v>
      </c>
      <c r="FV23" s="69">
        <f ca="1">IFERROR((NORMSDIST(((LN($EP23/$C$34)+(#REF!+($O$47^2)/2)*$O$52)/($O$47*SQRT($O$52))))*$EP23-NORMSDIST((((LN($EP23/$C$34)+(#REF!+($O$47^2)/2)*$O$52)/($O$47*SQRT($O$52)))-$O$47*SQRT(($O$52))))*$C$34*EXP(-#REF!*$O$52))*$B$34*100,0)</f>
        <v>0</v>
      </c>
      <c r="FW23" s="69">
        <f ca="1">IFERROR((NORMSDIST(((LN($EP23/$C$35)+(#REF!+($O$47^2)/2)*$O$52)/($O$47*SQRT($O$52))))*$EP23-NORMSDIST((((LN($EP23/$C$35)+(#REF!+($O$47^2)/2)*$O$52)/($O$47*SQRT($O$52)))-$O$47*SQRT(($O$52))))*$C$35*EXP(-#REF!*$O$52))*$B$35*100,0)</f>
        <v>0</v>
      </c>
      <c r="FX23" s="69">
        <f ca="1">IFERROR((NORMSDIST(((LN($EP23/$C$36)+(#REF!+($O$47^2)/2)*$O$52)/($O$47*SQRT($O$52))))*$EP23-NORMSDIST((((LN($EP23/$C$36)+(#REF!+($O$47^2)/2)*$O$52)/($O$47*SQRT($O$52)))-$O$47*SQRT(($O$52))))*$C$36*EXP(-#REF!*$O$52))*$B$36*100,0)</f>
        <v>0</v>
      </c>
      <c r="FY23" s="69">
        <f ca="1">IFERROR((NORMSDIST(((LN($EP23/$C$37)+(#REF!+($O$47^2)/2)*$O$52)/($O$47*SQRT($O$52))))*$EP23-NORMSDIST((((LN($EP23/$C$37)+(#REF!+($O$47^2)/2)*$O$52)/($O$47*SQRT($O$52)))-$O$47*SQRT(($O$52))))*$C$37*EXP(-#REF!*$O$52))*$B$37*100,0)</f>
        <v>0</v>
      </c>
      <c r="FZ23" s="70"/>
      <c r="GA23" s="71">
        <f t="shared" ca="1" si="60"/>
        <v>0</v>
      </c>
      <c r="GB23" s="70"/>
      <c r="GC23" s="75"/>
      <c r="GD23" s="73"/>
      <c r="GE23" s="74">
        <f t="shared" ca="1" si="61"/>
        <v>2551.7199999999998</v>
      </c>
    </row>
    <row r="24" spans="1:187">
      <c r="A24" s="166" t="s">
        <v>205</v>
      </c>
      <c r="B24" s="797"/>
      <c r="C24" s="798">
        <v>3558.1</v>
      </c>
      <c r="D24" s="799"/>
      <c r="E24" s="800">
        <f t="shared" si="0"/>
        <v>0</v>
      </c>
      <c r="F24" s="801">
        <f t="shared" si="1"/>
        <v>0</v>
      </c>
      <c r="G24" s="802">
        <f t="shared" si="72"/>
        <v>749.9</v>
      </c>
      <c r="H24" s="803"/>
      <c r="I24" s="804">
        <f t="shared" si="2"/>
        <v>0</v>
      </c>
      <c r="J24" s="805">
        <f t="shared" si="3"/>
        <v>0</v>
      </c>
      <c r="K24" s="49"/>
      <c r="L24" s="734">
        <f>IFERROR(+M24/$M$18-1,"")</f>
        <v>0.12616241926400029</v>
      </c>
      <c r="M24" s="730">
        <f t="shared" si="70"/>
        <v>4369.5101867443209</v>
      </c>
      <c r="N24" s="666">
        <f t="shared" si="5"/>
        <v>2551.7199999999998</v>
      </c>
      <c r="O24" s="667">
        <f t="shared" ca="1" si="6"/>
        <v>2551.7199999999998</v>
      </c>
      <c r="P24" s="49"/>
      <c r="Q24" s="740">
        <v>3558.1</v>
      </c>
      <c r="R24" s="764">
        <f t="shared" si="73"/>
        <v>0</v>
      </c>
      <c r="S24" s="761">
        <f t="shared" si="7"/>
        <v>3558.1</v>
      </c>
      <c r="T24" s="586" t="str">
        <f t="shared" si="74"/>
        <v>MERV - XMEV - GFGC35581O - 24hs</v>
      </c>
      <c r="U24" s="753" t="str">
        <f t="shared" si="9"/>
        <v>GFGC35581O</v>
      </c>
      <c r="V24" s="765">
        <f t="shared" ca="1" si="75"/>
        <v>775.10276246325452</v>
      </c>
      <c r="W24" s="582">
        <f>IFERROR(VLOOKUP($U24,HomeBroker!$A$30:$F$90,6,0),0)</f>
        <v>749.9</v>
      </c>
      <c r="X24" s="581" t="str">
        <f t="shared" si="64"/>
        <v/>
      </c>
      <c r="Y24" s="672" t="str">
        <f t="shared" si="11"/>
        <v/>
      </c>
      <c r="Z24" s="49"/>
      <c r="AA24" s="743">
        <v>3558.1</v>
      </c>
      <c r="AB24" s="778">
        <f t="shared" si="76"/>
        <v>0</v>
      </c>
      <c r="AC24" s="761">
        <f t="shared" si="12"/>
        <v>3558.1</v>
      </c>
      <c r="AD24" s="586" t="str">
        <f t="shared" si="77"/>
        <v>MERV - XMEV - GFGV35581O - 24hs</v>
      </c>
      <c r="AE24" s="753" t="str">
        <f t="shared" si="14"/>
        <v>GFGV35581O</v>
      </c>
      <c r="AF24" s="758">
        <f t="shared" ca="1" si="78"/>
        <v>26.07385748147567</v>
      </c>
      <c r="AG24" s="582">
        <f>IFERROR(VLOOKUP($AE24,HomeBroker!$A$30:$F$90,6,0),0)</f>
        <v>0</v>
      </c>
      <c r="AH24" s="581" t="str">
        <f t="shared" si="66"/>
        <v/>
      </c>
      <c r="AI24" s="672" t="str">
        <f t="shared" si="67"/>
        <v/>
      </c>
      <c r="AJ24" s="49"/>
      <c r="AK24" s="673"/>
      <c r="AL24" s="605" t="s">
        <v>160</v>
      </c>
      <c r="AM24" s="584"/>
      <c r="AN24" s="598"/>
      <c r="AO24" s="587"/>
      <c r="AP24" s="590">
        <f t="shared" si="16"/>
        <v>0</v>
      </c>
      <c r="AQ24" s="601">
        <f t="shared" si="17"/>
        <v>0</v>
      </c>
      <c r="AR24" s="606" t="s">
        <v>206</v>
      </c>
      <c r="AS24" s="584"/>
      <c r="AT24" s="598"/>
      <c r="AU24" s="587"/>
      <c r="AV24" s="590">
        <f t="shared" si="18"/>
        <v>0</v>
      </c>
      <c r="AW24" s="601">
        <f t="shared" si="19"/>
        <v>0</v>
      </c>
      <c r="AX24" s="609" t="s">
        <v>207</v>
      </c>
      <c r="AY24" s="607"/>
      <c r="AZ24" s="587"/>
      <c r="BA24" s="590">
        <f t="shared" si="20"/>
        <v>0</v>
      </c>
      <c r="BB24" s="592">
        <f t="shared" si="21"/>
        <v>0</v>
      </c>
      <c r="CY24" s="68">
        <f t="shared" si="22"/>
        <v>4369.5101867443209</v>
      </c>
      <c r="CZ24" s="69">
        <f t="shared" si="23"/>
        <v>0</v>
      </c>
      <c r="DA24" s="69">
        <f t="shared" si="24"/>
        <v>0</v>
      </c>
      <c r="DB24" s="69">
        <f t="shared" si="25"/>
        <v>0</v>
      </c>
      <c r="DC24" s="69">
        <f t="shared" si="26"/>
        <v>0</v>
      </c>
      <c r="DD24" s="69">
        <f t="shared" si="27"/>
        <v>0</v>
      </c>
      <c r="DE24" s="69">
        <f t="shared" si="28"/>
        <v>0</v>
      </c>
      <c r="DF24" s="69">
        <f t="shared" si="29"/>
        <v>0</v>
      </c>
      <c r="DG24" s="69">
        <f t="shared" si="30"/>
        <v>0</v>
      </c>
      <c r="DH24" s="69">
        <f t="shared" si="31"/>
        <v>0</v>
      </c>
      <c r="DI24" s="69">
        <f t="shared" si="32"/>
        <v>0</v>
      </c>
      <c r="DJ24" s="69">
        <f t="shared" si="33"/>
        <v>0</v>
      </c>
      <c r="DK24" s="69">
        <f t="shared" si="34"/>
        <v>0</v>
      </c>
      <c r="DL24" s="69">
        <f t="shared" si="35"/>
        <v>0</v>
      </c>
      <c r="DM24" s="69">
        <f t="shared" si="36"/>
        <v>0</v>
      </c>
      <c r="DN24" s="69">
        <f t="shared" si="37"/>
        <v>0</v>
      </c>
      <c r="DO24" s="69">
        <f t="shared" si="38"/>
        <v>0</v>
      </c>
      <c r="DP24" s="69">
        <f t="shared" si="39"/>
        <v>0</v>
      </c>
      <c r="DQ24" s="69">
        <f t="shared" si="40"/>
        <v>0</v>
      </c>
      <c r="DR24" s="69">
        <f t="shared" si="41"/>
        <v>0</v>
      </c>
      <c r="DS24" s="69">
        <f t="shared" si="42"/>
        <v>0</v>
      </c>
      <c r="DT24" s="69">
        <f t="shared" si="43"/>
        <v>0</v>
      </c>
      <c r="DU24" s="69">
        <f t="shared" si="44"/>
        <v>0</v>
      </c>
      <c r="DV24" s="69">
        <f t="shared" si="45"/>
        <v>0</v>
      </c>
      <c r="DW24" s="69">
        <f t="shared" si="46"/>
        <v>0</v>
      </c>
      <c r="DX24" s="69">
        <f t="shared" si="47"/>
        <v>0</v>
      </c>
      <c r="DY24" s="69">
        <f t="shared" si="48"/>
        <v>0</v>
      </c>
      <c r="DZ24" s="69">
        <f t="shared" si="49"/>
        <v>0</v>
      </c>
      <c r="EA24" s="69">
        <f t="shared" si="50"/>
        <v>0</v>
      </c>
      <c r="EB24" s="69">
        <f t="shared" si="51"/>
        <v>0</v>
      </c>
      <c r="EC24" s="69">
        <f t="shared" si="52"/>
        <v>0</v>
      </c>
      <c r="ED24" s="69">
        <f t="shared" si="53"/>
        <v>0</v>
      </c>
      <c r="EE24" s="69">
        <f t="shared" si="54"/>
        <v>0</v>
      </c>
      <c r="EF24" s="69">
        <f t="shared" si="55"/>
        <v>0</v>
      </c>
      <c r="EG24" s="69">
        <f t="shared" si="56"/>
        <v>0</v>
      </c>
      <c r="EH24" s="69">
        <f t="shared" si="57"/>
        <v>0</v>
      </c>
      <c r="EI24" s="70"/>
      <c r="EJ24" s="71">
        <f t="shared" si="58"/>
        <v>0</v>
      </c>
      <c r="EK24" s="70"/>
      <c r="EL24" s="75"/>
      <c r="EM24" s="73"/>
      <c r="EN24" s="74">
        <f t="shared" si="68"/>
        <v>2551.7199999999998</v>
      </c>
      <c r="EO24" s="58"/>
      <c r="EP24" s="68">
        <f t="shared" si="59"/>
        <v>4369.5101867443209</v>
      </c>
      <c r="EQ24" s="69">
        <f ca="1">IFERROR((NORMSDIST(((LN($EP24/$C$3)+(#REF!+($O$47^2)/2)*$O$52)/($O$47*SQRT($O$52))))*$EP24-NORMSDIST((((LN($EP24/$C$3)+(#REF!+($O$47^2)/2)*$O$52)/($O$47*SQRT($O$52)))-$O$47*SQRT(($O$52))))*$C$3*EXP(-#REF!*$O$52))*$B$3*100,0)</f>
        <v>0</v>
      </c>
      <c r="ER24" s="69">
        <f ca="1">IFERROR((NORMSDIST(((LN($EP24/$C$4)+(#REF!+($O$47^2)/2)*$O$52)/($O$47*SQRT($O$52))))*$EP24-NORMSDIST((((LN($EP24/$C$4)+(#REF!+($O$47^2)/2)*$O$52)/($O$47*SQRT($O$52)))-$O$47*SQRT(($O$52))))*$C$4*EXP(-#REF!*$O$52))*$B$4*100,0)</f>
        <v>0</v>
      </c>
      <c r="ES24" s="69">
        <f ca="1">IFERROR((NORMSDIST(((LN($EP24/$C$5)+(#REF!+($O$47^2)/2)*$O$52)/($O$47*SQRT($O$52))))*$EP24-NORMSDIST((((LN($EP24/$C$5)+(#REF!+($O$47^2)/2)*$O$52)/($O$47*SQRT($O$52)))-$O$47*SQRT(($O$52))))*$C$5*EXP(-#REF!*$O$52))*$B$5*100,0)</f>
        <v>0</v>
      </c>
      <c r="ET24" s="69">
        <f ca="1">IFERROR((NORMSDIST(((LN($EP24/$C$6)+(#REF!+($O$47^2)/2)*$O$52)/($O$47*SQRT($O$52))))*$EP24-NORMSDIST((((LN($EP24/$C$6)+(#REF!+($O$47^2)/2)*$O$52)/($O$47*SQRT($O$52)))-$O$47*SQRT(($O$52))))*$C$6*EXP(-#REF!*$O$52))*$B$6*100,0)</f>
        <v>0</v>
      </c>
      <c r="EU24" s="69">
        <f ca="1">IFERROR((NORMSDIST(((LN($EP24/$C$7)+(#REF!+($O$47^2)/2)*$O$52)/($O$47*SQRT($O$52))))*$EP24-NORMSDIST((((LN($EP24/$C$7)+(#REF!+($O$47^2)/2)*$O$52)/($O$47*SQRT($O$52)))-$O$47*SQRT(($O$52))))*$C$7*EXP(-#REF!*$O$52))*$B$7*100,0)</f>
        <v>0</v>
      </c>
      <c r="EV24" s="69">
        <f ca="1">IFERROR((NORMSDIST(((LN($EP24/$C$8)+(#REF!+($O$47^2)/2)*$O$52)/($O$47*SQRT($O$52))))*$EP24-NORMSDIST((((LN($EP24/$C$8)+(#REF!+($O$47^2)/2)*$O$52)/($O$47*SQRT($O$52)))-$O$47*SQRT(($O$52))))*$C$8*EXP(-#REF!*$O$52))*$B$8*100,0)</f>
        <v>0</v>
      </c>
      <c r="EW24" s="69">
        <f ca="1">IFERROR((NORMSDIST(((LN($EP24/$C$9)+(#REF!+($O$47^2)/2)*$O$52)/($O$47*SQRT($O$52))))*$EP24-NORMSDIST((((LN($EP24/$C$9)+(#REF!+($O$47^2)/2)*$O$52)/($O$47*SQRT($O$52)))-$O$47*SQRT(($O$52))))*$C$9*EXP(-#REF!*$O$52))*$B$9*100,0)</f>
        <v>0</v>
      </c>
      <c r="EX24" s="69">
        <f ca="1">IFERROR((NORMSDIST(((LN($EP24/$C$10)+(#REF!+($O$47^2)/2)*$O$52)/($O$47*SQRT($O$52))))*$EP24-NORMSDIST((((LN($EP24/$C$10)+(#REF!+($O$47^2)/2)*$O$52)/($O$47*SQRT($O$52)))-$O$47*SQRT(($O$52))))*$C$10*EXP(-#REF!*$O$52))*$B$10*100,0)</f>
        <v>0</v>
      </c>
      <c r="EY24" s="69">
        <f ca="1">IFERROR((NORMSDIST(((LN($EP24/$C$11)+(#REF!+($O$47^2)/2)*$O$52)/($O$47*SQRT($O$52))))*$EP24-NORMSDIST((((LN($EP24/$C$11)+(#REF!+($O$47^2)/2)*$O$52)/($O$47*SQRT($O$52)))-$O$47*SQRT(($O$52))))*$C$11*EXP(-#REF!*$O$52))*$B$11*100,0)</f>
        <v>0</v>
      </c>
      <c r="EZ24" s="69">
        <f ca="1">IFERROR((NORMSDIST(((LN($EP24/$C$12)+(#REF!+($O$47^2)/2)*$O$52)/($O$47*SQRT($O$52))))*$EP24-NORMSDIST((((LN($EP24/$C$12)+(#REF!+($O$47^2)/2)*$O$52)/($O$47*SQRT($O$52)))-$O$47*SQRT(($O$52))))*$C$12*EXP(-#REF!*$O$52))*$B$12*100,0)</f>
        <v>0</v>
      </c>
      <c r="FA24" s="69">
        <f ca="1">IFERROR((NORMSDIST(((LN($EP24/$C$13)+(#REF!+($O$47^2)/2)*$O$52)/($O$47*SQRT($O$52))))*$EP24-NORMSDIST((((LN($EP24/$C$13)+(#REF!+($O$47^2)/2)*$O$52)/($O$47*SQRT($O$52)))-$O$47*SQRT(($O$52))))*$C$13*EXP(-#REF!*$O$52))*$B$13*100,0)</f>
        <v>0</v>
      </c>
      <c r="FB24" s="69">
        <f ca="1">IFERROR((NORMSDIST(((LN($EP24/$C$14)+(#REF!+($O$47^2)/2)*$O$52)/($O$47*SQRT($O$52))))*$EP24-NORMSDIST((((LN($EP24/$C$14)+(#REF!+($O$47^2)/2)*$O$52)/($O$47*SQRT($O$52)))-$O$47*SQRT(($O$52))))*$C$14*EXP(-#REF!*$O$52))*$B$14*100,0)</f>
        <v>0</v>
      </c>
      <c r="FC24" s="69">
        <f ca="1">IFERROR((NORMSDIST(((LN($EP24/$C$15)+(#REF!+($O$47^2)/2)*$O$52)/($O$47*SQRT($O$52))))*$EP24-NORMSDIST((((LN($EP24/$C$15)+(#REF!+($O$47^2)/2)*$O$52)/($O$47*SQRT($O$52)))-$O$47*SQRT(($O$52))))*$C$15*EXP(-#REF!*$O$52))*$B$15*100,0)</f>
        <v>0</v>
      </c>
      <c r="FD24" s="69">
        <f ca="1">IFERROR((NORMSDIST(((LN($EP24/$C$16)+(#REF!+($O$47^2)/2)*$O$52)/($O$47*SQRT($O$52))))*$EP24-NORMSDIST((((LN($EP24/$C$16)+(#REF!+($O$47^2)/2)*$O$52)/($O$47*SQRT($O$52)))-$O$47*SQRT(($O$52))))*$C$16*EXP(-#REF!*$O$52))*$B$16*100,0)</f>
        <v>0</v>
      </c>
      <c r="FE24" s="69">
        <f ca="1">IFERROR((NORMSDIST(((LN($EP24/$C$17)+(#REF!+($O$47^2)/2)*$O$52)/($O$47*SQRT($O$52))))*$EP24-NORMSDIST((((LN($EP24/$C$17)+(#REF!+($O$47^2)/2)*$O$52)/($O$47*SQRT($O$52)))-$O$47*SQRT(($O$52))))*$C$17*EXP(-#REF!*$O$52))*$B$17*100,0)</f>
        <v>0</v>
      </c>
      <c r="FF24" s="69">
        <f ca="1">IFERROR((NORMSDIST(((LN($EP24/$C$18)+(#REF!+($O$47^2)/2)*$O$52)/($O$47*SQRT($O$52))))*$EP24-NORMSDIST((((LN($EP24/$C$18)+(#REF!+($O$47^2)/2)*$O$52)/($O$47*SQRT($O$52)))-$O$47*SQRT(($O$52))))*$C$18*EXP(-#REF!*$O$52))*$B$18*100,0)</f>
        <v>0</v>
      </c>
      <c r="FG24" s="69">
        <f ca="1">IFERROR((NORMSDIST(((LN($EP24/$C$19)+(#REF!+($O$47^2)/2)*$O$52)/($O$47*SQRT($O$52))))*$EP24-NORMSDIST((((LN($EP24/$C$19)+(#REF!+($O$47^2)/2)*$O$52)/($O$47*SQRT($O$52)))-$O$47*SQRT(($O$52))))*$C$19*EXP(-#REF!*$O$52))*$B$19*100,0)</f>
        <v>0</v>
      </c>
      <c r="FH24" s="69">
        <f ca="1">IFERROR((NORMSDIST(((LN($EP24/$C$20)+(#REF!+($O$47^2)/2)*$O$52)/($O$47*SQRT($O$52))))*$EP24-NORMSDIST((((LN($EP24/$C$20)+(#REF!+($O$47^2)/2)*$O$52)/($O$47*SQRT($O$52)))-$O$47*SQRT(($O$52))))*$C$20*EXP(-#REF!*$O$52))*$B$20*100,0)</f>
        <v>0</v>
      </c>
      <c r="FI24" s="69">
        <f ca="1">IFERROR((NORMSDIST(((LN($EP24/$C$21)+(#REF!+($O$47^2)/2)*$O$52)/($O$47*SQRT($O$52))))*$EP24-NORMSDIST((((LN($EP24/$C$21)+(#REF!+($O$47^2)/2)*$O$52)/($O$47*SQRT($O$52)))-$O$47*SQRT(($O$52))))*$C$21*EXP(-#REF!*$O$52))*$B$21*100,0)</f>
        <v>0</v>
      </c>
      <c r="FJ24" s="69">
        <f ca="1">IFERROR((NORMSDIST(((LN($EP24/$C$22)+(#REF!+($O$47^2)/2)*$O$52)/($O$47*SQRT($O$52))))*$EP24-NORMSDIST((((LN($EP24/$C$22)+(#REF!+($O$47^2)/2)*$O$52)/($O$47*SQRT($O$52)))-$O$47*SQRT(($O$52))))*$C$22*EXP(-#REF!*$O$52))*$B$22*100,0)</f>
        <v>0</v>
      </c>
      <c r="FK24" s="69">
        <f ca="1">IFERROR((NORMSDIST(((LN($EP24/$C$23)+(#REF!+($O$47^2)/2)*$O$52)/($O$47*SQRT($O$52))))*$EP24-NORMSDIST((((LN($EP24/$C$23)+(#REF!+($O$47^2)/2)*$O$52)/($O$47*SQRT($O$52)))-$O$47*SQRT(($O$52))))*$C$23*EXP(-#REF!*$O$52))*$B$23*100,0)</f>
        <v>0</v>
      </c>
      <c r="FL24" s="69">
        <f ca="1">IFERROR((NORMSDIST(((LN($EP24/$C$24)+(#REF!+($O$47^2)/2)*$O$52)/($O$47*SQRT($O$52))))*$EP24-NORMSDIST((((LN($EP24/$C$24)+(#REF!+($O$47^2)/2)*$O$52)/($O$47*SQRT($O$52)))-$O$47*SQRT(($O$52))))*$C$24*EXP(-#REF!*$O$52))*$B$24*100,0)</f>
        <v>0</v>
      </c>
      <c r="FM24" s="69">
        <f ca="1">IFERROR((NORMSDIST(((LN($EP24/$C$25)+(#REF!+($O$47^2)/2)*$O$52)/($O$47*SQRT($O$52))))*$EP24-NORMSDIST((((LN($EP24/$C$25)+(#REF!+($O$47^2)/2)*$O$52)/($O$47*SQRT($O$52)))-$O$47*SQRT(($O$52))))*$C$25*EXP(-#REF!*$O$52))*$B$25*100,0)</f>
        <v>0</v>
      </c>
      <c r="FN24" s="69">
        <f ca="1">IFERROR((NORMSDIST(((LN($EP24/$C$26)+(#REF!+($O$47^2)/2)*$O$52)/($O$47*SQRT($O$52))))*$EP24-NORMSDIST((((LN($EP24/$C$26)+(#REF!+($O$47^2)/2)*$O$52)/($O$47*SQRT($O$52)))-$O$47*SQRT(($O$52))))*$C$26*EXP(-#REF!*$O$52))*$B$26*100,0)</f>
        <v>0</v>
      </c>
      <c r="FO24" s="69">
        <f ca="1">IFERROR((NORMSDIST(((LN($EP24/$C$27)+(#REF!+($O$47^2)/2)*$O$52)/($O$47*SQRT($O$52))))*$EP24-NORMSDIST((((LN($EP24/$C$27)+(#REF!+($O$47^2)/2)*$O$52)/($O$47*SQRT($O$52)))-$O$47*SQRT(($O$52))))*$C$27*EXP(-#REF!*$O$52))*$B$27*100,0)</f>
        <v>0</v>
      </c>
      <c r="FP24" s="69">
        <f ca="1">IFERROR((NORMSDIST(((LN($EP24/$C$28)+(#REF!+($O$47^2)/2)*$O$52)/($O$47*SQRT($O$52))))*$EP24-NORMSDIST((((LN($EP24/$C$28)+(#REF!+($O$47^2)/2)*$O$52)/($O$47*SQRT($O$52)))-$O$47*SQRT(($O$52))))*$C$28*EXP(-#REF!*$O$52))*$B$28*100,0)</f>
        <v>0</v>
      </c>
      <c r="FQ24" s="69">
        <f ca="1">IFERROR((NORMSDIST(((LN($EP24/$C$29)+(#REF!+($O$47^2)/2)*$O$52)/($O$47*SQRT($O$52))))*$EP24-NORMSDIST((((LN($EP24/$C$29)+(#REF!+($O$47^2)/2)*$O$52)/($O$47*SQRT($O$52)))-$O$47*SQRT(($O$52))))*$C$29*EXP(-#REF!*$O$52))*$B$29*100,0)</f>
        <v>0</v>
      </c>
      <c r="FR24" s="69">
        <f ca="1">IFERROR((NORMSDIST(((LN($EP24/$C$30)+(#REF!+($O$47^2)/2)*$O$52)/($O$47*SQRT($O$52))))*$EP24-NORMSDIST((((LN($EP24/$C$30)+(#REF!+($O$47^2)/2)*$O$52)/($O$47*SQRT($O$52)))-$O$47*SQRT(($O$52))))*$C$30*EXP(-#REF!*$O$52))*$B$30*100,0)</f>
        <v>0</v>
      </c>
      <c r="FS24" s="69">
        <f ca="1">IFERROR((NORMSDIST(((LN($EP24/$C$31)+(#REF!+($O$47^2)/2)*$O$52)/($O$47*SQRT($O$52))))*$EP24-NORMSDIST((((LN($EP24/$C$31)+(#REF!+($O$47^2)/2)*$O$52)/($O$47*SQRT($O$52)))-$O$47*SQRT(($O$52))))*$C$31*EXP(-#REF!*$O$52))*$B$31*100,0)</f>
        <v>0</v>
      </c>
      <c r="FT24" s="69">
        <f ca="1">IFERROR((NORMSDIST(((LN($EP24/$C$32)+(#REF!+($O$47^2)/2)*$O$52)/($O$47*SQRT($O$52))))*$EP24-NORMSDIST((((LN($EP24/$C$32)+(#REF!+($O$47^2)/2)*$O$52)/($O$47*SQRT($O$52)))-$O$47*SQRT(($O$52))))*$C$32*EXP(-#REF!*$O$52))*$B$32*100,0)</f>
        <v>0</v>
      </c>
      <c r="FU24" s="69">
        <f ca="1">IFERROR((NORMSDIST(((LN($EP24/$C$33)+(#REF!+($O$47^2)/2)*$O$52)/($O$47*SQRT($O$52))))*$EP24-NORMSDIST((((LN($EP24/$C$33)+(#REF!+($O$47^2)/2)*$O$52)/($O$47*SQRT($O$52)))-$O$47*SQRT(($O$52))))*$C$33*EXP(-#REF!*$O$52))*$B$33*100,0)</f>
        <v>0</v>
      </c>
      <c r="FV24" s="69">
        <f ca="1">IFERROR((NORMSDIST(((LN($EP24/$C$34)+(#REF!+($O$47^2)/2)*$O$52)/($O$47*SQRT($O$52))))*$EP24-NORMSDIST((((LN($EP24/$C$34)+(#REF!+($O$47^2)/2)*$O$52)/($O$47*SQRT($O$52)))-$O$47*SQRT(($O$52))))*$C$34*EXP(-#REF!*$O$52))*$B$34*100,0)</f>
        <v>0</v>
      </c>
      <c r="FW24" s="69">
        <f ca="1">IFERROR((NORMSDIST(((LN($EP24/$C$35)+(#REF!+($O$47^2)/2)*$O$52)/($O$47*SQRT($O$52))))*$EP24-NORMSDIST((((LN($EP24/$C$35)+(#REF!+($O$47^2)/2)*$O$52)/($O$47*SQRT($O$52)))-$O$47*SQRT(($O$52))))*$C$35*EXP(-#REF!*$O$52))*$B$35*100,0)</f>
        <v>0</v>
      </c>
      <c r="FX24" s="69">
        <f ca="1">IFERROR((NORMSDIST(((LN($EP24/$C$36)+(#REF!+($O$47^2)/2)*$O$52)/($O$47*SQRT($O$52))))*$EP24-NORMSDIST((((LN($EP24/$C$36)+(#REF!+($O$47^2)/2)*$O$52)/($O$47*SQRT($O$52)))-$O$47*SQRT(($O$52))))*$C$36*EXP(-#REF!*$O$52))*$B$36*100,0)</f>
        <v>0</v>
      </c>
      <c r="FY24" s="69">
        <f ca="1">IFERROR((NORMSDIST(((LN($EP24/$C$37)+(#REF!+($O$47^2)/2)*$O$52)/($O$47*SQRT($O$52))))*$EP24-NORMSDIST((((LN($EP24/$C$37)+(#REF!+($O$47^2)/2)*$O$52)/($O$47*SQRT($O$52)))-$O$47*SQRT(($O$52))))*$C$37*EXP(-#REF!*$O$52))*$B$37*100,0)</f>
        <v>0</v>
      </c>
      <c r="FZ24" s="70"/>
      <c r="GA24" s="71">
        <f t="shared" ca="1" si="60"/>
        <v>0</v>
      </c>
      <c r="GB24" s="70"/>
      <c r="GC24" s="75"/>
      <c r="GD24" s="73"/>
      <c r="GE24" s="74">
        <f t="shared" ca="1" si="61"/>
        <v>2551.7199999999998</v>
      </c>
    </row>
    <row r="25" spans="1:187">
      <c r="A25" s="166" t="s">
        <v>205</v>
      </c>
      <c r="B25" s="594"/>
      <c r="C25" s="600">
        <v>3752.2</v>
      </c>
      <c r="D25" s="595"/>
      <c r="E25" s="705">
        <f t="shared" si="0"/>
        <v>0</v>
      </c>
      <c r="F25" s="708">
        <f t="shared" si="1"/>
        <v>0</v>
      </c>
      <c r="G25" s="596">
        <f t="shared" si="72"/>
        <v>0</v>
      </c>
      <c r="H25" s="781"/>
      <c r="I25" s="653">
        <f t="shared" si="2"/>
        <v>0</v>
      </c>
      <c r="J25" s="654">
        <f t="shared" si="3"/>
        <v>0</v>
      </c>
      <c r="K25" s="49"/>
      <c r="L25" s="734"/>
      <c r="M25" s="730">
        <f t="shared" si="70"/>
        <v>4456.9003904792071</v>
      </c>
      <c r="N25" s="664">
        <f t="shared" si="5"/>
        <v>2551.7199999999998</v>
      </c>
      <c r="O25" s="665">
        <f t="shared" ca="1" si="6"/>
        <v>2551.7199999999998</v>
      </c>
      <c r="P25" s="49"/>
      <c r="Q25" s="741">
        <v>3752.2</v>
      </c>
      <c r="R25" s="749">
        <f t="shared" si="73"/>
        <v>0</v>
      </c>
      <c r="S25" s="762">
        <f t="shared" si="7"/>
        <v>3752.2</v>
      </c>
      <c r="T25" s="588" t="str">
        <f t="shared" si="74"/>
        <v>MERV - XMEV - GFGC37522O - 24hs</v>
      </c>
      <c r="U25" s="754" t="str">
        <f t="shared" si="9"/>
        <v>GFGC37522O</v>
      </c>
      <c r="V25" s="752">
        <f t="shared" ca="1" si="75"/>
        <v>669.30292338876029</v>
      </c>
      <c r="W25" s="583">
        <f>IFERROR(VLOOKUP($U25,HomeBroker!$A$30:$F$90,6,0),0)</f>
        <v>0</v>
      </c>
      <c r="X25" s="580" t="str">
        <f t="shared" si="64"/>
        <v/>
      </c>
      <c r="Y25" s="671" t="str">
        <f t="shared" si="11"/>
        <v/>
      </c>
      <c r="Z25" s="49"/>
      <c r="AA25" s="742">
        <v>3752.2</v>
      </c>
      <c r="AB25" s="750">
        <f t="shared" si="76"/>
        <v>0</v>
      </c>
      <c r="AC25" s="762">
        <f t="shared" si="12"/>
        <v>3752.2</v>
      </c>
      <c r="AD25" s="588" t="str">
        <f t="shared" si="77"/>
        <v>MERV - XMEV - GFGV37522O - 24hs</v>
      </c>
      <c r="AE25" s="754" t="str">
        <f t="shared" si="14"/>
        <v>GFGV37522O</v>
      </c>
      <c r="AF25" s="759">
        <f t="shared" ca="1" si="78"/>
        <v>60.344749885845431</v>
      </c>
      <c r="AG25" s="583">
        <f>IFERROR(VLOOKUP($AE25,HomeBroker!$A$30:$F$90,6,0),0)</f>
        <v>0</v>
      </c>
      <c r="AH25" s="580" t="str">
        <f t="shared" si="66"/>
        <v/>
      </c>
      <c r="AI25" s="671" t="str">
        <f t="shared" si="67"/>
        <v/>
      </c>
      <c r="AJ25" s="49"/>
      <c r="AK25" s="674"/>
      <c r="AL25" s="605" t="s">
        <v>160</v>
      </c>
      <c r="AM25" s="585"/>
      <c r="AN25" s="599"/>
      <c r="AO25" s="589"/>
      <c r="AP25" s="591">
        <f t="shared" si="16"/>
        <v>0</v>
      </c>
      <c r="AQ25" s="602">
        <f t="shared" si="17"/>
        <v>0</v>
      </c>
      <c r="AR25" s="606" t="s">
        <v>206</v>
      </c>
      <c r="AS25" s="585"/>
      <c r="AT25" s="599"/>
      <c r="AU25" s="589"/>
      <c r="AV25" s="591">
        <f t="shared" si="18"/>
        <v>0</v>
      </c>
      <c r="AW25" s="602">
        <f t="shared" si="19"/>
        <v>0</v>
      </c>
      <c r="AX25" s="609" t="s">
        <v>207</v>
      </c>
      <c r="AY25" s="608"/>
      <c r="AZ25" s="589"/>
      <c r="BA25" s="591">
        <f t="shared" si="20"/>
        <v>0</v>
      </c>
      <c r="BB25" s="593">
        <f t="shared" si="21"/>
        <v>0</v>
      </c>
      <c r="CY25" s="68">
        <f t="shared" si="22"/>
        <v>4456.9003904792071</v>
      </c>
      <c r="CZ25" s="69">
        <f t="shared" si="23"/>
        <v>0</v>
      </c>
      <c r="DA25" s="69">
        <f t="shared" si="24"/>
        <v>0</v>
      </c>
      <c r="DB25" s="69">
        <f t="shared" si="25"/>
        <v>0</v>
      </c>
      <c r="DC25" s="69">
        <f t="shared" si="26"/>
        <v>0</v>
      </c>
      <c r="DD25" s="69">
        <f t="shared" si="27"/>
        <v>0</v>
      </c>
      <c r="DE25" s="69">
        <f t="shared" si="28"/>
        <v>0</v>
      </c>
      <c r="DF25" s="69">
        <f t="shared" si="29"/>
        <v>0</v>
      </c>
      <c r="DG25" s="69">
        <f t="shared" si="30"/>
        <v>0</v>
      </c>
      <c r="DH25" s="69">
        <f t="shared" si="31"/>
        <v>0</v>
      </c>
      <c r="DI25" s="69">
        <f t="shared" si="32"/>
        <v>0</v>
      </c>
      <c r="DJ25" s="69">
        <f t="shared" si="33"/>
        <v>0</v>
      </c>
      <c r="DK25" s="69">
        <f t="shared" si="34"/>
        <v>0</v>
      </c>
      <c r="DL25" s="69">
        <f t="shared" si="35"/>
        <v>0</v>
      </c>
      <c r="DM25" s="69">
        <f t="shared" si="36"/>
        <v>0</v>
      </c>
      <c r="DN25" s="69">
        <f t="shared" si="37"/>
        <v>0</v>
      </c>
      <c r="DO25" s="69">
        <f t="shared" si="38"/>
        <v>0</v>
      </c>
      <c r="DP25" s="69">
        <f t="shared" si="39"/>
        <v>0</v>
      </c>
      <c r="DQ25" s="69">
        <f t="shared" si="40"/>
        <v>0</v>
      </c>
      <c r="DR25" s="69">
        <f t="shared" si="41"/>
        <v>0</v>
      </c>
      <c r="DS25" s="69">
        <f t="shared" si="42"/>
        <v>0</v>
      </c>
      <c r="DT25" s="69">
        <f t="shared" si="43"/>
        <v>0</v>
      </c>
      <c r="DU25" s="69">
        <f t="shared" si="44"/>
        <v>0</v>
      </c>
      <c r="DV25" s="69">
        <f t="shared" si="45"/>
        <v>0</v>
      </c>
      <c r="DW25" s="69">
        <f t="shared" si="46"/>
        <v>0</v>
      </c>
      <c r="DX25" s="69">
        <f t="shared" si="47"/>
        <v>0</v>
      </c>
      <c r="DY25" s="69">
        <f t="shared" si="48"/>
        <v>0</v>
      </c>
      <c r="DZ25" s="69">
        <f t="shared" si="49"/>
        <v>0</v>
      </c>
      <c r="EA25" s="69">
        <f t="shared" si="50"/>
        <v>0</v>
      </c>
      <c r="EB25" s="69">
        <f t="shared" si="51"/>
        <v>0</v>
      </c>
      <c r="EC25" s="69">
        <f t="shared" si="52"/>
        <v>0</v>
      </c>
      <c r="ED25" s="69">
        <f t="shared" si="53"/>
        <v>0</v>
      </c>
      <c r="EE25" s="69">
        <f t="shared" si="54"/>
        <v>0</v>
      </c>
      <c r="EF25" s="69">
        <f t="shared" si="55"/>
        <v>0</v>
      </c>
      <c r="EG25" s="69">
        <f t="shared" si="56"/>
        <v>0</v>
      </c>
      <c r="EH25" s="69">
        <f t="shared" si="57"/>
        <v>0</v>
      </c>
      <c r="EI25" s="70"/>
      <c r="EJ25" s="71">
        <f t="shared" si="58"/>
        <v>0</v>
      </c>
      <c r="EK25" s="70"/>
      <c r="EL25" s="75"/>
      <c r="EM25" s="73"/>
      <c r="EN25" s="74">
        <f t="shared" si="68"/>
        <v>2551.7199999999998</v>
      </c>
      <c r="EO25" s="58"/>
      <c r="EP25" s="68">
        <f t="shared" si="59"/>
        <v>4456.9003904792071</v>
      </c>
      <c r="EQ25" s="69">
        <f ca="1">IFERROR((NORMSDIST(((LN($EP25/$C$3)+(#REF!+($O$47^2)/2)*$O$52)/($O$47*SQRT($O$52))))*$EP25-NORMSDIST((((LN($EP25/$C$3)+(#REF!+($O$47^2)/2)*$O$52)/($O$47*SQRT($O$52)))-$O$47*SQRT(($O$52))))*$C$3*EXP(-#REF!*$O$52))*$B$3*100,0)</f>
        <v>0</v>
      </c>
      <c r="ER25" s="69">
        <f ca="1">IFERROR((NORMSDIST(((LN($EP25/$C$4)+(#REF!+($O$47^2)/2)*$O$52)/($O$47*SQRT($O$52))))*$EP25-NORMSDIST((((LN($EP25/$C$4)+(#REF!+($O$47^2)/2)*$O$52)/($O$47*SQRT($O$52)))-$O$47*SQRT(($O$52))))*$C$4*EXP(-#REF!*$O$52))*$B$4*100,0)</f>
        <v>0</v>
      </c>
      <c r="ES25" s="69">
        <f ca="1">IFERROR((NORMSDIST(((LN($EP25/$C$5)+(#REF!+($O$47^2)/2)*$O$52)/($O$47*SQRT($O$52))))*$EP25-NORMSDIST((((LN($EP25/$C$5)+(#REF!+($O$47^2)/2)*$O$52)/($O$47*SQRT($O$52)))-$O$47*SQRT(($O$52))))*$C$5*EXP(-#REF!*$O$52))*$B$5*100,0)</f>
        <v>0</v>
      </c>
      <c r="ET25" s="69">
        <f ca="1">IFERROR((NORMSDIST(((LN($EP25/$C$6)+(#REF!+($O$47^2)/2)*$O$52)/($O$47*SQRT($O$52))))*$EP25-NORMSDIST((((LN($EP25/$C$6)+(#REF!+($O$47^2)/2)*$O$52)/($O$47*SQRT($O$52)))-$O$47*SQRT(($O$52))))*$C$6*EXP(-#REF!*$O$52))*$B$6*100,0)</f>
        <v>0</v>
      </c>
      <c r="EU25" s="69">
        <f ca="1">IFERROR((NORMSDIST(((LN($EP25/$C$7)+(#REF!+($O$47^2)/2)*$O$52)/($O$47*SQRT($O$52))))*$EP25-NORMSDIST((((LN($EP25/$C$7)+(#REF!+($O$47^2)/2)*$O$52)/($O$47*SQRT($O$52)))-$O$47*SQRT(($O$52))))*$C$7*EXP(-#REF!*$O$52))*$B$7*100,0)</f>
        <v>0</v>
      </c>
      <c r="EV25" s="69">
        <f ca="1">IFERROR((NORMSDIST(((LN($EP25/$C$8)+(#REF!+($O$47^2)/2)*$O$52)/($O$47*SQRT($O$52))))*$EP25-NORMSDIST((((LN($EP25/$C$8)+(#REF!+($O$47^2)/2)*$O$52)/($O$47*SQRT($O$52)))-$O$47*SQRT(($O$52))))*$C$8*EXP(-#REF!*$O$52))*$B$8*100,0)</f>
        <v>0</v>
      </c>
      <c r="EW25" s="69">
        <f ca="1">IFERROR((NORMSDIST(((LN($EP25/$C$9)+(#REF!+($O$47^2)/2)*$O$52)/($O$47*SQRT($O$52))))*$EP25-NORMSDIST((((LN($EP25/$C$9)+(#REF!+($O$47^2)/2)*$O$52)/($O$47*SQRT($O$52)))-$O$47*SQRT(($O$52))))*$C$9*EXP(-#REF!*$O$52))*$B$9*100,0)</f>
        <v>0</v>
      </c>
      <c r="EX25" s="69">
        <f ca="1">IFERROR((NORMSDIST(((LN($EP25/$C$10)+(#REF!+($O$47^2)/2)*$O$52)/($O$47*SQRT($O$52))))*$EP25-NORMSDIST((((LN($EP25/$C$10)+(#REF!+($O$47^2)/2)*$O$52)/($O$47*SQRT($O$52)))-$O$47*SQRT(($O$52))))*$C$10*EXP(-#REF!*$O$52))*$B$10*100,0)</f>
        <v>0</v>
      </c>
      <c r="EY25" s="69">
        <f ca="1">IFERROR((NORMSDIST(((LN($EP25/$C$11)+(#REF!+($O$47^2)/2)*$O$52)/($O$47*SQRT($O$52))))*$EP25-NORMSDIST((((LN($EP25/$C$11)+(#REF!+($O$47^2)/2)*$O$52)/($O$47*SQRT($O$52)))-$O$47*SQRT(($O$52))))*$C$11*EXP(-#REF!*$O$52))*$B$11*100,0)</f>
        <v>0</v>
      </c>
      <c r="EZ25" s="69">
        <f ca="1">IFERROR((NORMSDIST(((LN($EP25/$C$12)+(#REF!+($O$47^2)/2)*$O$52)/($O$47*SQRT($O$52))))*$EP25-NORMSDIST((((LN($EP25/$C$12)+(#REF!+($O$47^2)/2)*$O$52)/($O$47*SQRT($O$52)))-$O$47*SQRT(($O$52))))*$C$12*EXP(-#REF!*$O$52))*$B$12*100,0)</f>
        <v>0</v>
      </c>
      <c r="FA25" s="69">
        <f ca="1">IFERROR((NORMSDIST(((LN($EP25/$C$13)+(#REF!+($O$47^2)/2)*$O$52)/($O$47*SQRT($O$52))))*$EP25-NORMSDIST((((LN($EP25/$C$13)+(#REF!+($O$47^2)/2)*$O$52)/($O$47*SQRT($O$52)))-$O$47*SQRT(($O$52))))*$C$13*EXP(-#REF!*$O$52))*$B$13*100,0)</f>
        <v>0</v>
      </c>
      <c r="FB25" s="69">
        <f ca="1">IFERROR((NORMSDIST(((LN($EP25/$C$14)+(#REF!+($O$47^2)/2)*$O$52)/($O$47*SQRT($O$52))))*$EP25-NORMSDIST((((LN($EP25/$C$14)+(#REF!+($O$47^2)/2)*$O$52)/($O$47*SQRT($O$52)))-$O$47*SQRT(($O$52))))*$C$14*EXP(-#REF!*$O$52))*$B$14*100,0)</f>
        <v>0</v>
      </c>
      <c r="FC25" s="69">
        <f ca="1">IFERROR((NORMSDIST(((LN($EP25/$C$15)+(#REF!+($O$47^2)/2)*$O$52)/($O$47*SQRT($O$52))))*$EP25-NORMSDIST((((LN($EP25/$C$15)+(#REF!+($O$47^2)/2)*$O$52)/($O$47*SQRT($O$52)))-$O$47*SQRT(($O$52))))*$C$15*EXP(-#REF!*$O$52))*$B$15*100,0)</f>
        <v>0</v>
      </c>
      <c r="FD25" s="69">
        <f ca="1">IFERROR((NORMSDIST(((LN($EP25/$C$16)+(#REF!+($O$47^2)/2)*$O$52)/($O$47*SQRT($O$52))))*$EP25-NORMSDIST((((LN($EP25/$C$16)+(#REF!+($O$47^2)/2)*$O$52)/($O$47*SQRT($O$52)))-$O$47*SQRT(($O$52))))*$C$16*EXP(-#REF!*$O$52))*$B$16*100,0)</f>
        <v>0</v>
      </c>
      <c r="FE25" s="69">
        <f ca="1">IFERROR((NORMSDIST(((LN($EP25/$C$17)+(#REF!+($O$47^2)/2)*$O$52)/($O$47*SQRT($O$52))))*$EP25-NORMSDIST((((LN($EP25/$C$17)+(#REF!+($O$47^2)/2)*$O$52)/($O$47*SQRT($O$52)))-$O$47*SQRT(($O$52))))*$C$17*EXP(-#REF!*$O$52))*$B$17*100,0)</f>
        <v>0</v>
      </c>
      <c r="FF25" s="69">
        <f ca="1">IFERROR((NORMSDIST(((LN($EP25/$C$18)+(#REF!+($O$47^2)/2)*$O$52)/($O$47*SQRT($O$52))))*$EP25-NORMSDIST((((LN($EP25/$C$18)+(#REF!+($O$47^2)/2)*$O$52)/($O$47*SQRT($O$52)))-$O$47*SQRT(($O$52))))*$C$18*EXP(-#REF!*$O$52))*$B$18*100,0)</f>
        <v>0</v>
      </c>
      <c r="FG25" s="69">
        <f ca="1">IFERROR((NORMSDIST(((LN($EP25/$C$19)+(#REF!+($O$47^2)/2)*$O$52)/($O$47*SQRT($O$52))))*$EP25-NORMSDIST((((LN($EP25/$C$19)+(#REF!+($O$47^2)/2)*$O$52)/($O$47*SQRT($O$52)))-$O$47*SQRT(($O$52))))*$C$19*EXP(-#REF!*$O$52))*$B$19*100,0)</f>
        <v>0</v>
      </c>
      <c r="FH25" s="69">
        <f ca="1">IFERROR((NORMSDIST(((LN($EP25/$C$20)+(#REF!+($O$47^2)/2)*$O$52)/($O$47*SQRT($O$52))))*$EP25-NORMSDIST((((LN($EP25/$C$20)+(#REF!+($O$47^2)/2)*$O$52)/($O$47*SQRT($O$52)))-$O$47*SQRT(($O$52))))*$C$20*EXP(-#REF!*$O$52))*$B$20*100,0)</f>
        <v>0</v>
      </c>
      <c r="FI25" s="69">
        <f ca="1">IFERROR((NORMSDIST(((LN($EP25/$C$21)+(#REF!+($O$47^2)/2)*$O$52)/($O$47*SQRT($O$52))))*$EP25-NORMSDIST((((LN($EP25/$C$21)+(#REF!+($O$47^2)/2)*$O$52)/($O$47*SQRT($O$52)))-$O$47*SQRT(($O$52))))*$C$21*EXP(-#REF!*$O$52))*$B$21*100,0)</f>
        <v>0</v>
      </c>
      <c r="FJ25" s="69">
        <f ca="1">IFERROR((NORMSDIST(((LN($EP25/$C$22)+(#REF!+($O$47^2)/2)*$O$52)/($O$47*SQRT($O$52))))*$EP25-NORMSDIST((((LN($EP25/$C$22)+(#REF!+($O$47^2)/2)*$O$52)/($O$47*SQRT($O$52)))-$O$47*SQRT(($O$52))))*$C$22*EXP(-#REF!*$O$52))*$B$22*100,0)</f>
        <v>0</v>
      </c>
      <c r="FK25" s="69">
        <f ca="1">IFERROR((NORMSDIST(((LN($EP25/$C$23)+(#REF!+($O$47^2)/2)*$O$52)/($O$47*SQRT($O$52))))*$EP25-NORMSDIST((((LN($EP25/$C$23)+(#REF!+($O$47^2)/2)*$O$52)/($O$47*SQRT($O$52)))-$O$47*SQRT(($O$52))))*$C$23*EXP(-#REF!*$O$52))*$B$23*100,0)</f>
        <v>0</v>
      </c>
      <c r="FL25" s="69">
        <f ca="1">IFERROR((NORMSDIST(((LN($EP25/$C$24)+(#REF!+($O$47^2)/2)*$O$52)/($O$47*SQRT($O$52))))*$EP25-NORMSDIST((((LN($EP25/$C$24)+(#REF!+($O$47^2)/2)*$O$52)/($O$47*SQRT($O$52)))-$O$47*SQRT(($O$52))))*$C$24*EXP(-#REF!*$O$52))*$B$24*100,0)</f>
        <v>0</v>
      </c>
      <c r="FM25" s="69">
        <f ca="1">IFERROR((NORMSDIST(((LN($EP25/$C$25)+(#REF!+($O$47^2)/2)*$O$52)/($O$47*SQRT($O$52))))*$EP25-NORMSDIST((((LN($EP25/$C$25)+(#REF!+($O$47^2)/2)*$O$52)/($O$47*SQRT($O$52)))-$O$47*SQRT(($O$52))))*$C$25*EXP(-#REF!*$O$52))*$B$25*100,0)</f>
        <v>0</v>
      </c>
      <c r="FN25" s="69">
        <f ca="1">IFERROR((NORMSDIST(((LN($EP25/$C$26)+(#REF!+($O$47^2)/2)*$O$52)/($O$47*SQRT($O$52))))*$EP25-NORMSDIST((((LN($EP25/$C$26)+(#REF!+($O$47^2)/2)*$O$52)/($O$47*SQRT($O$52)))-$O$47*SQRT(($O$52))))*$C$26*EXP(-#REF!*$O$52))*$B$26*100,0)</f>
        <v>0</v>
      </c>
      <c r="FO25" s="69">
        <f ca="1">IFERROR((NORMSDIST(((LN($EP25/$C$27)+(#REF!+($O$47^2)/2)*$O$52)/($O$47*SQRT($O$52))))*$EP25-NORMSDIST((((LN($EP25/$C$27)+(#REF!+($O$47^2)/2)*$O$52)/($O$47*SQRT($O$52)))-$O$47*SQRT(($O$52))))*$C$27*EXP(-#REF!*$O$52))*$B$27*100,0)</f>
        <v>0</v>
      </c>
      <c r="FP25" s="69">
        <f ca="1">IFERROR((NORMSDIST(((LN($EP25/$C$28)+(#REF!+($O$47^2)/2)*$O$52)/($O$47*SQRT($O$52))))*$EP25-NORMSDIST((((LN($EP25/$C$28)+(#REF!+($O$47^2)/2)*$O$52)/($O$47*SQRT($O$52)))-$O$47*SQRT(($O$52))))*$C$28*EXP(-#REF!*$O$52))*$B$28*100,0)</f>
        <v>0</v>
      </c>
      <c r="FQ25" s="69">
        <f ca="1">IFERROR((NORMSDIST(((LN($EP25/$C$29)+(#REF!+($O$47^2)/2)*$O$52)/($O$47*SQRT($O$52))))*$EP25-NORMSDIST((((LN($EP25/$C$29)+(#REF!+($O$47^2)/2)*$O$52)/($O$47*SQRT($O$52)))-$O$47*SQRT(($O$52))))*$C$29*EXP(-#REF!*$O$52))*$B$29*100,0)</f>
        <v>0</v>
      </c>
      <c r="FR25" s="69">
        <f ca="1">IFERROR((NORMSDIST(((LN($EP25/$C$30)+(#REF!+($O$47^2)/2)*$O$52)/($O$47*SQRT($O$52))))*$EP25-NORMSDIST((((LN($EP25/$C$30)+(#REF!+($O$47^2)/2)*$O$52)/($O$47*SQRT($O$52)))-$O$47*SQRT(($O$52))))*$C$30*EXP(-#REF!*$O$52))*$B$30*100,0)</f>
        <v>0</v>
      </c>
      <c r="FS25" s="69">
        <f ca="1">IFERROR((NORMSDIST(((LN($EP25/$C$31)+(#REF!+($O$47^2)/2)*$O$52)/($O$47*SQRT($O$52))))*$EP25-NORMSDIST((((LN($EP25/$C$31)+(#REF!+($O$47^2)/2)*$O$52)/($O$47*SQRT($O$52)))-$O$47*SQRT(($O$52))))*$C$31*EXP(-#REF!*$O$52))*$B$31*100,0)</f>
        <v>0</v>
      </c>
      <c r="FT25" s="69">
        <f ca="1">IFERROR((NORMSDIST(((LN($EP25/$C$32)+(#REF!+($O$47^2)/2)*$O$52)/($O$47*SQRT($O$52))))*$EP25-NORMSDIST((((LN($EP25/$C$32)+(#REF!+($O$47^2)/2)*$O$52)/($O$47*SQRT($O$52)))-$O$47*SQRT(($O$52))))*$C$32*EXP(-#REF!*$O$52))*$B$32*100,0)</f>
        <v>0</v>
      </c>
      <c r="FU25" s="69">
        <f ca="1">IFERROR((NORMSDIST(((LN($EP25/$C$33)+(#REF!+($O$47^2)/2)*$O$52)/($O$47*SQRT($O$52))))*$EP25-NORMSDIST((((LN($EP25/$C$33)+(#REF!+($O$47^2)/2)*$O$52)/($O$47*SQRT($O$52)))-$O$47*SQRT(($O$52))))*$C$33*EXP(-#REF!*$O$52))*$B$33*100,0)</f>
        <v>0</v>
      </c>
      <c r="FV25" s="69">
        <f ca="1">IFERROR((NORMSDIST(((LN($EP25/$C$34)+(#REF!+($O$47^2)/2)*$O$52)/($O$47*SQRT($O$52))))*$EP25-NORMSDIST((((LN($EP25/$C$34)+(#REF!+($O$47^2)/2)*$O$52)/($O$47*SQRT($O$52)))-$O$47*SQRT(($O$52))))*$C$34*EXP(-#REF!*$O$52))*$B$34*100,0)</f>
        <v>0</v>
      </c>
      <c r="FW25" s="69">
        <f ca="1">IFERROR((NORMSDIST(((LN($EP25/$C$35)+(#REF!+($O$47^2)/2)*$O$52)/($O$47*SQRT($O$52))))*$EP25-NORMSDIST((((LN($EP25/$C$35)+(#REF!+($O$47^2)/2)*$O$52)/($O$47*SQRT($O$52)))-$O$47*SQRT(($O$52))))*$C$35*EXP(-#REF!*$O$52))*$B$35*100,0)</f>
        <v>0</v>
      </c>
      <c r="FX25" s="69">
        <f ca="1">IFERROR((NORMSDIST(((LN($EP25/$C$36)+(#REF!+($O$47^2)/2)*$O$52)/($O$47*SQRT($O$52))))*$EP25-NORMSDIST((((LN($EP25/$C$36)+(#REF!+($O$47^2)/2)*$O$52)/($O$47*SQRT($O$52)))-$O$47*SQRT(($O$52))))*$C$36*EXP(-#REF!*$O$52))*$B$36*100,0)</f>
        <v>0</v>
      </c>
      <c r="FY25" s="69">
        <f ca="1">IFERROR((NORMSDIST(((LN($EP25/$C$37)+(#REF!+($O$47^2)/2)*$O$52)/($O$47*SQRT($O$52))))*$EP25-NORMSDIST((((LN($EP25/$C$37)+(#REF!+($O$47^2)/2)*$O$52)/($O$47*SQRT($O$52)))-$O$47*SQRT(($O$52))))*$C$37*EXP(-#REF!*$O$52))*$B$37*100,0)</f>
        <v>0</v>
      </c>
      <c r="FZ25" s="70"/>
      <c r="GA25" s="71">
        <f t="shared" ca="1" si="60"/>
        <v>0</v>
      </c>
      <c r="GB25" s="70"/>
      <c r="GC25" s="75"/>
      <c r="GD25" s="73"/>
      <c r="GE25" s="74">
        <f t="shared" ca="1" si="61"/>
        <v>2551.7199999999998</v>
      </c>
    </row>
    <row r="26" spans="1:187">
      <c r="A26" s="166" t="s">
        <v>205</v>
      </c>
      <c r="B26" s="797"/>
      <c r="C26" s="798">
        <v>3858.1</v>
      </c>
      <c r="D26" s="799"/>
      <c r="E26" s="800">
        <f t="shared" si="0"/>
        <v>0</v>
      </c>
      <c r="F26" s="801">
        <f t="shared" si="1"/>
        <v>0</v>
      </c>
      <c r="G26" s="802">
        <f t="shared" si="72"/>
        <v>550</v>
      </c>
      <c r="H26" s="803"/>
      <c r="I26" s="804">
        <f t="shared" si="2"/>
        <v>0</v>
      </c>
      <c r="J26" s="805">
        <f t="shared" si="3"/>
        <v>0</v>
      </c>
      <c r="K26" s="49"/>
      <c r="L26" s="734"/>
      <c r="M26" s="730">
        <f t="shared" si="70"/>
        <v>4546.0383982887915</v>
      </c>
      <c r="N26" s="666">
        <f t="shared" si="5"/>
        <v>2551.7199999999998</v>
      </c>
      <c r="O26" s="667">
        <f t="shared" ca="1" si="6"/>
        <v>2551.7199999999998</v>
      </c>
      <c r="P26" s="49"/>
      <c r="Q26" s="740">
        <v>3858.1</v>
      </c>
      <c r="R26" s="764">
        <f t="shared" si="73"/>
        <v>0</v>
      </c>
      <c r="S26" s="761">
        <f t="shared" si="7"/>
        <v>3858.1</v>
      </c>
      <c r="T26" s="586" t="str">
        <f t="shared" si="74"/>
        <v>MERV - XMEV - GFGC38581O - 24hs</v>
      </c>
      <c r="U26" s="753" t="str">
        <f t="shared" si="9"/>
        <v>GFGC38581O</v>
      </c>
      <c r="V26" s="765">
        <f t="shared" ca="1" si="75"/>
        <v>616.43983763700271</v>
      </c>
      <c r="W26" s="582">
        <f>IFERROR(VLOOKUP($U26,HomeBroker!$A$30:$F$90,6,0),0)</f>
        <v>550</v>
      </c>
      <c r="X26" s="581" t="str">
        <f t="shared" si="64"/>
        <v/>
      </c>
      <c r="Y26" s="672">
        <f t="shared" si="11"/>
        <v>0.44736842105263164</v>
      </c>
      <c r="Z26" s="49"/>
      <c r="AA26" s="743">
        <v>3858.1</v>
      </c>
      <c r="AB26" s="778">
        <f t="shared" si="76"/>
        <v>0</v>
      </c>
      <c r="AC26" s="761">
        <f t="shared" si="12"/>
        <v>3858.1</v>
      </c>
      <c r="AD26" s="586" t="str">
        <f t="shared" si="77"/>
        <v>MERV - XMEV - GFGV38581O - 24hs</v>
      </c>
      <c r="AE26" s="753" t="str">
        <f t="shared" si="14"/>
        <v>GFGV38581O</v>
      </c>
      <c r="AF26" s="758">
        <f t="shared" ca="1" si="78"/>
        <v>88.90705684704335</v>
      </c>
      <c r="AG26" s="582">
        <f>IFERROR(VLOOKUP($AE26,HomeBroker!$A$30:$F$90,6,0),0)</f>
        <v>0</v>
      </c>
      <c r="AH26" s="581" t="str">
        <f t="shared" si="66"/>
        <v/>
      </c>
      <c r="AI26" s="672" t="str">
        <f t="shared" si="67"/>
        <v/>
      </c>
      <c r="AJ26" s="49"/>
      <c r="AK26" s="673"/>
      <c r="AL26" s="605" t="s">
        <v>160</v>
      </c>
      <c r="AM26" s="584"/>
      <c r="AN26" s="598"/>
      <c r="AO26" s="587"/>
      <c r="AP26" s="590">
        <f t="shared" si="16"/>
        <v>0</v>
      </c>
      <c r="AQ26" s="601">
        <f t="shared" si="17"/>
        <v>0</v>
      </c>
      <c r="AR26" s="606" t="s">
        <v>206</v>
      </c>
      <c r="AS26" s="584"/>
      <c r="AT26" s="598"/>
      <c r="AU26" s="587"/>
      <c r="AV26" s="590">
        <f t="shared" si="18"/>
        <v>0</v>
      </c>
      <c r="AW26" s="601">
        <f t="shared" si="19"/>
        <v>0</v>
      </c>
      <c r="AX26" s="609" t="s">
        <v>207</v>
      </c>
      <c r="AY26" s="607"/>
      <c r="AZ26" s="587"/>
      <c r="BA26" s="590">
        <f t="shared" si="20"/>
        <v>0</v>
      </c>
      <c r="BB26" s="592">
        <f t="shared" si="21"/>
        <v>0</v>
      </c>
      <c r="CY26" s="68">
        <f t="shared" si="22"/>
        <v>4546.0383982887915</v>
      </c>
      <c r="CZ26" s="69">
        <f t="shared" si="23"/>
        <v>0</v>
      </c>
      <c r="DA26" s="69">
        <f t="shared" si="24"/>
        <v>0</v>
      </c>
      <c r="DB26" s="69">
        <f t="shared" si="25"/>
        <v>0</v>
      </c>
      <c r="DC26" s="69">
        <f t="shared" si="26"/>
        <v>0</v>
      </c>
      <c r="DD26" s="69">
        <f t="shared" si="27"/>
        <v>0</v>
      </c>
      <c r="DE26" s="69">
        <f t="shared" si="28"/>
        <v>0</v>
      </c>
      <c r="DF26" s="69">
        <f t="shared" si="29"/>
        <v>0</v>
      </c>
      <c r="DG26" s="69">
        <f t="shared" si="30"/>
        <v>0</v>
      </c>
      <c r="DH26" s="69">
        <f t="shared" si="31"/>
        <v>0</v>
      </c>
      <c r="DI26" s="69">
        <f t="shared" si="32"/>
        <v>0</v>
      </c>
      <c r="DJ26" s="69">
        <f t="shared" si="33"/>
        <v>0</v>
      </c>
      <c r="DK26" s="69">
        <f t="shared" si="34"/>
        <v>0</v>
      </c>
      <c r="DL26" s="69">
        <f t="shared" si="35"/>
        <v>0</v>
      </c>
      <c r="DM26" s="69">
        <f t="shared" si="36"/>
        <v>0</v>
      </c>
      <c r="DN26" s="69">
        <f t="shared" si="37"/>
        <v>0</v>
      </c>
      <c r="DO26" s="69">
        <f t="shared" si="38"/>
        <v>0</v>
      </c>
      <c r="DP26" s="69">
        <f t="shared" si="39"/>
        <v>0</v>
      </c>
      <c r="DQ26" s="69">
        <f t="shared" si="40"/>
        <v>0</v>
      </c>
      <c r="DR26" s="69">
        <f t="shared" si="41"/>
        <v>0</v>
      </c>
      <c r="DS26" s="69">
        <f t="shared" si="42"/>
        <v>0</v>
      </c>
      <c r="DT26" s="69">
        <f t="shared" si="43"/>
        <v>0</v>
      </c>
      <c r="DU26" s="69">
        <f t="shared" si="44"/>
        <v>0</v>
      </c>
      <c r="DV26" s="69">
        <f t="shared" si="45"/>
        <v>0</v>
      </c>
      <c r="DW26" s="69">
        <f t="shared" si="46"/>
        <v>0</v>
      </c>
      <c r="DX26" s="69">
        <f t="shared" si="47"/>
        <v>0</v>
      </c>
      <c r="DY26" s="69">
        <f t="shared" si="48"/>
        <v>0</v>
      </c>
      <c r="DZ26" s="69">
        <f t="shared" si="49"/>
        <v>0</v>
      </c>
      <c r="EA26" s="69">
        <f t="shared" si="50"/>
        <v>0</v>
      </c>
      <c r="EB26" s="69">
        <f t="shared" si="51"/>
        <v>0</v>
      </c>
      <c r="EC26" s="69">
        <f t="shared" si="52"/>
        <v>0</v>
      </c>
      <c r="ED26" s="69">
        <f t="shared" si="53"/>
        <v>0</v>
      </c>
      <c r="EE26" s="69">
        <f t="shared" si="54"/>
        <v>0</v>
      </c>
      <c r="EF26" s="69">
        <f t="shared" si="55"/>
        <v>0</v>
      </c>
      <c r="EG26" s="69">
        <f t="shared" si="56"/>
        <v>0</v>
      </c>
      <c r="EH26" s="69">
        <f t="shared" si="57"/>
        <v>0</v>
      </c>
      <c r="EI26" s="70"/>
      <c r="EJ26" s="71">
        <f t="shared" si="58"/>
        <v>0</v>
      </c>
      <c r="EK26" s="70"/>
      <c r="EL26" s="75"/>
      <c r="EM26" s="73"/>
      <c r="EN26" s="74">
        <f t="shared" si="68"/>
        <v>2551.7199999999998</v>
      </c>
      <c r="EO26" s="58"/>
      <c r="EP26" s="68">
        <f t="shared" si="59"/>
        <v>4546.0383982887915</v>
      </c>
      <c r="EQ26" s="69">
        <f ca="1">IFERROR((NORMSDIST(((LN($EP26/$C$3)+(#REF!+($O$47^2)/2)*$O$52)/($O$47*SQRT($O$52))))*$EP26-NORMSDIST((((LN($EP26/$C$3)+(#REF!+($O$47^2)/2)*$O$52)/($O$47*SQRT($O$52)))-$O$47*SQRT(($O$52))))*$C$3*EXP(-#REF!*$O$52))*$B$3*100,0)</f>
        <v>0</v>
      </c>
      <c r="ER26" s="69">
        <f ca="1">IFERROR((NORMSDIST(((LN($EP26/$C$4)+(#REF!+($O$47^2)/2)*$O$52)/($O$47*SQRT($O$52))))*$EP26-NORMSDIST((((LN($EP26/$C$4)+(#REF!+($O$47^2)/2)*$O$52)/($O$47*SQRT($O$52)))-$O$47*SQRT(($O$52))))*$C$4*EXP(-#REF!*$O$52))*$B$4*100,0)</f>
        <v>0</v>
      </c>
      <c r="ES26" s="69">
        <f ca="1">IFERROR((NORMSDIST(((LN($EP26/$C$5)+(#REF!+($O$47^2)/2)*$O$52)/($O$47*SQRT($O$52))))*$EP26-NORMSDIST((((LN($EP26/$C$5)+(#REF!+($O$47^2)/2)*$O$52)/($O$47*SQRT($O$52)))-$O$47*SQRT(($O$52))))*$C$5*EXP(-#REF!*$O$52))*$B$5*100,0)</f>
        <v>0</v>
      </c>
      <c r="ET26" s="69">
        <f ca="1">IFERROR((NORMSDIST(((LN($EP26/$C$6)+(#REF!+($O$47^2)/2)*$O$52)/($O$47*SQRT($O$52))))*$EP26-NORMSDIST((((LN($EP26/$C$6)+(#REF!+($O$47^2)/2)*$O$52)/($O$47*SQRT($O$52)))-$O$47*SQRT(($O$52))))*$C$6*EXP(-#REF!*$O$52))*$B$6*100,0)</f>
        <v>0</v>
      </c>
      <c r="EU26" s="69">
        <f ca="1">IFERROR((NORMSDIST(((LN($EP26/$C$7)+(#REF!+($O$47^2)/2)*$O$52)/($O$47*SQRT($O$52))))*$EP26-NORMSDIST((((LN($EP26/$C$7)+(#REF!+($O$47^2)/2)*$O$52)/($O$47*SQRT($O$52)))-$O$47*SQRT(($O$52))))*$C$7*EXP(-#REF!*$O$52))*$B$7*100,0)</f>
        <v>0</v>
      </c>
      <c r="EV26" s="69">
        <f ca="1">IFERROR((NORMSDIST(((LN($EP26/$C$8)+(#REF!+($O$47^2)/2)*$O$52)/($O$47*SQRT($O$52))))*$EP26-NORMSDIST((((LN($EP26/$C$8)+(#REF!+($O$47^2)/2)*$O$52)/($O$47*SQRT($O$52)))-$O$47*SQRT(($O$52))))*$C$8*EXP(-#REF!*$O$52))*$B$8*100,0)</f>
        <v>0</v>
      </c>
      <c r="EW26" s="69">
        <f ca="1">IFERROR((NORMSDIST(((LN($EP26/$C$9)+(#REF!+($O$47^2)/2)*$O$52)/($O$47*SQRT($O$52))))*$EP26-NORMSDIST((((LN($EP26/$C$9)+(#REF!+($O$47^2)/2)*$O$52)/($O$47*SQRT($O$52)))-$O$47*SQRT(($O$52))))*$C$9*EXP(-#REF!*$O$52))*$B$9*100,0)</f>
        <v>0</v>
      </c>
      <c r="EX26" s="69">
        <f ca="1">IFERROR((NORMSDIST(((LN($EP26/$C$10)+(#REF!+($O$47^2)/2)*$O$52)/($O$47*SQRT($O$52))))*$EP26-NORMSDIST((((LN($EP26/$C$10)+(#REF!+($O$47^2)/2)*$O$52)/($O$47*SQRT($O$52)))-$O$47*SQRT(($O$52))))*$C$10*EXP(-#REF!*$O$52))*$B$10*100,0)</f>
        <v>0</v>
      </c>
      <c r="EY26" s="69">
        <f ca="1">IFERROR((NORMSDIST(((LN($EP26/$C$11)+(#REF!+($O$47^2)/2)*$O$52)/($O$47*SQRT($O$52))))*$EP26-NORMSDIST((((LN($EP26/$C$11)+(#REF!+($O$47^2)/2)*$O$52)/($O$47*SQRT($O$52)))-$O$47*SQRT(($O$52))))*$C$11*EXP(-#REF!*$O$52))*$B$11*100,0)</f>
        <v>0</v>
      </c>
      <c r="EZ26" s="69">
        <f ca="1">IFERROR((NORMSDIST(((LN($EP26/$C$12)+(#REF!+($O$47^2)/2)*$O$52)/($O$47*SQRT($O$52))))*$EP26-NORMSDIST((((LN($EP26/$C$12)+(#REF!+($O$47^2)/2)*$O$52)/($O$47*SQRT($O$52)))-$O$47*SQRT(($O$52))))*$C$12*EXP(-#REF!*$O$52))*$B$12*100,0)</f>
        <v>0</v>
      </c>
      <c r="FA26" s="69">
        <f ca="1">IFERROR((NORMSDIST(((LN($EP26/$C$13)+(#REF!+($O$47^2)/2)*$O$52)/($O$47*SQRT($O$52))))*$EP26-NORMSDIST((((LN($EP26/$C$13)+(#REF!+($O$47^2)/2)*$O$52)/($O$47*SQRT($O$52)))-$O$47*SQRT(($O$52))))*$C$13*EXP(-#REF!*$O$52))*$B$13*100,0)</f>
        <v>0</v>
      </c>
      <c r="FB26" s="69">
        <f ca="1">IFERROR((NORMSDIST(((LN($EP26/$C$14)+(#REF!+($O$47^2)/2)*$O$52)/($O$47*SQRT($O$52))))*$EP26-NORMSDIST((((LN($EP26/$C$14)+(#REF!+($O$47^2)/2)*$O$52)/($O$47*SQRT($O$52)))-$O$47*SQRT(($O$52))))*$C$14*EXP(-#REF!*$O$52))*$B$14*100,0)</f>
        <v>0</v>
      </c>
      <c r="FC26" s="69">
        <f ca="1">IFERROR((NORMSDIST(((LN($EP26/$C$15)+(#REF!+($O$47^2)/2)*$O$52)/($O$47*SQRT($O$52))))*$EP26-NORMSDIST((((LN($EP26/$C$15)+(#REF!+($O$47^2)/2)*$O$52)/($O$47*SQRT($O$52)))-$O$47*SQRT(($O$52))))*$C$15*EXP(-#REF!*$O$52))*$B$15*100,0)</f>
        <v>0</v>
      </c>
      <c r="FD26" s="69">
        <f ca="1">IFERROR((NORMSDIST(((LN($EP26/$C$16)+(#REF!+($O$47^2)/2)*$O$52)/($O$47*SQRT($O$52))))*$EP26-NORMSDIST((((LN($EP26/$C$16)+(#REF!+($O$47^2)/2)*$O$52)/($O$47*SQRT($O$52)))-$O$47*SQRT(($O$52))))*$C$16*EXP(-#REF!*$O$52))*$B$16*100,0)</f>
        <v>0</v>
      </c>
      <c r="FE26" s="69">
        <f ca="1">IFERROR((NORMSDIST(((LN($EP26/$C$17)+(#REF!+($O$47^2)/2)*$O$52)/($O$47*SQRT($O$52))))*$EP26-NORMSDIST((((LN($EP26/$C$17)+(#REF!+($O$47^2)/2)*$O$52)/($O$47*SQRT($O$52)))-$O$47*SQRT(($O$52))))*$C$17*EXP(-#REF!*$O$52))*$B$17*100,0)</f>
        <v>0</v>
      </c>
      <c r="FF26" s="69">
        <f ca="1">IFERROR((NORMSDIST(((LN($EP26/$C$18)+(#REF!+($O$47^2)/2)*$O$52)/($O$47*SQRT($O$52))))*$EP26-NORMSDIST((((LN($EP26/$C$18)+(#REF!+($O$47^2)/2)*$O$52)/($O$47*SQRT($O$52)))-$O$47*SQRT(($O$52))))*$C$18*EXP(-#REF!*$O$52))*$B$18*100,0)</f>
        <v>0</v>
      </c>
      <c r="FG26" s="69">
        <f ca="1">IFERROR((NORMSDIST(((LN($EP26/$C$19)+(#REF!+($O$47^2)/2)*$O$52)/($O$47*SQRT($O$52))))*$EP26-NORMSDIST((((LN($EP26/$C$19)+(#REF!+($O$47^2)/2)*$O$52)/($O$47*SQRT($O$52)))-$O$47*SQRT(($O$52))))*$C$19*EXP(-#REF!*$O$52))*$B$19*100,0)</f>
        <v>0</v>
      </c>
      <c r="FH26" s="69">
        <f ca="1">IFERROR((NORMSDIST(((LN($EP26/$C$20)+(#REF!+($O$47^2)/2)*$O$52)/($O$47*SQRT($O$52))))*$EP26-NORMSDIST((((LN($EP26/$C$20)+(#REF!+($O$47^2)/2)*$O$52)/($O$47*SQRT($O$52)))-$O$47*SQRT(($O$52))))*$C$20*EXP(-#REF!*$O$52))*$B$20*100,0)</f>
        <v>0</v>
      </c>
      <c r="FI26" s="69">
        <f ca="1">IFERROR((NORMSDIST(((LN($EP26/$C$21)+(#REF!+($O$47^2)/2)*$O$52)/($O$47*SQRT($O$52))))*$EP26-NORMSDIST((((LN($EP26/$C$21)+(#REF!+($O$47^2)/2)*$O$52)/($O$47*SQRT($O$52)))-$O$47*SQRT(($O$52))))*$C$21*EXP(-#REF!*$O$52))*$B$21*100,0)</f>
        <v>0</v>
      </c>
      <c r="FJ26" s="69">
        <f ca="1">IFERROR((NORMSDIST(((LN($EP26/$C$22)+(#REF!+($O$47^2)/2)*$O$52)/($O$47*SQRT($O$52))))*$EP26-NORMSDIST((((LN($EP26/$C$22)+(#REF!+($O$47^2)/2)*$O$52)/($O$47*SQRT($O$52)))-$O$47*SQRT(($O$52))))*$C$22*EXP(-#REF!*$O$52))*$B$22*100,0)</f>
        <v>0</v>
      </c>
      <c r="FK26" s="69">
        <f ca="1">IFERROR((NORMSDIST(((LN($EP26/$C$23)+(#REF!+($O$47^2)/2)*$O$52)/($O$47*SQRT($O$52))))*$EP26-NORMSDIST((((LN($EP26/$C$23)+(#REF!+($O$47^2)/2)*$O$52)/($O$47*SQRT($O$52)))-$O$47*SQRT(($O$52))))*$C$23*EXP(-#REF!*$O$52))*$B$23*100,0)</f>
        <v>0</v>
      </c>
      <c r="FL26" s="69">
        <f ca="1">IFERROR((NORMSDIST(((LN($EP26/$C$24)+(#REF!+($O$47^2)/2)*$O$52)/($O$47*SQRT($O$52))))*$EP26-NORMSDIST((((LN($EP26/$C$24)+(#REF!+($O$47^2)/2)*$O$52)/($O$47*SQRT($O$52)))-$O$47*SQRT(($O$52))))*$C$24*EXP(-#REF!*$O$52))*$B$24*100,0)</f>
        <v>0</v>
      </c>
      <c r="FM26" s="69">
        <f ca="1">IFERROR((NORMSDIST(((LN($EP26/$C$25)+(#REF!+($O$47^2)/2)*$O$52)/($O$47*SQRT($O$52))))*$EP26-NORMSDIST((((LN($EP26/$C$25)+(#REF!+($O$47^2)/2)*$O$52)/($O$47*SQRT($O$52)))-$O$47*SQRT(($O$52))))*$C$25*EXP(-#REF!*$O$52))*$B$25*100,0)</f>
        <v>0</v>
      </c>
      <c r="FN26" s="69">
        <f ca="1">IFERROR((NORMSDIST(((LN($EP26/$C$26)+(#REF!+($O$47^2)/2)*$O$52)/($O$47*SQRT($O$52))))*$EP26-NORMSDIST((((LN($EP26/$C$26)+(#REF!+($O$47^2)/2)*$O$52)/($O$47*SQRT($O$52)))-$O$47*SQRT(($O$52))))*$C$26*EXP(-#REF!*$O$52))*$B$26*100,0)</f>
        <v>0</v>
      </c>
      <c r="FO26" s="69">
        <f ca="1">IFERROR((NORMSDIST(((LN($EP26/$C$27)+(#REF!+($O$47^2)/2)*$O$52)/($O$47*SQRT($O$52))))*$EP26-NORMSDIST((((LN($EP26/$C$27)+(#REF!+($O$47^2)/2)*$O$52)/($O$47*SQRT($O$52)))-$O$47*SQRT(($O$52))))*$C$27*EXP(-#REF!*$O$52))*$B$27*100,0)</f>
        <v>0</v>
      </c>
      <c r="FP26" s="69">
        <f ca="1">IFERROR((NORMSDIST(((LN($EP26/$C$28)+(#REF!+($O$47^2)/2)*$O$52)/($O$47*SQRT($O$52))))*$EP26-NORMSDIST((((LN($EP26/$C$28)+(#REF!+($O$47^2)/2)*$O$52)/($O$47*SQRT($O$52)))-$O$47*SQRT(($O$52))))*$C$28*EXP(-#REF!*$O$52))*$B$28*100,0)</f>
        <v>0</v>
      </c>
      <c r="FQ26" s="69">
        <f ca="1">IFERROR((NORMSDIST(((LN($EP26/$C$29)+(#REF!+($O$47^2)/2)*$O$52)/($O$47*SQRT($O$52))))*$EP26-NORMSDIST((((LN($EP26/$C$29)+(#REF!+($O$47^2)/2)*$O$52)/($O$47*SQRT($O$52)))-$O$47*SQRT(($O$52))))*$C$29*EXP(-#REF!*$O$52))*$B$29*100,0)</f>
        <v>0</v>
      </c>
      <c r="FR26" s="69">
        <f ca="1">IFERROR((NORMSDIST(((LN($EP26/$C$30)+(#REF!+($O$47^2)/2)*$O$52)/($O$47*SQRT($O$52))))*$EP26-NORMSDIST((((LN($EP26/$C$30)+(#REF!+($O$47^2)/2)*$O$52)/($O$47*SQRT($O$52)))-$O$47*SQRT(($O$52))))*$C$30*EXP(-#REF!*$O$52))*$B$30*100,0)</f>
        <v>0</v>
      </c>
      <c r="FS26" s="69">
        <f ca="1">IFERROR((NORMSDIST(((LN($EP26/$C$31)+(#REF!+($O$47^2)/2)*$O$52)/($O$47*SQRT($O$52))))*$EP26-NORMSDIST((((LN($EP26/$C$31)+(#REF!+($O$47^2)/2)*$O$52)/($O$47*SQRT($O$52)))-$O$47*SQRT(($O$52))))*$C$31*EXP(-#REF!*$O$52))*$B$31*100,0)</f>
        <v>0</v>
      </c>
      <c r="FT26" s="69">
        <f ca="1">IFERROR((NORMSDIST(((LN($EP26/$C$32)+(#REF!+($O$47^2)/2)*$O$52)/($O$47*SQRT($O$52))))*$EP26-NORMSDIST((((LN($EP26/$C$32)+(#REF!+($O$47^2)/2)*$O$52)/($O$47*SQRT($O$52)))-$O$47*SQRT(($O$52))))*$C$32*EXP(-#REF!*$O$52))*$B$32*100,0)</f>
        <v>0</v>
      </c>
      <c r="FU26" s="69">
        <f ca="1">IFERROR((NORMSDIST(((LN($EP26/$C$33)+(#REF!+($O$47^2)/2)*$O$52)/($O$47*SQRT($O$52))))*$EP26-NORMSDIST((((LN($EP26/$C$33)+(#REF!+($O$47^2)/2)*$O$52)/($O$47*SQRT($O$52)))-$O$47*SQRT(($O$52))))*$C$33*EXP(-#REF!*$O$52))*$B$33*100,0)</f>
        <v>0</v>
      </c>
      <c r="FV26" s="69">
        <f ca="1">IFERROR((NORMSDIST(((LN($EP26/$C$34)+(#REF!+($O$47^2)/2)*$O$52)/($O$47*SQRT($O$52))))*$EP26-NORMSDIST((((LN($EP26/$C$34)+(#REF!+($O$47^2)/2)*$O$52)/($O$47*SQRT($O$52)))-$O$47*SQRT(($O$52))))*$C$34*EXP(-#REF!*$O$52))*$B$34*100,0)</f>
        <v>0</v>
      </c>
      <c r="FW26" s="69">
        <f ca="1">IFERROR((NORMSDIST(((LN($EP26/$C$35)+(#REF!+($O$47^2)/2)*$O$52)/($O$47*SQRT($O$52))))*$EP26-NORMSDIST((((LN($EP26/$C$35)+(#REF!+($O$47^2)/2)*$O$52)/($O$47*SQRT($O$52)))-$O$47*SQRT(($O$52))))*$C$35*EXP(-#REF!*$O$52))*$B$35*100,0)</f>
        <v>0</v>
      </c>
      <c r="FX26" s="69">
        <f ca="1">IFERROR((NORMSDIST(((LN($EP26/$C$36)+(#REF!+($O$47^2)/2)*$O$52)/($O$47*SQRT($O$52))))*$EP26-NORMSDIST((((LN($EP26/$C$36)+(#REF!+($O$47^2)/2)*$O$52)/($O$47*SQRT($O$52)))-$O$47*SQRT(($O$52))))*$C$36*EXP(-#REF!*$O$52))*$B$36*100,0)</f>
        <v>0</v>
      </c>
      <c r="FY26" s="69">
        <f ca="1">IFERROR((NORMSDIST(((LN($EP26/$C$37)+(#REF!+($O$47^2)/2)*$O$52)/($O$47*SQRT($O$52))))*$EP26-NORMSDIST((((LN($EP26/$C$37)+(#REF!+($O$47^2)/2)*$O$52)/($O$47*SQRT($O$52)))-$O$47*SQRT(($O$52))))*$C$37*EXP(-#REF!*$O$52))*$B$37*100,0)</f>
        <v>0</v>
      </c>
      <c r="FZ26" s="70"/>
      <c r="GA26" s="71">
        <f t="shared" ca="1" si="60"/>
        <v>0</v>
      </c>
      <c r="GB26" s="70"/>
      <c r="GC26" s="75"/>
      <c r="GD26" s="73"/>
      <c r="GE26" s="74">
        <f t="shared" ca="1" si="61"/>
        <v>2551.7199999999998</v>
      </c>
    </row>
    <row r="27" spans="1:187">
      <c r="A27" s="166" t="s">
        <v>205</v>
      </c>
      <c r="B27" s="594"/>
      <c r="C27" s="600">
        <v>4197.3</v>
      </c>
      <c r="D27" s="595"/>
      <c r="E27" s="705">
        <f t="shared" si="0"/>
        <v>0</v>
      </c>
      <c r="F27" s="708">
        <f t="shared" si="1"/>
        <v>0</v>
      </c>
      <c r="G27" s="596">
        <f t="shared" si="72"/>
        <v>380</v>
      </c>
      <c r="H27" s="781"/>
      <c r="I27" s="653">
        <f t="shared" si="2"/>
        <v>0</v>
      </c>
      <c r="J27" s="654">
        <f t="shared" si="3"/>
        <v>0</v>
      </c>
      <c r="K27" s="49"/>
      <c r="L27" s="734"/>
      <c r="M27" s="730">
        <f t="shared" si="70"/>
        <v>4636.9591662545672</v>
      </c>
      <c r="N27" s="664">
        <f t="shared" si="5"/>
        <v>2551.7199999999998</v>
      </c>
      <c r="O27" s="665">
        <f t="shared" ca="1" si="6"/>
        <v>2551.7199999999998</v>
      </c>
      <c r="P27" s="49"/>
      <c r="Q27" s="741">
        <v>4197.3</v>
      </c>
      <c r="R27" s="749">
        <f t="shared" si="73"/>
        <v>0</v>
      </c>
      <c r="S27" s="762">
        <f t="shared" si="7"/>
        <v>4197.3</v>
      </c>
      <c r="T27" s="588" t="str">
        <f t="shared" si="74"/>
        <v>MERV - XMEV - GFGC41973O - 24hs</v>
      </c>
      <c r="U27" s="754" t="str">
        <f t="shared" si="9"/>
        <v>GFGC41973O</v>
      </c>
      <c r="V27" s="752">
        <f t="shared" ca="1" si="75"/>
        <v>469.15049895397806</v>
      </c>
      <c r="W27" s="583">
        <f>IFERROR(VLOOKUP($U27,HomeBroker!$A$30:$F$90,6,0),0)</f>
        <v>380</v>
      </c>
      <c r="X27" s="580">
        <f t="shared" si="64"/>
        <v>95</v>
      </c>
      <c r="Y27" s="671">
        <f t="shared" si="11"/>
        <v>0.24590163934426235</v>
      </c>
      <c r="Z27" s="49"/>
      <c r="AA27" s="742">
        <v>4197.3</v>
      </c>
      <c r="AB27" s="750">
        <f t="shared" si="76"/>
        <v>0</v>
      </c>
      <c r="AC27" s="762">
        <f t="shared" si="12"/>
        <v>4197.3</v>
      </c>
      <c r="AD27" s="588" t="str">
        <f t="shared" si="77"/>
        <v>MERV - XMEV - GFGV41973O - 24hs</v>
      </c>
      <c r="AE27" s="754" t="str">
        <f t="shared" si="14"/>
        <v>GFGV41973O</v>
      </c>
      <c r="AF27" s="759">
        <f t="shared" ca="1" si="78"/>
        <v>235.77838621453111</v>
      </c>
      <c r="AG27" s="583">
        <f>IFERROR(VLOOKUP($AE27,HomeBroker!$A$30:$F$90,6,0),0)</f>
        <v>390</v>
      </c>
      <c r="AH27" s="580" t="str">
        <f t="shared" si="66"/>
        <v/>
      </c>
      <c r="AI27" s="671" t="str">
        <f t="shared" si="67"/>
        <v/>
      </c>
      <c r="AJ27" s="49"/>
      <c r="AK27" s="674"/>
      <c r="AL27" s="605" t="s">
        <v>160</v>
      </c>
      <c r="AM27" s="585"/>
      <c r="AN27" s="599"/>
      <c r="AO27" s="589"/>
      <c r="AP27" s="591">
        <f t="shared" si="16"/>
        <v>0</v>
      </c>
      <c r="AQ27" s="602">
        <f t="shared" si="17"/>
        <v>0</v>
      </c>
      <c r="AR27" s="606" t="s">
        <v>206</v>
      </c>
      <c r="AS27" s="585"/>
      <c r="AT27" s="599"/>
      <c r="AU27" s="589"/>
      <c r="AV27" s="591">
        <f t="shared" si="18"/>
        <v>0</v>
      </c>
      <c r="AW27" s="602">
        <f t="shared" si="19"/>
        <v>0</v>
      </c>
      <c r="AX27" s="609" t="s">
        <v>207</v>
      </c>
      <c r="AY27" s="608"/>
      <c r="AZ27" s="589"/>
      <c r="BA27" s="591">
        <f t="shared" si="20"/>
        <v>0</v>
      </c>
      <c r="BB27" s="593">
        <f t="shared" si="21"/>
        <v>0</v>
      </c>
      <c r="CY27" s="68">
        <f t="shared" si="22"/>
        <v>4636.9591662545672</v>
      </c>
      <c r="CZ27" s="69">
        <f t="shared" si="23"/>
        <v>0</v>
      </c>
      <c r="DA27" s="69">
        <f t="shared" si="24"/>
        <v>0</v>
      </c>
      <c r="DB27" s="69">
        <f t="shared" si="25"/>
        <v>0</v>
      </c>
      <c r="DC27" s="69">
        <f t="shared" si="26"/>
        <v>0</v>
      </c>
      <c r="DD27" s="69">
        <f t="shared" si="27"/>
        <v>0</v>
      </c>
      <c r="DE27" s="69">
        <f t="shared" si="28"/>
        <v>0</v>
      </c>
      <c r="DF27" s="69">
        <f t="shared" si="29"/>
        <v>0</v>
      </c>
      <c r="DG27" s="69">
        <f t="shared" si="30"/>
        <v>0</v>
      </c>
      <c r="DH27" s="69">
        <f t="shared" si="31"/>
        <v>0</v>
      </c>
      <c r="DI27" s="69">
        <f t="shared" si="32"/>
        <v>0</v>
      </c>
      <c r="DJ27" s="69">
        <f t="shared" si="33"/>
        <v>0</v>
      </c>
      <c r="DK27" s="69">
        <f t="shared" si="34"/>
        <v>0</v>
      </c>
      <c r="DL27" s="69">
        <f t="shared" si="35"/>
        <v>0</v>
      </c>
      <c r="DM27" s="69">
        <f t="shared" si="36"/>
        <v>0</v>
      </c>
      <c r="DN27" s="69">
        <f t="shared" si="37"/>
        <v>0</v>
      </c>
      <c r="DO27" s="69">
        <f t="shared" si="38"/>
        <v>0</v>
      </c>
      <c r="DP27" s="69">
        <f t="shared" si="39"/>
        <v>0</v>
      </c>
      <c r="DQ27" s="69">
        <f t="shared" si="40"/>
        <v>0</v>
      </c>
      <c r="DR27" s="69">
        <f t="shared" si="41"/>
        <v>0</v>
      </c>
      <c r="DS27" s="69">
        <f t="shared" si="42"/>
        <v>0</v>
      </c>
      <c r="DT27" s="69">
        <f t="shared" si="43"/>
        <v>0</v>
      </c>
      <c r="DU27" s="69">
        <f t="shared" si="44"/>
        <v>0</v>
      </c>
      <c r="DV27" s="69">
        <f t="shared" si="45"/>
        <v>0</v>
      </c>
      <c r="DW27" s="69">
        <f t="shared" si="46"/>
        <v>0</v>
      </c>
      <c r="DX27" s="69">
        <f t="shared" si="47"/>
        <v>0</v>
      </c>
      <c r="DY27" s="69">
        <f t="shared" si="48"/>
        <v>0</v>
      </c>
      <c r="DZ27" s="69">
        <f t="shared" si="49"/>
        <v>0</v>
      </c>
      <c r="EA27" s="69">
        <f t="shared" si="50"/>
        <v>0</v>
      </c>
      <c r="EB27" s="69">
        <f t="shared" si="51"/>
        <v>0</v>
      </c>
      <c r="EC27" s="69">
        <f t="shared" si="52"/>
        <v>0</v>
      </c>
      <c r="ED27" s="69">
        <f t="shared" si="53"/>
        <v>0</v>
      </c>
      <c r="EE27" s="69">
        <f t="shared" si="54"/>
        <v>0</v>
      </c>
      <c r="EF27" s="69">
        <f t="shared" si="55"/>
        <v>0</v>
      </c>
      <c r="EG27" s="69">
        <f t="shared" si="56"/>
        <v>0</v>
      </c>
      <c r="EH27" s="69">
        <f t="shared" si="57"/>
        <v>0</v>
      </c>
      <c r="EI27" s="70"/>
      <c r="EJ27" s="71">
        <f t="shared" si="58"/>
        <v>0</v>
      </c>
      <c r="EK27" s="70"/>
      <c r="EL27" s="75"/>
      <c r="EM27" s="73"/>
      <c r="EN27" s="74">
        <f t="shared" si="68"/>
        <v>2551.7199999999998</v>
      </c>
      <c r="EO27" s="58"/>
      <c r="EP27" s="68">
        <f t="shared" si="59"/>
        <v>4636.9591662545672</v>
      </c>
      <c r="EQ27" s="69">
        <f ca="1">IFERROR((NORMSDIST(((LN($EP27/$C$3)+(#REF!+($O$47^2)/2)*$O$52)/($O$47*SQRT($O$52))))*$EP27-NORMSDIST((((LN($EP27/$C$3)+(#REF!+($O$47^2)/2)*$O$52)/($O$47*SQRT($O$52)))-$O$47*SQRT(($O$52))))*$C$3*EXP(-#REF!*$O$52))*$B$3*100,0)</f>
        <v>0</v>
      </c>
      <c r="ER27" s="69">
        <f ca="1">IFERROR((NORMSDIST(((LN($EP27/$C$4)+(#REF!+($O$47^2)/2)*$O$52)/($O$47*SQRT($O$52))))*$EP27-NORMSDIST((((LN($EP27/$C$4)+(#REF!+($O$47^2)/2)*$O$52)/($O$47*SQRT($O$52)))-$O$47*SQRT(($O$52))))*$C$4*EXP(-#REF!*$O$52))*$B$4*100,0)</f>
        <v>0</v>
      </c>
      <c r="ES27" s="69">
        <f ca="1">IFERROR((NORMSDIST(((LN($EP27/$C$5)+(#REF!+($O$47^2)/2)*$O$52)/($O$47*SQRT($O$52))))*$EP27-NORMSDIST((((LN($EP27/$C$5)+(#REF!+($O$47^2)/2)*$O$52)/($O$47*SQRT($O$52)))-$O$47*SQRT(($O$52))))*$C$5*EXP(-#REF!*$O$52))*$B$5*100,0)</f>
        <v>0</v>
      </c>
      <c r="ET27" s="69">
        <f ca="1">IFERROR((NORMSDIST(((LN($EP27/$C$6)+(#REF!+($O$47^2)/2)*$O$52)/($O$47*SQRT($O$52))))*$EP27-NORMSDIST((((LN($EP27/$C$6)+(#REF!+($O$47^2)/2)*$O$52)/($O$47*SQRT($O$52)))-$O$47*SQRT(($O$52))))*$C$6*EXP(-#REF!*$O$52))*$B$6*100,0)</f>
        <v>0</v>
      </c>
      <c r="EU27" s="69">
        <f ca="1">IFERROR((NORMSDIST(((LN($EP27/$C$7)+(#REF!+($O$47^2)/2)*$O$52)/($O$47*SQRT($O$52))))*$EP27-NORMSDIST((((LN($EP27/$C$7)+(#REF!+($O$47^2)/2)*$O$52)/($O$47*SQRT($O$52)))-$O$47*SQRT(($O$52))))*$C$7*EXP(-#REF!*$O$52))*$B$7*100,0)</f>
        <v>0</v>
      </c>
      <c r="EV27" s="69">
        <f ca="1">IFERROR((NORMSDIST(((LN($EP27/$C$8)+(#REF!+($O$47^2)/2)*$O$52)/($O$47*SQRT($O$52))))*$EP27-NORMSDIST((((LN($EP27/$C$8)+(#REF!+($O$47^2)/2)*$O$52)/($O$47*SQRT($O$52)))-$O$47*SQRT(($O$52))))*$C$8*EXP(-#REF!*$O$52))*$B$8*100,0)</f>
        <v>0</v>
      </c>
      <c r="EW27" s="69">
        <f ca="1">IFERROR((NORMSDIST(((LN($EP27/$C$9)+(#REF!+($O$47^2)/2)*$O$52)/($O$47*SQRT($O$52))))*$EP27-NORMSDIST((((LN($EP27/$C$9)+(#REF!+($O$47^2)/2)*$O$52)/($O$47*SQRT($O$52)))-$O$47*SQRT(($O$52))))*$C$9*EXP(-#REF!*$O$52))*$B$9*100,0)</f>
        <v>0</v>
      </c>
      <c r="EX27" s="69">
        <f ca="1">IFERROR((NORMSDIST(((LN($EP27/$C$10)+(#REF!+($O$47^2)/2)*$O$52)/($O$47*SQRT($O$52))))*$EP27-NORMSDIST((((LN($EP27/$C$10)+(#REF!+($O$47^2)/2)*$O$52)/($O$47*SQRT($O$52)))-$O$47*SQRT(($O$52))))*$C$10*EXP(-#REF!*$O$52))*$B$10*100,0)</f>
        <v>0</v>
      </c>
      <c r="EY27" s="69">
        <f ca="1">IFERROR((NORMSDIST(((LN($EP27/$C$11)+(#REF!+($O$47^2)/2)*$O$52)/($O$47*SQRT($O$52))))*$EP27-NORMSDIST((((LN($EP27/$C$11)+(#REF!+($O$47^2)/2)*$O$52)/($O$47*SQRT($O$52)))-$O$47*SQRT(($O$52))))*$C$11*EXP(-#REF!*$O$52))*$B$11*100,0)</f>
        <v>0</v>
      </c>
      <c r="EZ27" s="69">
        <f ca="1">IFERROR((NORMSDIST(((LN($EP27/$C$12)+(#REF!+($O$47^2)/2)*$O$52)/($O$47*SQRT($O$52))))*$EP27-NORMSDIST((((LN($EP27/$C$12)+(#REF!+($O$47^2)/2)*$O$52)/($O$47*SQRT($O$52)))-$O$47*SQRT(($O$52))))*$C$12*EXP(-#REF!*$O$52))*$B$12*100,0)</f>
        <v>0</v>
      </c>
      <c r="FA27" s="69">
        <f ca="1">IFERROR((NORMSDIST(((LN($EP27/$C$13)+(#REF!+($O$47^2)/2)*$O$52)/($O$47*SQRT($O$52))))*$EP27-NORMSDIST((((LN($EP27/$C$13)+(#REF!+($O$47^2)/2)*$O$52)/($O$47*SQRT($O$52)))-$O$47*SQRT(($O$52))))*$C$13*EXP(-#REF!*$O$52))*$B$13*100,0)</f>
        <v>0</v>
      </c>
      <c r="FB27" s="69">
        <f ca="1">IFERROR((NORMSDIST(((LN($EP27/$C$14)+(#REF!+($O$47^2)/2)*$O$52)/($O$47*SQRT($O$52))))*$EP27-NORMSDIST((((LN($EP27/$C$14)+(#REF!+($O$47^2)/2)*$O$52)/($O$47*SQRT($O$52)))-$O$47*SQRT(($O$52))))*$C$14*EXP(-#REF!*$O$52))*$B$14*100,0)</f>
        <v>0</v>
      </c>
      <c r="FC27" s="69">
        <f ca="1">IFERROR((NORMSDIST(((LN($EP27/$C$15)+(#REF!+($O$47^2)/2)*$O$52)/($O$47*SQRT($O$52))))*$EP27-NORMSDIST((((LN($EP27/$C$15)+(#REF!+($O$47^2)/2)*$O$52)/($O$47*SQRT($O$52)))-$O$47*SQRT(($O$52))))*$C$15*EXP(-#REF!*$O$52))*$B$15*100,0)</f>
        <v>0</v>
      </c>
      <c r="FD27" s="69">
        <f ca="1">IFERROR((NORMSDIST(((LN($EP27/$C$16)+(#REF!+($O$47^2)/2)*$O$52)/($O$47*SQRT($O$52))))*$EP27-NORMSDIST((((LN($EP27/$C$16)+(#REF!+($O$47^2)/2)*$O$52)/($O$47*SQRT($O$52)))-$O$47*SQRT(($O$52))))*$C$16*EXP(-#REF!*$O$52))*$B$16*100,0)</f>
        <v>0</v>
      </c>
      <c r="FE27" s="69">
        <f ca="1">IFERROR((NORMSDIST(((LN($EP27/$C$17)+(#REF!+($O$47^2)/2)*$O$52)/($O$47*SQRT($O$52))))*$EP27-NORMSDIST((((LN($EP27/$C$17)+(#REF!+($O$47^2)/2)*$O$52)/($O$47*SQRT($O$52)))-$O$47*SQRT(($O$52))))*$C$17*EXP(-#REF!*$O$52))*$B$17*100,0)</f>
        <v>0</v>
      </c>
      <c r="FF27" s="69">
        <f ca="1">IFERROR((NORMSDIST(((LN($EP27/$C$18)+(#REF!+($O$47^2)/2)*$O$52)/($O$47*SQRT($O$52))))*$EP27-NORMSDIST((((LN($EP27/$C$18)+(#REF!+($O$47^2)/2)*$O$52)/($O$47*SQRT($O$52)))-$O$47*SQRT(($O$52))))*$C$18*EXP(-#REF!*$O$52))*$B$18*100,0)</f>
        <v>0</v>
      </c>
      <c r="FG27" s="69">
        <f ca="1">IFERROR((NORMSDIST(((LN($EP27/$C$19)+(#REF!+($O$47^2)/2)*$O$52)/($O$47*SQRT($O$52))))*$EP27-NORMSDIST((((LN($EP27/$C$19)+(#REF!+($O$47^2)/2)*$O$52)/($O$47*SQRT($O$52)))-$O$47*SQRT(($O$52))))*$C$19*EXP(-#REF!*$O$52))*$B$19*100,0)</f>
        <v>0</v>
      </c>
      <c r="FH27" s="69">
        <f ca="1">IFERROR((NORMSDIST(((LN($EP27/$C$20)+(#REF!+($O$47^2)/2)*$O$52)/($O$47*SQRT($O$52))))*$EP27-NORMSDIST((((LN($EP27/$C$20)+(#REF!+($O$47^2)/2)*$O$52)/($O$47*SQRT($O$52)))-$O$47*SQRT(($O$52))))*$C$20*EXP(-#REF!*$O$52))*$B$20*100,0)</f>
        <v>0</v>
      </c>
      <c r="FI27" s="69">
        <f ca="1">IFERROR((NORMSDIST(((LN($EP27/$C$21)+(#REF!+($O$47^2)/2)*$O$52)/($O$47*SQRT($O$52))))*$EP27-NORMSDIST((((LN($EP27/$C$21)+(#REF!+($O$47^2)/2)*$O$52)/($O$47*SQRT($O$52)))-$O$47*SQRT(($O$52))))*$C$21*EXP(-#REF!*$O$52))*$B$21*100,0)</f>
        <v>0</v>
      </c>
      <c r="FJ27" s="69">
        <f ca="1">IFERROR((NORMSDIST(((LN($EP27/$C$22)+(#REF!+($O$47^2)/2)*$O$52)/($O$47*SQRT($O$52))))*$EP27-NORMSDIST((((LN($EP27/$C$22)+(#REF!+($O$47^2)/2)*$O$52)/($O$47*SQRT($O$52)))-$O$47*SQRT(($O$52))))*$C$22*EXP(-#REF!*$O$52))*$B$22*100,0)</f>
        <v>0</v>
      </c>
      <c r="FK27" s="69">
        <f ca="1">IFERROR((NORMSDIST(((LN($EP27/$C$23)+(#REF!+($O$47^2)/2)*$O$52)/($O$47*SQRT($O$52))))*$EP27-NORMSDIST((((LN($EP27/$C$23)+(#REF!+($O$47^2)/2)*$O$52)/($O$47*SQRT($O$52)))-$O$47*SQRT(($O$52))))*$C$23*EXP(-#REF!*$O$52))*$B$23*100,0)</f>
        <v>0</v>
      </c>
      <c r="FL27" s="69">
        <f ca="1">IFERROR((NORMSDIST(((LN($EP27/$C$24)+(#REF!+($O$47^2)/2)*$O$52)/($O$47*SQRT($O$52))))*$EP27-NORMSDIST((((LN($EP27/$C$24)+(#REF!+($O$47^2)/2)*$O$52)/($O$47*SQRT($O$52)))-$O$47*SQRT(($O$52))))*$C$24*EXP(-#REF!*$O$52))*$B$24*100,0)</f>
        <v>0</v>
      </c>
      <c r="FM27" s="69">
        <f ca="1">IFERROR((NORMSDIST(((LN($EP27/$C$25)+(#REF!+($O$47^2)/2)*$O$52)/($O$47*SQRT($O$52))))*$EP27-NORMSDIST((((LN($EP27/$C$25)+(#REF!+($O$47^2)/2)*$O$52)/($O$47*SQRT($O$52)))-$O$47*SQRT(($O$52))))*$C$25*EXP(-#REF!*$O$52))*$B$25*100,0)</f>
        <v>0</v>
      </c>
      <c r="FN27" s="69">
        <f ca="1">IFERROR((NORMSDIST(((LN($EP27/$C$26)+(#REF!+($O$47^2)/2)*$O$52)/($O$47*SQRT($O$52))))*$EP27-NORMSDIST((((LN($EP27/$C$26)+(#REF!+($O$47^2)/2)*$O$52)/($O$47*SQRT($O$52)))-$O$47*SQRT(($O$52))))*$C$26*EXP(-#REF!*$O$52))*$B$26*100,0)</f>
        <v>0</v>
      </c>
      <c r="FO27" s="69">
        <f ca="1">IFERROR((NORMSDIST(((LN($EP27/$C$27)+(#REF!+($O$47^2)/2)*$O$52)/($O$47*SQRT($O$52))))*$EP27-NORMSDIST((((LN($EP27/$C$27)+(#REF!+($O$47^2)/2)*$O$52)/($O$47*SQRT($O$52)))-$O$47*SQRT(($O$52))))*$C$27*EXP(-#REF!*$O$52))*$B$27*100,0)</f>
        <v>0</v>
      </c>
      <c r="FP27" s="69">
        <f ca="1">IFERROR((NORMSDIST(((LN($EP27/$C$28)+(#REF!+($O$47^2)/2)*$O$52)/($O$47*SQRT($O$52))))*$EP27-NORMSDIST((((LN($EP27/$C$28)+(#REF!+($O$47^2)/2)*$O$52)/($O$47*SQRT($O$52)))-$O$47*SQRT(($O$52))))*$C$28*EXP(-#REF!*$O$52))*$B$28*100,0)</f>
        <v>0</v>
      </c>
      <c r="FQ27" s="69">
        <f ca="1">IFERROR((NORMSDIST(((LN($EP27/$C$29)+(#REF!+($O$47^2)/2)*$O$52)/($O$47*SQRT($O$52))))*$EP27-NORMSDIST((((LN($EP27/$C$29)+(#REF!+($O$47^2)/2)*$O$52)/($O$47*SQRT($O$52)))-$O$47*SQRT(($O$52))))*$C$29*EXP(-#REF!*$O$52))*$B$29*100,0)</f>
        <v>0</v>
      </c>
      <c r="FR27" s="69">
        <f ca="1">IFERROR((NORMSDIST(((LN($EP27/$C$30)+(#REF!+($O$47^2)/2)*$O$52)/($O$47*SQRT($O$52))))*$EP27-NORMSDIST((((LN($EP27/$C$30)+(#REF!+($O$47^2)/2)*$O$52)/($O$47*SQRT($O$52)))-$O$47*SQRT(($O$52))))*$C$30*EXP(-#REF!*$O$52))*$B$30*100,0)</f>
        <v>0</v>
      </c>
      <c r="FS27" s="69">
        <f ca="1">IFERROR((NORMSDIST(((LN($EP27/$C$31)+(#REF!+($O$47^2)/2)*$O$52)/($O$47*SQRT($O$52))))*$EP27-NORMSDIST((((LN($EP27/$C$31)+(#REF!+($O$47^2)/2)*$O$52)/($O$47*SQRT($O$52)))-$O$47*SQRT(($O$52))))*$C$31*EXP(-#REF!*$O$52))*$B$31*100,0)</f>
        <v>0</v>
      </c>
      <c r="FT27" s="69">
        <f ca="1">IFERROR((NORMSDIST(((LN($EP27/$C$32)+(#REF!+($O$47^2)/2)*$O$52)/($O$47*SQRT($O$52))))*$EP27-NORMSDIST((((LN($EP27/$C$32)+(#REF!+($O$47^2)/2)*$O$52)/($O$47*SQRT($O$52)))-$O$47*SQRT(($O$52))))*$C$32*EXP(-#REF!*$O$52))*$B$32*100,0)</f>
        <v>0</v>
      </c>
      <c r="FU27" s="69">
        <f ca="1">IFERROR((NORMSDIST(((LN($EP27/$C$33)+(#REF!+($O$47^2)/2)*$O$52)/($O$47*SQRT($O$52))))*$EP27-NORMSDIST((((LN($EP27/$C$33)+(#REF!+($O$47^2)/2)*$O$52)/($O$47*SQRT($O$52)))-$O$47*SQRT(($O$52))))*$C$33*EXP(-#REF!*$O$52))*$B$33*100,0)</f>
        <v>0</v>
      </c>
      <c r="FV27" s="69">
        <f ca="1">IFERROR((NORMSDIST(((LN($EP27/$C$34)+(#REF!+($O$47^2)/2)*$O$52)/($O$47*SQRT($O$52))))*$EP27-NORMSDIST((((LN($EP27/$C$34)+(#REF!+($O$47^2)/2)*$O$52)/($O$47*SQRT($O$52)))-$O$47*SQRT(($O$52))))*$C$34*EXP(-#REF!*$O$52))*$B$34*100,0)</f>
        <v>0</v>
      </c>
      <c r="FW27" s="69">
        <f ca="1">IFERROR((NORMSDIST(((LN($EP27/$C$35)+(#REF!+($O$47^2)/2)*$O$52)/($O$47*SQRT($O$52))))*$EP27-NORMSDIST((((LN($EP27/$C$35)+(#REF!+($O$47^2)/2)*$O$52)/($O$47*SQRT($O$52)))-$O$47*SQRT(($O$52))))*$C$35*EXP(-#REF!*$O$52))*$B$35*100,0)</f>
        <v>0</v>
      </c>
      <c r="FX27" s="69">
        <f ca="1">IFERROR((NORMSDIST(((LN($EP27/$C$36)+(#REF!+($O$47^2)/2)*$O$52)/($O$47*SQRT($O$52))))*$EP27-NORMSDIST((((LN($EP27/$C$36)+(#REF!+($O$47^2)/2)*$O$52)/($O$47*SQRT($O$52)))-$O$47*SQRT(($O$52))))*$C$36*EXP(-#REF!*$O$52))*$B$36*100,0)</f>
        <v>0</v>
      </c>
      <c r="FY27" s="69">
        <f ca="1">IFERROR((NORMSDIST(((LN($EP27/$C$37)+(#REF!+($O$47^2)/2)*$O$52)/($O$47*SQRT($O$52))))*$EP27-NORMSDIST((((LN($EP27/$C$37)+(#REF!+($O$47^2)/2)*$O$52)/($O$47*SQRT($O$52)))-$O$47*SQRT(($O$52))))*$C$37*EXP(-#REF!*$O$52))*$B$37*100,0)</f>
        <v>0</v>
      </c>
      <c r="FZ27" s="70"/>
      <c r="GA27" s="71">
        <f t="shared" ca="1" si="60"/>
        <v>0</v>
      </c>
      <c r="GB27" s="70"/>
      <c r="GC27" s="75"/>
      <c r="GD27" s="73"/>
      <c r="GE27" s="74">
        <f t="shared" ca="1" si="61"/>
        <v>2551.7199999999998</v>
      </c>
    </row>
    <row r="28" spans="1:187">
      <c r="A28" s="166" t="s">
        <v>205</v>
      </c>
      <c r="B28" s="797"/>
      <c r="C28" s="798">
        <v>4258.1000000000004</v>
      </c>
      <c r="D28" s="799"/>
      <c r="E28" s="800">
        <f t="shared" si="0"/>
        <v>0</v>
      </c>
      <c r="F28" s="801">
        <f t="shared" si="1"/>
        <v>0</v>
      </c>
      <c r="G28" s="802">
        <f t="shared" si="72"/>
        <v>305</v>
      </c>
      <c r="H28" s="803"/>
      <c r="I28" s="804">
        <f t="shared" si="2"/>
        <v>0</v>
      </c>
      <c r="J28" s="805">
        <f t="shared" si="3"/>
        <v>0</v>
      </c>
      <c r="K28" s="49"/>
      <c r="L28" s="734"/>
      <c r="M28" s="730">
        <f t="shared" si="70"/>
        <v>4729.6983495796585</v>
      </c>
      <c r="N28" s="666">
        <f t="shared" si="5"/>
        <v>2551.7199999999998</v>
      </c>
      <c r="O28" s="667">
        <f t="shared" ca="1" si="6"/>
        <v>2551.7199999999998</v>
      </c>
      <c r="P28" s="49"/>
      <c r="Q28" s="740">
        <v>4258.1000000000004</v>
      </c>
      <c r="R28" s="764">
        <f t="shared" si="73"/>
        <v>0</v>
      </c>
      <c r="S28" s="761">
        <f t="shared" si="7"/>
        <v>4258.1000000000004</v>
      </c>
      <c r="T28" s="586" t="str">
        <f t="shared" si="74"/>
        <v>MERV - XMEV - GFGC42581O - 24hs</v>
      </c>
      <c r="U28" s="753" t="str">
        <f t="shared" si="9"/>
        <v>GFGC42581O</v>
      </c>
      <c r="V28" s="765">
        <f t="shared" ca="1" si="75"/>
        <v>446.11362747711132</v>
      </c>
      <c r="W28" s="582">
        <f>IFERROR(VLOOKUP($U28,HomeBroker!$A$30:$F$90,6,0),0)</f>
        <v>305</v>
      </c>
      <c r="X28" s="581">
        <f t="shared" si="64"/>
        <v>19</v>
      </c>
      <c r="Y28" s="672">
        <f t="shared" si="11"/>
        <v>0.22489959839357421</v>
      </c>
      <c r="Z28" s="49"/>
      <c r="AA28" s="743">
        <v>4258.1000000000004</v>
      </c>
      <c r="AB28" s="778">
        <f t="shared" si="76"/>
        <v>0</v>
      </c>
      <c r="AC28" s="761">
        <f t="shared" si="12"/>
        <v>4258.1000000000004</v>
      </c>
      <c r="AD28" s="586" t="str">
        <f t="shared" si="77"/>
        <v>MERV - XMEV - GFGV42581O - 24hs</v>
      </c>
      <c r="AE28" s="753" t="str">
        <f t="shared" si="14"/>
        <v>GFGV42581O</v>
      </c>
      <c r="AF28" s="758">
        <f t="shared" ca="1" si="78"/>
        <v>271.05743836843885</v>
      </c>
      <c r="AG28" s="582">
        <f>IFERROR(VLOOKUP($AE28,HomeBroker!$A$30:$F$90,6,0),0)</f>
        <v>460</v>
      </c>
      <c r="AH28" s="581" t="str">
        <f t="shared" si="66"/>
        <v/>
      </c>
      <c r="AI28" s="672">
        <f t="shared" si="67"/>
        <v>0.17948717948717952</v>
      </c>
      <c r="AJ28" s="49"/>
      <c r="AK28" s="673"/>
      <c r="AL28" s="605" t="s">
        <v>160</v>
      </c>
      <c r="AM28" s="584"/>
      <c r="AN28" s="598"/>
      <c r="AO28" s="587"/>
      <c r="AP28" s="590">
        <f t="shared" si="16"/>
        <v>0</v>
      </c>
      <c r="AQ28" s="601">
        <f t="shared" si="17"/>
        <v>0</v>
      </c>
      <c r="AR28" s="606" t="s">
        <v>206</v>
      </c>
      <c r="AS28" s="584"/>
      <c r="AT28" s="598"/>
      <c r="AU28" s="587"/>
      <c r="AV28" s="590">
        <f t="shared" si="18"/>
        <v>0</v>
      </c>
      <c r="AW28" s="601">
        <f t="shared" si="19"/>
        <v>0</v>
      </c>
      <c r="AX28" s="609" t="s">
        <v>207</v>
      </c>
      <c r="AY28" s="607"/>
      <c r="AZ28" s="587"/>
      <c r="BA28" s="590">
        <f t="shared" si="20"/>
        <v>0</v>
      </c>
      <c r="BB28" s="592">
        <f t="shared" si="21"/>
        <v>0</v>
      </c>
      <c r="CY28" s="68">
        <f t="shared" si="22"/>
        <v>4729.6983495796585</v>
      </c>
      <c r="CZ28" s="69">
        <f t="shared" si="23"/>
        <v>0</v>
      </c>
      <c r="DA28" s="69">
        <f t="shared" si="24"/>
        <v>0</v>
      </c>
      <c r="DB28" s="69">
        <f t="shared" si="25"/>
        <v>0</v>
      </c>
      <c r="DC28" s="69">
        <f t="shared" si="26"/>
        <v>0</v>
      </c>
      <c r="DD28" s="69">
        <f t="shared" si="27"/>
        <v>0</v>
      </c>
      <c r="DE28" s="69">
        <f t="shared" si="28"/>
        <v>0</v>
      </c>
      <c r="DF28" s="69">
        <f t="shared" si="29"/>
        <v>0</v>
      </c>
      <c r="DG28" s="69">
        <f t="shared" si="30"/>
        <v>0</v>
      </c>
      <c r="DH28" s="69">
        <f t="shared" si="31"/>
        <v>0</v>
      </c>
      <c r="DI28" s="69">
        <f t="shared" si="32"/>
        <v>0</v>
      </c>
      <c r="DJ28" s="69">
        <f t="shared" si="33"/>
        <v>0</v>
      </c>
      <c r="DK28" s="69">
        <f t="shared" si="34"/>
        <v>0</v>
      </c>
      <c r="DL28" s="69">
        <f t="shared" si="35"/>
        <v>0</v>
      </c>
      <c r="DM28" s="69">
        <f t="shared" si="36"/>
        <v>0</v>
      </c>
      <c r="DN28" s="69">
        <f t="shared" si="37"/>
        <v>0</v>
      </c>
      <c r="DO28" s="69">
        <f t="shared" si="38"/>
        <v>0</v>
      </c>
      <c r="DP28" s="69">
        <f t="shared" si="39"/>
        <v>0</v>
      </c>
      <c r="DQ28" s="69">
        <f t="shared" si="40"/>
        <v>0</v>
      </c>
      <c r="DR28" s="69">
        <f t="shared" si="41"/>
        <v>0</v>
      </c>
      <c r="DS28" s="69">
        <f t="shared" si="42"/>
        <v>0</v>
      </c>
      <c r="DT28" s="69">
        <f t="shared" si="43"/>
        <v>0</v>
      </c>
      <c r="DU28" s="69">
        <f t="shared" si="44"/>
        <v>0</v>
      </c>
      <c r="DV28" s="69">
        <f t="shared" si="45"/>
        <v>0</v>
      </c>
      <c r="DW28" s="69">
        <f t="shared" si="46"/>
        <v>0</v>
      </c>
      <c r="DX28" s="69">
        <f t="shared" si="47"/>
        <v>0</v>
      </c>
      <c r="DY28" s="69">
        <f t="shared" si="48"/>
        <v>0</v>
      </c>
      <c r="DZ28" s="69">
        <f t="shared" si="49"/>
        <v>0</v>
      </c>
      <c r="EA28" s="69">
        <f t="shared" si="50"/>
        <v>0</v>
      </c>
      <c r="EB28" s="69">
        <f t="shared" si="51"/>
        <v>0</v>
      </c>
      <c r="EC28" s="69">
        <f t="shared" si="52"/>
        <v>0</v>
      </c>
      <c r="ED28" s="69">
        <f t="shared" si="53"/>
        <v>0</v>
      </c>
      <c r="EE28" s="69">
        <f t="shared" si="54"/>
        <v>0</v>
      </c>
      <c r="EF28" s="69">
        <f t="shared" si="55"/>
        <v>0</v>
      </c>
      <c r="EG28" s="69">
        <f t="shared" si="56"/>
        <v>0</v>
      </c>
      <c r="EH28" s="69">
        <f t="shared" si="57"/>
        <v>0</v>
      </c>
      <c r="EI28" s="70"/>
      <c r="EJ28" s="71">
        <f t="shared" si="58"/>
        <v>0</v>
      </c>
      <c r="EK28" s="70"/>
      <c r="EL28" s="75"/>
      <c r="EM28" s="73"/>
      <c r="EN28" s="74">
        <f t="shared" si="68"/>
        <v>2551.7199999999998</v>
      </c>
      <c r="EO28" s="58"/>
      <c r="EP28" s="68">
        <f t="shared" si="59"/>
        <v>4729.6983495796585</v>
      </c>
      <c r="EQ28" s="69">
        <f ca="1">IFERROR((NORMSDIST(((LN($EP28/$C$3)+(#REF!+($O$47^2)/2)*$O$52)/($O$47*SQRT($O$52))))*$EP28-NORMSDIST((((LN($EP28/$C$3)+(#REF!+($O$47^2)/2)*$O$52)/($O$47*SQRT($O$52)))-$O$47*SQRT(($O$52))))*$C$3*EXP(-#REF!*$O$52))*$B$3*100,0)</f>
        <v>0</v>
      </c>
      <c r="ER28" s="69">
        <f ca="1">IFERROR((NORMSDIST(((LN($EP28/$C$4)+(#REF!+($O$47^2)/2)*$O$52)/($O$47*SQRT($O$52))))*$EP28-NORMSDIST((((LN($EP28/$C$4)+(#REF!+($O$47^2)/2)*$O$52)/($O$47*SQRT($O$52)))-$O$47*SQRT(($O$52))))*$C$4*EXP(-#REF!*$O$52))*$B$4*100,0)</f>
        <v>0</v>
      </c>
      <c r="ES28" s="69">
        <f ca="1">IFERROR((NORMSDIST(((LN($EP28/$C$5)+(#REF!+($O$47^2)/2)*$O$52)/($O$47*SQRT($O$52))))*$EP28-NORMSDIST((((LN($EP28/$C$5)+(#REF!+($O$47^2)/2)*$O$52)/($O$47*SQRT($O$52)))-$O$47*SQRT(($O$52))))*$C$5*EXP(-#REF!*$O$52))*$B$5*100,0)</f>
        <v>0</v>
      </c>
      <c r="ET28" s="69">
        <f ca="1">IFERROR((NORMSDIST(((LN($EP28/$C$6)+(#REF!+($O$47^2)/2)*$O$52)/($O$47*SQRT($O$52))))*$EP28-NORMSDIST((((LN($EP28/$C$6)+(#REF!+($O$47^2)/2)*$O$52)/($O$47*SQRT($O$52)))-$O$47*SQRT(($O$52))))*$C$6*EXP(-#REF!*$O$52))*$B$6*100,0)</f>
        <v>0</v>
      </c>
      <c r="EU28" s="69">
        <f ca="1">IFERROR((NORMSDIST(((LN($EP28/$C$7)+(#REF!+($O$47^2)/2)*$O$52)/($O$47*SQRT($O$52))))*$EP28-NORMSDIST((((LN($EP28/$C$7)+(#REF!+($O$47^2)/2)*$O$52)/($O$47*SQRT($O$52)))-$O$47*SQRT(($O$52))))*$C$7*EXP(-#REF!*$O$52))*$B$7*100,0)</f>
        <v>0</v>
      </c>
      <c r="EV28" s="69">
        <f ca="1">IFERROR((NORMSDIST(((LN($EP28/$C$8)+(#REF!+($O$47^2)/2)*$O$52)/($O$47*SQRT($O$52))))*$EP28-NORMSDIST((((LN($EP28/$C$8)+(#REF!+($O$47^2)/2)*$O$52)/($O$47*SQRT($O$52)))-$O$47*SQRT(($O$52))))*$C$8*EXP(-#REF!*$O$52))*$B$8*100,0)</f>
        <v>0</v>
      </c>
      <c r="EW28" s="69">
        <f ca="1">IFERROR((NORMSDIST(((LN($EP28/$C$9)+(#REF!+($O$47^2)/2)*$O$52)/($O$47*SQRT($O$52))))*$EP28-NORMSDIST((((LN($EP28/$C$9)+(#REF!+($O$47^2)/2)*$O$52)/($O$47*SQRT($O$52)))-$O$47*SQRT(($O$52))))*$C$9*EXP(-#REF!*$O$52))*$B$9*100,0)</f>
        <v>0</v>
      </c>
      <c r="EX28" s="69">
        <f ca="1">IFERROR((NORMSDIST(((LN($EP28/$C$10)+(#REF!+($O$47^2)/2)*$O$52)/($O$47*SQRT($O$52))))*$EP28-NORMSDIST((((LN($EP28/$C$10)+(#REF!+($O$47^2)/2)*$O$52)/($O$47*SQRT($O$52)))-$O$47*SQRT(($O$52))))*$C$10*EXP(-#REF!*$O$52))*$B$10*100,0)</f>
        <v>0</v>
      </c>
      <c r="EY28" s="69">
        <f ca="1">IFERROR((NORMSDIST(((LN($EP28/$C$11)+(#REF!+($O$47^2)/2)*$O$52)/($O$47*SQRT($O$52))))*$EP28-NORMSDIST((((LN($EP28/$C$11)+(#REF!+($O$47^2)/2)*$O$52)/($O$47*SQRT($O$52)))-$O$47*SQRT(($O$52))))*$C$11*EXP(-#REF!*$O$52))*$B$11*100,0)</f>
        <v>0</v>
      </c>
      <c r="EZ28" s="69">
        <f ca="1">IFERROR((NORMSDIST(((LN($EP28/$C$12)+(#REF!+($O$47^2)/2)*$O$52)/($O$47*SQRT($O$52))))*$EP28-NORMSDIST((((LN($EP28/$C$12)+(#REF!+($O$47^2)/2)*$O$52)/($O$47*SQRT($O$52)))-$O$47*SQRT(($O$52))))*$C$12*EXP(-#REF!*$O$52))*$B$12*100,0)</f>
        <v>0</v>
      </c>
      <c r="FA28" s="69">
        <f ca="1">IFERROR((NORMSDIST(((LN($EP28/$C$13)+(#REF!+($O$47^2)/2)*$O$52)/($O$47*SQRT($O$52))))*$EP28-NORMSDIST((((LN($EP28/$C$13)+(#REF!+($O$47^2)/2)*$O$52)/($O$47*SQRT($O$52)))-$O$47*SQRT(($O$52))))*$C$13*EXP(-#REF!*$O$52))*$B$13*100,0)</f>
        <v>0</v>
      </c>
      <c r="FB28" s="69">
        <f ca="1">IFERROR((NORMSDIST(((LN($EP28/$C$14)+(#REF!+($O$47^2)/2)*$O$52)/($O$47*SQRT($O$52))))*$EP28-NORMSDIST((((LN($EP28/$C$14)+(#REF!+($O$47^2)/2)*$O$52)/($O$47*SQRT($O$52)))-$O$47*SQRT(($O$52))))*$C$14*EXP(-#REF!*$O$52))*$B$14*100,0)</f>
        <v>0</v>
      </c>
      <c r="FC28" s="69">
        <f ca="1">IFERROR((NORMSDIST(((LN($EP28/$C$15)+(#REF!+($O$47^2)/2)*$O$52)/($O$47*SQRT($O$52))))*$EP28-NORMSDIST((((LN($EP28/$C$15)+(#REF!+($O$47^2)/2)*$O$52)/($O$47*SQRT($O$52)))-$O$47*SQRT(($O$52))))*$C$15*EXP(-#REF!*$O$52))*$B$15*100,0)</f>
        <v>0</v>
      </c>
      <c r="FD28" s="69">
        <f ca="1">IFERROR((NORMSDIST(((LN($EP28/$C$16)+(#REF!+($O$47^2)/2)*$O$52)/($O$47*SQRT($O$52))))*$EP28-NORMSDIST((((LN($EP28/$C$16)+(#REF!+($O$47^2)/2)*$O$52)/($O$47*SQRT($O$52)))-$O$47*SQRT(($O$52))))*$C$16*EXP(-#REF!*$O$52))*$B$16*100,0)</f>
        <v>0</v>
      </c>
      <c r="FE28" s="69">
        <f ca="1">IFERROR((NORMSDIST(((LN($EP28/$C$17)+(#REF!+($O$47^2)/2)*$O$52)/($O$47*SQRT($O$52))))*$EP28-NORMSDIST((((LN($EP28/$C$17)+(#REF!+($O$47^2)/2)*$O$52)/($O$47*SQRT($O$52)))-$O$47*SQRT(($O$52))))*$C$17*EXP(-#REF!*$O$52))*$B$17*100,0)</f>
        <v>0</v>
      </c>
      <c r="FF28" s="69">
        <f ca="1">IFERROR((NORMSDIST(((LN($EP28/$C$18)+(#REF!+($O$47^2)/2)*$O$52)/($O$47*SQRT($O$52))))*$EP28-NORMSDIST((((LN($EP28/$C$18)+(#REF!+($O$47^2)/2)*$O$52)/($O$47*SQRT($O$52)))-$O$47*SQRT(($O$52))))*$C$18*EXP(-#REF!*$O$52))*$B$18*100,0)</f>
        <v>0</v>
      </c>
      <c r="FG28" s="69">
        <f ca="1">IFERROR((NORMSDIST(((LN($EP28/$C$19)+(#REF!+($O$47^2)/2)*$O$52)/($O$47*SQRT($O$52))))*$EP28-NORMSDIST((((LN($EP28/$C$19)+(#REF!+($O$47^2)/2)*$O$52)/($O$47*SQRT($O$52)))-$O$47*SQRT(($O$52))))*$C$19*EXP(-#REF!*$O$52))*$B$19*100,0)</f>
        <v>0</v>
      </c>
      <c r="FH28" s="69">
        <f ca="1">IFERROR((NORMSDIST(((LN($EP28/$C$20)+(#REF!+($O$47^2)/2)*$O$52)/($O$47*SQRT($O$52))))*$EP28-NORMSDIST((((LN($EP28/$C$20)+(#REF!+($O$47^2)/2)*$O$52)/($O$47*SQRT($O$52)))-$O$47*SQRT(($O$52))))*$C$20*EXP(-#REF!*$O$52))*$B$20*100,0)</f>
        <v>0</v>
      </c>
      <c r="FI28" s="69">
        <f ca="1">IFERROR((NORMSDIST(((LN($EP28/$C$21)+(#REF!+($O$47^2)/2)*$O$52)/($O$47*SQRT($O$52))))*$EP28-NORMSDIST((((LN($EP28/$C$21)+(#REF!+($O$47^2)/2)*$O$52)/($O$47*SQRT($O$52)))-$O$47*SQRT(($O$52))))*$C$21*EXP(-#REF!*$O$52))*$B$21*100,0)</f>
        <v>0</v>
      </c>
      <c r="FJ28" s="69">
        <f ca="1">IFERROR((NORMSDIST(((LN($EP28/$C$22)+(#REF!+($O$47^2)/2)*$O$52)/($O$47*SQRT($O$52))))*$EP28-NORMSDIST((((LN($EP28/$C$22)+(#REF!+($O$47^2)/2)*$O$52)/($O$47*SQRT($O$52)))-$O$47*SQRT(($O$52))))*$C$22*EXP(-#REF!*$O$52))*$B$22*100,0)</f>
        <v>0</v>
      </c>
      <c r="FK28" s="69">
        <f ca="1">IFERROR((NORMSDIST(((LN($EP28/$C$23)+(#REF!+($O$47^2)/2)*$O$52)/($O$47*SQRT($O$52))))*$EP28-NORMSDIST((((LN($EP28/$C$23)+(#REF!+($O$47^2)/2)*$O$52)/($O$47*SQRT($O$52)))-$O$47*SQRT(($O$52))))*$C$23*EXP(-#REF!*$O$52))*$B$23*100,0)</f>
        <v>0</v>
      </c>
      <c r="FL28" s="69">
        <f ca="1">IFERROR((NORMSDIST(((LN($EP28/$C$24)+(#REF!+($O$47^2)/2)*$O$52)/($O$47*SQRT($O$52))))*$EP28-NORMSDIST((((LN($EP28/$C$24)+(#REF!+($O$47^2)/2)*$O$52)/($O$47*SQRT($O$52)))-$O$47*SQRT(($O$52))))*$C$24*EXP(-#REF!*$O$52))*$B$24*100,0)</f>
        <v>0</v>
      </c>
      <c r="FM28" s="69">
        <f ca="1">IFERROR((NORMSDIST(((LN($EP28/$C$25)+(#REF!+($O$47^2)/2)*$O$52)/($O$47*SQRT($O$52))))*$EP28-NORMSDIST((((LN($EP28/$C$25)+(#REF!+($O$47^2)/2)*$O$52)/($O$47*SQRT($O$52)))-$O$47*SQRT(($O$52))))*$C$25*EXP(-#REF!*$O$52))*$B$25*100,0)</f>
        <v>0</v>
      </c>
      <c r="FN28" s="69">
        <f ca="1">IFERROR((NORMSDIST(((LN($EP28/$C$26)+(#REF!+($O$47^2)/2)*$O$52)/($O$47*SQRT($O$52))))*$EP28-NORMSDIST((((LN($EP28/$C$26)+(#REF!+($O$47^2)/2)*$O$52)/($O$47*SQRT($O$52)))-$O$47*SQRT(($O$52))))*$C$26*EXP(-#REF!*$O$52))*$B$26*100,0)</f>
        <v>0</v>
      </c>
      <c r="FO28" s="69">
        <f ca="1">IFERROR((NORMSDIST(((LN($EP28/$C$27)+(#REF!+($O$47^2)/2)*$O$52)/($O$47*SQRT($O$52))))*$EP28-NORMSDIST((((LN($EP28/$C$27)+(#REF!+($O$47^2)/2)*$O$52)/($O$47*SQRT($O$52)))-$O$47*SQRT(($O$52))))*$C$27*EXP(-#REF!*$O$52))*$B$27*100,0)</f>
        <v>0</v>
      </c>
      <c r="FP28" s="69">
        <f ca="1">IFERROR((NORMSDIST(((LN($EP28/$C$28)+(#REF!+($O$47^2)/2)*$O$52)/($O$47*SQRT($O$52))))*$EP28-NORMSDIST((((LN($EP28/$C$28)+(#REF!+($O$47^2)/2)*$O$52)/($O$47*SQRT($O$52)))-$O$47*SQRT(($O$52))))*$C$28*EXP(-#REF!*$O$52))*$B$28*100,0)</f>
        <v>0</v>
      </c>
      <c r="FQ28" s="69">
        <f ca="1">IFERROR((NORMSDIST(((LN($EP28/$C$29)+(#REF!+($O$47^2)/2)*$O$52)/($O$47*SQRT($O$52))))*$EP28-NORMSDIST((((LN($EP28/$C$29)+(#REF!+($O$47^2)/2)*$O$52)/($O$47*SQRT($O$52)))-$O$47*SQRT(($O$52))))*$C$29*EXP(-#REF!*$O$52))*$B$29*100,0)</f>
        <v>0</v>
      </c>
      <c r="FR28" s="69">
        <f ca="1">IFERROR((NORMSDIST(((LN($EP28/$C$30)+(#REF!+($O$47^2)/2)*$O$52)/($O$47*SQRT($O$52))))*$EP28-NORMSDIST((((LN($EP28/$C$30)+(#REF!+($O$47^2)/2)*$O$52)/($O$47*SQRT($O$52)))-$O$47*SQRT(($O$52))))*$C$30*EXP(-#REF!*$O$52))*$B$30*100,0)</f>
        <v>0</v>
      </c>
      <c r="FS28" s="69">
        <f ca="1">IFERROR((NORMSDIST(((LN($EP28/$C$31)+(#REF!+($O$47^2)/2)*$O$52)/($O$47*SQRT($O$52))))*$EP28-NORMSDIST((((LN($EP28/$C$31)+(#REF!+($O$47^2)/2)*$O$52)/($O$47*SQRT($O$52)))-$O$47*SQRT(($O$52))))*$C$31*EXP(-#REF!*$O$52))*$B$31*100,0)</f>
        <v>0</v>
      </c>
      <c r="FT28" s="69">
        <f ca="1">IFERROR((NORMSDIST(((LN($EP28/$C$32)+(#REF!+($O$47^2)/2)*$O$52)/($O$47*SQRT($O$52))))*$EP28-NORMSDIST((((LN($EP28/$C$32)+(#REF!+($O$47^2)/2)*$O$52)/($O$47*SQRT($O$52)))-$O$47*SQRT(($O$52))))*$C$32*EXP(-#REF!*$O$52))*$B$32*100,0)</f>
        <v>0</v>
      </c>
      <c r="FU28" s="69">
        <f ca="1">IFERROR((NORMSDIST(((LN($EP28/$C$33)+(#REF!+($O$47^2)/2)*$O$52)/($O$47*SQRT($O$52))))*$EP28-NORMSDIST((((LN($EP28/$C$33)+(#REF!+($O$47^2)/2)*$O$52)/($O$47*SQRT($O$52)))-$O$47*SQRT(($O$52))))*$C$33*EXP(-#REF!*$O$52))*$B$33*100,0)</f>
        <v>0</v>
      </c>
      <c r="FV28" s="69">
        <f ca="1">IFERROR((NORMSDIST(((LN($EP28/$C$34)+(#REF!+($O$47^2)/2)*$O$52)/($O$47*SQRT($O$52))))*$EP28-NORMSDIST((((LN($EP28/$C$34)+(#REF!+($O$47^2)/2)*$O$52)/($O$47*SQRT($O$52)))-$O$47*SQRT(($O$52))))*$C$34*EXP(-#REF!*$O$52))*$B$34*100,0)</f>
        <v>0</v>
      </c>
      <c r="FW28" s="69">
        <f ca="1">IFERROR((NORMSDIST(((LN($EP28/$C$35)+(#REF!+($O$47^2)/2)*$O$52)/($O$47*SQRT($O$52))))*$EP28-NORMSDIST((((LN($EP28/$C$35)+(#REF!+($O$47^2)/2)*$O$52)/($O$47*SQRT($O$52)))-$O$47*SQRT(($O$52))))*$C$35*EXP(-#REF!*$O$52))*$B$35*100,0)</f>
        <v>0</v>
      </c>
      <c r="FX28" s="69">
        <f ca="1">IFERROR((NORMSDIST(((LN($EP28/$C$36)+(#REF!+($O$47^2)/2)*$O$52)/($O$47*SQRT($O$52))))*$EP28-NORMSDIST((((LN($EP28/$C$36)+(#REF!+($O$47^2)/2)*$O$52)/($O$47*SQRT($O$52)))-$O$47*SQRT(($O$52))))*$C$36*EXP(-#REF!*$O$52))*$B$36*100,0)</f>
        <v>0</v>
      </c>
      <c r="FY28" s="69">
        <f ca="1">IFERROR((NORMSDIST(((LN($EP28/$C$37)+(#REF!+($O$47^2)/2)*$O$52)/($O$47*SQRT($O$52))))*$EP28-NORMSDIST((((LN($EP28/$C$37)+(#REF!+($O$47^2)/2)*$O$52)/($O$47*SQRT($O$52)))-$O$47*SQRT(($O$52))))*$C$37*EXP(-#REF!*$O$52))*$B$37*100,0)</f>
        <v>0</v>
      </c>
      <c r="FZ28" s="70"/>
      <c r="GA28" s="71">
        <f t="shared" ca="1" si="60"/>
        <v>0</v>
      </c>
      <c r="GB28" s="70"/>
      <c r="GC28" s="75"/>
      <c r="GD28" s="73"/>
      <c r="GE28" s="74">
        <f t="shared" ca="1" si="61"/>
        <v>2551.7199999999998</v>
      </c>
    </row>
    <row r="29" spans="1:187">
      <c r="A29" s="166" t="s">
        <v>205</v>
      </c>
      <c r="B29" s="594"/>
      <c r="C29" s="600">
        <v>4458.1000000000004</v>
      </c>
      <c r="D29" s="595"/>
      <c r="E29" s="705">
        <f t="shared" si="0"/>
        <v>0</v>
      </c>
      <c r="F29" s="708">
        <f t="shared" si="1"/>
        <v>0</v>
      </c>
      <c r="G29" s="596">
        <f t="shared" si="72"/>
        <v>249</v>
      </c>
      <c r="H29" s="781"/>
      <c r="I29" s="653">
        <f t="shared" si="2"/>
        <v>0</v>
      </c>
      <c r="J29" s="654">
        <f t="shared" si="3"/>
        <v>0</v>
      </c>
      <c r="K29" s="49"/>
      <c r="L29" s="735">
        <f>IFERROR(+M29/$M$18-1,"")</f>
        <v>0.24337430839465246</v>
      </c>
      <c r="M29" s="729">
        <f t="shared" si="70"/>
        <v>4824.2923165712518</v>
      </c>
      <c r="N29" s="664">
        <f t="shared" si="5"/>
        <v>2551.7199999999998</v>
      </c>
      <c r="O29" s="665">
        <f t="shared" ca="1" si="6"/>
        <v>2551.7199999999998</v>
      </c>
      <c r="P29" s="49"/>
      <c r="Q29" s="741">
        <v>4458.1000000000004</v>
      </c>
      <c r="R29" s="749">
        <f t="shared" si="73"/>
        <v>0</v>
      </c>
      <c r="S29" s="762">
        <f t="shared" si="7"/>
        <v>4458.1000000000004</v>
      </c>
      <c r="T29" s="588" t="str">
        <f t="shared" si="74"/>
        <v>MERV - XMEV - GFGC44581O - 24hs</v>
      </c>
      <c r="U29" s="754" t="str">
        <f t="shared" si="9"/>
        <v>GFGC44581O</v>
      </c>
      <c r="V29" s="752">
        <f t="shared" ca="1" si="75"/>
        <v>376.99268294812964</v>
      </c>
      <c r="W29" s="583">
        <f>IFERROR(VLOOKUP($U29,HomeBroker!$A$30:$F$90,6,0),0)</f>
        <v>249</v>
      </c>
      <c r="X29" s="580">
        <f t="shared" si="64"/>
        <v>38</v>
      </c>
      <c r="Y29" s="671">
        <f t="shared" si="11"/>
        <v>7.7922077922077948E-2</v>
      </c>
      <c r="Z29" s="49"/>
      <c r="AA29" s="742">
        <v>4458.1000000000004</v>
      </c>
      <c r="AB29" s="750">
        <f t="shared" si="76"/>
        <v>0</v>
      </c>
      <c r="AC29" s="762">
        <f t="shared" si="12"/>
        <v>4458.1000000000004</v>
      </c>
      <c r="AD29" s="588" t="str">
        <f t="shared" si="77"/>
        <v>MERV - XMEV - GFGV44581O - 24hs</v>
      </c>
      <c r="AE29" s="754" t="str">
        <f t="shared" si="14"/>
        <v>GFGV44581O</v>
      </c>
      <c r="AF29" s="759">
        <f t="shared" ca="1" si="78"/>
        <v>403.95226894070947</v>
      </c>
      <c r="AG29" s="583">
        <f>IFERROR(VLOOKUP($AE29,HomeBroker!$A$30:$F$90,6,0),0)</f>
        <v>0</v>
      </c>
      <c r="AH29" s="580" t="str">
        <f t="shared" si="66"/>
        <v/>
      </c>
      <c r="AI29" s="671" t="str">
        <f t="shared" si="67"/>
        <v/>
      </c>
      <c r="AJ29" s="49"/>
      <c r="AK29" s="674"/>
      <c r="AL29" s="605" t="s">
        <v>160</v>
      </c>
      <c r="AM29" s="585"/>
      <c r="AN29" s="599"/>
      <c r="AO29" s="589"/>
      <c r="AP29" s="591">
        <f t="shared" si="16"/>
        <v>0</v>
      </c>
      <c r="AQ29" s="602">
        <f t="shared" si="17"/>
        <v>0</v>
      </c>
      <c r="AR29" s="606" t="s">
        <v>206</v>
      </c>
      <c r="AS29" s="585"/>
      <c r="AT29" s="599"/>
      <c r="AU29" s="589"/>
      <c r="AV29" s="591">
        <f t="shared" si="18"/>
        <v>0</v>
      </c>
      <c r="AW29" s="602">
        <f t="shared" si="19"/>
        <v>0</v>
      </c>
      <c r="AX29" s="609" t="s">
        <v>207</v>
      </c>
      <c r="AY29" s="608"/>
      <c r="AZ29" s="589"/>
      <c r="BA29" s="591">
        <f t="shared" si="20"/>
        <v>0</v>
      </c>
      <c r="BB29" s="593">
        <f t="shared" si="21"/>
        <v>0</v>
      </c>
      <c r="CY29" s="68">
        <f t="shared" si="22"/>
        <v>4824.2923165712518</v>
      </c>
      <c r="CZ29" s="69">
        <f t="shared" si="23"/>
        <v>0</v>
      </c>
      <c r="DA29" s="69">
        <f t="shared" si="24"/>
        <v>0</v>
      </c>
      <c r="DB29" s="69">
        <f t="shared" si="25"/>
        <v>0</v>
      </c>
      <c r="DC29" s="69">
        <f t="shared" si="26"/>
        <v>0</v>
      </c>
      <c r="DD29" s="69">
        <f t="shared" si="27"/>
        <v>0</v>
      </c>
      <c r="DE29" s="69">
        <f t="shared" si="28"/>
        <v>0</v>
      </c>
      <c r="DF29" s="69">
        <f t="shared" si="29"/>
        <v>0</v>
      </c>
      <c r="DG29" s="69">
        <f t="shared" si="30"/>
        <v>0</v>
      </c>
      <c r="DH29" s="69">
        <f t="shared" si="31"/>
        <v>0</v>
      </c>
      <c r="DI29" s="69">
        <f t="shared" si="32"/>
        <v>0</v>
      </c>
      <c r="DJ29" s="69">
        <f t="shared" si="33"/>
        <v>0</v>
      </c>
      <c r="DK29" s="69">
        <f t="shared" si="34"/>
        <v>0</v>
      </c>
      <c r="DL29" s="69">
        <f t="shared" si="35"/>
        <v>0</v>
      </c>
      <c r="DM29" s="69">
        <f t="shared" si="36"/>
        <v>0</v>
      </c>
      <c r="DN29" s="69">
        <f t="shared" si="37"/>
        <v>0</v>
      </c>
      <c r="DO29" s="69">
        <f t="shared" si="38"/>
        <v>0</v>
      </c>
      <c r="DP29" s="69">
        <f t="shared" si="39"/>
        <v>0</v>
      </c>
      <c r="DQ29" s="69">
        <f t="shared" si="40"/>
        <v>0</v>
      </c>
      <c r="DR29" s="69">
        <f t="shared" si="41"/>
        <v>0</v>
      </c>
      <c r="DS29" s="69">
        <f t="shared" si="42"/>
        <v>0</v>
      </c>
      <c r="DT29" s="69">
        <f t="shared" si="43"/>
        <v>0</v>
      </c>
      <c r="DU29" s="69">
        <f t="shared" si="44"/>
        <v>0</v>
      </c>
      <c r="DV29" s="69">
        <f t="shared" si="45"/>
        <v>0</v>
      </c>
      <c r="DW29" s="69">
        <f t="shared" si="46"/>
        <v>0</v>
      </c>
      <c r="DX29" s="69">
        <f t="shared" si="47"/>
        <v>0</v>
      </c>
      <c r="DY29" s="69">
        <f t="shared" si="48"/>
        <v>0</v>
      </c>
      <c r="DZ29" s="69">
        <f t="shared" si="49"/>
        <v>0</v>
      </c>
      <c r="EA29" s="69">
        <f t="shared" si="50"/>
        <v>0</v>
      </c>
      <c r="EB29" s="69">
        <f t="shared" si="51"/>
        <v>0</v>
      </c>
      <c r="EC29" s="69">
        <f t="shared" si="52"/>
        <v>0</v>
      </c>
      <c r="ED29" s="69">
        <f t="shared" si="53"/>
        <v>0</v>
      </c>
      <c r="EE29" s="69">
        <f t="shared" si="54"/>
        <v>0</v>
      </c>
      <c r="EF29" s="69">
        <f t="shared" si="55"/>
        <v>0</v>
      </c>
      <c r="EG29" s="69">
        <f t="shared" si="56"/>
        <v>0</v>
      </c>
      <c r="EH29" s="69">
        <f t="shared" si="57"/>
        <v>0</v>
      </c>
      <c r="EI29" s="70"/>
      <c r="EJ29" s="71">
        <f t="shared" si="58"/>
        <v>0</v>
      </c>
      <c r="EK29" s="70"/>
      <c r="EL29" s="75"/>
      <c r="EM29" s="73"/>
      <c r="EN29" s="74">
        <f t="shared" si="68"/>
        <v>2551.7199999999998</v>
      </c>
      <c r="EO29" s="58"/>
      <c r="EP29" s="68">
        <f t="shared" si="59"/>
        <v>4824.2923165712518</v>
      </c>
      <c r="EQ29" s="69">
        <f ca="1">IFERROR((NORMSDIST(((LN($EP29/$C$3)+(#REF!+($O$47^2)/2)*$O$52)/($O$47*SQRT($O$52))))*$EP29-NORMSDIST((((LN($EP29/$C$3)+(#REF!+($O$47^2)/2)*$O$52)/($O$47*SQRT($O$52)))-$O$47*SQRT(($O$52))))*$C$3*EXP(-#REF!*$O$52))*$B$3*100,0)</f>
        <v>0</v>
      </c>
      <c r="ER29" s="69">
        <f ca="1">IFERROR((NORMSDIST(((LN($EP29/$C$4)+(#REF!+($O$47^2)/2)*$O$52)/($O$47*SQRT($O$52))))*$EP29-NORMSDIST((((LN($EP29/$C$4)+(#REF!+($O$47^2)/2)*$O$52)/($O$47*SQRT($O$52)))-$O$47*SQRT(($O$52))))*$C$4*EXP(-#REF!*$O$52))*$B$4*100,0)</f>
        <v>0</v>
      </c>
      <c r="ES29" s="69">
        <f ca="1">IFERROR((NORMSDIST(((LN($EP29/$C$5)+(#REF!+($O$47^2)/2)*$O$52)/($O$47*SQRT($O$52))))*$EP29-NORMSDIST((((LN($EP29/$C$5)+(#REF!+($O$47^2)/2)*$O$52)/($O$47*SQRT($O$52)))-$O$47*SQRT(($O$52))))*$C$5*EXP(-#REF!*$O$52))*$B$5*100,0)</f>
        <v>0</v>
      </c>
      <c r="ET29" s="69">
        <f ca="1">IFERROR((NORMSDIST(((LN($EP29/$C$6)+(#REF!+($O$47^2)/2)*$O$52)/($O$47*SQRT($O$52))))*$EP29-NORMSDIST((((LN($EP29/$C$6)+(#REF!+($O$47^2)/2)*$O$52)/($O$47*SQRT($O$52)))-$O$47*SQRT(($O$52))))*$C$6*EXP(-#REF!*$O$52))*$B$6*100,0)</f>
        <v>0</v>
      </c>
      <c r="EU29" s="69">
        <f ca="1">IFERROR((NORMSDIST(((LN($EP29/$C$7)+(#REF!+($O$47^2)/2)*$O$52)/($O$47*SQRT($O$52))))*$EP29-NORMSDIST((((LN($EP29/$C$7)+(#REF!+($O$47^2)/2)*$O$52)/($O$47*SQRT($O$52)))-$O$47*SQRT(($O$52))))*$C$7*EXP(-#REF!*$O$52))*$B$7*100,0)</f>
        <v>0</v>
      </c>
      <c r="EV29" s="69">
        <f ca="1">IFERROR((NORMSDIST(((LN($EP29/$C$8)+(#REF!+($O$47^2)/2)*$O$52)/($O$47*SQRT($O$52))))*$EP29-NORMSDIST((((LN($EP29/$C$8)+(#REF!+($O$47^2)/2)*$O$52)/($O$47*SQRT($O$52)))-$O$47*SQRT(($O$52))))*$C$8*EXP(-#REF!*$O$52))*$B$8*100,0)</f>
        <v>0</v>
      </c>
      <c r="EW29" s="69">
        <f ca="1">IFERROR((NORMSDIST(((LN($EP29/$C$9)+(#REF!+($O$47^2)/2)*$O$52)/($O$47*SQRT($O$52))))*$EP29-NORMSDIST((((LN($EP29/$C$9)+(#REF!+($O$47^2)/2)*$O$52)/($O$47*SQRT($O$52)))-$O$47*SQRT(($O$52))))*$C$9*EXP(-#REF!*$O$52))*$B$9*100,0)</f>
        <v>0</v>
      </c>
      <c r="EX29" s="69">
        <f ca="1">IFERROR((NORMSDIST(((LN($EP29/$C$10)+(#REF!+($O$47^2)/2)*$O$52)/($O$47*SQRT($O$52))))*$EP29-NORMSDIST((((LN($EP29/$C$10)+(#REF!+($O$47^2)/2)*$O$52)/($O$47*SQRT($O$52)))-$O$47*SQRT(($O$52))))*$C$10*EXP(-#REF!*$O$52))*$B$10*100,0)</f>
        <v>0</v>
      </c>
      <c r="EY29" s="69">
        <f ca="1">IFERROR((NORMSDIST(((LN($EP29/$C$11)+(#REF!+($O$47^2)/2)*$O$52)/($O$47*SQRT($O$52))))*$EP29-NORMSDIST((((LN($EP29/$C$11)+(#REF!+($O$47^2)/2)*$O$52)/($O$47*SQRT($O$52)))-$O$47*SQRT(($O$52))))*$C$11*EXP(-#REF!*$O$52))*$B$11*100,0)</f>
        <v>0</v>
      </c>
      <c r="EZ29" s="69">
        <f ca="1">IFERROR((NORMSDIST(((LN($EP29/$C$12)+(#REF!+($O$47^2)/2)*$O$52)/($O$47*SQRT($O$52))))*$EP29-NORMSDIST((((LN($EP29/$C$12)+(#REF!+($O$47^2)/2)*$O$52)/($O$47*SQRT($O$52)))-$O$47*SQRT(($O$52))))*$C$12*EXP(-#REF!*$O$52))*$B$12*100,0)</f>
        <v>0</v>
      </c>
      <c r="FA29" s="69">
        <f ca="1">IFERROR((NORMSDIST(((LN($EP29/$C$13)+(#REF!+($O$47^2)/2)*$O$52)/($O$47*SQRT($O$52))))*$EP29-NORMSDIST((((LN($EP29/$C$13)+(#REF!+($O$47^2)/2)*$O$52)/($O$47*SQRT($O$52)))-$O$47*SQRT(($O$52))))*$C$13*EXP(-#REF!*$O$52))*$B$13*100,0)</f>
        <v>0</v>
      </c>
      <c r="FB29" s="69">
        <f ca="1">IFERROR((NORMSDIST(((LN($EP29/$C$14)+(#REF!+($O$47^2)/2)*$O$52)/($O$47*SQRT($O$52))))*$EP29-NORMSDIST((((LN($EP29/$C$14)+(#REF!+($O$47^2)/2)*$O$52)/($O$47*SQRT($O$52)))-$O$47*SQRT(($O$52))))*$C$14*EXP(-#REF!*$O$52))*$B$14*100,0)</f>
        <v>0</v>
      </c>
      <c r="FC29" s="69">
        <f ca="1">IFERROR((NORMSDIST(((LN($EP29/$C$15)+(#REF!+($O$47^2)/2)*$O$52)/($O$47*SQRT($O$52))))*$EP29-NORMSDIST((((LN($EP29/$C$15)+(#REF!+($O$47^2)/2)*$O$52)/($O$47*SQRT($O$52)))-$O$47*SQRT(($O$52))))*$C$15*EXP(-#REF!*$O$52))*$B$15*100,0)</f>
        <v>0</v>
      </c>
      <c r="FD29" s="69">
        <f ca="1">IFERROR((NORMSDIST(((LN($EP29/$C$16)+(#REF!+($O$47^2)/2)*$O$52)/($O$47*SQRT($O$52))))*$EP29-NORMSDIST((((LN($EP29/$C$16)+(#REF!+($O$47^2)/2)*$O$52)/($O$47*SQRT($O$52)))-$O$47*SQRT(($O$52))))*$C$16*EXP(-#REF!*$O$52))*$B$16*100,0)</f>
        <v>0</v>
      </c>
      <c r="FE29" s="69">
        <f ca="1">IFERROR((NORMSDIST(((LN($EP29/$C$17)+(#REF!+($O$47^2)/2)*$O$52)/($O$47*SQRT($O$52))))*$EP29-NORMSDIST((((LN($EP29/$C$17)+(#REF!+($O$47^2)/2)*$O$52)/($O$47*SQRT($O$52)))-$O$47*SQRT(($O$52))))*$C$17*EXP(-#REF!*$O$52))*$B$17*100,0)</f>
        <v>0</v>
      </c>
      <c r="FF29" s="69">
        <f ca="1">IFERROR((NORMSDIST(((LN($EP29/$C$18)+(#REF!+($O$47^2)/2)*$O$52)/($O$47*SQRT($O$52))))*$EP29-NORMSDIST((((LN($EP29/$C$18)+(#REF!+($O$47^2)/2)*$O$52)/($O$47*SQRT($O$52)))-$O$47*SQRT(($O$52))))*$C$18*EXP(-#REF!*$O$52))*$B$18*100,0)</f>
        <v>0</v>
      </c>
      <c r="FG29" s="69">
        <f ca="1">IFERROR((NORMSDIST(((LN($EP29/$C$19)+(#REF!+($O$47^2)/2)*$O$52)/($O$47*SQRT($O$52))))*$EP29-NORMSDIST((((LN($EP29/$C$19)+(#REF!+($O$47^2)/2)*$O$52)/($O$47*SQRT($O$52)))-$O$47*SQRT(($O$52))))*$C$19*EXP(-#REF!*$O$52))*$B$19*100,0)</f>
        <v>0</v>
      </c>
      <c r="FH29" s="69">
        <f ca="1">IFERROR((NORMSDIST(((LN($EP29/$C$20)+(#REF!+($O$47^2)/2)*$O$52)/($O$47*SQRT($O$52))))*$EP29-NORMSDIST((((LN($EP29/$C$20)+(#REF!+($O$47^2)/2)*$O$52)/($O$47*SQRT($O$52)))-$O$47*SQRT(($O$52))))*$C$20*EXP(-#REF!*$O$52))*$B$20*100,0)</f>
        <v>0</v>
      </c>
      <c r="FI29" s="69">
        <f ca="1">IFERROR((NORMSDIST(((LN($EP29/$C$21)+(#REF!+($O$47^2)/2)*$O$52)/($O$47*SQRT($O$52))))*$EP29-NORMSDIST((((LN($EP29/$C$21)+(#REF!+($O$47^2)/2)*$O$52)/($O$47*SQRT($O$52)))-$O$47*SQRT(($O$52))))*$C$21*EXP(-#REF!*$O$52))*$B$21*100,0)</f>
        <v>0</v>
      </c>
      <c r="FJ29" s="69">
        <f ca="1">IFERROR((NORMSDIST(((LN($EP29/$C$22)+(#REF!+($O$47^2)/2)*$O$52)/($O$47*SQRT($O$52))))*$EP29-NORMSDIST((((LN($EP29/$C$22)+(#REF!+($O$47^2)/2)*$O$52)/($O$47*SQRT($O$52)))-$O$47*SQRT(($O$52))))*$C$22*EXP(-#REF!*$O$52))*$B$22*100,0)</f>
        <v>0</v>
      </c>
      <c r="FK29" s="69">
        <f ca="1">IFERROR((NORMSDIST(((LN($EP29/$C$23)+(#REF!+($O$47^2)/2)*$O$52)/($O$47*SQRT($O$52))))*$EP29-NORMSDIST((((LN($EP29/$C$23)+(#REF!+($O$47^2)/2)*$O$52)/($O$47*SQRT($O$52)))-$O$47*SQRT(($O$52))))*$C$23*EXP(-#REF!*$O$52))*$B$23*100,0)</f>
        <v>0</v>
      </c>
      <c r="FL29" s="69">
        <f ca="1">IFERROR((NORMSDIST(((LN($EP29/$C$24)+(#REF!+($O$47^2)/2)*$O$52)/($O$47*SQRT($O$52))))*$EP29-NORMSDIST((((LN($EP29/$C$24)+(#REF!+($O$47^2)/2)*$O$52)/($O$47*SQRT($O$52)))-$O$47*SQRT(($O$52))))*$C$24*EXP(-#REF!*$O$52))*$B$24*100,0)</f>
        <v>0</v>
      </c>
      <c r="FM29" s="69">
        <f ca="1">IFERROR((NORMSDIST(((LN($EP29/$C$25)+(#REF!+($O$47^2)/2)*$O$52)/($O$47*SQRT($O$52))))*$EP29-NORMSDIST((((LN($EP29/$C$25)+(#REF!+($O$47^2)/2)*$O$52)/($O$47*SQRT($O$52)))-$O$47*SQRT(($O$52))))*$C$25*EXP(-#REF!*$O$52))*$B$25*100,0)</f>
        <v>0</v>
      </c>
      <c r="FN29" s="69">
        <f ca="1">IFERROR((NORMSDIST(((LN($EP29/$C$26)+(#REF!+($O$47^2)/2)*$O$52)/($O$47*SQRT($O$52))))*$EP29-NORMSDIST((((LN($EP29/$C$26)+(#REF!+($O$47^2)/2)*$O$52)/($O$47*SQRT($O$52)))-$O$47*SQRT(($O$52))))*$C$26*EXP(-#REF!*$O$52))*$B$26*100,0)</f>
        <v>0</v>
      </c>
      <c r="FO29" s="69">
        <f ca="1">IFERROR((NORMSDIST(((LN($EP29/$C$27)+(#REF!+($O$47^2)/2)*$O$52)/($O$47*SQRT($O$52))))*$EP29-NORMSDIST((((LN($EP29/$C$27)+(#REF!+($O$47^2)/2)*$O$52)/($O$47*SQRT($O$52)))-$O$47*SQRT(($O$52))))*$C$27*EXP(-#REF!*$O$52))*$B$27*100,0)</f>
        <v>0</v>
      </c>
      <c r="FP29" s="69">
        <f ca="1">IFERROR((NORMSDIST(((LN($EP29/$C$28)+(#REF!+($O$47^2)/2)*$O$52)/($O$47*SQRT($O$52))))*$EP29-NORMSDIST((((LN($EP29/$C$28)+(#REF!+($O$47^2)/2)*$O$52)/($O$47*SQRT($O$52)))-$O$47*SQRT(($O$52))))*$C$28*EXP(-#REF!*$O$52))*$B$28*100,0)</f>
        <v>0</v>
      </c>
      <c r="FQ29" s="69">
        <f ca="1">IFERROR((NORMSDIST(((LN($EP29/$C$29)+(#REF!+($O$47^2)/2)*$O$52)/($O$47*SQRT($O$52))))*$EP29-NORMSDIST((((LN($EP29/$C$29)+(#REF!+($O$47^2)/2)*$O$52)/($O$47*SQRT($O$52)))-$O$47*SQRT(($O$52))))*$C$29*EXP(-#REF!*$O$52))*$B$29*100,0)</f>
        <v>0</v>
      </c>
      <c r="FR29" s="69">
        <f ca="1">IFERROR((NORMSDIST(((LN($EP29/$C$30)+(#REF!+($O$47^2)/2)*$O$52)/($O$47*SQRT($O$52))))*$EP29-NORMSDIST((((LN($EP29/$C$30)+(#REF!+($O$47^2)/2)*$O$52)/($O$47*SQRT($O$52)))-$O$47*SQRT(($O$52))))*$C$30*EXP(-#REF!*$O$52))*$B$30*100,0)</f>
        <v>0</v>
      </c>
      <c r="FS29" s="69">
        <f ca="1">IFERROR((NORMSDIST(((LN($EP29/$C$31)+(#REF!+($O$47^2)/2)*$O$52)/($O$47*SQRT($O$52))))*$EP29-NORMSDIST((((LN($EP29/$C$31)+(#REF!+($O$47^2)/2)*$O$52)/($O$47*SQRT($O$52)))-$O$47*SQRT(($O$52))))*$C$31*EXP(-#REF!*$O$52))*$B$31*100,0)</f>
        <v>0</v>
      </c>
      <c r="FT29" s="69">
        <f ca="1">IFERROR((NORMSDIST(((LN($EP29/$C$32)+(#REF!+($O$47^2)/2)*$O$52)/($O$47*SQRT($O$52))))*$EP29-NORMSDIST((((LN($EP29/$C$32)+(#REF!+($O$47^2)/2)*$O$52)/($O$47*SQRT($O$52)))-$O$47*SQRT(($O$52))))*$C$32*EXP(-#REF!*$O$52))*$B$32*100,0)</f>
        <v>0</v>
      </c>
      <c r="FU29" s="69">
        <f ca="1">IFERROR((NORMSDIST(((LN($EP29/$C$33)+(#REF!+($O$47^2)/2)*$O$52)/($O$47*SQRT($O$52))))*$EP29-NORMSDIST((((LN($EP29/$C$33)+(#REF!+($O$47^2)/2)*$O$52)/($O$47*SQRT($O$52)))-$O$47*SQRT(($O$52))))*$C$33*EXP(-#REF!*$O$52))*$B$33*100,0)</f>
        <v>0</v>
      </c>
      <c r="FV29" s="69">
        <f ca="1">IFERROR((NORMSDIST(((LN($EP29/$C$34)+(#REF!+($O$47^2)/2)*$O$52)/($O$47*SQRT($O$52))))*$EP29-NORMSDIST((((LN($EP29/$C$34)+(#REF!+($O$47^2)/2)*$O$52)/($O$47*SQRT($O$52)))-$O$47*SQRT(($O$52))))*$C$34*EXP(-#REF!*$O$52))*$B$34*100,0)</f>
        <v>0</v>
      </c>
      <c r="FW29" s="69">
        <f ca="1">IFERROR((NORMSDIST(((LN($EP29/$C$35)+(#REF!+($O$47^2)/2)*$O$52)/($O$47*SQRT($O$52))))*$EP29-NORMSDIST((((LN($EP29/$C$35)+(#REF!+($O$47^2)/2)*$O$52)/($O$47*SQRT($O$52)))-$O$47*SQRT(($O$52))))*$C$35*EXP(-#REF!*$O$52))*$B$35*100,0)</f>
        <v>0</v>
      </c>
      <c r="FX29" s="69">
        <f ca="1">IFERROR((NORMSDIST(((LN($EP29/$C$36)+(#REF!+($O$47^2)/2)*$O$52)/($O$47*SQRT($O$52))))*$EP29-NORMSDIST((((LN($EP29/$C$36)+(#REF!+($O$47^2)/2)*$O$52)/($O$47*SQRT($O$52)))-$O$47*SQRT(($O$52))))*$C$36*EXP(-#REF!*$O$52))*$B$36*100,0)</f>
        <v>0</v>
      </c>
      <c r="FY29" s="69">
        <f ca="1">IFERROR((NORMSDIST(((LN($EP29/$C$37)+(#REF!+($O$47^2)/2)*$O$52)/($O$47*SQRT($O$52))))*$EP29-NORMSDIST((((LN($EP29/$C$37)+(#REF!+($O$47^2)/2)*$O$52)/($O$47*SQRT($O$52)))-$O$47*SQRT(($O$52))))*$C$37*EXP(-#REF!*$O$52))*$B$37*100,0)</f>
        <v>0</v>
      </c>
      <c r="FZ29" s="70"/>
      <c r="GA29" s="71">
        <f t="shared" ca="1" si="60"/>
        <v>0</v>
      </c>
      <c r="GB29" s="70"/>
      <c r="GC29" s="75"/>
      <c r="GD29" s="73"/>
      <c r="GE29" s="74">
        <f t="shared" ca="1" si="61"/>
        <v>2551.7199999999998</v>
      </c>
    </row>
    <row r="30" spans="1:187">
      <c r="A30" s="166" t="s">
        <v>205</v>
      </c>
      <c r="B30" s="797"/>
      <c r="C30" s="798">
        <v>4658.1000000000004</v>
      </c>
      <c r="D30" s="799"/>
      <c r="E30" s="800">
        <f t="shared" si="0"/>
        <v>0</v>
      </c>
      <c r="F30" s="801">
        <f t="shared" si="1"/>
        <v>0</v>
      </c>
      <c r="G30" s="802">
        <f t="shared" si="72"/>
        <v>231</v>
      </c>
      <c r="H30" s="803"/>
      <c r="I30" s="804">
        <f t="shared" si="2"/>
        <v>0</v>
      </c>
      <c r="J30" s="805">
        <f t="shared" si="3"/>
        <v>0</v>
      </c>
      <c r="K30" s="49"/>
      <c r="L30" s="735"/>
      <c r="M30" s="729">
        <f t="shared" si="70"/>
        <v>4920.7781629026767</v>
      </c>
      <c r="N30" s="666">
        <f t="shared" si="5"/>
        <v>2551.7199999999998</v>
      </c>
      <c r="O30" s="667">
        <f t="shared" ca="1" si="6"/>
        <v>2551.7199999999998</v>
      </c>
      <c r="P30" s="49"/>
      <c r="Q30" s="740">
        <v>4658.1000000000004</v>
      </c>
      <c r="R30" s="764">
        <f t="shared" si="73"/>
        <v>0</v>
      </c>
      <c r="S30" s="761">
        <f t="shared" si="7"/>
        <v>4658.1000000000004</v>
      </c>
      <c r="T30" s="586" t="str">
        <f t="shared" si="74"/>
        <v>MERV - XMEV - GFGC46581O - 24hs</v>
      </c>
      <c r="U30" s="753" t="str">
        <f t="shared" si="9"/>
        <v>GFGC46581O</v>
      </c>
      <c r="V30" s="765">
        <f t="shared" ca="1" si="75"/>
        <v>317.35974291579623</v>
      </c>
      <c r="W30" s="582">
        <f>IFERROR(VLOOKUP($U30,HomeBroker!$A$30:$F$90,6,0),0)</f>
        <v>231</v>
      </c>
      <c r="X30" s="581" t="str">
        <f t="shared" si="64"/>
        <v/>
      </c>
      <c r="Y30" s="672" t="str">
        <f t="shared" si="11"/>
        <v/>
      </c>
      <c r="Z30" s="49"/>
      <c r="AA30" s="743">
        <v>4658.1000000000004</v>
      </c>
      <c r="AB30" s="778">
        <f t="shared" si="76"/>
        <v>0</v>
      </c>
      <c r="AC30" s="761">
        <f t="shared" si="12"/>
        <v>4658.1000000000004</v>
      </c>
      <c r="AD30" s="586" t="str">
        <f t="shared" si="77"/>
        <v>MERV - XMEV - GFGV46581O - 24hs</v>
      </c>
      <c r="AE30" s="753" t="str">
        <f t="shared" si="14"/>
        <v>GFGV46581O</v>
      </c>
      <c r="AF30" s="758">
        <f t="shared" ca="1" si="78"/>
        <v>557.99821989283146</v>
      </c>
      <c r="AG30" s="582">
        <f>IFERROR(VLOOKUP($AE30,HomeBroker!$A$30:$F$90,6,0),0)</f>
        <v>0</v>
      </c>
      <c r="AH30" s="581" t="str">
        <f t="shared" si="66"/>
        <v/>
      </c>
      <c r="AI30" s="672" t="str">
        <f t="shared" si="67"/>
        <v/>
      </c>
      <c r="AJ30" s="49"/>
      <c r="AK30" s="673"/>
      <c r="AL30" s="605" t="s">
        <v>160</v>
      </c>
      <c r="AM30" s="584"/>
      <c r="AN30" s="598"/>
      <c r="AO30" s="587"/>
      <c r="AP30" s="590">
        <f t="shared" si="16"/>
        <v>0</v>
      </c>
      <c r="AQ30" s="601">
        <f t="shared" si="17"/>
        <v>0</v>
      </c>
      <c r="AR30" s="606" t="s">
        <v>206</v>
      </c>
      <c r="AS30" s="584"/>
      <c r="AT30" s="598"/>
      <c r="AU30" s="587"/>
      <c r="AV30" s="590">
        <f t="shared" si="18"/>
        <v>0</v>
      </c>
      <c r="AW30" s="601">
        <f t="shared" si="19"/>
        <v>0</v>
      </c>
      <c r="AX30" s="609" t="s">
        <v>207</v>
      </c>
      <c r="AY30" s="607"/>
      <c r="AZ30" s="587"/>
      <c r="BA30" s="590">
        <f t="shared" si="20"/>
        <v>0</v>
      </c>
      <c r="BB30" s="592">
        <f t="shared" si="21"/>
        <v>0</v>
      </c>
      <c r="CY30" s="68">
        <f t="shared" si="22"/>
        <v>4920.7781629026767</v>
      </c>
      <c r="CZ30" s="69">
        <f t="shared" si="23"/>
        <v>0</v>
      </c>
      <c r="DA30" s="69">
        <f t="shared" si="24"/>
        <v>0</v>
      </c>
      <c r="DB30" s="69">
        <f t="shared" si="25"/>
        <v>0</v>
      </c>
      <c r="DC30" s="69">
        <f t="shared" si="26"/>
        <v>0</v>
      </c>
      <c r="DD30" s="69">
        <f t="shared" si="27"/>
        <v>0</v>
      </c>
      <c r="DE30" s="69">
        <f t="shared" si="28"/>
        <v>0</v>
      </c>
      <c r="DF30" s="69">
        <f t="shared" si="29"/>
        <v>0</v>
      </c>
      <c r="DG30" s="69">
        <f t="shared" si="30"/>
        <v>0</v>
      </c>
      <c r="DH30" s="69">
        <f t="shared" si="31"/>
        <v>0</v>
      </c>
      <c r="DI30" s="69">
        <f t="shared" si="32"/>
        <v>0</v>
      </c>
      <c r="DJ30" s="69">
        <f t="shared" si="33"/>
        <v>0</v>
      </c>
      <c r="DK30" s="69">
        <f t="shared" si="34"/>
        <v>0</v>
      </c>
      <c r="DL30" s="69">
        <f t="shared" si="35"/>
        <v>0</v>
      </c>
      <c r="DM30" s="69">
        <f t="shared" si="36"/>
        <v>0</v>
      </c>
      <c r="DN30" s="69">
        <f t="shared" si="37"/>
        <v>0</v>
      </c>
      <c r="DO30" s="69">
        <f t="shared" si="38"/>
        <v>0</v>
      </c>
      <c r="DP30" s="69">
        <f t="shared" si="39"/>
        <v>0</v>
      </c>
      <c r="DQ30" s="69">
        <f t="shared" si="40"/>
        <v>0</v>
      </c>
      <c r="DR30" s="69">
        <f t="shared" si="41"/>
        <v>0</v>
      </c>
      <c r="DS30" s="69">
        <f t="shared" si="42"/>
        <v>0</v>
      </c>
      <c r="DT30" s="69">
        <f t="shared" si="43"/>
        <v>0</v>
      </c>
      <c r="DU30" s="69">
        <f t="shared" si="44"/>
        <v>0</v>
      </c>
      <c r="DV30" s="69">
        <f t="shared" si="45"/>
        <v>0</v>
      </c>
      <c r="DW30" s="69">
        <f t="shared" si="46"/>
        <v>0</v>
      </c>
      <c r="DX30" s="69">
        <f t="shared" si="47"/>
        <v>0</v>
      </c>
      <c r="DY30" s="69">
        <f t="shared" si="48"/>
        <v>0</v>
      </c>
      <c r="DZ30" s="69">
        <f t="shared" si="49"/>
        <v>0</v>
      </c>
      <c r="EA30" s="69">
        <f t="shared" si="50"/>
        <v>0</v>
      </c>
      <c r="EB30" s="69">
        <f t="shared" si="51"/>
        <v>0</v>
      </c>
      <c r="EC30" s="69">
        <f t="shared" si="52"/>
        <v>0</v>
      </c>
      <c r="ED30" s="69">
        <f t="shared" si="53"/>
        <v>0</v>
      </c>
      <c r="EE30" s="69">
        <f t="shared" si="54"/>
        <v>0</v>
      </c>
      <c r="EF30" s="69">
        <f t="shared" si="55"/>
        <v>0</v>
      </c>
      <c r="EG30" s="69">
        <f t="shared" si="56"/>
        <v>0</v>
      </c>
      <c r="EH30" s="69">
        <f t="shared" si="57"/>
        <v>0</v>
      </c>
      <c r="EI30" s="70"/>
      <c r="EJ30" s="71">
        <f t="shared" si="58"/>
        <v>0</v>
      </c>
      <c r="EK30" s="70"/>
      <c r="EL30" s="75"/>
      <c r="EM30" s="73"/>
      <c r="EN30" s="74">
        <f t="shared" si="68"/>
        <v>2551.7199999999998</v>
      </c>
      <c r="EO30" s="58"/>
      <c r="EP30" s="68">
        <f t="shared" si="59"/>
        <v>4920.7781629026767</v>
      </c>
      <c r="EQ30" s="69">
        <f ca="1">IFERROR((NORMSDIST(((LN($EP30/$C$3)+(#REF!+($O$47^2)/2)*$O$52)/($O$47*SQRT($O$52))))*$EP30-NORMSDIST((((LN($EP30/$C$3)+(#REF!+($O$47^2)/2)*$O$52)/($O$47*SQRT($O$52)))-$O$47*SQRT(($O$52))))*$C$3*EXP(-#REF!*$O$52))*$B$3*100,0)</f>
        <v>0</v>
      </c>
      <c r="ER30" s="69">
        <f ca="1">IFERROR((NORMSDIST(((LN($EP30/$C$4)+(#REF!+($O$47^2)/2)*$O$52)/($O$47*SQRT($O$52))))*$EP30-NORMSDIST((((LN($EP30/$C$4)+(#REF!+($O$47^2)/2)*$O$52)/($O$47*SQRT($O$52)))-$O$47*SQRT(($O$52))))*$C$4*EXP(-#REF!*$O$52))*$B$4*100,0)</f>
        <v>0</v>
      </c>
      <c r="ES30" s="69">
        <f ca="1">IFERROR((NORMSDIST(((LN($EP30/$C$5)+(#REF!+($O$47^2)/2)*$O$52)/($O$47*SQRT($O$52))))*$EP30-NORMSDIST((((LN($EP30/$C$5)+(#REF!+($O$47^2)/2)*$O$52)/($O$47*SQRT($O$52)))-$O$47*SQRT(($O$52))))*$C$5*EXP(-#REF!*$O$52))*$B$5*100,0)</f>
        <v>0</v>
      </c>
      <c r="ET30" s="69">
        <f ca="1">IFERROR((NORMSDIST(((LN($EP30/$C$6)+(#REF!+($O$47^2)/2)*$O$52)/($O$47*SQRT($O$52))))*$EP30-NORMSDIST((((LN($EP30/$C$6)+(#REF!+($O$47^2)/2)*$O$52)/($O$47*SQRT($O$52)))-$O$47*SQRT(($O$52))))*$C$6*EXP(-#REF!*$O$52))*$B$6*100,0)</f>
        <v>0</v>
      </c>
      <c r="EU30" s="69">
        <f ca="1">IFERROR((NORMSDIST(((LN($EP30/$C$7)+(#REF!+($O$47^2)/2)*$O$52)/($O$47*SQRT($O$52))))*$EP30-NORMSDIST((((LN($EP30/$C$7)+(#REF!+($O$47^2)/2)*$O$52)/($O$47*SQRT($O$52)))-$O$47*SQRT(($O$52))))*$C$7*EXP(-#REF!*$O$52))*$B$7*100,0)</f>
        <v>0</v>
      </c>
      <c r="EV30" s="69">
        <f ca="1">IFERROR((NORMSDIST(((LN($EP30/$C$8)+(#REF!+($O$47^2)/2)*$O$52)/($O$47*SQRT($O$52))))*$EP30-NORMSDIST((((LN($EP30/$C$8)+(#REF!+($O$47^2)/2)*$O$52)/($O$47*SQRT($O$52)))-$O$47*SQRT(($O$52))))*$C$8*EXP(-#REF!*$O$52))*$B$8*100,0)</f>
        <v>0</v>
      </c>
      <c r="EW30" s="69">
        <f ca="1">IFERROR((NORMSDIST(((LN($EP30/$C$9)+(#REF!+($O$47^2)/2)*$O$52)/($O$47*SQRT($O$52))))*$EP30-NORMSDIST((((LN($EP30/$C$9)+(#REF!+($O$47^2)/2)*$O$52)/($O$47*SQRT($O$52)))-$O$47*SQRT(($O$52))))*$C$9*EXP(-#REF!*$O$52))*$B$9*100,0)</f>
        <v>0</v>
      </c>
      <c r="EX30" s="69">
        <f ca="1">IFERROR((NORMSDIST(((LN($EP30/$C$10)+(#REF!+($O$47^2)/2)*$O$52)/($O$47*SQRT($O$52))))*$EP30-NORMSDIST((((LN($EP30/$C$10)+(#REF!+($O$47^2)/2)*$O$52)/($O$47*SQRT($O$52)))-$O$47*SQRT(($O$52))))*$C$10*EXP(-#REF!*$O$52))*$B$10*100,0)</f>
        <v>0</v>
      </c>
      <c r="EY30" s="69">
        <f ca="1">IFERROR((NORMSDIST(((LN($EP30/$C$11)+(#REF!+($O$47^2)/2)*$O$52)/($O$47*SQRT($O$52))))*$EP30-NORMSDIST((((LN($EP30/$C$11)+(#REF!+($O$47^2)/2)*$O$52)/($O$47*SQRT($O$52)))-$O$47*SQRT(($O$52))))*$C$11*EXP(-#REF!*$O$52))*$B$11*100,0)</f>
        <v>0</v>
      </c>
      <c r="EZ30" s="69">
        <f ca="1">IFERROR((NORMSDIST(((LN($EP30/$C$12)+(#REF!+($O$47^2)/2)*$O$52)/($O$47*SQRT($O$52))))*$EP30-NORMSDIST((((LN($EP30/$C$12)+(#REF!+($O$47^2)/2)*$O$52)/($O$47*SQRT($O$52)))-$O$47*SQRT(($O$52))))*$C$12*EXP(-#REF!*$O$52))*$B$12*100,0)</f>
        <v>0</v>
      </c>
      <c r="FA30" s="69">
        <f ca="1">IFERROR((NORMSDIST(((LN($EP30/$C$13)+(#REF!+($O$47^2)/2)*$O$52)/($O$47*SQRT($O$52))))*$EP30-NORMSDIST((((LN($EP30/$C$13)+(#REF!+($O$47^2)/2)*$O$52)/($O$47*SQRT($O$52)))-$O$47*SQRT(($O$52))))*$C$13*EXP(-#REF!*$O$52))*$B$13*100,0)</f>
        <v>0</v>
      </c>
      <c r="FB30" s="69">
        <f ca="1">IFERROR((NORMSDIST(((LN($EP30/$C$14)+(#REF!+($O$47^2)/2)*$O$52)/($O$47*SQRT($O$52))))*$EP30-NORMSDIST((((LN($EP30/$C$14)+(#REF!+($O$47^2)/2)*$O$52)/($O$47*SQRT($O$52)))-$O$47*SQRT(($O$52))))*$C$14*EXP(-#REF!*$O$52))*$B$14*100,0)</f>
        <v>0</v>
      </c>
      <c r="FC30" s="69">
        <f ca="1">IFERROR((NORMSDIST(((LN($EP30/$C$15)+(#REF!+($O$47^2)/2)*$O$52)/($O$47*SQRT($O$52))))*$EP30-NORMSDIST((((LN($EP30/$C$15)+(#REF!+($O$47^2)/2)*$O$52)/($O$47*SQRT($O$52)))-$O$47*SQRT(($O$52))))*$C$15*EXP(-#REF!*$O$52))*$B$15*100,0)</f>
        <v>0</v>
      </c>
      <c r="FD30" s="69">
        <f ca="1">IFERROR((NORMSDIST(((LN($EP30/$C$16)+(#REF!+($O$47^2)/2)*$O$52)/($O$47*SQRT($O$52))))*$EP30-NORMSDIST((((LN($EP30/$C$16)+(#REF!+($O$47^2)/2)*$O$52)/($O$47*SQRT($O$52)))-$O$47*SQRT(($O$52))))*$C$16*EXP(-#REF!*$O$52))*$B$16*100,0)</f>
        <v>0</v>
      </c>
      <c r="FE30" s="69">
        <f ca="1">IFERROR((NORMSDIST(((LN($EP30/$C$17)+(#REF!+($O$47^2)/2)*$O$52)/($O$47*SQRT($O$52))))*$EP30-NORMSDIST((((LN($EP30/$C$17)+(#REF!+($O$47^2)/2)*$O$52)/($O$47*SQRT($O$52)))-$O$47*SQRT(($O$52))))*$C$17*EXP(-#REF!*$O$52))*$B$17*100,0)</f>
        <v>0</v>
      </c>
      <c r="FF30" s="69">
        <f ca="1">IFERROR((NORMSDIST(((LN($EP30/$C$18)+(#REF!+($O$47^2)/2)*$O$52)/($O$47*SQRT($O$52))))*$EP30-NORMSDIST((((LN($EP30/$C$18)+(#REF!+($O$47^2)/2)*$O$52)/($O$47*SQRT($O$52)))-$O$47*SQRT(($O$52))))*$C$18*EXP(-#REF!*$O$52))*$B$18*100,0)</f>
        <v>0</v>
      </c>
      <c r="FG30" s="69">
        <f ca="1">IFERROR((NORMSDIST(((LN($EP30/$C$19)+(#REF!+($O$47^2)/2)*$O$52)/($O$47*SQRT($O$52))))*$EP30-NORMSDIST((((LN($EP30/$C$19)+(#REF!+($O$47^2)/2)*$O$52)/($O$47*SQRT($O$52)))-$O$47*SQRT(($O$52))))*$C$19*EXP(-#REF!*$O$52))*$B$19*100,0)</f>
        <v>0</v>
      </c>
      <c r="FH30" s="69">
        <f ca="1">IFERROR((NORMSDIST(((LN($EP30/$C$20)+(#REF!+($O$47^2)/2)*$O$52)/($O$47*SQRT($O$52))))*$EP30-NORMSDIST((((LN($EP30/$C$20)+(#REF!+($O$47^2)/2)*$O$52)/($O$47*SQRT($O$52)))-$O$47*SQRT(($O$52))))*$C$20*EXP(-#REF!*$O$52))*$B$20*100,0)</f>
        <v>0</v>
      </c>
      <c r="FI30" s="69">
        <f ca="1">IFERROR((NORMSDIST(((LN($EP30/$C$21)+(#REF!+($O$47^2)/2)*$O$52)/($O$47*SQRT($O$52))))*$EP30-NORMSDIST((((LN($EP30/$C$21)+(#REF!+($O$47^2)/2)*$O$52)/($O$47*SQRT($O$52)))-$O$47*SQRT(($O$52))))*$C$21*EXP(-#REF!*$O$52))*$B$21*100,0)</f>
        <v>0</v>
      </c>
      <c r="FJ30" s="69">
        <f ca="1">IFERROR((NORMSDIST(((LN($EP30/$C$22)+(#REF!+($O$47^2)/2)*$O$52)/($O$47*SQRT($O$52))))*$EP30-NORMSDIST((((LN($EP30/$C$22)+(#REF!+($O$47^2)/2)*$O$52)/($O$47*SQRT($O$52)))-$O$47*SQRT(($O$52))))*$C$22*EXP(-#REF!*$O$52))*$B$22*100,0)</f>
        <v>0</v>
      </c>
      <c r="FK30" s="69">
        <f ca="1">IFERROR((NORMSDIST(((LN($EP30/$C$23)+(#REF!+($O$47^2)/2)*$O$52)/($O$47*SQRT($O$52))))*$EP30-NORMSDIST((((LN($EP30/$C$23)+(#REF!+($O$47^2)/2)*$O$52)/($O$47*SQRT($O$52)))-$O$47*SQRT(($O$52))))*$C$23*EXP(-#REF!*$O$52))*$B$23*100,0)</f>
        <v>0</v>
      </c>
      <c r="FL30" s="69">
        <f ca="1">IFERROR((NORMSDIST(((LN($EP30/$C$24)+(#REF!+($O$47^2)/2)*$O$52)/($O$47*SQRT($O$52))))*$EP30-NORMSDIST((((LN($EP30/$C$24)+(#REF!+($O$47^2)/2)*$O$52)/($O$47*SQRT($O$52)))-$O$47*SQRT(($O$52))))*$C$24*EXP(-#REF!*$O$52))*$B$24*100,0)</f>
        <v>0</v>
      </c>
      <c r="FM30" s="69">
        <f ca="1">IFERROR((NORMSDIST(((LN($EP30/$C$25)+(#REF!+($O$47^2)/2)*$O$52)/($O$47*SQRT($O$52))))*$EP30-NORMSDIST((((LN($EP30/$C$25)+(#REF!+($O$47^2)/2)*$O$52)/($O$47*SQRT($O$52)))-$O$47*SQRT(($O$52))))*$C$25*EXP(-#REF!*$O$52))*$B$25*100,0)</f>
        <v>0</v>
      </c>
      <c r="FN30" s="69">
        <f ca="1">IFERROR((NORMSDIST(((LN($EP30/$C$26)+(#REF!+($O$47^2)/2)*$O$52)/($O$47*SQRT($O$52))))*$EP30-NORMSDIST((((LN($EP30/$C$26)+(#REF!+($O$47^2)/2)*$O$52)/($O$47*SQRT($O$52)))-$O$47*SQRT(($O$52))))*$C$26*EXP(-#REF!*$O$52))*$B$26*100,0)</f>
        <v>0</v>
      </c>
      <c r="FO30" s="69">
        <f ca="1">IFERROR((NORMSDIST(((LN($EP30/$C$27)+(#REF!+($O$47^2)/2)*$O$52)/($O$47*SQRT($O$52))))*$EP30-NORMSDIST((((LN($EP30/$C$27)+(#REF!+($O$47^2)/2)*$O$52)/($O$47*SQRT($O$52)))-$O$47*SQRT(($O$52))))*$C$27*EXP(-#REF!*$O$52))*$B$27*100,0)</f>
        <v>0</v>
      </c>
      <c r="FP30" s="69">
        <f ca="1">IFERROR((NORMSDIST(((LN($EP30/$C$28)+(#REF!+($O$47^2)/2)*$O$52)/($O$47*SQRT($O$52))))*$EP30-NORMSDIST((((LN($EP30/$C$28)+(#REF!+($O$47^2)/2)*$O$52)/($O$47*SQRT($O$52)))-$O$47*SQRT(($O$52))))*$C$28*EXP(-#REF!*$O$52))*$B$28*100,0)</f>
        <v>0</v>
      </c>
      <c r="FQ30" s="69">
        <f ca="1">IFERROR((NORMSDIST(((LN($EP30/$C$29)+(#REF!+($O$47^2)/2)*$O$52)/($O$47*SQRT($O$52))))*$EP30-NORMSDIST((((LN($EP30/$C$29)+(#REF!+($O$47^2)/2)*$O$52)/($O$47*SQRT($O$52)))-$O$47*SQRT(($O$52))))*$C$29*EXP(-#REF!*$O$52))*$B$29*100,0)</f>
        <v>0</v>
      </c>
      <c r="FR30" s="69">
        <f ca="1">IFERROR((NORMSDIST(((LN($EP30/$C$30)+(#REF!+($O$47^2)/2)*$O$52)/($O$47*SQRT($O$52))))*$EP30-NORMSDIST((((LN($EP30/$C$30)+(#REF!+($O$47^2)/2)*$O$52)/($O$47*SQRT($O$52)))-$O$47*SQRT(($O$52))))*$C$30*EXP(-#REF!*$O$52))*$B$30*100,0)</f>
        <v>0</v>
      </c>
      <c r="FS30" s="69">
        <f ca="1">IFERROR((NORMSDIST(((LN($EP30/$C$31)+(#REF!+($O$47^2)/2)*$O$52)/($O$47*SQRT($O$52))))*$EP30-NORMSDIST((((LN($EP30/$C$31)+(#REF!+($O$47^2)/2)*$O$52)/($O$47*SQRT($O$52)))-$O$47*SQRT(($O$52))))*$C$31*EXP(-#REF!*$O$52))*$B$31*100,0)</f>
        <v>0</v>
      </c>
      <c r="FT30" s="69">
        <f ca="1">IFERROR((NORMSDIST(((LN($EP30/$C$32)+(#REF!+($O$47^2)/2)*$O$52)/($O$47*SQRT($O$52))))*$EP30-NORMSDIST((((LN($EP30/$C$32)+(#REF!+($O$47^2)/2)*$O$52)/($O$47*SQRT($O$52)))-$O$47*SQRT(($O$52))))*$C$32*EXP(-#REF!*$O$52))*$B$32*100,0)</f>
        <v>0</v>
      </c>
      <c r="FU30" s="69">
        <f ca="1">IFERROR((NORMSDIST(((LN($EP30/$C$33)+(#REF!+($O$47^2)/2)*$O$52)/($O$47*SQRT($O$52))))*$EP30-NORMSDIST((((LN($EP30/$C$33)+(#REF!+($O$47^2)/2)*$O$52)/($O$47*SQRT($O$52)))-$O$47*SQRT(($O$52))))*$C$33*EXP(-#REF!*$O$52))*$B$33*100,0)</f>
        <v>0</v>
      </c>
      <c r="FV30" s="69">
        <f ca="1">IFERROR((NORMSDIST(((LN($EP30/$C$34)+(#REF!+($O$47^2)/2)*$O$52)/($O$47*SQRT($O$52))))*$EP30-NORMSDIST((((LN($EP30/$C$34)+(#REF!+($O$47^2)/2)*$O$52)/($O$47*SQRT($O$52)))-$O$47*SQRT(($O$52))))*$C$34*EXP(-#REF!*$O$52))*$B$34*100,0)</f>
        <v>0</v>
      </c>
      <c r="FW30" s="69">
        <f ca="1">IFERROR((NORMSDIST(((LN($EP30/$C$35)+(#REF!+($O$47^2)/2)*$O$52)/($O$47*SQRT($O$52))))*$EP30-NORMSDIST((((LN($EP30/$C$35)+(#REF!+($O$47^2)/2)*$O$52)/($O$47*SQRT($O$52)))-$O$47*SQRT(($O$52))))*$C$35*EXP(-#REF!*$O$52))*$B$35*100,0)</f>
        <v>0</v>
      </c>
      <c r="FX30" s="69">
        <f ca="1">IFERROR((NORMSDIST(((LN($EP30/$C$36)+(#REF!+($O$47^2)/2)*$O$52)/($O$47*SQRT($O$52))))*$EP30-NORMSDIST((((LN($EP30/$C$36)+(#REF!+($O$47^2)/2)*$O$52)/($O$47*SQRT($O$52)))-$O$47*SQRT(($O$52))))*$C$36*EXP(-#REF!*$O$52))*$B$36*100,0)</f>
        <v>0</v>
      </c>
      <c r="FY30" s="69">
        <f ca="1">IFERROR((NORMSDIST(((LN($EP30/$C$37)+(#REF!+($O$47^2)/2)*$O$52)/($O$47*SQRT($O$52))))*$EP30-NORMSDIST((((LN($EP30/$C$37)+(#REF!+($O$47^2)/2)*$O$52)/($O$47*SQRT($O$52)))-$O$47*SQRT(($O$52))))*$C$37*EXP(-#REF!*$O$52))*$B$37*100,0)</f>
        <v>0</v>
      </c>
      <c r="FZ30" s="70"/>
      <c r="GA30" s="71">
        <f t="shared" ca="1" si="60"/>
        <v>0</v>
      </c>
      <c r="GB30" s="70"/>
      <c r="GC30" s="75"/>
      <c r="GD30" s="73"/>
      <c r="GE30" s="74">
        <f t="shared" ca="1" si="61"/>
        <v>2551.7199999999998</v>
      </c>
    </row>
    <row r="31" spans="1:187">
      <c r="A31" s="166" t="s">
        <v>205</v>
      </c>
      <c r="B31" s="594"/>
      <c r="C31" s="600">
        <v>4858.1000000000004</v>
      </c>
      <c r="D31" s="595"/>
      <c r="E31" s="705">
        <f t="shared" si="0"/>
        <v>0</v>
      </c>
      <c r="F31" s="708">
        <f t="shared" si="1"/>
        <v>0</v>
      </c>
      <c r="G31" s="596">
        <f t="shared" si="72"/>
        <v>0</v>
      </c>
      <c r="H31" s="781"/>
      <c r="I31" s="653">
        <f t="shared" si="2"/>
        <v>0</v>
      </c>
      <c r="J31" s="654">
        <f t="shared" si="3"/>
        <v>0</v>
      </c>
      <c r="K31" s="49"/>
      <c r="L31" s="735"/>
      <c r="M31" s="729">
        <f t="shared" si="70"/>
        <v>5019.19372616073</v>
      </c>
      <c r="N31" s="664">
        <f t="shared" si="5"/>
        <v>2551.7199999999998</v>
      </c>
      <c r="O31" s="665">
        <f t="shared" ca="1" si="6"/>
        <v>2551.7199999999998</v>
      </c>
      <c r="P31" s="49"/>
      <c r="Q31" s="741">
        <v>4858.1000000000004</v>
      </c>
      <c r="R31" s="749">
        <f t="shared" si="73"/>
        <v>0</v>
      </c>
      <c r="S31" s="762">
        <f t="shared" si="7"/>
        <v>4858.1000000000004</v>
      </c>
      <c r="T31" s="588" t="str">
        <f t="shared" si="74"/>
        <v>MERV - XMEV - GFGC48581O - 24hs</v>
      </c>
      <c r="U31" s="754" t="str">
        <f t="shared" si="9"/>
        <v>GFGC48581O</v>
      </c>
      <c r="V31" s="752">
        <f t="shared" ca="1" si="75"/>
        <v>266.24527284106557</v>
      </c>
      <c r="W31" s="583">
        <f>IFERROR(VLOOKUP($U31,HomeBroker!$A$30:$F$90,6,0),0)</f>
        <v>0</v>
      </c>
      <c r="X31" s="580" t="str">
        <f t="shared" si="64"/>
        <v/>
      </c>
      <c r="Y31" s="671" t="str">
        <f t="shared" si="11"/>
        <v/>
      </c>
      <c r="Z31" s="49"/>
      <c r="AA31" s="742">
        <v>4858.1000000000004</v>
      </c>
      <c r="AB31" s="750">
        <f t="shared" si="76"/>
        <v>0</v>
      </c>
      <c r="AC31" s="762">
        <f t="shared" si="12"/>
        <v>4858.1000000000004</v>
      </c>
      <c r="AD31" s="588" t="str">
        <f t="shared" si="77"/>
        <v>MERV - XMEV - GFGV48581O - 24hs</v>
      </c>
      <c r="AE31" s="754" t="str">
        <f t="shared" si="14"/>
        <v>GFGV48581O</v>
      </c>
      <c r="AF31" s="759">
        <f t="shared" ca="1" si="78"/>
        <v>726.81427301908707</v>
      </c>
      <c r="AG31" s="583">
        <f>IFERROR(VLOOKUP($AE31,HomeBroker!$A$30:$F$90,6,0),0)</f>
        <v>0</v>
      </c>
      <c r="AH31" s="580" t="str">
        <f t="shared" si="66"/>
        <v/>
      </c>
      <c r="AI31" s="671" t="str">
        <f t="shared" si="67"/>
        <v/>
      </c>
      <c r="AJ31" s="49"/>
      <c r="AK31" s="674"/>
      <c r="AL31" s="605" t="s">
        <v>160</v>
      </c>
      <c r="AM31" s="585"/>
      <c r="AN31" s="599"/>
      <c r="AO31" s="589"/>
      <c r="AP31" s="591">
        <f t="shared" si="16"/>
        <v>0</v>
      </c>
      <c r="AQ31" s="602">
        <f t="shared" si="17"/>
        <v>0</v>
      </c>
      <c r="AR31" s="606" t="s">
        <v>206</v>
      </c>
      <c r="AS31" s="585"/>
      <c r="AT31" s="599"/>
      <c r="AU31" s="589"/>
      <c r="AV31" s="591">
        <f t="shared" si="18"/>
        <v>0</v>
      </c>
      <c r="AW31" s="602">
        <f t="shared" si="19"/>
        <v>0</v>
      </c>
      <c r="AX31" s="609" t="s">
        <v>207</v>
      </c>
      <c r="AY31" s="608"/>
      <c r="AZ31" s="589"/>
      <c r="BA31" s="591">
        <f t="shared" si="20"/>
        <v>0</v>
      </c>
      <c r="BB31" s="593">
        <f t="shared" si="21"/>
        <v>0</v>
      </c>
      <c r="CY31" s="68">
        <f t="shared" si="22"/>
        <v>5019.19372616073</v>
      </c>
      <c r="CZ31" s="69">
        <f t="shared" si="23"/>
        <v>0</v>
      </c>
      <c r="DA31" s="69">
        <f t="shared" si="24"/>
        <v>0</v>
      </c>
      <c r="DB31" s="69">
        <f t="shared" si="25"/>
        <v>0</v>
      </c>
      <c r="DC31" s="69">
        <f t="shared" si="26"/>
        <v>0</v>
      </c>
      <c r="DD31" s="69">
        <f t="shared" si="27"/>
        <v>0</v>
      </c>
      <c r="DE31" s="69">
        <f t="shared" si="28"/>
        <v>0</v>
      </c>
      <c r="DF31" s="69">
        <f t="shared" si="29"/>
        <v>0</v>
      </c>
      <c r="DG31" s="69">
        <f t="shared" si="30"/>
        <v>0</v>
      </c>
      <c r="DH31" s="69">
        <f t="shared" si="31"/>
        <v>0</v>
      </c>
      <c r="DI31" s="69">
        <f t="shared" si="32"/>
        <v>0</v>
      </c>
      <c r="DJ31" s="69">
        <f t="shared" si="33"/>
        <v>0</v>
      </c>
      <c r="DK31" s="69">
        <f t="shared" si="34"/>
        <v>0</v>
      </c>
      <c r="DL31" s="69">
        <f t="shared" si="35"/>
        <v>0</v>
      </c>
      <c r="DM31" s="69">
        <f t="shared" si="36"/>
        <v>0</v>
      </c>
      <c r="DN31" s="69">
        <f t="shared" si="37"/>
        <v>0</v>
      </c>
      <c r="DO31" s="69">
        <f t="shared" si="38"/>
        <v>0</v>
      </c>
      <c r="DP31" s="69">
        <f t="shared" si="39"/>
        <v>0</v>
      </c>
      <c r="DQ31" s="69">
        <f t="shared" si="40"/>
        <v>0</v>
      </c>
      <c r="DR31" s="69">
        <f t="shared" si="41"/>
        <v>0</v>
      </c>
      <c r="DS31" s="69">
        <f t="shared" si="42"/>
        <v>0</v>
      </c>
      <c r="DT31" s="69">
        <f t="shared" si="43"/>
        <v>0</v>
      </c>
      <c r="DU31" s="69">
        <f t="shared" si="44"/>
        <v>0</v>
      </c>
      <c r="DV31" s="69">
        <f t="shared" si="45"/>
        <v>0</v>
      </c>
      <c r="DW31" s="69">
        <f t="shared" si="46"/>
        <v>0</v>
      </c>
      <c r="DX31" s="69">
        <f t="shared" si="47"/>
        <v>0</v>
      </c>
      <c r="DY31" s="69">
        <f t="shared" si="48"/>
        <v>0</v>
      </c>
      <c r="DZ31" s="69">
        <f t="shared" si="49"/>
        <v>0</v>
      </c>
      <c r="EA31" s="69">
        <f t="shared" si="50"/>
        <v>0</v>
      </c>
      <c r="EB31" s="69">
        <f t="shared" si="51"/>
        <v>0</v>
      </c>
      <c r="EC31" s="69">
        <f t="shared" si="52"/>
        <v>0</v>
      </c>
      <c r="ED31" s="69">
        <f t="shared" si="53"/>
        <v>0</v>
      </c>
      <c r="EE31" s="69">
        <f t="shared" si="54"/>
        <v>0</v>
      </c>
      <c r="EF31" s="69">
        <f t="shared" si="55"/>
        <v>0</v>
      </c>
      <c r="EG31" s="69">
        <f t="shared" si="56"/>
        <v>0</v>
      </c>
      <c r="EH31" s="69">
        <f t="shared" si="57"/>
        <v>0</v>
      </c>
      <c r="EI31" s="70"/>
      <c r="EJ31" s="71">
        <f t="shared" si="58"/>
        <v>0</v>
      </c>
      <c r="EK31" s="70"/>
      <c r="EL31" s="75"/>
      <c r="EM31" s="73"/>
      <c r="EN31" s="74">
        <f t="shared" si="68"/>
        <v>2551.7199999999998</v>
      </c>
      <c r="EO31" s="58"/>
      <c r="EP31" s="68">
        <f t="shared" si="59"/>
        <v>5019.19372616073</v>
      </c>
      <c r="EQ31" s="69">
        <f ca="1">IFERROR((NORMSDIST(((LN($EP31/$C$3)+(#REF!+($O$47^2)/2)*$O$52)/($O$47*SQRT($O$52))))*$EP31-NORMSDIST((((LN($EP31/$C$3)+(#REF!+($O$47^2)/2)*$O$52)/($O$47*SQRT($O$52)))-$O$47*SQRT(($O$52))))*$C$3*EXP(-#REF!*$O$52))*$B$3*100,0)</f>
        <v>0</v>
      </c>
      <c r="ER31" s="69">
        <f ca="1">IFERROR((NORMSDIST(((LN($EP31/$C$4)+(#REF!+($O$47^2)/2)*$O$52)/($O$47*SQRT($O$52))))*$EP31-NORMSDIST((((LN($EP31/$C$4)+(#REF!+($O$47^2)/2)*$O$52)/($O$47*SQRT($O$52)))-$O$47*SQRT(($O$52))))*$C$4*EXP(-#REF!*$O$52))*$B$4*100,0)</f>
        <v>0</v>
      </c>
      <c r="ES31" s="69">
        <f ca="1">IFERROR((NORMSDIST(((LN($EP31/$C$5)+(#REF!+($O$47^2)/2)*$O$52)/($O$47*SQRT($O$52))))*$EP31-NORMSDIST((((LN($EP31/$C$5)+(#REF!+($O$47^2)/2)*$O$52)/($O$47*SQRT($O$52)))-$O$47*SQRT(($O$52))))*$C$5*EXP(-#REF!*$O$52))*$B$5*100,0)</f>
        <v>0</v>
      </c>
      <c r="ET31" s="69">
        <f ca="1">IFERROR((NORMSDIST(((LN($EP31/$C$6)+(#REF!+($O$47^2)/2)*$O$52)/($O$47*SQRT($O$52))))*$EP31-NORMSDIST((((LN($EP31/$C$6)+(#REF!+($O$47^2)/2)*$O$52)/($O$47*SQRT($O$52)))-$O$47*SQRT(($O$52))))*$C$6*EXP(-#REF!*$O$52))*$B$6*100,0)</f>
        <v>0</v>
      </c>
      <c r="EU31" s="69">
        <f ca="1">IFERROR((NORMSDIST(((LN($EP31/$C$7)+(#REF!+($O$47^2)/2)*$O$52)/($O$47*SQRT($O$52))))*$EP31-NORMSDIST((((LN($EP31/$C$7)+(#REF!+($O$47^2)/2)*$O$52)/($O$47*SQRT($O$52)))-$O$47*SQRT(($O$52))))*$C$7*EXP(-#REF!*$O$52))*$B$7*100,0)</f>
        <v>0</v>
      </c>
      <c r="EV31" s="69">
        <f ca="1">IFERROR((NORMSDIST(((LN($EP31/$C$8)+(#REF!+($O$47^2)/2)*$O$52)/($O$47*SQRT($O$52))))*$EP31-NORMSDIST((((LN($EP31/$C$8)+(#REF!+($O$47^2)/2)*$O$52)/($O$47*SQRT($O$52)))-$O$47*SQRT(($O$52))))*$C$8*EXP(-#REF!*$O$52))*$B$8*100,0)</f>
        <v>0</v>
      </c>
      <c r="EW31" s="69">
        <f ca="1">IFERROR((NORMSDIST(((LN($EP31/$C$9)+(#REF!+($O$47^2)/2)*$O$52)/($O$47*SQRT($O$52))))*$EP31-NORMSDIST((((LN($EP31/$C$9)+(#REF!+($O$47^2)/2)*$O$52)/($O$47*SQRT($O$52)))-$O$47*SQRT(($O$52))))*$C$9*EXP(-#REF!*$O$52))*$B$9*100,0)</f>
        <v>0</v>
      </c>
      <c r="EX31" s="69">
        <f ca="1">IFERROR((NORMSDIST(((LN($EP31/$C$10)+(#REF!+($O$47^2)/2)*$O$52)/($O$47*SQRT($O$52))))*$EP31-NORMSDIST((((LN($EP31/$C$10)+(#REF!+($O$47^2)/2)*$O$52)/($O$47*SQRT($O$52)))-$O$47*SQRT(($O$52))))*$C$10*EXP(-#REF!*$O$52))*$B$10*100,0)</f>
        <v>0</v>
      </c>
      <c r="EY31" s="69">
        <f ca="1">IFERROR((NORMSDIST(((LN($EP31/$C$11)+(#REF!+($O$47^2)/2)*$O$52)/($O$47*SQRT($O$52))))*$EP31-NORMSDIST((((LN($EP31/$C$11)+(#REF!+($O$47^2)/2)*$O$52)/($O$47*SQRT($O$52)))-$O$47*SQRT(($O$52))))*$C$11*EXP(-#REF!*$O$52))*$B$11*100,0)</f>
        <v>0</v>
      </c>
      <c r="EZ31" s="69">
        <f ca="1">IFERROR((NORMSDIST(((LN($EP31/$C$12)+(#REF!+($O$47^2)/2)*$O$52)/($O$47*SQRT($O$52))))*$EP31-NORMSDIST((((LN($EP31/$C$12)+(#REF!+($O$47^2)/2)*$O$52)/($O$47*SQRT($O$52)))-$O$47*SQRT(($O$52))))*$C$12*EXP(-#REF!*$O$52))*$B$12*100,0)</f>
        <v>0</v>
      </c>
      <c r="FA31" s="69">
        <f ca="1">IFERROR((NORMSDIST(((LN($EP31/$C$13)+(#REF!+($O$47^2)/2)*$O$52)/($O$47*SQRT($O$52))))*$EP31-NORMSDIST((((LN($EP31/$C$13)+(#REF!+($O$47^2)/2)*$O$52)/($O$47*SQRT($O$52)))-$O$47*SQRT(($O$52))))*$C$13*EXP(-#REF!*$O$52))*$B$13*100,0)</f>
        <v>0</v>
      </c>
      <c r="FB31" s="69">
        <f ca="1">IFERROR((NORMSDIST(((LN($EP31/$C$14)+(#REF!+($O$47^2)/2)*$O$52)/($O$47*SQRT($O$52))))*$EP31-NORMSDIST((((LN($EP31/$C$14)+(#REF!+($O$47^2)/2)*$O$52)/($O$47*SQRT($O$52)))-$O$47*SQRT(($O$52))))*$C$14*EXP(-#REF!*$O$52))*$B$14*100,0)</f>
        <v>0</v>
      </c>
      <c r="FC31" s="69">
        <f ca="1">IFERROR((NORMSDIST(((LN($EP31/$C$15)+(#REF!+($O$47^2)/2)*$O$52)/($O$47*SQRT($O$52))))*$EP31-NORMSDIST((((LN($EP31/$C$15)+(#REF!+($O$47^2)/2)*$O$52)/($O$47*SQRT($O$52)))-$O$47*SQRT(($O$52))))*$C$15*EXP(-#REF!*$O$52))*$B$15*100,0)</f>
        <v>0</v>
      </c>
      <c r="FD31" s="69">
        <f ca="1">IFERROR((NORMSDIST(((LN($EP31/$C$16)+(#REF!+($O$47^2)/2)*$O$52)/($O$47*SQRT($O$52))))*$EP31-NORMSDIST((((LN($EP31/$C$16)+(#REF!+($O$47^2)/2)*$O$52)/($O$47*SQRT($O$52)))-$O$47*SQRT(($O$52))))*$C$16*EXP(-#REF!*$O$52))*$B$16*100,0)</f>
        <v>0</v>
      </c>
      <c r="FE31" s="69">
        <f ca="1">IFERROR((NORMSDIST(((LN($EP31/$C$17)+(#REF!+($O$47^2)/2)*$O$52)/($O$47*SQRT($O$52))))*$EP31-NORMSDIST((((LN($EP31/$C$17)+(#REF!+($O$47^2)/2)*$O$52)/($O$47*SQRT($O$52)))-$O$47*SQRT(($O$52))))*$C$17*EXP(-#REF!*$O$52))*$B$17*100,0)</f>
        <v>0</v>
      </c>
      <c r="FF31" s="69">
        <f ca="1">IFERROR((NORMSDIST(((LN($EP31/$C$18)+(#REF!+($O$47^2)/2)*$O$52)/($O$47*SQRT($O$52))))*$EP31-NORMSDIST((((LN($EP31/$C$18)+(#REF!+($O$47^2)/2)*$O$52)/($O$47*SQRT($O$52)))-$O$47*SQRT(($O$52))))*$C$18*EXP(-#REF!*$O$52))*$B$18*100,0)</f>
        <v>0</v>
      </c>
      <c r="FG31" s="69">
        <f ca="1">IFERROR((NORMSDIST(((LN($EP31/$C$19)+(#REF!+($O$47^2)/2)*$O$52)/($O$47*SQRT($O$52))))*$EP31-NORMSDIST((((LN($EP31/$C$19)+(#REF!+($O$47^2)/2)*$O$52)/($O$47*SQRT($O$52)))-$O$47*SQRT(($O$52))))*$C$19*EXP(-#REF!*$O$52))*$B$19*100,0)</f>
        <v>0</v>
      </c>
      <c r="FH31" s="69">
        <f ca="1">IFERROR((NORMSDIST(((LN($EP31/$C$20)+(#REF!+($O$47^2)/2)*$O$52)/($O$47*SQRT($O$52))))*$EP31-NORMSDIST((((LN($EP31/$C$20)+(#REF!+($O$47^2)/2)*$O$52)/($O$47*SQRT($O$52)))-$O$47*SQRT(($O$52))))*$C$20*EXP(-#REF!*$O$52))*$B$20*100,0)</f>
        <v>0</v>
      </c>
      <c r="FI31" s="69">
        <f ca="1">IFERROR((NORMSDIST(((LN($EP31/$C$21)+(#REF!+($O$47^2)/2)*$O$52)/($O$47*SQRT($O$52))))*$EP31-NORMSDIST((((LN($EP31/$C$21)+(#REF!+($O$47^2)/2)*$O$52)/($O$47*SQRT($O$52)))-$O$47*SQRT(($O$52))))*$C$21*EXP(-#REF!*$O$52))*$B$21*100,0)</f>
        <v>0</v>
      </c>
      <c r="FJ31" s="69">
        <f ca="1">IFERROR((NORMSDIST(((LN($EP31/$C$22)+(#REF!+($O$47^2)/2)*$O$52)/($O$47*SQRT($O$52))))*$EP31-NORMSDIST((((LN($EP31/$C$22)+(#REF!+($O$47^2)/2)*$O$52)/($O$47*SQRT($O$52)))-$O$47*SQRT(($O$52))))*$C$22*EXP(-#REF!*$O$52))*$B$22*100,0)</f>
        <v>0</v>
      </c>
      <c r="FK31" s="69">
        <f ca="1">IFERROR((NORMSDIST(((LN($EP31/$C$23)+(#REF!+($O$47^2)/2)*$O$52)/($O$47*SQRT($O$52))))*$EP31-NORMSDIST((((LN($EP31/$C$23)+(#REF!+($O$47^2)/2)*$O$52)/($O$47*SQRT($O$52)))-$O$47*SQRT(($O$52))))*$C$23*EXP(-#REF!*$O$52))*$B$23*100,0)</f>
        <v>0</v>
      </c>
      <c r="FL31" s="69">
        <f ca="1">IFERROR((NORMSDIST(((LN($EP31/$C$24)+(#REF!+($O$47^2)/2)*$O$52)/($O$47*SQRT($O$52))))*$EP31-NORMSDIST((((LN($EP31/$C$24)+(#REF!+($O$47^2)/2)*$O$52)/($O$47*SQRT($O$52)))-$O$47*SQRT(($O$52))))*$C$24*EXP(-#REF!*$O$52))*$B$24*100,0)</f>
        <v>0</v>
      </c>
      <c r="FM31" s="69">
        <f ca="1">IFERROR((NORMSDIST(((LN($EP31/$C$25)+(#REF!+($O$47^2)/2)*$O$52)/($O$47*SQRT($O$52))))*$EP31-NORMSDIST((((LN($EP31/$C$25)+(#REF!+($O$47^2)/2)*$O$52)/($O$47*SQRT($O$52)))-$O$47*SQRT(($O$52))))*$C$25*EXP(-#REF!*$O$52))*$B$25*100,0)</f>
        <v>0</v>
      </c>
      <c r="FN31" s="69">
        <f ca="1">IFERROR((NORMSDIST(((LN($EP31/$C$26)+(#REF!+($O$47^2)/2)*$O$52)/($O$47*SQRT($O$52))))*$EP31-NORMSDIST((((LN($EP31/$C$26)+(#REF!+($O$47^2)/2)*$O$52)/($O$47*SQRT($O$52)))-$O$47*SQRT(($O$52))))*$C$26*EXP(-#REF!*$O$52))*$B$26*100,0)</f>
        <v>0</v>
      </c>
      <c r="FO31" s="69">
        <f ca="1">IFERROR((NORMSDIST(((LN($EP31/$C$27)+(#REF!+($O$47^2)/2)*$O$52)/($O$47*SQRT($O$52))))*$EP31-NORMSDIST((((LN($EP31/$C$27)+(#REF!+($O$47^2)/2)*$O$52)/($O$47*SQRT($O$52)))-$O$47*SQRT(($O$52))))*$C$27*EXP(-#REF!*$O$52))*$B$27*100,0)</f>
        <v>0</v>
      </c>
      <c r="FP31" s="69">
        <f ca="1">IFERROR((NORMSDIST(((LN($EP31/$C$28)+(#REF!+($O$47^2)/2)*$O$52)/($O$47*SQRT($O$52))))*$EP31-NORMSDIST((((LN($EP31/$C$28)+(#REF!+($O$47^2)/2)*$O$52)/($O$47*SQRT($O$52)))-$O$47*SQRT(($O$52))))*$C$28*EXP(-#REF!*$O$52))*$B$28*100,0)</f>
        <v>0</v>
      </c>
      <c r="FQ31" s="69">
        <f ca="1">IFERROR((NORMSDIST(((LN($EP31/$C$29)+(#REF!+($O$47^2)/2)*$O$52)/($O$47*SQRT($O$52))))*$EP31-NORMSDIST((((LN($EP31/$C$29)+(#REF!+($O$47^2)/2)*$O$52)/($O$47*SQRT($O$52)))-$O$47*SQRT(($O$52))))*$C$29*EXP(-#REF!*$O$52))*$B$29*100,0)</f>
        <v>0</v>
      </c>
      <c r="FR31" s="69">
        <f ca="1">IFERROR((NORMSDIST(((LN($EP31/$C$30)+(#REF!+($O$47^2)/2)*$O$52)/($O$47*SQRT($O$52))))*$EP31-NORMSDIST((((LN($EP31/$C$30)+(#REF!+($O$47^2)/2)*$O$52)/($O$47*SQRT($O$52)))-$O$47*SQRT(($O$52))))*$C$30*EXP(-#REF!*$O$52))*$B$30*100,0)</f>
        <v>0</v>
      </c>
      <c r="FS31" s="69">
        <f ca="1">IFERROR((NORMSDIST(((LN($EP31/$C$31)+(#REF!+($O$47^2)/2)*$O$52)/($O$47*SQRT($O$52))))*$EP31-NORMSDIST((((LN($EP31/$C$31)+(#REF!+($O$47^2)/2)*$O$52)/($O$47*SQRT($O$52)))-$O$47*SQRT(($O$52))))*$C$31*EXP(-#REF!*$O$52))*$B$31*100,0)</f>
        <v>0</v>
      </c>
      <c r="FT31" s="69">
        <f ca="1">IFERROR((NORMSDIST(((LN($EP31/$C$32)+(#REF!+($O$47^2)/2)*$O$52)/($O$47*SQRT($O$52))))*$EP31-NORMSDIST((((LN($EP31/$C$32)+(#REF!+($O$47^2)/2)*$O$52)/($O$47*SQRT($O$52)))-$O$47*SQRT(($O$52))))*$C$32*EXP(-#REF!*$O$52))*$B$32*100,0)</f>
        <v>0</v>
      </c>
      <c r="FU31" s="69">
        <f ca="1">IFERROR((NORMSDIST(((LN($EP31/$C$33)+(#REF!+($O$47^2)/2)*$O$52)/($O$47*SQRT($O$52))))*$EP31-NORMSDIST((((LN($EP31/$C$33)+(#REF!+($O$47^2)/2)*$O$52)/($O$47*SQRT($O$52)))-$O$47*SQRT(($O$52))))*$C$33*EXP(-#REF!*$O$52))*$B$33*100,0)</f>
        <v>0</v>
      </c>
      <c r="FV31" s="69">
        <f ca="1">IFERROR((NORMSDIST(((LN($EP31/$C$34)+(#REF!+($O$47^2)/2)*$O$52)/($O$47*SQRT($O$52))))*$EP31-NORMSDIST((((LN($EP31/$C$34)+(#REF!+($O$47^2)/2)*$O$52)/($O$47*SQRT($O$52)))-$O$47*SQRT(($O$52))))*$C$34*EXP(-#REF!*$O$52))*$B$34*100,0)</f>
        <v>0</v>
      </c>
      <c r="FW31" s="69">
        <f ca="1">IFERROR((NORMSDIST(((LN($EP31/$C$35)+(#REF!+($O$47^2)/2)*$O$52)/($O$47*SQRT($O$52))))*$EP31-NORMSDIST((((LN($EP31/$C$35)+(#REF!+($O$47^2)/2)*$O$52)/($O$47*SQRT($O$52)))-$O$47*SQRT(($O$52))))*$C$35*EXP(-#REF!*$O$52))*$B$35*100,0)</f>
        <v>0</v>
      </c>
      <c r="FX31" s="69">
        <f ca="1">IFERROR((NORMSDIST(((LN($EP31/$C$36)+(#REF!+($O$47^2)/2)*$O$52)/($O$47*SQRT($O$52))))*$EP31-NORMSDIST((((LN($EP31/$C$36)+(#REF!+($O$47^2)/2)*$O$52)/($O$47*SQRT($O$52)))-$O$47*SQRT(($O$52))))*$C$36*EXP(-#REF!*$O$52))*$B$36*100,0)</f>
        <v>0</v>
      </c>
      <c r="FY31" s="69">
        <f ca="1">IFERROR((NORMSDIST(((LN($EP31/$C$37)+(#REF!+($O$47^2)/2)*$O$52)/($O$47*SQRT($O$52))))*$EP31-NORMSDIST((((LN($EP31/$C$37)+(#REF!+($O$47^2)/2)*$O$52)/($O$47*SQRT($O$52)))-$O$47*SQRT(($O$52))))*$C$37*EXP(-#REF!*$O$52))*$B$37*100,0)</f>
        <v>0</v>
      </c>
      <c r="FZ31" s="70"/>
      <c r="GA31" s="71">
        <f t="shared" ca="1" si="60"/>
        <v>0</v>
      </c>
      <c r="GB31" s="70"/>
      <c r="GC31" s="75"/>
      <c r="GD31" s="73"/>
      <c r="GE31" s="74">
        <f t="shared" ca="1" si="61"/>
        <v>2551.7199999999998</v>
      </c>
    </row>
    <row r="32" spans="1:187">
      <c r="A32" s="166" t="s">
        <v>205</v>
      </c>
      <c r="B32" s="797"/>
      <c r="C32" s="798">
        <v>5197.3</v>
      </c>
      <c r="D32" s="799"/>
      <c r="E32" s="800">
        <f t="shared" si="0"/>
        <v>0</v>
      </c>
      <c r="F32" s="801">
        <f t="shared" si="1"/>
        <v>0</v>
      </c>
      <c r="G32" s="802">
        <f t="shared" si="72"/>
        <v>100</v>
      </c>
      <c r="H32" s="803"/>
      <c r="I32" s="804">
        <f t="shared" si="2"/>
        <v>0</v>
      </c>
      <c r="J32" s="805">
        <f t="shared" si="3"/>
        <v>0</v>
      </c>
      <c r="K32" s="49"/>
      <c r="L32" s="735"/>
      <c r="M32" s="729">
        <f t="shared" si="70"/>
        <v>5119.5776006839451</v>
      </c>
      <c r="N32" s="666">
        <f t="shared" si="5"/>
        <v>2551.7199999999998</v>
      </c>
      <c r="O32" s="667">
        <f t="shared" ca="1" si="6"/>
        <v>2551.7199999999998</v>
      </c>
      <c r="P32" s="49"/>
      <c r="Q32" s="740">
        <v>5197.3</v>
      </c>
      <c r="R32" s="764">
        <f t="shared" si="73"/>
        <v>0</v>
      </c>
      <c r="S32" s="761">
        <f t="shared" si="7"/>
        <v>5197.3</v>
      </c>
      <c r="T32" s="586" t="str">
        <f t="shared" si="74"/>
        <v>MERV - XMEV - GFGC51973O - 24hs</v>
      </c>
      <c r="U32" s="753" t="str">
        <f t="shared" si="9"/>
        <v>GFGC51973O</v>
      </c>
      <c r="V32" s="765">
        <f t="shared" ca="1" si="75"/>
        <v>196.3313753505978</v>
      </c>
      <c r="W32" s="582">
        <f>IFERROR(VLOOKUP($U32,HomeBroker!$A$30:$F$90,6,0),0)</f>
        <v>100</v>
      </c>
      <c r="X32" s="581" t="str">
        <f t="shared" si="64"/>
        <v/>
      </c>
      <c r="Y32" s="672" t="str">
        <f t="shared" si="11"/>
        <v/>
      </c>
      <c r="Z32" s="49"/>
      <c r="AA32" s="743">
        <v>5197.3</v>
      </c>
      <c r="AB32" s="778">
        <f t="shared" si="76"/>
        <v>0</v>
      </c>
      <c r="AC32" s="761">
        <f t="shared" si="12"/>
        <v>5197.3</v>
      </c>
      <c r="AD32" s="586" t="str">
        <f t="shared" si="77"/>
        <v>MERV - XMEV - GFGV51973O - 24hs</v>
      </c>
      <c r="AE32" s="753" t="str">
        <f t="shared" si="14"/>
        <v>GFGV51973O</v>
      </c>
      <c r="AF32" s="758">
        <f t="shared" ca="1" si="78"/>
        <v>1032.2178206736194</v>
      </c>
      <c r="AG32" s="582">
        <f>IFERROR(VLOOKUP($AE32,HomeBroker!$A$30:$F$90,6,0),0)</f>
        <v>0</v>
      </c>
      <c r="AH32" s="581" t="str">
        <f t="shared" si="66"/>
        <v/>
      </c>
      <c r="AI32" s="672" t="str">
        <f t="shared" si="67"/>
        <v/>
      </c>
      <c r="AJ32" s="49"/>
      <c r="AK32" s="673"/>
      <c r="AL32" s="605" t="s">
        <v>160</v>
      </c>
      <c r="AM32" s="584"/>
      <c r="AN32" s="598"/>
      <c r="AO32" s="587"/>
      <c r="AP32" s="590">
        <f t="shared" si="16"/>
        <v>0</v>
      </c>
      <c r="AQ32" s="601">
        <f t="shared" si="17"/>
        <v>0</v>
      </c>
      <c r="AR32" s="606" t="s">
        <v>206</v>
      </c>
      <c r="AS32" s="584"/>
      <c r="AT32" s="598"/>
      <c r="AU32" s="587"/>
      <c r="AV32" s="590">
        <f t="shared" si="18"/>
        <v>0</v>
      </c>
      <c r="AW32" s="601">
        <f t="shared" si="19"/>
        <v>0</v>
      </c>
      <c r="AX32" s="609" t="s">
        <v>207</v>
      </c>
      <c r="AY32" s="607"/>
      <c r="AZ32" s="587"/>
      <c r="BA32" s="590">
        <f t="shared" si="20"/>
        <v>0</v>
      </c>
      <c r="BB32" s="592">
        <f t="shared" si="21"/>
        <v>0</v>
      </c>
      <c r="CY32" s="68">
        <f t="shared" si="22"/>
        <v>5119.5776006839451</v>
      </c>
      <c r="CZ32" s="69">
        <f t="shared" si="23"/>
        <v>0</v>
      </c>
      <c r="DA32" s="69">
        <f t="shared" si="24"/>
        <v>0</v>
      </c>
      <c r="DB32" s="69">
        <f t="shared" si="25"/>
        <v>0</v>
      </c>
      <c r="DC32" s="69">
        <f t="shared" si="26"/>
        <v>0</v>
      </c>
      <c r="DD32" s="69">
        <f t="shared" si="27"/>
        <v>0</v>
      </c>
      <c r="DE32" s="69">
        <f t="shared" si="28"/>
        <v>0</v>
      </c>
      <c r="DF32" s="69">
        <f t="shared" si="29"/>
        <v>0</v>
      </c>
      <c r="DG32" s="69">
        <f t="shared" si="30"/>
        <v>0</v>
      </c>
      <c r="DH32" s="69">
        <f t="shared" si="31"/>
        <v>0</v>
      </c>
      <c r="DI32" s="69">
        <f t="shared" si="32"/>
        <v>0</v>
      </c>
      <c r="DJ32" s="69">
        <f t="shared" si="33"/>
        <v>0</v>
      </c>
      <c r="DK32" s="69">
        <f t="shared" si="34"/>
        <v>0</v>
      </c>
      <c r="DL32" s="69">
        <f t="shared" si="35"/>
        <v>0</v>
      </c>
      <c r="DM32" s="69">
        <f t="shared" si="36"/>
        <v>0</v>
      </c>
      <c r="DN32" s="69">
        <f t="shared" si="37"/>
        <v>0</v>
      </c>
      <c r="DO32" s="69">
        <f t="shared" si="38"/>
        <v>0</v>
      </c>
      <c r="DP32" s="69">
        <f t="shared" si="39"/>
        <v>0</v>
      </c>
      <c r="DQ32" s="69">
        <f t="shared" si="40"/>
        <v>0</v>
      </c>
      <c r="DR32" s="69">
        <f t="shared" si="41"/>
        <v>0</v>
      </c>
      <c r="DS32" s="69">
        <f t="shared" si="42"/>
        <v>0</v>
      </c>
      <c r="DT32" s="69">
        <f t="shared" si="43"/>
        <v>0</v>
      </c>
      <c r="DU32" s="69">
        <f t="shared" si="44"/>
        <v>0</v>
      </c>
      <c r="DV32" s="69">
        <f t="shared" si="45"/>
        <v>0</v>
      </c>
      <c r="DW32" s="69">
        <f t="shared" si="46"/>
        <v>0</v>
      </c>
      <c r="DX32" s="69">
        <f t="shared" si="47"/>
        <v>0</v>
      </c>
      <c r="DY32" s="69">
        <f t="shared" si="48"/>
        <v>0</v>
      </c>
      <c r="DZ32" s="69">
        <f t="shared" si="49"/>
        <v>0</v>
      </c>
      <c r="EA32" s="69">
        <f t="shared" si="50"/>
        <v>0</v>
      </c>
      <c r="EB32" s="69">
        <f t="shared" si="51"/>
        <v>0</v>
      </c>
      <c r="EC32" s="69">
        <f t="shared" si="52"/>
        <v>0</v>
      </c>
      <c r="ED32" s="69">
        <f t="shared" si="53"/>
        <v>0</v>
      </c>
      <c r="EE32" s="69">
        <f t="shared" si="54"/>
        <v>0</v>
      </c>
      <c r="EF32" s="69">
        <f t="shared" si="55"/>
        <v>0</v>
      </c>
      <c r="EG32" s="69">
        <f t="shared" si="56"/>
        <v>0</v>
      </c>
      <c r="EH32" s="69">
        <f t="shared" si="57"/>
        <v>0</v>
      </c>
      <c r="EI32" s="70"/>
      <c r="EJ32" s="71">
        <f t="shared" si="58"/>
        <v>0</v>
      </c>
      <c r="EK32" s="70"/>
      <c r="EL32" s="75"/>
      <c r="EM32" s="73"/>
      <c r="EN32" s="74">
        <f t="shared" si="68"/>
        <v>2551.7199999999998</v>
      </c>
      <c r="EO32" s="58"/>
      <c r="EP32" s="68">
        <f t="shared" si="59"/>
        <v>5119.5776006839451</v>
      </c>
      <c r="EQ32" s="69">
        <f ca="1">IFERROR((NORMSDIST(((LN($EP32/$C$3)+(#REF!+($O$47^2)/2)*$O$52)/($O$47*SQRT($O$52))))*$EP32-NORMSDIST((((LN($EP32/$C$3)+(#REF!+($O$47^2)/2)*$O$52)/($O$47*SQRT($O$52)))-$O$47*SQRT(($O$52))))*$C$3*EXP(-#REF!*$O$52))*$B$3*100,0)</f>
        <v>0</v>
      </c>
      <c r="ER32" s="69">
        <f ca="1">IFERROR((NORMSDIST(((LN($EP32/$C$4)+(#REF!+($O$47^2)/2)*$O$52)/($O$47*SQRT($O$52))))*$EP32-NORMSDIST((((LN($EP32/$C$4)+(#REF!+($O$47^2)/2)*$O$52)/($O$47*SQRT($O$52)))-$O$47*SQRT(($O$52))))*$C$4*EXP(-#REF!*$O$52))*$B$4*100,0)</f>
        <v>0</v>
      </c>
      <c r="ES32" s="69">
        <f ca="1">IFERROR((NORMSDIST(((LN($EP32/$C$5)+(#REF!+($O$47^2)/2)*$O$52)/($O$47*SQRT($O$52))))*$EP32-NORMSDIST((((LN($EP32/$C$5)+(#REF!+($O$47^2)/2)*$O$52)/($O$47*SQRT($O$52)))-$O$47*SQRT(($O$52))))*$C$5*EXP(-#REF!*$O$52))*$B$5*100,0)</f>
        <v>0</v>
      </c>
      <c r="ET32" s="69">
        <f ca="1">IFERROR((NORMSDIST(((LN($EP32/$C$6)+(#REF!+($O$47^2)/2)*$O$52)/($O$47*SQRT($O$52))))*$EP32-NORMSDIST((((LN($EP32/$C$6)+(#REF!+($O$47^2)/2)*$O$52)/($O$47*SQRT($O$52)))-$O$47*SQRT(($O$52))))*$C$6*EXP(-#REF!*$O$52))*$B$6*100,0)</f>
        <v>0</v>
      </c>
      <c r="EU32" s="69">
        <f ca="1">IFERROR((NORMSDIST(((LN($EP32/$C$7)+(#REF!+($O$47^2)/2)*$O$52)/($O$47*SQRT($O$52))))*$EP32-NORMSDIST((((LN($EP32/$C$7)+(#REF!+($O$47^2)/2)*$O$52)/($O$47*SQRT($O$52)))-$O$47*SQRT(($O$52))))*$C$7*EXP(-#REF!*$O$52))*$B$7*100,0)</f>
        <v>0</v>
      </c>
      <c r="EV32" s="69">
        <f ca="1">IFERROR((NORMSDIST(((LN($EP32/$C$8)+(#REF!+($O$47^2)/2)*$O$52)/($O$47*SQRT($O$52))))*$EP32-NORMSDIST((((LN($EP32/$C$8)+(#REF!+($O$47^2)/2)*$O$52)/($O$47*SQRT($O$52)))-$O$47*SQRT(($O$52))))*$C$8*EXP(-#REF!*$O$52))*$B$8*100,0)</f>
        <v>0</v>
      </c>
      <c r="EW32" s="69">
        <f ca="1">IFERROR((NORMSDIST(((LN($EP32/$C$9)+(#REF!+($O$47^2)/2)*$O$52)/($O$47*SQRT($O$52))))*$EP32-NORMSDIST((((LN($EP32/$C$9)+(#REF!+($O$47^2)/2)*$O$52)/($O$47*SQRT($O$52)))-$O$47*SQRT(($O$52))))*$C$9*EXP(-#REF!*$O$52))*$B$9*100,0)</f>
        <v>0</v>
      </c>
      <c r="EX32" s="69">
        <f ca="1">IFERROR((NORMSDIST(((LN($EP32/$C$10)+(#REF!+($O$47^2)/2)*$O$52)/($O$47*SQRT($O$52))))*$EP32-NORMSDIST((((LN($EP32/$C$10)+(#REF!+($O$47^2)/2)*$O$52)/($O$47*SQRT($O$52)))-$O$47*SQRT(($O$52))))*$C$10*EXP(-#REF!*$O$52))*$B$10*100,0)</f>
        <v>0</v>
      </c>
      <c r="EY32" s="69">
        <f ca="1">IFERROR((NORMSDIST(((LN($EP32/$C$11)+(#REF!+($O$47^2)/2)*$O$52)/($O$47*SQRT($O$52))))*$EP32-NORMSDIST((((LN($EP32/$C$11)+(#REF!+($O$47^2)/2)*$O$52)/($O$47*SQRT($O$52)))-$O$47*SQRT(($O$52))))*$C$11*EXP(-#REF!*$O$52))*$B$11*100,0)</f>
        <v>0</v>
      </c>
      <c r="EZ32" s="69">
        <f ca="1">IFERROR((NORMSDIST(((LN($EP32/$C$12)+(#REF!+($O$47^2)/2)*$O$52)/($O$47*SQRT($O$52))))*$EP32-NORMSDIST((((LN($EP32/$C$12)+(#REF!+($O$47^2)/2)*$O$52)/($O$47*SQRT($O$52)))-$O$47*SQRT(($O$52))))*$C$12*EXP(-#REF!*$O$52))*$B$12*100,0)</f>
        <v>0</v>
      </c>
      <c r="FA32" s="69">
        <f ca="1">IFERROR((NORMSDIST(((LN($EP32/$C$13)+(#REF!+($O$47^2)/2)*$O$52)/($O$47*SQRT($O$52))))*$EP32-NORMSDIST((((LN($EP32/$C$13)+(#REF!+($O$47^2)/2)*$O$52)/($O$47*SQRT($O$52)))-$O$47*SQRT(($O$52))))*$C$13*EXP(-#REF!*$O$52))*$B$13*100,0)</f>
        <v>0</v>
      </c>
      <c r="FB32" s="69">
        <f ca="1">IFERROR((NORMSDIST(((LN($EP32/$C$14)+(#REF!+($O$47^2)/2)*$O$52)/($O$47*SQRT($O$52))))*$EP32-NORMSDIST((((LN($EP32/$C$14)+(#REF!+($O$47^2)/2)*$O$52)/($O$47*SQRT($O$52)))-$O$47*SQRT(($O$52))))*$C$14*EXP(-#REF!*$O$52))*$B$14*100,0)</f>
        <v>0</v>
      </c>
      <c r="FC32" s="69">
        <f ca="1">IFERROR((NORMSDIST(((LN($EP32/$C$15)+(#REF!+($O$47^2)/2)*$O$52)/($O$47*SQRT($O$52))))*$EP32-NORMSDIST((((LN($EP32/$C$15)+(#REF!+($O$47^2)/2)*$O$52)/($O$47*SQRT($O$52)))-$O$47*SQRT(($O$52))))*$C$15*EXP(-#REF!*$O$52))*$B$15*100,0)</f>
        <v>0</v>
      </c>
      <c r="FD32" s="69">
        <f ca="1">IFERROR((NORMSDIST(((LN($EP32/$C$16)+(#REF!+($O$47^2)/2)*$O$52)/($O$47*SQRT($O$52))))*$EP32-NORMSDIST((((LN($EP32/$C$16)+(#REF!+($O$47^2)/2)*$O$52)/($O$47*SQRT($O$52)))-$O$47*SQRT(($O$52))))*$C$16*EXP(-#REF!*$O$52))*$B$16*100,0)</f>
        <v>0</v>
      </c>
      <c r="FE32" s="69">
        <f ca="1">IFERROR((NORMSDIST(((LN($EP32/$C$17)+(#REF!+($O$47^2)/2)*$O$52)/($O$47*SQRT($O$52))))*$EP32-NORMSDIST((((LN($EP32/$C$17)+(#REF!+($O$47^2)/2)*$O$52)/($O$47*SQRT($O$52)))-$O$47*SQRT(($O$52))))*$C$17*EXP(-#REF!*$O$52))*$B$17*100,0)</f>
        <v>0</v>
      </c>
      <c r="FF32" s="69">
        <f ca="1">IFERROR((NORMSDIST(((LN($EP32/$C$18)+(#REF!+($O$47^2)/2)*$O$52)/($O$47*SQRT($O$52))))*$EP32-NORMSDIST((((LN($EP32/$C$18)+(#REF!+($O$47^2)/2)*$O$52)/($O$47*SQRT($O$52)))-$O$47*SQRT(($O$52))))*$C$18*EXP(-#REF!*$O$52))*$B$18*100,0)</f>
        <v>0</v>
      </c>
      <c r="FG32" s="69">
        <f ca="1">IFERROR((NORMSDIST(((LN($EP32/$C$19)+(#REF!+($O$47^2)/2)*$O$52)/($O$47*SQRT($O$52))))*$EP32-NORMSDIST((((LN($EP32/$C$19)+(#REF!+($O$47^2)/2)*$O$52)/($O$47*SQRT($O$52)))-$O$47*SQRT(($O$52))))*$C$19*EXP(-#REF!*$O$52))*$B$19*100,0)</f>
        <v>0</v>
      </c>
      <c r="FH32" s="69">
        <f ca="1">IFERROR((NORMSDIST(((LN($EP32/$C$20)+(#REF!+($O$47^2)/2)*$O$52)/($O$47*SQRT($O$52))))*$EP32-NORMSDIST((((LN($EP32/$C$20)+(#REF!+($O$47^2)/2)*$O$52)/($O$47*SQRT($O$52)))-$O$47*SQRT(($O$52))))*$C$20*EXP(-#REF!*$O$52))*$B$20*100,0)</f>
        <v>0</v>
      </c>
      <c r="FI32" s="69">
        <f ca="1">IFERROR((NORMSDIST(((LN($EP32/$C$21)+(#REF!+($O$47^2)/2)*$O$52)/($O$47*SQRT($O$52))))*$EP32-NORMSDIST((((LN($EP32/$C$21)+(#REF!+($O$47^2)/2)*$O$52)/($O$47*SQRT($O$52)))-$O$47*SQRT(($O$52))))*$C$21*EXP(-#REF!*$O$52))*$B$21*100,0)</f>
        <v>0</v>
      </c>
      <c r="FJ32" s="69">
        <f ca="1">IFERROR((NORMSDIST(((LN($EP32/$C$22)+(#REF!+($O$47^2)/2)*$O$52)/($O$47*SQRT($O$52))))*$EP32-NORMSDIST((((LN($EP32/$C$22)+(#REF!+($O$47^2)/2)*$O$52)/($O$47*SQRT($O$52)))-$O$47*SQRT(($O$52))))*$C$22*EXP(-#REF!*$O$52))*$B$22*100,0)</f>
        <v>0</v>
      </c>
      <c r="FK32" s="69">
        <f ca="1">IFERROR((NORMSDIST(((LN($EP32/$C$23)+(#REF!+($O$47^2)/2)*$O$52)/($O$47*SQRT($O$52))))*$EP32-NORMSDIST((((LN($EP32/$C$23)+(#REF!+($O$47^2)/2)*$O$52)/($O$47*SQRT($O$52)))-$O$47*SQRT(($O$52))))*$C$23*EXP(-#REF!*$O$52))*$B$23*100,0)</f>
        <v>0</v>
      </c>
      <c r="FL32" s="69">
        <f ca="1">IFERROR((NORMSDIST(((LN($EP32/$C$24)+(#REF!+($O$47^2)/2)*$O$52)/($O$47*SQRT($O$52))))*$EP32-NORMSDIST((((LN($EP32/$C$24)+(#REF!+($O$47^2)/2)*$O$52)/($O$47*SQRT($O$52)))-$O$47*SQRT(($O$52))))*$C$24*EXP(-#REF!*$O$52))*$B$24*100,0)</f>
        <v>0</v>
      </c>
      <c r="FM32" s="69">
        <f ca="1">IFERROR((NORMSDIST(((LN($EP32/$C$25)+(#REF!+($O$47^2)/2)*$O$52)/($O$47*SQRT($O$52))))*$EP32-NORMSDIST((((LN($EP32/$C$25)+(#REF!+($O$47^2)/2)*$O$52)/($O$47*SQRT($O$52)))-$O$47*SQRT(($O$52))))*$C$25*EXP(-#REF!*$O$52))*$B$25*100,0)</f>
        <v>0</v>
      </c>
      <c r="FN32" s="69">
        <f ca="1">IFERROR((NORMSDIST(((LN($EP32/$C$26)+(#REF!+($O$47^2)/2)*$O$52)/($O$47*SQRT($O$52))))*$EP32-NORMSDIST((((LN($EP32/$C$26)+(#REF!+($O$47^2)/2)*$O$52)/($O$47*SQRT($O$52)))-$O$47*SQRT(($O$52))))*$C$26*EXP(-#REF!*$O$52))*$B$26*100,0)</f>
        <v>0</v>
      </c>
      <c r="FO32" s="69">
        <f ca="1">IFERROR((NORMSDIST(((LN($EP32/$C$27)+(#REF!+($O$47^2)/2)*$O$52)/($O$47*SQRT($O$52))))*$EP32-NORMSDIST((((LN($EP32/$C$27)+(#REF!+($O$47^2)/2)*$O$52)/($O$47*SQRT($O$52)))-$O$47*SQRT(($O$52))))*$C$27*EXP(-#REF!*$O$52))*$B$27*100,0)</f>
        <v>0</v>
      </c>
      <c r="FP32" s="69">
        <f ca="1">IFERROR((NORMSDIST(((LN($EP32/$C$28)+(#REF!+($O$47^2)/2)*$O$52)/($O$47*SQRT($O$52))))*$EP32-NORMSDIST((((LN($EP32/$C$28)+(#REF!+($O$47^2)/2)*$O$52)/($O$47*SQRT($O$52)))-$O$47*SQRT(($O$52))))*$C$28*EXP(-#REF!*$O$52))*$B$28*100,0)</f>
        <v>0</v>
      </c>
      <c r="FQ32" s="69">
        <f ca="1">IFERROR((NORMSDIST(((LN($EP32/$C$29)+(#REF!+($O$47^2)/2)*$O$52)/($O$47*SQRT($O$52))))*$EP32-NORMSDIST((((LN($EP32/$C$29)+(#REF!+($O$47^2)/2)*$O$52)/($O$47*SQRT($O$52)))-$O$47*SQRT(($O$52))))*$C$29*EXP(-#REF!*$O$52))*$B$29*100,0)</f>
        <v>0</v>
      </c>
      <c r="FR32" s="69">
        <f ca="1">IFERROR((NORMSDIST(((LN($EP32/$C$30)+(#REF!+($O$47^2)/2)*$O$52)/($O$47*SQRT($O$52))))*$EP32-NORMSDIST((((LN($EP32/$C$30)+(#REF!+($O$47^2)/2)*$O$52)/($O$47*SQRT($O$52)))-$O$47*SQRT(($O$52))))*$C$30*EXP(-#REF!*$O$52))*$B$30*100,0)</f>
        <v>0</v>
      </c>
      <c r="FS32" s="69">
        <f ca="1">IFERROR((NORMSDIST(((LN($EP32/$C$31)+(#REF!+($O$47^2)/2)*$O$52)/($O$47*SQRT($O$52))))*$EP32-NORMSDIST((((LN($EP32/$C$31)+(#REF!+($O$47^2)/2)*$O$52)/($O$47*SQRT($O$52)))-$O$47*SQRT(($O$52))))*$C$31*EXP(-#REF!*$O$52))*$B$31*100,0)</f>
        <v>0</v>
      </c>
      <c r="FT32" s="69">
        <f ca="1">IFERROR((NORMSDIST(((LN($EP32/$C$32)+(#REF!+($O$47^2)/2)*$O$52)/($O$47*SQRT($O$52))))*$EP32-NORMSDIST((((LN($EP32/$C$32)+(#REF!+($O$47^2)/2)*$O$52)/($O$47*SQRT($O$52)))-$O$47*SQRT(($O$52))))*$C$32*EXP(-#REF!*$O$52))*$B$32*100,0)</f>
        <v>0</v>
      </c>
      <c r="FU32" s="69">
        <f ca="1">IFERROR((NORMSDIST(((LN($EP32/$C$33)+(#REF!+($O$47^2)/2)*$O$52)/($O$47*SQRT($O$52))))*$EP32-NORMSDIST((((LN($EP32/$C$33)+(#REF!+($O$47^2)/2)*$O$52)/($O$47*SQRT($O$52)))-$O$47*SQRT(($O$52))))*$C$33*EXP(-#REF!*$O$52))*$B$33*100,0)</f>
        <v>0</v>
      </c>
      <c r="FV32" s="69">
        <f ca="1">IFERROR((NORMSDIST(((LN($EP32/$C$34)+(#REF!+($O$47^2)/2)*$O$52)/($O$47*SQRT($O$52))))*$EP32-NORMSDIST((((LN($EP32/$C$34)+(#REF!+($O$47^2)/2)*$O$52)/($O$47*SQRT($O$52)))-$O$47*SQRT(($O$52))))*$C$34*EXP(-#REF!*$O$52))*$B$34*100,0)</f>
        <v>0</v>
      </c>
      <c r="FW32" s="69">
        <f ca="1">IFERROR((NORMSDIST(((LN($EP32/$C$35)+(#REF!+($O$47^2)/2)*$O$52)/($O$47*SQRT($O$52))))*$EP32-NORMSDIST((((LN($EP32/$C$35)+(#REF!+($O$47^2)/2)*$O$52)/($O$47*SQRT($O$52)))-$O$47*SQRT(($O$52))))*$C$35*EXP(-#REF!*$O$52))*$B$35*100,0)</f>
        <v>0</v>
      </c>
      <c r="FX32" s="69">
        <f ca="1">IFERROR((NORMSDIST(((LN($EP32/$C$36)+(#REF!+($O$47^2)/2)*$O$52)/($O$47*SQRT($O$52))))*$EP32-NORMSDIST((((LN($EP32/$C$36)+(#REF!+($O$47^2)/2)*$O$52)/($O$47*SQRT($O$52)))-$O$47*SQRT(($O$52))))*$C$36*EXP(-#REF!*$O$52))*$B$36*100,0)</f>
        <v>0</v>
      </c>
      <c r="FY32" s="69">
        <f ca="1">IFERROR((NORMSDIST(((LN($EP32/$C$37)+(#REF!+($O$47^2)/2)*$O$52)/($O$47*SQRT($O$52))))*$EP32-NORMSDIST((((LN($EP32/$C$37)+(#REF!+($O$47^2)/2)*$O$52)/($O$47*SQRT($O$52)))-$O$47*SQRT(($O$52))))*$C$37*EXP(-#REF!*$O$52))*$B$37*100,0)</f>
        <v>0</v>
      </c>
      <c r="FZ32" s="70"/>
      <c r="GA32" s="71">
        <f t="shared" ca="1" si="60"/>
        <v>0</v>
      </c>
      <c r="GB32" s="70"/>
      <c r="GC32" s="75"/>
      <c r="GD32" s="73"/>
      <c r="GE32" s="74">
        <f t="shared" ca="1" si="61"/>
        <v>2551.7199999999998</v>
      </c>
    </row>
    <row r="33" spans="1:187">
      <c r="A33" s="166" t="s">
        <v>205</v>
      </c>
      <c r="B33" s="594"/>
      <c r="C33" s="600">
        <v>5397.3</v>
      </c>
      <c r="D33" s="595"/>
      <c r="E33" s="705">
        <f t="shared" si="0"/>
        <v>0</v>
      </c>
      <c r="F33" s="708">
        <f t="shared" si="1"/>
        <v>0</v>
      </c>
      <c r="G33" s="596">
        <f t="shared" si="72"/>
        <v>0</v>
      </c>
      <c r="H33" s="781"/>
      <c r="I33" s="653">
        <f t="shared" si="2"/>
        <v>0</v>
      </c>
      <c r="J33" s="654">
        <f t="shared" si="3"/>
        <v>0</v>
      </c>
      <c r="K33" s="49"/>
      <c r="L33" s="735"/>
      <c r="M33" s="729">
        <f t="shared" si="70"/>
        <v>5221.9691526976239</v>
      </c>
      <c r="N33" s="664">
        <f t="shared" si="5"/>
        <v>2551.7199999999998</v>
      </c>
      <c r="O33" s="665">
        <f t="shared" ca="1" si="6"/>
        <v>2551.7199999999998</v>
      </c>
      <c r="P33" s="49"/>
      <c r="Q33" s="741">
        <v>5397.3</v>
      </c>
      <c r="R33" s="749">
        <f t="shared" si="73"/>
        <v>0</v>
      </c>
      <c r="S33" s="762">
        <f t="shared" si="7"/>
        <v>5397.3</v>
      </c>
      <c r="T33" s="588" t="str">
        <f t="shared" si="74"/>
        <v>MERV - XMEV - GFGC53973O - 24hs</v>
      </c>
      <c r="U33" s="754" t="str">
        <f t="shared" si="9"/>
        <v>GFGC53973O</v>
      </c>
      <c r="V33" s="752">
        <f t="shared" ca="1" si="75"/>
        <v>163.49514723189043</v>
      </c>
      <c r="W33" s="583">
        <f>IFERROR(VLOOKUP($U33,HomeBroker!$A$30:$F$90,6,0),0)</f>
        <v>0</v>
      </c>
      <c r="X33" s="580" t="str">
        <f t="shared" si="64"/>
        <v/>
      </c>
      <c r="Y33" s="671" t="str">
        <f t="shared" si="11"/>
        <v/>
      </c>
      <c r="Z33" s="49"/>
      <c r="AA33" s="742">
        <v>5397.3</v>
      </c>
      <c r="AB33" s="750">
        <f t="shared" si="76"/>
        <v>0</v>
      </c>
      <c r="AC33" s="762">
        <f t="shared" si="12"/>
        <v>5397.3</v>
      </c>
      <c r="AD33" s="588" t="str">
        <f t="shared" si="77"/>
        <v>MERV - XMEV - GFGV53973O - 24hs</v>
      </c>
      <c r="AE33" s="754" t="str">
        <f t="shared" si="14"/>
        <v>GFGV53973O</v>
      </c>
      <c r="AF33" s="759">
        <f t="shared" ca="1" si="78"/>
        <v>1217.8323179727377</v>
      </c>
      <c r="AG33" s="583">
        <f>IFERROR(VLOOKUP($AE33,HomeBroker!$A$30:$F$90,6,0),0)</f>
        <v>0</v>
      </c>
      <c r="AH33" s="580" t="str">
        <f t="shared" si="66"/>
        <v/>
      </c>
      <c r="AI33" s="671" t="str">
        <f t="shared" si="67"/>
        <v/>
      </c>
      <c r="AJ33" s="49"/>
      <c r="AK33" s="674"/>
      <c r="AL33" s="605" t="s">
        <v>160</v>
      </c>
      <c r="AM33" s="585"/>
      <c r="AN33" s="599"/>
      <c r="AO33" s="589"/>
      <c r="AP33" s="591">
        <f t="shared" si="16"/>
        <v>0</v>
      </c>
      <c r="AQ33" s="602">
        <f t="shared" si="17"/>
        <v>0</v>
      </c>
      <c r="AR33" s="606" t="s">
        <v>206</v>
      </c>
      <c r="AS33" s="585"/>
      <c r="AT33" s="599"/>
      <c r="AU33" s="589"/>
      <c r="AV33" s="591">
        <f t="shared" si="18"/>
        <v>0</v>
      </c>
      <c r="AW33" s="602">
        <f t="shared" si="19"/>
        <v>0</v>
      </c>
      <c r="AX33" s="609" t="s">
        <v>207</v>
      </c>
      <c r="AY33" s="608"/>
      <c r="AZ33" s="589"/>
      <c r="BA33" s="591">
        <f t="shared" si="20"/>
        <v>0</v>
      </c>
      <c r="BB33" s="593">
        <f t="shared" si="21"/>
        <v>0</v>
      </c>
      <c r="CY33" s="68">
        <f t="shared" si="22"/>
        <v>5221.9691526976239</v>
      </c>
      <c r="CZ33" s="69">
        <f t="shared" si="23"/>
        <v>0</v>
      </c>
      <c r="DA33" s="69">
        <f t="shared" si="24"/>
        <v>0</v>
      </c>
      <c r="DB33" s="69">
        <f t="shared" si="25"/>
        <v>0</v>
      </c>
      <c r="DC33" s="69">
        <f t="shared" si="26"/>
        <v>0</v>
      </c>
      <c r="DD33" s="69">
        <f t="shared" si="27"/>
        <v>0</v>
      </c>
      <c r="DE33" s="69">
        <f t="shared" si="28"/>
        <v>0</v>
      </c>
      <c r="DF33" s="69">
        <f t="shared" si="29"/>
        <v>0</v>
      </c>
      <c r="DG33" s="69">
        <f t="shared" si="30"/>
        <v>0</v>
      </c>
      <c r="DH33" s="69">
        <f t="shared" si="31"/>
        <v>0</v>
      </c>
      <c r="DI33" s="69">
        <f t="shared" si="32"/>
        <v>0</v>
      </c>
      <c r="DJ33" s="69">
        <f t="shared" si="33"/>
        <v>0</v>
      </c>
      <c r="DK33" s="69">
        <f t="shared" si="34"/>
        <v>0</v>
      </c>
      <c r="DL33" s="69">
        <f t="shared" si="35"/>
        <v>0</v>
      </c>
      <c r="DM33" s="69">
        <f t="shared" si="36"/>
        <v>0</v>
      </c>
      <c r="DN33" s="69">
        <f t="shared" si="37"/>
        <v>0</v>
      </c>
      <c r="DO33" s="69">
        <f t="shared" si="38"/>
        <v>0</v>
      </c>
      <c r="DP33" s="69">
        <f t="shared" si="39"/>
        <v>0</v>
      </c>
      <c r="DQ33" s="69">
        <f t="shared" si="40"/>
        <v>0</v>
      </c>
      <c r="DR33" s="69">
        <f t="shared" si="41"/>
        <v>0</v>
      </c>
      <c r="DS33" s="69">
        <f t="shared" si="42"/>
        <v>0</v>
      </c>
      <c r="DT33" s="69">
        <f t="shared" si="43"/>
        <v>0</v>
      </c>
      <c r="DU33" s="69">
        <f t="shared" si="44"/>
        <v>0</v>
      </c>
      <c r="DV33" s="69">
        <f t="shared" si="45"/>
        <v>0</v>
      </c>
      <c r="DW33" s="69">
        <f t="shared" si="46"/>
        <v>0</v>
      </c>
      <c r="DX33" s="69">
        <f t="shared" si="47"/>
        <v>0</v>
      </c>
      <c r="DY33" s="69">
        <f t="shared" si="48"/>
        <v>0</v>
      </c>
      <c r="DZ33" s="69">
        <f t="shared" si="49"/>
        <v>0</v>
      </c>
      <c r="EA33" s="69">
        <f t="shared" si="50"/>
        <v>0</v>
      </c>
      <c r="EB33" s="69">
        <f t="shared" si="51"/>
        <v>0</v>
      </c>
      <c r="EC33" s="69">
        <f t="shared" si="52"/>
        <v>0</v>
      </c>
      <c r="ED33" s="69">
        <f t="shared" si="53"/>
        <v>0</v>
      </c>
      <c r="EE33" s="69">
        <f t="shared" si="54"/>
        <v>0</v>
      </c>
      <c r="EF33" s="69">
        <f t="shared" si="55"/>
        <v>0</v>
      </c>
      <c r="EG33" s="69">
        <f t="shared" si="56"/>
        <v>0</v>
      </c>
      <c r="EH33" s="69">
        <f t="shared" si="57"/>
        <v>0</v>
      </c>
      <c r="EI33" s="70"/>
      <c r="EJ33" s="71">
        <f t="shared" si="58"/>
        <v>0</v>
      </c>
      <c r="EK33" s="70"/>
      <c r="EL33" s="75"/>
      <c r="EM33" s="73"/>
      <c r="EN33" s="74">
        <f t="shared" si="68"/>
        <v>2551.7199999999998</v>
      </c>
      <c r="EO33" s="58"/>
      <c r="EP33" s="68">
        <f t="shared" si="59"/>
        <v>5221.9691526976239</v>
      </c>
      <c r="EQ33" s="69">
        <f ca="1">IFERROR((NORMSDIST(((LN($EP33/$C$3)+(#REF!+($O$47^2)/2)*$O$52)/($O$47*SQRT($O$52))))*$EP33-NORMSDIST((((LN($EP33/$C$3)+(#REF!+($O$47^2)/2)*$O$52)/($O$47*SQRT($O$52)))-$O$47*SQRT(($O$52))))*$C$3*EXP(-#REF!*$O$52))*$B$3*100,0)</f>
        <v>0</v>
      </c>
      <c r="ER33" s="69">
        <f ca="1">IFERROR((NORMSDIST(((LN($EP33/$C$4)+(#REF!+($O$47^2)/2)*$O$52)/($O$47*SQRT($O$52))))*$EP33-NORMSDIST((((LN($EP33/$C$4)+(#REF!+($O$47^2)/2)*$O$52)/($O$47*SQRT($O$52)))-$O$47*SQRT(($O$52))))*$C$4*EXP(-#REF!*$O$52))*$B$4*100,0)</f>
        <v>0</v>
      </c>
      <c r="ES33" s="69">
        <f ca="1">IFERROR((NORMSDIST(((LN($EP33/$C$5)+(#REF!+($O$47^2)/2)*$O$52)/($O$47*SQRT($O$52))))*$EP33-NORMSDIST((((LN($EP33/$C$5)+(#REF!+($O$47^2)/2)*$O$52)/($O$47*SQRT($O$52)))-$O$47*SQRT(($O$52))))*$C$5*EXP(-#REF!*$O$52))*$B$5*100,0)</f>
        <v>0</v>
      </c>
      <c r="ET33" s="69">
        <f ca="1">IFERROR((NORMSDIST(((LN($EP33/$C$6)+(#REF!+($O$47^2)/2)*$O$52)/($O$47*SQRT($O$52))))*$EP33-NORMSDIST((((LN($EP33/$C$6)+(#REF!+($O$47^2)/2)*$O$52)/($O$47*SQRT($O$52)))-$O$47*SQRT(($O$52))))*$C$6*EXP(-#REF!*$O$52))*$B$6*100,0)</f>
        <v>0</v>
      </c>
      <c r="EU33" s="69">
        <f ca="1">IFERROR((NORMSDIST(((LN($EP33/$C$7)+(#REF!+($O$47^2)/2)*$O$52)/($O$47*SQRT($O$52))))*$EP33-NORMSDIST((((LN($EP33/$C$7)+(#REF!+($O$47^2)/2)*$O$52)/($O$47*SQRT($O$52)))-$O$47*SQRT(($O$52))))*$C$7*EXP(-#REF!*$O$52))*$B$7*100,0)</f>
        <v>0</v>
      </c>
      <c r="EV33" s="69">
        <f ca="1">IFERROR((NORMSDIST(((LN($EP33/$C$8)+(#REF!+($O$47^2)/2)*$O$52)/($O$47*SQRT($O$52))))*$EP33-NORMSDIST((((LN($EP33/$C$8)+(#REF!+($O$47^2)/2)*$O$52)/($O$47*SQRT($O$52)))-$O$47*SQRT(($O$52))))*$C$8*EXP(-#REF!*$O$52))*$B$8*100,0)</f>
        <v>0</v>
      </c>
      <c r="EW33" s="69">
        <f ca="1">IFERROR((NORMSDIST(((LN($EP33/$C$9)+(#REF!+($O$47^2)/2)*$O$52)/($O$47*SQRT($O$52))))*$EP33-NORMSDIST((((LN($EP33/$C$9)+(#REF!+($O$47^2)/2)*$O$52)/($O$47*SQRT($O$52)))-$O$47*SQRT(($O$52))))*$C$9*EXP(-#REF!*$O$52))*$B$9*100,0)</f>
        <v>0</v>
      </c>
      <c r="EX33" s="69">
        <f ca="1">IFERROR((NORMSDIST(((LN($EP33/$C$10)+(#REF!+($O$47^2)/2)*$O$52)/($O$47*SQRT($O$52))))*$EP33-NORMSDIST((((LN($EP33/$C$10)+(#REF!+($O$47^2)/2)*$O$52)/($O$47*SQRT($O$52)))-$O$47*SQRT(($O$52))))*$C$10*EXP(-#REF!*$O$52))*$B$10*100,0)</f>
        <v>0</v>
      </c>
      <c r="EY33" s="69">
        <f ca="1">IFERROR((NORMSDIST(((LN($EP33/$C$11)+(#REF!+($O$47^2)/2)*$O$52)/($O$47*SQRT($O$52))))*$EP33-NORMSDIST((((LN($EP33/$C$11)+(#REF!+($O$47^2)/2)*$O$52)/($O$47*SQRT($O$52)))-$O$47*SQRT(($O$52))))*$C$11*EXP(-#REF!*$O$52))*$B$11*100,0)</f>
        <v>0</v>
      </c>
      <c r="EZ33" s="69">
        <f ca="1">IFERROR((NORMSDIST(((LN($EP33/$C$12)+(#REF!+($O$47^2)/2)*$O$52)/($O$47*SQRT($O$52))))*$EP33-NORMSDIST((((LN($EP33/$C$12)+(#REF!+($O$47^2)/2)*$O$52)/($O$47*SQRT($O$52)))-$O$47*SQRT(($O$52))))*$C$12*EXP(-#REF!*$O$52))*$B$12*100,0)</f>
        <v>0</v>
      </c>
      <c r="FA33" s="69">
        <f ca="1">IFERROR((NORMSDIST(((LN($EP33/$C$13)+(#REF!+($O$47^2)/2)*$O$52)/($O$47*SQRT($O$52))))*$EP33-NORMSDIST((((LN($EP33/$C$13)+(#REF!+($O$47^2)/2)*$O$52)/($O$47*SQRT($O$52)))-$O$47*SQRT(($O$52))))*$C$13*EXP(-#REF!*$O$52))*$B$13*100,0)</f>
        <v>0</v>
      </c>
      <c r="FB33" s="69">
        <f ca="1">IFERROR((NORMSDIST(((LN($EP33/$C$14)+(#REF!+($O$47^2)/2)*$O$52)/($O$47*SQRT($O$52))))*$EP33-NORMSDIST((((LN($EP33/$C$14)+(#REF!+($O$47^2)/2)*$O$52)/($O$47*SQRT($O$52)))-$O$47*SQRT(($O$52))))*$C$14*EXP(-#REF!*$O$52))*$B$14*100,0)</f>
        <v>0</v>
      </c>
      <c r="FC33" s="69">
        <f ca="1">IFERROR((NORMSDIST(((LN($EP33/$C$15)+(#REF!+($O$47^2)/2)*$O$52)/($O$47*SQRT($O$52))))*$EP33-NORMSDIST((((LN($EP33/$C$15)+(#REF!+($O$47^2)/2)*$O$52)/($O$47*SQRT($O$52)))-$O$47*SQRT(($O$52))))*$C$15*EXP(-#REF!*$O$52))*$B$15*100,0)</f>
        <v>0</v>
      </c>
      <c r="FD33" s="69">
        <f ca="1">IFERROR((NORMSDIST(((LN($EP33/$C$16)+(#REF!+($O$47^2)/2)*$O$52)/($O$47*SQRT($O$52))))*$EP33-NORMSDIST((((LN($EP33/$C$16)+(#REF!+($O$47^2)/2)*$O$52)/($O$47*SQRT($O$52)))-$O$47*SQRT(($O$52))))*$C$16*EXP(-#REF!*$O$52))*$B$16*100,0)</f>
        <v>0</v>
      </c>
      <c r="FE33" s="69">
        <f ca="1">IFERROR((NORMSDIST(((LN($EP33/$C$17)+(#REF!+($O$47^2)/2)*$O$52)/($O$47*SQRT($O$52))))*$EP33-NORMSDIST((((LN($EP33/$C$17)+(#REF!+($O$47^2)/2)*$O$52)/($O$47*SQRT($O$52)))-$O$47*SQRT(($O$52))))*$C$17*EXP(-#REF!*$O$52))*$B$17*100,0)</f>
        <v>0</v>
      </c>
      <c r="FF33" s="69">
        <f ca="1">IFERROR((NORMSDIST(((LN($EP33/$C$18)+(#REF!+($O$47^2)/2)*$O$52)/($O$47*SQRT($O$52))))*$EP33-NORMSDIST((((LN($EP33/$C$18)+(#REF!+($O$47^2)/2)*$O$52)/($O$47*SQRT($O$52)))-$O$47*SQRT(($O$52))))*$C$18*EXP(-#REF!*$O$52))*$B$18*100,0)</f>
        <v>0</v>
      </c>
      <c r="FG33" s="69">
        <f ca="1">IFERROR((NORMSDIST(((LN($EP33/$C$19)+(#REF!+($O$47^2)/2)*$O$52)/($O$47*SQRT($O$52))))*$EP33-NORMSDIST((((LN($EP33/$C$19)+(#REF!+($O$47^2)/2)*$O$52)/($O$47*SQRT($O$52)))-$O$47*SQRT(($O$52))))*$C$19*EXP(-#REF!*$O$52))*$B$19*100,0)</f>
        <v>0</v>
      </c>
      <c r="FH33" s="69">
        <f ca="1">IFERROR((NORMSDIST(((LN($EP33/$C$20)+(#REF!+($O$47^2)/2)*$O$52)/($O$47*SQRT($O$52))))*$EP33-NORMSDIST((((LN($EP33/$C$20)+(#REF!+($O$47^2)/2)*$O$52)/($O$47*SQRT($O$52)))-$O$47*SQRT(($O$52))))*$C$20*EXP(-#REF!*$O$52))*$B$20*100,0)</f>
        <v>0</v>
      </c>
      <c r="FI33" s="69">
        <f ca="1">IFERROR((NORMSDIST(((LN($EP33/$C$21)+(#REF!+($O$47^2)/2)*$O$52)/($O$47*SQRT($O$52))))*$EP33-NORMSDIST((((LN($EP33/$C$21)+(#REF!+($O$47^2)/2)*$O$52)/($O$47*SQRT($O$52)))-$O$47*SQRT(($O$52))))*$C$21*EXP(-#REF!*$O$52))*$B$21*100,0)</f>
        <v>0</v>
      </c>
      <c r="FJ33" s="69">
        <f ca="1">IFERROR((NORMSDIST(((LN($EP33/$C$22)+(#REF!+($O$47^2)/2)*$O$52)/($O$47*SQRT($O$52))))*$EP33-NORMSDIST((((LN($EP33/$C$22)+(#REF!+($O$47^2)/2)*$O$52)/($O$47*SQRT($O$52)))-$O$47*SQRT(($O$52))))*$C$22*EXP(-#REF!*$O$52))*$B$22*100,0)</f>
        <v>0</v>
      </c>
      <c r="FK33" s="69">
        <f ca="1">IFERROR((NORMSDIST(((LN($EP33/$C$23)+(#REF!+($O$47^2)/2)*$O$52)/($O$47*SQRT($O$52))))*$EP33-NORMSDIST((((LN($EP33/$C$23)+(#REF!+($O$47^2)/2)*$O$52)/($O$47*SQRT($O$52)))-$O$47*SQRT(($O$52))))*$C$23*EXP(-#REF!*$O$52))*$B$23*100,0)</f>
        <v>0</v>
      </c>
      <c r="FL33" s="69">
        <f ca="1">IFERROR((NORMSDIST(((LN($EP33/$C$24)+(#REF!+($O$47^2)/2)*$O$52)/($O$47*SQRT($O$52))))*$EP33-NORMSDIST((((LN($EP33/$C$24)+(#REF!+($O$47^2)/2)*$O$52)/($O$47*SQRT($O$52)))-$O$47*SQRT(($O$52))))*$C$24*EXP(-#REF!*$O$52))*$B$24*100,0)</f>
        <v>0</v>
      </c>
      <c r="FM33" s="69">
        <f ca="1">IFERROR((NORMSDIST(((LN($EP33/$C$25)+(#REF!+($O$47^2)/2)*$O$52)/($O$47*SQRT($O$52))))*$EP33-NORMSDIST((((LN($EP33/$C$25)+(#REF!+($O$47^2)/2)*$O$52)/($O$47*SQRT($O$52)))-$O$47*SQRT(($O$52))))*$C$25*EXP(-#REF!*$O$52))*$B$25*100,0)</f>
        <v>0</v>
      </c>
      <c r="FN33" s="69">
        <f ca="1">IFERROR((NORMSDIST(((LN($EP33/$C$26)+(#REF!+($O$47^2)/2)*$O$52)/($O$47*SQRT($O$52))))*$EP33-NORMSDIST((((LN($EP33/$C$26)+(#REF!+($O$47^2)/2)*$O$52)/($O$47*SQRT($O$52)))-$O$47*SQRT(($O$52))))*$C$26*EXP(-#REF!*$O$52))*$B$26*100,0)</f>
        <v>0</v>
      </c>
      <c r="FO33" s="69">
        <f ca="1">IFERROR((NORMSDIST(((LN($EP33/$C$27)+(#REF!+($O$47^2)/2)*$O$52)/($O$47*SQRT($O$52))))*$EP33-NORMSDIST((((LN($EP33/$C$27)+(#REF!+($O$47^2)/2)*$O$52)/($O$47*SQRT($O$52)))-$O$47*SQRT(($O$52))))*$C$27*EXP(-#REF!*$O$52))*$B$27*100,0)</f>
        <v>0</v>
      </c>
      <c r="FP33" s="69">
        <f ca="1">IFERROR((NORMSDIST(((LN($EP33/$C$28)+(#REF!+($O$47^2)/2)*$O$52)/($O$47*SQRT($O$52))))*$EP33-NORMSDIST((((LN($EP33/$C$28)+(#REF!+($O$47^2)/2)*$O$52)/($O$47*SQRT($O$52)))-$O$47*SQRT(($O$52))))*$C$28*EXP(-#REF!*$O$52))*$B$28*100,0)</f>
        <v>0</v>
      </c>
      <c r="FQ33" s="69">
        <f ca="1">IFERROR((NORMSDIST(((LN($EP33/$C$29)+(#REF!+($O$47^2)/2)*$O$52)/($O$47*SQRT($O$52))))*$EP33-NORMSDIST((((LN($EP33/$C$29)+(#REF!+($O$47^2)/2)*$O$52)/($O$47*SQRT($O$52)))-$O$47*SQRT(($O$52))))*$C$29*EXP(-#REF!*$O$52))*$B$29*100,0)</f>
        <v>0</v>
      </c>
      <c r="FR33" s="69">
        <f ca="1">IFERROR((NORMSDIST(((LN($EP33/$C$30)+(#REF!+($O$47^2)/2)*$O$52)/($O$47*SQRT($O$52))))*$EP33-NORMSDIST((((LN($EP33/$C$30)+(#REF!+($O$47^2)/2)*$O$52)/($O$47*SQRT($O$52)))-$O$47*SQRT(($O$52))))*$C$30*EXP(-#REF!*$O$52))*$B$30*100,0)</f>
        <v>0</v>
      </c>
      <c r="FS33" s="69">
        <f ca="1">IFERROR((NORMSDIST(((LN($EP33/$C$31)+(#REF!+($O$47^2)/2)*$O$52)/($O$47*SQRT($O$52))))*$EP33-NORMSDIST((((LN($EP33/$C$31)+(#REF!+($O$47^2)/2)*$O$52)/($O$47*SQRT($O$52)))-$O$47*SQRT(($O$52))))*$C$31*EXP(-#REF!*$O$52))*$B$31*100,0)</f>
        <v>0</v>
      </c>
      <c r="FT33" s="69">
        <f ca="1">IFERROR((NORMSDIST(((LN($EP33/$C$32)+(#REF!+($O$47^2)/2)*$O$52)/($O$47*SQRT($O$52))))*$EP33-NORMSDIST((((LN($EP33/$C$32)+(#REF!+($O$47^2)/2)*$O$52)/($O$47*SQRT($O$52)))-$O$47*SQRT(($O$52))))*$C$32*EXP(-#REF!*$O$52))*$B$32*100,0)</f>
        <v>0</v>
      </c>
      <c r="FU33" s="69">
        <f ca="1">IFERROR((NORMSDIST(((LN($EP33/$C$33)+(#REF!+($O$47^2)/2)*$O$52)/($O$47*SQRT($O$52))))*$EP33-NORMSDIST((((LN($EP33/$C$33)+(#REF!+($O$47^2)/2)*$O$52)/($O$47*SQRT($O$52)))-$O$47*SQRT(($O$52))))*$C$33*EXP(-#REF!*$O$52))*$B$33*100,0)</f>
        <v>0</v>
      </c>
      <c r="FV33" s="69">
        <f ca="1">IFERROR((NORMSDIST(((LN($EP33/$C$34)+(#REF!+($O$47^2)/2)*$O$52)/($O$47*SQRT($O$52))))*$EP33-NORMSDIST((((LN($EP33/$C$34)+(#REF!+($O$47^2)/2)*$O$52)/($O$47*SQRT($O$52)))-$O$47*SQRT(($O$52))))*$C$34*EXP(-#REF!*$O$52))*$B$34*100,0)</f>
        <v>0</v>
      </c>
      <c r="FW33" s="69">
        <f ca="1">IFERROR((NORMSDIST(((LN($EP33/$C$35)+(#REF!+($O$47^2)/2)*$O$52)/($O$47*SQRT($O$52))))*$EP33-NORMSDIST((((LN($EP33/$C$35)+(#REF!+($O$47^2)/2)*$O$52)/($O$47*SQRT($O$52)))-$O$47*SQRT(($O$52))))*$C$35*EXP(-#REF!*$O$52))*$B$35*100,0)</f>
        <v>0</v>
      </c>
      <c r="FX33" s="69">
        <f ca="1">IFERROR((NORMSDIST(((LN($EP33/$C$36)+(#REF!+($O$47^2)/2)*$O$52)/($O$47*SQRT($O$52))))*$EP33-NORMSDIST((((LN($EP33/$C$36)+(#REF!+($O$47^2)/2)*$O$52)/($O$47*SQRT($O$52)))-$O$47*SQRT(($O$52))))*$C$36*EXP(-#REF!*$O$52))*$B$36*100,0)</f>
        <v>0</v>
      </c>
      <c r="FY33" s="69">
        <f ca="1">IFERROR((NORMSDIST(((LN($EP33/$C$37)+(#REF!+($O$47^2)/2)*$O$52)/($O$47*SQRT($O$52))))*$EP33-NORMSDIST((((LN($EP33/$C$37)+(#REF!+($O$47^2)/2)*$O$52)/($O$47*SQRT($O$52)))-$O$47*SQRT(($O$52))))*$C$37*EXP(-#REF!*$O$52))*$B$37*100,0)</f>
        <v>0</v>
      </c>
      <c r="FZ33" s="70"/>
      <c r="GA33" s="71">
        <f t="shared" ca="1" si="60"/>
        <v>0</v>
      </c>
      <c r="GB33" s="70"/>
      <c r="GC33" s="75"/>
      <c r="GD33" s="73"/>
      <c r="GE33" s="74">
        <f t="shared" ca="1" si="61"/>
        <v>2551.7199999999998</v>
      </c>
    </row>
    <row r="34" spans="1:187">
      <c r="A34" s="166" t="s">
        <v>205</v>
      </c>
      <c r="B34" s="797"/>
      <c r="C34" s="798">
        <v>5696.4</v>
      </c>
      <c r="D34" s="799"/>
      <c r="E34" s="800">
        <f t="shared" si="0"/>
        <v>0</v>
      </c>
      <c r="F34" s="801">
        <f t="shared" si="1"/>
        <v>0</v>
      </c>
      <c r="G34" s="802">
        <f t="shared" si="72"/>
        <v>0</v>
      </c>
      <c r="H34" s="803"/>
      <c r="I34" s="804">
        <f t="shared" si="2"/>
        <v>0</v>
      </c>
      <c r="J34" s="805">
        <f t="shared" si="3"/>
        <v>0</v>
      </c>
      <c r="K34" s="49"/>
      <c r="L34" s="735"/>
      <c r="M34" s="729">
        <f t="shared" si="70"/>
        <v>5326.4085357515769</v>
      </c>
      <c r="N34" s="644">
        <f t="shared" si="5"/>
        <v>2551.7199999999998</v>
      </c>
      <c r="O34" s="645">
        <f t="shared" ca="1" si="6"/>
        <v>2551.7199999999998</v>
      </c>
      <c r="P34" s="77"/>
      <c r="Q34" s="740">
        <v>5696.4</v>
      </c>
      <c r="R34" s="764">
        <f t="shared" si="73"/>
        <v>0</v>
      </c>
      <c r="S34" s="761">
        <f t="shared" si="7"/>
        <v>5696.4</v>
      </c>
      <c r="T34" s="586" t="str">
        <f t="shared" si="74"/>
        <v>MERV - XMEV - GFGC56964O - 24hs</v>
      </c>
      <c r="U34" s="753" t="str">
        <f t="shared" si="9"/>
        <v>GFGC56964O</v>
      </c>
      <c r="V34" s="765">
        <f t="shared" ca="1" si="75"/>
        <v>123.86117274136654</v>
      </c>
      <c r="W34" s="582">
        <f>IFERROR(VLOOKUP($U34,HomeBroker!$A$30:$F$90,6,0),0)</f>
        <v>0</v>
      </c>
      <c r="X34" s="581" t="str">
        <f t="shared" si="64"/>
        <v/>
      </c>
      <c r="Y34" s="672" t="str">
        <f t="shared" si="11"/>
        <v/>
      </c>
      <c r="Z34" s="49"/>
      <c r="AA34" s="743">
        <v>5696.4</v>
      </c>
      <c r="AB34" s="778">
        <f t="shared" si="76"/>
        <v>0</v>
      </c>
      <c r="AC34" s="761">
        <f t="shared" si="12"/>
        <v>5696.4</v>
      </c>
      <c r="AD34" s="586" t="str">
        <f t="shared" si="77"/>
        <v>MERV - XMEV - GFGV56964O - 24hs</v>
      </c>
      <c r="AE34" s="753" t="str">
        <f t="shared" si="14"/>
        <v>GFGV56964O</v>
      </c>
      <c r="AF34" s="758">
        <f t="shared" ca="1" si="78"/>
        <v>1498.3699601675821</v>
      </c>
      <c r="AG34" s="582">
        <f>IFERROR(VLOOKUP($AE34,HomeBroker!$A$30:$F$90,6,0),0)</f>
        <v>0</v>
      </c>
      <c r="AH34" s="581" t="str">
        <f t="shared" si="66"/>
        <v/>
      </c>
      <c r="AI34" s="672" t="str">
        <f t="shared" si="67"/>
        <v/>
      </c>
      <c r="AJ34" s="49"/>
      <c r="AK34" s="673"/>
      <c r="AL34" s="605" t="s">
        <v>160</v>
      </c>
      <c r="AM34" s="584"/>
      <c r="AN34" s="598"/>
      <c r="AO34" s="587"/>
      <c r="AP34" s="590">
        <f t="shared" si="16"/>
        <v>0</v>
      </c>
      <c r="AQ34" s="601">
        <f t="shared" si="17"/>
        <v>0</v>
      </c>
      <c r="AR34" s="606" t="s">
        <v>206</v>
      </c>
      <c r="AS34" s="584"/>
      <c r="AT34" s="598"/>
      <c r="AU34" s="587"/>
      <c r="AV34" s="590">
        <f t="shared" si="18"/>
        <v>0</v>
      </c>
      <c r="AW34" s="601">
        <f t="shared" si="19"/>
        <v>0</v>
      </c>
      <c r="AX34" s="609" t="s">
        <v>207</v>
      </c>
      <c r="AY34" s="607"/>
      <c r="AZ34" s="587"/>
      <c r="BA34" s="590">
        <f t="shared" si="20"/>
        <v>0</v>
      </c>
      <c r="BB34" s="592">
        <f t="shared" si="21"/>
        <v>0</v>
      </c>
      <c r="CY34" s="68">
        <f t="shared" si="22"/>
        <v>5326.4085357515769</v>
      </c>
      <c r="CZ34" s="69">
        <f t="shared" si="23"/>
        <v>0</v>
      </c>
      <c r="DA34" s="69">
        <f t="shared" si="24"/>
        <v>0</v>
      </c>
      <c r="DB34" s="69">
        <f t="shared" si="25"/>
        <v>0</v>
      </c>
      <c r="DC34" s="69">
        <f t="shared" si="26"/>
        <v>0</v>
      </c>
      <c r="DD34" s="69">
        <f t="shared" si="27"/>
        <v>0</v>
      </c>
      <c r="DE34" s="69">
        <f t="shared" si="28"/>
        <v>0</v>
      </c>
      <c r="DF34" s="69">
        <f t="shared" si="29"/>
        <v>0</v>
      </c>
      <c r="DG34" s="69">
        <f t="shared" si="30"/>
        <v>0</v>
      </c>
      <c r="DH34" s="69">
        <f t="shared" si="31"/>
        <v>0</v>
      </c>
      <c r="DI34" s="69">
        <f t="shared" si="32"/>
        <v>0</v>
      </c>
      <c r="DJ34" s="69">
        <f t="shared" si="33"/>
        <v>0</v>
      </c>
      <c r="DK34" s="69">
        <f t="shared" si="34"/>
        <v>0</v>
      </c>
      <c r="DL34" s="69">
        <f t="shared" si="35"/>
        <v>0</v>
      </c>
      <c r="DM34" s="69">
        <f t="shared" si="36"/>
        <v>0</v>
      </c>
      <c r="DN34" s="69">
        <f t="shared" si="37"/>
        <v>0</v>
      </c>
      <c r="DO34" s="69">
        <f t="shared" si="38"/>
        <v>0</v>
      </c>
      <c r="DP34" s="69">
        <f t="shared" si="39"/>
        <v>0</v>
      </c>
      <c r="DQ34" s="69">
        <f t="shared" si="40"/>
        <v>0</v>
      </c>
      <c r="DR34" s="69">
        <f t="shared" si="41"/>
        <v>0</v>
      </c>
      <c r="DS34" s="69">
        <f t="shared" si="42"/>
        <v>0</v>
      </c>
      <c r="DT34" s="69">
        <f t="shared" si="43"/>
        <v>0</v>
      </c>
      <c r="DU34" s="69">
        <f t="shared" si="44"/>
        <v>0</v>
      </c>
      <c r="DV34" s="69">
        <f t="shared" si="45"/>
        <v>0</v>
      </c>
      <c r="DW34" s="69">
        <f t="shared" si="46"/>
        <v>0</v>
      </c>
      <c r="DX34" s="69">
        <f t="shared" si="47"/>
        <v>0</v>
      </c>
      <c r="DY34" s="69">
        <f t="shared" si="48"/>
        <v>0</v>
      </c>
      <c r="DZ34" s="69">
        <f t="shared" si="49"/>
        <v>0</v>
      </c>
      <c r="EA34" s="69">
        <f t="shared" si="50"/>
        <v>0</v>
      </c>
      <c r="EB34" s="69">
        <f t="shared" si="51"/>
        <v>0</v>
      </c>
      <c r="EC34" s="69">
        <f t="shared" si="52"/>
        <v>0</v>
      </c>
      <c r="ED34" s="69">
        <f t="shared" si="53"/>
        <v>0</v>
      </c>
      <c r="EE34" s="69">
        <f t="shared" si="54"/>
        <v>0</v>
      </c>
      <c r="EF34" s="69">
        <f t="shared" si="55"/>
        <v>0</v>
      </c>
      <c r="EG34" s="69">
        <f t="shared" si="56"/>
        <v>0</v>
      </c>
      <c r="EH34" s="69">
        <f t="shared" si="57"/>
        <v>0</v>
      </c>
      <c r="EI34" s="70"/>
      <c r="EJ34" s="71">
        <f t="shared" si="58"/>
        <v>0</v>
      </c>
      <c r="EK34" s="70"/>
      <c r="EL34" s="78"/>
      <c r="EM34" s="79"/>
      <c r="EN34" s="80">
        <f t="shared" si="68"/>
        <v>2551.7199999999998</v>
      </c>
      <c r="EO34" s="58"/>
      <c r="EP34" s="68">
        <f t="shared" si="59"/>
        <v>5326.4085357515769</v>
      </c>
      <c r="EQ34" s="69">
        <f ca="1">IFERROR((NORMSDIST(((LN($EP34/$C$3)+(#REF!+($O$47^2)/2)*$O$52)/($O$47*SQRT($O$52))))*$EP34-NORMSDIST((((LN($EP34/$C$3)+(#REF!+($O$47^2)/2)*$O$52)/($O$47*SQRT($O$52)))-$O$47*SQRT(($O$52))))*$C$3*EXP(-#REF!*$O$52))*$B$3*100,0)</f>
        <v>0</v>
      </c>
      <c r="ER34" s="69">
        <f ca="1">IFERROR((NORMSDIST(((LN($EP34/$C$4)+(#REF!+($O$47^2)/2)*$O$52)/($O$47*SQRT($O$52))))*$EP34-NORMSDIST((((LN($EP34/$C$4)+(#REF!+($O$47^2)/2)*$O$52)/($O$47*SQRT($O$52)))-$O$47*SQRT(($O$52))))*$C$4*EXP(-#REF!*$O$52))*$B$4*100,0)</f>
        <v>0</v>
      </c>
      <c r="ES34" s="69">
        <f ca="1">IFERROR((NORMSDIST(((LN($EP34/$C$5)+(#REF!+($O$47^2)/2)*$O$52)/($O$47*SQRT($O$52))))*$EP34-NORMSDIST((((LN($EP34/$C$5)+(#REF!+($O$47^2)/2)*$O$52)/($O$47*SQRT($O$52)))-$O$47*SQRT(($O$52))))*$C$5*EXP(-#REF!*$O$52))*$B$5*100,0)</f>
        <v>0</v>
      </c>
      <c r="ET34" s="69">
        <f ca="1">IFERROR((NORMSDIST(((LN($EP34/$C$6)+(#REF!+($O$47^2)/2)*$O$52)/($O$47*SQRT($O$52))))*$EP34-NORMSDIST((((LN($EP34/$C$6)+(#REF!+($O$47^2)/2)*$O$52)/($O$47*SQRT($O$52)))-$O$47*SQRT(($O$52))))*$C$6*EXP(-#REF!*$O$52))*$B$6*100,0)</f>
        <v>0</v>
      </c>
      <c r="EU34" s="69">
        <f ca="1">IFERROR((NORMSDIST(((LN($EP34/$C$7)+(#REF!+($O$47^2)/2)*$O$52)/($O$47*SQRT($O$52))))*$EP34-NORMSDIST((((LN($EP34/$C$7)+(#REF!+($O$47^2)/2)*$O$52)/($O$47*SQRT($O$52)))-$O$47*SQRT(($O$52))))*$C$7*EXP(-#REF!*$O$52))*$B$7*100,0)</f>
        <v>0</v>
      </c>
      <c r="EV34" s="69">
        <f ca="1">IFERROR((NORMSDIST(((LN($EP34/$C$8)+(#REF!+($O$47^2)/2)*$O$52)/($O$47*SQRT($O$52))))*$EP34-NORMSDIST((((LN($EP34/$C$8)+(#REF!+($O$47^2)/2)*$O$52)/($O$47*SQRT($O$52)))-$O$47*SQRT(($O$52))))*$C$8*EXP(-#REF!*$O$52))*$B$8*100,0)</f>
        <v>0</v>
      </c>
      <c r="EW34" s="69">
        <f ca="1">IFERROR((NORMSDIST(((LN($EP34/$C$9)+(#REF!+($O$47^2)/2)*$O$52)/($O$47*SQRT($O$52))))*$EP34-NORMSDIST((((LN($EP34/$C$9)+(#REF!+($O$47^2)/2)*$O$52)/($O$47*SQRT($O$52)))-$O$47*SQRT(($O$52))))*$C$9*EXP(-#REF!*$O$52))*$B$9*100,0)</f>
        <v>0</v>
      </c>
      <c r="EX34" s="69">
        <f ca="1">IFERROR((NORMSDIST(((LN($EP34/$C$10)+(#REF!+($O$47^2)/2)*$O$52)/($O$47*SQRT($O$52))))*$EP34-NORMSDIST((((LN($EP34/$C$10)+(#REF!+($O$47^2)/2)*$O$52)/($O$47*SQRT($O$52)))-$O$47*SQRT(($O$52))))*$C$10*EXP(-#REF!*$O$52))*$B$10*100,0)</f>
        <v>0</v>
      </c>
      <c r="EY34" s="69">
        <f ca="1">IFERROR((NORMSDIST(((LN($EP34/$C$11)+(#REF!+($O$47^2)/2)*$O$52)/($O$47*SQRT($O$52))))*$EP34-NORMSDIST((((LN($EP34/$C$11)+(#REF!+($O$47^2)/2)*$O$52)/($O$47*SQRT($O$52)))-$O$47*SQRT(($O$52))))*$C$11*EXP(-#REF!*$O$52))*$B$11*100,0)</f>
        <v>0</v>
      </c>
      <c r="EZ34" s="69">
        <f ca="1">IFERROR((NORMSDIST(((LN($EP34/$C$12)+(#REF!+($O$47^2)/2)*$O$52)/($O$47*SQRT($O$52))))*$EP34-NORMSDIST((((LN($EP34/$C$12)+(#REF!+($O$47^2)/2)*$O$52)/($O$47*SQRT($O$52)))-$O$47*SQRT(($O$52))))*$C$12*EXP(-#REF!*$O$52))*$B$12*100,0)</f>
        <v>0</v>
      </c>
      <c r="FA34" s="69">
        <f ca="1">IFERROR((NORMSDIST(((LN($EP34/$C$13)+(#REF!+($O$47^2)/2)*$O$52)/($O$47*SQRT($O$52))))*$EP34-NORMSDIST((((LN($EP34/$C$13)+(#REF!+($O$47^2)/2)*$O$52)/($O$47*SQRT($O$52)))-$O$47*SQRT(($O$52))))*$C$13*EXP(-#REF!*$O$52))*$B$13*100,0)</f>
        <v>0</v>
      </c>
      <c r="FB34" s="69">
        <f ca="1">IFERROR((NORMSDIST(((LN($EP34/$C$14)+(#REF!+($O$47^2)/2)*$O$52)/($O$47*SQRT($O$52))))*$EP34-NORMSDIST((((LN($EP34/$C$14)+(#REF!+($O$47^2)/2)*$O$52)/($O$47*SQRT($O$52)))-$O$47*SQRT(($O$52))))*$C$14*EXP(-#REF!*$O$52))*$B$14*100,0)</f>
        <v>0</v>
      </c>
      <c r="FC34" s="69">
        <f ca="1">IFERROR((NORMSDIST(((LN($EP34/$C$15)+(#REF!+($O$47^2)/2)*$O$52)/($O$47*SQRT($O$52))))*$EP34-NORMSDIST((((LN($EP34/$C$15)+(#REF!+($O$47^2)/2)*$O$52)/($O$47*SQRT($O$52)))-$O$47*SQRT(($O$52))))*$C$15*EXP(-#REF!*$O$52))*$B$15*100,0)</f>
        <v>0</v>
      </c>
      <c r="FD34" s="69">
        <f ca="1">IFERROR((NORMSDIST(((LN($EP34/$C$16)+(#REF!+($O$47^2)/2)*$O$52)/($O$47*SQRT($O$52))))*$EP34-NORMSDIST((((LN($EP34/$C$16)+(#REF!+($O$47^2)/2)*$O$52)/($O$47*SQRT($O$52)))-$O$47*SQRT(($O$52))))*$C$16*EXP(-#REF!*$O$52))*$B$16*100,0)</f>
        <v>0</v>
      </c>
      <c r="FE34" s="69">
        <f ca="1">IFERROR((NORMSDIST(((LN($EP34/$C$17)+(#REF!+($O$47^2)/2)*$O$52)/($O$47*SQRT($O$52))))*$EP34-NORMSDIST((((LN($EP34/$C$17)+(#REF!+($O$47^2)/2)*$O$52)/($O$47*SQRT($O$52)))-$O$47*SQRT(($O$52))))*$C$17*EXP(-#REF!*$O$52))*$B$17*100,0)</f>
        <v>0</v>
      </c>
      <c r="FF34" s="69">
        <f ca="1">IFERROR((NORMSDIST(((LN($EP34/$C$18)+(#REF!+($O$47^2)/2)*$O$52)/($O$47*SQRT($O$52))))*$EP34-NORMSDIST((((LN($EP34/$C$18)+(#REF!+($O$47^2)/2)*$O$52)/($O$47*SQRT($O$52)))-$O$47*SQRT(($O$52))))*$C$18*EXP(-#REF!*$O$52))*$B$18*100,0)</f>
        <v>0</v>
      </c>
      <c r="FG34" s="69">
        <f ca="1">IFERROR((NORMSDIST(((LN($EP34/$C$19)+(#REF!+($O$47^2)/2)*$O$52)/($O$47*SQRT($O$52))))*$EP34-NORMSDIST((((LN($EP34/$C$19)+(#REF!+($O$47^2)/2)*$O$52)/($O$47*SQRT($O$52)))-$O$47*SQRT(($O$52))))*$C$19*EXP(-#REF!*$O$52))*$B$19*100,0)</f>
        <v>0</v>
      </c>
      <c r="FH34" s="69">
        <f ca="1">IFERROR((NORMSDIST(((LN($EP34/$C$20)+(#REF!+($O$47^2)/2)*$O$52)/($O$47*SQRT($O$52))))*$EP34-NORMSDIST((((LN($EP34/$C$20)+(#REF!+($O$47^2)/2)*$O$52)/($O$47*SQRT($O$52)))-$O$47*SQRT(($O$52))))*$C$20*EXP(-#REF!*$O$52))*$B$20*100,0)</f>
        <v>0</v>
      </c>
      <c r="FI34" s="69">
        <f ca="1">IFERROR((NORMSDIST(((LN($EP34/$C$21)+(#REF!+($O$47^2)/2)*$O$52)/($O$47*SQRT($O$52))))*$EP34-NORMSDIST((((LN($EP34/$C$21)+(#REF!+($O$47^2)/2)*$O$52)/($O$47*SQRT($O$52)))-$O$47*SQRT(($O$52))))*$C$21*EXP(-#REF!*$O$52))*$B$21*100,0)</f>
        <v>0</v>
      </c>
      <c r="FJ34" s="69">
        <f ca="1">IFERROR((NORMSDIST(((LN($EP34/$C$22)+(#REF!+($O$47^2)/2)*$O$52)/($O$47*SQRT($O$52))))*$EP34-NORMSDIST((((LN($EP34/$C$22)+(#REF!+($O$47^2)/2)*$O$52)/($O$47*SQRT($O$52)))-$O$47*SQRT(($O$52))))*$C$22*EXP(-#REF!*$O$52))*$B$22*100,0)</f>
        <v>0</v>
      </c>
      <c r="FK34" s="69">
        <f ca="1">IFERROR((NORMSDIST(((LN($EP34/$C$23)+(#REF!+($O$47^2)/2)*$O$52)/($O$47*SQRT($O$52))))*$EP34-NORMSDIST((((LN($EP34/$C$23)+(#REF!+($O$47^2)/2)*$O$52)/($O$47*SQRT($O$52)))-$O$47*SQRT(($O$52))))*$C$23*EXP(-#REF!*$O$52))*$B$23*100,0)</f>
        <v>0</v>
      </c>
      <c r="FL34" s="69">
        <f ca="1">IFERROR((NORMSDIST(((LN($EP34/$C$24)+(#REF!+($O$47^2)/2)*$O$52)/($O$47*SQRT($O$52))))*$EP34-NORMSDIST((((LN($EP34/$C$24)+(#REF!+($O$47^2)/2)*$O$52)/($O$47*SQRT($O$52)))-$O$47*SQRT(($O$52))))*$C$24*EXP(-#REF!*$O$52))*$B$24*100,0)</f>
        <v>0</v>
      </c>
      <c r="FM34" s="69">
        <f ca="1">IFERROR((NORMSDIST(((LN($EP34/$C$25)+(#REF!+($O$47^2)/2)*$O$52)/($O$47*SQRT($O$52))))*$EP34-NORMSDIST((((LN($EP34/$C$25)+(#REF!+($O$47^2)/2)*$O$52)/($O$47*SQRT($O$52)))-$O$47*SQRT(($O$52))))*$C$25*EXP(-#REF!*$O$52))*$B$25*100,0)</f>
        <v>0</v>
      </c>
      <c r="FN34" s="69">
        <f ca="1">IFERROR((NORMSDIST(((LN($EP34/$C$26)+(#REF!+($O$47^2)/2)*$O$52)/($O$47*SQRT($O$52))))*$EP34-NORMSDIST((((LN($EP34/$C$26)+(#REF!+($O$47^2)/2)*$O$52)/($O$47*SQRT($O$52)))-$O$47*SQRT(($O$52))))*$C$26*EXP(-#REF!*$O$52))*$B$26*100,0)</f>
        <v>0</v>
      </c>
      <c r="FO34" s="69">
        <f ca="1">IFERROR((NORMSDIST(((LN($EP34/$C$27)+(#REF!+($O$47^2)/2)*$O$52)/($O$47*SQRT($O$52))))*$EP34-NORMSDIST((((LN($EP34/$C$27)+(#REF!+($O$47^2)/2)*$O$52)/($O$47*SQRT($O$52)))-$O$47*SQRT(($O$52))))*$C$27*EXP(-#REF!*$O$52))*$B$27*100,0)</f>
        <v>0</v>
      </c>
      <c r="FP34" s="69">
        <f ca="1">IFERROR((NORMSDIST(((LN($EP34/$C$28)+(#REF!+($O$47^2)/2)*$O$52)/($O$47*SQRT($O$52))))*$EP34-NORMSDIST((((LN($EP34/$C$28)+(#REF!+($O$47^2)/2)*$O$52)/($O$47*SQRT($O$52)))-$O$47*SQRT(($O$52))))*$C$28*EXP(-#REF!*$O$52))*$B$28*100,0)</f>
        <v>0</v>
      </c>
      <c r="FQ34" s="69">
        <f ca="1">IFERROR((NORMSDIST(((LN($EP34/$C$29)+(#REF!+($O$47^2)/2)*$O$52)/($O$47*SQRT($O$52))))*$EP34-NORMSDIST((((LN($EP34/$C$29)+(#REF!+($O$47^2)/2)*$O$52)/($O$47*SQRT($O$52)))-$O$47*SQRT(($O$52))))*$C$29*EXP(-#REF!*$O$52))*$B$29*100,0)</f>
        <v>0</v>
      </c>
      <c r="FR34" s="69">
        <f ca="1">IFERROR((NORMSDIST(((LN($EP34/$C$30)+(#REF!+($O$47^2)/2)*$O$52)/($O$47*SQRT($O$52))))*$EP34-NORMSDIST((((LN($EP34/$C$30)+(#REF!+($O$47^2)/2)*$O$52)/($O$47*SQRT($O$52)))-$O$47*SQRT(($O$52))))*$C$30*EXP(-#REF!*$O$52))*$B$30*100,0)</f>
        <v>0</v>
      </c>
      <c r="FS34" s="69">
        <f ca="1">IFERROR((NORMSDIST(((LN($EP34/$C$31)+(#REF!+($O$47^2)/2)*$O$52)/($O$47*SQRT($O$52))))*$EP34-NORMSDIST((((LN($EP34/$C$31)+(#REF!+($O$47^2)/2)*$O$52)/($O$47*SQRT($O$52)))-$O$47*SQRT(($O$52))))*$C$31*EXP(-#REF!*$O$52))*$B$31*100,0)</f>
        <v>0</v>
      </c>
      <c r="FT34" s="69">
        <f ca="1">IFERROR((NORMSDIST(((LN($EP34/$C$32)+(#REF!+($O$47^2)/2)*$O$52)/($O$47*SQRT($O$52))))*$EP34-NORMSDIST((((LN($EP34/$C$32)+(#REF!+($O$47^2)/2)*$O$52)/($O$47*SQRT($O$52)))-$O$47*SQRT(($O$52))))*$C$32*EXP(-#REF!*$O$52))*$B$32*100,0)</f>
        <v>0</v>
      </c>
      <c r="FU34" s="69">
        <f ca="1">IFERROR((NORMSDIST(((LN($EP34/$C$33)+(#REF!+($O$47^2)/2)*$O$52)/($O$47*SQRT($O$52))))*$EP34-NORMSDIST((((LN($EP34/$C$33)+(#REF!+($O$47^2)/2)*$O$52)/($O$47*SQRT($O$52)))-$O$47*SQRT(($O$52))))*$C$33*EXP(-#REF!*$O$52))*$B$33*100,0)</f>
        <v>0</v>
      </c>
      <c r="FV34" s="69">
        <f ca="1">IFERROR((NORMSDIST(((LN($EP34/$C$34)+(#REF!+($O$47^2)/2)*$O$52)/($O$47*SQRT($O$52))))*$EP34-NORMSDIST((((LN($EP34/$C$34)+(#REF!+($O$47^2)/2)*$O$52)/($O$47*SQRT($O$52)))-$O$47*SQRT(($O$52))))*$C$34*EXP(-#REF!*$O$52))*$B$34*100,0)</f>
        <v>0</v>
      </c>
      <c r="FW34" s="69">
        <f ca="1">IFERROR((NORMSDIST(((LN($EP34/$C$35)+(#REF!+($O$47^2)/2)*$O$52)/($O$47*SQRT($O$52))))*$EP34-NORMSDIST((((LN($EP34/$C$35)+(#REF!+($O$47^2)/2)*$O$52)/($O$47*SQRT($O$52)))-$O$47*SQRT(($O$52))))*$C$35*EXP(-#REF!*$O$52))*$B$35*100,0)</f>
        <v>0</v>
      </c>
      <c r="FX34" s="69">
        <f ca="1">IFERROR((NORMSDIST(((LN($EP34/$C$36)+(#REF!+($O$47^2)/2)*$O$52)/($O$47*SQRT($O$52))))*$EP34-NORMSDIST((((LN($EP34/$C$36)+(#REF!+($O$47^2)/2)*$O$52)/($O$47*SQRT($O$52)))-$O$47*SQRT(($O$52))))*$C$36*EXP(-#REF!*$O$52))*$B$36*100,0)</f>
        <v>0</v>
      </c>
      <c r="FY34" s="69">
        <f ca="1">IFERROR((NORMSDIST(((LN($EP34/$C$37)+(#REF!+($O$47^2)/2)*$O$52)/($O$47*SQRT($O$52))))*$EP34-NORMSDIST((((LN($EP34/$C$37)+(#REF!+($O$47^2)/2)*$O$52)/($O$47*SQRT($O$52)))-$O$47*SQRT(($O$52))))*$C$37*EXP(-#REF!*$O$52))*$B$37*100,0)</f>
        <v>0</v>
      </c>
      <c r="FZ34" s="70"/>
      <c r="GA34" s="71">
        <f t="shared" ca="1" si="60"/>
        <v>0</v>
      </c>
      <c r="GB34" s="70"/>
      <c r="GC34" s="78"/>
      <c r="GD34" s="79"/>
      <c r="GE34" s="80">
        <f t="shared" ca="1" si="61"/>
        <v>2551.7199999999998</v>
      </c>
    </row>
    <row r="35" spans="1:187">
      <c r="A35" s="166" t="s">
        <v>205</v>
      </c>
      <c r="B35" s="594"/>
      <c r="C35" s="600">
        <v>6096.4</v>
      </c>
      <c r="D35" s="595"/>
      <c r="E35" s="705">
        <f t="shared" si="0"/>
        <v>0</v>
      </c>
      <c r="F35" s="708">
        <f t="shared" ref="F35:F66" si="79">IF(B35&gt;0,+B35*D35*(1+($O$54+0.002)*1.21)*-100,B35*D35*(1-($O$54+0.002)*1.21)*-100)</f>
        <v>0</v>
      </c>
      <c r="G35" s="596">
        <f t="shared" si="72"/>
        <v>40</v>
      </c>
      <c r="H35" s="781"/>
      <c r="I35" s="653">
        <f t="shared" ref="I35:I66" si="80">IFERROR(+G35*B35*-100,0)</f>
        <v>0</v>
      </c>
      <c r="J35" s="654">
        <f t="shared" ref="J35:J66" si="81">+IF(G35="",0,(F35-I35))</f>
        <v>0</v>
      </c>
      <c r="K35" s="49"/>
      <c r="L35" s="646"/>
      <c r="M35" s="81"/>
      <c r="N35" s="81"/>
      <c r="O35" s="81"/>
      <c r="P35" s="49"/>
      <c r="Q35" s="741">
        <v>6096.4</v>
      </c>
      <c r="R35" s="749">
        <f t="shared" si="73"/>
        <v>0</v>
      </c>
      <c r="S35" s="762">
        <f t="shared" si="7"/>
        <v>6096.4</v>
      </c>
      <c r="T35" s="588" t="str">
        <f t="shared" si="74"/>
        <v>MERV - XMEV - GFGC60964O - 24hs</v>
      </c>
      <c r="U35" s="754" t="str">
        <f t="shared" si="9"/>
        <v>GFGC60964O</v>
      </c>
      <c r="V35" s="752">
        <f t="shared" ca="1" si="75"/>
        <v>84.94210167951104</v>
      </c>
      <c r="W35" s="583">
        <f>IFERROR(VLOOKUP($U35,HomeBroker!$A$30:$F$90,6,0),0)</f>
        <v>40</v>
      </c>
      <c r="X35" s="580" t="str">
        <f t="shared" si="64"/>
        <v/>
      </c>
      <c r="Y35" s="671" t="str">
        <f t="shared" si="11"/>
        <v/>
      </c>
      <c r="Z35" s="49"/>
      <c r="AA35" s="742">
        <v>6096.4</v>
      </c>
      <c r="AB35" s="750">
        <f t="shared" si="76"/>
        <v>0</v>
      </c>
      <c r="AC35" s="762">
        <f t="shared" si="12"/>
        <v>6096.4</v>
      </c>
      <c r="AD35" s="588" t="str">
        <f t="shared" si="77"/>
        <v>MERV - XMEV - GFGV60964O - 24hs</v>
      </c>
      <c r="AE35" s="754" t="str">
        <f t="shared" si="14"/>
        <v>GFGV60964O</v>
      </c>
      <c r="AF35" s="759">
        <f t="shared" ca="1" si="78"/>
        <v>1875.4203286622524</v>
      </c>
      <c r="AG35" s="583">
        <f>IFERROR(VLOOKUP($AE35,HomeBroker!$A$30:$F$90,6,0),0)</f>
        <v>0</v>
      </c>
      <c r="AH35" s="580" t="str">
        <f t="shared" si="66"/>
        <v/>
      </c>
      <c r="AI35" s="671" t="str">
        <f t="shared" si="67"/>
        <v/>
      </c>
      <c r="AJ35" s="49"/>
      <c r="AK35" s="674"/>
      <c r="AL35" s="605" t="s">
        <v>160</v>
      </c>
      <c r="AM35" s="585"/>
      <c r="AN35" s="599"/>
      <c r="AO35" s="589"/>
      <c r="AP35" s="591">
        <f t="shared" si="16"/>
        <v>0</v>
      </c>
      <c r="AQ35" s="602">
        <f t="shared" ref="AQ35:AQ66" si="82">IF(AM35&gt;0,+AM35*AO35*(1+($O$54+0.002)*1.21)*-100,AM35*AO35*(1-($O$54+0.002)*1.21)*-100)</f>
        <v>0</v>
      </c>
      <c r="AR35" s="606" t="s">
        <v>206</v>
      </c>
      <c r="AS35" s="585"/>
      <c r="AT35" s="599"/>
      <c r="AU35" s="589"/>
      <c r="AV35" s="591">
        <f t="shared" si="18"/>
        <v>0</v>
      </c>
      <c r="AW35" s="602">
        <f t="shared" ref="AW35:AW66" si="83">IF(AS35&gt;0,+AS35*AU35*(1+($O$54+0.002)*1.21)*-100,AS35*AU35*(1-($O$54+0.002)*1.21)*-100)</f>
        <v>0</v>
      </c>
      <c r="AX35" s="609" t="s">
        <v>207</v>
      </c>
      <c r="AY35" s="608"/>
      <c r="AZ35" s="589"/>
      <c r="BA35" s="591">
        <f t="shared" si="20"/>
        <v>0</v>
      </c>
      <c r="BB35" s="593">
        <f t="shared" ref="BB35:BB66" si="84">IF(AY35&gt;0,-AZ35*(1+($O$53+0.0008)*1.21)*AY35,-AZ35*(1-($O$53+0.0008)*1.21)*AY35)</f>
        <v>0</v>
      </c>
      <c r="CY35" s="82" t="s">
        <v>157</v>
      </c>
      <c r="CZ35" s="83" t="s">
        <v>208</v>
      </c>
      <c r="DA35" s="83" t="s">
        <v>209</v>
      </c>
      <c r="DB35" s="83" t="s">
        <v>210</v>
      </c>
      <c r="DC35" s="83" t="s">
        <v>211</v>
      </c>
      <c r="DD35" s="83" t="s">
        <v>212</v>
      </c>
      <c r="DE35" s="83" t="s">
        <v>213</v>
      </c>
      <c r="DF35" s="83" t="s">
        <v>214</v>
      </c>
      <c r="DG35" s="83" t="s">
        <v>215</v>
      </c>
      <c r="DH35" s="83" t="s">
        <v>216</v>
      </c>
      <c r="DI35" s="83" t="s">
        <v>217</v>
      </c>
      <c r="DJ35" s="83" t="s">
        <v>218</v>
      </c>
      <c r="DK35" s="83" t="s">
        <v>219</v>
      </c>
      <c r="DL35" s="83" t="s">
        <v>220</v>
      </c>
      <c r="DM35" s="83" t="s">
        <v>221</v>
      </c>
      <c r="DN35" s="83" t="s">
        <v>222</v>
      </c>
      <c r="DO35" s="83" t="s">
        <v>223</v>
      </c>
      <c r="DP35" s="83" t="s">
        <v>224</v>
      </c>
      <c r="DQ35" s="83" t="s">
        <v>225</v>
      </c>
      <c r="DR35" s="83" t="s">
        <v>226</v>
      </c>
      <c r="DS35" s="83" t="s">
        <v>227</v>
      </c>
      <c r="DT35" s="83" t="s">
        <v>228</v>
      </c>
      <c r="DU35" s="83" t="s">
        <v>229</v>
      </c>
      <c r="DV35" s="83" t="s">
        <v>230</v>
      </c>
      <c r="DW35" s="83" t="s">
        <v>231</v>
      </c>
      <c r="DX35" s="83" t="s">
        <v>232</v>
      </c>
      <c r="DY35" s="83" t="s">
        <v>233</v>
      </c>
      <c r="DZ35" s="83" t="s">
        <v>234</v>
      </c>
      <c r="EA35" s="83" t="s">
        <v>235</v>
      </c>
      <c r="EB35" s="83" t="s">
        <v>236</v>
      </c>
      <c r="EC35" s="83" t="s">
        <v>237</v>
      </c>
      <c r="ED35" s="83" t="s">
        <v>238</v>
      </c>
      <c r="EE35" s="83" t="s">
        <v>239</v>
      </c>
      <c r="EF35" s="83" t="s">
        <v>240</v>
      </c>
      <c r="EG35" s="83" t="s">
        <v>241</v>
      </c>
      <c r="EH35" s="83" t="s">
        <v>242</v>
      </c>
      <c r="EI35" s="84" t="s">
        <v>243</v>
      </c>
      <c r="EJ35" s="84" t="s">
        <v>244</v>
      </c>
      <c r="EK35" s="84" t="s">
        <v>245</v>
      </c>
      <c r="EL35" s="84" t="s">
        <v>213</v>
      </c>
      <c r="EM35" s="70"/>
      <c r="EN35" s="85" t="s">
        <v>203</v>
      </c>
      <c r="EO35" s="58"/>
      <c r="EP35" s="82" t="s">
        <v>157</v>
      </c>
      <c r="EQ35" s="83" t="s">
        <v>208</v>
      </c>
      <c r="ER35" s="83" t="s">
        <v>209</v>
      </c>
      <c r="ES35" s="83" t="s">
        <v>210</v>
      </c>
      <c r="ET35" s="83" t="s">
        <v>211</v>
      </c>
      <c r="EU35" s="83" t="s">
        <v>212</v>
      </c>
      <c r="EV35" s="83" t="s">
        <v>213</v>
      </c>
      <c r="EW35" s="83" t="s">
        <v>214</v>
      </c>
      <c r="EX35" s="83" t="s">
        <v>215</v>
      </c>
      <c r="EY35" s="83" t="s">
        <v>216</v>
      </c>
      <c r="EZ35" s="83" t="s">
        <v>217</v>
      </c>
      <c r="FA35" s="83" t="s">
        <v>218</v>
      </c>
      <c r="FB35" s="83" t="s">
        <v>219</v>
      </c>
      <c r="FC35" s="83" t="s">
        <v>220</v>
      </c>
      <c r="FD35" s="83" t="s">
        <v>221</v>
      </c>
      <c r="FE35" s="83" t="s">
        <v>222</v>
      </c>
      <c r="FF35" s="83" t="s">
        <v>223</v>
      </c>
      <c r="FG35" s="83" t="s">
        <v>224</v>
      </c>
      <c r="FH35" s="83" t="s">
        <v>225</v>
      </c>
      <c r="FI35" s="83" t="s">
        <v>226</v>
      </c>
      <c r="FJ35" s="83" t="s">
        <v>227</v>
      </c>
      <c r="FK35" s="83" t="s">
        <v>228</v>
      </c>
      <c r="FL35" s="83" t="s">
        <v>229</v>
      </c>
      <c r="FM35" s="83" t="s">
        <v>230</v>
      </c>
      <c r="FN35" s="83" t="s">
        <v>231</v>
      </c>
      <c r="FO35" s="83" t="s">
        <v>232</v>
      </c>
      <c r="FP35" s="83" t="s">
        <v>233</v>
      </c>
      <c r="FQ35" s="83" t="s">
        <v>234</v>
      </c>
      <c r="FR35" s="83" t="s">
        <v>235</v>
      </c>
      <c r="FS35" s="83" t="s">
        <v>236</v>
      </c>
      <c r="FT35" s="83" t="s">
        <v>237</v>
      </c>
      <c r="FU35" s="83" t="s">
        <v>238</v>
      </c>
      <c r="FV35" s="83" t="s">
        <v>239</v>
      </c>
      <c r="FW35" s="83" t="s">
        <v>240</v>
      </c>
      <c r="FX35" s="83" t="s">
        <v>241</v>
      </c>
      <c r="FY35" s="83" t="s">
        <v>242</v>
      </c>
      <c r="FZ35" s="84" t="s">
        <v>243</v>
      </c>
      <c r="GA35" s="84" t="s">
        <v>244</v>
      </c>
      <c r="GB35" s="84" t="s">
        <v>245</v>
      </c>
      <c r="GC35" s="84" t="s">
        <v>213</v>
      </c>
      <c r="GD35" s="70"/>
      <c r="GE35" s="85" t="s">
        <v>203</v>
      </c>
    </row>
    <row r="36" spans="1:187">
      <c r="A36" s="166" t="s">
        <v>205</v>
      </c>
      <c r="B36" s="797"/>
      <c r="C36" s="798"/>
      <c r="D36" s="799"/>
      <c r="E36" s="800">
        <f t="shared" si="0"/>
        <v>0</v>
      </c>
      <c r="F36" s="801">
        <f t="shared" si="79"/>
        <v>0</v>
      </c>
      <c r="G36" s="802" t="str">
        <f t="shared" si="72"/>
        <v/>
      </c>
      <c r="H36" s="803"/>
      <c r="I36" s="804">
        <f t="shared" si="80"/>
        <v>0</v>
      </c>
      <c r="J36" s="805">
        <f t="shared" si="81"/>
        <v>0</v>
      </c>
      <c r="K36" s="49"/>
      <c r="L36" s="892" t="s">
        <v>246</v>
      </c>
      <c r="M36" s="893"/>
      <c r="N36" s="893"/>
      <c r="O36" s="640">
        <f>SUM(AQ:AQ)+SUM(AW:AW)+SUM(BB:BB)+$F$76</f>
        <v>2551.7177490000008</v>
      </c>
      <c r="P36" s="49"/>
      <c r="Q36" s="740"/>
      <c r="R36" s="764">
        <f t="shared" si="73"/>
        <v>0</v>
      </c>
      <c r="S36" s="761" t="str">
        <f t="shared" si="7"/>
        <v/>
      </c>
      <c r="T36" s="586" t="str">
        <f t="shared" si="74"/>
        <v/>
      </c>
      <c r="U36" s="753" t="str">
        <f t="shared" si="9"/>
        <v/>
      </c>
      <c r="V36" s="765">
        <f t="shared" ca="1" si="75"/>
        <v>0</v>
      </c>
      <c r="W36" s="582">
        <f>IFERROR(VLOOKUP($U36,HomeBroker!$A$30:$F$90,6,0),0)</f>
        <v>0</v>
      </c>
      <c r="X36" s="581" t="str">
        <f t="shared" si="64"/>
        <v/>
      </c>
      <c r="Y36" s="672" t="str">
        <f t="shared" si="11"/>
        <v/>
      </c>
      <c r="Z36" s="49"/>
      <c r="AA36" s="743"/>
      <c r="AB36" s="778">
        <f t="shared" si="76"/>
        <v>0</v>
      </c>
      <c r="AC36" s="761" t="str">
        <f t="shared" si="12"/>
        <v/>
      </c>
      <c r="AD36" s="586" t="str">
        <f t="shared" si="77"/>
        <v/>
      </c>
      <c r="AE36" s="753" t="str">
        <f t="shared" si="14"/>
        <v/>
      </c>
      <c r="AF36" s="758">
        <f t="shared" ca="1" si="78"/>
        <v>0</v>
      </c>
      <c r="AG36" s="582">
        <f>IFERROR(VLOOKUP($AE36,HomeBroker!$A$30:$F$90,6,0),0)</f>
        <v>0</v>
      </c>
      <c r="AH36" s="581" t="str">
        <f t="shared" si="66"/>
        <v/>
      </c>
      <c r="AI36" s="672" t="str">
        <f t="shared" si="67"/>
        <v/>
      </c>
      <c r="AJ36" s="49"/>
      <c r="AK36" s="673"/>
      <c r="AL36" s="605" t="s">
        <v>160</v>
      </c>
      <c r="AM36" s="584"/>
      <c r="AN36" s="598"/>
      <c r="AO36" s="587"/>
      <c r="AP36" s="590">
        <f t="shared" si="16"/>
        <v>0</v>
      </c>
      <c r="AQ36" s="601">
        <f t="shared" si="82"/>
        <v>0</v>
      </c>
      <c r="AR36" s="606" t="s">
        <v>206</v>
      </c>
      <c r="AS36" s="584"/>
      <c r="AT36" s="598"/>
      <c r="AU36" s="587"/>
      <c r="AV36" s="590">
        <f t="shared" si="18"/>
        <v>0</v>
      </c>
      <c r="AW36" s="601">
        <f t="shared" si="83"/>
        <v>0</v>
      </c>
      <c r="AX36" s="609" t="s">
        <v>207</v>
      </c>
      <c r="AY36" s="607"/>
      <c r="AZ36" s="587"/>
      <c r="BA36" s="590">
        <f t="shared" si="20"/>
        <v>0</v>
      </c>
      <c r="BB36" s="592">
        <f t="shared" si="84"/>
        <v>0</v>
      </c>
      <c r="CY36" s="68">
        <f t="shared" ref="CY36:CY42" si="85">CY3</f>
        <v>2865.6481182641669</v>
      </c>
      <c r="CZ36" s="69">
        <f t="shared" ref="CZ36:CZ67" si="86">IF($CY36&lt;$C$38,$B$38*100*($C$38-$CY36),0)</f>
        <v>0</v>
      </c>
      <c r="DA36" s="69">
        <f t="shared" ref="DA36:DA67" si="87">IF($CY36&lt;$C$39,$B$39*100*($C$39-$CY36),0)</f>
        <v>0</v>
      </c>
      <c r="DB36" s="69">
        <f t="shared" ref="DB36:DB67" si="88">IF($CY36&lt;$C$40,$B$40*100*($C$40-$CY36),0)</f>
        <v>0</v>
      </c>
      <c r="DC36" s="69">
        <f t="shared" ref="DC36:DC67" si="89">IF($CY36&lt;$C$41,$B$41*100*($C$41-$CY36),0)</f>
        <v>0</v>
      </c>
      <c r="DD36" s="69">
        <f t="shared" ref="DD36:DD67" si="90">IF($CY36&lt;$C$42,$B$42*100*($C$42-$CY36),0)</f>
        <v>0</v>
      </c>
      <c r="DE36" s="69">
        <f t="shared" ref="DE36:DE67" si="91">IF($CY36&lt;$C$43,$B$43*100*($C$43-$CY36),0)</f>
        <v>0</v>
      </c>
      <c r="DF36" s="69">
        <f t="shared" ref="DF36:DF67" si="92">IF($CY36&lt;$C$44,$B$44*100*($C$44-$CY36),0)</f>
        <v>0</v>
      </c>
      <c r="DG36" s="69">
        <f t="shared" ref="DG36:DG67" si="93">IF($CY36&lt;$C$45,$B$45*100*($C$45-$CY36),0)</f>
        <v>0</v>
      </c>
      <c r="DH36" s="69">
        <f t="shared" ref="DH36:DH67" si="94">IF($CY36&lt;$C$46,$B$46*100*($C$46-$CY36),0)</f>
        <v>0</v>
      </c>
      <c r="DI36" s="69">
        <f t="shared" ref="DI36:DI67" si="95">IF($CY36&lt;$C$47,$B$47*100*($C$47-$CY36),0)</f>
        <v>0</v>
      </c>
      <c r="DJ36" s="69">
        <f t="shared" ref="DJ36:DJ67" si="96">IF($CY36&lt;$C$48,$B$48*100*($C$48-$CY36),0)</f>
        <v>0</v>
      </c>
      <c r="DK36" s="69">
        <f t="shared" ref="DK36:DK67" si="97">IF($CY36&lt;$C$49,$B$49*100*($C$49-$CY36),0)</f>
        <v>0</v>
      </c>
      <c r="DL36" s="69">
        <f t="shared" ref="DL36:DL67" si="98">IF($CY36&lt;$C$50,$B$50*100*($C$50-$CY36),0)</f>
        <v>0</v>
      </c>
      <c r="DM36" s="69">
        <f t="shared" ref="DM36:DM67" si="99">IF($CY36&lt;$C$51,$B$51*100*($C$51-$CY36),0)</f>
        <v>0</v>
      </c>
      <c r="DN36" s="69">
        <f t="shared" ref="DN36:DN67" si="100">IF($CY36&lt;$C$52,$B$52*100*($C$52-$CY36),0)</f>
        <v>0</v>
      </c>
      <c r="DO36" s="69">
        <f t="shared" ref="DO36:DO67" si="101">IF($CY36&lt;$C$53,$B$53*100*($C$53-$CY36),0)</f>
        <v>0</v>
      </c>
      <c r="DP36" s="69">
        <f t="shared" ref="DP36:DP67" si="102">IF($CY36&lt;$C$54,$B$54*100*($C$54-$CY36),0)</f>
        <v>0</v>
      </c>
      <c r="DQ36" s="69">
        <f t="shared" ref="DQ36:DQ67" si="103">IF($CY36&lt;$C$55,$B$55*100*($C$55-$CY36),0)</f>
        <v>0</v>
      </c>
      <c r="DR36" s="69">
        <f t="shared" ref="DR36:DR67" si="104">IF($CY36&lt;$C$56,$B$56*100*($C$56-$CY36),0)</f>
        <v>0</v>
      </c>
      <c r="DS36" s="69">
        <f t="shared" ref="DS36:DS67" si="105">IF($CY36&lt;$C$57,$B$57*100*($C$57-$CY36),0)</f>
        <v>0</v>
      </c>
      <c r="DT36" s="69">
        <f t="shared" ref="DT36:DT67" si="106">IF($CY36&lt;$C$58,$B$58*100*($C$58-$CY36),0)</f>
        <v>0</v>
      </c>
      <c r="DU36" s="69">
        <f t="shared" ref="DU36:DU67" si="107">IF($CY36&lt;$C$59,$B$59*100*($C$59-$CY36),0)</f>
        <v>0</v>
      </c>
      <c r="DV36" s="69">
        <f t="shared" ref="DV36:DV67" si="108">IF($CY36&lt;$C$60,$B$60*100*($C$60-$CY36),0)</f>
        <v>0</v>
      </c>
      <c r="DW36" s="69">
        <f t="shared" ref="DW36:DW67" si="109">IF($CY36&lt;$C$61,$B$61*100*($C$61-$CY36),0)</f>
        <v>0</v>
      </c>
      <c r="DX36" s="69">
        <f t="shared" ref="DX36:DX67" si="110">IF($CY36&lt;$C$62,$B$62*100*($C$62-$CY36),0)</f>
        <v>0</v>
      </c>
      <c r="DY36" s="69">
        <f t="shared" ref="DY36:DY67" si="111">IF($CY36&lt;$C$63,$B$63*100*($C$63-$CY36),0)</f>
        <v>0</v>
      </c>
      <c r="DZ36" s="69">
        <f t="shared" ref="DZ36:DZ67" si="112">IF($CY36&lt;$C$64,$B$64*100*($C$64-$CY36),0)</f>
        <v>0</v>
      </c>
      <c r="EA36" s="69">
        <f t="shared" ref="EA36:EA67" si="113">IF($CY36&lt;$C$65,$B$65*100*($C$65-$CY36),0)</f>
        <v>0</v>
      </c>
      <c r="EB36" s="69">
        <f t="shared" ref="EB36:EB67" si="114">IF($CY36&lt;$C$66,$B$66*100*($C$66-$CY36),0)</f>
        <v>0</v>
      </c>
      <c r="EC36" s="69">
        <f t="shared" ref="EC36:EC67" si="115">IF($CY36&lt;$C$67,$B$67*100*($C$67-$CY36),0)</f>
        <v>0</v>
      </c>
      <c r="ED36" s="69">
        <f t="shared" ref="ED36:ED67" si="116">IF($CY36&lt;$C$68,$B$68*100*($C$68-$CY36),0)</f>
        <v>0</v>
      </c>
      <c r="EE36" s="69">
        <f t="shared" ref="EE36:EE67" si="117">IF($CY36&lt;$C$69,$B$69*100*($C$69-$CY36),0)</f>
        <v>0</v>
      </c>
      <c r="EF36" s="69">
        <f t="shared" ref="EF36:EF67" si="118">IF($CY36&lt;$C$70,$B$70*100*($C$70-$CY36),0)</f>
        <v>0</v>
      </c>
      <c r="EG36" s="69">
        <f t="shared" ref="EG36:EG67" si="119">IF($CY36&lt;$C$71,$B$71*100*($C$71-$CY36),0)</f>
        <v>0</v>
      </c>
      <c r="EH36" s="69">
        <f t="shared" ref="EH36:EH67" si="120">IF($CY36&lt;$C$72,$B$72*100*($C$72-$CY36),0)</f>
        <v>0</v>
      </c>
      <c r="EI36" s="69">
        <f t="shared" ref="EI36:EI67" si="121">$CY36*$B$73</f>
        <v>0</v>
      </c>
      <c r="EJ36" s="69">
        <f t="shared" ref="EJ36:EJ67" si="122">$CY36*$B$74</f>
        <v>0</v>
      </c>
      <c r="EK36" s="69">
        <f t="shared" ref="EK36:EK67" si="123">$CY36*$B$75</f>
        <v>0</v>
      </c>
      <c r="EL36" s="69">
        <f t="shared" ref="EL36:EL67" si="124">$CY36*$AA$43</f>
        <v>0</v>
      </c>
      <c r="EM36" s="70"/>
      <c r="EN36" s="86">
        <f t="shared" ref="EN36:EN67" si="125">SUM(CZ36:EL36)</f>
        <v>0</v>
      </c>
      <c r="EO36" s="58"/>
      <c r="EP36" s="68">
        <f t="shared" ref="EP36:EP42" si="126">EP3</f>
        <v>2865.6481182641669</v>
      </c>
      <c r="EQ36" s="69">
        <f ca="1">IFERROR((NORMSDIST(-(((LN($EP36/$C$38)+(#REF!+($O$48^2)/2)*$O$52)/($O$48*SQRT($O$52)))-$O$48*SQRT($O$52)))*$C$38*EXP(-#REF!*$O$52)-NORMSDIST(-((LN($EP36/$C$38)+(#REF!+($O$48^2)/2)*$O$52)/($O$48*SQRT($O$52))))*$EP36)*100*$B$38,0)</f>
        <v>0</v>
      </c>
      <c r="ER36" s="69">
        <f ca="1">IFERROR((NORMSDIST(-(((LN($EP36/$C$39)+(#REF!+($O$48^2)/2)*$O$52)/($O$48*SQRT($O$52)))-$O$48*SQRT($O$52)))*$C$39*EXP(-#REF!*$O$52)-NORMSDIST(-((LN($EP36/$C$39)+(#REF!+($O$48^2)/2)*$O$52)/($O$48*SQRT($O$52))))*$EP36)*100*$B$39,0)</f>
        <v>0</v>
      </c>
      <c r="ES36" s="69">
        <f ca="1">IFERROR((NORMSDIST(-(((LN($EP36/$C$40)+(#REF!+($O$48^2)/2)*$O$52)/($O$48*SQRT($O$52)))-$O$48*SQRT($O$52)))*$C$40*EXP(-#REF!*$O$52)-NORMSDIST(-((LN($EP36/$C$40)+(#REF!+($O$48^2)/2)*$O$52)/($O$48*SQRT($O$52))))*$EP36)*100*$B$40,0)</f>
        <v>0</v>
      </c>
      <c r="ET36" s="69">
        <f ca="1">IFERROR((NORMSDIST(-(((LN($EP36/$C$41)+(#REF!+($O$48^2)/2)*$O$52)/($O$48*SQRT($O$52)))-$O$48*SQRT($O$52)))*$C$41*EXP(-#REF!*$O$52)-NORMSDIST(-((LN($EP36/$C$41)+(#REF!+($O$48^2)/2)*$O$52)/($O$48*SQRT($O$52))))*$EP36)*100*$B$41,0)</f>
        <v>0</v>
      </c>
      <c r="EU36" s="69">
        <f ca="1">IFERROR((NORMSDIST(-(((LN($EP36/$C$42)+(#REF!+($O$48^2)/2)*$O$52)/($O$48*SQRT($O$52)))-$O$48*SQRT($O$52)))*$C$42*EXP(-#REF!*$O$52)-NORMSDIST(-((LN($EP36/$C$42)+(#REF!+($O$48^2)/2)*$O$52)/($O$48*SQRT($O$52))))*$EP36)*100*$B$42,0)</f>
        <v>0</v>
      </c>
      <c r="EV36" s="69">
        <f ca="1">IFERROR((NORMSDIST(-(((LN($EP36/$C$43)+(#REF!+($O$48^2)/2)*$O$52)/($O$48*SQRT($O$52)))-$O$48*SQRT($O$52)))*$C$43*EXP(-#REF!*$O$52)-NORMSDIST(-((LN($EP36/$C$43)+(#REF!+($O$48^2)/2)*$O$52)/($O$48*SQRT($O$52))))*$EP36)*100*$B$43,0)</f>
        <v>0</v>
      </c>
      <c r="EW36" s="69">
        <f ca="1">IFERROR((NORMSDIST(-(((LN($EP36/$C$44)+(#REF!+($O$48^2)/2)*$O$52)/($O$48*SQRT($O$52)))-$O$48*SQRT($O$52)))*$C$44*EXP(-#REF!*$O$52)-NORMSDIST(-((LN($EP36/$C$44)+(#REF!+($O$48^2)/2)*$O$52)/($O$48*SQRT($O$52))))*$EP36)*100*$B$44,0)</f>
        <v>0</v>
      </c>
      <c r="EX36" s="69">
        <f ca="1">IFERROR((NORMSDIST(-(((LN($EP36/$C$45)+(#REF!+($O$48^2)/2)*$O$52)/($O$48*SQRT($O$52)))-$O$48*SQRT($O$52)))*$C$45*EXP(-#REF!*$O$52)-NORMSDIST(-((LN($EP36/$C$45)+(#REF!+($O$48^2)/2)*$O$52)/($O$48*SQRT($O$52))))*$EP36)*100*$B$45,0)</f>
        <v>0</v>
      </c>
      <c r="EY36" s="69">
        <f ca="1">IFERROR((NORMSDIST(-(((LN($EP36/$C$46)+(#REF!+($O$48^2)/2)*$O$52)/($O$48*SQRT($O$52)))-$O$48*SQRT($O$52)))*$C$46*EXP(-#REF!*$O$52)-NORMSDIST(-((LN($EP36/$C$46)+(#REF!+($O$48^2)/2)*$O$52)/($O$48*SQRT($O$52))))*$EP36)*100*$B$46,0)</f>
        <v>0</v>
      </c>
      <c r="EZ36" s="69">
        <f ca="1">IFERROR((NORMSDIST(-(((LN($EP36/$C$47)+(#REF!+($O$48^2)/2)*$O$52)/($O$48*SQRT($O$52)))-$O$48*SQRT($O$52)))*$C$47*EXP(-#REF!*$O$52)-NORMSDIST(-((LN($EP36/$C$47)+(#REF!+($O$48^2)/2)*$O$52)/($O$48*SQRT($O$52))))*$EP36)*100*$B$47,0)</f>
        <v>0</v>
      </c>
      <c r="FA36" s="69">
        <f ca="1">IFERROR((NORMSDIST(-(((LN($EP36/$C$48)+(#REF!+($O$48^2)/2)*$O$52)/($O$48*SQRT($O$52)))-$O$48*SQRT($O$52)))*$C$48*EXP(-#REF!*$O$52)-NORMSDIST(-((LN($EP36/$C$48)+(#REF!+($O$48^2)/2)*$O$52)/($O$48*SQRT($O$52))))*$EP36)*100*$B$48,0)</f>
        <v>0</v>
      </c>
      <c r="FB36" s="69">
        <f ca="1">IFERROR((NORMSDIST(-(((LN($EP36/$C$49)+(#REF!+($O$48^2)/2)*$O$52)/($O$48*SQRT($O$52)))-$O$48*SQRT($O$52)))*$C$49*EXP(-#REF!*$O$52)-NORMSDIST(-((LN($EP36/$C$49)+(#REF!+($O$48^2)/2)*$O$52)/($O$48*SQRT($O$52))))*$EP36)*100*$B$49,0)</f>
        <v>0</v>
      </c>
      <c r="FC36" s="69">
        <f ca="1">IFERROR((NORMSDIST(-(((LN($EP36/$C$50)+(#REF!+($O$48^2)/2)*$O$52)/($O$48*SQRT($O$52)))-$O$48*SQRT($O$52)))*$C$50*EXP(-#REF!*$O$52)-NORMSDIST(-((LN($EP36/$C$50)+(#REF!+($O$48^2)/2)*$O$52)/($O$48*SQRT($O$52))))*$EP36)*100*$B$50,0)</f>
        <v>0</v>
      </c>
      <c r="FD36" s="69">
        <f ca="1">IFERROR((NORMSDIST(-(((LN($EP36/$C$51)+(#REF!+($O$48^2)/2)*$O$52)/($O$48*SQRT($O$52)))-$O$48*SQRT($O$52)))*$C$51*EXP(-#REF!*$O$52)-NORMSDIST(-((LN($EP36/$C$51)+(#REF!+($O$48^2)/2)*$O$52)/($O$48*SQRT($O$52))))*$EP36)*100*$B$51,0)</f>
        <v>0</v>
      </c>
      <c r="FE36" s="69">
        <f ca="1">IFERROR((NORMSDIST(-(((LN($EP36/$C$52)+(#REF!+($O$48^2)/2)*$O$52)/($O$48*SQRT($O$52)))-$O$48*SQRT($O$52)))*$C$52*EXP(-#REF!*$O$52)-NORMSDIST(-((LN($EP36/$C$52)+(#REF!+($O$48^2)/2)*$O$52)/($O$48*SQRT($O$52))))*$EP36)*100*$B$52,0)</f>
        <v>0</v>
      </c>
      <c r="FF36" s="69">
        <f ca="1">IFERROR((NORMSDIST(-(((LN($EP36/$C$53)+(#REF!+($O$48^2)/2)*$O$52)/($O$48*SQRT($O$52)))-$O$48*SQRT($O$52)))*$C$53*EXP(-#REF!*$O$52)-NORMSDIST(-((LN($EP36/$C$53)+(#REF!+($O$48^2)/2)*$O$52)/($O$48*SQRT($O$52))))*$EP36)*100*$B$53,0)</f>
        <v>0</v>
      </c>
      <c r="FG36" s="69">
        <f ca="1">IFERROR((NORMSDIST(-(((LN($EP36/$C$54)+(#REF!+($O$48^2)/2)*$O$52)/($O$48*SQRT($O$52)))-$O$48*SQRT($O$52)))*$C$54*EXP(-#REF!*$O$52)-NORMSDIST(-((LN($EP36/$C$54)+(#REF!+($O$48^2)/2)*$O$52)/($O$48*SQRT($O$52))))*$EP36)*100*$B$54,0)</f>
        <v>0</v>
      </c>
      <c r="FH36" s="69">
        <f ca="1">IFERROR((NORMSDIST(-(((LN($EP36/$C$55)+(#REF!+($O$48^2)/2)*$O$52)/($O$48*SQRT($O$52)))-$O$48*SQRT($O$52)))*$C$55*EXP(-#REF!*$O$52)-NORMSDIST(-((LN($EP36/$C$55)+(#REF!+($O$48^2)/2)*$O$52)/($O$48*SQRT($O$52))))*$EP36)*100*$B$55,0)</f>
        <v>0</v>
      </c>
      <c r="FI36" s="69">
        <f ca="1">IFERROR((NORMSDIST(-(((LN($EP36/$C$56)+(#REF!+($O$48^2)/2)*$O$52)/($O$48*SQRT($O$52)))-$O$48*SQRT($O$52)))*$C$56*EXP(-#REF!*$O$52)-NORMSDIST(-((LN($EP36/$C$56)+(#REF!+($O$48^2)/2)*$O$52)/($O$48*SQRT($O$52))))*$EP36)*100*$B$56,0)</f>
        <v>0</v>
      </c>
      <c r="FJ36" s="69">
        <f ca="1">IFERROR((NORMSDIST(-(((LN($EP36/$C$57)+(#REF!+($O$48^2)/2)*$O$52)/($O$48*SQRT($O$52)))-$O$48*SQRT($O$52)))*$C$57*EXP(-#REF!*$O$52)-NORMSDIST(-((LN($EP36/$C$57)+(#REF!+($O$48^2)/2)*$O$52)/($O$48*SQRT($O$52))))*$EP36)*100*$B$57,0)</f>
        <v>0</v>
      </c>
      <c r="FK36" s="69">
        <f ca="1">IFERROR((NORMSDIST(-(((LN($EP36/$C$58)+(#REF!+($O$48^2)/2)*$O$52)/($O$48*SQRT($O$52)))-$O$48*SQRT($O$52)))*$C$58*EXP(-#REF!*$O$52)-NORMSDIST(-((LN($EP36/$C$58)+(#REF!+($O$48^2)/2)*$O$52)/($O$48*SQRT($O$52))))*$EP36)*100*$B$58,0)</f>
        <v>0</v>
      </c>
      <c r="FL36" s="69">
        <f ca="1">IFERROR((NORMSDIST(-(((LN($EP36/$C$59)+(#REF!+($O$48^2)/2)*$O$52)/($O$48*SQRT($O$52)))-$O$48*SQRT($O$52)))*$C$59*EXP(-#REF!*$O$52)-NORMSDIST(-((LN($EP36/$C$59)+(#REF!+($O$48^2)/2)*$O$52)/($O$48*SQRT($O$52))))*$EP36)*100*$B$59,0)</f>
        <v>0</v>
      </c>
      <c r="FM36" s="69">
        <f ca="1">IFERROR((NORMSDIST(-(((LN($EP36/$C$60)+(#REF!+($O$48^2)/2)*$O$52)/($O$48*SQRT($O$52)))-$O$48*SQRT($O$52)))*$C$60*EXP(-#REF!*$O$52)-NORMSDIST(-((LN($EP36/$C$60)+(#REF!+($O$48^2)/2)*$O$52)/($O$48*SQRT($O$52))))*$EP36)*100*$B$60,0)</f>
        <v>0</v>
      </c>
      <c r="FN36" s="69">
        <f ca="1">IFERROR((NORMSDIST(-(((LN($EP36/$C$61)+(#REF!+($O$48^2)/2)*$O$52)/($O$48*SQRT($O$52)))-$O$48*SQRT($O$52)))*$C$61*EXP(-#REF!*$O$52)-NORMSDIST(-((LN($EP36/$C$61)+(#REF!+($O$48^2)/2)*$O$52)/($O$48*SQRT($O$52))))*$EP36)*100*$B$61,0)</f>
        <v>0</v>
      </c>
      <c r="FO36" s="69">
        <f ca="1">IFERROR((NORMSDIST(-(((LN($EP36/$C$62)+(#REF!+($O$48^2)/2)*$O$52)/($O$48*SQRT($O$52)))-$O$48*SQRT($O$52)))*$C$62*EXP(-#REF!*$O$52)-NORMSDIST(-((LN($EP36/$C$62)+(#REF!+($O$48^2)/2)*$O$52)/($O$48*SQRT($O$52))))*$EP36)*100*$B$62,0)</f>
        <v>0</v>
      </c>
      <c r="FP36" s="69">
        <f ca="1">IFERROR((NORMSDIST(-(((LN($EP36/$C$63)+(#REF!+($O$48^2)/2)*$O$52)/($O$48*SQRT($O$52)))-$O$48*SQRT($O$52)))*$C$63*EXP(-#REF!*$O$52)-NORMSDIST(-((LN($EP36/$C$63)+(#REF!+($O$48^2)/2)*$O$52)/($O$48*SQRT($O$52))))*$EP36)*100*$B$63,0)</f>
        <v>0</v>
      </c>
      <c r="FQ36" s="69">
        <f ca="1">IFERROR((NORMSDIST(-(((LN($EP36/$C$64)+(#REF!+($O$48^2)/2)*$O$52)/($O$48*SQRT($O$52)))-$O$48*SQRT($O$52)))*$C$64*EXP(-#REF!*$O$52)-NORMSDIST(-((LN($EP36/$C$64)+(#REF!+($O$48^2)/2)*$O$52)/($O$48*SQRT($O$52))))*$EP36)*100*$B$64,0)</f>
        <v>0</v>
      </c>
      <c r="FR36" s="69">
        <f ca="1">IFERROR((NORMSDIST(-(((LN($EP36/$C$65)+(#REF!+($O$48^2)/2)*$O$52)/($O$48*SQRT($O$52)))-$O$48*SQRT($O$52)))*$C$65*EXP(-#REF!*$O$52)-NORMSDIST(-((LN($EP36/$C$65)+(#REF!+($O$48^2)/2)*$O$52)/($O$48*SQRT($O$52))))*$EP36)*100*$B$65,0)</f>
        <v>0</v>
      </c>
      <c r="FS36" s="69">
        <f ca="1">IFERROR((NORMSDIST(-(((LN($EP36/$C$66)+(#REF!+($O$48^2)/2)*$O$52)/($O$48*SQRT($O$52)))-$O$48*SQRT($O$52)))*$C$66*EXP(-#REF!*$O$52)-NORMSDIST(-((LN($EP36/$C$66)+(#REF!+($O$48^2)/2)*$O$52)/($O$48*SQRT($O$52))))*$EP36)*100*$B$66,0)</f>
        <v>0</v>
      </c>
      <c r="FT36" s="69">
        <f ca="1">IFERROR((NORMSDIST(-(((LN($EP36/$C$67)+(#REF!+($O$48^2)/2)*$O$52)/($O$48*SQRT($O$52)))-$O$48*SQRT($O$52)))*$C$67*EXP(-#REF!*$O$52)-NORMSDIST(-((LN($EP36/$C$67)+(#REF!+($O$48^2)/2)*$O$52)/($O$48*SQRT($O$52))))*$EP36)*100*$B$67,0)</f>
        <v>0</v>
      </c>
      <c r="FU36" s="69">
        <f ca="1">IFERROR((NORMSDIST(-(((LN($EP36/$C$68)+(#REF!+($O$48^2)/2)*$O$52)/($O$48*SQRT($O$52)))-$O$48*SQRT($O$52)))*$C$68*EXP(-#REF!*$O$52)-NORMSDIST(-((LN($EP36/$C$68)+(#REF!+($O$48^2)/2)*$O$52)/($O$48*SQRT($O$52))))*$EP36)*100*$B$68,0)</f>
        <v>0</v>
      </c>
      <c r="FV36" s="69">
        <f ca="1">IFERROR((NORMSDIST(-(((LN($EP36/$C$69)+(#REF!+($O$48^2)/2)*$O$52)/($O$48*SQRT($O$52)))-$O$48*SQRT($O$52)))*$C$69*EXP(-#REF!*$O$52)-NORMSDIST(-((LN($EP36/$C$69)+(#REF!+($O$48^2)/2)*$O$52)/($O$48*SQRT($O$52))))*$EP36)*100*$B$69,0)</f>
        <v>0</v>
      </c>
      <c r="FW36" s="69">
        <f ca="1">IFERROR((NORMSDIST(-(((LN($EP36/$C$70)+(#REF!+($O$48^2)/2)*$O$52)/($O$48*SQRT($O$52)))-$O$48*SQRT($O$52)))*$C$70*EXP(-#REF!*$O$52)-NORMSDIST(-((LN($EP36/$C$70)+(#REF!+($O$48^2)/2)*$O$52)/($O$48*SQRT($O$52))))*$EP36)*100*$B$70,0)</f>
        <v>0</v>
      </c>
      <c r="FX36" s="69">
        <f ca="1">IFERROR((NORMSDIST(-(((LN($EP36/$C$71)+(#REF!+($O$48^2)/2)*$O$52)/($O$48*SQRT($O$52)))-$O$48*SQRT($O$52)))*$C$71*EXP(-#REF!*$O$52)-NORMSDIST(-((LN($EP36/$C$71)+(#REF!+($O$48^2)/2)*$O$52)/($O$48*SQRT($O$52))))*$EP36)*100*$B$71,0)</f>
        <v>0</v>
      </c>
      <c r="FY36" s="69">
        <f ca="1">IFERROR((NORMSDIST(-(((LN($EP36/$C$72)+(#REF!+($O$48^2)/2)*$O$52)/($O$48*SQRT($O$52)))-$O$48*SQRT($O$52)))*$C$72*EXP(-#REF!*$O$52)-NORMSDIST(-((LN($EP36/$C$72)+(#REF!+($O$48^2)/2)*$O$52)/($O$48*SQRT($O$52))))*$EP36)*100*$B$72,0)</f>
        <v>0</v>
      </c>
      <c r="FZ36" s="69">
        <f t="shared" ref="FZ36:FZ67" si="127">$EP36*$B$73</f>
        <v>0</v>
      </c>
      <c r="GA36" s="69">
        <f t="shared" ref="GA36:GA67" si="128">$EP36*$B$74</f>
        <v>0</v>
      </c>
      <c r="GB36" s="69">
        <f t="shared" ref="GB36:GB67" si="129">$EP36*$B$75</f>
        <v>0</v>
      </c>
      <c r="GC36" s="69">
        <f t="shared" ref="GC36:GC67" si="130">$EP36*$AA$43</f>
        <v>0</v>
      </c>
      <c r="GD36" s="70"/>
      <c r="GE36" s="86">
        <f t="shared" ref="GE36:GE67" ca="1" si="131">SUM(EQ36:GC36)</f>
        <v>0</v>
      </c>
    </row>
    <row r="37" spans="1:187" ht="13.5" thickBot="1">
      <c r="A37" s="597" t="s">
        <v>205</v>
      </c>
      <c r="B37" s="813"/>
      <c r="C37" s="814"/>
      <c r="D37" s="815"/>
      <c r="E37" s="816">
        <f t="shared" si="0"/>
        <v>0</v>
      </c>
      <c r="F37" s="817">
        <f t="shared" si="79"/>
        <v>0</v>
      </c>
      <c r="G37" s="818" t="str">
        <f t="shared" si="72"/>
        <v/>
      </c>
      <c r="H37" s="819"/>
      <c r="I37" s="820">
        <f t="shared" si="80"/>
        <v>0</v>
      </c>
      <c r="J37" s="821">
        <f t="shared" si="81"/>
        <v>0</v>
      </c>
      <c r="K37" s="49"/>
      <c r="L37" s="894" t="s">
        <v>247</v>
      </c>
      <c r="M37" s="895"/>
      <c r="N37" s="895"/>
      <c r="O37" s="639">
        <f>IF(AND(F76&lt;&gt;0,J76&lt;&gt;0),($O$36+ SUMPRODUCT(-(W3:W42),R3:R42)*-100 + SUMPRODUCT(-(AG3:AG42),AB3:AB42)*-100 + ($AA$43*$M$18)  +$J$76)-F76,($O$36+ SUMPRODUCT(-(W3:W42),R3:R42)*-100 + SUMPRODUCT(-(AG3:AG42),AB3:AB42)*-100 + ($AA$43*$M$18)  +$J$76))</f>
        <v>1603.4177490000004</v>
      </c>
      <c r="P37" s="49"/>
      <c r="Q37" s="741"/>
      <c r="R37" s="749">
        <f t="shared" si="73"/>
        <v>0</v>
      </c>
      <c r="S37" s="762" t="str">
        <f t="shared" si="7"/>
        <v/>
      </c>
      <c r="T37" s="588" t="str">
        <f t="shared" si="74"/>
        <v/>
      </c>
      <c r="U37" s="754" t="str">
        <f t="shared" si="9"/>
        <v/>
      </c>
      <c r="V37" s="752">
        <f t="shared" ca="1" si="75"/>
        <v>0</v>
      </c>
      <c r="W37" s="583">
        <f>IFERROR(VLOOKUP($U37,HomeBroker!$A$30:$F$90,6,0),0)</f>
        <v>0</v>
      </c>
      <c r="X37" s="580" t="str">
        <f t="shared" si="64"/>
        <v/>
      </c>
      <c r="Y37" s="671" t="str">
        <f t="shared" si="11"/>
        <v/>
      </c>
      <c r="Z37" s="49"/>
      <c r="AA37" s="742"/>
      <c r="AB37" s="750">
        <f t="shared" si="76"/>
        <v>0</v>
      </c>
      <c r="AC37" s="762" t="str">
        <f t="shared" si="12"/>
        <v/>
      </c>
      <c r="AD37" s="588" t="str">
        <f t="shared" si="77"/>
        <v/>
      </c>
      <c r="AE37" s="754" t="str">
        <f t="shared" si="14"/>
        <v/>
      </c>
      <c r="AF37" s="759">
        <f t="shared" ca="1" si="78"/>
        <v>0</v>
      </c>
      <c r="AG37" s="583">
        <f>IFERROR(VLOOKUP($AE37,HomeBroker!$A$30:$F$90,6,0),0)</f>
        <v>0</v>
      </c>
      <c r="AH37" s="580" t="str">
        <f t="shared" si="66"/>
        <v/>
      </c>
      <c r="AI37" s="671" t="str">
        <f t="shared" si="67"/>
        <v/>
      </c>
      <c r="AJ37" s="49"/>
      <c r="AK37" s="674"/>
      <c r="AL37" s="605" t="s">
        <v>160</v>
      </c>
      <c r="AM37" s="585"/>
      <c r="AN37" s="599"/>
      <c r="AO37" s="589"/>
      <c r="AP37" s="591">
        <f t="shared" si="16"/>
        <v>0</v>
      </c>
      <c r="AQ37" s="602">
        <f t="shared" si="82"/>
        <v>0</v>
      </c>
      <c r="AR37" s="606" t="s">
        <v>206</v>
      </c>
      <c r="AS37" s="585"/>
      <c r="AT37" s="599"/>
      <c r="AU37" s="589"/>
      <c r="AV37" s="591">
        <f t="shared" si="18"/>
        <v>0</v>
      </c>
      <c r="AW37" s="602">
        <f t="shared" si="83"/>
        <v>0</v>
      </c>
      <c r="AX37" s="609" t="s">
        <v>207</v>
      </c>
      <c r="AY37" s="608"/>
      <c r="AZ37" s="589"/>
      <c r="BA37" s="591">
        <f t="shared" si="20"/>
        <v>0</v>
      </c>
      <c r="BB37" s="593">
        <f t="shared" si="84"/>
        <v>0</v>
      </c>
      <c r="CY37" s="68">
        <f t="shared" si="85"/>
        <v>2924.1307329226192</v>
      </c>
      <c r="CZ37" s="69">
        <f t="shared" si="86"/>
        <v>0</v>
      </c>
      <c r="DA37" s="69">
        <f t="shared" si="87"/>
        <v>0</v>
      </c>
      <c r="DB37" s="69">
        <f t="shared" si="88"/>
        <v>0</v>
      </c>
      <c r="DC37" s="69">
        <f t="shared" si="89"/>
        <v>0</v>
      </c>
      <c r="DD37" s="69">
        <f t="shared" si="90"/>
        <v>0</v>
      </c>
      <c r="DE37" s="69">
        <f t="shared" si="91"/>
        <v>0</v>
      </c>
      <c r="DF37" s="69">
        <f t="shared" si="92"/>
        <v>0</v>
      </c>
      <c r="DG37" s="69">
        <f t="shared" si="93"/>
        <v>0</v>
      </c>
      <c r="DH37" s="69">
        <f t="shared" si="94"/>
        <v>0</v>
      </c>
      <c r="DI37" s="69">
        <f t="shared" si="95"/>
        <v>0</v>
      </c>
      <c r="DJ37" s="69">
        <f t="shared" si="96"/>
        <v>0</v>
      </c>
      <c r="DK37" s="69">
        <f t="shared" si="97"/>
        <v>0</v>
      </c>
      <c r="DL37" s="69">
        <f t="shared" si="98"/>
        <v>0</v>
      </c>
      <c r="DM37" s="69">
        <f t="shared" si="99"/>
        <v>0</v>
      </c>
      <c r="DN37" s="69">
        <f t="shared" si="100"/>
        <v>0</v>
      </c>
      <c r="DO37" s="69">
        <f t="shared" si="101"/>
        <v>0</v>
      </c>
      <c r="DP37" s="69">
        <f t="shared" si="102"/>
        <v>0</v>
      </c>
      <c r="DQ37" s="69">
        <f t="shared" si="103"/>
        <v>0</v>
      </c>
      <c r="DR37" s="69">
        <f t="shared" si="104"/>
        <v>0</v>
      </c>
      <c r="DS37" s="69">
        <f t="shared" si="105"/>
        <v>0</v>
      </c>
      <c r="DT37" s="69">
        <f t="shared" si="106"/>
        <v>0</v>
      </c>
      <c r="DU37" s="69">
        <f t="shared" si="107"/>
        <v>0</v>
      </c>
      <c r="DV37" s="69">
        <f t="shared" si="108"/>
        <v>0</v>
      </c>
      <c r="DW37" s="69">
        <f t="shared" si="109"/>
        <v>0</v>
      </c>
      <c r="DX37" s="69">
        <f t="shared" si="110"/>
        <v>0</v>
      </c>
      <c r="DY37" s="69">
        <f t="shared" si="111"/>
        <v>0</v>
      </c>
      <c r="DZ37" s="69">
        <f t="shared" si="112"/>
        <v>0</v>
      </c>
      <c r="EA37" s="69">
        <f t="shared" si="113"/>
        <v>0</v>
      </c>
      <c r="EB37" s="69">
        <f t="shared" si="114"/>
        <v>0</v>
      </c>
      <c r="EC37" s="69">
        <f t="shared" si="115"/>
        <v>0</v>
      </c>
      <c r="ED37" s="69">
        <f t="shared" si="116"/>
        <v>0</v>
      </c>
      <c r="EE37" s="69">
        <f t="shared" si="117"/>
        <v>0</v>
      </c>
      <c r="EF37" s="69">
        <f t="shared" si="118"/>
        <v>0</v>
      </c>
      <c r="EG37" s="69">
        <f t="shared" si="119"/>
        <v>0</v>
      </c>
      <c r="EH37" s="69">
        <f t="shared" si="120"/>
        <v>0</v>
      </c>
      <c r="EI37" s="69">
        <f t="shared" si="121"/>
        <v>0</v>
      </c>
      <c r="EJ37" s="69">
        <f t="shared" si="122"/>
        <v>0</v>
      </c>
      <c r="EK37" s="69">
        <f t="shared" si="123"/>
        <v>0</v>
      </c>
      <c r="EL37" s="69">
        <f t="shared" si="124"/>
        <v>0</v>
      </c>
      <c r="EM37" s="70"/>
      <c r="EN37" s="86">
        <f t="shared" si="125"/>
        <v>0</v>
      </c>
      <c r="EO37" s="58"/>
      <c r="EP37" s="68">
        <f t="shared" si="126"/>
        <v>2924.1307329226192</v>
      </c>
      <c r="EQ37" s="69">
        <f ca="1">IFERROR((NORMSDIST(-(((LN($EP37/$C$38)+(#REF!+($O$48^2)/2)*$O$52)/($O$48*SQRT($O$52)))-$O$48*SQRT($O$52)))*$C$38*EXP(-#REF!*$O$52)-NORMSDIST(-((LN($EP37/$C$38)+(#REF!+($O$48^2)/2)*$O$52)/($O$48*SQRT($O$52))))*$EP37)*100*$B$38,0)</f>
        <v>0</v>
      </c>
      <c r="ER37" s="69">
        <f ca="1">IFERROR((NORMSDIST(-(((LN($EP37/$C$39)+(#REF!+($O$48^2)/2)*$O$52)/($O$48*SQRT($O$52)))-$O$48*SQRT($O$52)))*$C$39*EXP(-#REF!*$O$52)-NORMSDIST(-((LN($EP37/$C$39)+(#REF!+($O$48^2)/2)*$O$52)/($O$48*SQRT($O$52))))*$EP37)*100*$B$39,0)</f>
        <v>0</v>
      </c>
      <c r="ES37" s="69">
        <f ca="1">IFERROR((NORMSDIST(-(((LN($EP37/$C$40)+(#REF!+($O$48^2)/2)*$O$52)/($O$48*SQRT($O$52)))-$O$48*SQRT($O$52)))*$C$40*EXP(-#REF!*$O$52)-NORMSDIST(-((LN($EP37/$C$40)+(#REF!+($O$48^2)/2)*$O$52)/($O$48*SQRT($O$52))))*$EP37)*100*$B$40,0)</f>
        <v>0</v>
      </c>
      <c r="ET37" s="69">
        <f ca="1">IFERROR((NORMSDIST(-(((LN($EP37/$C$41)+(#REF!+($O$48^2)/2)*$O$52)/($O$48*SQRT($O$52)))-$O$48*SQRT($O$52)))*$C$41*EXP(-#REF!*$O$52)-NORMSDIST(-((LN($EP37/$C$41)+(#REF!+($O$48^2)/2)*$O$52)/($O$48*SQRT($O$52))))*$EP37)*100*$B$41,0)</f>
        <v>0</v>
      </c>
      <c r="EU37" s="69">
        <f ca="1">IFERROR((NORMSDIST(-(((LN($EP37/$C$42)+(#REF!+($O$48^2)/2)*$O$52)/($O$48*SQRT($O$52)))-$O$48*SQRT($O$52)))*$C$42*EXP(-#REF!*$O$52)-NORMSDIST(-((LN($EP37/$C$42)+(#REF!+($O$48^2)/2)*$O$52)/($O$48*SQRT($O$52))))*$EP37)*100*$B$42,0)</f>
        <v>0</v>
      </c>
      <c r="EV37" s="69">
        <f ca="1">IFERROR((NORMSDIST(-(((LN($EP37/$C$43)+(#REF!+($O$48^2)/2)*$O$52)/($O$48*SQRT($O$52)))-$O$48*SQRT($O$52)))*$C$43*EXP(-#REF!*$O$52)-NORMSDIST(-((LN($EP37/$C$43)+(#REF!+($O$48^2)/2)*$O$52)/($O$48*SQRT($O$52))))*$EP37)*100*$B$43,0)</f>
        <v>0</v>
      </c>
      <c r="EW37" s="69">
        <f ca="1">IFERROR((NORMSDIST(-(((LN($EP37/$C$44)+(#REF!+($O$48^2)/2)*$O$52)/($O$48*SQRT($O$52)))-$O$48*SQRT($O$52)))*$C$44*EXP(-#REF!*$O$52)-NORMSDIST(-((LN($EP37/$C$44)+(#REF!+($O$48^2)/2)*$O$52)/($O$48*SQRT($O$52))))*$EP37)*100*$B$44,0)</f>
        <v>0</v>
      </c>
      <c r="EX37" s="69">
        <f ca="1">IFERROR((NORMSDIST(-(((LN($EP37/$C$45)+(#REF!+($O$48^2)/2)*$O$52)/($O$48*SQRT($O$52)))-$O$48*SQRT($O$52)))*$C$45*EXP(-#REF!*$O$52)-NORMSDIST(-((LN($EP37/$C$45)+(#REF!+($O$48^2)/2)*$O$52)/($O$48*SQRT($O$52))))*$EP37)*100*$B$45,0)</f>
        <v>0</v>
      </c>
      <c r="EY37" s="69">
        <f ca="1">IFERROR((NORMSDIST(-(((LN($EP37/$C$46)+(#REF!+($O$48^2)/2)*$O$52)/($O$48*SQRT($O$52)))-$O$48*SQRT($O$52)))*$C$46*EXP(-#REF!*$O$52)-NORMSDIST(-((LN($EP37/$C$46)+(#REF!+($O$48^2)/2)*$O$52)/($O$48*SQRT($O$52))))*$EP37)*100*$B$46,0)</f>
        <v>0</v>
      </c>
      <c r="EZ37" s="69">
        <f ca="1">IFERROR((NORMSDIST(-(((LN($EP37/$C$47)+(#REF!+($O$48^2)/2)*$O$52)/($O$48*SQRT($O$52)))-$O$48*SQRT($O$52)))*$C$47*EXP(-#REF!*$O$52)-NORMSDIST(-((LN($EP37/$C$47)+(#REF!+($O$48^2)/2)*$O$52)/($O$48*SQRT($O$52))))*$EP37)*100*$B$47,0)</f>
        <v>0</v>
      </c>
      <c r="FA37" s="69">
        <f ca="1">IFERROR((NORMSDIST(-(((LN($EP37/$C$48)+(#REF!+($O$48^2)/2)*$O$52)/($O$48*SQRT($O$52)))-$O$48*SQRT($O$52)))*$C$48*EXP(-#REF!*$O$52)-NORMSDIST(-((LN($EP37/$C$48)+(#REF!+($O$48^2)/2)*$O$52)/($O$48*SQRT($O$52))))*$EP37)*100*$B$48,0)</f>
        <v>0</v>
      </c>
      <c r="FB37" s="69">
        <f ca="1">IFERROR((NORMSDIST(-(((LN($EP37/$C$49)+(#REF!+($O$48^2)/2)*$O$52)/($O$48*SQRT($O$52)))-$O$48*SQRT($O$52)))*$C$49*EXP(-#REF!*$O$52)-NORMSDIST(-((LN($EP37/$C$49)+(#REF!+($O$48^2)/2)*$O$52)/($O$48*SQRT($O$52))))*$EP37)*100*$B$49,0)</f>
        <v>0</v>
      </c>
      <c r="FC37" s="69">
        <f ca="1">IFERROR((NORMSDIST(-(((LN($EP37/$C$50)+(#REF!+($O$48^2)/2)*$O$52)/($O$48*SQRT($O$52)))-$O$48*SQRT($O$52)))*$C$50*EXP(-#REF!*$O$52)-NORMSDIST(-((LN($EP37/$C$50)+(#REF!+($O$48^2)/2)*$O$52)/($O$48*SQRT($O$52))))*$EP37)*100*$B$50,0)</f>
        <v>0</v>
      </c>
      <c r="FD37" s="69">
        <f ca="1">IFERROR((NORMSDIST(-(((LN($EP37/$C$51)+(#REF!+($O$48^2)/2)*$O$52)/($O$48*SQRT($O$52)))-$O$48*SQRT($O$52)))*$C$51*EXP(-#REF!*$O$52)-NORMSDIST(-((LN($EP37/$C$51)+(#REF!+($O$48^2)/2)*$O$52)/($O$48*SQRT($O$52))))*$EP37)*100*$B$51,0)</f>
        <v>0</v>
      </c>
      <c r="FE37" s="69">
        <f ca="1">IFERROR((NORMSDIST(-(((LN($EP37/$C$52)+(#REF!+($O$48^2)/2)*$O$52)/($O$48*SQRT($O$52)))-$O$48*SQRT($O$52)))*$C$52*EXP(-#REF!*$O$52)-NORMSDIST(-((LN($EP37/$C$52)+(#REF!+($O$48^2)/2)*$O$52)/($O$48*SQRT($O$52))))*$EP37)*100*$B$52,0)</f>
        <v>0</v>
      </c>
      <c r="FF37" s="69">
        <f ca="1">IFERROR((NORMSDIST(-(((LN($EP37/$C$53)+(#REF!+($O$48^2)/2)*$O$52)/($O$48*SQRT($O$52)))-$O$48*SQRT($O$52)))*$C$53*EXP(-#REF!*$O$52)-NORMSDIST(-((LN($EP37/$C$53)+(#REF!+($O$48^2)/2)*$O$52)/($O$48*SQRT($O$52))))*$EP37)*100*$B$53,0)</f>
        <v>0</v>
      </c>
      <c r="FG37" s="69">
        <f ca="1">IFERROR((NORMSDIST(-(((LN($EP37/$C$54)+(#REF!+($O$48^2)/2)*$O$52)/($O$48*SQRT($O$52)))-$O$48*SQRT($O$52)))*$C$54*EXP(-#REF!*$O$52)-NORMSDIST(-((LN($EP37/$C$54)+(#REF!+($O$48^2)/2)*$O$52)/($O$48*SQRT($O$52))))*$EP37)*100*$B$54,0)</f>
        <v>0</v>
      </c>
      <c r="FH37" s="69">
        <f ca="1">IFERROR((NORMSDIST(-(((LN($EP37/$C$55)+(#REF!+($O$48^2)/2)*$O$52)/($O$48*SQRT($O$52)))-$O$48*SQRT($O$52)))*$C$55*EXP(-#REF!*$O$52)-NORMSDIST(-((LN($EP37/$C$55)+(#REF!+($O$48^2)/2)*$O$52)/($O$48*SQRT($O$52))))*$EP37)*100*$B$55,0)</f>
        <v>0</v>
      </c>
      <c r="FI37" s="69">
        <f ca="1">IFERROR((NORMSDIST(-(((LN($EP37/$C$56)+(#REF!+($O$48^2)/2)*$O$52)/($O$48*SQRT($O$52)))-$O$48*SQRT($O$52)))*$C$56*EXP(-#REF!*$O$52)-NORMSDIST(-((LN($EP37/$C$56)+(#REF!+($O$48^2)/2)*$O$52)/($O$48*SQRT($O$52))))*$EP37)*100*$B$56,0)</f>
        <v>0</v>
      </c>
      <c r="FJ37" s="69">
        <f ca="1">IFERROR((NORMSDIST(-(((LN($EP37/$C$57)+(#REF!+($O$48^2)/2)*$O$52)/($O$48*SQRT($O$52)))-$O$48*SQRT($O$52)))*$C$57*EXP(-#REF!*$O$52)-NORMSDIST(-((LN($EP37/$C$57)+(#REF!+($O$48^2)/2)*$O$52)/($O$48*SQRT($O$52))))*$EP37)*100*$B$57,0)</f>
        <v>0</v>
      </c>
      <c r="FK37" s="69">
        <f ca="1">IFERROR((NORMSDIST(-(((LN($EP37/$C$58)+(#REF!+($O$48^2)/2)*$O$52)/($O$48*SQRT($O$52)))-$O$48*SQRT($O$52)))*$C$58*EXP(-#REF!*$O$52)-NORMSDIST(-((LN($EP37/$C$58)+(#REF!+($O$48^2)/2)*$O$52)/($O$48*SQRT($O$52))))*$EP37)*100*$B$58,0)</f>
        <v>0</v>
      </c>
      <c r="FL37" s="69">
        <f ca="1">IFERROR((NORMSDIST(-(((LN($EP37/$C$59)+(#REF!+($O$48^2)/2)*$O$52)/($O$48*SQRT($O$52)))-$O$48*SQRT($O$52)))*$C$59*EXP(-#REF!*$O$52)-NORMSDIST(-((LN($EP37/$C$59)+(#REF!+($O$48^2)/2)*$O$52)/($O$48*SQRT($O$52))))*$EP37)*100*$B$59,0)</f>
        <v>0</v>
      </c>
      <c r="FM37" s="69">
        <f ca="1">IFERROR((NORMSDIST(-(((LN($EP37/$C$60)+(#REF!+($O$48^2)/2)*$O$52)/($O$48*SQRT($O$52)))-$O$48*SQRT($O$52)))*$C$60*EXP(-#REF!*$O$52)-NORMSDIST(-((LN($EP37/$C$60)+(#REF!+($O$48^2)/2)*$O$52)/($O$48*SQRT($O$52))))*$EP37)*100*$B$60,0)</f>
        <v>0</v>
      </c>
      <c r="FN37" s="69">
        <f ca="1">IFERROR((NORMSDIST(-(((LN($EP37/$C$61)+(#REF!+($O$48^2)/2)*$O$52)/($O$48*SQRT($O$52)))-$O$48*SQRT($O$52)))*$C$61*EXP(-#REF!*$O$52)-NORMSDIST(-((LN($EP37/$C$61)+(#REF!+($O$48^2)/2)*$O$52)/($O$48*SQRT($O$52))))*$EP37)*100*$B$61,0)</f>
        <v>0</v>
      </c>
      <c r="FO37" s="69">
        <f ca="1">IFERROR((NORMSDIST(-(((LN($EP37/$C$62)+(#REF!+($O$48^2)/2)*$O$52)/($O$48*SQRT($O$52)))-$O$48*SQRT($O$52)))*$C$62*EXP(-#REF!*$O$52)-NORMSDIST(-((LN($EP37/$C$62)+(#REF!+($O$48^2)/2)*$O$52)/($O$48*SQRT($O$52))))*$EP37)*100*$B$62,0)</f>
        <v>0</v>
      </c>
      <c r="FP37" s="69">
        <f ca="1">IFERROR((NORMSDIST(-(((LN($EP37/$C$63)+(#REF!+($O$48^2)/2)*$O$52)/($O$48*SQRT($O$52)))-$O$48*SQRT($O$52)))*$C$63*EXP(-#REF!*$O$52)-NORMSDIST(-((LN($EP37/$C$63)+(#REF!+($O$48^2)/2)*$O$52)/($O$48*SQRT($O$52))))*$EP37)*100*$B$63,0)</f>
        <v>0</v>
      </c>
      <c r="FQ37" s="69">
        <f ca="1">IFERROR((NORMSDIST(-(((LN($EP37/$C$64)+(#REF!+($O$48^2)/2)*$O$52)/($O$48*SQRT($O$52)))-$O$48*SQRT($O$52)))*$C$64*EXP(-#REF!*$O$52)-NORMSDIST(-((LN($EP37/$C$64)+(#REF!+($O$48^2)/2)*$O$52)/($O$48*SQRT($O$52))))*$EP37)*100*$B$64,0)</f>
        <v>0</v>
      </c>
      <c r="FR37" s="69">
        <f ca="1">IFERROR((NORMSDIST(-(((LN($EP37/$C$65)+(#REF!+($O$48^2)/2)*$O$52)/($O$48*SQRT($O$52)))-$O$48*SQRT($O$52)))*$C$65*EXP(-#REF!*$O$52)-NORMSDIST(-((LN($EP37/$C$65)+(#REF!+($O$48^2)/2)*$O$52)/($O$48*SQRT($O$52))))*$EP37)*100*$B$65,0)</f>
        <v>0</v>
      </c>
      <c r="FS37" s="69">
        <f ca="1">IFERROR((NORMSDIST(-(((LN($EP37/$C$66)+(#REF!+($O$48^2)/2)*$O$52)/($O$48*SQRT($O$52)))-$O$48*SQRT($O$52)))*$C$66*EXP(-#REF!*$O$52)-NORMSDIST(-((LN($EP37/$C$66)+(#REF!+($O$48^2)/2)*$O$52)/($O$48*SQRT($O$52))))*$EP37)*100*$B$66,0)</f>
        <v>0</v>
      </c>
      <c r="FT37" s="69">
        <f ca="1">IFERROR((NORMSDIST(-(((LN($EP37/$C$67)+(#REF!+($O$48^2)/2)*$O$52)/($O$48*SQRT($O$52)))-$O$48*SQRT($O$52)))*$C$67*EXP(-#REF!*$O$52)-NORMSDIST(-((LN($EP37/$C$67)+(#REF!+($O$48^2)/2)*$O$52)/($O$48*SQRT($O$52))))*$EP37)*100*$B$67,0)</f>
        <v>0</v>
      </c>
      <c r="FU37" s="69">
        <f ca="1">IFERROR((NORMSDIST(-(((LN($EP37/$C$68)+(#REF!+($O$48^2)/2)*$O$52)/($O$48*SQRT($O$52)))-$O$48*SQRT($O$52)))*$C$68*EXP(-#REF!*$O$52)-NORMSDIST(-((LN($EP37/$C$68)+(#REF!+($O$48^2)/2)*$O$52)/($O$48*SQRT($O$52))))*$EP37)*100*$B$68,0)</f>
        <v>0</v>
      </c>
      <c r="FV37" s="69">
        <f ca="1">IFERROR((NORMSDIST(-(((LN($EP37/$C$69)+(#REF!+($O$48^2)/2)*$O$52)/($O$48*SQRT($O$52)))-$O$48*SQRT($O$52)))*$C$69*EXP(-#REF!*$O$52)-NORMSDIST(-((LN($EP37/$C$69)+(#REF!+($O$48^2)/2)*$O$52)/($O$48*SQRT($O$52))))*$EP37)*100*$B$69,0)</f>
        <v>0</v>
      </c>
      <c r="FW37" s="69">
        <f ca="1">IFERROR((NORMSDIST(-(((LN($EP37/$C$70)+(#REF!+($O$48^2)/2)*$O$52)/($O$48*SQRT($O$52)))-$O$48*SQRT($O$52)))*$C$70*EXP(-#REF!*$O$52)-NORMSDIST(-((LN($EP37/$C$70)+(#REF!+($O$48^2)/2)*$O$52)/($O$48*SQRT($O$52))))*$EP37)*100*$B$70,0)</f>
        <v>0</v>
      </c>
      <c r="FX37" s="69">
        <f ca="1">IFERROR((NORMSDIST(-(((LN($EP37/$C$71)+(#REF!+($O$48^2)/2)*$O$52)/($O$48*SQRT($O$52)))-$O$48*SQRT($O$52)))*$C$71*EXP(-#REF!*$O$52)-NORMSDIST(-((LN($EP37/$C$71)+(#REF!+($O$48^2)/2)*$O$52)/($O$48*SQRT($O$52))))*$EP37)*100*$B$71,0)</f>
        <v>0</v>
      </c>
      <c r="FY37" s="69">
        <f ca="1">IFERROR((NORMSDIST(-(((LN($EP37/$C$72)+(#REF!+($O$48^2)/2)*$O$52)/($O$48*SQRT($O$52)))-$O$48*SQRT($O$52)))*$C$72*EXP(-#REF!*$O$52)-NORMSDIST(-((LN($EP37/$C$72)+(#REF!+($O$48^2)/2)*$O$52)/($O$48*SQRT($O$52))))*$EP37)*100*$B$72,0)</f>
        <v>0</v>
      </c>
      <c r="FZ37" s="69">
        <f t="shared" si="127"/>
        <v>0</v>
      </c>
      <c r="GA37" s="69">
        <f t="shared" si="128"/>
        <v>0</v>
      </c>
      <c r="GB37" s="69">
        <f t="shared" si="129"/>
        <v>0</v>
      </c>
      <c r="GC37" s="69">
        <f t="shared" si="130"/>
        <v>0</v>
      </c>
      <c r="GD37" s="70"/>
      <c r="GE37" s="86">
        <f t="shared" ca="1" si="131"/>
        <v>0</v>
      </c>
    </row>
    <row r="38" spans="1:187" ht="13.5" thickTop="1">
      <c r="A38" s="167" t="s">
        <v>205</v>
      </c>
      <c r="B38" s="594"/>
      <c r="C38" s="600">
        <v>2658.1</v>
      </c>
      <c r="D38" s="595">
        <v>0.60199999999999998</v>
      </c>
      <c r="E38" s="591">
        <f t="shared" si="0"/>
        <v>0</v>
      </c>
      <c r="F38" s="593">
        <f t="shared" si="79"/>
        <v>0</v>
      </c>
      <c r="G38" s="596">
        <f>IFERROR(IF(H38&lt;&gt;"",H38,VLOOKUP(C38,$AC$3:$AG$20,5,0)),"")</f>
        <v>1.49</v>
      </c>
      <c r="H38" s="781"/>
      <c r="I38" s="637">
        <f t="shared" si="80"/>
        <v>0</v>
      </c>
      <c r="J38" s="681">
        <f t="shared" si="81"/>
        <v>0</v>
      </c>
      <c r="K38" s="49"/>
      <c r="L38" s="896" t="s">
        <v>248</v>
      </c>
      <c r="M38" s="897"/>
      <c r="N38" s="897"/>
      <c r="O38" s="641">
        <f>SUM(R3:R42)</f>
        <v>0</v>
      </c>
      <c r="P38" s="49"/>
      <c r="Q38" s="740"/>
      <c r="R38" s="764">
        <f t="shared" si="73"/>
        <v>0</v>
      </c>
      <c r="S38" s="761" t="str">
        <f t="shared" si="7"/>
        <v/>
      </c>
      <c r="T38" s="586" t="str">
        <f t="shared" si="74"/>
        <v/>
      </c>
      <c r="U38" s="753" t="str">
        <f t="shared" si="9"/>
        <v/>
      </c>
      <c r="V38" s="765">
        <f t="shared" ca="1" si="75"/>
        <v>0</v>
      </c>
      <c r="W38" s="582">
        <f>IFERROR(VLOOKUP($U38,HomeBroker!$A$30:$F$90,6,0),0)</f>
        <v>0</v>
      </c>
      <c r="X38" s="581" t="str">
        <f t="shared" si="64"/>
        <v/>
      </c>
      <c r="Y38" s="672" t="str">
        <f t="shared" si="11"/>
        <v/>
      </c>
      <c r="Z38" s="49"/>
      <c r="AA38" s="743"/>
      <c r="AB38" s="778">
        <f t="shared" si="76"/>
        <v>0</v>
      </c>
      <c r="AC38" s="761" t="str">
        <f t="shared" si="12"/>
        <v/>
      </c>
      <c r="AD38" s="586" t="str">
        <f t="shared" si="77"/>
        <v/>
      </c>
      <c r="AE38" s="753" t="str">
        <f t="shared" si="14"/>
        <v/>
      </c>
      <c r="AF38" s="758">
        <f t="shared" ca="1" si="78"/>
        <v>0</v>
      </c>
      <c r="AG38" s="582">
        <f>IFERROR(VLOOKUP($AE38,HomeBroker!$A$30:$F$90,6,0),0)</f>
        <v>0</v>
      </c>
      <c r="AH38" s="581" t="str">
        <f t="shared" si="66"/>
        <v/>
      </c>
      <c r="AI38" s="672" t="str">
        <f t="shared" si="67"/>
        <v/>
      </c>
      <c r="AJ38" s="49"/>
      <c r="AK38" s="673"/>
      <c r="AL38" s="605" t="s">
        <v>160</v>
      </c>
      <c r="AM38" s="584"/>
      <c r="AN38" s="598"/>
      <c r="AO38" s="587"/>
      <c r="AP38" s="590">
        <f t="shared" si="16"/>
        <v>0</v>
      </c>
      <c r="AQ38" s="601">
        <f t="shared" si="82"/>
        <v>0</v>
      </c>
      <c r="AR38" s="606" t="s">
        <v>206</v>
      </c>
      <c r="AS38" s="584"/>
      <c r="AT38" s="598"/>
      <c r="AU38" s="587"/>
      <c r="AV38" s="590">
        <f t="shared" si="18"/>
        <v>0</v>
      </c>
      <c r="AW38" s="601">
        <f t="shared" si="83"/>
        <v>0</v>
      </c>
      <c r="AX38" s="609" t="s">
        <v>207</v>
      </c>
      <c r="AY38" s="607"/>
      <c r="AZ38" s="587"/>
      <c r="BA38" s="590">
        <f t="shared" si="20"/>
        <v>0</v>
      </c>
      <c r="BB38" s="592">
        <f t="shared" si="84"/>
        <v>0</v>
      </c>
      <c r="CY38" s="68">
        <f t="shared" si="85"/>
        <v>2983.8068703292033</v>
      </c>
      <c r="CZ38" s="69">
        <f t="shared" si="86"/>
        <v>0</v>
      </c>
      <c r="DA38" s="69">
        <f t="shared" si="87"/>
        <v>0</v>
      </c>
      <c r="DB38" s="69">
        <f t="shared" si="88"/>
        <v>0</v>
      </c>
      <c r="DC38" s="69">
        <f t="shared" si="89"/>
        <v>0</v>
      </c>
      <c r="DD38" s="69">
        <f t="shared" si="90"/>
        <v>0</v>
      </c>
      <c r="DE38" s="69">
        <f t="shared" si="91"/>
        <v>0</v>
      </c>
      <c r="DF38" s="69">
        <f t="shared" si="92"/>
        <v>0</v>
      </c>
      <c r="DG38" s="69">
        <f t="shared" si="93"/>
        <v>0</v>
      </c>
      <c r="DH38" s="69">
        <f t="shared" si="94"/>
        <v>0</v>
      </c>
      <c r="DI38" s="69">
        <f t="shared" si="95"/>
        <v>0</v>
      </c>
      <c r="DJ38" s="69">
        <f t="shared" si="96"/>
        <v>0</v>
      </c>
      <c r="DK38" s="69">
        <f t="shared" si="97"/>
        <v>0</v>
      </c>
      <c r="DL38" s="69">
        <f t="shared" si="98"/>
        <v>0</v>
      </c>
      <c r="DM38" s="69">
        <f t="shared" si="99"/>
        <v>0</v>
      </c>
      <c r="DN38" s="69">
        <f t="shared" si="100"/>
        <v>0</v>
      </c>
      <c r="DO38" s="69">
        <f t="shared" si="101"/>
        <v>0</v>
      </c>
      <c r="DP38" s="69">
        <f t="shared" si="102"/>
        <v>0</v>
      </c>
      <c r="DQ38" s="69">
        <f t="shared" si="103"/>
        <v>0</v>
      </c>
      <c r="DR38" s="69">
        <f t="shared" si="104"/>
        <v>0</v>
      </c>
      <c r="DS38" s="69">
        <f t="shared" si="105"/>
        <v>0</v>
      </c>
      <c r="DT38" s="69">
        <f t="shared" si="106"/>
        <v>0</v>
      </c>
      <c r="DU38" s="69">
        <f t="shared" si="107"/>
        <v>0</v>
      </c>
      <c r="DV38" s="69">
        <f t="shared" si="108"/>
        <v>0</v>
      </c>
      <c r="DW38" s="69">
        <f t="shared" si="109"/>
        <v>0</v>
      </c>
      <c r="DX38" s="69">
        <f t="shared" si="110"/>
        <v>0</v>
      </c>
      <c r="DY38" s="69">
        <f t="shared" si="111"/>
        <v>0</v>
      </c>
      <c r="DZ38" s="69">
        <f t="shared" si="112"/>
        <v>0</v>
      </c>
      <c r="EA38" s="69">
        <f t="shared" si="113"/>
        <v>0</v>
      </c>
      <c r="EB38" s="69">
        <f t="shared" si="114"/>
        <v>0</v>
      </c>
      <c r="EC38" s="69">
        <f t="shared" si="115"/>
        <v>0</v>
      </c>
      <c r="ED38" s="69">
        <f t="shared" si="116"/>
        <v>0</v>
      </c>
      <c r="EE38" s="69">
        <f t="shared" si="117"/>
        <v>0</v>
      </c>
      <c r="EF38" s="69">
        <f t="shared" si="118"/>
        <v>0</v>
      </c>
      <c r="EG38" s="69">
        <f t="shared" si="119"/>
        <v>0</v>
      </c>
      <c r="EH38" s="69">
        <f t="shared" si="120"/>
        <v>0</v>
      </c>
      <c r="EI38" s="69">
        <f t="shared" si="121"/>
        <v>0</v>
      </c>
      <c r="EJ38" s="69">
        <f t="shared" si="122"/>
        <v>0</v>
      </c>
      <c r="EK38" s="69">
        <f t="shared" si="123"/>
        <v>0</v>
      </c>
      <c r="EL38" s="69">
        <f t="shared" si="124"/>
        <v>0</v>
      </c>
      <c r="EM38" s="70"/>
      <c r="EN38" s="86">
        <f t="shared" si="125"/>
        <v>0</v>
      </c>
      <c r="EO38" s="58"/>
      <c r="EP38" s="68">
        <f t="shared" si="126"/>
        <v>2983.8068703292033</v>
      </c>
      <c r="EQ38" s="69">
        <f ca="1">IFERROR((NORMSDIST(-(((LN($EP38/$C$38)+(#REF!+($O$48^2)/2)*$O$52)/($O$48*SQRT($O$52)))-$O$48*SQRT($O$52)))*$C$38*EXP(-#REF!*$O$52)-NORMSDIST(-((LN($EP38/$C$38)+(#REF!+($O$48^2)/2)*$O$52)/($O$48*SQRT($O$52))))*$EP38)*100*$B$38,0)</f>
        <v>0</v>
      </c>
      <c r="ER38" s="69">
        <f ca="1">IFERROR((NORMSDIST(-(((LN($EP38/$C$39)+(#REF!+($O$48^2)/2)*$O$52)/($O$48*SQRT($O$52)))-$O$48*SQRT($O$52)))*$C$39*EXP(-#REF!*$O$52)-NORMSDIST(-((LN($EP38/$C$39)+(#REF!+($O$48^2)/2)*$O$52)/($O$48*SQRT($O$52))))*$EP38)*100*$B$39,0)</f>
        <v>0</v>
      </c>
      <c r="ES38" s="69">
        <f ca="1">IFERROR((NORMSDIST(-(((LN($EP38/$C$40)+(#REF!+($O$48^2)/2)*$O$52)/($O$48*SQRT($O$52)))-$O$48*SQRT($O$52)))*$C$40*EXP(-#REF!*$O$52)-NORMSDIST(-((LN($EP38/$C$40)+(#REF!+($O$48^2)/2)*$O$52)/($O$48*SQRT($O$52))))*$EP38)*100*$B$40,0)</f>
        <v>0</v>
      </c>
      <c r="ET38" s="69">
        <f ca="1">IFERROR((NORMSDIST(-(((LN($EP38/$C$41)+(#REF!+($O$48^2)/2)*$O$52)/($O$48*SQRT($O$52)))-$O$48*SQRT($O$52)))*$C$41*EXP(-#REF!*$O$52)-NORMSDIST(-((LN($EP38/$C$41)+(#REF!+($O$48^2)/2)*$O$52)/($O$48*SQRT($O$52))))*$EP38)*100*$B$41,0)</f>
        <v>0</v>
      </c>
      <c r="EU38" s="69">
        <f ca="1">IFERROR((NORMSDIST(-(((LN($EP38/$C$42)+(#REF!+($O$48^2)/2)*$O$52)/($O$48*SQRT($O$52)))-$O$48*SQRT($O$52)))*$C$42*EXP(-#REF!*$O$52)-NORMSDIST(-((LN($EP38/$C$42)+(#REF!+($O$48^2)/2)*$O$52)/($O$48*SQRT($O$52))))*$EP38)*100*$B$42,0)</f>
        <v>0</v>
      </c>
      <c r="EV38" s="69">
        <f ca="1">IFERROR((NORMSDIST(-(((LN($EP38/$C$43)+(#REF!+($O$48^2)/2)*$O$52)/($O$48*SQRT($O$52)))-$O$48*SQRT($O$52)))*$C$43*EXP(-#REF!*$O$52)-NORMSDIST(-((LN($EP38/$C$43)+(#REF!+($O$48^2)/2)*$O$52)/($O$48*SQRT($O$52))))*$EP38)*100*$B$43,0)</f>
        <v>0</v>
      </c>
      <c r="EW38" s="69">
        <f ca="1">IFERROR((NORMSDIST(-(((LN($EP38/$C$44)+(#REF!+($O$48^2)/2)*$O$52)/($O$48*SQRT($O$52)))-$O$48*SQRT($O$52)))*$C$44*EXP(-#REF!*$O$52)-NORMSDIST(-((LN($EP38/$C$44)+(#REF!+($O$48^2)/2)*$O$52)/($O$48*SQRT($O$52))))*$EP38)*100*$B$44,0)</f>
        <v>0</v>
      </c>
      <c r="EX38" s="69">
        <f ca="1">IFERROR((NORMSDIST(-(((LN($EP38/$C$45)+(#REF!+($O$48^2)/2)*$O$52)/($O$48*SQRT($O$52)))-$O$48*SQRT($O$52)))*$C$45*EXP(-#REF!*$O$52)-NORMSDIST(-((LN($EP38/$C$45)+(#REF!+($O$48^2)/2)*$O$52)/($O$48*SQRT($O$52))))*$EP38)*100*$B$45,0)</f>
        <v>0</v>
      </c>
      <c r="EY38" s="69">
        <f ca="1">IFERROR((NORMSDIST(-(((LN($EP38/$C$46)+(#REF!+($O$48^2)/2)*$O$52)/($O$48*SQRT($O$52)))-$O$48*SQRT($O$52)))*$C$46*EXP(-#REF!*$O$52)-NORMSDIST(-((LN($EP38/$C$46)+(#REF!+($O$48^2)/2)*$O$52)/($O$48*SQRT($O$52))))*$EP38)*100*$B$46,0)</f>
        <v>0</v>
      </c>
      <c r="EZ38" s="69">
        <f ca="1">IFERROR((NORMSDIST(-(((LN($EP38/$C$47)+(#REF!+($O$48^2)/2)*$O$52)/($O$48*SQRT($O$52)))-$O$48*SQRT($O$52)))*$C$47*EXP(-#REF!*$O$52)-NORMSDIST(-((LN($EP38/$C$47)+(#REF!+($O$48^2)/2)*$O$52)/($O$48*SQRT($O$52))))*$EP38)*100*$B$47,0)</f>
        <v>0</v>
      </c>
      <c r="FA38" s="69">
        <f ca="1">IFERROR((NORMSDIST(-(((LN($EP38/$C$48)+(#REF!+($O$48^2)/2)*$O$52)/($O$48*SQRT($O$52)))-$O$48*SQRT($O$52)))*$C$48*EXP(-#REF!*$O$52)-NORMSDIST(-((LN($EP38/$C$48)+(#REF!+($O$48^2)/2)*$O$52)/($O$48*SQRT($O$52))))*$EP38)*100*$B$48,0)</f>
        <v>0</v>
      </c>
      <c r="FB38" s="69">
        <f ca="1">IFERROR((NORMSDIST(-(((LN($EP38/$C$49)+(#REF!+($O$48^2)/2)*$O$52)/($O$48*SQRT($O$52)))-$O$48*SQRT($O$52)))*$C$49*EXP(-#REF!*$O$52)-NORMSDIST(-((LN($EP38/$C$49)+(#REF!+($O$48^2)/2)*$O$52)/($O$48*SQRT($O$52))))*$EP38)*100*$B$49,0)</f>
        <v>0</v>
      </c>
      <c r="FC38" s="69">
        <f ca="1">IFERROR((NORMSDIST(-(((LN($EP38/$C$50)+(#REF!+($O$48^2)/2)*$O$52)/($O$48*SQRT($O$52)))-$O$48*SQRT($O$52)))*$C$50*EXP(-#REF!*$O$52)-NORMSDIST(-((LN($EP38/$C$50)+(#REF!+($O$48^2)/2)*$O$52)/($O$48*SQRT($O$52))))*$EP38)*100*$B$50,0)</f>
        <v>0</v>
      </c>
      <c r="FD38" s="69">
        <f ca="1">IFERROR((NORMSDIST(-(((LN($EP38/$C$51)+(#REF!+($O$48^2)/2)*$O$52)/($O$48*SQRT($O$52)))-$O$48*SQRT($O$52)))*$C$51*EXP(-#REF!*$O$52)-NORMSDIST(-((LN($EP38/$C$51)+(#REF!+($O$48^2)/2)*$O$52)/($O$48*SQRT($O$52))))*$EP38)*100*$B$51,0)</f>
        <v>0</v>
      </c>
      <c r="FE38" s="69">
        <f ca="1">IFERROR((NORMSDIST(-(((LN($EP38/$C$52)+(#REF!+($O$48^2)/2)*$O$52)/($O$48*SQRT($O$52)))-$O$48*SQRT($O$52)))*$C$52*EXP(-#REF!*$O$52)-NORMSDIST(-((LN($EP38/$C$52)+(#REF!+($O$48^2)/2)*$O$52)/($O$48*SQRT($O$52))))*$EP38)*100*$B$52,0)</f>
        <v>0</v>
      </c>
      <c r="FF38" s="69">
        <f ca="1">IFERROR((NORMSDIST(-(((LN($EP38/$C$53)+(#REF!+($O$48^2)/2)*$O$52)/($O$48*SQRT($O$52)))-$O$48*SQRT($O$52)))*$C$53*EXP(-#REF!*$O$52)-NORMSDIST(-((LN($EP38/$C$53)+(#REF!+($O$48^2)/2)*$O$52)/($O$48*SQRT($O$52))))*$EP38)*100*$B$53,0)</f>
        <v>0</v>
      </c>
      <c r="FG38" s="69">
        <f ca="1">IFERROR((NORMSDIST(-(((LN($EP38/$C$54)+(#REF!+($O$48^2)/2)*$O$52)/($O$48*SQRT($O$52)))-$O$48*SQRT($O$52)))*$C$54*EXP(-#REF!*$O$52)-NORMSDIST(-((LN($EP38/$C$54)+(#REF!+($O$48^2)/2)*$O$52)/($O$48*SQRT($O$52))))*$EP38)*100*$B$54,0)</f>
        <v>0</v>
      </c>
      <c r="FH38" s="69">
        <f ca="1">IFERROR((NORMSDIST(-(((LN($EP38/$C$55)+(#REF!+($O$48^2)/2)*$O$52)/($O$48*SQRT($O$52)))-$O$48*SQRT($O$52)))*$C$55*EXP(-#REF!*$O$52)-NORMSDIST(-((LN($EP38/$C$55)+(#REF!+($O$48^2)/2)*$O$52)/($O$48*SQRT($O$52))))*$EP38)*100*$B$55,0)</f>
        <v>0</v>
      </c>
      <c r="FI38" s="69">
        <f ca="1">IFERROR((NORMSDIST(-(((LN($EP38/$C$56)+(#REF!+($O$48^2)/2)*$O$52)/($O$48*SQRT($O$52)))-$O$48*SQRT($O$52)))*$C$56*EXP(-#REF!*$O$52)-NORMSDIST(-((LN($EP38/$C$56)+(#REF!+($O$48^2)/2)*$O$52)/($O$48*SQRT($O$52))))*$EP38)*100*$B$56,0)</f>
        <v>0</v>
      </c>
      <c r="FJ38" s="69">
        <f ca="1">IFERROR((NORMSDIST(-(((LN($EP38/$C$57)+(#REF!+($O$48^2)/2)*$O$52)/($O$48*SQRT($O$52)))-$O$48*SQRT($O$52)))*$C$57*EXP(-#REF!*$O$52)-NORMSDIST(-((LN($EP38/$C$57)+(#REF!+($O$48^2)/2)*$O$52)/($O$48*SQRT($O$52))))*$EP38)*100*$B$57,0)</f>
        <v>0</v>
      </c>
      <c r="FK38" s="69">
        <f ca="1">IFERROR((NORMSDIST(-(((LN($EP38/$C$58)+(#REF!+($O$48^2)/2)*$O$52)/($O$48*SQRT($O$52)))-$O$48*SQRT($O$52)))*$C$58*EXP(-#REF!*$O$52)-NORMSDIST(-((LN($EP38/$C$58)+(#REF!+($O$48^2)/2)*$O$52)/($O$48*SQRT($O$52))))*$EP38)*100*$B$58,0)</f>
        <v>0</v>
      </c>
      <c r="FL38" s="69">
        <f ca="1">IFERROR((NORMSDIST(-(((LN($EP38/$C$59)+(#REF!+($O$48^2)/2)*$O$52)/($O$48*SQRT($O$52)))-$O$48*SQRT($O$52)))*$C$59*EXP(-#REF!*$O$52)-NORMSDIST(-((LN($EP38/$C$59)+(#REF!+($O$48^2)/2)*$O$52)/($O$48*SQRT($O$52))))*$EP38)*100*$B$59,0)</f>
        <v>0</v>
      </c>
      <c r="FM38" s="69">
        <f ca="1">IFERROR((NORMSDIST(-(((LN($EP38/$C$60)+(#REF!+($O$48^2)/2)*$O$52)/($O$48*SQRT($O$52)))-$O$48*SQRT($O$52)))*$C$60*EXP(-#REF!*$O$52)-NORMSDIST(-((LN($EP38/$C$60)+(#REF!+($O$48^2)/2)*$O$52)/($O$48*SQRT($O$52))))*$EP38)*100*$B$60,0)</f>
        <v>0</v>
      </c>
      <c r="FN38" s="69">
        <f ca="1">IFERROR((NORMSDIST(-(((LN($EP38/$C$61)+(#REF!+($O$48^2)/2)*$O$52)/($O$48*SQRT($O$52)))-$O$48*SQRT($O$52)))*$C$61*EXP(-#REF!*$O$52)-NORMSDIST(-((LN($EP38/$C$61)+(#REF!+($O$48^2)/2)*$O$52)/($O$48*SQRT($O$52))))*$EP38)*100*$B$61,0)</f>
        <v>0</v>
      </c>
      <c r="FO38" s="69">
        <f ca="1">IFERROR((NORMSDIST(-(((LN($EP38/$C$62)+(#REF!+($O$48^2)/2)*$O$52)/($O$48*SQRT($O$52)))-$O$48*SQRT($O$52)))*$C$62*EXP(-#REF!*$O$52)-NORMSDIST(-((LN($EP38/$C$62)+(#REF!+($O$48^2)/2)*$O$52)/($O$48*SQRT($O$52))))*$EP38)*100*$B$62,0)</f>
        <v>0</v>
      </c>
      <c r="FP38" s="69">
        <f ca="1">IFERROR((NORMSDIST(-(((LN($EP38/$C$63)+(#REF!+($O$48^2)/2)*$O$52)/($O$48*SQRT($O$52)))-$O$48*SQRT($O$52)))*$C$63*EXP(-#REF!*$O$52)-NORMSDIST(-((LN($EP38/$C$63)+(#REF!+($O$48^2)/2)*$O$52)/($O$48*SQRT($O$52))))*$EP38)*100*$B$63,0)</f>
        <v>0</v>
      </c>
      <c r="FQ38" s="69">
        <f ca="1">IFERROR((NORMSDIST(-(((LN($EP38/$C$64)+(#REF!+($O$48^2)/2)*$O$52)/($O$48*SQRT($O$52)))-$O$48*SQRT($O$52)))*$C$64*EXP(-#REF!*$O$52)-NORMSDIST(-((LN($EP38/$C$64)+(#REF!+($O$48^2)/2)*$O$52)/($O$48*SQRT($O$52))))*$EP38)*100*$B$64,0)</f>
        <v>0</v>
      </c>
      <c r="FR38" s="69">
        <f ca="1">IFERROR((NORMSDIST(-(((LN($EP38/$C$65)+(#REF!+($O$48^2)/2)*$O$52)/($O$48*SQRT($O$52)))-$O$48*SQRT($O$52)))*$C$65*EXP(-#REF!*$O$52)-NORMSDIST(-((LN($EP38/$C$65)+(#REF!+($O$48^2)/2)*$O$52)/($O$48*SQRT($O$52))))*$EP38)*100*$B$65,0)</f>
        <v>0</v>
      </c>
      <c r="FS38" s="69">
        <f ca="1">IFERROR((NORMSDIST(-(((LN($EP38/$C$66)+(#REF!+($O$48^2)/2)*$O$52)/($O$48*SQRT($O$52)))-$O$48*SQRT($O$52)))*$C$66*EXP(-#REF!*$O$52)-NORMSDIST(-((LN($EP38/$C$66)+(#REF!+($O$48^2)/2)*$O$52)/($O$48*SQRT($O$52))))*$EP38)*100*$B$66,0)</f>
        <v>0</v>
      </c>
      <c r="FT38" s="69">
        <f ca="1">IFERROR((NORMSDIST(-(((LN($EP38/$C$67)+(#REF!+($O$48^2)/2)*$O$52)/($O$48*SQRT($O$52)))-$O$48*SQRT($O$52)))*$C$67*EXP(-#REF!*$O$52)-NORMSDIST(-((LN($EP38/$C$67)+(#REF!+($O$48^2)/2)*$O$52)/($O$48*SQRT($O$52))))*$EP38)*100*$B$67,0)</f>
        <v>0</v>
      </c>
      <c r="FU38" s="69">
        <f ca="1">IFERROR((NORMSDIST(-(((LN($EP38/$C$68)+(#REF!+($O$48^2)/2)*$O$52)/($O$48*SQRT($O$52)))-$O$48*SQRT($O$52)))*$C$68*EXP(-#REF!*$O$52)-NORMSDIST(-((LN($EP38/$C$68)+(#REF!+($O$48^2)/2)*$O$52)/($O$48*SQRT($O$52))))*$EP38)*100*$B$68,0)</f>
        <v>0</v>
      </c>
      <c r="FV38" s="69">
        <f ca="1">IFERROR((NORMSDIST(-(((LN($EP38/$C$69)+(#REF!+($O$48^2)/2)*$O$52)/($O$48*SQRT($O$52)))-$O$48*SQRT($O$52)))*$C$69*EXP(-#REF!*$O$52)-NORMSDIST(-((LN($EP38/$C$69)+(#REF!+($O$48^2)/2)*$O$52)/($O$48*SQRT($O$52))))*$EP38)*100*$B$69,0)</f>
        <v>0</v>
      </c>
      <c r="FW38" s="69">
        <f ca="1">IFERROR((NORMSDIST(-(((LN($EP38/$C$70)+(#REF!+($O$48^2)/2)*$O$52)/($O$48*SQRT($O$52)))-$O$48*SQRT($O$52)))*$C$70*EXP(-#REF!*$O$52)-NORMSDIST(-((LN($EP38/$C$70)+(#REF!+($O$48^2)/2)*$O$52)/($O$48*SQRT($O$52))))*$EP38)*100*$B$70,0)</f>
        <v>0</v>
      </c>
      <c r="FX38" s="69">
        <f ca="1">IFERROR((NORMSDIST(-(((LN($EP38/$C$71)+(#REF!+($O$48^2)/2)*$O$52)/($O$48*SQRT($O$52)))-$O$48*SQRT($O$52)))*$C$71*EXP(-#REF!*$O$52)-NORMSDIST(-((LN($EP38/$C$71)+(#REF!+($O$48^2)/2)*$O$52)/($O$48*SQRT($O$52))))*$EP38)*100*$B$71,0)</f>
        <v>0</v>
      </c>
      <c r="FY38" s="69">
        <f ca="1">IFERROR((NORMSDIST(-(((LN($EP38/$C$72)+(#REF!+($O$48^2)/2)*$O$52)/($O$48*SQRT($O$52)))-$O$48*SQRT($O$52)))*$C$72*EXP(-#REF!*$O$52)-NORMSDIST(-((LN($EP38/$C$72)+(#REF!+($O$48^2)/2)*$O$52)/($O$48*SQRT($O$52))))*$EP38)*100*$B$72,0)</f>
        <v>0</v>
      </c>
      <c r="FZ38" s="69">
        <f t="shared" si="127"/>
        <v>0</v>
      </c>
      <c r="GA38" s="69">
        <f t="shared" si="128"/>
        <v>0</v>
      </c>
      <c r="GB38" s="69">
        <f t="shared" si="129"/>
        <v>0</v>
      </c>
      <c r="GC38" s="69">
        <f t="shared" si="130"/>
        <v>0</v>
      </c>
      <c r="GD38" s="70"/>
      <c r="GE38" s="86">
        <f t="shared" ca="1" si="131"/>
        <v>0</v>
      </c>
    </row>
    <row r="39" spans="1:187">
      <c r="A39" s="167" t="s">
        <v>205</v>
      </c>
      <c r="B39" s="797"/>
      <c r="C39" s="798">
        <v>2697.3</v>
      </c>
      <c r="D39" s="799">
        <v>1</v>
      </c>
      <c r="E39" s="806">
        <f t="shared" si="0"/>
        <v>0</v>
      </c>
      <c r="F39" s="807">
        <f t="shared" si="79"/>
        <v>0</v>
      </c>
      <c r="G39" s="802">
        <f t="shared" ref="G39:G55" si="132">IFERROR(IF(H39&lt;&gt;"",H39,VLOOKUP(C39,$AC$3:$AG$20,5,0)),"")</f>
        <v>1.1499999999999999</v>
      </c>
      <c r="H39" s="803"/>
      <c r="I39" s="636">
        <f t="shared" si="80"/>
        <v>0</v>
      </c>
      <c r="J39" s="680">
        <f t="shared" si="81"/>
        <v>0</v>
      </c>
      <c r="K39" s="49"/>
      <c r="L39" s="898" t="s">
        <v>249</v>
      </c>
      <c r="M39" s="899"/>
      <c r="N39" s="899"/>
      <c r="O39" s="642">
        <f>SUM(AB3:AB42)</f>
        <v>0</v>
      </c>
      <c r="P39" s="49"/>
      <c r="Q39" s="741"/>
      <c r="R39" s="749">
        <f t="shared" si="73"/>
        <v>0</v>
      </c>
      <c r="S39" s="762" t="str">
        <f t="shared" si="7"/>
        <v/>
      </c>
      <c r="T39" s="588" t="str">
        <f t="shared" si="74"/>
        <v/>
      </c>
      <c r="U39" s="754" t="str">
        <f t="shared" si="9"/>
        <v/>
      </c>
      <c r="V39" s="752">
        <f t="shared" ca="1" si="75"/>
        <v>0</v>
      </c>
      <c r="W39" s="583">
        <f>IFERROR(VLOOKUP($U39,HomeBroker!$A$30:$F$90,6,0),0)</f>
        <v>0</v>
      </c>
      <c r="X39" s="580" t="str">
        <f t="shared" si="64"/>
        <v/>
      </c>
      <c r="Y39" s="671" t="str">
        <f t="shared" si="11"/>
        <v/>
      </c>
      <c r="Z39" s="49"/>
      <c r="AA39" s="742"/>
      <c r="AB39" s="750">
        <f t="shared" si="76"/>
        <v>0</v>
      </c>
      <c r="AC39" s="762" t="str">
        <f t="shared" si="12"/>
        <v/>
      </c>
      <c r="AD39" s="588" t="str">
        <f t="shared" si="77"/>
        <v/>
      </c>
      <c r="AE39" s="754" t="str">
        <f t="shared" si="14"/>
        <v/>
      </c>
      <c r="AF39" s="759">
        <f t="shared" ca="1" si="78"/>
        <v>0</v>
      </c>
      <c r="AG39" s="583">
        <f>IFERROR(VLOOKUP($AE39,HomeBroker!$A$30:$F$90,6,0),0)</f>
        <v>0</v>
      </c>
      <c r="AH39" s="580" t="str">
        <f t="shared" si="66"/>
        <v/>
      </c>
      <c r="AI39" s="671" t="str">
        <f t="shared" si="67"/>
        <v/>
      </c>
      <c r="AJ39" s="49"/>
      <c r="AK39" s="674"/>
      <c r="AL39" s="605" t="s">
        <v>160</v>
      </c>
      <c r="AM39" s="585"/>
      <c r="AN39" s="599"/>
      <c r="AO39" s="589"/>
      <c r="AP39" s="591">
        <f t="shared" si="16"/>
        <v>0</v>
      </c>
      <c r="AQ39" s="602">
        <f t="shared" si="82"/>
        <v>0</v>
      </c>
      <c r="AR39" s="606" t="s">
        <v>206</v>
      </c>
      <c r="AS39" s="585"/>
      <c r="AT39" s="599"/>
      <c r="AU39" s="589"/>
      <c r="AV39" s="591">
        <f t="shared" si="18"/>
        <v>0</v>
      </c>
      <c r="AW39" s="602">
        <f t="shared" si="83"/>
        <v>0</v>
      </c>
      <c r="AX39" s="609" t="s">
        <v>207</v>
      </c>
      <c r="AY39" s="608"/>
      <c r="AZ39" s="589"/>
      <c r="BA39" s="591">
        <f t="shared" si="20"/>
        <v>0</v>
      </c>
      <c r="BB39" s="593">
        <f t="shared" si="84"/>
        <v>0</v>
      </c>
      <c r="CY39" s="68">
        <f t="shared" si="85"/>
        <v>3044.7008880910239</v>
      </c>
      <c r="CZ39" s="69">
        <f t="shared" si="86"/>
        <v>0</v>
      </c>
      <c r="DA39" s="69">
        <f t="shared" si="87"/>
        <v>0</v>
      </c>
      <c r="DB39" s="69">
        <f t="shared" si="88"/>
        <v>0</v>
      </c>
      <c r="DC39" s="69">
        <f t="shared" si="89"/>
        <v>0</v>
      </c>
      <c r="DD39" s="69">
        <f t="shared" si="90"/>
        <v>0</v>
      </c>
      <c r="DE39" s="69">
        <f t="shared" si="91"/>
        <v>0</v>
      </c>
      <c r="DF39" s="69">
        <f t="shared" si="92"/>
        <v>0</v>
      </c>
      <c r="DG39" s="69">
        <f t="shared" si="93"/>
        <v>0</v>
      </c>
      <c r="DH39" s="69">
        <f t="shared" si="94"/>
        <v>0</v>
      </c>
      <c r="DI39" s="69">
        <f t="shared" si="95"/>
        <v>0</v>
      </c>
      <c r="DJ39" s="69">
        <f t="shared" si="96"/>
        <v>0</v>
      </c>
      <c r="DK39" s="69">
        <f t="shared" si="97"/>
        <v>0</v>
      </c>
      <c r="DL39" s="69">
        <f t="shared" si="98"/>
        <v>0</v>
      </c>
      <c r="DM39" s="69">
        <f t="shared" si="99"/>
        <v>0</v>
      </c>
      <c r="DN39" s="69">
        <f t="shared" si="100"/>
        <v>0</v>
      </c>
      <c r="DO39" s="69">
        <f t="shared" si="101"/>
        <v>0</v>
      </c>
      <c r="DP39" s="69">
        <f t="shared" si="102"/>
        <v>0</v>
      </c>
      <c r="DQ39" s="69">
        <f t="shared" si="103"/>
        <v>0</v>
      </c>
      <c r="DR39" s="69">
        <f t="shared" si="104"/>
        <v>0</v>
      </c>
      <c r="DS39" s="69">
        <f t="shared" si="105"/>
        <v>0</v>
      </c>
      <c r="DT39" s="69">
        <f t="shared" si="106"/>
        <v>0</v>
      </c>
      <c r="DU39" s="69">
        <f t="shared" si="107"/>
        <v>0</v>
      </c>
      <c r="DV39" s="69">
        <f t="shared" si="108"/>
        <v>0</v>
      </c>
      <c r="DW39" s="69">
        <f t="shared" si="109"/>
        <v>0</v>
      </c>
      <c r="DX39" s="69">
        <f t="shared" si="110"/>
        <v>0</v>
      </c>
      <c r="DY39" s="69">
        <f t="shared" si="111"/>
        <v>0</v>
      </c>
      <c r="DZ39" s="69">
        <f t="shared" si="112"/>
        <v>0</v>
      </c>
      <c r="EA39" s="69">
        <f t="shared" si="113"/>
        <v>0</v>
      </c>
      <c r="EB39" s="69">
        <f t="shared" si="114"/>
        <v>0</v>
      </c>
      <c r="EC39" s="69">
        <f t="shared" si="115"/>
        <v>0</v>
      </c>
      <c r="ED39" s="69">
        <f t="shared" si="116"/>
        <v>0</v>
      </c>
      <c r="EE39" s="69">
        <f t="shared" si="117"/>
        <v>0</v>
      </c>
      <c r="EF39" s="69">
        <f t="shared" si="118"/>
        <v>0</v>
      </c>
      <c r="EG39" s="69">
        <f t="shared" si="119"/>
        <v>0</v>
      </c>
      <c r="EH39" s="69">
        <f t="shared" si="120"/>
        <v>0</v>
      </c>
      <c r="EI39" s="69">
        <f t="shared" si="121"/>
        <v>0</v>
      </c>
      <c r="EJ39" s="69">
        <f t="shared" si="122"/>
        <v>0</v>
      </c>
      <c r="EK39" s="69">
        <f t="shared" si="123"/>
        <v>0</v>
      </c>
      <c r="EL39" s="69">
        <f t="shared" si="124"/>
        <v>0</v>
      </c>
      <c r="EM39" s="70"/>
      <c r="EN39" s="86">
        <f t="shared" si="125"/>
        <v>0</v>
      </c>
      <c r="EO39" s="58"/>
      <c r="EP39" s="68">
        <f t="shared" si="126"/>
        <v>3044.7008880910239</v>
      </c>
      <c r="EQ39" s="69">
        <f ca="1">IFERROR((NORMSDIST(-(((LN($EP39/$C$38)+(#REF!+($O$48^2)/2)*$O$52)/($O$48*SQRT($O$52)))-$O$48*SQRT($O$52)))*$C$38*EXP(-#REF!*$O$52)-NORMSDIST(-((LN($EP39/$C$38)+(#REF!+($O$48^2)/2)*$O$52)/($O$48*SQRT($O$52))))*$EP39)*100*$B$38,0)</f>
        <v>0</v>
      </c>
      <c r="ER39" s="69">
        <f ca="1">IFERROR((NORMSDIST(-(((LN($EP39/$C$39)+(#REF!+($O$48^2)/2)*$O$52)/($O$48*SQRT($O$52)))-$O$48*SQRT($O$52)))*$C$39*EXP(-#REF!*$O$52)-NORMSDIST(-((LN($EP39/$C$39)+(#REF!+($O$48^2)/2)*$O$52)/($O$48*SQRT($O$52))))*$EP39)*100*$B$39,0)</f>
        <v>0</v>
      </c>
      <c r="ES39" s="69">
        <f ca="1">IFERROR((NORMSDIST(-(((LN($EP39/$C$40)+(#REF!+($O$48^2)/2)*$O$52)/($O$48*SQRT($O$52)))-$O$48*SQRT($O$52)))*$C$40*EXP(-#REF!*$O$52)-NORMSDIST(-((LN($EP39/$C$40)+(#REF!+($O$48^2)/2)*$O$52)/($O$48*SQRT($O$52))))*$EP39)*100*$B$40,0)</f>
        <v>0</v>
      </c>
      <c r="ET39" s="69">
        <f ca="1">IFERROR((NORMSDIST(-(((LN($EP39/$C$41)+(#REF!+($O$48^2)/2)*$O$52)/($O$48*SQRT($O$52)))-$O$48*SQRT($O$52)))*$C$41*EXP(-#REF!*$O$52)-NORMSDIST(-((LN($EP39/$C$41)+(#REF!+($O$48^2)/2)*$O$52)/($O$48*SQRT($O$52))))*$EP39)*100*$B$41,0)</f>
        <v>0</v>
      </c>
      <c r="EU39" s="69">
        <f ca="1">IFERROR((NORMSDIST(-(((LN($EP39/$C$42)+(#REF!+($O$48^2)/2)*$O$52)/($O$48*SQRT($O$52)))-$O$48*SQRT($O$52)))*$C$42*EXP(-#REF!*$O$52)-NORMSDIST(-((LN($EP39/$C$42)+(#REF!+($O$48^2)/2)*$O$52)/($O$48*SQRT($O$52))))*$EP39)*100*$B$42,0)</f>
        <v>0</v>
      </c>
      <c r="EV39" s="69">
        <f ca="1">IFERROR((NORMSDIST(-(((LN($EP39/$C$43)+(#REF!+($O$48^2)/2)*$O$52)/($O$48*SQRT($O$52)))-$O$48*SQRT($O$52)))*$C$43*EXP(-#REF!*$O$52)-NORMSDIST(-((LN($EP39/$C$43)+(#REF!+($O$48^2)/2)*$O$52)/($O$48*SQRT($O$52))))*$EP39)*100*$B$43,0)</f>
        <v>0</v>
      </c>
      <c r="EW39" s="69">
        <f ca="1">IFERROR((NORMSDIST(-(((LN($EP39/$C$44)+(#REF!+($O$48^2)/2)*$O$52)/($O$48*SQRT($O$52)))-$O$48*SQRT($O$52)))*$C$44*EXP(-#REF!*$O$52)-NORMSDIST(-((LN($EP39/$C$44)+(#REF!+($O$48^2)/2)*$O$52)/($O$48*SQRT($O$52))))*$EP39)*100*$B$44,0)</f>
        <v>0</v>
      </c>
      <c r="EX39" s="69">
        <f ca="1">IFERROR((NORMSDIST(-(((LN($EP39/$C$45)+(#REF!+($O$48^2)/2)*$O$52)/($O$48*SQRT($O$52)))-$O$48*SQRT($O$52)))*$C$45*EXP(-#REF!*$O$52)-NORMSDIST(-((LN($EP39/$C$45)+(#REF!+($O$48^2)/2)*$O$52)/($O$48*SQRT($O$52))))*$EP39)*100*$B$45,0)</f>
        <v>0</v>
      </c>
      <c r="EY39" s="69">
        <f ca="1">IFERROR((NORMSDIST(-(((LN($EP39/$C$46)+(#REF!+($O$48^2)/2)*$O$52)/($O$48*SQRT($O$52)))-$O$48*SQRT($O$52)))*$C$46*EXP(-#REF!*$O$52)-NORMSDIST(-((LN($EP39/$C$46)+(#REF!+($O$48^2)/2)*$O$52)/($O$48*SQRT($O$52))))*$EP39)*100*$B$46,0)</f>
        <v>0</v>
      </c>
      <c r="EZ39" s="69">
        <f ca="1">IFERROR((NORMSDIST(-(((LN($EP39/$C$47)+(#REF!+($O$48^2)/2)*$O$52)/($O$48*SQRT($O$52)))-$O$48*SQRT($O$52)))*$C$47*EXP(-#REF!*$O$52)-NORMSDIST(-((LN($EP39/$C$47)+(#REF!+($O$48^2)/2)*$O$52)/($O$48*SQRT($O$52))))*$EP39)*100*$B$47,0)</f>
        <v>0</v>
      </c>
      <c r="FA39" s="69">
        <f ca="1">IFERROR((NORMSDIST(-(((LN($EP39/$C$48)+(#REF!+($O$48^2)/2)*$O$52)/($O$48*SQRT($O$52)))-$O$48*SQRT($O$52)))*$C$48*EXP(-#REF!*$O$52)-NORMSDIST(-((LN($EP39/$C$48)+(#REF!+($O$48^2)/2)*$O$52)/($O$48*SQRT($O$52))))*$EP39)*100*$B$48,0)</f>
        <v>0</v>
      </c>
      <c r="FB39" s="69">
        <f ca="1">IFERROR((NORMSDIST(-(((LN($EP39/$C$49)+(#REF!+($O$48^2)/2)*$O$52)/($O$48*SQRT($O$52)))-$O$48*SQRT($O$52)))*$C$49*EXP(-#REF!*$O$52)-NORMSDIST(-((LN($EP39/$C$49)+(#REF!+($O$48^2)/2)*$O$52)/($O$48*SQRT($O$52))))*$EP39)*100*$B$49,0)</f>
        <v>0</v>
      </c>
      <c r="FC39" s="69">
        <f ca="1">IFERROR((NORMSDIST(-(((LN($EP39/$C$50)+(#REF!+($O$48^2)/2)*$O$52)/($O$48*SQRT($O$52)))-$O$48*SQRT($O$52)))*$C$50*EXP(-#REF!*$O$52)-NORMSDIST(-((LN($EP39/$C$50)+(#REF!+($O$48^2)/2)*$O$52)/($O$48*SQRT($O$52))))*$EP39)*100*$B$50,0)</f>
        <v>0</v>
      </c>
      <c r="FD39" s="69">
        <f ca="1">IFERROR((NORMSDIST(-(((LN($EP39/$C$51)+(#REF!+($O$48^2)/2)*$O$52)/($O$48*SQRT($O$52)))-$O$48*SQRT($O$52)))*$C$51*EXP(-#REF!*$O$52)-NORMSDIST(-((LN($EP39/$C$51)+(#REF!+($O$48^2)/2)*$O$52)/($O$48*SQRT($O$52))))*$EP39)*100*$B$51,0)</f>
        <v>0</v>
      </c>
      <c r="FE39" s="69">
        <f ca="1">IFERROR((NORMSDIST(-(((LN($EP39/$C$52)+(#REF!+($O$48^2)/2)*$O$52)/($O$48*SQRT($O$52)))-$O$48*SQRT($O$52)))*$C$52*EXP(-#REF!*$O$52)-NORMSDIST(-((LN($EP39/$C$52)+(#REF!+($O$48^2)/2)*$O$52)/($O$48*SQRT($O$52))))*$EP39)*100*$B$52,0)</f>
        <v>0</v>
      </c>
      <c r="FF39" s="69">
        <f ca="1">IFERROR((NORMSDIST(-(((LN($EP39/$C$53)+(#REF!+($O$48^2)/2)*$O$52)/($O$48*SQRT($O$52)))-$O$48*SQRT($O$52)))*$C$53*EXP(-#REF!*$O$52)-NORMSDIST(-((LN($EP39/$C$53)+(#REF!+($O$48^2)/2)*$O$52)/($O$48*SQRT($O$52))))*$EP39)*100*$B$53,0)</f>
        <v>0</v>
      </c>
      <c r="FG39" s="69">
        <f ca="1">IFERROR((NORMSDIST(-(((LN($EP39/$C$54)+(#REF!+($O$48^2)/2)*$O$52)/($O$48*SQRT($O$52)))-$O$48*SQRT($O$52)))*$C$54*EXP(-#REF!*$O$52)-NORMSDIST(-((LN($EP39/$C$54)+(#REF!+($O$48^2)/2)*$O$52)/($O$48*SQRT($O$52))))*$EP39)*100*$B$54,0)</f>
        <v>0</v>
      </c>
      <c r="FH39" s="69">
        <f ca="1">IFERROR((NORMSDIST(-(((LN($EP39/$C$55)+(#REF!+($O$48^2)/2)*$O$52)/($O$48*SQRT($O$52)))-$O$48*SQRT($O$52)))*$C$55*EXP(-#REF!*$O$52)-NORMSDIST(-((LN($EP39/$C$55)+(#REF!+($O$48^2)/2)*$O$52)/($O$48*SQRT($O$52))))*$EP39)*100*$B$55,0)</f>
        <v>0</v>
      </c>
      <c r="FI39" s="69">
        <f ca="1">IFERROR((NORMSDIST(-(((LN($EP39/$C$56)+(#REF!+($O$48^2)/2)*$O$52)/($O$48*SQRT($O$52)))-$O$48*SQRT($O$52)))*$C$56*EXP(-#REF!*$O$52)-NORMSDIST(-((LN($EP39/$C$56)+(#REF!+($O$48^2)/2)*$O$52)/($O$48*SQRT($O$52))))*$EP39)*100*$B$56,0)</f>
        <v>0</v>
      </c>
      <c r="FJ39" s="69">
        <f ca="1">IFERROR((NORMSDIST(-(((LN($EP39/$C$57)+(#REF!+($O$48^2)/2)*$O$52)/($O$48*SQRT($O$52)))-$O$48*SQRT($O$52)))*$C$57*EXP(-#REF!*$O$52)-NORMSDIST(-((LN($EP39/$C$57)+(#REF!+($O$48^2)/2)*$O$52)/($O$48*SQRT($O$52))))*$EP39)*100*$B$57,0)</f>
        <v>0</v>
      </c>
      <c r="FK39" s="69">
        <f ca="1">IFERROR((NORMSDIST(-(((LN($EP39/$C$58)+(#REF!+($O$48^2)/2)*$O$52)/($O$48*SQRT($O$52)))-$O$48*SQRT($O$52)))*$C$58*EXP(-#REF!*$O$52)-NORMSDIST(-((LN($EP39/$C$58)+(#REF!+($O$48^2)/2)*$O$52)/($O$48*SQRT($O$52))))*$EP39)*100*$B$58,0)</f>
        <v>0</v>
      </c>
      <c r="FL39" s="69">
        <f ca="1">IFERROR((NORMSDIST(-(((LN($EP39/$C$59)+(#REF!+($O$48^2)/2)*$O$52)/($O$48*SQRT($O$52)))-$O$48*SQRT($O$52)))*$C$59*EXP(-#REF!*$O$52)-NORMSDIST(-((LN($EP39/$C$59)+(#REF!+($O$48^2)/2)*$O$52)/($O$48*SQRT($O$52))))*$EP39)*100*$B$59,0)</f>
        <v>0</v>
      </c>
      <c r="FM39" s="69">
        <f ca="1">IFERROR((NORMSDIST(-(((LN($EP39/$C$60)+(#REF!+($O$48^2)/2)*$O$52)/($O$48*SQRT($O$52)))-$O$48*SQRT($O$52)))*$C$60*EXP(-#REF!*$O$52)-NORMSDIST(-((LN($EP39/$C$60)+(#REF!+($O$48^2)/2)*$O$52)/($O$48*SQRT($O$52))))*$EP39)*100*$B$60,0)</f>
        <v>0</v>
      </c>
      <c r="FN39" s="69">
        <f ca="1">IFERROR((NORMSDIST(-(((LN($EP39/$C$61)+(#REF!+($O$48^2)/2)*$O$52)/($O$48*SQRT($O$52)))-$O$48*SQRT($O$52)))*$C$61*EXP(-#REF!*$O$52)-NORMSDIST(-((LN($EP39/$C$61)+(#REF!+($O$48^2)/2)*$O$52)/($O$48*SQRT($O$52))))*$EP39)*100*$B$61,0)</f>
        <v>0</v>
      </c>
      <c r="FO39" s="69">
        <f ca="1">IFERROR((NORMSDIST(-(((LN($EP39/$C$62)+(#REF!+($O$48^2)/2)*$O$52)/($O$48*SQRT($O$52)))-$O$48*SQRT($O$52)))*$C$62*EXP(-#REF!*$O$52)-NORMSDIST(-((LN($EP39/$C$62)+(#REF!+($O$48^2)/2)*$O$52)/($O$48*SQRT($O$52))))*$EP39)*100*$B$62,0)</f>
        <v>0</v>
      </c>
      <c r="FP39" s="69">
        <f ca="1">IFERROR((NORMSDIST(-(((LN($EP39/$C$63)+(#REF!+($O$48^2)/2)*$O$52)/($O$48*SQRT($O$52)))-$O$48*SQRT($O$52)))*$C$63*EXP(-#REF!*$O$52)-NORMSDIST(-((LN($EP39/$C$63)+(#REF!+($O$48^2)/2)*$O$52)/($O$48*SQRT($O$52))))*$EP39)*100*$B$63,0)</f>
        <v>0</v>
      </c>
      <c r="FQ39" s="69">
        <f ca="1">IFERROR((NORMSDIST(-(((LN($EP39/$C$64)+(#REF!+($O$48^2)/2)*$O$52)/($O$48*SQRT($O$52)))-$O$48*SQRT($O$52)))*$C$64*EXP(-#REF!*$O$52)-NORMSDIST(-((LN($EP39/$C$64)+(#REF!+($O$48^2)/2)*$O$52)/($O$48*SQRT($O$52))))*$EP39)*100*$B$64,0)</f>
        <v>0</v>
      </c>
      <c r="FR39" s="69">
        <f ca="1">IFERROR((NORMSDIST(-(((LN($EP39/$C$65)+(#REF!+($O$48^2)/2)*$O$52)/($O$48*SQRT($O$52)))-$O$48*SQRT($O$52)))*$C$65*EXP(-#REF!*$O$52)-NORMSDIST(-((LN($EP39/$C$65)+(#REF!+($O$48^2)/2)*$O$52)/($O$48*SQRT($O$52))))*$EP39)*100*$B$65,0)</f>
        <v>0</v>
      </c>
      <c r="FS39" s="69">
        <f ca="1">IFERROR((NORMSDIST(-(((LN($EP39/$C$66)+(#REF!+($O$48^2)/2)*$O$52)/($O$48*SQRT($O$52)))-$O$48*SQRT($O$52)))*$C$66*EXP(-#REF!*$O$52)-NORMSDIST(-((LN($EP39/$C$66)+(#REF!+($O$48^2)/2)*$O$52)/($O$48*SQRT($O$52))))*$EP39)*100*$B$66,0)</f>
        <v>0</v>
      </c>
      <c r="FT39" s="69">
        <f ca="1">IFERROR((NORMSDIST(-(((LN($EP39/$C$67)+(#REF!+($O$48^2)/2)*$O$52)/($O$48*SQRT($O$52)))-$O$48*SQRT($O$52)))*$C$67*EXP(-#REF!*$O$52)-NORMSDIST(-((LN($EP39/$C$67)+(#REF!+($O$48^2)/2)*$O$52)/($O$48*SQRT($O$52))))*$EP39)*100*$B$67,0)</f>
        <v>0</v>
      </c>
      <c r="FU39" s="69">
        <f ca="1">IFERROR((NORMSDIST(-(((LN($EP39/$C$68)+(#REF!+($O$48^2)/2)*$O$52)/($O$48*SQRT($O$52)))-$O$48*SQRT($O$52)))*$C$68*EXP(-#REF!*$O$52)-NORMSDIST(-((LN($EP39/$C$68)+(#REF!+($O$48^2)/2)*$O$52)/($O$48*SQRT($O$52))))*$EP39)*100*$B$68,0)</f>
        <v>0</v>
      </c>
      <c r="FV39" s="69">
        <f ca="1">IFERROR((NORMSDIST(-(((LN($EP39/$C$69)+(#REF!+($O$48^2)/2)*$O$52)/($O$48*SQRT($O$52)))-$O$48*SQRT($O$52)))*$C$69*EXP(-#REF!*$O$52)-NORMSDIST(-((LN($EP39/$C$69)+(#REF!+($O$48^2)/2)*$O$52)/($O$48*SQRT($O$52))))*$EP39)*100*$B$69,0)</f>
        <v>0</v>
      </c>
      <c r="FW39" s="69">
        <f ca="1">IFERROR((NORMSDIST(-(((LN($EP39/$C$70)+(#REF!+($O$48^2)/2)*$O$52)/($O$48*SQRT($O$52)))-$O$48*SQRT($O$52)))*$C$70*EXP(-#REF!*$O$52)-NORMSDIST(-((LN($EP39/$C$70)+(#REF!+($O$48^2)/2)*$O$52)/($O$48*SQRT($O$52))))*$EP39)*100*$B$70,0)</f>
        <v>0</v>
      </c>
      <c r="FX39" s="69">
        <f ca="1">IFERROR((NORMSDIST(-(((LN($EP39/$C$71)+(#REF!+($O$48^2)/2)*$O$52)/($O$48*SQRT($O$52)))-$O$48*SQRT($O$52)))*$C$71*EXP(-#REF!*$O$52)-NORMSDIST(-((LN($EP39/$C$71)+(#REF!+($O$48^2)/2)*$O$52)/($O$48*SQRT($O$52))))*$EP39)*100*$B$71,0)</f>
        <v>0</v>
      </c>
      <c r="FY39" s="69">
        <f ca="1">IFERROR((NORMSDIST(-(((LN($EP39/$C$72)+(#REF!+($O$48^2)/2)*$O$52)/($O$48*SQRT($O$52)))-$O$48*SQRT($O$52)))*$C$72*EXP(-#REF!*$O$52)-NORMSDIST(-((LN($EP39/$C$72)+(#REF!+($O$48^2)/2)*$O$52)/($O$48*SQRT($O$52))))*$EP39)*100*$B$72,0)</f>
        <v>0</v>
      </c>
      <c r="FZ39" s="69">
        <f t="shared" si="127"/>
        <v>0</v>
      </c>
      <c r="GA39" s="69">
        <f t="shared" si="128"/>
        <v>0</v>
      </c>
      <c r="GB39" s="69">
        <f t="shared" si="129"/>
        <v>0</v>
      </c>
      <c r="GC39" s="69">
        <f t="shared" si="130"/>
        <v>0</v>
      </c>
      <c r="GD39" s="70"/>
      <c r="GE39" s="86">
        <f t="shared" ca="1" si="131"/>
        <v>0</v>
      </c>
    </row>
    <row r="40" spans="1:187">
      <c r="A40" s="167" t="s">
        <v>205</v>
      </c>
      <c r="B40" s="594"/>
      <c r="C40" s="600">
        <v>2808.1</v>
      </c>
      <c r="D40" s="595">
        <v>1.264</v>
      </c>
      <c r="E40" s="591">
        <f t="shared" si="0"/>
        <v>0</v>
      </c>
      <c r="F40" s="593">
        <f t="shared" si="79"/>
        <v>0</v>
      </c>
      <c r="G40" s="596">
        <f t="shared" si="132"/>
        <v>1.35</v>
      </c>
      <c r="H40" s="781"/>
      <c r="I40" s="637">
        <f t="shared" si="80"/>
        <v>0</v>
      </c>
      <c r="J40" s="681">
        <f t="shared" si="81"/>
        <v>0</v>
      </c>
      <c r="K40" s="49"/>
      <c r="L40" s="906" t="s">
        <v>0</v>
      </c>
      <c r="M40" s="907"/>
      <c r="N40" s="907"/>
      <c r="O40" s="638">
        <f>AA43+SUM(B73:B75)</f>
        <v>0</v>
      </c>
      <c r="P40" s="49"/>
      <c r="Q40" s="740"/>
      <c r="R40" s="764">
        <f t="shared" si="73"/>
        <v>0</v>
      </c>
      <c r="S40" s="761" t="str">
        <f t="shared" si="7"/>
        <v/>
      </c>
      <c r="T40" s="586" t="str">
        <f t="shared" si="74"/>
        <v/>
      </c>
      <c r="U40" s="753" t="str">
        <f t="shared" si="9"/>
        <v/>
      </c>
      <c r="V40" s="765">
        <f t="shared" ca="1" si="75"/>
        <v>0</v>
      </c>
      <c r="W40" s="582">
        <f>IFERROR(VLOOKUP($U40,HomeBroker!$A$30:$F$90,6,0),0)</f>
        <v>0</v>
      </c>
      <c r="X40" s="581" t="str">
        <f t="shared" si="64"/>
        <v/>
      </c>
      <c r="Y40" s="672" t="str">
        <f t="shared" si="11"/>
        <v/>
      </c>
      <c r="Z40" s="49"/>
      <c r="AA40" s="743"/>
      <c r="AB40" s="778">
        <f t="shared" si="76"/>
        <v>0</v>
      </c>
      <c r="AC40" s="761" t="str">
        <f t="shared" si="12"/>
        <v/>
      </c>
      <c r="AD40" s="586" t="str">
        <f t="shared" si="77"/>
        <v/>
      </c>
      <c r="AE40" s="753" t="str">
        <f t="shared" si="14"/>
        <v/>
      </c>
      <c r="AF40" s="758">
        <f t="shared" ca="1" si="78"/>
        <v>0</v>
      </c>
      <c r="AG40" s="582">
        <f>IFERROR(VLOOKUP($AE40,HomeBroker!$A$30:$F$90,6,0),0)</f>
        <v>0</v>
      </c>
      <c r="AH40" s="581" t="str">
        <f t="shared" si="66"/>
        <v/>
      </c>
      <c r="AI40" s="672" t="str">
        <f t="shared" si="67"/>
        <v/>
      </c>
      <c r="AJ40" s="49"/>
      <c r="AK40" s="673"/>
      <c r="AL40" s="605" t="s">
        <v>160</v>
      </c>
      <c r="AM40" s="584"/>
      <c r="AN40" s="598"/>
      <c r="AO40" s="587"/>
      <c r="AP40" s="590">
        <f t="shared" si="16"/>
        <v>0</v>
      </c>
      <c r="AQ40" s="601">
        <f t="shared" si="82"/>
        <v>0</v>
      </c>
      <c r="AR40" s="606" t="s">
        <v>206</v>
      </c>
      <c r="AS40" s="584"/>
      <c r="AT40" s="598"/>
      <c r="AU40" s="587"/>
      <c r="AV40" s="590">
        <f t="shared" si="18"/>
        <v>0</v>
      </c>
      <c r="AW40" s="601">
        <f t="shared" si="83"/>
        <v>0</v>
      </c>
      <c r="AX40" s="609" t="s">
        <v>207</v>
      </c>
      <c r="AY40" s="607"/>
      <c r="AZ40" s="587"/>
      <c r="BA40" s="590">
        <f t="shared" si="20"/>
        <v>0</v>
      </c>
      <c r="BB40" s="592">
        <f t="shared" si="84"/>
        <v>0</v>
      </c>
      <c r="CY40" s="68">
        <f t="shared" si="85"/>
        <v>3106.8376409092079</v>
      </c>
      <c r="CZ40" s="69">
        <f t="shared" si="86"/>
        <v>0</v>
      </c>
      <c r="DA40" s="69">
        <f t="shared" si="87"/>
        <v>0</v>
      </c>
      <c r="DB40" s="69">
        <f t="shared" si="88"/>
        <v>0</v>
      </c>
      <c r="DC40" s="69">
        <f t="shared" si="89"/>
        <v>0</v>
      </c>
      <c r="DD40" s="69">
        <f t="shared" si="90"/>
        <v>0</v>
      </c>
      <c r="DE40" s="69">
        <f t="shared" si="91"/>
        <v>0</v>
      </c>
      <c r="DF40" s="69">
        <f t="shared" si="92"/>
        <v>0</v>
      </c>
      <c r="DG40" s="69">
        <f t="shared" si="93"/>
        <v>0</v>
      </c>
      <c r="DH40" s="69">
        <f t="shared" si="94"/>
        <v>0</v>
      </c>
      <c r="DI40" s="69">
        <f t="shared" si="95"/>
        <v>0</v>
      </c>
      <c r="DJ40" s="69">
        <f t="shared" si="96"/>
        <v>0</v>
      </c>
      <c r="DK40" s="69">
        <f t="shared" si="97"/>
        <v>0</v>
      </c>
      <c r="DL40" s="69">
        <f t="shared" si="98"/>
        <v>0</v>
      </c>
      <c r="DM40" s="69">
        <f t="shared" si="99"/>
        <v>0</v>
      </c>
      <c r="DN40" s="69">
        <f t="shared" si="100"/>
        <v>0</v>
      </c>
      <c r="DO40" s="69">
        <f t="shared" si="101"/>
        <v>0</v>
      </c>
      <c r="DP40" s="69">
        <f t="shared" si="102"/>
        <v>0</v>
      </c>
      <c r="DQ40" s="69">
        <f t="shared" si="103"/>
        <v>0</v>
      </c>
      <c r="DR40" s="69">
        <f t="shared" si="104"/>
        <v>0</v>
      </c>
      <c r="DS40" s="69">
        <f t="shared" si="105"/>
        <v>0</v>
      </c>
      <c r="DT40" s="69">
        <f t="shared" si="106"/>
        <v>0</v>
      </c>
      <c r="DU40" s="69">
        <f t="shared" si="107"/>
        <v>0</v>
      </c>
      <c r="DV40" s="69">
        <f t="shared" si="108"/>
        <v>0</v>
      </c>
      <c r="DW40" s="69">
        <f t="shared" si="109"/>
        <v>0</v>
      </c>
      <c r="DX40" s="69">
        <f t="shared" si="110"/>
        <v>0</v>
      </c>
      <c r="DY40" s="69">
        <f t="shared" si="111"/>
        <v>0</v>
      </c>
      <c r="DZ40" s="69">
        <f t="shared" si="112"/>
        <v>0</v>
      </c>
      <c r="EA40" s="69">
        <f t="shared" si="113"/>
        <v>0</v>
      </c>
      <c r="EB40" s="69">
        <f t="shared" si="114"/>
        <v>0</v>
      </c>
      <c r="EC40" s="69">
        <f t="shared" si="115"/>
        <v>0</v>
      </c>
      <c r="ED40" s="69">
        <f t="shared" si="116"/>
        <v>0</v>
      </c>
      <c r="EE40" s="69">
        <f t="shared" si="117"/>
        <v>0</v>
      </c>
      <c r="EF40" s="69">
        <f t="shared" si="118"/>
        <v>0</v>
      </c>
      <c r="EG40" s="69">
        <f t="shared" si="119"/>
        <v>0</v>
      </c>
      <c r="EH40" s="69">
        <f t="shared" si="120"/>
        <v>0</v>
      </c>
      <c r="EI40" s="69">
        <f t="shared" si="121"/>
        <v>0</v>
      </c>
      <c r="EJ40" s="69">
        <f t="shared" si="122"/>
        <v>0</v>
      </c>
      <c r="EK40" s="69">
        <f t="shared" si="123"/>
        <v>0</v>
      </c>
      <c r="EL40" s="69">
        <f t="shared" si="124"/>
        <v>0</v>
      </c>
      <c r="EM40" s="70"/>
      <c r="EN40" s="86">
        <f t="shared" si="125"/>
        <v>0</v>
      </c>
      <c r="EO40" s="58"/>
      <c r="EP40" s="68">
        <f t="shared" si="126"/>
        <v>3106.8376409092079</v>
      </c>
      <c r="EQ40" s="69">
        <f ca="1">IFERROR((NORMSDIST(-(((LN($EP40/$C$38)+(#REF!+($O$48^2)/2)*$O$52)/($O$48*SQRT($O$52)))-$O$48*SQRT($O$52)))*$C$38*EXP(-#REF!*$O$52)-NORMSDIST(-((LN($EP40/$C$38)+(#REF!+($O$48^2)/2)*$O$52)/($O$48*SQRT($O$52))))*$EP40)*100*$B$38,0)</f>
        <v>0</v>
      </c>
      <c r="ER40" s="69">
        <f ca="1">IFERROR((NORMSDIST(-(((LN($EP40/$C$39)+(#REF!+($O$48^2)/2)*$O$52)/($O$48*SQRT($O$52)))-$O$48*SQRT($O$52)))*$C$39*EXP(-#REF!*$O$52)-NORMSDIST(-((LN($EP40/$C$39)+(#REF!+($O$48^2)/2)*$O$52)/($O$48*SQRT($O$52))))*$EP40)*100*$B$39,0)</f>
        <v>0</v>
      </c>
      <c r="ES40" s="69">
        <f ca="1">IFERROR((NORMSDIST(-(((LN($EP40/$C$40)+(#REF!+($O$48^2)/2)*$O$52)/($O$48*SQRT($O$52)))-$O$48*SQRT($O$52)))*$C$40*EXP(-#REF!*$O$52)-NORMSDIST(-((LN($EP40/$C$40)+(#REF!+($O$48^2)/2)*$O$52)/($O$48*SQRT($O$52))))*$EP40)*100*$B$40,0)</f>
        <v>0</v>
      </c>
      <c r="ET40" s="69">
        <f ca="1">IFERROR((NORMSDIST(-(((LN($EP40/$C$41)+(#REF!+($O$48^2)/2)*$O$52)/($O$48*SQRT($O$52)))-$O$48*SQRT($O$52)))*$C$41*EXP(-#REF!*$O$52)-NORMSDIST(-((LN($EP40/$C$41)+(#REF!+($O$48^2)/2)*$O$52)/($O$48*SQRT($O$52))))*$EP40)*100*$B$41,0)</f>
        <v>0</v>
      </c>
      <c r="EU40" s="69">
        <f ca="1">IFERROR((NORMSDIST(-(((LN($EP40/$C$42)+(#REF!+($O$48^2)/2)*$O$52)/($O$48*SQRT($O$52)))-$O$48*SQRT($O$52)))*$C$42*EXP(-#REF!*$O$52)-NORMSDIST(-((LN($EP40/$C$42)+(#REF!+($O$48^2)/2)*$O$52)/($O$48*SQRT($O$52))))*$EP40)*100*$B$42,0)</f>
        <v>0</v>
      </c>
      <c r="EV40" s="69">
        <f ca="1">IFERROR((NORMSDIST(-(((LN($EP40/$C$43)+(#REF!+($O$48^2)/2)*$O$52)/($O$48*SQRT($O$52)))-$O$48*SQRT($O$52)))*$C$43*EXP(-#REF!*$O$52)-NORMSDIST(-((LN($EP40/$C$43)+(#REF!+($O$48^2)/2)*$O$52)/($O$48*SQRT($O$52))))*$EP40)*100*$B$43,0)</f>
        <v>0</v>
      </c>
      <c r="EW40" s="69">
        <f ca="1">IFERROR((NORMSDIST(-(((LN($EP40/$C$44)+(#REF!+($O$48^2)/2)*$O$52)/($O$48*SQRT($O$52)))-$O$48*SQRT($O$52)))*$C$44*EXP(-#REF!*$O$52)-NORMSDIST(-((LN($EP40/$C$44)+(#REF!+($O$48^2)/2)*$O$52)/($O$48*SQRT($O$52))))*$EP40)*100*$B$44,0)</f>
        <v>0</v>
      </c>
      <c r="EX40" s="69">
        <f ca="1">IFERROR((NORMSDIST(-(((LN($EP40/$C$45)+(#REF!+($O$48^2)/2)*$O$52)/($O$48*SQRT($O$52)))-$O$48*SQRT($O$52)))*$C$45*EXP(-#REF!*$O$52)-NORMSDIST(-((LN($EP40/$C$45)+(#REF!+($O$48^2)/2)*$O$52)/($O$48*SQRT($O$52))))*$EP40)*100*$B$45,0)</f>
        <v>0</v>
      </c>
      <c r="EY40" s="69">
        <f ca="1">IFERROR((NORMSDIST(-(((LN($EP40/$C$46)+(#REF!+($O$48^2)/2)*$O$52)/($O$48*SQRT($O$52)))-$O$48*SQRT($O$52)))*$C$46*EXP(-#REF!*$O$52)-NORMSDIST(-((LN($EP40/$C$46)+(#REF!+($O$48^2)/2)*$O$52)/($O$48*SQRT($O$52))))*$EP40)*100*$B$46,0)</f>
        <v>0</v>
      </c>
      <c r="EZ40" s="69">
        <f ca="1">IFERROR((NORMSDIST(-(((LN($EP40/$C$47)+(#REF!+($O$48^2)/2)*$O$52)/($O$48*SQRT($O$52)))-$O$48*SQRT($O$52)))*$C$47*EXP(-#REF!*$O$52)-NORMSDIST(-((LN($EP40/$C$47)+(#REF!+($O$48^2)/2)*$O$52)/($O$48*SQRT($O$52))))*$EP40)*100*$B$47,0)</f>
        <v>0</v>
      </c>
      <c r="FA40" s="69">
        <f ca="1">IFERROR((NORMSDIST(-(((LN($EP40/$C$48)+(#REF!+($O$48^2)/2)*$O$52)/($O$48*SQRT($O$52)))-$O$48*SQRT($O$52)))*$C$48*EXP(-#REF!*$O$52)-NORMSDIST(-((LN($EP40/$C$48)+(#REF!+($O$48^2)/2)*$O$52)/($O$48*SQRT($O$52))))*$EP40)*100*$B$48,0)</f>
        <v>0</v>
      </c>
      <c r="FB40" s="69">
        <f ca="1">IFERROR((NORMSDIST(-(((LN($EP40/$C$49)+(#REF!+($O$48^2)/2)*$O$52)/($O$48*SQRT($O$52)))-$O$48*SQRT($O$52)))*$C$49*EXP(-#REF!*$O$52)-NORMSDIST(-((LN($EP40/$C$49)+(#REF!+($O$48^2)/2)*$O$52)/($O$48*SQRT($O$52))))*$EP40)*100*$B$49,0)</f>
        <v>0</v>
      </c>
      <c r="FC40" s="69">
        <f ca="1">IFERROR((NORMSDIST(-(((LN($EP40/$C$50)+(#REF!+($O$48^2)/2)*$O$52)/($O$48*SQRT($O$52)))-$O$48*SQRT($O$52)))*$C$50*EXP(-#REF!*$O$52)-NORMSDIST(-((LN($EP40/$C$50)+(#REF!+($O$48^2)/2)*$O$52)/($O$48*SQRT($O$52))))*$EP40)*100*$B$50,0)</f>
        <v>0</v>
      </c>
      <c r="FD40" s="69">
        <f ca="1">IFERROR((NORMSDIST(-(((LN($EP40/$C$51)+(#REF!+($O$48^2)/2)*$O$52)/($O$48*SQRT($O$52)))-$O$48*SQRT($O$52)))*$C$51*EXP(-#REF!*$O$52)-NORMSDIST(-((LN($EP40/$C$51)+(#REF!+($O$48^2)/2)*$O$52)/($O$48*SQRT($O$52))))*$EP40)*100*$B$51,0)</f>
        <v>0</v>
      </c>
      <c r="FE40" s="69">
        <f ca="1">IFERROR((NORMSDIST(-(((LN($EP40/$C$52)+(#REF!+($O$48^2)/2)*$O$52)/($O$48*SQRT($O$52)))-$O$48*SQRT($O$52)))*$C$52*EXP(-#REF!*$O$52)-NORMSDIST(-((LN($EP40/$C$52)+(#REF!+($O$48^2)/2)*$O$52)/($O$48*SQRT($O$52))))*$EP40)*100*$B$52,0)</f>
        <v>0</v>
      </c>
      <c r="FF40" s="69">
        <f ca="1">IFERROR((NORMSDIST(-(((LN($EP40/$C$53)+(#REF!+($O$48^2)/2)*$O$52)/($O$48*SQRT($O$52)))-$O$48*SQRT($O$52)))*$C$53*EXP(-#REF!*$O$52)-NORMSDIST(-((LN($EP40/$C$53)+(#REF!+($O$48^2)/2)*$O$52)/($O$48*SQRT($O$52))))*$EP40)*100*$B$53,0)</f>
        <v>0</v>
      </c>
      <c r="FG40" s="69">
        <f ca="1">IFERROR((NORMSDIST(-(((LN($EP40/$C$54)+(#REF!+($O$48^2)/2)*$O$52)/($O$48*SQRT($O$52)))-$O$48*SQRT($O$52)))*$C$54*EXP(-#REF!*$O$52)-NORMSDIST(-((LN($EP40/$C$54)+(#REF!+($O$48^2)/2)*$O$52)/($O$48*SQRT($O$52))))*$EP40)*100*$B$54,0)</f>
        <v>0</v>
      </c>
      <c r="FH40" s="69">
        <f ca="1">IFERROR((NORMSDIST(-(((LN($EP40/$C$55)+(#REF!+($O$48^2)/2)*$O$52)/($O$48*SQRT($O$52)))-$O$48*SQRT($O$52)))*$C$55*EXP(-#REF!*$O$52)-NORMSDIST(-((LN($EP40/$C$55)+(#REF!+($O$48^2)/2)*$O$52)/($O$48*SQRT($O$52))))*$EP40)*100*$B$55,0)</f>
        <v>0</v>
      </c>
      <c r="FI40" s="69">
        <f ca="1">IFERROR((NORMSDIST(-(((LN($EP40/$C$56)+(#REF!+($O$48^2)/2)*$O$52)/($O$48*SQRT($O$52)))-$O$48*SQRT($O$52)))*$C$56*EXP(-#REF!*$O$52)-NORMSDIST(-((LN($EP40/$C$56)+(#REF!+($O$48^2)/2)*$O$52)/($O$48*SQRT($O$52))))*$EP40)*100*$B$56,0)</f>
        <v>0</v>
      </c>
      <c r="FJ40" s="69">
        <f ca="1">IFERROR((NORMSDIST(-(((LN($EP40/$C$57)+(#REF!+($O$48^2)/2)*$O$52)/($O$48*SQRT($O$52)))-$O$48*SQRT($O$52)))*$C$57*EXP(-#REF!*$O$52)-NORMSDIST(-((LN($EP40/$C$57)+(#REF!+($O$48^2)/2)*$O$52)/($O$48*SQRT($O$52))))*$EP40)*100*$B$57,0)</f>
        <v>0</v>
      </c>
      <c r="FK40" s="69">
        <f ca="1">IFERROR((NORMSDIST(-(((LN($EP40/$C$58)+(#REF!+($O$48^2)/2)*$O$52)/($O$48*SQRT($O$52)))-$O$48*SQRT($O$52)))*$C$58*EXP(-#REF!*$O$52)-NORMSDIST(-((LN($EP40/$C$58)+(#REF!+($O$48^2)/2)*$O$52)/($O$48*SQRT($O$52))))*$EP40)*100*$B$58,0)</f>
        <v>0</v>
      </c>
      <c r="FL40" s="69">
        <f ca="1">IFERROR((NORMSDIST(-(((LN($EP40/$C$59)+(#REF!+($O$48^2)/2)*$O$52)/($O$48*SQRT($O$52)))-$O$48*SQRT($O$52)))*$C$59*EXP(-#REF!*$O$52)-NORMSDIST(-((LN($EP40/$C$59)+(#REF!+($O$48^2)/2)*$O$52)/($O$48*SQRT($O$52))))*$EP40)*100*$B$59,0)</f>
        <v>0</v>
      </c>
      <c r="FM40" s="69">
        <f ca="1">IFERROR((NORMSDIST(-(((LN($EP40/$C$60)+(#REF!+($O$48^2)/2)*$O$52)/($O$48*SQRT($O$52)))-$O$48*SQRT($O$52)))*$C$60*EXP(-#REF!*$O$52)-NORMSDIST(-((LN($EP40/$C$60)+(#REF!+($O$48^2)/2)*$O$52)/($O$48*SQRT($O$52))))*$EP40)*100*$B$60,0)</f>
        <v>0</v>
      </c>
      <c r="FN40" s="69">
        <f ca="1">IFERROR((NORMSDIST(-(((LN($EP40/$C$61)+(#REF!+($O$48^2)/2)*$O$52)/($O$48*SQRT($O$52)))-$O$48*SQRT($O$52)))*$C$61*EXP(-#REF!*$O$52)-NORMSDIST(-((LN($EP40/$C$61)+(#REF!+($O$48^2)/2)*$O$52)/($O$48*SQRT($O$52))))*$EP40)*100*$B$61,0)</f>
        <v>0</v>
      </c>
      <c r="FO40" s="69">
        <f ca="1">IFERROR((NORMSDIST(-(((LN($EP40/$C$62)+(#REF!+($O$48^2)/2)*$O$52)/($O$48*SQRT($O$52)))-$O$48*SQRT($O$52)))*$C$62*EXP(-#REF!*$O$52)-NORMSDIST(-((LN($EP40/$C$62)+(#REF!+($O$48^2)/2)*$O$52)/($O$48*SQRT($O$52))))*$EP40)*100*$B$62,0)</f>
        <v>0</v>
      </c>
      <c r="FP40" s="69">
        <f ca="1">IFERROR((NORMSDIST(-(((LN($EP40/$C$63)+(#REF!+($O$48^2)/2)*$O$52)/($O$48*SQRT($O$52)))-$O$48*SQRT($O$52)))*$C$63*EXP(-#REF!*$O$52)-NORMSDIST(-((LN($EP40/$C$63)+(#REF!+($O$48^2)/2)*$O$52)/($O$48*SQRT($O$52))))*$EP40)*100*$B$63,0)</f>
        <v>0</v>
      </c>
      <c r="FQ40" s="69">
        <f ca="1">IFERROR((NORMSDIST(-(((LN($EP40/$C$64)+(#REF!+($O$48^2)/2)*$O$52)/($O$48*SQRT($O$52)))-$O$48*SQRT($O$52)))*$C$64*EXP(-#REF!*$O$52)-NORMSDIST(-((LN($EP40/$C$64)+(#REF!+($O$48^2)/2)*$O$52)/($O$48*SQRT($O$52))))*$EP40)*100*$B$64,0)</f>
        <v>0</v>
      </c>
      <c r="FR40" s="69">
        <f ca="1">IFERROR((NORMSDIST(-(((LN($EP40/$C$65)+(#REF!+($O$48^2)/2)*$O$52)/($O$48*SQRT($O$52)))-$O$48*SQRT($O$52)))*$C$65*EXP(-#REF!*$O$52)-NORMSDIST(-((LN($EP40/$C$65)+(#REF!+($O$48^2)/2)*$O$52)/($O$48*SQRT($O$52))))*$EP40)*100*$B$65,0)</f>
        <v>0</v>
      </c>
      <c r="FS40" s="69">
        <f ca="1">IFERROR((NORMSDIST(-(((LN($EP40/$C$66)+(#REF!+($O$48^2)/2)*$O$52)/($O$48*SQRT($O$52)))-$O$48*SQRT($O$52)))*$C$66*EXP(-#REF!*$O$52)-NORMSDIST(-((LN($EP40/$C$66)+(#REF!+($O$48^2)/2)*$O$52)/($O$48*SQRT($O$52))))*$EP40)*100*$B$66,0)</f>
        <v>0</v>
      </c>
      <c r="FT40" s="69">
        <f ca="1">IFERROR((NORMSDIST(-(((LN($EP40/$C$67)+(#REF!+($O$48^2)/2)*$O$52)/($O$48*SQRT($O$52)))-$O$48*SQRT($O$52)))*$C$67*EXP(-#REF!*$O$52)-NORMSDIST(-((LN($EP40/$C$67)+(#REF!+($O$48^2)/2)*$O$52)/($O$48*SQRT($O$52))))*$EP40)*100*$B$67,0)</f>
        <v>0</v>
      </c>
      <c r="FU40" s="69">
        <f ca="1">IFERROR((NORMSDIST(-(((LN($EP40/$C$68)+(#REF!+($O$48^2)/2)*$O$52)/($O$48*SQRT($O$52)))-$O$48*SQRT($O$52)))*$C$68*EXP(-#REF!*$O$52)-NORMSDIST(-((LN($EP40/$C$68)+(#REF!+($O$48^2)/2)*$O$52)/($O$48*SQRT($O$52))))*$EP40)*100*$B$68,0)</f>
        <v>0</v>
      </c>
      <c r="FV40" s="69">
        <f ca="1">IFERROR((NORMSDIST(-(((LN($EP40/$C$69)+(#REF!+($O$48^2)/2)*$O$52)/($O$48*SQRT($O$52)))-$O$48*SQRT($O$52)))*$C$69*EXP(-#REF!*$O$52)-NORMSDIST(-((LN($EP40/$C$69)+(#REF!+($O$48^2)/2)*$O$52)/($O$48*SQRT($O$52))))*$EP40)*100*$B$69,0)</f>
        <v>0</v>
      </c>
      <c r="FW40" s="69">
        <f ca="1">IFERROR((NORMSDIST(-(((LN($EP40/$C$70)+(#REF!+($O$48^2)/2)*$O$52)/($O$48*SQRT($O$52)))-$O$48*SQRT($O$52)))*$C$70*EXP(-#REF!*$O$52)-NORMSDIST(-((LN($EP40/$C$70)+(#REF!+($O$48^2)/2)*$O$52)/($O$48*SQRT($O$52))))*$EP40)*100*$B$70,0)</f>
        <v>0</v>
      </c>
      <c r="FX40" s="69">
        <f ca="1">IFERROR((NORMSDIST(-(((LN($EP40/$C$71)+(#REF!+($O$48^2)/2)*$O$52)/($O$48*SQRT($O$52)))-$O$48*SQRT($O$52)))*$C$71*EXP(-#REF!*$O$52)-NORMSDIST(-((LN($EP40/$C$71)+(#REF!+($O$48^2)/2)*$O$52)/($O$48*SQRT($O$52))))*$EP40)*100*$B$71,0)</f>
        <v>0</v>
      </c>
      <c r="FY40" s="69">
        <f ca="1">IFERROR((NORMSDIST(-(((LN($EP40/$C$72)+(#REF!+($O$48^2)/2)*$O$52)/($O$48*SQRT($O$52)))-$O$48*SQRT($O$52)))*$C$72*EXP(-#REF!*$O$52)-NORMSDIST(-((LN($EP40/$C$72)+(#REF!+($O$48^2)/2)*$O$52)/($O$48*SQRT($O$52))))*$EP40)*100*$B$72,0)</f>
        <v>0</v>
      </c>
      <c r="FZ40" s="69">
        <f t="shared" si="127"/>
        <v>0</v>
      </c>
      <c r="GA40" s="69">
        <f t="shared" si="128"/>
        <v>0</v>
      </c>
      <c r="GB40" s="69">
        <f t="shared" si="129"/>
        <v>0</v>
      </c>
      <c r="GC40" s="69">
        <f t="shared" si="130"/>
        <v>0</v>
      </c>
      <c r="GD40" s="70"/>
      <c r="GE40" s="86">
        <f t="shared" ca="1" si="131"/>
        <v>0</v>
      </c>
    </row>
    <row r="41" spans="1:187">
      <c r="A41" s="167" t="s">
        <v>205</v>
      </c>
      <c r="B41" s="797"/>
      <c r="C41" s="798">
        <v>2958.1</v>
      </c>
      <c r="D41" s="799">
        <v>3.16</v>
      </c>
      <c r="E41" s="806">
        <f t="shared" si="0"/>
        <v>0</v>
      </c>
      <c r="F41" s="807">
        <f t="shared" si="79"/>
        <v>0</v>
      </c>
      <c r="G41" s="802">
        <f t="shared" si="132"/>
        <v>1.71</v>
      </c>
      <c r="H41" s="803"/>
      <c r="I41" s="636">
        <f t="shared" si="80"/>
        <v>0</v>
      </c>
      <c r="J41" s="680">
        <f t="shared" si="81"/>
        <v>0</v>
      </c>
      <c r="K41" s="49"/>
      <c r="L41" s="87"/>
      <c r="M41" s="87"/>
      <c r="N41" s="87"/>
      <c r="O41" s="87"/>
      <c r="P41" s="49"/>
      <c r="Q41" s="741"/>
      <c r="R41" s="749">
        <f t="shared" si="73"/>
        <v>0</v>
      </c>
      <c r="S41" s="762" t="str">
        <f t="shared" si="7"/>
        <v/>
      </c>
      <c r="T41" s="588" t="str">
        <f t="shared" si="74"/>
        <v/>
      </c>
      <c r="U41" s="754" t="str">
        <f t="shared" si="9"/>
        <v/>
      </c>
      <c r="V41" s="752">
        <f t="shared" ca="1" si="75"/>
        <v>0</v>
      </c>
      <c r="W41" s="583">
        <f>IFERROR(VLOOKUP($U41,HomeBroker!$A$30:$F$90,6,0),0)</f>
        <v>0</v>
      </c>
      <c r="X41" s="580" t="str">
        <f t="shared" si="64"/>
        <v/>
      </c>
      <c r="Y41" s="671" t="str">
        <f t="shared" si="11"/>
        <v/>
      </c>
      <c r="Z41" s="49"/>
      <c r="AA41" s="742"/>
      <c r="AB41" s="750">
        <f t="shared" si="76"/>
        <v>0</v>
      </c>
      <c r="AC41" s="762" t="str">
        <f t="shared" si="12"/>
        <v/>
      </c>
      <c r="AD41" s="588" t="str">
        <f t="shared" si="77"/>
        <v/>
      </c>
      <c r="AE41" s="754" t="str">
        <f t="shared" si="14"/>
        <v/>
      </c>
      <c r="AF41" s="759">
        <f t="shared" ca="1" si="78"/>
        <v>0</v>
      </c>
      <c r="AG41" s="583">
        <f>IFERROR(VLOOKUP($AE41,HomeBroker!$A$30:$F$90,6,0),0)</f>
        <v>0</v>
      </c>
      <c r="AH41" s="580" t="str">
        <f t="shared" si="66"/>
        <v/>
      </c>
      <c r="AI41" s="671" t="str">
        <f t="shared" si="67"/>
        <v/>
      </c>
      <c r="AJ41" s="49"/>
      <c r="AK41" s="674"/>
      <c r="AL41" s="605" t="s">
        <v>160</v>
      </c>
      <c r="AM41" s="585"/>
      <c r="AN41" s="599"/>
      <c r="AO41" s="589"/>
      <c r="AP41" s="591">
        <f t="shared" si="16"/>
        <v>0</v>
      </c>
      <c r="AQ41" s="602">
        <f t="shared" si="82"/>
        <v>0</v>
      </c>
      <c r="AR41" s="606" t="s">
        <v>206</v>
      </c>
      <c r="AS41" s="585"/>
      <c r="AT41" s="599"/>
      <c r="AU41" s="589"/>
      <c r="AV41" s="591">
        <f t="shared" si="18"/>
        <v>0</v>
      </c>
      <c r="AW41" s="602">
        <f t="shared" si="83"/>
        <v>0</v>
      </c>
      <c r="AX41" s="609" t="s">
        <v>207</v>
      </c>
      <c r="AY41" s="608"/>
      <c r="AZ41" s="589"/>
      <c r="BA41" s="591">
        <f t="shared" si="20"/>
        <v>0</v>
      </c>
      <c r="BB41" s="593">
        <f t="shared" si="84"/>
        <v>0</v>
      </c>
      <c r="CY41" s="68">
        <f t="shared" si="85"/>
        <v>3170.2424907236818</v>
      </c>
      <c r="CZ41" s="69">
        <f t="shared" si="86"/>
        <v>0</v>
      </c>
      <c r="DA41" s="69">
        <f t="shared" si="87"/>
        <v>0</v>
      </c>
      <c r="DB41" s="69">
        <f t="shared" si="88"/>
        <v>0</v>
      </c>
      <c r="DC41" s="69">
        <f t="shared" si="89"/>
        <v>0</v>
      </c>
      <c r="DD41" s="69">
        <f t="shared" si="90"/>
        <v>0</v>
      </c>
      <c r="DE41" s="69">
        <f t="shared" si="91"/>
        <v>0</v>
      </c>
      <c r="DF41" s="69">
        <f t="shared" si="92"/>
        <v>0</v>
      </c>
      <c r="DG41" s="69">
        <f t="shared" si="93"/>
        <v>0</v>
      </c>
      <c r="DH41" s="69">
        <f t="shared" si="94"/>
        <v>0</v>
      </c>
      <c r="DI41" s="69">
        <f t="shared" si="95"/>
        <v>0</v>
      </c>
      <c r="DJ41" s="69">
        <f t="shared" si="96"/>
        <v>0</v>
      </c>
      <c r="DK41" s="69">
        <f t="shared" si="97"/>
        <v>0</v>
      </c>
      <c r="DL41" s="69">
        <f t="shared" si="98"/>
        <v>0</v>
      </c>
      <c r="DM41" s="69">
        <f t="shared" si="99"/>
        <v>0</v>
      </c>
      <c r="DN41" s="69">
        <f t="shared" si="100"/>
        <v>0</v>
      </c>
      <c r="DO41" s="69">
        <f t="shared" si="101"/>
        <v>0</v>
      </c>
      <c r="DP41" s="69">
        <f t="shared" si="102"/>
        <v>0</v>
      </c>
      <c r="DQ41" s="69">
        <f t="shared" si="103"/>
        <v>0</v>
      </c>
      <c r="DR41" s="69">
        <f t="shared" si="104"/>
        <v>0</v>
      </c>
      <c r="DS41" s="69">
        <f t="shared" si="105"/>
        <v>0</v>
      </c>
      <c r="DT41" s="69">
        <f t="shared" si="106"/>
        <v>0</v>
      </c>
      <c r="DU41" s="69">
        <f t="shared" si="107"/>
        <v>0</v>
      </c>
      <c r="DV41" s="69">
        <f t="shared" si="108"/>
        <v>0</v>
      </c>
      <c r="DW41" s="69">
        <f t="shared" si="109"/>
        <v>0</v>
      </c>
      <c r="DX41" s="69">
        <f t="shared" si="110"/>
        <v>0</v>
      </c>
      <c r="DY41" s="69">
        <f t="shared" si="111"/>
        <v>0</v>
      </c>
      <c r="DZ41" s="69">
        <f t="shared" si="112"/>
        <v>0</v>
      </c>
      <c r="EA41" s="69">
        <f t="shared" si="113"/>
        <v>0</v>
      </c>
      <c r="EB41" s="69">
        <f t="shared" si="114"/>
        <v>0</v>
      </c>
      <c r="EC41" s="69">
        <f t="shared" si="115"/>
        <v>0</v>
      </c>
      <c r="ED41" s="69">
        <f t="shared" si="116"/>
        <v>0</v>
      </c>
      <c r="EE41" s="69">
        <f t="shared" si="117"/>
        <v>0</v>
      </c>
      <c r="EF41" s="69">
        <f t="shared" si="118"/>
        <v>0</v>
      </c>
      <c r="EG41" s="69">
        <f t="shared" si="119"/>
        <v>0</v>
      </c>
      <c r="EH41" s="69">
        <f t="shared" si="120"/>
        <v>0</v>
      </c>
      <c r="EI41" s="69">
        <f t="shared" si="121"/>
        <v>0</v>
      </c>
      <c r="EJ41" s="69">
        <f t="shared" si="122"/>
        <v>0</v>
      </c>
      <c r="EK41" s="69">
        <f t="shared" si="123"/>
        <v>0</v>
      </c>
      <c r="EL41" s="69">
        <f t="shared" si="124"/>
        <v>0</v>
      </c>
      <c r="EM41" s="70"/>
      <c r="EN41" s="86">
        <f t="shared" si="125"/>
        <v>0</v>
      </c>
      <c r="EO41" s="58"/>
      <c r="EP41" s="68">
        <f t="shared" si="126"/>
        <v>3170.2424907236818</v>
      </c>
      <c r="EQ41" s="69">
        <f ca="1">IFERROR((NORMSDIST(-(((LN($EP41/$C$38)+(#REF!+($O$48^2)/2)*$O$52)/($O$48*SQRT($O$52)))-$O$48*SQRT($O$52)))*$C$38*EXP(-#REF!*$O$52)-NORMSDIST(-((LN($EP41/$C$38)+(#REF!+($O$48^2)/2)*$O$52)/($O$48*SQRT($O$52))))*$EP41)*100*$B$38,0)</f>
        <v>0</v>
      </c>
      <c r="ER41" s="69">
        <f ca="1">IFERROR((NORMSDIST(-(((LN($EP41/$C$39)+(#REF!+($O$48^2)/2)*$O$52)/($O$48*SQRT($O$52)))-$O$48*SQRT($O$52)))*$C$39*EXP(-#REF!*$O$52)-NORMSDIST(-((LN($EP41/$C$39)+(#REF!+($O$48^2)/2)*$O$52)/($O$48*SQRT($O$52))))*$EP41)*100*$B$39,0)</f>
        <v>0</v>
      </c>
      <c r="ES41" s="69">
        <f ca="1">IFERROR((NORMSDIST(-(((LN($EP41/$C$40)+(#REF!+($O$48^2)/2)*$O$52)/($O$48*SQRT($O$52)))-$O$48*SQRT($O$52)))*$C$40*EXP(-#REF!*$O$52)-NORMSDIST(-((LN($EP41/$C$40)+(#REF!+($O$48^2)/2)*$O$52)/($O$48*SQRT($O$52))))*$EP41)*100*$B$40,0)</f>
        <v>0</v>
      </c>
      <c r="ET41" s="69">
        <f ca="1">IFERROR((NORMSDIST(-(((LN($EP41/$C$41)+(#REF!+($O$48^2)/2)*$O$52)/($O$48*SQRT($O$52)))-$O$48*SQRT($O$52)))*$C$41*EXP(-#REF!*$O$52)-NORMSDIST(-((LN($EP41/$C$41)+(#REF!+($O$48^2)/2)*$O$52)/($O$48*SQRT($O$52))))*$EP41)*100*$B$41,0)</f>
        <v>0</v>
      </c>
      <c r="EU41" s="69">
        <f ca="1">IFERROR((NORMSDIST(-(((LN($EP41/$C$42)+(#REF!+($O$48^2)/2)*$O$52)/($O$48*SQRT($O$52)))-$O$48*SQRT($O$52)))*$C$42*EXP(-#REF!*$O$52)-NORMSDIST(-((LN($EP41/$C$42)+(#REF!+($O$48^2)/2)*$O$52)/($O$48*SQRT($O$52))))*$EP41)*100*$B$42,0)</f>
        <v>0</v>
      </c>
      <c r="EV41" s="69">
        <f ca="1">IFERROR((NORMSDIST(-(((LN($EP41/$C$43)+(#REF!+($O$48^2)/2)*$O$52)/($O$48*SQRT($O$52)))-$O$48*SQRT($O$52)))*$C$43*EXP(-#REF!*$O$52)-NORMSDIST(-((LN($EP41/$C$43)+(#REF!+($O$48^2)/2)*$O$52)/($O$48*SQRT($O$52))))*$EP41)*100*$B$43,0)</f>
        <v>0</v>
      </c>
      <c r="EW41" s="69">
        <f ca="1">IFERROR((NORMSDIST(-(((LN($EP41/$C$44)+(#REF!+($O$48^2)/2)*$O$52)/($O$48*SQRT($O$52)))-$O$48*SQRT($O$52)))*$C$44*EXP(-#REF!*$O$52)-NORMSDIST(-((LN($EP41/$C$44)+(#REF!+($O$48^2)/2)*$O$52)/($O$48*SQRT($O$52))))*$EP41)*100*$B$44,0)</f>
        <v>0</v>
      </c>
      <c r="EX41" s="69">
        <f ca="1">IFERROR((NORMSDIST(-(((LN($EP41/$C$45)+(#REF!+($O$48^2)/2)*$O$52)/($O$48*SQRT($O$52)))-$O$48*SQRT($O$52)))*$C$45*EXP(-#REF!*$O$52)-NORMSDIST(-((LN($EP41/$C$45)+(#REF!+($O$48^2)/2)*$O$52)/($O$48*SQRT($O$52))))*$EP41)*100*$B$45,0)</f>
        <v>0</v>
      </c>
      <c r="EY41" s="69">
        <f ca="1">IFERROR((NORMSDIST(-(((LN($EP41/$C$46)+(#REF!+($O$48^2)/2)*$O$52)/($O$48*SQRT($O$52)))-$O$48*SQRT($O$52)))*$C$46*EXP(-#REF!*$O$52)-NORMSDIST(-((LN($EP41/$C$46)+(#REF!+($O$48^2)/2)*$O$52)/($O$48*SQRT($O$52))))*$EP41)*100*$B$46,0)</f>
        <v>0</v>
      </c>
      <c r="EZ41" s="69">
        <f ca="1">IFERROR((NORMSDIST(-(((LN($EP41/$C$47)+(#REF!+($O$48^2)/2)*$O$52)/($O$48*SQRT($O$52)))-$O$48*SQRT($O$52)))*$C$47*EXP(-#REF!*$O$52)-NORMSDIST(-((LN($EP41/$C$47)+(#REF!+($O$48^2)/2)*$O$52)/($O$48*SQRT($O$52))))*$EP41)*100*$B$47,0)</f>
        <v>0</v>
      </c>
      <c r="FA41" s="69">
        <f ca="1">IFERROR((NORMSDIST(-(((LN($EP41/$C$48)+(#REF!+($O$48^2)/2)*$O$52)/($O$48*SQRT($O$52)))-$O$48*SQRT($O$52)))*$C$48*EXP(-#REF!*$O$52)-NORMSDIST(-((LN($EP41/$C$48)+(#REF!+($O$48^2)/2)*$O$52)/($O$48*SQRT($O$52))))*$EP41)*100*$B$48,0)</f>
        <v>0</v>
      </c>
      <c r="FB41" s="69">
        <f ca="1">IFERROR((NORMSDIST(-(((LN($EP41/$C$49)+(#REF!+($O$48^2)/2)*$O$52)/($O$48*SQRT($O$52)))-$O$48*SQRT($O$52)))*$C$49*EXP(-#REF!*$O$52)-NORMSDIST(-((LN($EP41/$C$49)+(#REF!+($O$48^2)/2)*$O$52)/($O$48*SQRT($O$52))))*$EP41)*100*$B$49,0)</f>
        <v>0</v>
      </c>
      <c r="FC41" s="69">
        <f ca="1">IFERROR((NORMSDIST(-(((LN($EP41/$C$50)+(#REF!+($O$48^2)/2)*$O$52)/($O$48*SQRT($O$52)))-$O$48*SQRT($O$52)))*$C$50*EXP(-#REF!*$O$52)-NORMSDIST(-((LN($EP41/$C$50)+(#REF!+($O$48^2)/2)*$O$52)/($O$48*SQRT($O$52))))*$EP41)*100*$B$50,0)</f>
        <v>0</v>
      </c>
      <c r="FD41" s="69">
        <f ca="1">IFERROR((NORMSDIST(-(((LN($EP41/$C$51)+(#REF!+($O$48^2)/2)*$O$52)/($O$48*SQRT($O$52)))-$O$48*SQRT($O$52)))*$C$51*EXP(-#REF!*$O$52)-NORMSDIST(-((LN($EP41/$C$51)+(#REF!+($O$48^2)/2)*$O$52)/($O$48*SQRT($O$52))))*$EP41)*100*$B$51,0)</f>
        <v>0</v>
      </c>
      <c r="FE41" s="69">
        <f ca="1">IFERROR((NORMSDIST(-(((LN($EP41/$C$52)+(#REF!+($O$48^2)/2)*$O$52)/($O$48*SQRT($O$52)))-$O$48*SQRT($O$52)))*$C$52*EXP(-#REF!*$O$52)-NORMSDIST(-((LN($EP41/$C$52)+(#REF!+($O$48^2)/2)*$O$52)/($O$48*SQRT($O$52))))*$EP41)*100*$B$52,0)</f>
        <v>0</v>
      </c>
      <c r="FF41" s="69">
        <f ca="1">IFERROR((NORMSDIST(-(((LN($EP41/$C$53)+(#REF!+($O$48^2)/2)*$O$52)/($O$48*SQRT($O$52)))-$O$48*SQRT($O$52)))*$C$53*EXP(-#REF!*$O$52)-NORMSDIST(-((LN($EP41/$C$53)+(#REF!+($O$48^2)/2)*$O$52)/($O$48*SQRT($O$52))))*$EP41)*100*$B$53,0)</f>
        <v>0</v>
      </c>
      <c r="FG41" s="69">
        <f ca="1">IFERROR((NORMSDIST(-(((LN($EP41/$C$54)+(#REF!+($O$48^2)/2)*$O$52)/($O$48*SQRT($O$52)))-$O$48*SQRT($O$52)))*$C$54*EXP(-#REF!*$O$52)-NORMSDIST(-((LN($EP41/$C$54)+(#REF!+($O$48^2)/2)*$O$52)/($O$48*SQRT($O$52))))*$EP41)*100*$B$54,0)</f>
        <v>0</v>
      </c>
      <c r="FH41" s="69">
        <f ca="1">IFERROR((NORMSDIST(-(((LN($EP41/$C$55)+(#REF!+($O$48^2)/2)*$O$52)/($O$48*SQRT($O$52)))-$O$48*SQRT($O$52)))*$C$55*EXP(-#REF!*$O$52)-NORMSDIST(-((LN($EP41/$C$55)+(#REF!+($O$48^2)/2)*$O$52)/($O$48*SQRT($O$52))))*$EP41)*100*$B$55,0)</f>
        <v>0</v>
      </c>
      <c r="FI41" s="69">
        <f ca="1">IFERROR((NORMSDIST(-(((LN($EP41/$C$56)+(#REF!+($O$48^2)/2)*$O$52)/($O$48*SQRT($O$52)))-$O$48*SQRT($O$52)))*$C$56*EXP(-#REF!*$O$52)-NORMSDIST(-((LN($EP41/$C$56)+(#REF!+($O$48^2)/2)*$O$52)/($O$48*SQRT($O$52))))*$EP41)*100*$B$56,0)</f>
        <v>0</v>
      </c>
      <c r="FJ41" s="69">
        <f ca="1">IFERROR((NORMSDIST(-(((LN($EP41/$C$57)+(#REF!+($O$48^2)/2)*$O$52)/($O$48*SQRT($O$52)))-$O$48*SQRT($O$52)))*$C$57*EXP(-#REF!*$O$52)-NORMSDIST(-((LN($EP41/$C$57)+(#REF!+($O$48^2)/2)*$O$52)/($O$48*SQRT($O$52))))*$EP41)*100*$B$57,0)</f>
        <v>0</v>
      </c>
      <c r="FK41" s="69">
        <f ca="1">IFERROR((NORMSDIST(-(((LN($EP41/$C$58)+(#REF!+($O$48^2)/2)*$O$52)/($O$48*SQRT($O$52)))-$O$48*SQRT($O$52)))*$C$58*EXP(-#REF!*$O$52)-NORMSDIST(-((LN($EP41/$C$58)+(#REF!+($O$48^2)/2)*$O$52)/($O$48*SQRT($O$52))))*$EP41)*100*$B$58,0)</f>
        <v>0</v>
      </c>
      <c r="FL41" s="69">
        <f ca="1">IFERROR((NORMSDIST(-(((LN($EP41/$C$59)+(#REF!+($O$48^2)/2)*$O$52)/($O$48*SQRT($O$52)))-$O$48*SQRT($O$52)))*$C$59*EXP(-#REF!*$O$52)-NORMSDIST(-((LN($EP41/$C$59)+(#REF!+($O$48^2)/2)*$O$52)/($O$48*SQRT($O$52))))*$EP41)*100*$B$59,0)</f>
        <v>0</v>
      </c>
      <c r="FM41" s="69">
        <f ca="1">IFERROR((NORMSDIST(-(((LN($EP41/$C$60)+(#REF!+($O$48^2)/2)*$O$52)/($O$48*SQRT($O$52)))-$O$48*SQRT($O$52)))*$C$60*EXP(-#REF!*$O$52)-NORMSDIST(-((LN($EP41/$C$60)+(#REF!+($O$48^2)/2)*$O$52)/($O$48*SQRT($O$52))))*$EP41)*100*$B$60,0)</f>
        <v>0</v>
      </c>
      <c r="FN41" s="69">
        <f ca="1">IFERROR((NORMSDIST(-(((LN($EP41/$C$61)+(#REF!+($O$48^2)/2)*$O$52)/($O$48*SQRT($O$52)))-$O$48*SQRT($O$52)))*$C$61*EXP(-#REF!*$O$52)-NORMSDIST(-((LN($EP41/$C$61)+(#REF!+($O$48^2)/2)*$O$52)/($O$48*SQRT($O$52))))*$EP41)*100*$B$61,0)</f>
        <v>0</v>
      </c>
      <c r="FO41" s="69">
        <f ca="1">IFERROR((NORMSDIST(-(((LN($EP41/$C$62)+(#REF!+($O$48^2)/2)*$O$52)/($O$48*SQRT($O$52)))-$O$48*SQRT($O$52)))*$C$62*EXP(-#REF!*$O$52)-NORMSDIST(-((LN($EP41/$C$62)+(#REF!+($O$48^2)/2)*$O$52)/($O$48*SQRT($O$52))))*$EP41)*100*$B$62,0)</f>
        <v>0</v>
      </c>
      <c r="FP41" s="69">
        <f ca="1">IFERROR((NORMSDIST(-(((LN($EP41/$C$63)+(#REF!+($O$48^2)/2)*$O$52)/($O$48*SQRT($O$52)))-$O$48*SQRT($O$52)))*$C$63*EXP(-#REF!*$O$52)-NORMSDIST(-((LN($EP41/$C$63)+(#REF!+($O$48^2)/2)*$O$52)/($O$48*SQRT($O$52))))*$EP41)*100*$B$63,0)</f>
        <v>0</v>
      </c>
      <c r="FQ41" s="69">
        <f ca="1">IFERROR((NORMSDIST(-(((LN($EP41/$C$64)+(#REF!+($O$48^2)/2)*$O$52)/($O$48*SQRT($O$52)))-$O$48*SQRT($O$52)))*$C$64*EXP(-#REF!*$O$52)-NORMSDIST(-((LN($EP41/$C$64)+(#REF!+($O$48^2)/2)*$O$52)/($O$48*SQRT($O$52))))*$EP41)*100*$B$64,0)</f>
        <v>0</v>
      </c>
      <c r="FR41" s="69">
        <f ca="1">IFERROR((NORMSDIST(-(((LN($EP41/$C$65)+(#REF!+($O$48^2)/2)*$O$52)/($O$48*SQRT($O$52)))-$O$48*SQRT($O$52)))*$C$65*EXP(-#REF!*$O$52)-NORMSDIST(-((LN($EP41/$C$65)+(#REF!+($O$48^2)/2)*$O$52)/($O$48*SQRT($O$52))))*$EP41)*100*$B$65,0)</f>
        <v>0</v>
      </c>
      <c r="FS41" s="69">
        <f ca="1">IFERROR((NORMSDIST(-(((LN($EP41/$C$66)+(#REF!+($O$48^2)/2)*$O$52)/($O$48*SQRT($O$52)))-$O$48*SQRT($O$52)))*$C$66*EXP(-#REF!*$O$52)-NORMSDIST(-((LN($EP41/$C$66)+(#REF!+($O$48^2)/2)*$O$52)/($O$48*SQRT($O$52))))*$EP41)*100*$B$66,0)</f>
        <v>0</v>
      </c>
      <c r="FT41" s="69">
        <f ca="1">IFERROR((NORMSDIST(-(((LN($EP41/$C$67)+(#REF!+($O$48^2)/2)*$O$52)/($O$48*SQRT($O$52)))-$O$48*SQRT($O$52)))*$C$67*EXP(-#REF!*$O$52)-NORMSDIST(-((LN($EP41/$C$67)+(#REF!+($O$48^2)/2)*$O$52)/($O$48*SQRT($O$52))))*$EP41)*100*$B$67,0)</f>
        <v>0</v>
      </c>
      <c r="FU41" s="69">
        <f ca="1">IFERROR((NORMSDIST(-(((LN($EP41/$C$68)+(#REF!+($O$48^2)/2)*$O$52)/($O$48*SQRT($O$52)))-$O$48*SQRT($O$52)))*$C$68*EXP(-#REF!*$O$52)-NORMSDIST(-((LN($EP41/$C$68)+(#REF!+($O$48^2)/2)*$O$52)/($O$48*SQRT($O$52))))*$EP41)*100*$B$68,0)</f>
        <v>0</v>
      </c>
      <c r="FV41" s="69">
        <f ca="1">IFERROR((NORMSDIST(-(((LN($EP41/$C$69)+(#REF!+($O$48^2)/2)*$O$52)/($O$48*SQRT($O$52)))-$O$48*SQRT($O$52)))*$C$69*EXP(-#REF!*$O$52)-NORMSDIST(-((LN($EP41/$C$69)+(#REF!+($O$48^2)/2)*$O$52)/($O$48*SQRT($O$52))))*$EP41)*100*$B$69,0)</f>
        <v>0</v>
      </c>
      <c r="FW41" s="69">
        <f ca="1">IFERROR((NORMSDIST(-(((LN($EP41/$C$70)+(#REF!+($O$48^2)/2)*$O$52)/($O$48*SQRT($O$52)))-$O$48*SQRT($O$52)))*$C$70*EXP(-#REF!*$O$52)-NORMSDIST(-((LN($EP41/$C$70)+(#REF!+($O$48^2)/2)*$O$52)/($O$48*SQRT($O$52))))*$EP41)*100*$B$70,0)</f>
        <v>0</v>
      </c>
      <c r="FX41" s="69">
        <f ca="1">IFERROR((NORMSDIST(-(((LN($EP41/$C$71)+(#REF!+($O$48^2)/2)*$O$52)/($O$48*SQRT($O$52)))-$O$48*SQRT($O$52)))*$C$71*EXP(-#REF!*$O$52)-NORMSDIST(-((LN($EP41/$C$71)+(#REF!+($O$48^2)/2)*$O$52)/($O$48*SQRT($O$52))))*$EP41)*100*$B$71,0)</f>
        <v>0</v>
      </c>
      <c r="FY41" s="69">
        <f ca="1">IFERROR((NORMSDIST(-(((LN($EP41/$C$72)+(#REF!+($O$48^2)/2)*$O$52)/($O$48*SQRT($O$52)))-$O$48*SQRT($O$52)))*$C$72*EXP(-#REF!*$O$52)-NORMSDIST(-((LN($EP41/$C$72)+(#REF!+($O$48^2)/2)*$O$52)/($O$48*SQRT($O$52))))*$EP41)*100*$B$72,0)</f>
        <v>0</v>
      </c>
      <c r="FZ41" s="69">
        <f t="shared" si="127"/>
        <v>0</v>
      </c>
      <c r="GA41" s="69">
        <f t="shared" si="128"/>
        <v>0</v>
      </c>
      <c r="GB41" s="69">
        <f t="shared" si="129"/>
        <v>0</v>
      </c>
      <c r="GC41" s="69">
        <f t="shared" si="130"/>
        <v>0</v>
      </c>
      <c r="GD41" s="70"/>
      <c r="GE41" s="86">
        <f t="shared" ca="1" si="131"/>
        <v>0</v>
      </c>
    </row>
    <row r="42" spans="1:187">
      <c r="A42" s="167" t="s">
        <v>205</v>
      </c>
      <c r="B42" s="594"/>
      <c r="C42" s="600">
        <v>3108.1</v>
      </c>
      <c r="D42" s="595">
        <v>4.4000000000000004</v>
      </c>
      <c r="E42" s="591">
        <f t="shared" si="0"/>
        <v>0</v>
      </c>
      <c r="F42" s="593">
        <f t="shared" si="79"/>
        <v>0</v>
      </c>
      <c r="G42" s="596">
        <f t="shared" si="132"/>
        <v>3.5110000000000001</v>
      </c>
      <c r="H42" s="781"/>
      <c r="I42" s="637">
        <f t="shared" si="80"/>
        <v>0</v>
      </c>
      <c r="J42" s="681">
        <f t="shared" si="81"/>
        <v>0</v>
      </c>
      <c r="K42" s="49"/>
      <c r="L42" s="908" t="s">
        <v>250</v>
      </c>
      <c r="M42" s="901"/>
      <c r="N42" s="901"/>
      <c r="O42" s="643">
        <v>0.02</v>
      </c>
      <c r="P42" s="49"/>
      <c r="Q42" s="740"/>
      <c r="R42" s="764">
        <f t="shared" si="73"/>
        <v>0</v>
      </c>
      <c r="S42" s="763" t="str">
        <f t="shared" si="7"/>
        <v/>
      </c>
      <c r="T42" s="675" t="str">
        <f t="shared" si="74"/>
        <v/>
      </c>
      <c r="U42" s="755" t="str">
        <f t="shared" si="9"/>
        <v/>
      </c>
      <c r="V42" s="765">
        <f t="shared" ca="1" si="75"/>
        <v>0</v>
      </c>
      <c r="W42" s="676">
        <f>IFERROR(VLOOKUP($U42,HomeBroker!$A$30:$F$90,6,0),0)</f>
        <v>0</v>
      </c>
      <c r="X42" s="677" t="str">
        <f t="shared" si="64"/>
        <v/>
      </c>
      <c r="Y42" s="678" t="str">
        <f t="shared" si="11"/>
        <v/>
      </c>
      <c r="Z42" s="49"/>
      <c r="AA42" s="743"/>
      <c r="AB42" s="778">
        <f t="shared" si="76"/>
        <v>0</v>
      </c>
      <c r="AC42" s="763" t="str">
        <f t="shared" si="12"/>
        <v/>
      </c>
      <c r="AD42" s="675" t="str">
        <f t="shared" si="77"/>
        <v/>
      </c>
      <c r="AE42" s="755" t="str">
        <f t="shared" si="14"/>
        <v/>
      </c>
      <c r="AF42" s="758">
        <f t="shared" ca="1" si="78"/>
        <v>0</v>
      </c>
      <c r="AG42" s="676">
        <f>IFERROR(VLOOKUP($AE42,HomeBroker!$A$30:$F$90,6,0),0)</f>
        <v>0</v>
      </c>
      <c r="AH42" s="677" t="str">
        <f t="shared" si="66"/>
        <v/>
      </c>
      <c r="AI42" s="678" t="str">
        <f t="shared" si="67"/>
        <v/>
      </c>
      <c r="AJ42" s="49"/>
      <c r="AK42" s="673"/>
      <c r="AL42" s="605" t="s">
        <v>160</v>
      </c>
      <c r="AM42" s="584"/>
      <c r="AN42" s="598"/>
      <c r="AO42" s="587"/>
      <c r="AP42" s="590">
        <f t="shared" si="16"/>
        <v>0</v>
      </c>
      <c r="AQ42" s="601">
        <f t="shared" si="82"/>
        <v>0</v>
      </c>
      <c r="AR42" s="606" t="s">
        <v>206</v>
      </c>
      <c r="AS42" s="584"/>
      <c r="AT42" s="598"/>
      <c r="AU42" s="587"/>
      <c r="AV42" s="590">
        <f t="shared" si="18"/>
        <v>0</v>
      </c>
      <c r="AW42" s="601">
        <f t="shared" si="83"/>
        <v>0</v>
      </c>
      <c r="AX42" s="609" t="s">
        <v>207</v>
      </c>
      <c r="AY42" s="607"/>
      <c r="AZ42" s="587"/>
      <c r="BA42" s="590">
        <f t="shared" si="20"/>
        <v>0</v>
      </c>
      <c r="BB42" s="592">
        <f t="shared" si="84"/>
        <v>0</v>
      </c>
      <c r="CY42" s="68">
        <f t="shared" si="85"/>
        <v>3234.9413170649814</v>
      </c>
      <c r="CZ42" s="69">
        <f t="shared" si="86"/>
        <v>0</v>
      </c>
      <c r="DA42" s="69">
        <f t="shared" si="87"/>
        <v>0</v>
      </c>
      <c r="DB42" s="69">
        <f t="shared" si="88"/>
        <v>0</v>
      </c>
      <c r="DC42" s="69">
        <f t="shared" si="89"/>
        <v>0</v>
      </c>
      <c r="DD42" s="69">
        <f t="shared" si="90"/>
        <v>0</v>
      </c>
      <c r="DE42" s="69">
        <f t="shared" si="91"/>
        <v>0</v>
      </c>
      <c r="DF42" s="69">
        <f t="shared" si="92"/>
        <v>0</v>
      </c>
      <c r="DG42" s="69">
        <f t="shared" si="93"/>
        <v>0</v>
      </c>
      <c r="DH42" s="69">
        <f t="shared" si="94"/>
        <v>0</v>
      </c>
      <c r="DI42" s="69">
        <f t="shared" si="95"/>
        <v>0</v>
      </c>
      <c r="DJ42" s="69">
        <f t="shared" si="96"/>
        <v>0</v>
      </c>
      <c r="DK42" s="69">
        <f t="shared" si="97"/>
        <v>0</v>
      </c>
      <c r="DL42" s="69">
        <f t="shared" si="98"/>
        <v>0</v>
      </c>
      <c r="DM42" s="69">
        <f t="shared" si="99"/>
        <v>0</v>
      </c>
      <c r="DN42" s="69">
        <f t="shared" si="100"/>
        <v>0</v>
      </c>
      <c r="DO42" s="69">
        <f t="shared" si="101"/>
        <v>0</v>
      </c>
      <c r="DP42" s="69">
        <f t="shared" si="102"/>
        <v>0</v>
      </c>
      <c r="DQ42" s="69">
        <f t="shared" si="103"/>
        <v>0</v>
      </c>
      <c r="DR42" s="69">
        <f t="shared" si="104"/>
        <v>0</v>
      </c>
      <c r="DS42" s="69">
        <f t="shared" si="105"/>
        <v>0</v>
      </c>
      <c r="DT42" s="69">
        <f t="shared" si="106"/>
        <v>0</v>
      </c>
      <c r="DU42" s="69">
        <f t="shared" si="107"/>
        <v>0</v>
      </c>
      <c r="DV42" s="69">
        <f t="shared" si="108"/>
        <v>0</v>
      </c>
      <c r="DW42" s="69">
        <f t="shared" si="109"/>
        <v>0</v>
      </c>
      <c r="DX42" s="69">
        <f t="shared" si="110"/>
        <v>0</v>
      </c>
      <c r="DY42" s="69">
        <f t="shared" si="111"/>
        <v>0</v>
      </c>
      <c r="DZ42" s="69">
        <f t="shared" si="112"/>
        <v>0</v>
      </c>
      <c r="EA42" s="69">
        <f t="shared" si="113"/>
        <v>0</v>
      </c>
      <c r="EB42" s="69">
        <f t="shared" si="114"/>
        <v>0</v>
      </c>
      <c r="EC42" s="69">
        <f t="shared" si="115"/>
        <v>0</v>
      </c>
      <c r="ED42" s="69">
        <f t="shared" si="116"/>
        <v>0</v>
      </c>
      <c r="EE42" s="69">
        <f t="shared" si="117"/>
        <v>0</v>
      </c>
      <c r="EF42" s="69">
        <f t="shared" si="118"/>
        <v>0</v>
      </c>
      <c r="EG42" s="69">
        <f t="shared" si="119"/>
        <v>0</v>
      </c>
      <c r="EH42" s="69">
        <f t="shared" si="120"/>
        <v>0</v>
      </c>
      <c r="EI42" s="69">
        <f t="shared" si="121"/>
        <v>0</v>
      </c>
      <c r="EJ42" s="69">
        <f t="shared" si="122"/>
        <v>0</v>
      </c>
      <c r="EK42" s="69">
        <f t="shared" si="123"/>
        <v>0</v>
      </c>
      <c r="EL42" s="69">
        <f t="shared" si="124"/>
        <v>0</v>
      </c>
      <c r="EM42" s="70"/>
      <c r="EN42" s="86">
        <f t="shared" si="125"/>
        <v>0</v>
      </c>
      <c r="EO42" s="58"/>
      <c r="EP42" s="68">
        <f t="shared" si="126"/>
        <v>3234.9413170649814</v>
      </c>
      <c r="EQ42" s="69">
        <f ca="1">IFERROR((NORMSDIST(-(((LN($EP42/$C$38)+(#REF!+($O$48^2)/2)*$O$52)/($O$48*SQRT($O$52)))-$O$48*SQRT($O$52)))*$C$38*EXP(-#REF!*$O$52)-NORMSDIST(-((LN($EP42/$C$38)+(#REF!+($O$48^2)/2)*$O$52)/($O$48*SQRT($O$52))))*$EP42)*100*$B$38,0)</f>
        <v>0</v>
      </c>
      <c r="ER42" s="69">
        <f ca="1">IFERROR((NORMSDIST(-(((LN($EP42/$C$39)+(#REF!+($O$48^2)/2)*$O$52)/($O$48*SQRT($O$52)))-$O$48*SQRT($O$52)))*$C$39*EXP(-#REF!*$O$52)-NORMSDIST(-((LN($EP42/$C$39)+(#REF!+($O$48^2)/2)*$O$52)/($O$48*SQRT($O$52))))*$EP42)*100*$B$39,0)</f>
        <v>0</v>
      </c>
      <c r="ES42" s="69">
        <f ca="1">IFERROR((NORMSDIST(-(((LN($EP42/$C$40)+(#REF!+($O$48^2)/2)*$O$52)/($O$48*SQRT($O$52)))-$O$48*SQRT($O$52)))*$C$40*EXP(-#REF!*$O$52)-NORMSDIST(-((LN($EP42/$C$40)+(#REF!+($O$48^2)/2)*$O$52)/($O$48*SQRT($O$52))))*$EP42)*100*$B$40,0)</f>
        <v>0</v>
      </c>
      <c r="ET42" s="69">
        <f ca="1">IFERROR((NORMSDIST(-(((LN($EP42/$C$41)+(#REF!+($O$48^2)/2)*$O$52)/($O$48*SQRT($O$52)))-$O$48*SQRT($O$52)))*$C$41*EXP(-#REF!*$O$52)-NORMSDIST(-((LN($EP42/$C$41)+(#REF!+($O$48^2)/2)*$O$52)/($O$48*SQRT($O$52))))*$EP42)*100*$B$41,0)</f>
        <v>0</v>
      </c>
      <c r="EU42" s="69">
        <f ca="1">IFERROR((NORMSDIST(-(((LN($EP42/$C$42)+(#REF!+($O$48^2)/2)*$O$52)/($O$48*SQRT($O$52)))-$O$48*SQRT($O$52)))*$C$42*EXP(-#REF!*$O$52)-NORMSDIST(-((LN($EP42/$C$42)+(#REF!+($O$48^2)/2)*$O$52)/($O$48*SQRT($O$52))))*$EP42)*100*$B$42,0)</f>
        <v>0</v>
      </c>
      <c r="EV42" s="69">
        <f ca="1">IFERROR((NORMSDIST(-(((LN($EP42/$C$43)+(#REF!+($O$48^2)/2)*$O$52)/($O$48*SQRT($O$52)))-$O$48*SQRT($O$52)))*$C$43*EXP(-#REF!*$O$52)-NORMSDIST(-((LN($EP42/$C$43)+(#REF!+($O$48^2)/2)*$O$52)/($O$48*SQRT($O$52))))*$EP42)*100*$B$43,0)</f>
        <v>0</v>
      </c>
      <c r="EW42" s="69">
        <f ca="1">IFERROR((NORMSDIST(-(((LN($EP42/$C$44)+(#REF!+($O$48^2)/2)*$O$52)/($O$48*SQRT($O$52)))-$O$48*SQRT($O$52)))*$C$44*EXP(-#REF!*$O$52)-NORMSDIST(-((LN($EP42/$C$44)+(#REF!+($O$48^2)/2)*$O$52)/($O$48*SQRT($O$52))))*$EP42)*100*$B$44,0)</f>
        <v>0</v>
      </c>
      <c r="EX42" s="69">
        <f ca="1">IFERROR((NORMSDIST(-(((LN($EP42/$C$45)+(#REF!+($O$48^2)/2)*$O$52)/($O$48*SQRT($O$52)))-$O$48*SQRT($O$52)))*$C$45*EXP(-#REF!*$O$52)-NORMSDIST(-((LN($EP42/$C$45)+(#REF!+($O$48^2)/2)*$O$52)/($O$48*SQRT($O$52))))*$EP42)*100*$B$45,0)</f>
        <v>0</v>
      </c>
      <c r="EY42" s="69">
        <f ca="1">IFERROR((NORMSDIST(-(((LN($EP42/$C$46)+(#REF!+($O$48^2)/2)*$O$52)/($O$48*SQRT($O$52)))-$O$48*SQRT($O$52)))*$C$46*EXP(-#REF!*$O$52)-NORMSDIST(-((LN($EP42/$C$46)+(#REF!+($O$48^2)/2)*$O$52)/($O$48*SQRT($O$52))))*$EP42)*100*$B$46,0)</f>
        <v>0</v>
      </c>
      <c r="EZ42" s="69">
        <f ca="1">IFERROR((NORMSDIST(-(((LN($EP42/$C$47)+(#REF!+($O$48^2)/2)*$O$52)/($O$48*SQRT($O$52)))-$O$48*SQRT($O$52)))*$C$47*EXP(-#REF!*$O$52)-NORMSDIST(-((LN($EP42/$C$47)+(#REF!+($O$48^2)/2)*$O$52)/($O$48*SQRT($O$52))))*$EP42)*100*$B$47,0)</f>
        <v>0</v>
      </c>
      <c r="FA42" s="69">
        <f ca="1">IFERROR((NORMSDIST(-(((LN($EP42/$C$48)+(#REF!+($O$48^2)/2)*$O$52)/($O$48*SQRT($O$52)))-$O$48*SQRT($O$52)))*$C$48*EXP(-#REF!*$O$52)-NORMSDIST(-((LN($EP42/$C$48)+(#REF!+($O$48^2)/2)*$O$52)/($O$48*SQRT($O$52))))*$EP42)*100*$B$48,0)</f>
        <v>0</v>
      </c>
      <c r="FB42" s="69">
        <f ca="1">IFERROR((NORMSDIST(-(((LN($EP42/$C$49)+(#REF!+($O$48^2)/2)*$O$52)/($O$48*SQRT($O$52)))-$O$48*SQRT($O$52)))*$C$49*EXP(-#REF!*$O$52)-NORMSDIST(-((LN($EP42/$C$49)+(#REF!+($O$48^2)/2)*$O$52)/($O$48*SQRT($O$52))))*$EP42)*100*$B$49,0)</f>
        <v>0</v>
      </c>
      <c r="FC42" s="69">
        <f ca="1">IFERROR((NORMSDIST(-(((LN($EP42/$C$50)+(#REF!+($O$48^2)/2)*$O$52)/($O$48*SQRT($O$52)))-$O$48*SQRT($O$52)))*$C$50*EXP(-#REF!*$O$52)-NORMSDIST(-((LN($EP42/$C$50)+(#REF!+($O$48^2)/2)*$O$52)/($O$48*SQRT($O$52))))*$EP42)*100*$B$50,0)</f>
        <v>0</v>
      </c>
      <c r="FD42" s="69">
        <f ca="1">IFERROR((NORMSDIST(-(((LN($EP42/$C$51)+(#REF!+($O$48^2)/2)*$O$52)/($O$48*SQRT($O$52)))-$O$48*SQRT($O$52)))*$C$51*EXP(-#REF!*$O$52)-NORMSDIST(-((LN($EP42/$C$51)+(#REF!+($O$48^2)/2)*$O$52)/($O$48*SQRT($O$52))))*$EP42)*100*$B$51,0)</f>
        <v>0</v>
      </c>
      <c r="FE42" s="69">
        <f ca="1">IFERROR((NORMSDIST(-(((LN($EP42/$C$52)+(#REF!+($O$48^2)/2)*$O$52)/($O$48*SQRT($O$52)))-$O$48*SQRT($O$52)))*$C$52*EXP(-#REF!*$O$52)-NORMSDIST(-((LN($EP42/$C$52)+(#REF!+($O$48^2)/2)*$O$52)/($O$48*SQRT($O$52))))*$EP42)*100*$B$52,0)</f>
        <v>0</v>
      </c>
      <c r="FF42" s="69">
        <f ca="1">IFERROR((NORMSDIST(-(((LN($EP42/$C$53)+(#REF!+($O$48^2)/2)*$O$52)/($O$48*SQRT($O$52)))-$O$48*SQRT($O$52)))*$C$53*EXP(-#REF!*$O$52)-NORMSDIST(-((LN($EP42/$C$53)+(#REF!+($O$48^2)/2)*$O$52)/($O$48*SQRT($O$52))))*$EP42)*100*$B$53,0)</f>
        <v>0</v>
      </c>
      <c r="FG42" s="69">
        <f ca="1">IFERROR((NORMSDIST(-(((LN($EP42/$C$54)+(#REF!+($O$48^2)/2)*$O$52)/($O$48*SQRT($O$52)))-$O$48*SQRT($O$52)))*$C$54*EXP(-#REF!*$O$52)-NORMSDIST(-((LN($EP42/$C$54)+(#REF!+($O$48^2)/2)*$O$52)/($O$48*SQRT($O$52))))*$EP42)*100*$B$54,0)</f>
        <v>0</v>
      </c>
      <c r="FH42" s="69">
        <f ca="1">IFERROR((NORMSDIST(-(((LN($EP42/$C$55)+(#REF!+($O$48^2)/2)*$O$52)/($O$48*SQRT($O$52)))-$O$48*SQRT($O$52)))*$C$55*EXP(-#REF!*$O$52)-NORMSDIST(-((LN($EP42/$C$55)+(#REF!+($O$48^2)/2)*$O$52)/($O$48*SQRT($O$52))))*$EP42)*100*$B$55,0)</f>
        <v>0</v>
      </c>
      <c r="FI42" s="69">
        <f ca="1">IFERROR((NORMSDIST(-(((LN($EP42/$C$56)+(#REF!+($O$48^2)/2)*$O$52)/($O$48*SQRT($O$52)))-$O$48*SQRT($O$52)))*$C$56*EXP(-#REF!*$O$52)-NORMSDIST(-((LN($EP42/$C$56)+(#REF!+($O$48^2)/2)*$O$52)/($O$48*SQRT($O$52))))*$EP42)*100*$B$56,0)</f>
        <v>0</v>
      </c>
      <c r="FJ42" s="69">
        <f ca="1">IFERROR((NORMSDIST(-(((LN($EP42/$C$57)+(#REF!+($O$48^2)/2)*$O$52)/($O$48*SQRT($O$52)))-$O$48*SQRT($O$52)))*$C$57*EXP(-#REF!*$O$52)-NORMSDIST(-((LN($EP42/$C$57)+(#REF!+($O$48^2)/2)*$O$52)/($O$48*SQRT($O$52))))*$EP42)*100*$B$57,0)</f>
        <v>0</v>
      </c>
      <c r="FK42" s="69">
        <f ca="1">IFERROR((NORMSDIST(-(((LN($EP42/$C$58)+(#REF!+($O$48^2)/2)*$O$52)/($O$48*SQRT($O$52)))-$O$48*SQRT($O$52)))*$C$58*EXP(-#REF!*$O$52)-NORMSDIST(-((LN($EP42/$C$58)+(#REF!+($O$48^2)/2)*$O$52)/($O$48*SQRT($O$52))))*$EP42)*100*$B$58,0)</f>
        <v>0</v>
      </c>
      <c r="FL42" s="69">
        <f ca="1">IFERROR((NORMSDIST(-(((LN($EP42/$C$59)+(#REF!+($O$48^2)/2)*$O$52)/($O$48*SQRT($O$52)))-$O$48*SQRT($O$52)))*$C$59*EXP(-#REF!*$O$52)-NORMSDIST(-((LN($EP42/$C$59)+(#REF!+($O$48^2)/2)*$O$52)/($O$48*SQRT($O$52))))*$EP42)*100*$B$59,0)</f>
        <v>0</v>
      </c>
      <c r="FM42" s="69">
        <f ca="1">IFERROR((NORMSDIST(-(((LN($EP42/$C$60)+(#REF!+($O$48^2)/2)*$O$52)/($O$48*SQRT($O$52)))-$O$48*SQRT($O$52)))*$C$60*EXP(-#REF!*$O$52)-NORMSDIST(-((LN($EP42/$C$60)+(#REF!+($O$48^2)/2)*$O$52)/($O$48*SQRT($O$52))))*$EP42)*100*$B$60,0)</f>
        <v>0</v>
      </c>
      <c r="FN42" s="69">
        <f ca="1">IFERROR((NORMSDIST(-(((LN($EP42/$C$61)+(#REF!+($O$48^2)/2)*$O$52)/($O$48*SQRT($O$52)))-$O$48*SQRT($O$52)))*$C$61*EXP(-#REF!*$O$52)-NORMSDIST(-((LN($EP42/$C$61)+(#REF!+($O$48^2)/2)*$O$52)/($O$48*SQRT($O$52))))*$EP42)*100*$B$61,0)</f>
        <v>0</v>
      </c>
      <c r="FO42" s="69">
        <f ca="1">IFERROR((NORMSDIST(-(((LN($EP42/$C$62)+(#REF!+($O$48^2)/2)*$O$52)/($O$48*SQRT($O$52)))-$O$48*SQRT($O$52)))*$C$62*EXP(-#REF!*$O$52)-NORMSDIST(-((LN($EP42/$C$62)+(#REF!+($O$48^2)/2)*$O$52)/($O$48*SQRT($O$52))))*$EP42)*100*$B$62,0)</f>
        <v>0</v>
      </c>
      <c r="FP42" s="69">
        <f ca="1">IFERROR((NORMSDIST(-(((LN($EP42/$C$63)+(#REF!+($O$48^2)/2)*$O$52)/($O$48*SQRT($O$52)))-$O$48*SQRT($O$52)))*$C$63*EXP(-#REF!*$O$52)-NORMSDIST(-((LN($EP42/$C$63)+(#REF!+($O$48^2)/2)*$O$52)/($O$48*SQRT($O$52))))*$EP42)*100*$B$63,0)</f>
        <v>0</v>
      </c>
      <c r="FQ42" s="69">
        <f ca="1">IFERROR((NORMSDIST(-(((LN($EP42/$C$64)+(#REF!+($O$48^2)/2)*$O$52)/($O$48*SQRT($O$52)))-$O$48*SQRT($O$52)))*$C$64*EXP(-#REF!*$O$52)-NORMSDIST(-((LN($EP42/$C$64)+(#REF!+($O$48^2)/2)*$O$52)/($O$48*SQRT($O$52))))*$EP42)*100*$B$64,0)</f>
        <v>0</v>
      </c>
      <c r="FR42" s="69">
        <f ca="1">IFERROR((NORMSDIST(-(((LN($EP42/$C$65)+(#REF!+($O$48^2)/2)*$O$52)/($O$48*SQRT($O$52)))-$O$48*SQRT($O$52)))*$C$65*EXP(-#REF!*$O$52)-NORMSDIST(-((LN($EP42/$C$65)+(#REF!+($O$48^2)/2)*$O$52)/($O$48*SQRT($O$52))))*$EP42)*100*$B$65,0)</f>
        <v>0</v>
      </c>
      <c r="FS42" s="69">
        <f ca="1">IFERROR((NORMSDIST(-(((LN($EP42/$C$66)+(#REF!+($O$48^2)/2)*$O$52)/($O$48*SQRT($O$52)))-$O$48*SQRT($O$52)))*$C$66*EXP(-#REF!*$O$52)-NORMSDIST(-((LN($EP42/$C$66)+(#REF!+($O$48^2)/2)*$O$52)/($O$48*SQRT($O$52))))*$EP42)*100*$B$66,0)</f>
        <v>0</v>
      </c>
      <c r="FT42" s="69">
        <f ca="1">IFERROR((NORMSDIST(-(((LN($EP42/$C$67)+(#REF!+($O$48^2)/2)*$O$52)/($O$48*SQRT($O$52)))-$O$48*SQRT($O$52)))*$C$67*EXP(-#REF!*$O$52)-NORMSDIST(-((LN($EP42/$C$67)+(#REF!+($O$48^2)/2)*$O$52)/($O$48*SQRT($O$52))))*$EP42)*100*$B$67,0)</f>
        <v>0</v>
      </c>
      <c r="FU42" s="69">
        <f ca="1">IFERROR((NORMSDIST(-(((LN($EP42/$C$68)+(#REF!+($O$48^2)/2)*$O$52)/($O$48*SQRT($O$52)))-$O$48*SQRT($O$52)))*$C$68*EXP(-#REF!*$O$52)-NORMSDIST(-((LN($EP42/$C$68)+(#REF!+($O$48^2)/2)*$O$52)/($O$48*SQRT($O$52))))*$EP42)*100*$B$68,0)</f>
        <v>0</v>
      </c>
      <c r="FV42" s="69">
        <f ca="1">IFERROR((NORMSDIST(-(((LN($EP42/$C$69)+(#REF!+($O$48^2)/2)*$O$52)/($O$48*SQRT($O$52)))-$O$48*SQRT($O$52)))*$C$69*EXP(-#REF!*$O$52)-NORMSDIST(-((LN($EP42/$C$69)+(#REF!+($O$48^2)/2)*$O$52)/($O$48*SQRT($O$52))))*$EP42)*100*$B$69,0)</f>
        <v>0</v>
      </c>
      <c r="FW42" s="69">
        <f ca="1">IFERROR((NORMSDIST(-(((LN($EP42/$C$70)+(#REF!+($O$48^2)/2)*$O$52)/($O$48*SQRT($O$52)))-$O$48*SQRT($O$52)))*$C$70*EXP(-#REF!*$O$52)-NORMSDIST(-((LN($EP42/$C$70)+(#REF!+($O$48^2)/2)*$O$52)/($O$48*SQRT($O$52))))*$EP42)*100*$B$70,0)</f>
        <v>0</v>
      </c>
      <c r="FX42" s="69">
        <f ca="1">IFERROR((NORMSDIST(-(((LN($EP42/$C$71)+(#REF!+($O$48^2)/2)*$O$52)/($O$48*SQRT($O$52)))-$O$48*SQRT($O$52)))*$C$71*EXP(-#REF!*$O$52)-NORMSDIST(-((LN($EP42/$C$71)+(#REF!+($O$48^2)/2)*$O$52)/($O$48*SQRT($O$52))))*$EP42)*100*$B$71,0)</f>
        <v>0</v>
      </c>
      <c r="FY42" s="69">
        <f ca="1">IFERROR((NORMSDIST(-(((LN($EP42/$C$72)+(#REF!+($O$48^2)/2)*$O$52)/($O$48*SQRT($O$52)))-$O$48*SQRT($O$52)))*$C$72*EXP(-#REF!*$O$52)-NORMSDIST(-((LN($EP42/$C$72)+(#REF!+($O$48^2)/2)*$O$52)/($O$48*SQRT($O$52))))*$EP42)*100*$B$72,0)</f>
        <v>0</v>
      </c>
      <c r="FZ42" s="69">
        <f t="shared" si="127"/>
        <v>0</v>
      </c>
      <c r="GA42" s="69">
        <f t="shared" si="128"/>
        <v>0</v>
      </c>
      <c r="GB42" s="69">
        <f t="shared" si="129"/>
        <v>0</v>
      </c>
      <c r="GC42" s="69">
        <f t="shared" si="130"/>
        <v>0</v>
      </c>
      <c r="GD42" s="70"/>
      <c r="GE42" s="86">
        <f t="shared" ca="1" si="131"/>
        <v>0</v>
      </c>
    </row>
    <row r="43" spans="1:187">
      <c r="A43" s="167" t="s">
        <v>205</v>
      </c>
      <c r="B43" s="797"/>
      <c r="C43" s="798">
        <v>3258.1</v>
      </c>
      <c r="D43" s="799">
        <v>11</v>
      </c>
      <c r="E43" s="806">
        <f t="shared" si="0"/>
        <v>0</v>
      </c>
      <c r="F43" s="807">
        <f t="shared" si="79"/>
        <v>0</v>
      </c>
      <c r="G43" s="802">
        <f t="shared" si="132"/>
        <v>8.3010000000000002</v>
      </c>
      <c r="H43" s="803"/>
      <c r="I43" s="636">
        <f t="shared" si="80"/>
        <v>0</v>
      </c>
      <c r="J43" s="680">
        <f t="shared" si="81"/>
        <v>0</v>
      </c>
      <c r="K43" s="49"/>
      <c r="L43" s="738" t="s">
        <v>251</v>
      </c>
      <c r="M43" s="739" t="s">
        <v>252</v>
      </c>
      <c r="N43" s="738" t="s">
        <v>253</v>
      </c>
      <c r="O43" s="739" t="s">
        <v>396</v>
      </c>
      <c r="P43" s="49"/>
      <c r="Q43" s="679"/>
      <c r="R43" s="679"/>
      <c r="S43" s="679"/>
      <c r="T43" s="679"/>
      <c r="U43" s="679"/>
      <c r="V43" s="679"/>
      <c r="W43" s="679"/>
      <c r="X43" s="679"/>
      <c r="Y43" s="679"/>
      <c r="Z43" s="49"/>
      <c r="AA43" s="701"/>
      <c r="AB43" s="701"/>
      <c r="AC43" s="701"/>
      <c r="AD43" s="701"/>
      <c r="AE43" s="701"/>
      <c r="AF43" s="701"/>
      <c r="AG43" s="701"/>
      <c r="AH43" s="701"/>
      <c r="AI43" s="701"/>
      <c r="AJ43" s="49"/>
      <c r="AK43" s="674"/>
      <c r="AL43" s="605" t="s">
        <v>160</v>
      </c>
      <c r="AM43" s="585"/>
      <c r="AN43" s="599"/>
      <c r="AO43" s="589"/>
      <c r="AP43" s="591">
        <f t="shared" si="16"/>
        <v>0</v>
      </c>
      <c r="AQ43" s="602">
        <f t="shared" si="82"/>
        <v>0</v>
      </c>
      <c r="AR43" s="606" t="s">
        <v>206</v>
      </c>
      <c r="AS43" s="585"/>
      <c r="AT43" s="599"/>
      <c r="AU43" s="589"/>
      <c r="AV43" s="591">
        <f t="shared" si="18"/>
        <v>0</v>
      </c>
      <c r="AW43" s="602">
        <f t="shared" si="83"/>
        <v>0</v>
      </c>
      <c r="AX43" s="609" t="s">
        <v>207</v>
      </c>
      <c r="AY43" s="608"/>
      <c r="AZ43" s="589"/>
      <c r="BA43" s="591">
        <f t="shared" si="20"/>
        <v>0</v>
      </c>
      <c r="BB43" s="593">
        <f t="shared" si="84"/>
        <v>0</v>
      </c>
      <c r="CY43" s="68">
        <f t="shared" ref="CY43:CY67" si="133">CY10</f>
        <v>3300.9605276173279</v>
      </c>
      <c r="CZ43" s="69">
        <f t="shared" si="86"/>
        <v>0</v>
      </c>
      <c r="DA43" s="69">
        <f t="shared" si="87"/>
        <v>0</v>
      </c>
      <c r="DB43" s="69">
        <f t="shared" si="88"/>
        <v>0</v>
      </c>
      <c r="DC43" s="69">
        <f t="shared" si="89"/>
        <v>0</v>
      </c>
      <c r="DD43" s="69">
        <f t="shared" si="90"/>
        <v>0</v>
      </c>
      <c r="DE43" s="69">
        <f t="shared" si="91"/>
        <v>0</v>
      </c>
      <c r="DF43" s="69">
        <f t="shared" si="92"/>
        <v>0</v>
      </c>
      <c r="DG43" s="69">
        <f t="shared" si="93"/>
        <v>0</v>
      </c>
      <c r="DH43" s="69">
        <f t="shared" si="94"/>
        <v>0</v>
      </c>
      <c r="DI43" s="69">
        <f t="shared" si="95"/>
        <v>0</v>
      </c>
      <c r="DJ43" s="69">
        <f t="shared" si="96"/>
        <v>0</v>
      </c>
      <c r="DK43" s="69">
        <f t="shared" si="97"/>
        <v>0</v>
      </c>
      <c r="DL43" s="69">
        <f t="shared" si="98"/>
        <v>0</v>
      </c>
      <c r="DM43" s="69">
        <f t="shared" si="99"/>
        <v>0</v>
      </c>
      <c r="DN43" s="69">
        <f t="shared" si="100"/>
        <v>0</v>
      </c>
      <c r="DO43" s="69">
        <f t="shared" si="101"/>
        <v>0</v>
      </c>
      <c r="DP43" s="69">
        <f t="shared" si="102"/>
        <v>0</v>
      </c>
      <c r="DQ43" s="69">
        <f t="shared" si="103"/>
        <v>0</v>
      </c>
      <c r="DR43" s="69">
        <f t="shared" si="104"/>
        <v>0</v>
      </c>
      <c r="DS43" s="69">
        <f t="shared" si="105"/>
        <v>0</v>
      </c>
      <c r="DT43" s="69">
        <f t="shared" si="106"/>
        <v>0</v>
      </c>
      <c r="DU43" s="69">
        <f t="shared" si="107"/>
        <v>0</v>
      </c>
      <c r="DV43" s="69">
        <f t="shared" si="108"/>
        <v>0</v>
      </c>
      <c r="DW43" s="69">
        <f t="shared" si="109"/>
        <v>0</v>
      </c>
      <c r="DX43" s="69">
        <f t="shared" si="110"/>
        <v>0</v>
      </c>
      <c r="DY43" s="69">
        <f t="shared" si="111"/>
        <v>0</v>
      </c>
      <c r="DZ43" s="69">
        <f t="shared" si="112"/>
        <v>0</v>
      </c>
      <c r="EA43" s="69">
        <f t="shared" si="113"/>
        <v>0</v>
      </c>
      <c r="EB43" s="69">
        <f t="shared" si="114"/>
        <v>0</v>
      </c>
      <c r="EC43" s="69">
        <f t="shared" si="115"/>
        <v>0</v>
      </c>
      <c r="ED43" s="69">
        <f t="shared" si="116"/>
        <v>0</v>
      </c>
      <c r="EE43" s="69">
        <f t="shared" si="117"/>
        <v>0</v>
      </c>
      <c r="EF43" s="69">
        <f t="shared" si="118"/>
        <v>0</v>
      </c>
      <c r="EG43" s="69">
        <f t="shared" si="119"/>
        <v>0</v>
      </c>
      <c r="EH43" s="69">
        <f t="shared" si="120"/>
        <v>0</v>
      </c>
      <c r="EI43" s="69">
        <f t="shared" si="121"/>
        <v>0</v>
      </c>
      <c r="EJ43" s="69">
        <f t="shared" si="122"/>
        <v>0</v>
      </c>
      <c r="EK43" s="69">
        <f t="shared" si="123"/>
        <v>0</v>
      </c>
      <c r="EL43" s="69">
        <f t="shared" si="124"/>
        <v>0</v>
      </c>
      <c r="EM43" s="70"/>
      <c r="EN43" s="86">
        <f t="shared" si="125"/>
        <v>0</v>
      </c>
      <c r="EO43" s="58"/>
      <c r="EP43" s="68">
        <f t="shared" ref="EP43:EP67" si="134">EP10</f>
        <v>3300.9605276173279</v>
      </c>
      <c r="EQ43" s="69">
        <f ca="1">IFERROR((NORMSDIST(-(((LN($EP43/$C$38)+(#REF!+($O$48^2)/2)*$O$52)/($O$48*SQRT($O$52)))-$O$48*SQRT($O$52)))*$C$38*EXP(-#REF!*$O$52)-NORMSDIST(-((LN($EP43/$C$38)+(#REF!+($O$48^2)/2)*$O$52)/($O$48*SQRT($O$52))))*$EP43)*100*$B$38,0)</f>
        <v>0</v>
      </c>
      <c r="ER43" s="69">
        <f ca="1">IFERROR((NORMSDIST(-(((LN($EP43/$C$39)+(#REF!+($O$48^2)/2)*$O$52)/($O$48*SQRT($O$52)))-$O$48*SQRT($O$52)))*$C$39*EXP(-#REF!*$O$52)-NORMSDIST(-((LN($EP43/$C$39)+(#REF!+($O$48^2)/2)*$O$52)/($O$48*SQRT($O$52))))*$EP43)*100*$B$39,0)</f>
        <v>0</v>
      </c>
      <c r="ES43" s="69">
        <f ca="1">IFERROR((NORMSDIST(-(((LN($EP43/$C$40)+(#REF!+($O$48^2)/2)*$O$52)/($O$48*SQRT($O$52)))-$O$48*SQRT($O$52)))*$C$40*EXP(-#REF!*$O$52)-NORMSDIST(-((LN($EP43/$C$40)+(#REF!+($O$48^2)/2)*$O$52)/($O$48*SQRT($O$52))))*$EP43)*100*$B$40,0)</f>
        <v>0</v>
      </c>
      <c r="ET43" s="69">
        <f ca="1">IFERROR((NORMSDIST(-(((LN($EP43/$C$41)+(#REF!+($O$48^2)/2)*$O$52)/($O$48*SQRT($O$52)))-$O$48*SQRT($O$52)))*$C$41*EXP(-#REF!*$O$52)-NORMSDIST(-((LN($EP43/$C$41)+(#REF!+($O$48^2)/2)*$O$52)/($O$48*SQRT($O$52))))*$EP43)*100*$B$41,0)</f>
        <v>0</v>
      </c>
      <c r="EU43" s="69">
        <f ca="1">IFERROR((NORMSDIST(-(((LN($EP43/$C$42)+(#REF!+($O$48^2)/2)*$O$52)/($O$48*SQRT($O$52)))-$O$48*SQRT($O$52)))*$C$42*EXP(-#REF!*$O$52)-NORMSDIST(-((LN($EP43/$C$42)+(#REF!+($O$48^2)/2)*$O$52)/($O$48*SQRT($O$52))))*$EP43)*100*$B$42,0)</f>
        <v>0</v>
      </c>
      <c r="EV43" s="69">
        <f ca="1">IFERROR((NORMSDIST(-(((LN($EP43/$C$43)+(#REF!+($O$48^2)/2)*$O$52)/($O$48*SQRT($O$52)))-$O$48*SQRT($O$52)))*$C$43*EXP(-#REF!*$O$52)-NORMSDIST(-((LN($EP43/$C$43)+(#REF!+($O$48^2)/2)*$O$52)/($O$48*SQRT($O$52))))*$EP43)*100*$B$43,0)</f>
        <v>0</v>
      </c>
      <c r="EW43" s="69">
        <f ca="1">IFERROR((NORMSDIST(-(((LN($EP43/$C$44)+(#REF!+($O$48^2)/2)*$O$52)/($O$48*SQRT($O$52)))-$O$48*SQRT($O$52)))*$C$44*EXP(-#REF!*$O$52)-NORMSDIST(-((LN($EP43/$C$44)+(#REF!+($O$48^2)/2)*$O$52)/($O$48*SQRT($O$52))))*$EP43)*100*$B$44,0)</f>
        <v>0</v>
      </c>
      <c r="EX43" s="69">
        <f ca="1">IFERROR((NORMSDIST(-(((LN($EP43/$C$45)+(#REF!+($O$48^2)/2)*$O$52)/($O$48*SQRT($O$52)))-$O$48*SQRT($O$52)))*$C$45*EXP(-#REF!*$O$52)-NORMSDIST(-((LN($EP43/$C$45)+(#REF!+($O$48^2)/2)*$O$52)/($O$48*SQRT($O$52))))*$EP43)*100*$B$45,0)</f>
        <v>0</v>
      </c>
      <c r="EY43" s="69">
        <f ca="1">IFERROR((NORMSDIST(-(((LN($EP43/$C$46)+(#REF!+($O$48^2)/2)*$O$52)/($O$48*SQRT($O$52)))-$O$48*SQRT($O$52)))*$C$46*EXP(-#REF!*$O$52)-NORMSDIST(-((LN($EP43/$C$46)+(#REF!+($O$48^2)/2)*$O$52)/($O$48*SQRT($O$52))))*$EP43)*100*$B$46,0)</f>
        <v>0</v>
      </c>
      <c r="EZ43" s="69">
        <f ca="1">IFERROR((NORMSDIST(-(((LN($EP43/$C$47)+(#REF!+($O$48^2)/2)*$O$52)/($O$48*SQRT($O$52)))-$O$48*SQRT($O$52)))*$C$47*EXP(-#REF!*$O$52)-NORMSDIST(-((LN($EP43/$C$47)+(#REF!+($O$48^2)/2)*$O$52)/($O$48*SQRT($O$52))))*$EP43)*100*$B$47,0)</f>
        <v>0</v>
      </c>
      <c r="FA43" s="69">
        <f ca="1">IFERROR((NORMSDIST(-(((LN($EP43/$C$48)+(#REF!+($O$48^2)/2)*$O$52)/($O$48*SQRT($O$52)))-$O$48*SQRT($O$52)))*$C$48*EXP(-#REF!*$O$52)-NORMSDIST(-((LN($EP43/$C$48)+(#REF!+($O$48^2)/2)*$O$52)/($O$48*SQRT($O$52))))*$EP43)*100*$B$48,0)</f>
        <v>0</v>
      </c>
      <c r="FB43" s="69">
        <f ca="1">IFERROR((NORMSDIST(-(((LN($EP43/$C$49)+(#REF!+($O$48^2)/2)*$O$52)/($O$48*SQRT($O$52)))-$O$48*SQRT($O$52)))*$C$49*EXP(-#REF!*$O$52)-NORMSDIST(-((LN($EP43/$C$49)+(#REF!+($O$48^2)/2)*$O$52)/($O$48*SQRT($O$52))))*$EP43)*100*$B$49,0)</f>
        <v>0</v>
      </c>
      <c r="FC43" s="69">
        <f ca="1">IFERROR((NORMSDIST(-(((LN($EP43/$C$50)+(#REF!+($O$48^2)/2)*$O$52)/($O$48*SQRT($O$52)))-$O$48*SQRT($O$52)))*$C$50*EXP(-#REF!*$O$52)-NORMSDIST(-((LN($EP43/$C$50)+(#REF!+($O$48^2)/2)*$O$52)/($O$48*SQRT($O$52))))*$EP43)*100*$B$50,0)</f>
        <v>0</v>
      </c>
      <c r="FD43" s="69">
        <f ca="1">IFERROR((NORMSDIST(-(((LN($EP43/$C$51)+(#REF!+($O$48^2)/2)*$O$52)/($O$48*SQRT($O$52)))-$O$48*SQRT($O$52)))*$C$51*EXP(-#REF!*$O$52)-NORMSDIST(-((LN($EP43/$C$51)+(#REF!+($O$48^2)/2)*$O$52)/($O$48*SQRT($O$52))))*$EP43)*100*$B$51,0)</f>
        <v>0</v>
      </c>
      <c r="FE43" s="69">
        <f ca="1">IFERROR((NORMSDIST(-(((LN($EP43/$C$52)+(#REF!+($O$48^2)/2)*$O$52)/($O$48*SQRT($O$52)))-$O$48*SQRT($O$52)))*$C$52*EXP(-#REF!*$O$52)-NORMSDIST(-((LN($EP43/$C$52)+(#REF!+($O$48^2)/2)*$O$52)/($O$48*SQRT($O$52))))*$EP43)*100*$B$52,0)</f>
        <v>0</v>
      </c>
      <c r="FF43" s="69">
        <f ca="1">IFERROR((NORMSDIST(-(((LN($EP43/$C$53)+(#REF!+($O$48^2)/2)*$O$52)/($O$48*SQRT($O$52)))-$O$48*SQRT($O$52)))*$C$53*EXP(-#REF!*$O$52)-NORMSDIST(-((LN($EP43/$C$53)+(#REF!+($O$48^2)/2)*$O$52)/($O$48*SQRT($O$52))))*$EP43)*100*$B$53,0)</f>
        <v>0</v>
      </c>
      <c r="FG43" s="69">
        <f ca="1">IFERROR((NORMSDIST(-(((LN($EP43/$C$54)+(#REF!+($O$48^2)/2)*$O$52)/($O$48*SQRT($O$52)))-$O$48*SQRT($O$52)))*$C$54*EXP(-#REF!*$O$52)-NORMSDIST(-((LN($EP43/$C$54)+(#REF!+($O$48^2)/2)*$O$52)/($O$48*SQRT($O$52))))*$EP43)*100*$B$54,0)</f>
        <v>0</v>
      </c>
      <c r="FH43" s="69">
        <f ca="1">IFERROR((NORMSDIST(-(((LN($EP43/$C$55)+(#REF!+($O$48^2)/2)*$O$52)/($O$48*SQRT($O$52)))-$O$48*SQRT($O$52)))*$C$55*EXP(-#REF!*$O$52)-NORMSDIST(-((LN($EP43/$C$55)+(#REF!+($O$48^2)/2)*$O$52)/($O$48*SQRT($O$52))))*$EP43)*100*$B$55,0)</f>
        <v>0</v>
      </c>
      <c r="FI43" s="69">
        <f ca="1">IFERROR((NORMSDIST(-(((LN($EP43/$C$56)+(#REF!+($O$48^2)/2)*$O$52)/($O$48*SQRT($O$52)))-$O$48*SQRT($O$52)))*$C$56*EXP(-#REF!*$O$52)-NORMSDIST(-((LN($EP43/$C$56)+(#REF!+($O$48^2)/2)*$O$52)/($O$48*SQRT($O$52))))*$EP43)*100*$B$56,0)</f>
        <v>0</v>
      </c>
      <c r="FJ43" s="69">
        <f ca="1">IFERROR((NORMSDIST(-(((LN($EP43/$C$57)+(#REF!+($O$48^2)/2)*$O$52)/($O$48*SQRT($O$52)))-$O$48*SQRT($O$52)))*$C$57*EXP(-#REF!*$O$52)-NORMSDIST(-((LN($EP43/$C$57)+(#REF!+($O$48^2)/2)*$O$52)/($O$48*SQRT($O$52))))*$EP43)*100*$B$57,0)</f>
        <v>0</v>
      </c>
      <c r="FK43" s="69">
        <f ca="1">IFERROR((NORMSDIST(-(((LN($EP43/$C$58)+(#REF!+($O$48^2)/2)*$O$52)/($O$48*SQRT($O$52)))-$O$48*SQRT($O$52)))*$C$58*EXP(-#REF!*$O$52)-NORMSDIST(-((LN($EP43/$C$58)+(#REF!+($O$48^2)/2)*$O$52)/($O$48*SQRT($O$52))))*$EP43)*100*$B$58,0)</f>
        <v>0</v>
      </c>
      <c r="FL43" s="69">
        <f ca="1">IFERROR((NORMSDIST(-(((LN($EP43/$C$59)+(#REF!+($O$48^2)/2)*$O$52)/($O$48*SQRT($O$52)))-$O$48*SQRT($O$52)))*$C$59*EXP(-#REF!*$O$52)-NORMSDIST(-((LN($EP43/$C$59)+(#REF!+($O$48^2)/2)*$O$52)/($O$48*SQRT($O$52))))*$EP43)*100*$B$59,0)</f>
        <v>0</v>
      </c>
      <c r="FM43" s="69">
        <f ca="1">IFERROR((NORMSDIST(-(((LN($EP43/$C$60)+(#REF!+($O$48^2)/2)*$O$52)/($O$48*SQRT($O$52)))-$O$48*SQRT($O$52)))*$C$60*EXP(-#REF!*$O$52)-NORMSDIST(-((LN($EP43/$C$60)+(#REF!+($O$48^2)/2)*$O$52)/($O$48*SQRT($O$52))))*$EP43)*100*$B$60,0)</f>
        <v>0</v>
      </c>
      <c r="FN43" s="69">
        <f ca="1">IFERROR((NORMSDIST(-(((LN($EP43/$C$61)+(#REF!+($O$48^2)/2)*$O$52)/($O$48*SQRT($O$52)))-$O$48*SQRT($O$52)))*$C$61*EXP(-#REF!*$O$52)-NORMSDIST(-((LN($EP43/$C$61)+(#REF!+($O$48^2)/2)*$O$52)/($O$48*SQRT($O$52))))*$EP43)*100*$B$61,0)</f>
        <v>0</v>
      </c>
      <c r="FO43" s="69">
        <f ca="1">IFERROR((NORMSDIST(-(((LN($EP43/$C$62)+(#REF!+($O$48^2)/2)*$O$52)/($O$48*SQRT($O$52)))-$O$48*SQRT($O$52)))*$C$62*EXP(-#REF!*$O$52)-NORMSDIST(-((LN($EP43/$C$62)+(#REF!+($O$48^2)/2)*$O$52)/($O$48*SQRT($O$52))))*$EP43)*100*$B$62,0)</f>
        <v>0</v>
      </c>
      <c r="FP43" s="69">
        <f ca="1">IFERROR((NORMSDIST(-(((LN($EP43/$C$63)+(#REF!+($O$48^2)/2)*$O$52)/($O$48*SQRT($O$52)))-$O$48*SQRT($O$52)))*$C$63*EXP(-#REF!*$O$52)-NORMSDIST(-((LN($EP43/$C$63)+(#REF!+($O$48^2)/2)*$O$52)/($O$48*SQRT($O$52))))*$EP43)*100*$B$63,0)</f>
        <v>0</v>
      </c>
      <c r="FQ43" s="69">
        <f ca="1">IFERROR((NORMSDIST(-(((LN($EP43/$C$64)+(#REF!+($O$48^2)/2)*$O$52)/($O$48*SQRT($O$52)))-$O$48*SQRT($O$52)))*$C$64*EXP(-#REF!*$O$52)-NORMSDIST(-((LN($EP43/$C$64)+(#REF!+($O$48^2)/2)*$O$52)/($O$48*SQRT($O$52))))*$EP43)*100*$B$64,0)</f>
        <v>0</v>
      </c>
      <c r="FR43" s="69">
        <f ca="1">IFERROR((NORMSDIST(-(((LN($EP43/$C$65)+(#REF!+($O$48^2)/2)*$O$52)/($O$48*SQRT($O$52)))-$O$48*SQRT($O$52)))*$C$65*EXP(-#REF!*$O$52)-NORMSDIST(-((LN($EP43/$C$65)+(#REF!+($O$48^2)/2)*$O$52)/($O$48*SQRT($O$52))))*$EP43)*100*$B$65,0)</f>
        <v>0</v>
      </c>
      <c r="FS43" s="69">
        <f ca="1">IFERROR((NORMSDIST(-(((LN($EP43/$C$66)+(#REF!+($O$48^2)/2)*$O$52)/($O$48*SQRT($O$52)))-$O$48*SQRT($O$52)))*$C$66*EXP(-#REF!*$O$52)-NORMSDIST(-((LN($EP43/$C$66)+(#REF!+($O$48^2)/2)*$O$52)/($O$48*SQRT($O$52))))*$EP43)*100*$B$66,0)</f>
        <v>0</v>
      </c>
      <c r="FT43" s="69">
        <f ca="1">IFERROR((NORMSDIST(-(((LN($EP43/$C$67)+(#REF!+($O$48^2)/2)*$O$52)/($O$48*SQRT($O$52)))-$O$48*SQRT($O$52)))*$C$67*EXP(-#REF!*$O$52)-NORMSDIST(-((LN($EP43/$C$67)+(#REF!+($O$48^2)/2)*$O$52)/($O$48*SQRT($O$52))))*$EP43)*100*$B$67,0)</f>
        <v>0</v>
      </c>
      <c r="FU43" s="69">
        <f ca="1">IFERROR((NORMSDIST(-(((LN($EP43/$C$68)+(#REF!+($O$48^2)/2)*$O$52)/($O$48*SQRT($O$52)))-$O$48*SQRT($O$52)))*$C$68*EXP(-#REF!*$O$52)-NORMSDIST(-((LN($EP43/$C$68)+(#REF!+($O$48^2)/2)*$O$52)/($O$48*SQRT($O$52))))*$EP43)*100*$B$68,0)</f>
        <v>0</v>
      </c>
      <c r="FV43" s="69">
        <f ca="1">IFERROR((NORMSDIST(-(((LN($EP43/$C$69)+(#REF!+($O$48^2)/2)*$O$52)/($O$48*SQRT($O$52)))-$O$48*SQRT($O$52)))*$C$69*EXP(-#REF!*$O$52)-NORMSDIST(-((LN($EP43/$C$69)+(#REF!+($O$48^2)/2)*$O$52)/($O$48*SQRT($O$52))))*$EP43)*100*$B$69,0)</f>
        <v>0</v>
      </c>
      <c r="FW43" s="69">
        <f ca="1">IFERROR((NORMSDIST(-(((LN($EP43/$C$70)+(#REF!+($O$48^2)/2)*$O$52)/($O$48*SQRT($O$52)))-$O$48*SQRT($O$52)))*$C$70*EXP(-#REF!*$O$52)-NORMSDIST(-((LN($EP43/$C$70)+(#REF!+($O$48^2)/2)*$O$52)/($O$48*SQRT($O$52))))*$EP43)*100*$B$70,0)</f>
        <v>0</v>
      </c>
      <c r="FX43" s="69">
        <f ca="1">IFERROR((NORMSDIST(-(((LN($EP43/$C$71)+(#REF!+($O$48^2)/2)*$O$52)/($O$48*SQRT($O$52)))-$O$48*SQRT($O$52)))*$C$71*EXP(-#REF!*$O$52)-NORMSDIST(-((LN($EP43/$C$71)+(#REF!+($O$48^2)/2)*$O$52)/($O$48*SQRT($O$52))))*$EP43)*100*$B$71,0)</f>
        <v>0</v>
      </c>
      <c r="FY43" s="69">
        <f ca="1">IFERROR((NORMSDIST(-(((LN($EP43/$C$72)+(#REF!+($O$48^2)/2)*$O$52)/($O$48*SQRT($O$52)))-$O$48*SQRT($O$52)))*$C$72*EXP(-#REF!*$O$52)-NORMSDIST(-((LN($EP43/$C$72)+(#REF!+($O$48^2)/2)*$O$52)/($O$48*SQRT($O$52))))*$EP43)*100*$B$72,0)</f>
        <v>0</v>
      </c>
      <c r="FZ43" s="69">
        <f t="shared" si="127"/>
        <v>0</v>
      </c>
      <c r="GA43" s="69">
        <f t="shared" si="128"/>
        <v>0</v>
      </c>
      <c r="GB43" s="69">
        <f t="shared" si="129"/>
        <v>0</v>
      </c>
      <c r="GC43" s="69">
        <f t="shared" si="130"/>
        <v>0</v>
      </c>
      <c r="GD43" s="70"/>
      <c r="GE43" s="86">
        <f t="shared" ca="1" si="131"/>
        <v>0</v>
      </c>
    </row>
    <row r="44" spans="1:187">
      <c r="A44" s="167" t="s">
        <v>205</v>
      </c>
      <c r="B44" s="594"/>
      <c r="C44" s="600">
        <v>3408.1</v>
      </c>
      <c r="D44" s="595">
        <v>24</v>
      </c>
      <c r="E44" s="591">
        <f t="shared" si="0"/>
        <v>0</v>
      </c>
      <c r="F44" s="593">
        <f t="shared" si="79"/>
        <v>0</v>
      </c>
      <c r="G44" s="596">
        <f t="shared" si="132"/>
        <v>15.1</v>
      </c>
      <c r="H44" s="781"/>
      <c r="I44" s="637">
        <f t="shared" si="80"/>
        <v>0</v>
      </c>
      <c r="J44" s="681">
        <f t="shared" si="81"/>
        <v>0</v>
      </c>
      <c r="K44" s="49"/>
      <c r="L44" s="738" t="s">
        <v>251</v>
      </c>
      <c r="M44" s="739" t="s">
        <v>252</v>
      </c>
      <c r="N44" s="738" t="s">
        <v>253</v>
      </c>
      <c r="O44" s="739" t="s">
        <v>509</v>
      </c>
      <c r="P44" s="49"/>
      <c r="Q44" s="679"/>
      <c r="R44" s="679"/>
      <c r="S44" s="679"/>
      <c r="T44" s="679"/>
      <c r="U44" s="679"/>
      <c r="V44" s="679"/>
      <c r="W44" s="679"/>
      <c r="X44" s="679"/>
      <c r="Y44" s="679"/>
      <c r="Z44" s="49"/>
      <c r="AA44" s="701"/>
      <c r="AB44" s="701"/>
      <c r="AC44" s="701"/>
      <c r="AD44" s="701"/>
      <c r="AE44" s="701"/>
      <c r="AF44" s="701"/>
      <c r="AG44" s="701"/>
      <c r="AH44" s="701"/>
      <c r="AI44" s="701"/>
      <c r="AJ44" s="49"/>
      <c r="AK44" s="673"/>
      <c r="AL44" s="605" t="s">
        <v>160</v>
      </c>
      <c r="AM44" s="584"/>
      <c r="AN44" s="598"/>
      <c r="AO44" s="587"/>
      <c r="AP44" s="590">
        <f t="shared" si="16"/>
        <v>0</v>
      </c>
      <c r="AQ44" s="601">
        <f t="shared" si="82"/>
        <v>0</v>
      </c>
      <c r="AR44" s="606" t="s">
        <v>206</v>
      </c>
      <c r="AS44" s="584"/>
      <c r="AT44" s="598"/>
      <c r="AU44" s="587"/>
      <c r="AV44" s="590">
        <f t="shared" si="18"/>
        <v>0</v>
      </c>
      <c r="AW44" s="601">
        <f t="shared" si="83"/>
        <v>0</v>
      </c>
      <c r="AX44" s="609" t="s">
        <v>207</v>
      </c>
      <c r="AY44" s="607"/>
      <c r="AZ44" s="587"/>
      <c r="BA44" s="590">
        <f t="shared" si="20"/>
        <v>0</v>
      </c>
      <c r="BB44" s="592">
        <f t="shared" si="84"/>
        <v>0</v>
      </c>
      <c r="CY44" s="68">
        <f t="shared" si="133"/>
        <v>3368.3270689972733</v>
      </c>
      <c r="CZ44" s="69">
        <f t="shared" si="86"/>
        <v>0</v>
      </c>
      <c r="DA44" s="69">
        <f t="shared" si="87"/>
        <v>0</v>
      </c>
      <c r="DB44" s="69">
        <f t="shared" si="88"/>
        <v>0</v>
      </c>
      <c r="DC44" s="69">
        <f t="shared" si="89"/>
        <v>0</v>
      </c>
      <c r="DD44" s="69">
        <f t="shared" si="90"/>
        <v>0</v>
      </c>
      <c r="DE44" s="69">
        <f t="shared" si="91"/>
        <v>0</v>
      </c>
      <c r="DF44" s="69">
        <f t="shared" si="92"/>
        <v>0</v>
      </c>
      <c r="DG44" s="69">
        <f t="shared" si="93"/>
        <v>0</v>
      </c>
      <c r="DH44" s="69">
        <f t="shared" si="94"/>
        <v>0</v>
      </c>
      <c r="DI44" s="69">
        <f t="shared" si="95"/>
        <v>0</v>
      </c>
      <c r="DJ44" s="69">
        <f t="shared" si="96"/>
        <v>0</v>
      </c>
      <c r="DK44" s="69">
        <f t="shared" si="97"/>
        <v>0</v>
      </c>
      <c r="DL44" s="69">
        <f t="shared" si="98"/>
        <v>0</v>
      </c>
      <c r="DM44" s="69">
        <f t="shared" si="99"/>
        <v>0</v>
      </c>
      <c r="DN44" s="69">
        <f t="shared" si="100"/>
        <v>0</v>
      </c>
      <c r="DO44" s="69">
        <f t="shared" si="101"/>
        <v>0</v>
      </c>
      <c r="DP44" s="69">
        <f t="shared" si="102"/>
        <v>0</v>
      </c>
      <c r="DQ44" s="69">
        <f t="shared" si="103"/>
        <v>0</v>
      </c>
      <c r="DR44" s="69">
        <f t="shared" si="104"/>
        <v>0</v>
      </c>
      <c r="DS44" s="69">
        <f t="shared" si="105"/>
        <v>0</v>
      </c>
      <c r="DT44" s="69">
        <f t="shared" si="106"/>
        <v>0</v>
      </c>
      <c r="DU44" s="69">
        <f t="shared" si="107"/>
        <v>0</v>
      </c>
      <c r="DV44" s="69">
        <f t="shared" si="108"/>
        <v>0</v>
      </c>
      <c r="DW44" s="69">
        <f t="shared" si="109"/>
        <v>0</v>
      </c>
      <c r="DX44" s="69">
        <f t="shared" si="110"/>
        <v>0</v>
      </c>
      <c r="DY44" s="69">
        <f t="shared" si="111"/>
        <v>0</v>
      </c>
      <c r="DZ44" s="69">
        <f t="shared" si="112"/>
        <v>0</v>
      </c>
      <c r="EA44" s="69">
        <f t="shared" si="113"/>
        <v>0</v>
      </c>
      <c r="EB44" s="69">
        <f t="shared" si="114"/>
        <v>0</v>
      </c>
      <c r="EC44" s="69">
        <f t="shared" si="115"/>
        <v>0</v>
      </c>
      <c r="ED44" s="69">
        <f t="shared" si="116"/>
        <v>0</v>
      </c>
      <c r="EE44" s="69">
        <f t="shared" si="117"/>
        <v>0</v>
      </c>
      <c r="EF44" s="69">
        <f t="shared" si="118"/>
        <v>0</v>
      </c>
      <c r="EG44" s="69">
        <f t="shared" si="119"/>
        <v>0</v>
      </c>
      <c r="EH44" s="69">
        <f t="shared" si="120"/>
        <v>0</v>
      </c>
      <c r="EI44" s="69">
        <f t="shared" si="121"/>
        <v>0</v>
      </c>
      <c r="EJ44" s="69">
        <f t="shared" si="122"/>
        <v>0</v>
      </c>
      <c r="EK44" s="69">
        <f t="shared" si="123"/>
        <v>0</v>
      </c>
      <c r="EL44" s="69">
        <f t="shared" si="124"/>
        <v>0</v>
      </c>
      <c r="EM44" s="70"/>
      <c r="EN44" s="86">
        <f t="shared" si="125"/>
        <v>0</v>
      </c>
      <c r="EO44" s="58"/>
      <c r="EP44" s="68">
        <f t="shared" si="134"/>
        <v>3368.3270689972733</v>
      </c>
      <c r="EQ44" s="69">
        <f ca="1">IFERROR((NORMSDIST(-(((LN($EP44/$C$38)+(#REF!+($O$48^2)/2)*$O$52)/($O$48*SQRT($O$52)))-$O$48*SQRT($O$52)))*$C$38*EXP(-#REF!*$O$52)-NORMSDIST(-((LN($EP44/$C$38)+(#REF!+($O$48^2)/2)*$O$52)/($O$48*SQRT($O$52))))*$EP44)*100*$B$38,0)</f>
        <v>0</v>
      </c>
      <c r="ER44" s="69">
        <f ca="1">IFERROR((NORMSDIST(-(((LN($EP44/$C$39)+(#REF!+($O$48^2)/2)*$O$52)/($O$48*SQRT($O$52)))-$O$48*SQRT($O$52)))*$C$39*EXP(-#REF!*$O$52)-NORMSDIST(-((LN($EP44/$C$39)+(#REF!+($O$48^2)/2)*$O$52)/($O$48*SQRT($O$52))))*$EP44)*100*$B$39,0)</f>
        <v>0</v>
      </c>
      <c r="ES44" s="69">
        <f ca="1">IFERROR((NORMSDIST(-(((LN($EP44/$C$40)+(#REF!+($O$48^2)/2)*$O$52)/($O$48*SQRT($O$52)))-$O$48*SQRT($O$52)))*$C$40*EXP(-#REF!*$O$52)-NORMSDIST(-((LN($EP44/$C$40)+(#REF!+($O$48^2)/2)*$O$52)/($O$48*SQRT($O$52))))*$EP44)*100*$B$40,0)</f>
        <v>0</v>
      </c>
      <c r="ET44" s="69">
        <f ca="1">IFERROR((NORMSDIST(-(((LN($EP44/$C$41)+(#REF!+($O$48^2)/2)*$O$52)/($O$48*SQRT($O$52)))-$O$48*SQRT($O$52)))*$C$41*EXP(-#REF!*$O$52)-NORMSDIST(-((LN($EP44/$C$41)+(#REF!+($O$48^2)/2)*$O$52)/($O$48*SQRT($O$52))))*$EP44)*100*$B$41,0)</f>
        <v>0</v>
      </c>
      <c r="EU44" s="69">
        <f ca="1">IFERROR((NORMSDIST(-(((LN($EP44/$C$42)+(#REF!+($O$48^2)/2)*$O$52)/($O$48*SQRT($O$52)))-$O$48*SQRT($O$52)))*$C$42*EXP(-#REF!*$O$52)-NORMSDIST(-((LN($EP44/$C$42)+(#REF!+($O$48^2)/2)*$O$52)/($O$48*SQRT($O$52))))*$EP44)*100*$B$42,0)</f>
        <v>0</v>
      </c>
      <c r="EV44" s="69">
        <f ca="1">IFERROR((NORMSDIST(-(((LN($EP44/$C$43)+(#REF!+($O$48^2)/2)*$O$52)/($O$48*SQRT($O$52)))-$O$48*SQRT($O$52)))*$C$43*EXP(-#REF!*$O$52)-NORMSDIST(-((LN($EP44/$C$43)+(#REF!+($O$48^2)/2)*$O$52)/($O$48*SQRT($O$52))))*$EP44)*100*$B$43,0)</f>
        <v>0</v>
      </c>
      <c r="EW44" s="69">
        <f ca="1">IFERROR((NORMSDIST(-(((LN($EP44/$C$44)+(#REF!+($O$48^2)/2)*$O$52)/($O$48*SQRT($O$52)))-$O$48*SQRT($O$52)))*$C$44*EXP(-#REF!*$O$52)-NORMSDIST(-((LN($EP44/$C$44)+(#REF!+($O$48^2)/2)*$O$52)/($O$48*SQRT($O$52))))*$EP44)*100*$B$44,0)</f>
        <v>0</v>
      </c>
      <c r="EX44" s="69">
        <f ca="1">IFERROR((NORMSDIST(-(((LN($EP44/$C$45)+(#REF!+($O$48^2)/2)*$O$52)/($O$48*SQRT($O$52)))-$O$48*SQRT($O$52)))*$C$45*EXP(-#REF!*$O$52)-NORMSDIST(-((LN($EP44/$C$45)+(#REF!+($O$48^2)/2)*$O$52)/($O$48*SQRT($O$52))))*$EP44)*100*$B$45,0)</f>
        <v>0</v>
      </c>
      <c r="EY44" s="69">
        <f ca="1">IFERROR((NORMSDIST(-(((LN($EP44/$C$46)+(#REF!+($O$48^2)/2)*$O$52)/($O$48*SQRT($O$52)))-$O$48*SQRT($O$52)))*$C$46*EXP(-#REF!*$O$52)-NORMSDIST(-((LN($EP44/$C$46)+(#REF!+($O$48^2)/2)*$O$52)/($O$48*SQRT($O$52))))*$EP44)*100*$B$46,0)</f>
        <v>0</v>
      </c>
      <c r="EZ44" s="69">
        <f ca="1">IFERROR((NORMSDIST(-(((LN($EP44/$C$47)+(#REF!+($O$48^2)/2)*$O$52)/($O$48*SQRT($O$52)))-$O$48*SQRT($O$52)))*$C$47*EXP(-#REF!*$O$52)-NORMSDIST(-((LN($EP44/$C$47)+(#REF!+($O$48^2)/2)*$O$52)/($O$48*SQRT($O$52))))*$EP44)*100*$B$47,0)</f>
        <v>0</v>
      </c>
      <c r="FA44" s="69">
        <f ca="1">IFERROR((NORMSDIST(-(((LN($EP44/$C$48)+(#REF!+($O$48^2)/2)*$O$52)/($O$48*SQRT($O$52)))-$O$48*SQRT($O$52)))*$C$48*EXP(-#REF!*$O$52)-NORMSDIST(-((LN($EP44/$C$48)+(#REF!+($O$48^2)/2)*$O$52)/($O$48*SQRT($O$52))))*$EP44)*100*$B$48,0)</f>
        <v>0</v>
      </c>
      <c r="FB44" s="69">
        <f ca="1">IFERROR((NORMSDIST(-(((LN($EP44/$C$49)+(#REF!+($O$48^2)/2)*$O$52)/($O$48*SQRT($O$52)))-$O$48*SQRT($O$52)))*$C$49*EXP(-#REF!*$O$52)-NORMSDIST(-((LN($EP44/$C$49)+(#REF!+($O$48^2)/2)*$O$52)/($O$48*SQRT($O$52))))*$EP44)*100*$B$49,0)</f>
        <v>0</v>
      </c>
      <c r="FC44" s="69">
        <f ca="1">IFERROR((NORMSDIST(-(((LN($EP44/$C$50)+(#REF!+($O$48^2)/2)*$O$52)/($O$48*SQRT($O$52)))-$O$48*SQRT($O$52)))*$C$50*EXP(-#REF!*$O$52)-NORMSDIST(-((LN($EP44/$C$50)+(#REF!+($O$48^2)/2)*$O$52)/($O$48*SQRT($O$52))))*$EP44)*100*$B$50,0)</f>
        <v>0</v>
      </c>
      <c r="FD44" s="69">
        <f ca="1">IFERROR((NORMSDIST(-(((LN($EP44/$C$51)+(#REF!+($O$48^2)/2)*$O$52)/($O$48*SQRT($O$52)))-$O$48*SQRT($O$52)))*$C$51*EXP(-#REF!*$O$52)-NORMSDIST(-((LN($EP44/$C$51)+(#REF!+($O$48^2)/2)*$O$52)/($O$48*SQRT($O$52))))*$EP44)*100*$B$51,0)</f>
        <v>0</v>
      </c>
      <c r="FE44" s="69">
        <f ca="1">IFERROR((NORMSDIST(-(((LN($EP44/$C$52)+(#REF!+($O$48^2)/2)*$O$52)/($O$48*SQRT($O$52)))-$O$48*SQRT($O$52)))*$C$52*EXP(-#REF!*$O$52)-NORMSDIST(-((LN($EP44/$C$52)+(#REF!+($O$48^2)/2)*$O$52)/($O$48*SQRT($O$52))))*$EP44)*100*$B$52,0)</f>
        <v>0</v>
      </c>
      <c r="FF44" s="69">
        <f ca="1">IFERROR((NORMSDIST(-(((LN($EP44/$C$53)+(#REF!+($O$48^2)/2)*$O$52)/($O$48*SQRT($O$52)))-$O$48*SQRT($O$52)))*$C$53*EXP(-#REF!*$O$52)-NORMSDIST(-((LN($EP44/$C$53)+(#REF!+($O$48^2)/2)*$O$52)/($O$48*SQRT($O$52))))*$EP44)*100*$B$53,0)</f>
        <v>0</v>
      </c>
      <c r="FG44" s="69">
        <f ca="1">IFERROR((NORMSDIST(-(((LN($EP44/$C$54)+(#REF!+($O$48^2)/2)*$O$52)/($O$48*SQRT($O$52)))-$O$48*SQRT($O$52)))*$C$54*EXP(-#REF!*$O$52)-NORMSDIST(-((LN($EP44/$C$54)+(#REF!+($O$48^2)/2)*$O$52)/($O$48*SQRT($O$52))))*$EP44)*100*$B$54,0)</f>
        <v>0</v>
      </c>
      <c r="FH44" s="69">
        <f ca="1">IFERROR((NORMSDIST(-(((LN($EP44/$C$55)+(#REF!+($O$48^2)/2)*$O$52)/($O$48*SQRT($O$52)))-$O$48*SQRT($O$52)))*$C$55*EXP(-#REF!*$O$52)-NORMSDIST(-((LN($EP44/$C$55)+(#REF!+($O$48^2)/2)*$O$52)/($O$48*SQRT($O$52))))*$EP44)*100*$B$55,0)</f>
        <v>0</v>
      </c>
      <c r="FI44" s="69">
        <f ca="1">IFERROR((NORMSDIST(-(((LN($EP44/$C$56)+(#REF!+($O$48^2)/2)*$O$52)/($O$48*SQRT($O$52)))-$O$48*SQRT($O$52)))*$C$56*EXP(-#REF!*$O$52)-NORMSDIST(-((LN($EP44/$C$56)+(#REF!+($O$48^2)/2)*$O$52)/($O$48*SQRT($O$52))))*$EP44)*100*$B$56,0)</f>
        <v>0</v>
      </c>
      <c r="FJ44" s="69">
        <f ca="1">IFERROR((NORMSDIST(-(((LN($EP44/$C$57)+(#REF!+($O$48^2)/2)*$O$52)/($O$48*SQRT($O$52)))-$O$48*SQRT($O$52)))*$C$57*EXP(-#REF!*$O$52)-NORMSDIST(-((LN($EP44/$C$57)+(#REF!+($O$48^2)/2)*$O$52)/($O$48*SQRT($O$52))))*$EP44)*100*$B$57,0)</f>
        <v>0</v>
      </c>
      <c r="FK44" s="69">
        <f ca="1">IFERROR((NORMSDIST(-(((LN($EP44/$C$58)+(#REF!+($O$48^2)/2)*$O$52)/($O$48*SQRT($O$52)))-$O$48*SQRT($O$52)))*$C$58*EXP(-#REF!*$O$52)-NORMSDIST(-((LN($EP44/$C$58)+(#REF!+($O$48^2)/2)*$O$52)/($O$48*SQRT($O$52))))*$EP44)*100*$B$58,0)</f>
        <v>0</v>
      </c>
      <c r="FL44" s="69">
        <f ca="1">IFERROR((NORMSDIST(-(((LN($EP44/$C$59)+(#REF!+($O$48^2)/2)*$O$52)/($O$48*SQRT($O$52)))-$O$48*SQRT($O$52)))*$C$59*EXP(-#REF!*$O$52)-NORMSDIST(-((LN($EP44/$C$59)+(#REF!+($O$48^2)/2)*$O$52)/($O$48*SQRT($O$52))))*$EP44)*100*$B$59,0)</f>
        <v>0</v>
      </c>
      <c r="FM44" s="69">
        <f ca="1">IFERROR((NORMSDIST(-(((LN($EP44/$C$60)+(#REF!+($O$48^2)/2)*$O$52)/($O$48*SQRT($O$52)))-$O$48*SQRT($O$52)))*$C$60*EXP(-#REF!*$O$52)-NORMSDIST(-((LN($EP44/$C$60)+(#REF!+($O$48^2)/2)*$O$52)/($O$48*SQRT($O$52))))*$EP44)*100*$B$60,0)</f>
        <v>0</v>
      </c>
      <c r="FN44" s="69">
        <f ca="1">IFERROR((NORMSDIST(-(((LN($EP44/$C$61)+(#REF!+($O$48^2)/2)*$O$52)/($O$48*SQRT($O$52)))-$O$48*SQRT($O$52)))*$C$61*EXP(-#REF!*$O$52)-NORMSDIST(-((LN($EP44/$C$61)+(#REF!+($O$48^2)/2)*$O$52)/($O$48*SQRT($O$52))))*$EP44)*100*$B$61,0)</f>
        <v>0</v>
      </c>
      <c r="FO44" s="69">
        <f ca="1">IFERROR((NORMSDIST(-(((LN($EP44/$C$62)+(#REF!+($O$48^2)/2)*$O$52)/($O$48*SQRT($O$52)))-$O$48*SQRT($O$52)))*$C$62*EXP(-#REF!*$O$52)-NORMSDIST(-((LN($EP44/$C$62)+(#REF!+($O$48^2)/2)*$O$52)/($O$48*SQRT($O$52))))*$EP44)*100*$B$62,0)</f>
        <v>0</v>
      </c>
      <c r="FP44" s="69">
        <f ca="1">IFERROR((NORMSDIST(-(((LN($EP44/$C$63)+(#REF!+($O$48^2)/2)*$O$52)/($O$48*SQRT($O$52)))-$O$48*SQRT($O$52)))*$C$63*EXP(-#REF!*$O$52)-NORMSDIST(-((LN($EP44/$C$63)+(#REF!+($O$48^2)/2)*$O$52)/($O$48*SQRT($O$52))))*$EP44)*100*$B$63,0)</f>
        <v>0</v>
      </c>
      <c r="FQ44" s="69">
        <f ca="1">IFERROR((NORMSDIST(-(((LN($EP44/$C$64)+(#REF!+($O$48^2)/2)*$O$52)/($O$48*SQRT($O$52)))-$O$48*SQRT($O$52)))*$C$64*EXP(-#REF!*$O$52)-NORMSDIST(-((LN($EP44/$C$64)+(#REF!+($O$48^2)/2)*$O$52)/($O$48*SQRT($O$52))))*$EP44)*100*$B$64,0)</f>
        <v>0</v>
      </c>
      <c r="FR44" s="69">
        <f ca="1">IFERROR((NORMSDIST(-(((LN($EP44/$C$65)+(#REF!+($O$48^2)/2)*$O$52)/($O$48*SQRT($O$52)))-$O$48*SQRT($O$52)))*$C$65*EXP(-#REF!*$O$52)-NORMSDIST(-((LN($EP44/$C$65)+(#REF!+($O$48^2)/2)*$O$52)/($O$48*SQRT($O$52))))*$EP44)*100*$B$65,0)</f>
        <v>0</v>
      </c>
      <c r="FS44" s="69">
        <f ca="1">IFERROR((NORMSDIST(-(((LN($EP44/$C$66)+(#REF!+($O$48^2)/2)*$O$52)/($O$48*SQRT($O$52)))-$O$48*SQRT($O$52)))*$C$66*EXP(-#REF!*$O$52)-NORMSDIST(-((LN($EP44/$C$66)+(#REF!+($O$48^2)/2)*$O$52)/($O$48*SQRT($O$52))))*$EP44)*100*$B$66,0)</f>
        <v>0</v>
      </c>
      <c r="FT44" s="69">
        <f ca="1">IFERROR((NORMSDIST(-(((LN($EP44/$C$67)+(#REF!+($O$48^2)/2)*$O$52)/($O$48*SQRT($O$52)))-$O$48*SQRT($O$52)))*$C$67*EXP(-#REF!*$O$52)-NORMSDIST(-((LN($EP44/$C$67)+(#REF!+($O$48^2)/2)*$O$52)/($O$48*SQRT($O$52))))*$EP44)*100*$B$67,0)</f>
        <v>0</v>
      </c>
      <c r="FU44" s="69">
        <f ca="1">IFERROR((NORMSDIST(-(((LN($EP44/$C$68)+(#REF!+($O$48^2)/2)*$O$52)/($O$48*SQRT($O$52)))-$O$48*SQRT($O$52)))*$C$68*EXP(-#REF!*$O$52)-NORMSDIST(-((LN($EP44/$C$68)+(#REF!+($O$48^2)/2)*$O$52)/($O$48*SQRT($O$52))))*$EP44)*100*$B$68,0)</f>
        <v>0</v>
      </c>
      <c r="FV44" s="69">
        <f ca="1">IFERROR((NORMSDIST(-(((LN($EP44/$C$69)+(#REF!+($O$48^2)/2)*$O$52)/($O$48*SQRT($O$52)))-$O$48*SQRT($O$52)))*$C$69*EXP(-#REF!*$O$52)-NORMSDIST(-((LN($EP44/$C$69)+(#REF!+($O$48^2)/2)*$O$52)/($O$48*SQRT($O$52))))*$EP44)*100*$B$69,0)</f>
        <v>0</v>
      </c>
      <c r="FW44" s="69">
        <f ca="1">IFERROR((NORMSDIST(-(((LN($EP44/$C$70)+(#REF!+($O$48^2)/2)*$O$52)/($O$48*SQRT($O$52)))-$O$48*SQRT($O$52)))*$C$70*EXP(-#REF!*$O$52)-NORMSDIST(-((LN($EP44/$C$70)+(#REF!+($O$48^2)/2)*$O$52)/($O$48*SQRT($O$52))))*$EP44)*100*$B$70,0)</f>
        <v>0</v>
      </c>
      <c r="FX44" s="69">
        <f ca="1">IFERROR((NORMSDIST(-(((LN($EP44/$C$71)+(#REF!+($O$48^2)/2)*$O$52)/($O$48*SQRT($O$52)))-$O$48*SQRT($O$52)))*$C$71*EXP(-#REF!*$O$52)-NORMSDIST(-((LN($EP44/$C$71)+(#REF!+($O$48^2)/2)*$O$52)/($O$48*SQRT($O$52))))*$EP44)*100*$B$71,0)</f>
        <v>0</v>
      </c>
      <c r="FY44" s="69">
        <f ca="1">IFERROR((NORMSDIST(-(((LN($EP44/$C$72)+(#REF!+($O$48^2)/2)*$O$52)/($O$48*SQRT($O$52)))-$O$48*SQRT($O$52)))*$C$72*EXP(-#REF!*$O$52)-NORMSDIST(-((LN($EP44/$C$72)+(#REF!+($O$48^2)/2)*$O$52)/($O$48*SQRT($O$52))))*$EP44)*100*$B$72,0)</f>
        <v>0</v>
      </c>
      <c r="FZ44" s="69">
        <f t="shared" si="127"/>
        <v>0</v>
      </c>
      <c r="GA44" s="69">
        <f t="shared" si="128"/>
        <v>0</v>
      </c>
      <c r="GB44" s="69">
        <f t="shared" si="129"/>
        <v>0</v>
      </c>
      <c r="GC44" s="69">
        <f t="shared" si="130"/>
        <v>0</v>
      </c>
      <c r="GD44" s="70"/>
      <c r="GE44" s="86">
        <f t="shared" ca="1" si="131"/>
        <v>0</v>
      </c>
    </row>
    <row r="45" spans="1:187">
      <c r="A45" s="167" t="s">
        <v>205</v>
      </c>
      <c r="B45" s="797"/>
      <c r="C45" s="798">
        <v>3558.1</v>
      </c>
      <c r="D45" s="799">
        <v>45</v>
      </c>
      <c r="E45" s="806">
        <f t="shared" si="0"/>
        <v>0</v>
      </c>
      <c r="F45" s="807">
        <f t="shared" si="79"/>
        <v>0</v>
      </c>
      <c r="G45" s="802">
        <f t="shared" si="132"/>
        <v>33.002000000000002</v>
      </c>
      <c r="H45" s="803"/>
      <c r="I45" s="636">
        <f t="shared" si="80"/>
        <v>0</v>
      </c>
      <c r="J45" s="680">
        <f t="shared" si="81"/>
        <v>0</v>
      </c>
      <c r="K45" s="49"/>
      <c r="L45" s="900" t="s">
        <v>254</v>
      </c>
      <c r="M45" s="901"/>
      <c r="N45" s="901"/>
      <c r="O45" s="717"/>
      <c r="P45" s="49"/>
      <c r="Q45" s="88"/>
      <c r="R45" s="89"/>
      <c r="S45" s="90"/>
      <c r="T45" s="89"/>
      <c r="U45" s="89"/>
      <c r="V45" s="89"/>
      <c r="W45" s="89"/>
      <c r="X45" s="49"/>
      <c r="Y45" s="49"/>
      <c r="Z45" s="49"/>
      <c r="AA45" s="88"/>
      <c r="AB45" s="89"/>
      <c r="AC45" s="90"/>
      <c r="AD45" s="89"/>
      <c r="AE45" s="89"/>
      <c r="AF45" s="89"/>
      <c r="AG45" s="89"/>
      <c r="AH45" s="49"/>
      <c r="AI45" s="49"/>
      <c r="AJ45" s="49"/>
      <c r="AK45" s="604"/>
      <c r="AL45" s="605" t="s">
        <v>160</v>
      </c>
      <c r="AM45" s="585"/>
      <c r="AN45" s="599"/>
      <c r="AO45" s="589"/>
      <c r="AP45" s="591">
        <f t="shared" si="16"/>
        <v>0</v>
      </c>
      <c r="AQ45" s="602">
        <f t="shared" si="82"/>
        <v>0</v>
      </c>
      <c r="AR45" s="606" t="s">
        <v>206</v>
      </c>
      <c r="AS45" s="585"/>
      <c r="AT45" s="599"/>
      <c r="AU45" s="589"/>
      <c r="AV45" s="591">
        <f t="shared" si="18"/>
        <v>0</v>
      </c>
      <c r="AW45" s="602">
        <f t="shared" si="83"/>
        <v>0</v>
      </c>
      <c r="AX45" s="609" t="s">
        <v>207</v>
      </c>
      <c r="AY45" s="608"/>
      <c r="AZ45" s="589"/>
      <c r="BA45" s="591">
        <f t="shared" si="20"/>
        <v>0</v>
      </c>
      <c r="BB45" s="593">
        <f t="shared" si="84"/>
        <v>0</v>
      </c>
      <c r="CY45" s="68">
        <f t="shared" si="133"/>
        <v>3437.0684377523198</v>
      </c>
      <c r="CZ45" s="69">
        <f t="shared" si="86"/>
        <v>0</v>
      </c>
      <c r="DA45" s="69">
        <f t="shared" si="87"/>
        <v>0</v>
      </c>
      <c r="DB45" s="69">
        <f t="shared" si="88"/>
        <v>0</v>
      </c>
      <c r="DC45" s="69">
        <f t="shared" si="89"/>
        <v>0</v>
      </c>
      <c r="DD45" s="69">
        <f t="shared" si="90"/>
        <v>0</v>
      </c>
      <c r="DE45" s="69">
        <f t="shared" si="91"/>
        <v>0</v>
      </c>
      <c r="DF45" s="69">
        <f t="shared" si="92"/>
        <v>0</v>
      </c>
      <c r="DG45" s="69">
        <f t="shared" si="93"/>
        <v>0</v>
      </c>
      <c r="DH45" s="69">
        <f t="shared" si="94"/>
        <v>0</v>
      </c>
      <c r="DI45" s="69">
        <f t="shared" si="95"/>
        <v>0</v>
      </c>
      <c r="DJ45" s="69">
        <f t="shared" si="96"/>
        <v>0</v>
      </c>
      <c r="DK45" s="69">
        <f t="shared" si="97"/>
        <v>0</v>
      </c>
      <c r="DL45" s="69">
        <f t="shared" si="98"/>
        <v>0</v>
      </c>
      <c r="DM45" s="69">
        <f t="shared" si="99"/>
        <v>0</v>
      </c>
      <c r="DN45" s="69">
        <f t="shared" si="100"/>
        <v>0</v>
      </c>
      <c r="DO45" s="69">
        <f t="shared" si="101"/>
        <v>0</v>
      </c>
      <c r="DP45" s="69">
        <f t="shared" si="102"/>
        <v>0</v>
      </c>
      <c r="DQ45" s="69">
        <f t="shared" si="103"/>
        <v>0</v>
      </c>
      <c r="DR45" s="69">
        <f t="shared" si="104"/>
        <v>0</v>
      </c>
      <c r="DS45" s="69">
        <f t="shared" si="105"/>
        <v>0</v>
      </c>
      <c r="DT45" s="69">
        <f t="shared" si="106"/>
        <v>0</v>
      </c>
      <c r="DU45" s="69">
        <f t="shared" si="107"/>
        <v>0</v>
      </c>
      <c r="DV45" s="69">
        <f t="shared" si="108"/>
        <v>0</v>
      </c>
      <c r="DW45" s="69">
        <f t="shared" si="109"/>
        <v>0</v>
      </c>
      <c r="DX45" s="69">
        <f t="shared" si="110"/>
        <v>0</v>
      </c>
      <c r="DY45" s="69">
        <f t="shared" si="111"/>
        <v>0</v>
      </c>
      <c r="DZ45" s="69">
        <f t="shared" si="112"/>
        <v>0</v>
      </c>
      <c r="EA45" s="69">
        <f t="shared" si="113"/>
        <v>0</v>
      </c>
      <c r="EB45" s="69">
        <f t="shared" si="114"/>
        <v>0</v>
      </c>
      <c r="EC45" s="69">
        <f t="shared" si="115"/>
        <v>0</v>
      </c>
      <c r="ED45" s="69">
        <f t="shared" si="116"/>
        <v>0</v>
      </c>
      <c r="EE45" s="69">
        <f t="shared" si="117"/>
        <v>0</v>
      </c>
      <c r="EF45" s="69">
        <f t="shared" si="118"/>
        <v>0</v>
      </c>
      <c r="EG45" s="69">
        <f t="shared" si="119"/>
        <v>0</v>
      </c>
      <c r="EH45" s="69">
        <f t="shared" si="120"/>
        <v>0</v>
      </c>
      <c r="EI45" s="69">
        <f t="shared" si="121"/>
        <v>0</v>
      </c>
      <c r="EJ45" s="69">
        <f t="shared" si="122"/>
        <v>0</v>
      </c>
      <c r="EK45" s="69">
        <f t="shared" si="123"/>
        <v>0</v>
      </c>
      <c r="EL45" s="69">
        <f t="shared" si="124"/>
        <v>0</v>
      </c>
      <c r="EM45" s="70"/>
      <c r="EN45" s="86">
        <f t="shared" si="125"/>
        <v>0</v>
      </c>
      <c r="EO45" s="58"/>
      <c r="EP45" s="68">
        <f t="shared" si="134"/>
        <v>3437.0684377523198</v>
      </c>
      <c r="EQ45" s="69">
        <f ca="1">IFERROR((NORMSDIST(-(((LN($EP45/$C$38)+(#REF!+($O$48^2)/2)*$O$52)/($O$48*SQRT($O$52)))-$O$48*SQRT($O$52)))*$C$38*EXP(-#REF!*$O$52)-NORMSDIST(-((LN($EP45/$C$38)+(#REF!+($O$48^2)/2)*$O$52)/($O$48*SQRT($O$52))))*$EP45)*100*$B$38,0)</f>
        <v>0</v>
      </c>
      <c r="ER45" s="69">
        <f ca="1">IFERROR((NORMSDIST(-(((LN($EP45/$C$39)+(#REF!+($O$48^2)/2)*$O$52)/($O$48*SQRT($O$52)))-$O$48*SQRT($O$52)))*$C$39*EXP(-#REF!*$O$52)-NORMSDIST(-((LN($EP45/$C$39)+(#REF!+($O$48^2)/2)*$O$52)/($O$48*SQRT($O$52))))*$EP45)*100*$B$39,0)</f>
        <v>0</v>
      </c>
      <c r="ES45" s="69">
        <f ca="1">IFERROR((NORMSDIST(-(((LN($EP45/$C$40)+(#REF!+($O$48^2)/2)*$O$52)/($O$48*SQRT($O$52)))-$O$48*SQRT($O$52)))*$C$40*EXP(-#REF!*$O$52)-NORMSDIST(-((LN($EP45/$C$40)+(#REF!+($O$48^2)/2)*$O$52)/($O$48*SQRT($O$52))))*$EP45)*100*$B$40,0)</f>
        <v>0</v>
      </c>
      <c r="ET45" s="69">
        <f ca="1">IFERROR((NORMSDIST(-(((LN($EP45/$C$41)+(#REF!+($O$48^2)/2)*$O$52)/($O$48*SQRT($O$52)))-$O$48*SQRT($O$52)))*$C$41*EXP(-#REF!*$O$52)-NORMSDIST(-((LN($EP45/$C$41)+(#REF!+($O$48^2)/2)*$O$52)/($O$48*SQRT($O$52))))*$EP45)*100*$B$41,0)</f>
        <v>0</v>
      </c>
      <c r="EU45" s="69">
        <f ca="1">IFERROR((NORMSDIST(-(((LN($EP45/$C$42)+(#REF!+($O$48^2)/2)*$O$52)/($O$48*SQRT($O$52)))-$O$48*SQRT($O$52)))*$C$42*EXP(-#REF!*$O$52)-NORMSDIST(-((LN($EP45/$C$42)+(#REF!+($O$48^2)/2)*$O$52)/($O$48*SQRT($O$52))))*$EP45)*100*$B$42,0)</f>
        <v>0</v>
      </c>
      <c r="EV45" s="69">
        <f ca="1">IFERROR((NORMSDIST(-(((LN($EP45/$C$43)+(#REF!+($O$48^2)/2)*$O$52)/($O$48*SQRT($O$52)))-$O$48*SQRT($O$52)))*$C$43*EXP(-#REF!*$O$52)-NORMSDIST(-((LN($EP45/$C$43)+(#REF!+($O$48^2)/2)*$O$52)/($O$48*SQRT($O$52))))*$EP45)*100*$B$43,0)</f>
        <v>0</v>
      </c>
      <c r="EW45" s="69">
        <f ca="1">IFERROR((NORMSDIST(-(((LN($EP45/$C$44)+(#REF!+($O$48^2)/2)*$O$52)/($O$48*SQRT($O$52)))-$O$48*SQRT($O$52)))*$C$44*EXP(-#REF!*$O$52)-NORMSDIST(-((LN($EP45/$C$44)+(#REF!+($O$48^2)/2)*$O$52)/($O$48*SQRT($O$52))))*$EP45)*100*$B$44,0)</f>
        <v>0</v>
      </c>
      <c r="EX45" s="69">
        <f ca="1">IFERROR((NORMSDIST(-(((LN($EP45/$C$45)+(#REF!+($O$48^2)/2)*$O$52)/($O$48*SQRT($O$52)))-$O$48*SQRT($O$52)))*$C$45*EXP(-#REF!*$O$52)-NORMSDIST(-((LN($EP45/$C$45)+(#REF!+($O$48^2)/2)*$O$52)/($O$48*SQRT($O$52))))*$EP45)*100*$B$45,0)</f>
        <v>0</v>
      </c>
      <c r="EY45" s="69">
        <f ca="1">IFERROR((NORMSDIST(-(((LN($EP45/$C$46)+(#REF!+($O$48^2)/2)*$O$52)/($O$48*SQRT($O$52)))-$O$48*SQRT($O$52)))*$C$46*EXP(-#REF!*$O$52)-NORMSDIST(-((LN($EP45/$C$46)+(#REF!+($O$48^2)/2)*$O$52)/($O$48*SQRT($O$52))))*$EP45)*100*$B$46,0)</f>
        <v>0</v>
      </c>
      <c r="EZ45" s="69">
        <f ca="1">IFERROR((NORMSDIST(-(((LN($EP45/$C$47)+(#REF!+($O$48^2)/2)*$O$52)/($O$48*SQRT($O$52)))-$O$48*SQRT($O$52)))*$C$47*EXP(-#REF!*$O$52)-NORMSDIST(-((LN($EP45/$C$47)+(#REF!+($O$48^2)/2)*$O$52)/($O$48*SQRT($O$52))))*$EP45)*100*$B$47,0)</f>
        <v>0</v>
      </c>
      <c r="FA45" s="69">
        <f ca="1">IFERROR((NORMSDIST(-(((LN($EP45/$C$48)+(#REF!+($O$48^2)/2)*$O$52)/($O$48*SQRT($O$52)))-$O$48*SQRT($O$52)))*$C$48*EXP(-#REF!*$O$52)-NORMSDIST(-((LN($EP45/$C$48)+(#REF!+($O$48^2)/2)*$O$52)/($O$48*SQRT($O$52))))*$EP45)*100*$B$48,0)</f>
        <v>0</v>
      </c>
      <c r="FB45" s="69">
        <f ca="1">IFERROR((NORMSDIST(-(((LN($EP45/$C$49)+(#REF!+($O$48^2)/2)*$O$52)/($O$48*SQRT($O$52)))-$O$48*SQRT($O$52)))*$C$49*EXP(-#REF!*$O$52)-NORMSDIST(-((LN($EP45/$C$49)+(#REF!+($O$48^2)/2)*$O$52)/($O$48*SQRT($O$52))))*$EP45)*100*$B$49,0)</f>
        <v>0</v>
      </c>
      <c r="FC45" s="69">
        <f ca="1">IFERROR((NORMSDIST(-(((LN($EP45/$C$50)+(#REF!+($O$48^2)/2)*$O$52)/($O$48*SQRT($O$52)))-$O$48*SQRT($O$52)))*$C$50*EXP(-#REF!*$O$52)-NORMSDIST(-((LN($EP45/$C$50)+(#REF!+($O$48^2)/2)*$O$52)/($O$48*SQRT($O$52))))*$EP45)*100*$B$50,0)</f>
        <v>0</v>
      </c>
      <c r="FD45" s="69">
        <f ca="1">IFERROR((NORMSDIST(-(((LN($EP45/$C$51)+(#REF!+($O$48^2)/2)*$O$52)/($O$48*SQRT($O$52)))-$O$48*SQRT($O$52)))*$C$51*EXP(-#REF!*$O$52)-NORMSDIST(-((LN($EP45/$C$51)+(#REF!+($O$48^2)/2)*$O$52)/($O$48*SQRT($O$52))))*$EP45)*100*$B$51,0)</f>
        <v>0</v>
      </c>
      <c r="FE45" s="69">
        <f ca="1">IFERROR((NORMSDIST(-(((LN($EP45/$C$52)+(#REF!+($O$48^2)/2)*$O$52)/($O$48*SQRT($O$52)))-$O$48*SQRT($O$52)))*$C$52*EXP(-#REF!*$O$52)-NORMSDIST(-((LN($EP45/$C$52)+(#REF!+($O$48^2)/2)*$O$52)/($O$48*SQRT($O$52))))*$EP45)*100*$B$52,0)</f>
        <v>0</v>
      </c>
      <c r="FF45" s="69">
        <f ca="1">IFERROR((NORMSDIST(-(((LN($EP45/$C$53)+(#REF!+($O$48^2)/2)*$O$52)/($O$48*SQRT($O$52)))-$O$48*SQRT($O$52)))*$C$53*EXP(-#REF!*$O$52)-NORMSDIST(-((LN($EP45/$C$53)+(#REF!+($O$48^2)/2)*$O$52)/($O$48*SQRT($O$52))))*$EP45)*100*$B$53,0)</f>
        <v>0</v>
      </c>
      <c r="FG45" s="69">
        <f ca="1">IFERROR((NORMSDIST(-(((LN($EP45/$C$54)+(#REF!+($O$48^2)/2)*$O$52)/($O$48*SQRT($O$52)))-$O$48*SQRT($O$52)))*$C$54*EXP(-#REF!*$O$52)-NORMSDIST(-((LN($EP45/$C$54)+(#REF!+($O$48^2)/2)*$O$52)/($O$48*SQRT($O$52))))*$EP45)*100*$B$54,0)</f>
        <v>0</v>
      </c>
      <c r="FH45" s="69">
        <f ca="1">IFERROR((NORMSDIST(-(((LN($EP45/$C$55)+(#REF!+($O$48^2)/2)*$O$52)/($O$48*SQRT($O$52)))-$O$48*SQRT($O$52)))*$C$55*EXP(-#REF!*$O$52)-NORMSDIST(-((LN($EP45/$C$55)+(#REF!+($O$48^2)/2)*$O$52)/($O$48*SQRT($O$52))))*$EP45)*100*$B$55,0)</f>
        <v>0</v>
      </c>
      <c r="FI45" s="69">
        <f ca="1">IFERROR((NORMSDIST(-(((LN($EP45/$C$56)+(#REF!+($O$48^2)/2)*$O$52)/($O$48*SQRT($O$52)))-$O$48*SQRT($O$52)))*$C$56*EXP(-#REF!*$O$52)-NORMSDIST(-((LN($EP45/$C$56)+(#REF!+($O$48^2)/2)*$O$52)/($O$48*SQRT($O$52))))*$EP45)*100*$B$56,0)</f>
        <v>0</v>
      </c>
      <c r="FJ45" s="69">
        <f ca="1">IFERROR((NORMSDIST(-(((LN($EP45/$C$57)+(#REF!+($O$48^2)/2)*$O$52)/($O$48*SQRT($O$52)))-$O$48*SQRT($O$52)))*$C$57*EXP(-#REF!*$O$52)-NORMSDIST(-((LN($EP45/$C$57)+(#REF!+($O$48^2)/2)*$O$52)/($O$48*SQRT($O$52))))*$EP45)*100*$B$57,0)</f>
        <v>0</v>
      </c>
      <c r="FK45" s="69">
        <f ca="1">IFERROR((NORMSDIST(-(((LN($EP45/$C$58)+(#REF!+($O$48^2)/2)*$O$52)/($O$48*SQRT($O$52)))-$O$48*SQRT($O$52)))*$C$58*EXP(-#REF!*$O$52)-NORMSDIST(-((LN($EP45/$C$58)+(#REF!+($O$48^2)/2)*$O$52)/($O$48*SQRT($O$52))))*$EP45)*100*$B$58,0)</f>
        <v>0</v>
      </c>
      <c r="FL45" s="69">
        <f ca="1">IFERROR((NORMSDIST(-(((LN($EP45/$C$59)+(#REF!+($O$48^2)/2)*$O$52)/($O$48*SQRT($O$52)))-$O$48*SQRT($O$52)))*$C$59*EXP(-#REF!*$O$52)-NORMSDIST(-((LN($EP45/$C$59)+(#REF!+($O$48^2)/2)*$O$52)/($O$48*SQRT($O$52))))*$EP45)*100*$B$59,0)</f>
        <v>0</v>
      </c>
      <c r="FM45" s="69">
        <f ca="1">IFERROR((NORMSDIST(-(((LN($EP45/$C$60)+(#REF!+($O$48^2)/2)*$O$52)/($O$48*SQRT($O$52)))-$O$48*SQRT($O$52)))*$C$60*EXP(-#REF!*$O$52)-NORMSDIST(-((LN($EP45/$C$60)+(#REF!+($O$48^2)/2)*$O$52)/($O$48*SQRT($O$52))))*$EP45)*100*$B$60,0)</f>
        <v>0</v>
      </c>
      <c r="FN45" s="69">
        <f ca="1">IFERROR((NORMSDIST(-(((LN($EP45/$C$61)+(#REF!+($O$48^2)/2)*$O$52)/($O$48*SQRT($O$52)))-$O$48*SQRT($O$52)))*$C$61*EXP(-#REF!*$O$52)-NORMSDIST(-((LN($EP45/$C$61)+(#REF!+($O$48^2)/2)*$O$52)/($O$48*SQRT($O$52))))*$EP45)*100*$B$61,0)</f>
        <v>0</v>
      </c>
      <c r="FO45" s="69">
        <f ca="1">IFERROR((NORMSDIST(-(((LN($EP45/$C$62)+(#REF!+($O$48^2)/2)*$O$52)/($O$48*SQRT($O$52)))-$O$48*SQRT($O$52)))*$C$62*EXP(-#REF!*$O$52)-NORMSDIST(-((LN($EP45/$C$62)+(#REF!+($O$48^2)/2)*$O$52)/($O$48*SQRT($O$52))))*$EP45)*100*$B$62,0)</f>
        <v>0</v>
      </c>
      <c r="FP45" s="69">
        <f ca="1">IFERROR((NORMSDIST(-(((LN($EP45/$C$63)+(#REF!+($O$48^2)/2)*$O$52)/($O$48*SQRT($O$52)))-$O$48*SQRT($O$52)))*$C$63*EXP(-#REF!*$O$52)-NORMSDIST(-((LN($EP45/$C$63)+(#REF!+($O$48^2)/2)*$O$52)/($O$48*SQRT($O$52))))*$EP45)*100*$B$63,0)</f>
        <v>0</v>
      </c>
      <c r="FQ45" s="69">
        <f ca="1">IFERROR((NORMSDIST(-(((LN($EP45/$C$64)+(#REF!+($O$48^2)/2)*$O$52)/($O$48*SQRT($O$52)))-$O$48*SQRT($O$52)))*$C$64*EXP(-#REF!*$O$52)-NORMSDIST(-((LN($EP45/$C$64)+(#REF!+($O$48^2)/2)*$O$52)/($O$48*SQRT($O$52))))*$EP45)*100*$B$64,0)</f>
        <v>0</v>
      </c>
      <c r="FR45" s="69">
        <f ca="1">IFERROR((NORMSDIST(-(((LN($EP45/$C$65)+(#REF!+($O$48^2)/2)*$O$52)/($O$48*SQRT($O$52)))-$O$48*SQRT($O$52)))*$C$65*EXP(-#REF!*$O$52)-NORMSDIST(-((LN($EP45/$C$65)+(#REF!+($O$48^2)/2)*$O$52)/($O$48*SQRT($O$52))))*$EP45)*100*$B$65,0)</f>
        <v>0</v>
      </c>
      <c r="FS45" s="69">
        <f ca="1">IFERROR((NORMSDIST(-(((LN($EP45/$C$66)+(#REF!+($O$48^2)/2)*$O$52)/($O$48*SQRT($O$52)))-$O$48*SQRT($O$52)))*$C$66*EXP(-#REF!*$O$52)-NORMSDIST(-((LN($EP45/$C$66)+(#REF!+($O$48^2)/2)*$O$52)/($O$48*SQRT($O$52))))*$EP45)*100*$B$66,0)</f>
        <v>0</v>
      </c>
      <c r="FT45" s="69">
        <f ca="1">IFERROR((NORMSDIST(-(((LN($EP45/$C$67)+(#REF!+($O$48^2)/2)*$O$52)/($O$48*SQRT($O$52)))-$O$48*SQRT($O$52)))*$C$67*EXP(-#REF!*$O$52)-NORMSDIST(-((LN($EP45/$C$67)+(#REF!+($O$48^2)/2)*$O$52)/($O$48*SQRT($O$52))))*$EP45)*100*$B$67,0)</f>
        <v>0</v>
      </c>
      <c r="FU45" s="69">
        <f ca="1">IFERROR((NORMSDIST(-(((LN($EP45/$C$68)+(#REF!+($O$48^2)/2)*$O$52)/($O$48*SQRT($O$52)))-$O$48*SQRT($O$52)))*$C$68*EXP(-#REF!*$O$52)-NORMSDIST(-((LN($EP45/$C$68)+(#REF!+($O$48^2)/2)*$O$52)/($O$48*SQRT($O$52))))*$EP45)*100*$B$68,0)</f>
        <v>0</v>
      </c>
      <c r="FV45" s="69">
        <f ca="1">IFERROR((NORMSDIST(-(((LN($EP45/$C$69)+(#REF!+($O$48^2)/2)*$O$52)/($O$48*SQRT($O$52)))-$O$48*SQRT($O$52)))*$C$69*EXP(-#REF!*$O$52)-NORMSDIST(-((LN($EP45/$C$69)+(#REF!+($O$48^2)/2)*$O$52)/($O$48*SQRT($O$52))))*$EP45)*100*$B$69,0)</f>
        <v>0</v>
      </c>
      <c r="FW45" s="69">
        <f ca="1">IFERROR((NORMSDIST(-(((LN($EP45/$C$70)+(#REF!+($O$48^2)/2)*$O$52)/($O$48*SQRT($O$52)))-$O$48*SQRT($O$52)))*$C$70*EXP(-#REF!*$O$52)-NORMSDIST(-((LN($EP45/$C$70)+(#REF!+($O$48^2)/2)*$O$52)/($O$48*SQRT($O$52))))*$EP45)*100*$B$70,0)</f>
        <v>0</v>
      </c>
      <c r="FX45" s="69">
        <f ca="1">IFERROR((NORMSDIST(-(((LN($EP45/$C$71)+(#REF!+($O$48^2)/2)*$O$52)/($O$48*SQRT($O$52)))-$O$48*SQRT($O$52)))*$C$71*EXP(-#REF!*$O$52)-NORMSDIST(-((LN($EP45/$C$71)+(#REF!+($O$48^2)/2)*$O$52)/($O$48*SQRT($O$52))))*$EP45)*100*$B$71,0)</f>
        <v>0</v>
      </c>
      <c r="FY45" s="69">
        <f ca="1">IFERROR((NORMSDIST(-(((LN($EP45/$C$72)+(#REF!+($O$48^2)/2)*$O$52)/($O$48*SQRT($O$52)))-$O$48*SQRT($O$52)))*$C$72*EXP(-#REF!*$O$52)-NORMSDIST(-((LN($EP45/$C$72)+(#REF!+($O$48^2)/2)*$O$52)/($O$48*SQRT($O$52))))*$EP45)*100*$B$72,0)</f>
        <v>0</v>
      </c>
      <c r="FZ45" s="69">
        <f t="shared" si="127"/>
        <v>0</v>
      </c>
      <c r="GA45" s="69">
        <f t="shared" si="128"/>
        <v>0</v>
      </c>
      <c r="GB45" s="69">
        <f t="shared" si="129"/>
        <v>0</v>
      </c>
      <c r="GC45" s="69">
        <f t="shared" si="130"/>
        <v>0</v>
      </c>
      <c r="GD45" s="70"/>
      <c r="GE45" s="86">
        <f t="shared" ca="1" si="131"/>
        <v>0</v>
      </c>
    </row>
    <row r="46" spans="1:187">
      <c r="A46" s="167" t="s">
        <v>205</v>
      </c>
      <c r="B46" s="594"/>
      <c r="C46" s="600">
        <v>3708.1</v>
      </c>
      <c r="D46" s="595">
        <v>88</v>
      </c>
      <c r="E46" s="591">
        <f t="shared" si="0"/>
        <v>0</v>
      </c>
      <c r="F46" s="593">
        <f t="shared" si="79"/>
        <v>0</v>
      </c>
      <c r="G46" s="596">
        <f t="shared" si="132"/>
        <v>69</v>
      </c>
      <c r="H46" s="781"/>
      <c r="I46" s="637">
        <f t="shared" si="80"/>
        <v>0</v>
      </c>
      <c r="J46" s="681">
        <f t="shared" si="81"/>
        <v>0</v>
      </c>
      <c r="K46" s="49"/>
      <c r="L46" s="902" t="s">
        <v>424</v>
      </c>
      <c r="M46" s="903"/>
      <c r="N46" s="903"/>
      <c r="O46" s="812"/>
      <c r="P46" s="49"/>
      <c r="Q46" s="88"/>
      <c r="R46" s="89"/>
      <c r="S46" s="90"/>
      <c r="T46" s="89"/>
      <c r="U46" s="89"/>
      <c r="V46" s="89"/>
      <c r="W46" s="89"/>
      <c r="X46" s="49"/>
      <c r="Y46" s="49"/>
      <c r="Z46" s="49"/>
      <c r="AA46" s="88"/>
      <c r="AB46" s="89"/>
      <c r="AC46" s="90"/>
      <c r="AD46" s="89"/>
      <c r="AE46" s="89"/>
      <c r="AF46" s="89"/>
      <c r="AG46" s="89"/>
      <c r="AH46" s="49"/>
      <c r="AI46" s="49"/>
      <c r="AJ46" s="49"/>
      <c r="AK46" s="603"/>
      <c r="AL46" s="605" t="s">
        <v>160</v>
      </c>
      <c r="AM46" s="584"/>
      <c r="AN46" s="598"/>
      <c r="AO46" s="587"/>
      <c r="AP46" s="590">
        <f t="shared" si="16"/>
        <v>0</v>
      </c>
      <c r="AQ46" s="601">
        <f t="shared" si="82"/>
        <v>0</v>
      </c>
      <c r="AR46" s="606" t="s">
        <v>206</v>
      </c>
      <c r="AS46" s="584"/>
      <c r="AT46" s="598"/>
      <c r="AU46" s="587"/>
      <c r="AV46" s="590">
        <f t="shared" si="18"/>
        <v>0</v>
      </c>
      <c r="AW46" s="601">
        <f t="shared" si="83"/>
        <v>0</v>
      </c>
      <c r="AX46" s="609" t="s">
        <v>207</v>
      </c>
      <c r="AY46" s="607"/>
      <c r="AZ46" s="587"/>
      <c r="BA46" s="590">
        <f t="shared" si="20"/>
        <v>0</v>
      </c>
      <c r="BB46" s="592">
        <f t="shared" si="84"/>
        <v>0</v>
      </c>
      <c r="CY46" s="68">
        <f t="shared" si="133"/>
        <v>3507.2126915839999</v>
      </c>
      <c r="CZ46" s="69">
        <f t="shared" si="86"/>
        <v>0</v>
      </c>
      <c r="DA46" s="69">
        <f t="shared" si="87"/>
        <v>0</v>
      </c>
      <c r="DB46" s="69">
        <f t="shared" si="88"/>
        <v>0</v>
      </c>
      <c r="DC46" s="69">
        <f t="shared" si="89"/>
        <v>0</v>
      </c>
      <c r="DD46" s="69">
        <f t="shared" si="90"/>
        <v>0</v>
      </c>
      <c r="DE46" s="69">
        <f t="shared" si="91"/>
        <v>0</v>
      </c>
      <c r="DF46" s="69">
        <f t="shared" si="92"/>
        <v>0</v>
      </c>
      <c r="DG46" s="69">
        <f t="shared" si="93"/>
        <v>0</v>
      </c>
      <c r="DH46" s="69">
        <f t="shared" si="94"/>
        <v>0</v>
      </c>
      <c r="DI46" s="69">
        <f t="shared" si="95"/>
        <v>0</v>
      </c>
      <c r="DJ46" s="69">
        <f t="shared" si="96"/>
        <v>0</v>
      </c>
      <c r="DK46" s="69">
        <f t="shared" si="97"/>
        <v>0</v>
      </c>
      <c r="DL46" s="69">
        <f t="shared" si="98"/>
        <v>0</v>
      </c>
      <c r="DM46" s="69">
        <f t="shared" si="99"/>
        <v>0</v>
      </c>
      <c r="DN46" s="69">
        <f t="shared" si="100"/>
        <v>0</v>
      </c>
      <c r="DO46" s="69">
        <f t="shared" si="101"/>
        <v>0</v>
      </c>
      <c r="DP46" s="69">
        <f t="shared" si="102"/>
        <v>0</v>
      </c>
      <c r="DQ46" s="69">
        <f t="shared" si="103"/>
        <v>0</v>
      </c>
      <c r="DR46" s="69">
        <f t="shared" si="104"/>
        <v>0</v>
      </c>
      <c r="DS46" s="69">
        <f t="shared" si="105"/>
        <v>0</v>
      </c>
      <c r="DT46" s="69">
        <f t="shared" si="106"/>
        <v>0</v>
      </c>
      <c r="DU46" s="69">
        <f t="shared" si="107"/>
        <v>0</v>
      </c>
      <c r="DV46" s="69">
        <f t="shared" si="108"/>
        <v>0</v>
      </c>
      <c r="DW46" s="69">
        <f t="shared" si="109"/>
        <v>0</v>
      </c>
      <c r="DX46" s="69">
        <f t="shared" si="110"/>
        <v>0</v>
      </c>
      <c r="DY46" s="69">
        <f t="shared" si="111"/>
        <v>0</v>
      </c>
      <c r="DZ46" s="69">
        <f t="shared" si="112"/>
        <v>0</v>
      </c>
      <c r="EA46" s="69">
        <f t="shared" si="113"/>
        <v>0</v>
      </c>
      <c r="EB46" s="69">
        <f t="shared" si="114"/>
        <v>0</v>
      </c>
      <c r="EC46" s="69">
        <f t="shared" si="115"/>
        <v>0</v>
      </c>
      <c r="ED46" s="69">
        <f t="shared" si="116"/>
        <v>0</v>
      </c>
      <c r="EE46" s="69">
        <f t="shared" si="117"/>
        <v>0</v>
      </c>
      <c r="EF46" s="69">
        <f t="shared" si="118"/>
        <v>0</v>
      </c>
      <c r="EG46" s="69">
        <f t="shared" si="119"/>
        <v>0</v>
      </c>
      <c r="EH46" s="69">
        <f t="shared" si="120"/>
        <v>0</v>
      </c>
      <c r="EI46" s="69">
        <f t="shared" si="121"/>
        <v>0</v>
      </c>
      <c r="EJ46" s="69">
        <f t="shared" si="122"/>
        <v>0</v>
      </c>
      <c r="EK46" s="69">
        <f t="shared" si="123"/>
        <v>0</v>
      </c>
      <c r="EL46" s="69">
        <f t="shared" si="124"/>
        <v>0</v>
      </c>
      <c r="EM46" s="70"/>
      <c r="EN46" s="86">
        <f t="shared" si="125"/>
        <v>0</v>
      </c>
      <c r="EO46" s="58"/>
      <c r="EP46" s="68">
        <f t="shared" si="134"/>
        <v>3507.2126915839999</v>
      </c>
      <c r="EQ46" s="69">
        <f ca="1">IFERROR((NORMSDIST(-(((LN($EP46/$C$38)+(#REF!+($O$48^2)/2)*$O$52)/($O$48*SQRT($O$52)))-$O$48*SQRT($O$52)))*$C$38*EXP(-#REF!*$O$52)-NORMSDIST(-((LN($EP46/$C$38)+(#REF!+($O$48^2)/2)*$O$52)/($O$48*SQRT($O$52))))*$EP46)*100*$B$38,0)</f>
        <v>0</v>
      </c>
      <c r="ER46" s="69">
        <f ca="1">IFERROR((NORMSDIST(-(((LN($EP46/$C$39)+(#REF!+($O$48^2)/2)*$O$52)/($O$48*SQRT($O$52)))-$O$48*SQRT($O$52)))*$C$39*EXP(-#REF!*$O$52)-NORMSDIST(-((LN($EP46/$C$39)+(#REF!+($O$48^2)/2)*$O$52)/($O$48*SQRT($O$52))))*$EP46)*100*$B$39,0)</f>
        <v>0</v>
      </c>
      <c r="ES46" s="69">
        <f ca="1">IFERROR((NORMSDIST(-(((LN($EP46/$C$40)+(#REF!+($O$48^2)/2)*$O$52)/($O$48*SQRT($O$52)))-$O$48*SQRT($O$52)))*$C$40*EXP(-#REF!*$O$52)-NORMSDIST(-((LN($EP46/$C$40)+(#REF!+($O$48^2)/2)*$O$52)/($O$48*SQRT($O$52))))*$EP46)*100*$B$40,0)</f>
        <v>0</v>
      </c>
      <c r="ET46" s="69">
        <f ca="1">IFERROR((NORMSDIST(-(((LN($EP46/$C$41)+(#REF!+($O$48^2)/2)*$O$52)/($O$48*SQRT($O$52)))-$O$48*SQRT($O$52)))*$C$41*EXP(-#REF!*$O$52)-NORMSDIST(-((LN($EP46/$C$41)+(#REF!+($O$48^2)/2)*$O$52)/($O$48*SQRT($O$52))))*$EP46)*100*$B$41,0)</f>
        <v>0</v>
      </c>
      <c r="EU46" s="69">
        <f ca="1">IFERROR((NORMSDIST(-(((LN($EP46/$C$42)+(#REF!+($O$48^2)/2)*$O$52)/($O$48*SQRT($O$52)))-$O$48*SQRT($O$52)))*$C$42*EXP(-#REF!*$O$52)-NORMSDIST(-((LN($EP46/$C$42)+(#REF!+($O$48^2)/2)*$O$52)/($O$48*SQRT($O$52))))*$EP46)*100*$B$42,0)</f>
        <v>0</v>
      </c>
      <c r="EV46" s="69">
        <f ca="1">IFERROR((NORMSDIST(-(((LN($EP46/$C$43)+(#REF!+($O$48^2)/2)*$O$52)/($O$48*SQRT($O$52)))-$O$48*SQRT($O$52)))*$C$43*EXP(-#REF!*$O$52)-NORMSDIST(-((LN($EP46/$C$43)+(#REF!+($O$48^2)/2)*$O$52)/($O$48*SQRT($O$52))))*$EP46)*100*$B$43,0)</f>
        <v>0</v>
      </c>
      <c r="EW46" s="69">
        <f ca="1">IFERROR((NORMSDIST(-(((LN($EP46/$C$44)+(#REF!+($O$48^2)/2)*$O$52)/($O$48*SQRT($O$52)))-$O$48*SQRT($O$52)))*$C$44*EXP(-#REF!*$O$52)-NORMSDIST(-((LN($EP46/$C$44)+(#REF!+($O$48^2)/2)*$O$52)/($O$48*SQRT($O$52))))*$EP46)*100*$B$44,0)</f>
        <v>0</v>
      </c>
      <c r="EX46" s="69">
        <f ca="1">IFERROR((NORMSDIST(-(((LN($EP46/$C$45)+(#REF!+($O$48^2)/2)*$O$52)/($O$48*SQRT($O$52)))-$O$48*SQRT($O$52)))*$C$45*EXP(-#REF!*$O$52)-NORMSDIST(-((LN($EP46/$C$45)+(#REF!+($O$48^2)/2)*$O$52)/($O$48*SQRT($O$52))))*$EP46)*100*$B$45,0)</f>
        <v>0</v>
      </c>
      <c r="EY46" s="69">
        <f ca="1">IFERROR((NORMSDIST(-(((LN($EP46/$C$46)+(#REF!+($O$48^2)/2)*$O$52)/($O$48*SQRT($O$52)))-$O$48*SQRT($O$52)))*$C$46*EXP(-#REF!*$O$52)-NORMSDIST(-((LN($EP46/$C$46)+(#REF!+($O$48^2)/2)*$O$52)/($O$48*SQRT($O$52))))*$EP46)*100*$B$46,0)</f>
        <v>0</v>
      </c>
      <c r="EZ46" s="69">
        <f ca="1">IFERROR((NORMSDIST(-(((LN($EP46/$C$47)+(#REF!+($O$48^2)/2)*$O$52)/($O$48*SQRT($O$52)))-$O$48*SQRT($O$52)))*$C$47*EXP(-#REF!*$O$52)-NORMSDIST(-((LN($EP46/$C$47)+(#REF!+($O$48^2)/2)*$O$52)/($O$48*SQRT($O$52))))*$EP46)*100*$B$47,0)</f>
        <v>0</v>
      </c>
      <c r="FA46" s="69">
        <f ca="1">IFERROR((NORMSDIST(-(((LN($EP46/$C$48)+(#REF!+($O$48^2)/2)*$O$52)/($O$48*SQRT($O$52)))-$O$48*SQRT($O$52)))*$C$48*EXP(-#REF!*$O$52)-NORMSDIST(-((LN($EP46/$C$48)+(#REF!+($O$48^2)/2)*$O$52)/($O$48*SQRT($O$52))))*$EP46)*100*$B$48,0)</f>
        <v>0</v>
      </c>
      <c r="FB46" s="69">
        <f ca="1">IFERROR((NORMSDIST(-(((LN($EP46/$C$49)+(#REF!+($O$48^2)/2)*$O$52)/($O$48*SQRT($O$52)))-$O$48*SQRT($O$52)))*$C$49*EXP(-#REF!*$O$52)-NORMSDIST(-((LN($EP46/$C$49)+(#REF!+($O$48^2)/2)*$O$52)/($O$48*SQRT($O$52))))*$EP46)*100*$B$49,0)</f>
        <v>0</v>
      </c>
      <c r="FC46" s="69">
        <f ca="1">IFERROR((NORMSDIST(-(((LN($EP46/$C$50)+(#REF!+($O$48^2)/2)*$O$52)/($O$48*SQRT($O$52)))-$O$48*SQRT($O$52)))*$C$50*EXP(-#REF!*$O$52)-NORMSDIST(-((LN($EP46/$C$50)+(#REF!+($O$48^2)/2)*$O$52)/($O$48*SQRT($O$52))))*$EP46)*100*$B$50,0)</f>
        <v>0</v>
      </c>
      <c r="FD46" s="69">
        <f ca="1">IFERROR((NORMSDIST(-(((LN($EP46/$C$51)+(#REF!+($O$48^2)/2)*$O$52)/($O$48*SQRT($O$52)))-$O$48*SQRT($O$52)))*$C$51*EXP(-#REF!*$O$52)-NORMSDIST(-((LN($EP46/$C$51)+(#REF!+($O$48^2)/2)*$O$52)/($O$48*SQRT($O$52))))*$EP46)*100*$B$51,0)</f>
        <v>0</v>
      </c>
      <c r="FE46" s="69">
        <f ca="1">IFERROR((NORMSDIST(-(((LN($EP46/$C$52)+(#REF!+($O$48^2)/2)*$O$52)/($O$48*SQRT($O$52)))-$O$48*SQRT($O$52)))*$C$52*EXP(-#REF!*$O$52)-NORMSDIST(-((LN($EP46/$C$52)+(#REF!+($O$48^2)/2)*$O$52)/($O$48*SQRT($O$52))))*$EP46)*100*$B$52,0)</f>
        <v>0</v>
      </c>
      <c r="FF46" s="69">
        <f ca="1">IFERROR((NORMSDIST(-(((LN($EP46/$C$53)+(#REF!+($O$48^2)/2)*$O$52)/($O$48*SQRT($O$52)))-$O$48*SQRT($O$52)))*$C$53*EXP(-#REF!*$O$52)-NORMSDIST(-((LN($EP46/$C$53)+(#REF!+($O$48^2)/2)*$O$52)/($O$48*SQRT($O$52))))*$EP46)*100*$B$53,0)</f>
        <v>0</v>
      </c>
      <c r="FG46" s="69">
        <f ca="1">IFERROR((NORMSDIST(-(((LN($EP46/$C$54)+(#REF!+($O$48^2)/2)*$O$52)/($O$48*SQRT($O$52)))-$O$48*SQRT($O$52)))*$C$54*EXP(-#REF!*$O$52)-NORMSDIST(-((LN($EP46/$C$54)+(#REF!+($O$48^2)/2)*$O$52)/($O$48*SQRT($O$52))))*$EP46)*100*$B$54,0)</f>
        <v>0</v>
      </c>
      <c r="FH46" s="69">
        <f ca="1">IFERROR((NORMSDIST(-(((LN($EP46/$C$55)+(#REF!+($O$48^2)/2)*$O$52)/($O$48*SQRT($O$52)))-$O$48*SQRT($O$52)))*$C$55*EXP(-#REF!*$O$52)-NORMSDIST(-((LN($EP46/$C$55)+(#REF!+($O$48^2)/2)*$O$52)/($O$48*SQRT($O$52))))*$EP46)*100*$B$55,0)</f>
        <v>0</v>
      </c>
      <c r="FI46" s="69">
        <f ca="1">IFERROR((NORMSDIST(-(((LN($EP46/$C$56)+(#REF!+($O$48^2)/2)*$O$52)/($O$48*SQRT($O$52)))-$O$48*SQRT($O$52)))*$C$56*EXP(-#REF!*$O$52)-NORMSDIST(-((LN($EP46/$C$56)+(#REF!+($O$48^2)/2)*$O$52)/($O$48*SQRT($O$52))))*$EP46)*100*$B$56,0)</f>
        <v>0</v>
      </c>
      <c r="FJ46" s="69">
        <f ca="1">IFERROR((NORMSDIST(-(((LN($EP46/$C$57)+(#REF!+($O$48^2)/2)*$O$52)/($O$48*SQRT($O$52)))-$O$48*SQRT($O$52)))*$C$57*EXP(-#REF!*$O$52)-NORMSDIST(-((LN($EP46/$C$57)+(#REF!+($O$48^2)/2)*$O$52)/($O$48*SQRT($O$52))))*$EP46)*100*$B$57,0)</f>
        <v>0</v>
      </c>
      <c r="FK46" s="69">
        <f ca="1">IFERROR((NORMSDIST(-(((LN($EP46/$C$58)+(#REF!+($O$48^2)/2)*$O$52)/($O$48*SQRT($O$52)))-$O$48*SQRT($O$52)))*$C$58*EXP(-#REF!*$O$52)-NORMSDIST(-((LN($EP46/$C$58)+(#REF!+($O$48^2)/2)*$O$52)/($O$48*SQRT($O$52))))*$EP46)*100*$B$58,0)</f>
        <v>0</v>
      </c>
      <c r="FL46" s="69">
        <f ca="1">IFERROR((NORMSDIST(-(((LN($EP46/$C$59)+(#REF!+($O$48^2)/2)*$O$52)/($O$48*SQRT($O$52)))-$O$48*SQRT($O$52)))*$C$59*EXP(-#REF!*$O$52)-NORMSDIST(-((LN($EP46/$C$59)+(#REF!+($O$48^2)/2)*$O$52)/($O$48*SQRT($O$52))))*$EP46)*100*$B$59,0)</f>
        <v>0</v>
      </c>
      <c r="FM46" s="69">
        <f ca="1">IFERROR((NORMSDIST(-(((LN($EP46/$C$60)+(#REF!+($O$48^2)/2)*$O$52)/($O$48*SQRT($O$52)))-$O$48*SQRT($O$52)))*$C$60*EXP(-#REF!*$O$52)-NORMSDIST(-((LN($EP46/$C$60)+(#REF!+($O$48^2)/2)*$O$52)/($O$48*SQRT($O$52))))*$EP46)*100*$B$60,0)</f>
        <v>0</v>
      </c>
      <c r="FN46" s="69">
        <f ca="1">IFERROR((NORMSDIST(-(((LN($EP46/$C$61)+(#REF!+($O$48^2)/2)*$O$52)/($O$48*SQRT($O$52)))-$O$48*SQRT($O$52)))*$C$61*EXP(-#REF!*$O$52)-NORMSDIST(-((LN($EP46/$C$61)+(#REF!+($O$48^2)/2)*$O$52)/($O$48*SQRT($O$52))))*$EP46)*100*$B$61,0)</f>
        <v>0</v>
      </c>
      <c r="FO46" s="69">
        <f ca="1">IFERROR((NORMSDIST(-(((LN($EP46/$C$62)+(#REF!+($O$48^2)/2)*$O$52)/($O$48*SQRT($O$52)))-$O$48*SQRT($O$52)))*$C$62*EXP(-#REF!*$O$52)-NORMSDIST(-((LN($EP46/$C$62)+(#REF!+($O$48^2)/2)*$O$52)/($O$48*SQRT($O$52))))*$EP46)*100*$B$62,0)</f>
        <v>0</v>
      </c>
      <c r="FP46" s="69">
        <f ca="1">IFERROR((NORMSDIST(-(((LN($EP46/$C$63)+(#REF!+($O$48^2)/2)*$O$52)/($O$48*SQRT($O$52)))-$O$48*SQRT($O$52)))*$C$63*EXP(-#REF!*$O$52)-NORMSDIST(-((LN($EP46/$C$63)+(#REF!+($O$48^2)/2)*$O$52)/($O$48*SQRT($O$52))))*$EP46)*100*$B$63,0)</f>
        <v>0</v>
      </c>
      <c r="FQ46" s="69">
        <f ca="1">IFERROR((NORMSDIST(-(((LN($EP46/$C$64)+(#REF!+($O$48^2)/2)*$O$52)/($O$48*SQRT($O$52)))-$O$48*SQRT($O$52)))*$C$64*EXP(-#REF!*$O$52)-NORMSDIST(-((LN($EP46/$C$64)+(#REF!+($O$48^2)/2)*$O$52)/($O$48*SQRT($O$52))))*$EP46)*100*$B$64,0)</f>
        <v>0</v>
      </c>
      <c r="FR46" s="69">
        <f ca="1">IFERROR((NORMSDIST(-(((LN($EP46/$C$65)+(#REF!+($O$48^2)/2)*$O$52)/($O$48*SQRT($O$52)))-$O$48*SQRT($O$52)))*$C$65*EXP(-#REF!*$O$52)-NORMSDIST(-((LN($EP46/$C$65)+(#REF!+($O$48^2)/2)*$O$52)/($O$48*SQRT($O$52))))*$EP46)*100*$B$65,0)</f>
        <v>0</v>
      </c>
      <c r="FS46" s="69">
        <f ca="1">IFERROR((NORMSDIST(-(((LN($EP46/$C$66)+(#REF!+($O$48^2)/2)*$O$52)/($O$48*SQRT($O$52)))-$O$48*SQRT($O$52)))*$C$66*EXP(-#REF!*$O$52)-NORMSDIST(-((LN($EP46/$C$66)+(#REF!+($O$48^2)/2)*$O$52)/($O$48*SQRT($O$52))))*$EP46)*100*$B$66,0)</f>
        <v>0</v>
      </c>
      <c r="FT46" s="69">
        <f ca="1">IFERROR((NORMSDIST(-(((LN($EP46/$C$67)+(#REF!+($O$48^2)/2)*$O$52)/($O$48*SQRT($O$52)))-$O$48*SQRT($O$52)))*$C$67*EXP(-#REF!*$O$52)-NORMSDIST(-((LN($EP46/$C$67)+(#REF!+($O$48^2)/2)*$O$52)/($O$48*SQRT($O$52))))*$EP46)*100*$B$67,0)</f>
        <v>0</v>
      </c>
      <c r="FU46" s="69">
        <f ca="1">IFERROR((NORMSDIST(-(((LN($EP46/$C$68)+(#REF!+($O$48^2)/2)*$O$52)/($O$48*SQRT($O$52)))-$O$48*SQRT($O$52)))*$C$68*EXP(-#REF!*$O$52)-NORMSDIST(-((LN($EP46/$C$68)+(#REF!+($O$48^2)/2)*$O$52)/($O$48*SQRT($O$52))))*$EP46)*100*$B$68,0)</f>
        <v>0</v>
      </c>
      <c r="FV46" s="69">
        <f ca="1">IFERROR((NORMSDIST(-(((LN($EP46/$C$69)+(#REF!+($O$48^2)/2)*$O$52)/($O$48*SQRT($O$52)))-$O$48*SQRT($O$52)))*$C$69*EXP(-#REF!*$O$52)-NORMSDIST(-((LN($EP46/$C$69)+(#REF!+($O$48^2)/2)*$O$52)/($O$48*SQRT($O$52))))*$EP46)*100*$B$69,0)</f>
        <v>0</v>
      </c>
      <c r="FW46" s="69">
        <f ca="1">IFERROR((NORMSDIST(-(((LN($EP46/$C$70)+(#REF!+($O$48^2)/2)*$O$52)/($O$48*SQRT($O$52)))-$O$48*SQRT($O$52)))*$C$70*EXP(-#REF!*$O$52)-NORMSDIST(-((LN($EP46/$C$70)+(#REF!+($O$48^2)/2)*$O$52)/($O$48*SQRT($O$52))))*$EP46)*100*$B$70,0)</f>
        <v>0</v>
      </c>
      <c r="FX46" s="69">
        <f ca="1">IFERROR((NORMSDIST(-(((LN($EP46/$C$71)+(#REF!+($O$48^2)/2)*$O$52)/($O$48*SQRT($O$52)))-$O$48*SQRT($O$52)))*$C$71*EXP(-#REF!*$O$52)-NORMSDIST(-((LN($EP46/$C$71)+(#REF!+($O$48^2)/2)*$O$52)/($O$48*SQRT($O$52))))*$EP46)*100*$B$71,0)</f>
        <v>0</v>
      </c>
      <c r="FY46" s="69">
        <f ca="1">IFERROR((NORMSDIST(-(((LN($EP46/$C$72)+(#REF!+($O$48^2)/2)*$O$52)/($O$48*SQRT($O$52)))-$O$48*SQRT($O$52)))*$C$72*EXP(-#REF!*$O$52)-NORMSDIST(-((LN($EP46/$C$72)+(#REF!+($O$48^2)/2)*$O$52)/($O$48*SQRT($O$52))))*$EP46)*100*$B$72,0)</f>
        <v>0</v>
      </c>
      <c r="FZ46" s="69">
        <f t="shared" si="127"/>
        <v>0</v>
      </c>
      <c r="GA46" s="69">
        <f t="shared" si="128"/>
        <v>0</v>
      </c>
      <c r="GB46" s="69">
        <f t="shared" si="129"/>
        <v>0</v>
      </c>
      <c r="GC46" s="69">
        <f t="shared" si="130"/>
        <v>0</v>
      </c>
      <c r="GD46" s="70"/>
      <c r="GE46" s="86">
        <f t="shared" ca="1" si="131"/>
        <v>0</v>
      </c>
    </row>
    <row r="47" spans="1:187">
      <c r="A47" s="167" t="s">
        <v>205</v>
      </c>
      <c r="B47" s="797"/>
      <c r="C47" s="798">
        <v>3858.1</v>
      </c>
      <c r="D47" s="799">
        <v>150</v>
      </c>
      <c r="E47" s="806">
        <f t="shared" si="0"/>
        <v>0</v>
      </c>
      <c r="F47" s="807">
        <f t="shared" si="79"/>
        <v>0</v>
      </c>
      <c r="G47" s="802">
        <f t="shared" si="132"/>
        <v>125</v>
      </c>
      <c r="H47" s="803"/>
      <c r="I47" s="636">
        <f t="shared" si="80"/>
        <v>0</v>
      </c>
      <c r="J47" s="680">
        <f t="shared" si="81"/>
        <v>0</v>
      </c>
      <c r="K47" s="49"/>
      <c r="L47" s="905" t="s">
        <v>255</v>
      </c>
      <c r="M47" s="901"/>
      <c r="N47" s="901"/>
      <c r="O47" s="716">
        <f>HomeBroker!AS2</f>
        <v>0.8</v>
      </c>
      <c r="P47" s="49"/>
      <c r="Q47" s="88"/>
      <c r="R47" s="89"/>
      <c r="S47" s="90"/>
      <c r="T47" s="89"/>
      <c r="U47" s="89"/>
      <c r="V47" s="89"/>
      <c r="W47" s="89"/>
      <c r="X47" s="49"/>
      <c r="Y47" s="49"/>
      <c r="Z47" s="49"/>
      <c r="AA47" s="88"/>
      <c r="AB47" s="89"/>
      <c r="AC47" s="90"/>
      <c r="AD47" s="89"/>
      <c r="AE47" s="89"/>
      <c r="AF47" s="89"/>
      <c r="AG47" s="89"/>
      <c r="AH47" s="49"/>
      <c r="AI47" s="49"/>
      <c r="AJ47" s="49"/>
      <c r="AK47" s="604"/>
      <c r="AL47" s="605" t="s">
        <v>160</v>
      </c>
      <c r="AM47" s="585"/>
      <c r="AN47" s="599"/>
      <c r="AO47" s="589"/>
      <c r="AP47" s="591">
        <f t="shared" si="16"/>
        <v>0</v>
      </c>
      <c r="AQ47" s="602">
        <f t="shared" si="82"/>
        <v>0</v>
      </c>
      <c r="AR47" s="606" t="s">
        <v>206</v>
      </c>
      <c r="AS47" s="585"/>
      <c r="AT47" s="599"/>
      <c r="AU47" s="589"/>
      <c r="AV47" s="591">
        <f t="shared" si="18"/>
        <v>0</v>
      </c>
      <c r="AW47" s="602">
        <f t="shared" si="83"/>
        <v>0</v>
      </c>
      <c r="AX47" s="609" t="s">
        <v>207</v>
      </c>
      <c r="AY47" s="608"/>
      <c r="AZ47" s="589"/>
      <c r="BA47" s="591">
        <f t="shared" si="20"/>
        <v>0</v>
      </c>
      <c r="BB47" s="593">
        <f t="shared" si="84"/>
        <v>0</v>
      </c>
      <c r="CY47" s="68">
        <f t="shared" si="133"/>
        <v>3578.7884607999999</v>
      </c>
      <c r="CZ47" s="69">
        <f t="shared" si="86"/>
        <v>0</v>
      </c>
      <c r="DA47" s="69">
        <f t="shared" si="87"/>
        <v>0</v>
      </c>
      <c r="DB47" s="69">
        <f t="shared" si="88"/>
        <v>0</v>
      </c>
      <c r="DC47" s="69">
        <f t="shared" si="89"/>
        <v>0</v>
      </c>
      <c r="DD47" s="69">
        <f t="shared" si="90"/>
        <v>0</v>
      </c>
      <c r="DE47" s="69">
        <f t="shared" si="91"/>
        <v>0</v>
      </c>
      <c r="DF47" s="69">
        <f t="shared" si="92"/>
        <v>0</v>
      </c>
      <c r="DG47" s="69">
        <f t="shared" si="93"/>
        <v>0</v>
      </c>
      <c r="DH47" s="69">
        <f t="shared" si="94"/>
        <v>0</v>
      </c>
      <c r="DI47" s="69">
        <f t="shared" si="95"/>
        <v>0</v>
      </c>
      <c r="DJ47" s="69">
        <f t="shared" si="96"/>
        <v>0</v>
      </c>
      <c r="DK47" s="69">
        <f t="shared" si="97"/>
        <v>0</v>
      </c>
      <c r="DL47" s="69">
        <f t="shared" si="98"/>
        <v>0</v>
      </c>
      <c r="DM47" s="69">
        <f t="shared" si="99"/>
        <v>0</v>
      </c>
      <c r="DN47" s="69">
        <f t="shared" si="100"/>
        <v>0</v>
      </c>
      <c r="DO47" s="69">
        <f t="shared" si="101"/>
        <v>0</v>
      </c>
      <c r="DP47" s="69">
        <f t="shared" si="102"/>
        <v>0</v>
      </c>
      <c r="DQ47" s="69">
        <f t="shared" si="103"/>
        <v>0</v>
      </c>
      <c r="DR47" s="69">
        <f t="shared" si="104"/>
        <v>0</v>
      </c>
      <c r="DS47" s="69">
        <f t="shared" si="105"/>
        <v>0</v>
      </c>
      <c r="DT47" s="69">
        <f t="shared" si="106"/>
        <v>0</v>
      </c>
      <c r="DU47" s="69">
        <f t="shared" si="107"/>
        <v>0</v>
      </c>
      <c r="DV47" s="69">
        <f t="shared" si="108"/>
        <v>0</v>
      </c>
      <c r="DW47" s="69">
        <f t="shared" si="109"/>
        <v>0</v>
      </c>
      <c r="DX47" s="69">
        <f t="shared" si="110"/>
        <v>0</v>
      </c>
      <c r="DY47" s="69">
        <f t="shared" si="111"/>
        <v>0</v>
      </c>
      <c r="DZ47" s="69">
        <f t="shared" si="112"/>
        <v>0</v>
      </c>
      <c r="EA47" s="69">
        <f t="shared" si="113"/>
        <v>0</v>
      </c>
      <c r="EB47" s="69">
        <f t="shared" si="114"/>
        <v>0</v>
      </c>
      <c r="EC47" s="69">
        <f t="shared" si="115"/>
        <v>0</v>
      </c>
      <c r="ED47" s="69">
        <f t="shared" si="116"/>
        <v>0</v>
      </c>
      <c r="EE47" s="69">
        <f t="shared" si="117"/>
        <v>0</v>
      </c>
      <c r="EF47" s="69">
        <f t="shared" si="118"/>
        <v>0</v>
      </c>
      <c r="EG47" s="69">
        <f t="shared" si="119"/>
        <v>0</v>
      </c>
      <c r="EH47" s="69">
        <f t="shared" si="120"/>
        <v>0</v>
      </c>
      <c r="EI47" s="69">
        <f t="shared" si="121"/>
        <v>0</v>
      </c>
      <c r="EJ47" s="69">
        <f t="shared" si="122"/>
        <v>0</v>
      </c>
      <c r="EK47" s="69">
        <f t="shared" si="123"/>
        <v>0</v>
      </c>
      <c r="EL47" s="69">
        <f t="shared" si="124"/>
        <v>0</v>
      </c>
      <c r="EM47" s="70"/>
      <c r="EN47" s="86">
        <f t="shared" si="125"/>
        <v>0</v>
      </c>
      <c r="EO47" s="58"/>
      <c r="EP47" s="68">
        <f t="shared" si="134"/>
        <v>3578.7884607999999</v>
      </c>
      <c r="EQ47" s="69">
        <f ca="1">IFERROR((NORMSDIST(-(((LN($EP47/$C$38)+(#REF!+($O$48^2)/2)*$O$52)/($O$48*SQRT($O$52)))-$O$48*SQRT($O$52)))*$C$38*EXP(-#REF!*$O$52)-NORMSDIST(-((LN($EP47/$C$38)+(#REF!+($O$48^2)/2)*$O$52)/($O$48*SQRT($O$52))))*$EP47)*100*$B$38,0)</f>
        <v>0</v>
      </c>
      <c r="ER47" s="69">
        <f ca="1">IFERROR((NORMSDIST(-(((LN($EP47/$C$39)+(#REF!+($O$48^2)/2)*$O$52)/($O$48*SQRT($O$52)))-$O$48*SQRT($O$52)))*$C$39*EXP(-#REF!*$O$52)-NORMSDIST(-((LN($EP47/$C$39)+(#REF!+($O$48^2)/2)*$O$52)/($O$48*SQRT($O$52))))*$EP47)*100*$B$39,0)</f>
        <v>0</v>
      </c>
      <c r="ES47" s="69">
        <f ca="1">IFERROR((NORMSDIST(-(((LN($EP47/$C$40)+(#REF!+($O$48^2)/2)*$O$52)/($O$48*SQRT($O$52)))-$O$48*SQRT($O$52)))*$C$40*EXP(-#REF!*$O$52)-NORMSDIST(-((LN($EP47/$C$40)+(#REF!+($O$48^2)/2)*$O$52)/($O$48*SQRT($O$52))))*$EP47)*100*$B$40,0)</f>
        <v>0</v>
      </c>
      <c r="ET47" s="69">
        <f ca="1">IFERROR((NORMSDIST(-(((LN($EP47/$C$41)+(#REF!+($O$48^2)/2)*$O$52)/($O$48*SQRT($O$52)))-$O$48*SQRT($O$52)))*$C$41*EXP(-#REF!*$O$52)-NORMSDIST(-((LN($EP47/$C$41)+(#REF!+($O$48^2)/2)*$O$52)/($O$48*SQRT($O$52))))*$EP47)*100*$B$41,0)</f>
        <v>0</v>
      </c>
      <c r="EU47" s="69">
        <f ca="1">IFERROR((NORMSDIST(-(((LN($EP47/$C$42)+(#REF!+($O$48^2)/2)*$O$52)/($O$48*SQRT($O$52)))-$O$48*SQRT($O$52)))*$C$42*EXP(-#REF!*$O$52)-NORMSDIST(-((LN($EP47/$C$42)+(#REF!+($O$48^2)/2)*$O$52)/($O$48*SQRT($O$52))))*$EP47)*100*$B$42,0)</f>
        <v>0</v>
      </c>
      <c r="EV47" s="69">
        <f ca="1">IFERROR((NORMSDIST(-(((LN($EP47/$C$43)+(#REF!+($O$48^2)/2)*$O$52)/($O$48*SQRT($O$52)))-$O$48*SQRT($O$52)))*$C$43*EXP(-#REF!*$O$52)-NORMSDIST(-((LN($EP47/$C$43)+(#REF!+($O$48^2)/2)*$O$52)/($O$48*SQRT($O$52))))*$EP47)*100*$B$43,0)</f>
        <v>0</v>
      </c>
      <c r="EW47" s="69">
        <f ca="1">IFERROR((NORMSDIST(-(((LN($EP47/$C$44)+(#REF!+($O$48^2)/2)*$O$52)/($O$48*SQRT($O$52)))-$O$48*SQRT($O$52)))*$C$44*EXP(-#REF!*$O$52)-NORMSDIST(-((LN($EP47/$C$44)+(#REF!+($O$48^2)/2)*$O$52)/($O$48*SQRT($O$52))))*$EP47)*100*$B$44,0)</f>
        <v>0</v>
      </c>
      <c r="EX47" s="69">
        <f ca="1">IFERROR((NORMSDIST(-(((LN($EP47/$C$45)+(#REF!+($O$48^2)/2)*$O$52)/($O$48*SQRT($O$52)))-$O$48*SQRT($O$52)))*$C$45*EXP(-#REF!*$O$52)-NORMSDIST(-((LN($EP47/$C$45)+(#REF!+($O$48^2)/2)*$O$52)/($O$48*SQRT($O$52))))*$EP47)*100*$B$45,0)</f>
        <v>0</v>
      </c>
      <c r="EY47" s="69">
        <f ca="1">IFERROR((NORMSDIST(-(((LN($EP47/$C$46)+(#REF!+($O$48^2)/2)*$O$52)/($O$48*SQRT($O$52)))-$O$48*SQRT($O$52)))*$C$46*EXP(-#REF!*$O$52)-NORMSDIST(-((LN($EP47/$C$46)+(#REF!+($O$48^2)/2)*$O$52)/($O$48*SQRT($O$52))))*$EP47)*100*$B$46,0)</f>
        <v>0</v>
      </c>
      <c r="EZ47" s="69">
        <f ca="1">IFERROR((NORMSDIST(-(((LN($EP47/$C$47)+(#REF!+($O$48^2)/2)*$O$52)/($O$48*SQRT($O$52)))-$O$48*SQRT($O$52)))*$C$47*EXP(-#REF!*$O$52)-NORMSDIST(-((LN($EP47/$C$47)+(#REF!+($O$48^2)/2)*$O$52)/($O$48*SQRT($O$52))))*$EP47)*100*$B$47,0)</f>
        <v>0</v>
      </c>
      <c r="FA47" s="69">
        <f ca="1">IFERROR((NORMSDIST(-(((LN($EP47/$C$48)+(#REF!+($O$48^2)/2)*$O$52)/($O$48*SQRT($O$52)))-$O$48*SQRT($O$52)))*$C$48*EXP(-#REF!*$O$52)-NORMSDIST(-((LN($EP47/$C$48)+(#REF!+($O$48^2)/2)*$O$52)/($O$48*SQRT($O$52))))*$EP47)*100*$B$48,0)</f>
        <v>0</v>
      </c>
      <c r="FB47" s="69">
        <f ca="1">IFERROR((NORMSDIST(-(((LN($EP47/$C$49)+(#REF!+($O$48^2)/2)*$O$52)/($O$48*SQRT($O$52)))-$O$48*SQRT($O$52)))*$C$49*EXP(-#REF!*$O$52)-NORMSDIST(-((LN($EP47/$C$49)+(#REF!+($O$48^2)/2)*$O$52)/($O$48*SQRT($O$52))))*$EP47)*100*$B$49,0)</f>
        <v>0</v>
      </c>
      <c r="FC47" s="69">
        <f ca="1">IFERROR((NORMSDIST(-(((LN($EP47/$C$50)+(#REF!+($O$48^2)/2)*$O$52)/($O$48*SQRT($O$52)))-$O$48*SQRT($O$52)))*$C$50*EXP(-#REF!*$O$52)-NORMSDIST(-((LN($EP47/$C$50)+(#REF!+($O$48^2)/2)*$O$52)/($O$48*SQRT($O$52))))*$EP47)*100*$B$50,0)</f>
        <v>0</v>
      </c>
      <c r="FD47" s="69">
        <f ca="1">IFERROR((NORMSDIST(-(((LN($EP47/$C$51)+(#REF!+($O$48^2)/2)*$O$52)/($O$48*SQRT($O$52)))-$O$48*SQRT($O$52)))*$C$51*EXP(-#REF!*$O$52)-NORMSDIST(-((LN($EP47/$C$51)+(#REF!+($O$48^2)/2)*$O$52)/($O$48*SQRT($O$52))))*$EP47)*100*$B$51,0)</f>
        <v>0</v>
      </c>
      <c r="FE47" s="69">
        <f ca="1">IFERROR((NORMSDIST(-(((LN($EP47/$C$52)+(#REF!+($O$48^2)/2)*$O$52)/($O$48*SQRT($O$52)))-$O$48*SQRT($O$52)))*$C$52*EXP(-#REF!*$O$52)-NORMSDIST(-((LN($EP47/$C$52)+(#REF!+($O$48^2)/2)*$O$52)/($O$48*SQRT($O$52))))*$EP47)*100*$B$52,0)</f>
        <v>0</v>
      </c>
      <c r="FF47" s="69">
        <f ca="1">IFERROR((NORMSDIST(-(((LN($EP47/$C$53)+(#REF!+($O$48^2)/2)*$O$52)/($O$48*SQRT($O$52)))-$O$48*SQRT($O$52)))*$C$53*EXP(-#REF!*$O$52)-NORMSDIST(-((LN($EP47/$C$53)+(#REF!+($O$48^2)/2)*$O$52)/($O$48*SQRT($O$52))))*$EP47)*100*$B$53,0)</f>
        <v>0</v>
      </c>
      <c r="FG47" s="69">
        <f ca="1">IFERROR((NORMSDIST(-(((LN($EP47/$C$54)+(#REF!+($O$48^2)/2)*$O$52)/($O$48*SQRT($O$52)))-$O$48*SQRT($O$52)))*$C$54*EXP(-#REF!*$O$52)-NORMSDIST(-((LN($EP47/$C$54)+(#REF!+($O$48^2)/2)*$O$52)/($O$48*SQRT($O$52))))*$EP47)*100*$B$54,0)</f>
        <v>0</v>
      </c>
      <c r="FH47" s="69">
        <f ca="1">IFERROR((NORMSDIST(-(((LN($EP47/$C$55)+(#REF!+($O$48^2)/2)*$O$52)/($O$48*SQRT($O$52)))-$O$48*SQRT($O$52)))*$C$55*EXP(-#REF!*$O$52)-NORMSDIST(-((LN($EP47/$C$55)+(#REF!+($O$48^2)/2)*$O$52)/($O$48*SQRT($O$52))))*$EP47)*100*$B$55,0)</f>
        <v>0</v>
      </c>
      <c r="FI47" s="69">
        <f ca="1">IFERROR((NORMSDIST(-(((LN($EP47/$C$56)+(#REF!+($O$48^2)/2)*$O$52)/($O$48*SQRT($O$52)))-$O$48*SQRT($O$52)))*$C$56*EXP(-#REF!*$O$52)-NORMSDIST(-((LN($EP47/$C$56)+(#REF!+($O$48^2)/2)*$O$52)/($O$48*SQRT($O$52))))*$EP47)*100*$B$56,0)</f>
        <v>0</v>
      </c>
      <c r="FJ47" s="69">
        <f ca="1">IFERROR((NORMSDIST(-(((LN($EP47/$C$57)+(#REF!+($O$48^2)/2)*$O$52)/($O$48*SQRT($O$52)))-$O$48*SQRT($O$52)))*$C$57*EXP(-#REF!*$O$52)-NORMSDIST(-((LN($EP47/$C$57)+(#REF!+($O$48^2)/2)*$O$52)/($O$48*SQRT($O$52))))*$EP47)*100*$B$57,0)</f>
        <v>0</v>
      </c>
      <c r="FK47" s="69">
        <f ca="1">IFERROR((NORMSDIST(-(((LN($EP47/$C$58)+(#REF!+($O$48^2)/2)*$O$52)/($O$48*SQRT($O$52)))-$O$48*SQRT($O$52)))*$C$58*EXP(-#REF!*$O$52)-NORMSDIST(-((LN($EP47/$C$58)+(#REF!+($O$48^2)/2)*$O$52)/($O$48*SQRT($O$52))))*$EP47)*100*$B$58,0)</f>
        <v>0</v>
      </c>
      <c r="FL47" s="69">
        <f ca="1">IFERROR((NORMSDIST(-(((LN($EP47/$C$59)+(#REF!+($O$48^2)/2)*$O$52)/($O$48*SQRT($O$52)))-$O$48*SQRT($O$52)))*$C$59*EXP(-#REF!*$O$52)-NORMSDIST(-((LN($EP47/$C$59)+(#REF!+($O$48^2)/2)*$O$52)/($O$48*SQRT($O$52))))*$EP47)*100*$B$59,0)</f>
        <v>0</v>
      </c>
      <c r="FM47" s="69">
        <f ca="1">IFERROR((NORMSDIST(-(((LN($EP47/$C$60)+(#REF!+($O$48^2)/2)*$O$52)/($O$48*SQRT($O$52)))-$O$48*SQRT($O$52)))*$C$60*EXP(-#REF!*$O$52)-NORMSDIST(-((LN($EP47/$C$60)+(#REF!+($O$48^2)/2)*$O$52)/($O$48*SQRT($O$52))))*$EP47)*100*$B$60,0)</f>
        <v>0</v>
      </c>
      <c r="FN47" s="69">
        <f ca="1">IFERROR((NORMSDIST(-(((LN($EP47/$C$61)+(#REF!+($O$48^2)/2)*$O$52)/($O$48*SQRT($O$52)))-$O$48*SQRT($O$52)))*$C$61*EXP(-#REF!*$O$52)-NORMSDIST(-((LN($EP47/$C$61)+(#REF!+($O$48^2)/2)*$O$52)/($O$48*SQRT($O$52))))*$EP47)*100*$B$61,0)</f>
        <v>0</v>
      </c>
      <c r="FO47" s="69">
        <f ca="1">IFERROR((NORMSDIST(-(((LN($EP47/$C$62)+(#REF!+($O$48^2)/2)*$O$52)/($O$48*SQRT($O$52)))-$O$48*SQRT($O$52)))*$C$62*EXP(-#REF!*$O$52)-NORMSDIST(-((LN($EP47/$C$62)+(#REF!+($O$48^2)/2)*$O$52)/($O$48*SQRT($O$52))))*$EP47)*100*$B$62,0)</f>
        <v>0</v>
      </c>
      <c r="FP47" s="69">
        <f ca="1">IFERROR((NORMSDIST(-(((LN($EP47/$C$63)+(#REF!+($O$48^2)/2)*$O$52)/($O$48*SQRT($O$52)))-$O$48*SQRT($O$52)))*$C$63*EXP(-#REF!*$O$52)-NORMSDIST(-((LN($EP47/$C$63)+(#REF!+($O$48^2)/2)*$O$52)/($O$48*SQRT($O$52))))*$EP47)*100*$B$63,0)</f>
        <v>0</v>
      </c>
      <c r="FQ47" s="69">
        <f ca="1">IFERROR((NORMSDIST(-(((LN($EP47/$C$64)+(#REF!+($O$48^2)/2)*$O$52)/($O$48*SQRT($O$52)))-$O$48*SQRT($O$52)))*$C$64*EXP(-#REF!*$O$52)-NORMSDIST(-((LN($EP47/$C$64)+(#REF!+($O$48^2)/2)*$O$52)/($O$48*SQRT($O$52))))*$EP47)*100*$B$64,0)</f>
        <v>0</v>
      </c>
      <c r="FR47" s="69">
        <f ca="1">IFERROR((NORMSDIST(-(((LN($EP47/$C$65)+(#REF!+($O$48^2)/2)*$O$52)/($O$48*SQRT($O$52)))-$O$48*SQRT($O$52)))*$C$65*EXP(-#REF!*$O$52)-NORMSDIST(-((LN($EP47/$C$65)+(#REF!+($O$48^2)/2)*$O$52)/($O$48*SQRT($O$52))))*$EP47)*100*$B$65,0)</f>
        <v>0</v>
      </c>
      <c r="FS47" s="69">
        <f ca="1">IFERROR((NORMSDIST(-(((LN($EP47/$C$66)+(#REF!+($O$48^2)/2)*$O$52)/($O$48*SQRT($O$52)))-$O$48*SQRT($O$52)))*$C$66*EXP(-#REF!*$O$52)-NORMSDIST(-((LN($EP47/$C$66)+(#REF!+($O$48^2)/2)*$O$52)/($O$48*SQRT($O$52))))*$EP47)*100*$B$66,0)</f>
        <v>0</v>
      </c>
      <c r="FT47" s="69">
        <f ca="1">IFERROR((NORMSDIST(-(((LN($EP47/$C$67)+(#REF!+($O$48^2)/2)*$O$52)/($O$48*SQRT($O$52)))-$O$48*SQRT($O$52)))*$C$67*EXP(-#REF!*$O$52)-NORMSDIST(-((LN($EP47/$C$67)+(#REF!+($O$48^2)/2)*$O$52)/($O$48*SQRT($O$52))))*$EP47)*100*$B$67,0)</f>
        <v>0</v>
      </c>
      <c r="FU47" s="69">
        <f ca="1">IFERROR((NORMSDIST(-(((LN($EP47/$C$68)+(#REF!+($O$48^2)/2)*$O$52)/($O$48*SQRT($O$52)))-$O$48*SQRT($O$52)))*$C$68*EXP(-#REF!*$O$52)-NORMSDIST(-((LN($EP47/$C$68)+(#REF!+($O$48^2)/2)*$O$52)/($O$48*SQRT($O$52))))*$EP47)*100*$B$68,0)</f>
        <v>0</v>
      </c>
      <c r="FV47" s="69">
        <f ca="1">IFERROR((NORMSDIST(-(((LN($EP47/$C$69)+(#REF!+($O$48^2)/2)*$O$52)/($O$48*SQRT($O$52)))-$O$48*SQRT($O$52)))*$C$69*EXP(-#REF!*$O$52)-NORMSDIST(-((LN($EP47/$C$69)+(#REF!+($O$48^2)/2)*$O$52)/($O$48*SQRT($O$52))))*$EP47)*100*$B$69,0)</f>
        <v>0</v>
      </c>
      <c r="FW47" s="69">
        <f ca="1">IFERROR((NORMSDIST(-(((LN($EP47/$C$70)+(#REF!+($O$48^2)/2)*$O$52)/($O$48*SQRT($O$52)))-$O$48*SQRT($O$52)))*$C$70*EXP(-#REF!*$O$52)-NORMSDIST(-((LN($EP47/$C$70)+(#REF!+($O$48^2)/2)*$O$52)/($O$48*SQRT($O$52))))*$EP47)*100*$B$70,0)</f>
        <v>0</v>
      </c>
      <c r="FX47" s="69">
        <f ca="1">IFERROR((NORMSDIST(-(((LN($EP47/$C$71)+(#REF!+($O$48^2)/2)*$O$52)/($O$48*SQRT($O$52)))-$O$48*SQRT($O$52)))*$C$71*EXP(-#REF!*$O$52)-NORMSDIST(-((LN($EP47/$C$71)+(#REF!+($O$48^2)/2)*$O$52)/($O$48*SQRT($O$52))))*$EP47)*100*$B$71,0)</f>
        <v>0</v>
      </c>
      <c r="FY47" s="69">
        <f ca="1">IFERROR((NORMSDIST(-(((LN($EP47/$C$72)+(#REF!+($O$48^2)/2)*$O$52)/($O$48*SQRT($O$52)))-$O$48*SQRT($O$52)))*$C$72*EXP(-#REF!*$O$52)-NORMSDIST(-((LN($EP47/$C$72)+(#REF!+($O$48^2)/2)*$O$52)/($O$48*SQRT($O$52))))*$EP47)*100*$B$72,0)</f>
        <v>0</v>
      </c>
      <c r="FZ47" s="69">
        <f t="shared" si="127"/>
        <v>0</v>
      </c>
      <c r="GA47" s="69">
        <f t="shared" si="128"/>
        <v>0</v>
      </c>
      <c r="GB47" s="69">
        <f t="shared" si="129"/>
        <v>0</v>
      </c>
      <c r="GC47" s="69">
        <f t="shared" si="130"/>
        <v>0</v>
      </c>
      <c r="GD47" s="70"/>
      <c r="GE47" s="86">
        <f t="shared" ca="1" si="131"/>
        <v>0</v>
      </c>
    </row>
    <row r="48" spans="1:187">
      <c r="A48" s="167" t="s">
        <v>205</v>
      </c>
      <c r="B48" s="594"/>
      <c r="C48" s="600">
        <v>4058.1</v>
      </c>
      <c r="D48" s="595">
        <v>280</v>
      </c>
      <c r="E48" s="591">
        <f t="shared" si="0"/>
        <v>0</v>
      </c>
      <c r="F48" s="593">
        <f t="shared" si="79"/>
        <v>0</v>
      </c>
      <c r="G48" s="596">
        <f t="shared" si="132"/>
        <v>240.001</v>
      </c>
      <c r="H48" s="781"/>
      <c r="I48" s="637">
        <f t="shared" si="80"/>
        <v>0</v>
      </c>
      <c r="J48" s="681">
        <f t="shared" si="81"/>
        <v>0</v>
      </c>
      <c r="K48" s="49"/>
      <c r="L48" s="911" t="s">
        <v>256</v>
      </c>
      <c r="M48" s="903"/>
      <c r="N48" s="903"/>
      <c r="O48" s="811">
        <f>HomeBroker!AS3</f>
        <v>0.3</v>
      </c>
      <c r="P48" s="49"/>
      <c r="Q48" s="88"/>
      <c r="R48" s="89"/>
      <c r="S48" s="90"/>
      <c r="T48" s="89"/>
      <c r="U48" s="89"/>
      <c r="V48" s="89"/>
      <c r="W48" s="89"/>
      <c r="X48" s="49"/>
      <c r="Y48" s="49"/>
      <c r="Z48" s="49"/>
      <c r="AA48" s="88"/>
      <c r="AB48" s="89"/>
      <c r="AC48" s="90"/>
      <c r="AD48" s="89"/>
      <c r="AE48" s="89"/>
      <c r="AF48" s="89"/>
      <c r="AG48" s="89"/>
      <c r="AH48" s="49"/>
      <c r="AI48" s="49"/>
      <c r="AJ48" s="49"/>
      <c r="AK48" s="603"/>
      <c r="AL48" s="605" t="s">
        <v>160</v>
      </c>
      <c r="AM48" s="584"/>
      <c r="AN48" s="598"/>
      <c r="AO48" s="587"/>
      <c r="AP48" s="590">
        <f t="shared" si="16"/>
        <v>0</v>
      </c>
      <c r="AQ48" s="601">
        <f t="shared" si="82"/>
        <v>0</v>
      </c>
      <c r="AR48" s="606" t="s">
        <v>206</v>
      </c>
      <c r="AS48" s="584"/>
      <c r="AT48" s="598"/>
      <c r="AU48" s="587"/>
      <c r="AV48" s="590">
        <f t="shared" si="18"/>
        <v>0</v>
      </c>
      <c r="AW48" s="601">
        <f t="shared" si="83"/>
        <v>0</v>
      </c>
      <c r="AX48" s="609" t="s">
        <v>207</v>
      </c>
      <c r="AY48" s="607"/>
      <c r="AZ48" s="587"/>
      <c r="BA48" s="590">
        <f t="shared" si="20"/>
        <v>0</v>
      </c>
      <c r="BB48" s="592">
        <f t="shared" si="84"/>
        <v>0</v>
      </c>
      <c r="CY48" s="68">
        <f t="shared" si="133"/>
        <v>3651.8249599999999</v>
      </c>
      <c r="CZ48" s="69">
        <f t="shared" si="86"/>
        <v>0</v>
      </c>
      <c r="DA48" s="69">
        <f t="shared" si="87"/>
        <v>0</v>
      </c>
      <c r="DB48" s="69">
        <f t="shared" si="88"/>
        <v>0</v>
      </c>
      <c r="DC48" s="69">
        <f t="shared" si="89"/>
        <v>0</v>
      </c>
      <c r="DD48" s="69">
        <f t="shared" si="90"/>
        <v>0</v>
      </c>
      <c r="DE48" s="69">
        <f t="shared" si="91"/>
        <v>0</v>
      </c>
      <c r="DF48" s="69">
        <f t="shared" si="92"/>
        <v>0</v>
      </c>
      <c r="DG48" s="69">
        <f t="shared" si="93"/>
        <v>0</v>
      </c>
      <c r="DH48" s="69">
        <f t="shared" si="94"/>
        <v>0</v>
      </c>
      <c r="DI48" s="69">
        <f t="shared" si="95"/>
        <v>0</v>
      </c>
      <c r="DJ48" s="69">
        <f t="shared" si="96"/>
        <v>0</v>
      </c>
      <c r="DK48" s="69">
        <f t="shared" si="97"/>
        <v>0</v>
      </c>
      <c r="DL48" s="69">
        <f t="shared" si="98"/>
        <v>0</v>
      </c>
      <c r="DM48" s="69">
        <f t="shared" si="99"/>
        <v>0</v>
      </c>
      <c r="DN48" s="69">
        <f t="shared" si="100"/>
        <v>0</v>
      </c>
      <c r="DO48" s="69">
        <f t="shared" si="101"/>
        <v>0</v>
      </c>
      <c r="DP48" s="69">
        <f t="shared" si="102"/>
        <v>0</v>
      </c>
      <c r="DQ48" s="69">
        <f t="shared" si="103"/>
        <v>0</v>
      </c>
      <c r="DR48" s="69">
        <f t="shared" si="104"/>
        <v>0</v>
      </c>
      <c r="DS48" s="69">
        <f t="shared" si="105"/>
        <v>0</v>
      </c>
      <c r="DT48" s="69">
        <f t="shared" si="106"/>
        <v>0</v>
      </c>
      <c r="DU48" s="69">
        <f t="shared" si="107"/>
        <v>0</v>
      </c>
      <c r="DV48" s="69">
        <f t="shared" si="108"/>
        <v>0</v>
      </c>
      <c r="DW48" s="69">
        <f t="shared" si="109"/>
        <v>0</v>
      </c>
      <c r="DX48" s="69">
        <f t="shared" si="110"/>
        <v>0</v>
      </c>
      <c r="DY48" s="69">
        <f t="shared" si="111"/>
        <v>0</v>
      </c>
      <c r="DZ48" s="69">
        <f t="shared" si="112"/>
        <v>0</v>
      </c>
      <c r="EA48" s="69">
        <f t="shared" si="113"/>
        <v>0</v>
      </c>
      <c r="EB48" s="69">
        <f t="shared" si="114"/>
        <v>0</v>
      </c>
      <c r="EC48" s="69">
        <f t="shared" si="115"/>
        <v>0</v>
      </c>
      <c r="ED48" s="69">
        <f t="shared" si="116"/>
        <v>0</v>
      </c>
      <c r="EE48" s="69">
        <f t="shared" si="117"/>
        <v>0</v>
      </c>
      <c r="EF48" s="69">
        <f t="shared" si="118"/>
        <v>0</v>
      </c>
      <c r="EG48" s="69">
        <f t="shared" si="119"/>
        <v>0</v>
      </c>
      <c r="EH48" s="69">
        <f t="shared" si="120"/>
        <v>0</v>
      </c>
      <c r="EI48" s="69">
        <f t="shared" si="121"/>
        <v>0</v>
      </c>
      <c r="EJ48" s="69">
        <f t="shared" si="122"/>
        <v>0</v>
      </c>
      <c r="EK48" s="69">
        <f t="shared" si="123"/>
        <v>0</v>
      </c>
      <c r="EL48" s="69">
        <f t="shared" si="124"/>
        <v>0</v>
      </c>
      <c r="EM48" s="70"/>
      <c r="EN48" s="86">
        <f t="shared" si="125"/>
        <v>0</v>
      </c>
      <c r="EO48" s="58"/>
      <c r="EP48" s="68">
        <f t="shared" si="134"/>
        <v>3651.8249599999999</v>
      </c>
      <c r="EQ48" s="69">
        <f ca="1">IFERROR((NORMSDIST(-(((LN($EP48/$C$38)+(#REF!+($O$48^2)/2)*$O$52)/($O$48*SQRT($O$52)))-$O$48*SQRT($O$52)))*$C$38*EXP(-#REF!*$O$52)-NORMSDIST(-((LN($EP48/$C$38)+(#REF!+($O$48^2)/2)*$O$52)/($O$48*SQRT($O$52))))*$EP48)*100*$B$38,0)</f>
        <v>0</v>
      </c>
      <c r="ER48" s="69">
        <f ca="1">IFERROR((NORMSDIST(-(((LN($EP48/$C$39)+(#REF!+($O$48^2)/2)*$O$52)/($O$48*SQRT($O$52)))-$O$48*SQRT($O$52)))*$C$39*EXP(-#REF!*$O$52)-NORMSDIST(-((LN($EP48/$C$39)+(#REF!+($O$48^2)/2)*$O$52)/($O$48*SQRT($O$52))))*$EP48)*100*$B$39,0)</f>
        <v>0</v>
      </c>
      <c r="ES48" s="69">
        <f ca="1">IFERROR((NORMSDIST(-(((LN($EP48/$C$40)+(#REF!+($O$48^2)/2)*$O$52)/($O$48*SQRT($O$52)))-$O$48*SQRT($O$52)))*$C$40*EXP(-#REF!*$O$52)-NORMSDIST(-((LN($EP48/$C$40)+(#REF!+($O$48^2)/2)*$O$52)/($O$48*SQRT($O$52))))*$EP48)*100*$B$40,0)</f>
        <v>0</v>
      </c>
      <c r="ET48" s="69">
        <f ca="1">IFERROR((NORMSDIST(-(((LN($EP48/$C$41)+(#REF!+($O$48^2)/2)*$O$52)/($O$48*SQRT($O$52)))-$O$48*SQRT($O$52)))*$C$41*EXP(-#REF!*$O$52)-NORMSDIST(-((LN($EP48/$C$41)+(#REF!+($O$48^2)/2)*$O$52)/($O$48*SQRT($O$52))))*$EP48)*100*$B$41,0)</f>
        <v>0</v>
      </c>
      <c r="EU48" s="69">
        <f ca="1">IFERROR((NORMSDIST(-(((LN($EP48/$C$42)+(#REF!+($O$48^2)/2)*$O$52)/($O$48*SQRT($O$52)))-$O$48*SQRT($O$52)))*$C$42*EXP(-#REF!*$O$52)-NORMSDIST(-((LN($EP48/$C$42)+(#REF!+($O$48^2)/2)*$O$52)/($O$48*SQRT($O$52))))*$EP48)*100*$B$42,0)</f>
        <v>0</v>
      </c>
      <c r="EV48" s="69">
        <f ca="1">IFERROR((NORMSDIST(-(((LN($EP48/$C$43)+(#REF!+($O$48^2)/2)*$O$52)/($O$48*SQRT($O$52)))-$O$48*SQRT($O$52)))*$C$43*EXP(-#REF!*$O$52)-NORMSDIST(-((LN($EP48/$C$43)+(#REF!+($O$48^2)/2)*$O$52)/($O$48*SQRT($O$52))))*$EP48)*100*$B$43,0)</f>
        <v>0</v>
      </c>
      <c r="EW48" s="69">
        <f ca="1">IFERROR((NORMSDIST(-(((LN($EP48/$C$44)+(#REF!+($O$48^2)/2)*$O$52)/($O$48*SQRT($O$52)))-$O$48*SQRT($O$52)))*$C$44*EXP(-#REF!*$O$52)-NORMSDIST(-((LN($EP48/$C$44)+(#REF!+($O$48^2)/2)*$O$52)/($O$48*SQRT($O$52))))*$EP48)*100*$B$44,0)</f>
        <v>0</v>
      </c>
      <c r="EX48" s="69">
        <f ca="1">IFERROR((NORMSDIST(-(((LN($EP48/$C$45)+(#REF!+($O$48^2)/2)*$O$52)/($O$48*SQRT($O$52)))-$O$48*SQRT($O$52)))*$C$45*EXP(-#REF!*$O$52)-NORMSDIST(-((LN($EP48/$C$45)+(#REF!+($O$48^2)/2)*$O$52)/($O$48*SQRT($O$52))))*$EP48)*100*$B$45,0)</f>
        <v>0</v>
      </c>
      <c r="EY48" s="69">
        <f ca="1">IFERROR((NORMSDIST(-(((LN($EP48/$C$46)+(#REF!+($O$48^2)/2)*$O$52)/($O$48*SQRT($O$52)))-$O$48*SQRT($O$52)))*$C$46*EXP(-#REF!*$O$52)-NORMSDIST(-((LN($EP48/$C$46)+(#REF!+($O$48^2)/2)*$O$52)/($O$48*SQRT($O$52))))*$EP48)*100*$B$46,0)</f>
        <v>0</v>
      </c>
      <c r="EZ48" s="69">
        <f ca="1">IFERROR((NORMSDIST(-(((LN($EP48/$C$47)+(#REF!+($O$48^2)/2)*$O$52)/($O$48*SQRT($O$52)))-$O$48*SQRT($O$52)))*$C$47*EXP(-#REF!*$O$52)-NORMSDIST(-((LN($EP48/$C$47)+(#REF!+($O$48^2)/2)*$O$52)/($O$48*SQRT($O$52))))*$EP48)*100*$B$47,0)</f>
        <v>0</v>
      </c>
      <c r="FA48" s="69">
        <f ca="1">IFERROR((NORMSDIST(-(((LN($EP48/$C$48)+(#REF!+($O$48^2)/2)*$O$52)/($O$48*SQRT($O$52)))-$O$48*SQRT($O$52)))*$C$48*EXP(-#REF!*$O$52)-NORMSDIST(-((LN($EP48/$C$48)+(#REF!+($O$48^2)/2)*$O$52)/($O$48*SQRT($O$52))))*$EP48)*100*$B$48,0)</f>
        <v>0</v>
      </c>
      <c r="FB48" s="69">
        <f ca="1">IFERROR((NORMSDIST(-(((LN($EP48/$C$49)+(#REF!+($O$48^2)/2)*$O$52)/($O$48*SQRT($O$52)))-$O$48*SQRT($O$52)))*$C$49*EXP(-#REF!*$O$52)-NORMSDIST(-((LN($EP48/$C$49)+(#REF!+($O$48^2)/2)*$O$52)/($O$48*SQRT($O$52))))*$EP48)*100*$B$49,0)</f>
        <v>0</v>
      </c>
      <c r="FC48" s="69">
        <f ca="1">IFERROR((NORMSDIST(-(((LN($EP48/$C$50)+(#REF!+($O$48^2)/2)*$O$52)/($O$48*SQRT($O$52)))-$O$48*SQRT($O$52)))*$C$50*EXP(-#REF!*$O$52)-NORMSDIST(-((LN($EP48/$C$50)+(#REF!+($O$48^2)/2)*$O$52)/($O$48*SQRT($O$52))))*$EP48)*100*$B$50,0)</f>
        <v>0</v>
      </c>
      <c r="FD48" s="69">
        <f ca="1">IFERROR((NORMSDIST(-(((LN($EP48/$C$51)+(#REF!+($O$48^2)/2)*$O$52)/($O$48*SQRT($O$52)))-$O$48*SQRT($O$52)))*$C$51*EXP(-#REF!*$O$52)-NORMSDIST(-((LN($EP48/$C$51)+(#REF!+($O$48^2)/2)*$O$52)/($O$48*SQRT($O$52))))*$EP48)*100*$B$51,0)</f>
        <v>0</v>
      </c>
      <c r="FE48" s="69">
        <f ca="1">IFERROR((NORMSDIST(-(((LN($EP48/$C$52)+(#REF!+($O$48^2)/2)*$O$52)/($O$48*SQRT($O$52)))-$O$48*SQRT($O$52)))*$C$52*EXP(-#REF!*$O$52)-NORMSDIST(-((LN($EP48/$C$52)+(#REF!+($O$48^2)/2)*$O$52)/($O$48*SQRT($O$52))))*$EP48)*100*$B$52,0)</f>
        <v>0</v>
      </c>
      <c r="FF48" s="69">
        <f ca="1">IFERROR((NORMSDIST(-(((LN($EP48/$C$53)+(#REF!+($O$48^2)/2)*$O$52)/($O$48*SQRT($O$52)))-$O$48*SQRT($O$52)))*$C$53*EXP(-#REF!*$O$52)-NORMSDIST(-((LN($EP48/$C$53)+(#REF!+($O$48^2)/2)*$O$52)/($O$48*SQRT($O$52))))*$EP48)*100*$B$53,0)</f>
        <v>0</v>
      </c>
      <c r="FG48" s="69">
        <f ca="1">IFERROR((NORMSDIST(-(((LN($EP48/$C$54)+(#REF!+($O$48^2)/2)*$O$52)/($O$48*SQRT($O$52)))-$O$48*SQRT($O$52)))*$C$54*EXP(-#REF!*$O$52)-NORMSDIST(-((LN($EP48/$C$54)+(#REF!+($O$48^2)/2)*$O$52)/($O$48*SQRT($O$52))))*$EP48)*100*$B$54,0)</f>
        <v>0</v>
      </c>
      <c r="FH48" s="69">
        <f ca="1">IFERROR((NORMSDIST(-(((LN($EP48/$C$55)+(#REF!+($O$48^2)/2)*$O$52)/($O$48*SQRT($O$52)))-$O$48*SQRT($O$52)))*$C$55*EXP(-#REF!*$O$52)-NORMSDIST(-((LN($EP48/$C$55)+(#REF!+($O$48^2)/2)*$O$52)/($O$48*SQRT($O$52))))*$EP48)*100*$B$55,0)</f>
        <v>0</v>
      </c>
      <c r="FI48" s="69">
        <f ca="1">IFERROR((NORMSDIST(-(((LN($EP48/$C$56)+(#REF!+($O$48^2)/2)*$O$52)/($O$48*SQRT($O$52)))-$O$48*SQRT($O$52)))*$C$56*EXP(-#REF!*$O$52)-NORMSDIST(-((LN($EP48/$C$56)+(#REF!+($O$48^2)/2)*$O$52)/($O$48*SQRT($O$52))))*$EP48)*100*$B$56,0)</f>
        <v>0</v>
      </c>
      <c r="FJ48" s="69">
        <f ca="1">IFERROR((NORMSDIST(-(((LN($EP48/$C$57)+(#REF!+($O$48^2)/2)*$O$52)/($O$48*SQRT($O$52)))-$O$48*SQRT($O$52)))*$C$57*EXP(-#REF!*$O$52)-NORMSDIST(-((LN($EP48/$C$57)+(#REF!+($O$48^2)/2)*$O$52)/($O$48*SQRT($O$52))))*$EP48)*100*$B$57,0)</f>
        <v>0</v>
      </c>
      <c r="FK48" s="69">
        <f ca="1">IFERROR((NORMSDIST(-(((LN($EP48/$C$58)+(#REF!+($O$48^2)/2)*$O$52)/($O$48*SQRT($O$52)))-$O$48*SQRT($O$52)))*$C$58*EXP(-#REF!*$O$52)-NORMSDIST(-((LN($EP48/$C$58)+(#REF!+($O$48^2)/2)*$O$52)/($O$48*SQRT($O$52))))*$EP48)*100*$B$58,0)</f>
        <v>0</v>
      </c>
      <c r="FL48" s="69">
        <f ca="1">IFERROR((NORMSDIST(-(((LN($EP48/$C$59)+(#REF!+($O$48^2)/2)*$O$52)/($O$48*SQRT($O$52)))-$O$48*SQRT($O$52)))*$C$59*EXP(-#REF!*$O$52)-NORMSDIST(-((LN($EP48/$C$59)+(#REF!+($O$48^2)/2)*$O$52)/($O$48*SQRT($O$52))))*$EP48)*100*$B$59,0)</f>
        <v>0</v>
      </c>
      <c r="FM48" s="69">
        <f ca="1">IFERROR((NORMSDIST(-(((LN($EP48/$C$60)+(#REF!+($O$48^2)/2)*$O$52)/($O$48*SQRT($O$52)))-$O$48*SQRT($O$52)))*$C$60*EXP(-#REF!*$O$52)-NORMSDIST(-((LN($EP48/$C$60)+(#REF!+($O$48^2)/2)*$O$52)/($O$48*SQRT($O$52))))*$EP48)*100*$B$60,0)</f>
        <v>0</v>
      </c>
      <c r="FN48" s="69">
        <f ca="1">IFERROR((NORMSDIST(-(((LN($EP48/$C$61)+(#REF!+($O$48^2)/2)*$O$52)/($O$48*SQRT($O$52)))-$O$48*SQRT($O$52)))*$C$61*EXP(-#REF!*$O$52)-NORMSDIST(-((LN($EP48/$C$61)+(#REF!+($O$48^2)/2)*$O$52)/($O$48*SQRT($O$52))))*$EP48)*100*$B$61,0)</f>
        <v>0</v>
      </c>
      <c r="FO48" s="69">
        <f ca="1">IFERROR((NORMSDIST(-(((LN($EP48/$C$62)+(#REF!+($O$48^2)/2)*$O$52)/($O$48*SQRT($O$52)))-$O$48*SQRT($O$52)))*$C$62*EXP(-#REF!*$O$52)-NORMSDIST(-((LN($EP48/$C$62)+(#REF!+($O$48^2)/2)*$O$52)/($O$48*SQRT($O$52))))*$EP48)*100*$B$62,0)</f>
        <v>0</v>
      </c>
      <c r="FP48" s="69">
        <f ca="1">IFERROR((NORMSDIST(-(((LN($EP48/$C$63)+(#REF!+($O$48^2)/2)*$O$52)/($O$48*SQRT($O$52)))-$O$48*SQRT($O$52)))*$C$63*EXP(-#REF!*$O$52)-NORMSDIST(-((LN($EP48/$C$63)+(#REF!+($O$48^2)/2)*$O$52)/($O$48*SQRT($O$52))))*$EP48)*100*$B$63,0)</f>
        <v>0</v>
      </c>
      <c r="FQ48" s="69">
        <f ca="1">IFERROR((NORMSDIST(-(((LN($EP48/$C$64)+(#REF!+($O$48^2)/2)*$O$52)/($O$48*SQRT($O$52)))-$O$48*SQRT($O$52)))*$C$64*EXP(-#REF!*$O$52)-NORMSDIST(-((LN($EP48/$C$64)+(#REF!+($O$48^2)/2)*$O$52)/($O$48*SQRT($O$52))))*$EP48)*100*$B$64,0)</f>
        <v>0</v>
      </c>
      <c r="FR48" s="69">
        <f ca="1">IFERROR((NORMSDIST(-(((LN($EP48/$C$65)+(#REF!+($O$48^2)/2)*$O$52)/($O$48*SQRT($O$52)))-$O$48*SQRT($O$52)))*$C$65*EXP(-#REF!*$O$52)-NORMSDIST(-((LN($EP48/$C$65)+(#REF!+($O$48^2)/2)*$O$52)/($O$48*SQRT($O$52))))*$EP48)*100*$B$65,0)</f>
        <v>0</v>
      </c>
      <c r="FS48" s="69">
        <f ca="1">IFERROR((NORMSDIST(-(((LN($EP48/$C$66)+(#REF!+($O$48^2)/2)*$O$52)/($O$48*SQRT($O$52)))-$O$48*SQRT($O$52)))*$C$66*EXP(-#REF!*$O$52)-NORMSDIST(-((LN($EP48/$C$66)+(#REF!+($O$48^2)/2)*$O$52)/($O$48*SQRT($O$52))))*$EP48)*100*$B$66,0)</f>
        <v>0</v>
      </c>
      <c r="FT48" s="69">
        <f ca="1">IFERROR((NORMSDIST(-(((LN($EP48/$C$67)+(#REF!+($O$48^2)/2)*$O$52)/($O$48*SQRT($O$52)))-$O$48*SQRT($O$52)))*$C$67*EXP(-#REF!*$O$52)-NORMSDIST(-((LN($EP48/$C$67)+(#REF!+($O$48^2)/2)*$O$52)/($O$48*SQRT($O$52))))*$EP48)*100*$B$67,0)</f>
        <v>0</v>
      </c>
      <c r="FU48" s="69">
        <f ca="1">IFERROR((NORMSDIST(-(((LN($EP48/$C$68)+(#REF!+($O$48^2)/2)*$O$52)/($O$48*SQRT($O$52)))-$O$48*SQRT($O$52)))*$C$68*EXP(-#REF!*$O$52)-NORMSDIST(-((LN($EP48/$C$68)+(#REF!+($O$48^2)/2)*$O$52)/($O$48*SQRT($O$52))))*$EP48)*100*$B$68,0)</f>
        <v>0</v>
      </c>
      <c r="FV48" s="69">
        <f ca="1">IFERROR((NORMSDIST(-(((LN($EP48/$C$69)+(#REF!+($O$48^2)/2)*$O$52)/($O$48*SQRT($O$52)))-$O$48*SQRT($O$52)))*$C$69*EXP(-#REF!*$O$52)-NORMSDIST(-((LN($EP48/$C$69)+(#REF!+($O$48^2)/2)*$O$52)/($O$48*SQRT($O$52))))*$EP48)*100*$B$69,0)</f>
        <v>0</v>
      </c>
      <c r="FW48" s="69">
        <f ca="1">IFERROR((NORMSDIST(-(((LN($EP48/$C$70)+(#REF!+($O$48^2)/2)*$O$52)/($O$48*SQRT($O$52)))-$O$48*SQRT($O$52)))*$C$70*EXP(-#REF!*$O$52)-NORMSDIST(-((LN($EP48/$C$70)+(#REF!+($O$48^2)/2)*$O$52)/($O$48*SQRT($O$52))))*$EP48)*100*$B$70,0)</f>
        <v>0</v>
      </c>
      <c r="FX48" s="69">
        <f ca="1">IFERROR((NORMSDIST(-(((LN($EP48/$C$71)+(#REF!+($O$48^2)/2)*$O$52)/($O$48*SQRT($O$52)))-$O$48*SQRT($O$52)))*$C$71*EXP(-#REF!*$O$52)-NORMSDIST(-((LN($EP48/$C$71)+(#REF!+($O$48^2)/2)*$O$52)/($O$48*SQRT($O$52))))*$EP48)*100*$B$71,0)</f>
        <v>0</v>
      </c>
      <c r="FY48" s="69">
        <f ca="1">IFERROR((NORMSDIST(-(((LN($EP48/$C$72)+(#REF!+($O$48^2)/2)*$O$52)/($O$48*SQRT($O$52)))-$O$48*SQRT($O$52)))*$C$72*EXP(-#REF!*$O$52)-NORMSDIST(-((LN($EP48/$C$72)+(#REF!+($O$48^2)/2)*$O$52)/($O$48*SQRT($O$52))))*$EP48)*100*$B$72,0)</f>
        <v>0</v>
      </c>
      <c r="FZ48" s="69">
        <f t="shared" si="127"/>
        <v>0</v>
      </c>
      <c r="GA48" s="69">
        <f t="shared" si="128"/>
        <v>0</v>
      </c>
      <c r="GB48" s="69">
        <f t="shared" si="129"/>
        <v>0</v>
      </c>
      <c r="GC48" s="69">
        <f t="shared" si="130"/>
        <v>0</v>
      </c>
      <c r="GD48" s="70"/>
      <c r="GE48" s="86">
        <f t="shared" ca="1" si="131"/>
        <v>0</v>
      </c>
    </row>
    <row r="49" spans="1:187">
      <c r="A49" s="167" t="s">
        <v>205</v>
      </c>
      <c r="B49" s="797"/>
      <c r="C49" s="798">
        <v>4258.0999999999995</v>
      </c>
      <c r="D49" s="799">
        <v>400.01</v>
      </c>
      <c r="E49" s="806">
        <f t="shared" si="0"/>
        <v>0</v>
      </c>
      <c r="F49" s="807">
        <f t="shared" si="79"/>
        <v>0</v>
      </c>
      <c r="G49" s="802">
        <f t="shared" si="132"/>
        <v>400.00099999999998</v>
      </c>
      <c r="H49" s="803"/>
      <c r="I49" s="636">
        <f t="shared" si="80"/>
        <v>0</v>
      </c>
      <c r="J49" s="680">
        <f t="shared" si="81"/>
        <v>0</v>
      </c>
      <c r="K49" s="49"/>
      <c r="L49" s="900" t="s">
        <v>257</v>
      </c>
      <c r="M49" s="901"/>
      <c r="N49" s="901"/>
      <c r="O49" s="715">
        <f>HomeBroker!AS4</f>
        <v>0.34450000000000003</v>
      </c>
      <c r="P49" s="49"/>
      <c r="Q49" s="88"/>
      <c r="R49" s="89"/>
      <c r="S49" s="90"/>
      <c r="T49" s="89"/>
      <c r="U49" s="89"/>
      <c r="V49" s="89"/>
      <c r="W49" s="89"/>
      <c r="X49" s="49"/>
      <c r="Y49" s="49"/>
      <c r="Z49" s="49"/>
      <c r="AA49" s="88"/>
      <c r="AB49" s="89"/>
      <c r="AC49" s="90"/>
      <c r="AD49" s="89"/>
      <c r="AE49" s="89"/>
      <c r="AF49" s="89"/>
      <c r="AG49" s="89"/>
      <c r="AH49" s="49"/>
      <c r="AI49" s="49"/>
      <c r="AJ49" s="49"/>
      <c r="AK49" s="604"/>
      <c r="AL49" s="605" t="s">
        <v>160</v>
      </c>
      <c r="AM49" s="585"/>
      <c r="AN49" s="599"/>
      <c r="AO49" s="589"/>
      <c r="AP49" s="591">
        <f t="shared" si="16"/>
        <v>0</v>
      </c>
      <c r="AQ49" s="602">
        <f t="shared" si="82"/>
        <v>0</v>
      </c>
      <c r="AR49" s="606" t="s">
        <v>206</v>
      </c>
      <c r="AS49" s="585"/>
      <c r="AT49" s="599"/>
      <c r="AU49" s="589"/>
      <c r="AV49" s="591">
        <f t="shared" si="18"/>
        <v>0</v>
      </c>
      <c r="AW49" s="602">
        <f t="shared" si="83"/>
        <v>0</v>
      </c>
      <c r="AX49" s="609" t="s">
        <v>207</v>
      </c>
      <c r="AY49" s="608"/>
      <c r="AZ49" s="589"/>
      <c r="BA49" s="591">
        <f t="shared" si="20"/>
        <v>0</v>
      </c>
      <c r="BB49" s="593">
        <f t="shared" si="84"/>
        <v>0</v>
      </c>
      <c r="CY49" s="68">
        <f t="shared" si="133"/>
        <v>3726.3519999999999</v>
      </c>
      <c r="CZ49" s="69">
        <f t="shared" si="86"/>
        <v>0</v>
      </c>
      <c r="DA49" s="69">
        <f t="shared" si="87"/>
        <v>0</v>
      </c>
      <c r="DB49" s="69">
        <f t="shared" si="88"/>
        <v>0</v>
      </c>
      <c r="DC49" s="69">
        <f t="shared" si="89"/>
        <v>0</v>
      </c>
      <c r="DD49" s="69">
        <f t="shared" si="90"/>
        <v>0</v>
      </c>
      <c r="DE49" s="69">
        <f t="shared" si="91"/>
        <v>0</v>
      </c>
      <c r="DF49" s="69">
        <f t="shared" si="92"/>
        <v>0</v>
      </c>
      <c r="DG49" s="69">
        <f t="shared" si="93"/>
        <v>0</v>
      </c>
      <c r="DH49" s="69">
        <f t="shared" si="94"/>
        <v>0</v>
      </c>
      <c r="DI49" s="69">
        <f t="shared" si="95"/>
        <v>0</v>
      </c>
      <c r="DJ49" s="69">
        <f t="shared" si="96"/>
        <v>0</v>
      </c>
      <c r="DK49" s="69">
        <f t="shared" si="97"/>
        <v>0</v>
      </c>
      <c r="DL49" s="69">
        <f t="shared" si="98"/>
        <v>0</v>
      </c>
      <c r="DM49" s="69">
        <f t="shared" si="99"/>
        <v>0</v>
      </c>
      <c r="DN49" s="69">
        <f t="shared" si="100"/>
        <v>0</v>
      </c>
      <c r="DO49" s="69">
        <f t="shared" si="101"/>
        <v>0</v>
      </c>
      <c r="DP49" s="69">
        <f t="shared" si="102"/>
        <v>0</v>
      </c>
      <c r="DQ49" s="69">
        <f t="shared" si="103"/>
        <v>0</v>
      </c>
      <c r="DR49" s="69">
        <f t="shared" si="104"/>
        <v>0</v>
      </c>
      <c r="DS49" s="69">
        <f t="shared" si="105"/>
        <v>0</v>
      </c>
      <c r="DT49" s="69">
        <f t="shared" si="106"/>
        <v>0</v>
      </c>
      <c r="DU49" s="69">
        <f t="shared" si="107"/>
        <v>0</v>
      </c>
      <c r="DV49" s="69">
        <f t="shared" si="108"/>
        <v>0</v>
      </c>
      <c r="DW49" s="69">
        <f t="shared" si="109"/>
        <v>0</v>
      </c>
      <c r="DX49" s="69">
        <f t="shared" si="110"/>
        <v>0</v>
      </c>
      <c r="DY49" s="69">
        <f t="shared" si="111"/>
        <v>0</v>
      </c>
      <c r="DZ49" s="69">
        <f t="shared" si="112"/>
        <v>0</v>
      </c>
      <c r="EA49" s="69">
        <f t="shared" si="113"/>
        <v>0</v>
      </c>
      <c r="EB49" s="69">
        <f t="shared" si="114"/>
        <v>0</v>
      </c>
      <c r="EC49" s="69">
        <f t="shared" si="115"/>
        <v>0</v>
      </c>
      <c r="ED49" s="69">
        <f t="shared" si="116"/>
        <v>0</v>
      </c>
      <c r="EE49" s="69">
        <f t="shared" si="117"/>
        <v>0</v>
      </c>
      <c r="EF49" s="69">
        <f t="shared" si="118"/>
        <v>0</v>
      </c>
      <c r="EG49" s="69">
        <f t="shared" si="119"/>
        <v>0</v>
      </c>
      <c r="EH49" s="69">
        <f t="shared" si="120"/>
        <v>0</v>
      </c>
      <c r="EI49" s="69">
        <f t="shared" si="121"/>
        <v>0</v>
      </c>
      <c r="EJ49" s="69">
        <f t="shared" si="122"/>
        <v>0</v>
      </c>
      <c r="EK49" s="69">
        <f t="shared" si="123"/>
        <v>0</v>
      </c>
      <c r="EL49" s="69">
        <f t="shared" si="124"/>
        <v>0</v>
      </c>
      <c r="EM49" s="70"/>
      <c r="EN49" s="86">
        <f t="shared" si="125"/>
        <v>0</v>
      </c>
      <c r="EO49" s="58"/>
      <c r="EP49" s="68">
        <f t="shared" si="134"/>
        <v>3726.3519999999999</v>
      </c>
      <c r="EQ49" s="69">
        <f ca="1">IFERROR((NORMSDIST(-(((LN($EP49/$C$38)+(#REF!+($O$48^2)/2)*$O$52)/($O$48*SQRT($O$52)))-$O$48*SQRT($O$52)))*$C$38*EXP(-#REF!*$O$52)-NORMSDIST(-((LN($EP49/$C$38)+(#REF!+($O$48^2)/2)*$O$52)/($O$48*SQRT($O$52))))*$EP49)*100*$B$38,0)</f>
        <v>0</v>
      </c>
      <c r="ER49" s="69">
        <f ca="1">IFERROR((NORMSDIST(-(((LN($EP49/$C$39)+(#REF!+($O$48^2)/2)*$O$52)/($O$48*SQRT($O$52)))-$O$48*SQRT($O$52)))*$C$39*EXP(-#REF!*$O$52)-NORMSDIST(-((LN($EP49/$C$39)+(#REF!+($O$48^2)/2)*$O$52)/($O$48*SQRT($O$52))))*$EP49)*100*$B$39,0)</f>
        <v>0</v>
      </c>
      <c r="ES49" s="69">
        <f ca="1">IFERROR((NORMSDIST(-(((LN($EP49/$C$40)+(#REF!+($O$48^2)/2)*$O$52)/($O$48*SQRT($O$52)))-$O$48*SQRT($O$52)))*$C$40*EXP(-#REF!*$O$52)-NORMSDIST(-((LN($EP49/$C$40)+(#REF!+($O$48^2)/2)*$O$52)/($O$48*SQRT($O$52))))*$EP49)*100*$B$40,0)</f>
        <v>0</v>
      </c>
      <c r="ET49" s="69">
        <f ca="1">IFERROR((NORMSDIST(-(((LN($EP49/$C$41)+(#REF!+($O$48^2)/2)*$O$52)/($O$48*SQRT($O$52)))-$O$48*SQRT($O$52)))*$C$41*EXP(-#REF!*$O$52)-NORMSDIST(-((LN($EP49/$C$41)+(#REF!+($O$48^2)/2)*$O$52)/($O$48*SQRT($O$52))))*$EP49)*100*$B$41,0)</f>
        <v>0</v>
      </c>
      <c r="EU49" s="69">
        <f ca="1">IFERROR((NORMSDIST(-(((LN($EP49/$C$42)+(#REF!+($O$48^2)/2)*$O$52)/($O$48*SQRT($O$52)))-$O$48*SQRT($O$52)))*$C$42*EXP(-#REF!*$O$52)-NORMSDIST(-((LN($EP49/$C$42)+(#REF!+($O$48^2)/2)*$O$52)/($O$48*SQRT($O$52))))*$EP49)*100*$B$42,0)</f>
        <v>0</v>
      </c>
      <c r="EV49" s="69">
        <f ca="1">IFERROR((NORMSDIST(-(((LN($EP49/$C$43)+(#REF!+($O$48^2)/2)*$O$52)/($O$48*SQRT($O$52)))-$O$48*SQRT($O$52)))*$C$43*EXP(-#REF!*$O$52)-NORMSDIST(-((LN($EP49/$C$43)+(#REF!+($O$48^2)/2)*$O$52)/($O$48*SQRT($O$52))))*$EP49)*100*$B$43,0)</f>
        <v>0</v>
      </c>
      <c r="EW49" s="69">
        <f ca="1">IFERROR((NORMSDIST(-(((LN($EP49/$C$44)+(#REF!+($O$48^2)/2)*$O$52)/($O$48*SQRT($O$52)))-$O$48*SQRT($O$52)))*$C$44*EXP(-#REF!*$O$52)-NORMSDIST(-((LN($EP49/$C$44)+(#REF!+($O$48^2)/2)*$O$52)/($O$48*SQRT($O$52))))*$EP49)*100*$B$44,0)</f>
        <v>0</v>
      </c>
      <c r="EX49" s="69">
        <f ca="1">IFERROR((NORMSDIST(-(((LN($EP49/$C$45)+(#REF!+($O$48^2)/2)*$O$52)/($O$48*SQRT($O$52)))-$O$48*SQRT($O$52)))*$C$45*EXP(-#REF!*$O$52)-NORMSDIST(-((LN($EP49/$C$45)+(#REF!+($O$48^2)/2)*$O$52)/($O$48*SQRT($O$52))))*$EP49)*100*$B$45,0)</f>
        <v>0</v>
      </c>
      <c r="EY49" s="69">
        <f ca="1">IFERROR((NORMSDIST(-(((LN($EP49/$C$46)+(#REF!+($O$48^2)/2)*$O$52)/($O$48*SQRT($O$52)))-$O$48*SQRT($O$52)))*$C$46*EXP(-#REF!*$O$52)-NORMSDIST(-((LN($EP49/$C$46)+(#REF!+($O$48^2)/2)*$O$52)/($O$48*SQRT($O$52))))*$EP49)*100*$B$46,0)</f>
        <v>0</v>
      </c>
      <c r="EZ49" s="69">
        <f ca="1">IFERROR((NORMSDIST(-(((LN($EP49/$C$47)+(#REF!+($O$48^2)/2)*$O$52)/($O$48*SQRT($O$52)))-$O$48*SQRT($O$52)))*$C$47*EXP(-#REF!*$O$52)-NORMSDIST(-((LN($EP49/$C$47)+(#REF!+($O$48^2)/2)*$O$52)/($O$48*SQRT($O$52))))*$EP49)*100*$B$47,0)</f>
        <v>0</v>
      </c>
      <c r="FA49" s="69">
        <f ca="1">IFERROR((NORMSDIST(-(((LN($EP49/$C$48)+(#REF!+($O$48^2)/2)*$O$52)/($O$48*SQRT($O$52)))-$O$48*SQRT($O$52)))*$C$48*EXP(-#REF!*$O$52)-NORMSDIST(-((LN($EP49/$C$48)+(#REF!+($O$48^2)/2)*$O$52)/($O$48*SQRT($O$52))))*$EP49)*100*$B$48,0)</f>
        <v>0</v>
      </c>
      <c r="FB49" s="69">
        <f ca="1">IFERROR((NORMSDIST(-(((LN($EP49/$C$49)+(#REF!+($O$48^2)/2)*$O$52)/($O$48*SQRT($O$52)))-$O$48*SQRT($O$52)))*$C$49*EXP(-#REF!*$O$52)-NORMSDIST(-((LN($EP49/$C$49)+(#REF!+($O$48^2)/2)*$O$52)/($O$48*SQRT($O$52))))*$EP49)*100*$B$49,0)</f>
        <v>0</v>
      </c>
      <c r="FC49" s="69">
        <f ca="1">IFERROR((NORMSDIST(-(((LN($EP49/$C$50)+(#REF!+($O$48^2)/2)*$O$52)/($O$48*SQRT($O$52)))-$O$48*SQRT($O$52)))*$C$50*EXP(-#REF!*$O$52)-NORMSDIST(-((LN($EP49/$C$50)+(#REF!+($O$48^2)/2)*$O$52)/($O$48*SQRT($O$52))))*$EP49)*100*$B$50,0)</f>
        <v>0</v>
      </c>
      <c r="FD49" s="69">
        <f ca="1">IFERROR((NORMSDIST(-(((LN($EP49/$C$51)+(#REF!+($O$48^2)/2)*$O$52)/($O$48*SQRT($O$52)))-$O$48*SQRT($O$52)))*$C$51*EXP(-#REF!*$O$52)-NORMSDIST(-((LN($EP49/$C$51)+(#REF!+($O$48^2)/2)*$O$52)/($O$48*SQRT($O$52))))*$EP49)*100*$B$51,0)</f>
        <v>0</v>
      </c>
      <c r="FE49" s="69">
        <f ca="1">IFERROR((NORMSDIST(-(((LN($EP49/$C$52)+(#REF!+($O$48^2)/2)*$O$52)/($O$48*SQRT($O$52)))-$O$48*SQRT($O$52)))*$C$52*EXP(-#REF!*$O$52)-NORMSDIST(-((LN($EP49/$C$52)+(#REF!+($O$48^2)/2)*$O$52)/($O$48*SQRT($O$52))))*$EP49)*100*$B$52,0)</f>
        <v>0</v>
      </c>
      <c r="FF49" s="69">
        <f ca="1">IFERROR((NORMSDIST(-(((LN($EP49/$C$53)+(#REF!+($O$48^2)/2)*$O$52)/($O$48*SQRT($O$52)))-$O$48*SQRT($O$52)))*$C$53*EXP(-#REF!*$O$52)-NORMSDIST(-((LN($EP49/$C$53)+(#REF!+($O$48^2)/2)*$O$52)/($O$48*SQRT($O$52))))*$EP49)*100*$B$53,0)</f>
        <v>0</v>
      </c>
      <c r="FG49" s="69">
        <f ca="1">IFERROR((NORMSDIST(-(((LN($EP49/$C$54)+(#REF!+($O$48^2)/2)*$O$52)/($O$48*SQRT($O$52)))-$O$48*SQRT($O$52)))*$C$54*EXP(-#REF!*$O$52)-NORMSDIST(-((LN($EP49/$C$54)+(#REF!+($O$48^2)/2)*$O$52)/($O$48*SQRT($O$52))))*$EP49)*100*$B$54,0)</f>
        <v>0</v>
      </c>
      <c r="FH49" s="69">
        <f ca="1">IFERROR((NORMSDIST(-(((LN($EP49/$C$55)+(#REF!+($O$48^2)/2)*$O$52)/($O$48*SQRT($O$52)))-$O$48*SQRT($O$52)))*$C$55*EXP(-#REF!*$O$52)-NORMSDIST(-((LN($EP49/$C$55)+(#REF!+($O$48^2)/2)*$O$52)/($O$48*SQRT($O$52))))*$EP49)*100*$B$55,0)</f>
        <v>0</v>
      </c>
      <c r="FI49" s="69">
        <f ca="1">IFERROR((NORMSDIST(-(((LN($EP49/$C$56)+(#REF!+($O$48^2)/2)*$O$52)/($O$48*SQRT($O$52)))-$O$48*SQRT($O$52)))*$C$56*EXP(-#REF!*$O$52)-NORMSDIST(-((LN($EP49/$C$56)+(#REF!+($O$48^2)/2)*$O$52)/($O$48*SQRT($O$52))))*$EP49)*100*$B$56,0)</f>
        <v>0</v>
      </c>
      <c r="FJ49" s="69">
        <f ca="1">IFERROR((NORMSDIST(-(((LN($EP49/$C$57)+(#REF!+($O$48^2)/2)*$O$52)/($O$48*SQRT($O$52)))-$O$48*SQRT($O$52)))*$C$57*EXP(-#REF!*$O$52)-NORMSDIST(-((LN($EP49/$C$57)+(#REF!+($O$48^2)/2)*$O$52)/($O$48*SQRT($O$52))))*$EP49)*100*$B$57,0)</f>
        <v>0</v>
      </c>
      <c r="FK49" s="69">
        <f ca="1">IFERROR((NORMSDIST(-(((LN($EP49/$C$58)+(#REF!+($O$48^2)/2)*$O$52)/($O$48*SQRT($O$52)))-$O$48*SQRT($O$52)))*$C$58*EXP(-#REF!*$O$52)-NORMSDIST(-((LN($EP49/$C$58)+(#REF!+($O$48^2)/2)*$O$52)/($O$48*SQRT($O$52))))*$EP49)*100*$B$58,0)</f>
        <v>0</v>
      </c>
      <c r="FL49" s="69">
        <f ca="1">IFERROR((NORMSDIST(-(((LN($EP49/$C$59)+(#REF!+($O$48^2)/2)*$O$52)/($O$48*SQRT($O$52)))-$O$48*SQRT($O$52)))*$C$59*EXP(-#REF!*$O$52)-NORMSDIST(-((LN($EP49/$C$59)+(#REF!+($O$48^2)/2)*$O$52)/($O$48*SQRT($O$52))))*$EP49)*100*$B$59,0)</f>
        <v>0</v>
      </c>
      <c r="FM49" s="69">
        <f ca="1">IFERROR((NORMSDIST(-(((LN($EP49/$C$60)+(#REF!+($O$48^2)/2)*$O$52)/($O$48*SQRT($O$52)))-$O$48*SQRT($O$52)))*$C$60*EXP(-#REF!*$O$52)-NORMSDIST(-((LN($EP49/$C$60)+(#REF!+($O$48^2)/2)*$O$52)/($O$48*SQRT($O$52))))*$EP49)*100*$B$60,0)</f>
        <v>0</v>
      </c>
      <c r="FN49" s="69">
        <f ca="1">IFERROR((NORMSDIST(-(((LN($EP49/$C$61)+(#REF!+($O$48^2)/2)*$O$52)/($O$48*SQRT($O$52)))-$O$48*SQRT($O$52)))*$C$61*EXP(-#REF!*$O$52)-NORMSDIST(-((LN($EP49/$C$61)+(#REF!+($O$48^2)/2)*$O$52)/($O$48*SQRT($O$52))))*$EP49)*100*$B$61,0)</f>
        <v>0</v>
      </c>
      <c r="FO49" s="69">
        <f ca="1">IFERROR((NORMSDIST(-(((LN($EP49/$C$62)+(#REF!+($O$48^2)/2)*$O$52)/($O$48*SQRT($O$52)))-$O$48*SQRT($O$52)))*$C$62*EXP(-#REF!*$O$52)-NORMSDIST(-((LN($EP49/$C$62)+(#REF!+($O$48^2)/2)*$O$52)/($O$48*SQRT($O$52))))*$EP49)*100*$B$62,0)</f>
        <v>0</v>
      </c>
      <c r="FP49" s="69">
        <f ca="1">IFERROR((NORMSDIST(-(((LN($EP49/$C$63)+(#REF!+($O$48^2)/2)*$O$52)/($O$48*SQRT($O$52)))-$O$48*SQRT($O$52)))*$C$63*EXP(-#REF!*$O$52)-NORMSDIST(-((LN($EP49/$C$63)+(#REF!+($O$48^2)/2)*$O$52)/($O$48*SQRT($O$52))))*$EP49)*100*$B$63,0)</f>
        <v>0</v>
      </c>
      <c r="FQ49" s="69">
        <f ca="1">IFERROR((NORMSDIST(-(((LN($EP49/$C$64)+(#REF!+($O$48^2)/2)*$O$52)/($O$48*SQRT($O$52)))-$O$48*SQRT($O$52)))*$C$64*EXP(-#REF!*$O$52)-NORMSDIST(-((LN($EP49/$C$64)+(#REF!+($O$48^2)/2)*$O$52)/($O$48*SQRT($O$52))))*$EP49)*100*$B$64,0)</f>
        <v>0</v>
      </c>
      <c r="FR49" s="69">
        <f ca="1">IFERROR((NORMSDIST(-(((LN($EP49/$C$65)+(#REF!+($O$48^2)/2)*$O$52)/($O$48*SQRT($O$52)))-$O$48*SQRT($O$52)))*$C$65*EXP(-#REF!*$O$52)-NORMSDIST(-((LN($EP49/$C$65)+(#REF!+($O$48^2)/2)*$O$52)/($O$48*SQRT($O$52))))*$EP49)*100*$B$65,0)</f>
        <v>0</v>
      </c>
      <c r="FS49" s="69">
        <f ca="1">IFERROR((NORMSDIST(-(((LN($EP49/$C$66)+(#REF!+($O$48^2)/2)*$O$52)/($O$48*SQRT($O$52)))-$O$48*SQRT($O$52)))*$C$66*EXP(-#REF!*$O$52)-NORMSDIST(-((LN($EP49/$C$66)+(#REF!+($O$48^2)/2)*$O$52)/($O$48*SQRT($O$52))))*$EP49)*100*$B$66,0)</f>
        <v>0</v>
      </c>
      <c r="FT49" s="69">
        <f ca="1">IFERROR((NORMSDIST(-(((LN($EP49/$C$67)+(#REF!+($O$48^2)/2)*$O$52)/($O$48*SQRT($O$52)))-$O$48*SQRT($O$52)))*$C$67*EXP(-#REF!*$O$52)-NORMSDIST(-((LN($EP49/$C$67)+(#REF!+($O$48^2)/2)*$O$52)/($O$48*SQRT($O$52))))*$EP49)*100*$B$67,0)</f>
        <v>0</v>
      </c>
      <c r="FU49" s="69">
        <f ca="1">IFERROR((NORMSDIST(-(((LN($EP49/$C$68)+(#REF!+($O$48^2)/2)*$O$52)/($O$48*SQRT($O$52)))-$O$48*SQRT($O$52)))*$C$68*EXP(-#REF!*$O$52)-NORMSDIST(-((LN($EP49/$C$68)+(#REF!+($O$48^2)/2)*$O$52)/($O$48*SQRT($O$52))))*$EP49)*100*$B$68,0)</f>
        <v>0</v>
      </c>
      <c r="FV49" s="69">
        <f ca="1">IFERROR((NORMSDIST(-(((LN($EP49/$C$69)+(#REF!+($O$48^2)/2)*$O$52)/($O$48*SQRT($O$52)))-$O$48*SQRT($O$52)))*$C$69*EXP(-#REF!*$O$52)-NORMSDIST(-((LN($EP49/$C$69)+(#REF!+($O$48^2)/2)*$O$52)/($O$48*SQRT($O$52))))*$EP49)*100*$B$69,0)</f>
        <v>0</v>
      </c>
      <c r="FW49" s="69">
        <f ca="1">IFERROR((NORMSDIST(-(((LN($EP49/$C$70)+(#REF!+($O$48^2)/2)*$O$52)/($O$48*SQRT($O$52)))-$O$48*SQRT($O$52)))*$C$70*EXP(-#REF!*$O$52)-NORMSDIST(-((LN($EP49/$C$70)+(#REF!+($O$48^2)/2)*$O$52)/($O$48*SQRT($O$52))))*$EP49)*100*$B$70,0)</f>
        <v>0</v>
      </c>
      <c r="FX49" s="69">
        <f ca="1">IFERROR((NORMSDIST(-(((LN($EP49/$C$71)+(#REF!+($O$48^2)/2)*$O$52)/($O$48*SQRT($O$52)))-$O$48*SQRT($O$52)))*$C$71*EXP(-#REF!*$O$52)-NORMSDIST(-((LN($EP49/$C$71)+(#REF!+($O$48^2)/2)*$O$52)/($O$48*SQRT($O$52))))*$EP49)*100*$B$71,0)</f>
        <v>0</v>
      </c>
      <c r="FY49" s="69">
        <f ca="1">IFERROR((NORMSDIST(-(((LN($EP49/$C$72)+(#REF!+($O$48^2)/2)*$O$52)/($O$48*SQRT($O$52)))-$O$48*SQRT($O$52)))*$C$72*EXP(-#REF!*$O$52)-NORMSDIST(-((LN($EP49/$C$72)+(#REF!+($O$48^2)/2)*$O$52)/($O$48*SQRT($O$52))))*$EP49)*100*$B$72,0)</f>
        <v>0</v>
      </c>
      <c r="FZ49" s="69">
        <f t="shared" si="127"/>
        <v>0</v>
      </c>
      <c r="GA49" s="69">
        <f t="shared" si="128"/>
        <v>0</v>
      </c>
      <c r="GB49" s="69">
        <f t="shared" si="129"/>
        <v>0</v>
      </c>
      <c r="GC49" s="69">
        <f t="shared" si="130"/>
        <v>0</v>
      </c>
      <c r="GD49" s="70"/>
      <c r="GE49" s="86">
        <f t="shared" ca="1" si="131"/>
        <v>0</v>
      </c>
    </row>
    <row r="50" spans="1:187">
      <c r="A50" s="167" t="s">
        <v>205</v>
      </c>
      <c r="B50" s="594"/>
      <c r="C50" s="600">
        <v>4597.2999999999993</v>
      </c>
      <c r="D50" s="595">
        <v>0</v>
      </c>
      <c r="E50" s="591">
        <f t="shared" si="0"/>
        <v>0</v>
      </c>
      <c r="F50" s="593">
        <f t="shared" si="79"/>
        <v>0</v>
      </c>
      <c r="G50" s="596">
        <f t="shared" si="132"/>
        <v>720</v>
      </c>
      <c r="H50" s="781"/>
      <c r="I50" s="637">
        <f t="shared" si="80"/>
        <v>0</v>
      </c>
      <c r="J50" s="681">
        <f t="shared" si="81"/>
        <v>0</v>
      </c>
      <c r="K50" s="49"/>
      <c r="L50" s="912" t="s">
        <v>258</v>
      </c>
      <c r="M50" s="903"/>
      <c r="N50" s="903"/>
      <c r="O50" s="810">
        <v>45520</v>
      </c>
      <c r="P50" s="49"/>
      <c r="Q50" s="88"/>
      <c r="R50" s="89"/>
      <c r="S50" s="90"/>
      <c r="T50" s="89"/>
      <c r="U50" s="89"/>
      <c r="V50" s="89"/>
      <c r="W50" s="89"/>
      <c r="X50" s="49"/>
      <c r="Y50" s="49"/>
      <c r="Z50" s="49"/>
      <c r="AA50" s="88"/>
      <c r="AB50" s="89"/>
      <c r="AC50" s="90"/>
      <c r="AD50" s="89"/>
      <c r="AE50" s="89"/>
      <c r="AF50" s="89"/>
      <c r="AG50" s="89"/>
      <c r="AH50" s="49"/>
      <c r="AI50" s="49"/>
      <c r="AJ50" s="49"/>
      <c r="AK50" s="603"/>
      <c r="AL50" s="605" t="s">
        <v>160</v>
      </c>
      <c r="AM50" s="584"/>
      <c r="AN50" s="598"/>
      <c r="AO50" s="587"/>
      <c r="AP50" s="590">
        <f t="shared" si="16"/>
        <v>0</v>
      </c>
      <c r="AQ50" s="601">
        <f t="shared" si="82"/>
        <v>0</v>
      </c>
      <c r="AR50" s="606" t="s">
        <v>206</v>
      </c>
      <c r="AS50" s="584"/>
      <c r="AT50" s="598"/>
      <c r="AU50" s="587"/>
      <c r="AV50" s="590">
        <f t="shared" si="18"/>
        <v>0</v>
      </c>
      <c r="AW50" s="601">
        <f t="shared" si="83"/>
        <v>0</v>
      </c>
      <c r="AX50" s="609" t="s">
        <v>207</v>
      </c>
      <c r="AY50" s="607"/>
      <c r="AZ50" s="587"/>
      <c r="BA50" s="590">
        <f t="shared" si="20"/>
        <v>0</v>
      </c>
      <c r="BB50" s="592">
        <f t="shared" si="84"/>
        <v>0</v>
      </c>
      <c r="CY50" s="68">
        <f t="shared" si="133"/>
        <v>3802.4</v>
      </c>
      <c r="CZ50" s="69">
        <f t="shared" si="86"/>
        <v>0</v>
      </c>
      <c r="DA50" s="69">
        <f t="shared" si="87"/>
        <v>0</v>
      </c>
      <c r="DB50" s="69">
        <f t="shared" si="88"/>
        <v>0</v>
      </c>
      <c r="DC50" s="69">
        <f t="shared" si="89"/>
        <v>0</v>
      </c>
      <c r="DD50" s="69">
        <f t="shared" si="90"/>
        <v>0</v>
      </c>
      <c r="DE50" s="69">
        <f t="shared" si="91"/>
        <v>0</v>
      </c>
      <c r="DF50" s="69">
        <f t="shared" si="92"/>
        <v>0</v>
      </c>
      <c r="DG50" s="69">
        <f t="shared" si="93"/>
        <v>0</v>
      </c>
      <c r="DH50" s="69">
        <f t="shared" si="94"/>
        <v>0</v>
      </c>
      <c r="DI50" s="69">
        <f t="shared" si="95"/>
        <v>0</v>
      </c>
      <c r="DJ50" s="69">
        <f t="shared" si="96"/>
        <v>0</v>
      </c>
      <c r="DK50" s="69">
        <f t="shared" si="97"/>
        <v>0</v>
      </c>
      <c r="DL50" s="69">
        <f t="shared" si="98"/>
        <v>0</v>
      </c>
      <c r="DM50" s="69">
        <f t="shared" si="99"/>
        <v>0</v>
      </c>
      <c r="DN50" s="69">
        <f t="shared" si="100"/>
        <v>0</v>
      </c>
      <c r="DO50" s="69">
        <f t="shared" si="101"/>
        <v>0</v>
      </c>
      <c r="DP50" s="69">
        <f t="shared" si="102"/>
        <v>0</v>
      </c>
      <c r="DQ50" s="69">
        <f t="shared" si="103"/>
        <v>0</v>
      </c>
      <c r="DR50" s="69">
        <f t="shared" si="104"/>
        <v>0</v>
      </c>
      <c r="DS50" s="69">
        <f t="shared" si="105"/>
        <v>0</v>
      </c>
      <c r="DT50" s="69">
        <f t="shared" si="106"/>
        <v>0</v>
      </c>
      <c r="DU50" s="69">
        <f t="shared" si="107"/>
        <v>0</v>
      </c>
      <c r="DV50" s="69">
        <f t="shared" si="108"/>
        <v>0</v>
      </c>
      <c r="DW50" s="69">
        <f t="shared" si="109"/>
        <v>0</v>
      </c>
      <c r="DX50" s="69">
        <f t="shared" si="110"/>
        <v>0</v>
      </c>
      <c r="DY50" s="69">
        <f t="shared" si="111"/>
        <v>0</v>
      </c>
      <c r="DZ50" s="69">
        <f t="shared" si="112"/>
        <v>0</v>
      </c>
      <c r="EA50" s="69">
        <f t="shared" si="113"/>
        <v>0</v>
      </c>
      <c r="EB50" s="69">
        <f t="shared" si="114"/>
        <v>0</v>
      </c>
      <c r="EC50" s="69">
        <f t="shared" si="115"/>
        <v>0</v>
      </c>
      <c r="ED50" s="69">
        <f t="shared" si="116"/>
        <v>0</v>
      </c>
      <c r="EE50" s="69">
        <f t="shared" si="117"/>
        <v>0</v>
      </c>
      <c r="EF50" s="69">
        <f t="shared" si="118"/>
        <v>0</v>
      </c>
      <c r="EG50" s="69">
        <f t="shared" si="119"/>
        <v>0</v>
      </c>
      <c r="EH50" s="69">
        <f t="shared" si="120"/>
        <v>0</v>
      </c>
      <c r="EI50" s="69">
        <f t="shared" si="121"/>
        <v>0</v>
      </c>
      <c r="EJ50" s="69">
        <f t="shared" si="122"/>
        <v>0</v>
      </c>
      <c r="EK50" s="69">
        <f t="shared" si="123"/>
        <v>0</v>
      </c>
      <c r="EL50" s="69">
        <f t="shared" si="124"/>
        <v>0</v>
      </c>
      <c r="EM50" s="70"/>
      <c r="EN50" s="86">
        <f t="shared" si="125"/>
        <v>0</v>
      </c>
      <c r="EO50" s="58"/>
      <c r="EP50" s="68">
        <f t="shared" si="134"/>
        <v>3802.4</v>
      </c>
      <c r="EQ50" s="69">
        <f ca="1">IFERROR((NORMSDIST(-(((LN($EP50/$C$38)+(#REF!+($O$48^2)/2)*$O$52)/($O$48*SQRT($O$52)))-$O$48*SQRT($O$52)))*$C$38*EXP(-#REF!*$O$52)-NORMSDIST(-((LN($EP50/$C$38)+(#REF!+($O$48^2)/2)*$O$52)/($O$48*SQRT($O$52))))*$EP50)*100*$B$38,0)</f>
        <v>0</v>
      </c>
      <c r="ER50" s="69">
        <f ca="1">IFERROR((NORMSDIST(-(((LN($EP50/$C$39)+(#REF!+($O$48^2)/2)*$O$52)/($O$48*SQRT($O$52)))-$O$48*SQRT($O$52)))*$C$39*EXP(-#REF!*$O$52)-NORMSDIST(-((LN($EP50/$C$39)+(#REF!+($O$48^2)/2)*$O$52)/($O$48*SQRT($O$52))))*$EP50)*100*$B$39,0)</f>
        <v>0</v>
      </c>
      <c r="ES50" s="69">
        <f ca="1">IFERROR((NORMSDIST(-(((LN($EP50/$C$40)+(#REF!+($O$48^2)/2)*$O$52)/($O$48*SQRT($O$52)))-$O$48*SQRT($O$52)))*$C$40*EXP(-#REF!*$O$52)-NORMSDIST(-((LN($EP50/$C$40)+(#REF!+($O$48^2)/2)*$O$52)/($O$48*SQRT($O$52))))*$EP50)*100*$B$40,0)</f>
        <v>0</v>
      </c>
      <c r="ET50" s="69">
        <f ca="1">IFERROR((NORMSDIST(-(((LN($EP50/$C$41)+(#REF!+($O$48^2)/2)*$O$52)/($O$48*SQRT($O$52)))-$O$48*SQRT($O$52)))*$C$41*EXP(-#REF!*$O$52)-NORMSDIST(-((LN($EP50/$C$41)+(#REF!+($O$48^2)/2)*$O$52)/($O$48*SQRT($O$52))))*$EP50)*100*$B$41,0)</f>
        <v>0</v>
      </c>
      <c r="EU50" s="69">
        <f ca="1">IFERROR((NORMSDIST(-(((LN($EP50/$C$42)+(#REF!+($O$48^2)/2)*$O$52)/($O$48*SQRT($O$52)))-$O$48*SQRT($O$52)))*$C$42*EXP(-#REF!*$O$52)-NORMSDIST(-((LN($EP50/$C$42)+(#REF!+($O$48^2)/2)*$O$52)/($O$48*SQRT($O$52))))*$EP50)*100*$B$42,0)</f>
        <v>0</v>
      </c>
      <c r="EV50" s="69">
        <f ca="1">IFERROR((NORMSDIST(-(((LN($EP50/$C$43)+(#REF!+($O$48^2)/2)*$O$52)/($O$48*SQRT($O$52)))-$O$48*SQRT($O$52)))*$C$43*EXP(-#REF!*$O$52)-NORMSDIST(-((LN($EP50/$C$43)+(#REF!+($O$48^2)/2)*$O$52)/($O$48*SQRT($O$52))))*$EP50)*100*$B$43,0)</f>
        <v>0</v>
      </c>
      <c r="EW50" s="69">
        <f ca="1">IFERROR((NORMSDIST(-(((LN($EP50/$C$44)+(#REF!+($O$48^2)/2)*$O$52)/($O$48*SQRT($O$52)))-$O$48*SQRT($O$52)))*$C$44*EXP(-#REF!*$O$52)-NORMSDIST(-((LN($EP50/$C$44)+(#REF!+($O$48^2)/2)*$O$52)/($O$48*SQRT($O$52))))*$EP50)*100*$B$44,0)</f>
        <v>0</v>
      </c>
      <c r="EX50" s="69">
        <f ca="1">IFERROR((NORMSDIST(-(((LN($EP50/$C$45)+(#REF!+($O$48^2)/2)*$O$52)/($O$48*SQRT($O$52)))-$O$48*SQRT($O$52)))*$C$45*EXP(-#REF!*$O$52)-NORMSDIST(-((LN($EP50/$C$45)+(#REF!+($O$48^2)/2)*$O$52)/($O$48*SQRT($O$52))))*$EP50)*100*$B$45,0)</f>
        <v>0</v>
      </c>
      <c r="EY50" s="69">
        <f ca="1">IFERROR((NORMSDIST(-(((LN($EP50/$C$46)+(#REF!+($O$48^2)/2)*$O$52)/($O$48*SQRT($O$52)))-$O$48*SQRT($O$52)))*$C$46*EXP(-#REF!*$O$52)-NORMSDIST(-((LN($EP50/$C$46)+(#REF!+($O$48^2)/2)*$O$52)/($O$48*SQRT($O$52))))*$EP50)*100*$B$46,0)</f>
        <v>0</v>
      </c>
      <c r="EZ50" s="69">
        <f ca="1">IFERROR((NORMSDIST(-(((LN($EP50/$C$47)+(#REF!+($O$48^2)/2)*$O$52)/($O$48*SQRT($O$52)))-$O$48*SQRT($O$52)))*$C$47*EXP(-#REF!*$O$52)-NORMSDIST(-((LN($EP50/$C$47)+(#REF!+($O$48^2)/2)*$O$52)/($O$48*SQRT($O$52))))*$EP50)*100*$B$47,0)</f>
        <v>0</v>
      </c>
      <c r="FA50" s="69">
        <f ca="1">IFERROR((NORMSDIST(-(((LN($EP50/$C$48)+(#REF!+($O$48^2)/2)*$O$52)/($O$48*SQRT($O$52)))-$O$48*SQRT($O$52)))*$C$48*EXP(-#REF!*$O$52)-NORMSDIST(-((LN($EP50/$C$48)+(#REF!+($O$48^2)/2)*$O$52)/($O$48*SQRT($O$52))))*$EP50)*100*$B$48,0)</f>
        <v>0</v>
      </c>
      <c r="FB50" s="69">
        <f ca="1">IFERROR((NORMSDIST(-(((LN($EP50/$C$49)+(#REF!+($O$48^2)/2)*$O$52)/($O$48*SQRT($O$52)))-$O$48*SQRT($O$52)))*$C$49*EXP(-#REF!*$O$52)-NORMSDIST(-((LN($EP50/$C$49)+(#REF!+($O$48^2)/2)*$O$52)/($O$48*SQRT($O$52))))*$EP50)*100*$B$49,0)</f>
        <v>0</v>
      </c>
      <c r="FC50" s="69">
        <f ca="1">IFERROR((NORMSDIST(-(((LN($EP50/$C$50)+(#REF!+($O$48^2)/2)*$O$52)/($O$48*SQRT($O$52)))-$O$48*SQRT($O$52)))*$C$50*EXP(-#REF!*$O$52)-NORMSDIST(-((LN($EP50/$C$50)+(#REF!+($O$48^2)/2)*$O$52)/($O$48*SQRT($O$52))))*$EP50)*100*$B$50,0)</f>
        <v>0</v>
      </c>
      <c r="FD50" s="69">
        <f ca="1">IFERROR((NORMSDIST(-(((LN($EP50/$C$51)+(#REF!+($O$48^2)/2)*$O$52)/($O$48*SQRT($O$52)))-$O$48*SQRT($O$52)))*$C$51*EXP(-#REF!*$O$52)-NORMSDIST(-((LN($EP50/$C$51)+(#REF!+($O$48^2)/2)*$O$52)/($O$48*SQRT($O$52))))*$EP50)*100*$B$51,0)</f>
        <v>0</v>
      </c>
      <c r="FE50" s="69">
        <f ca="1">IFERROR((NORMSDIST(-(((LN($EP50/$C$52)+(#REF!+($O$48^2)/2)*$O$52)/($O$48*SQRT($O$52)))-$O$48*SQRT($O$52)))*$C$52*EXP(-#REF!*$O$52)-NORMSDIST(-((LN($EP50/$C$52)+(#REF!+($O$48^2)/2)*$O$52)/($O$48*SQRT($O$52))))*$EP50)*100*$B$52,0)</f>
        <v>0</v>
      </c>
      <c r="FF50" s="69">
        <f ca="1">IFERROR((NORMSDIST(-(((LN($EP50/$C$53)+(#REF!+($O$48^2)/2)*$O$52)/($O$48*SQRT($O$52)))-$O$48*SQRT($O$52)))*$C$53*EXP(-#REF!*$O$52)-NORMSDIST(-((LN($EP50/$C$53)+(#REF!+($O$48^2)/2)*$O$52)/($O$48*SQRT($O$52))))*$EP50)*100*$B$53,0)</f>
        <v>0</v>
      </c>
      <c r="FG50" s="69">
        <f ca="1">IFERROR((NORMSDIST(-(((LN($EP50/$C$54)+(#REF!+($O$48^2)/2)*$O$52)/($O$48*SQRT($O$52)))-$O$48*SQRT($O$52)))*$C$54*EXP(-#REF!*$O$52)-NORMSDIST(-((LN($EP50/$C$54)+(#REF!+($O$48^2)/2)*$O$52)/($O$48*SQRT($O$52))))*$EP50)*100*$B$54,0)</f>
        <v>0</v>
      </c>
      <c r="FH50" s="69">
        <f ca="1">IFERROR((NORMSDIST(-(((LN($EP50/$C$55)+(#REF!+($O$48^2)/2)*$O$52)/($O$48*SQRT($O$52)))-$O$48*SQRT($O$52)))*$C$55*EXP(-#REF!*$O$52)-NORMSDIST(-((LN($EP50/$C$55)+(#REF!+($O$48^2)/2)*$O$52)/($O$48*SQRT($O$52))))*$EP50)*100*$B$55,0)</f>
        <v>0</v>
      </c>
      <c r="FI50" s="69">
        <f ca="1">IFERROR((NORMSDIST(-(((LN($EP50/$C$56)+(#REF!+($O$48^2)/2)*$O$52)/($O$48*SQRT($O$52)))-$O$48*SQRT($O$52)))*$C$56*EXP(-#REF!*$O$52)-NORMSDIST(-((LN($EP50/$C$56)+(#REF!+($O$48^2)/2)*$O$52)/($O$48*SQRT($O$52))))*$EP50)*100*$B$56,0)</f>
        <v>0</v>
      </c>
      <c r="FJ50" s="69">
        <f ca="1">IFERROR((NORMSDIST(-(((LN($EP50/$C$57)+(#REF!+($O$48^2)/2)*$O$52)/($O$48*SQRT($O$52)))-$O$48*SQRT($O$52)))*$C$57*EXP(-#REF!*$O$52)-NORMSDIST(-((LN($EP50/$C$57)+(#REF!+($O$48^2)/2)*$O$52)/($O$48*SQRT($O$52))))*$EP50)*100*$B$57,0)</f>
        <v>0</v>
      </c>
      <c r="FK50" s="69">
        <f ca="1">IFERROR((NORMSDIST(-(((LN($EP50/$C$58)+(#REF!+($O$48^2)/2)*$O$52)/($O$48*SQRT($O$52)))-$O$48*SQRT($O$52)))*$C$58*EXP(-#REF!*$O$52)-NORMSDIST(-((LN($EP50/$C$58)+(#REF!+($O$48^2)/2)*$O$52)/($O$48*SQRT($O$52))))*$EP50)*100*$B$58,0)</f>
        <v>0</v>
      </c>
      <c r="FL50" s="69">
        <f ca="1">IFERROR((NORMSDIST(-(((LN($EP50/$C$59)+(#REF!+($O$48^2)/2)*$O$52)/($O$48*SQRT($O$52)))-$O$48*SQRT($O$52)))*$C$59*EXP(-#REF!*$O$52)-NORMSDIST(-((LN($EP50/$C$59)+(#REF!+($O$48^2)/2)*$O$52)/($O$48*SQRT($O$52))))*$EP50)*100*$B$59,0)</f>
        <v>0</v>
      </c>
      <c r="FM50" s="69">
        <f ca="1">IFERROR((NORMSDIST(-(((LN($EP50/$C$60)+(#REF!+($O$48^2)/2)*$O$52)/($O$48*SQRT($O$52)))-$O$48*SQRT($O$52)))*$C$60*EXP(-#REF!*$O$52)-NORMSDIST(-((LN($EP50/$C$60)+(#REF!+($O$48^2)/2)*$O$52)/($O$48*SQRT($O$52))))*$EP50)*100*$B$60,0)</f>
        <v>0</v>
      </c>
      <c r="FN50" s="69">
        <f ca="1">IFERROR((NORMSDIST(-(((LN($EP50/$C$61)+(#REF!+($O$48^2)/2)*$O$52)/($O$48*SQRT($O$52)))-$O$48*SQRT($O$52)))*$C$61*EXP(-#REF!*$O$52)-NORMSDIST(-((LN($EP50/$C$61)+(#REF!+($O$48^2)/2)*$O$52)/($O$48*SQRT($O$52))))*$EP50)*100*$B$61,0)</f>
        <v>0</v>
      </c>
      <c r="FO50" s="69">
        <f ca="1">IFERROR((NORMSDIST(-(((LN($EP50/$C$62)+(#REF!+($O$48^2)/2)*$O$52)/($O$48*SQRT($O$52)))-$O$48*SQRT($O$52)))*$C$62*EXP(-#REF!*$O$52)-NORMSDIST(-((LN($EP50/$C$62)+(#REF!+($O$48^2)/2)*$O$52)/($O$48*SQRT($O$52))))*$EP50)*100*$B$62,0)</f>
        <v>0</v>
      </c>
      <c r="FP50" s="69">
        <f ca="1">IFERROR((NORMSDIST(-(((LN($EP50/$C$63)+(#REF!+($O$48^2)/2)*$O$52)/($O$48*SQRT($O$52)))-$O$48*SQRT($O$52)))*$C$63*EXP(-#REF!*$O$52)-NORMSDIST(-((LN($EP50/$C$63)+(#REF!+($O$48^2)/2)*$O$52)/($O$48*SQRT($O$52))))*$EP50)*100*$B$63,0)</f>
        <v>0</v>
      </c>
      <c r="FQ50" s="69">
        <f ca="1">IFERROR((NORMSDIST(-(((LN($EP50/$C$64)+(#REF!+($O$48^2)/2)*$O$52)/($O$48*SQRT($O$52)))-$O$48*SQRT($O$52)))*$C$64*EXP(-#REF!*$O$52)-NORMSDIST(-((LN($EP50/$C$64)+(#REF!+($O$48^2)/2)*$O$52)/($O$48*SQRT($O$52))))*$EP50)*100*$B$64,0)</f>
        <v>0</v>
      </c>
      <c r="FR50" s="69">
        <f ca="1">IFERROR((NORMSDIST(-(((LN($EP50/$C$65)+(#REF!+($O$48^2)/2)*$O$52)/($O$48*SQRT($O$52)))-$O$48*SQRT($O$52)))*$C$65*EXP(-#REF!*$O$52)-NORMSDIST(-((LN($EP50/$C$65)+(#REF!+($O$48^2)/2)*$O$52)/($O$48*SQRT($O$52))))*$EP50)*100*$B$65,0)</f>
        <v>0</v>
      </c>
      <c r="FS50" s="69">
        <f ca="1">IFERROR((NORMSDIST(-(((LN($EP50/$C$66)+(#REF!+($O$48^2)/2)*$O$52)/($O$48*SQRT($O$52)))-$O$48*SQRT($O$52)))*$C$66*EXP(-#REF!*$O$52)-NORMSDIST(-((LN($EP50/$C$66)+(#REF!+($O$48^2)/2)*$O$52)/($O$48*SQRT($O$52))))*$EP50)*100*$B$66,0)</f>
        <v>0</v>
      </c>
      <c r="FT50" s="69">
        <f ca="1">IFERROR((NORMSDIST(-(((LN($EP50/$C$67)+(#REF!+($O$48^2)/2)*$O$52)/($O$48*SQRT($O$52)))-$O$48*SQRT($O$52)))*$C$67*EXP(-#REF!*$O$52)-NORMSDIST(-((LN($EP50/$C$67)+(#REF!+($O$48^2)/2)*$O$52)/($O$48*SQRT($O$52))))*$EP50)*100*$B$67,0)</f>
        <v>0</v>
      </c>
      <c r="FU50" s="69">
        <f ca="1">IFERROR((NORMSDIST(-(((LN($EP50/$C$68)+(#REF!+($O$48^2)/2)*$O$52)/($O$48*SQRT($O$52)))-$O$48*SQRT($O$52)))*$C$68*EXP(-#REF!*$O$52)-NORMSDIST(-((LN($EP50/$C$68)+(#REF!+($O$48^2)/2)*$O$52)/($O$48*SQRT($O$52))))*$EP50)*100*$B$68,0)</f>
        <v>0</v>
      </c>
      <c r="FV50" s="69">
        <f ca="1">IFERROR((NORMSDIST(-(((LN($EP50/$C$69)+(#REF!+($O$48^2)/2)*$O$52)/($O$48*SQRT($O$52)))-$O$48*SQRT($O$52)))*$C$69*EXP(-#REF!*$O$52)-NORMSDIST(-((LN($EP50/$C$69)+(#REF!+($O$48^2)/2)*$O$52)/($O$48*SQRT($O$52))))*$EP50)*100*$B$69,0)</f>
        <v>0</v>
      </c>
      <c r="FW50" s="69">
        <f ca="1">IFERROR((NORMSDIST(-(((LN($EP50/$C$70)+(#REF!+($O$48^2)/2)*$O$52)/($O$48*SQRT($O$52)))-$O$48*SQRT($O$52)))*$C$70*EXP(-#REF!*$O$52)-NORMSDIST(-((LN($EP50/$C$70)+(#REF!+($O$48^2)/2)*$O$52)/($O$48*SQRT($O$52))))*$EP50)*100*$B$70,0)</f>
        <v>0</v>
      </c>
      <c r="FX50" s="69">
        <f ca="1">IFERROR((NORMSDIST(-(((LN($EP50/$C$71)+(#REF!+($O$48^2)/2)*$O$52)/($O$48*SQRT($O$52)))-$O$48*SQRT($O$52)))*$C$71*EXP(-#REF!*$O$52)-NORMSDIST(-((LN($EP50/$C$71)+(#REF!+($O$48^2)/2)*$O$52)/($O$48*SQRT($O$52))))*$EP50)*100*$B$71,0)</f>
        <v>0</v>
      </c>
      <c r="FY50" s="69">
        <f ca="1">IFERROR((NORMSDIST(-(((LN($EP50/$C$72)+(#REF!+($O$48^2)/2)*$O$52)/($O$48*SQRT($O$52)))-$O$48*SQRT($O$52)))*$C$72*EXP(-#REF!*$O$52)-NORMSDIST(-((LN($EP50/$C$72)+(#REF!+($O$48^2)/2)*$O$52)/($O$48*SQRT($O$52))))*$EP50)*100*$B$72,0)</f>
        <v>0</v>
      </c>
      <c r="FZ50" s="69">
        <f t="shared" si="127"/>
        <v>0</v>
      </c>
      <c r="GA50" s="69">
        <f t="shared" si="128"/>
        <v>0</v>
      </c>
      <c r="GB50" s="69">
        <f t="shared" si="129"/>
        <v>0</v>
      </c>
      <c r="GC50" s="69">
        <f t="shared" si="130"/>
        <v>0</v>
      </c>
      <c r="GD50" s="70"/>
      <c r="GE50" s="86">
        <f t="shared" ca="1" si="131"/>
        <v>0</v>
      </c>
    </row>
    <row r="51" spans="1:187">
      <c r="A51" s="167" t="s">
        <v>205</v>
      </c>
      <c r="B51" s="797"/>
      <c r="C51" s="798">
        <v>4797.2999999999993</v>
      </c>
      <c r="D51" s="799"/>
      <c r="E51" s="806">
        <f t="shared" si="0"/>
        <v>0</v>
      </c>
      <c r="F51" s="807">
        <f t="shared" si="79"/>
        <v>0</v>
      </c>
      <c r="G51" s="802">
        <f t="shared" si="132"/>
        <v>920</v>
      </c>
      <c r="H51" s="803"/>
      <c r="I51" s="636">
        <f t="shared" si="80"/>
        <v>0</v>
      </c>
      <c r="J51" s="680">
        <f t="shared" si="81"/>
        <v>0</v>
      </c>
      <c r="K51" s="49"/>
      <c r="L51" s="913" t="s">
        <v>259</v>
      </c>
      <c r="M51" s="901"/>
      <c r="N51" s="901"/>
      <c r="O51" s="714">
        <f ca="1">O50-TODAY()-O45</f>
        <v>24</v>
      </c>
      <c r="P51" s="89"/>
      <c r="Q51" s="88"/>
      <c r="R51" s="89"/>
      <c r="S51" s="90"/>
      <c r="T51" s="89"/>
      <c r="U51" s="89"/>
      <c r="V51" s="89"/>
      <c r="W51" s="89"/>
      <c r="X51" s="49"/>
      <c r="Y51" s="49"/>
      <c r="Z51" s="49"/>
      <c r="AA51" s="88"/>
      <c r="AB51" s="89"/>
      <c r="AC51" s="90"/>
      <c r="AD51" s="89"/>
      <c r="AE51" s="89"/>
      <c r="AF51" s="89"/>
      <c r="AG51" s="89"/>
      <c r="AH51" s="49"/>
      <c r="AI51" s="49"/>
      <c r="AJ51" s="49"/>
      <c r="AK51" s="604"/>
      <c r="AL51" s="605" t="s">
        <v>160</v>
      </c>
      <c r="AM51" s="585"/>
      <c r="AN51" s="599"/>
      <c r="AO51" s="589"/>
      <c r="AP51" s="591">
        <f t="shared" si="16"/>
        <v>0</v>
      </c>
      <c r="AQ51" s="602">
        <f t="shared" si="82"/>
        <v>0</v>
      </c>
      <c r="AR51" s="606" t="s">
        <v>206</v>
      </c>
      <c r="AS51" s="585"/>
      <c r="AT51" s="599"/>
      <c r="AU51" s="589"/>
      <c r="AV51" s="591">
        <f t="shared" si="18"/>
        <v>0</v>
      </c>
      <c r="AW51" s="602">
        <f t="shared" si="83"/>
        <v>0</v>
      </c>
      <c r="AX51" s="609" t="s">
        <v>207</v>
      </c>
      <c r="AY51" s="608"/>
      <c r="AZ51" s="589"/>
      <c r="BA51" s="591">
        <f t="shared" si="20"/>
        <v>0</v>
      </c>
      <c r="BB51" s="593">
        <f t="shared" si="84"/>
        <v>0</v>
      </c>
      <c r="CY51" s="68">
        <f t="shared" si="133"/>
        <v>3880</v>
      </c>
      <c r="CZ51" s="69">
        <f t="shared" si="86"/>
        <v>0</v>
      </c>
      <c r="DA51" s="69">
        <f t="shared" si="87"/>
        <v>0</v>
      </c>
      <c r="DB51" s="69">
        <f t="shared" si="88"/>
        <v>0</v>
      </c>
      <c r="DC51" s="69">
        <f t="shared" si="89"/>
        <v>0</v>
      </c>
      <c r="DD51" s="69">
        <f t="shared" si="90"/>
        <v>0</v>
      </c>
      <c r="DE51" s="69">
        <f t="shared" si="91"/>
        <v>0</v>
      </c>
      <c r="DF51" s="69">
        <f t="shared" si="92"/>
        <v>0</v>
      </c>
      <c r="DG51" s="69">
        <f t="shared" si="93"/>
        <v>0</v>
      </c>
      <c r="DH51" s="69">
        <f t="shared" si="94"/>
        <v>0</v>
      </c>
      <c r="DI51" s="69">
        <f t="shared" si="95"/>
        <v>0</v>
      </c>
      <c r="DJ51" s="69">
        <f t="shared" si="96"/>
        <v>0</v>
      </c>
      <c r="DK51" s="69">
        <f t="shared" si="97"/>
        <v>0</v>
      </c>
      <c r="DL51" s="69">
        <f t="shared" si="98"/>
        <v>0</v>
      </c>
      <c r="DM51" s="69">
        <f t="shared" si="99"/>
        <v>0</v>
      </c>
      <c r="DN51" s="69">
        <f t="shared" si="100"/>
        <v>0</v>
      </c>
      <c r="DO51" s="69">
        <f t="shared" si="101"/>
        <v>0</v>
      </c>
      <c r="DP51" s="69">
        <f t="shared" si="102"/>
        <v>0</v>
      </c>
      <c r="DQ51" s="69">
        <f t="shared" si="103"/>
        <v>0</v>
      </c>
      <c r="DR51" s="69">
        <f t="shared" si="104"/>
        <v>0</v>
      </c>
      <c r="DS51" s="69">
        <f t="shared" si="105"/>
        <v>0</v>
      </c>
      <c r="DT51" s="69">
        <f t="shared" si="106"/>
        <v>0</v>
      </c>
      <c r="DU51" s="69">
        <f t="shared" si="107"/>
        <v>0</v>
      </c>
      <c r="DV51" s="69">
        <f t="shared" si="108"/>
        <v>0</v>
      </c>
      <c r="DW51" s="69">
        <f t="shared" si="109"/>
        <v>0</v>
      </c>
      <c r="DX51" s="69">
        <f t="shared" si="110"/>
        <v>0</v>
      </c>
      <c r="DY51" s="69">
        <f t="shared" si="111"/>
        <v>0</v>
      </c>
      <c r="DZ51" s="69">
        <f t="shared" si="112"/>
        <v>0</v>
      </c>
      <c r="EA51" s="69">
        <f t="shared" si="113"/>
        <v>0</v>
      </c>
      <c r="EB51" s="69">
        <f t="shared" si="114"/>
        <v>0</v>
      </c>
      <c r="EC51" s="69">
        <f t="shared" si="115"/>
        <v>0</v>
      </c>
      <c r="ED51" s="69">
        <f t="shared" si="116"/>
        <v>0</v>
      </c>
      <c r="EE51" s="69">
        <f t="shared" si="117"/>
        <v>0</v>
      </c>
      <c r="EF51" s="69">
        <f t="shared" si="118"/>
        <v>0</v>
      </c>
      <c r="EG51" s="69">
        <f t="shared" si="119"/>
        <v>0</v>
      </c>
      <c r="EH51" s="69">
        <f t="shared" si="120"/>
        <v>0</v>
      </c>
      <c r="EI51" s="69">
        <f t="shared" si="121"/>
        <v>0</v>
      </c>
      <c r="EJ51" s="69">
        <f t="shared" si="122"/>
        <v>0</v>
      </c>
      <c r="EK51" s="69">
        <f t="shared" si="123"/>
        <v>0</v>
      </c>
      <c r="EL51" s="69">
        <f t="shared" si="124"/>
        <v>0</v>
      </c>
      <c r="EM51" s="70"/>
      <c r="EN51" s="86">
        <f t="shared" si="125"/>
        <v>0</v>
      </c>
      <c r="EO51" s="58"/>
      <c r="EP51" s="68">
        <f t="shared" si="134"/>
        <v>3880</v>
      </c>
      <c r="EQ51" s="69">
        <f ca="1">IFERROR((NORMSDIST(-(((LN($EP51/$C$38)+(#REF!+($O$48^2)/2)*$O$52)/($O$48*SQRT($O$52)))-$O$48*SQRT($O$52)))*$C$38*EXP(-#REF!*$O$52)-NORMSDIST(-((LN($EP51/$C$38)+(#REF!+($O$48^2)/2)*$O$52)/($O$48*SQRT($O$52))))*$EP51)*100*$B$38,0)</f>
        <v>0</v>
      </c>
      <c r="ER51" s="69">
        <f ca="1">IFERROR((NORMSDIST(-(((LN($EP51/$C$39)+(#REF!+($O$48^2)/2)*$O$52)/($O$48*SQRT($O$52)))-$O$48*SQRT($O$52)))*$C$39*EXP(-#REF!*$O$52)-NORMSDIST(-((LN($EP51/$C$39)+(#REF!+($O$48^2)/2)*$O$52)/($O$48*SQRT($O$52))))*$EP51)*100*$B$39,0)</f>
        <v>0</v>
      </c>
      <c r="ES51" s="69">
        <f ca="1">IFERROR((NORMSDIST(-(((LN($EP51/$C$40)+(#REF!+($O$48^2)/2)*$O$52)/($O$48*SQRT($O$52)))-$O$48*SQRT($O$52)))*$C$40*EXP(-#REF!*$O$52)-NORMSDIST(-((LN($EP51/$C$40)+(#REF!+($O$48^2)/2)*$O$52)/($O$48*SQRT($O$52))))*$EP51)*100*$B$40,0)</f>
        <v>0</v>
      </c>
      <c r="ET51" s="69">
        <f ca="1">IFERROR((NORMSDIST(-(((LN($EP51/$C$41)+(#REF!+($O$48^2)/2)*$O$52)/($O$48*SQRT($O$52)))-$O$48*SQRT($O$52)))*$C$41*EXP(-#REF!*$O$52)-NORMSDIST(-((LN($EP51/$C$41)+(#REF!+($O$48^2)/2)*$O$52)/($O$48*SQRT($O$52))))*$EP51)*100*$B$41,0)</f>
        <v>0</v>
      </c>
      <c r="EU51" s="69">
        <f ca="1">IFERROR((NORMSDIST(-(((LN($EP51/$C$42)+(#REF!+($O$48^2)/2)*$O$52)/($O$48*SQRT($O$52)))-$O$48*SQRT($O$52)))*$C$42*EXP(-#REF!*$O$52)-NORMSDIST(-((LN($EP51/$C$42)+(#REF!+($O$48^2)/2)*$O$52)/($O$48*SQRT($O$52))))*$EP51)*100*$B$42,0)</f>
        <v>0</v>
      </c>
      <c r="EV51" s="69">
        <f ca="1">IFERROR((NORMSDIST(-(((LN($EP51/$C$43)+(#REF!+($O$48^2)/2)*$O$52)/($O$48*SQRT($O$52)))-$O$48*SQRT($O$52)))*$C$43*EXP(-#REF!*$O$52)-NORMSDIST(-((LN($EP51/$C$43)+(#REF!+($O$48^2)/2)*$O$52)/($O$48*SQRT($O$52))))*$EP51)*100*$B$43,0)</f>
        <v>0</v>
      </c>
      <c r="EW51" s="69">
        <f ca="1">IFERROR((NORMSDIST(-(((LN($EP51/$C$44)+(#REF!+($O$48^2)/2)*$O$52)/($O$48*SQRT($O$52)))-$O$48*SQRT($O$52)))*$C$44*EXP(-#REF!*$O$52)-NORMSDIST(-((LN($EP51/$C$44)+(#REF!+($O$48^2)/2)*$O$52)/($O$48*SQRT($O$52))))*$EP51)*100*$B$44,0)</f>
        <v>0</v>
      </c>
      <c r="EX51" s="69">
        <f ca="1">IFERROR((NORMSDIST(-(((LN($EP51/$C$45)+(#REF!+($O$48^2)/2)*$O$52)/($O$48*SQRT($O$52)))-$O$48*SQRT($O$52)))*$C$45*EXP(-#REF!*$O$52)-NORMSDIST(-((LN($EP51/$C$45)+(#REF!+($O$48^2)/2)*$O$52)/($O$48*SQRT($O$52))))*$EP51)*100*$B$45,0)</f>
        <v>0</v>
      </c>
      <c r="EY51" s="69">
        <f ca="1">IFERROR((NORMSDIST(-(((LN($EP51/$C$46)+(#REF!+($O$48^2)/2)*$O$52)/($O$48*SQRT($O$52)))-$O$48*SQRT($O$52)))*$C$46*EXP(-#REF!*$O$52)-NORMSDIST(-((LN($EP51/$C$46)+(#REF!+($O$48^2)/2)*$O$52)/($O$48*SQRT($O$52))))*$EP51)*100*$B$46,0)</f>
        <v>0</v>
      </c>
      <c r="EZ51" s="69">
        <f ca="1">IFERROR((NORMSDIST(-(((LN($EP51/$C$47)+(#REF!+($O$48^2)/2)*$O$52)/($O$48*SQRT($O$52)))-$O$48*SQRT($O$52)))*$C$47*EXP(-#REF!*$O$52)-NORMSDIST(-((LN($EP51/$C$47)+(#REF!+($O$48^2)/2)*$O$52)/($O$48*SQRT($O$52))))*$EP51)*100*$B$47,0)</f>
        <v>0</v>
      </c>
      <c r="FA51" s="69">
        <f ca="1">IFERROR((NORMSDIST(-(((LN($EP51/$C$48)+(#REF!+($O$48^2)/2)*$O$52)/($O$48*SQRT($O$52)))-$O$48*SQRT($O$52)))*$C$48*EXP(-#REF!*$O$52)-NORMSDIST(-((LN($EP51/$C$48)+(#REF!+($O$48^2)/2)*$O$52)/($O$48*SQRT($O$52))))*$EP51)*100*$B$48,0)</f>
        <v>0</v>
      </c>
      <c r="FB51" s="69">
        <f ca="1">IFERROR((NORMSDIST(-(((LN($EP51/$C$49)+(#REF!+($O$48^2)/2)*$O$52)/($O$48*SQRT($O$52)))-$O$48*SQRT($O$52)))*$C$49*EXP(-#REF!*$O$52)-NORMSDIST(-((LN($EP51/$C$49)+(#REF!+($O$48^2)/2)*$O$52)/($O$48*SQRT($O$52))))*$EP51)*100*$B$49,0)</f>
        <v>0</v>
      </c>
      <c r="FC51" s="69">
        <f ca="1">IFERROR((NORMSDIST(-(((LN($EP51/$C$50)+(#REF!+($O$48^2)/2)*$O$52)/($O$48*SQRT($O$52)))-$O$48*SQRT($O$52)))*$C$50*EXP(-#REF!*$O$52)-NORMSDIST(-((LN($EP51/$C$50)+(#REF!+($O$48^2)/2)*$O$52)/($O$48*SQRT($O$52))))*$EP51)*100*$B$50,0)</f>
        <v>0</v>
      </c>
      <c r="FD51" s="69">
        <f ca="1">IFERROR((NORMSDIST(-(((LN($EP51/$C$51)+(#REF!+($O$48^2)/2)*$O$52)/($O$48*SQRT($O$52)))-$O$48*SQRT($O$52)))*$C$51*EXP(-#REF!*$O$52)-NORMSDIST(-((LN($EP51/$C$51)+(#REF!+($O$48^2)/2)*$O$52)/($O$48*SQRT($O$52))))*$EP51)*100*$B$51,0)</f>
        <v>0</v>
      </c>
      <c r="FE51" s="69">
        <f ca="1">IFERROR((NORMSDIST(-(((LN($EP51/$C$52)+(#REF!+($O$48^2)/2)*$O$52)/($O$48*SQRT($O$52)))-$O$48*SQRT($O$52)))*$C$52*EXP(-#REF!*$O$52)-NORMSDIST(-((LN($EP51/$C$52)+(#REF!+($O$48^2)/2)*$O$52)/($O$48*SQRT($O$52))))*$EP51)*100*$B$52,0)</f>
        <v>0</v>
      </c>
      <c r="FF51" s="69">
        <f ca="1">IFERROR((NORMSDIST(-(((LN($EP51/$C$53)+(#REF!+($O$48^2)/2)*$O$52)/($O$48*SQRT($O$52)))-$O$48*SQRT($O$52)))*$C$53*EXP(-#REF!*$O$52)-NORMSDIST(-((LN($EP51/$C$53)+(#REF!+($O$48^2)/2)*$O$52)/($O$48*SQRT($O$52))))*$EP51)*100*$B$53,0)</f>
        <v>0</v>
      </c>
      <c r="FG51" s="69">
        <f ca="1">IFERROR((NORMSDIST(-(((LN($EP51/$C$54)+(#REF!+($O$48^2)/2)*$O$52)/($O$48*SQRT($O$52)))-$O$48*SQRT($O$52)))*$C$54*EXP(-#REF!*$O$52)-NORMSDIST(-((LN($EP51/$C$54)+(#REF!+($O$48^2)/2)*$O$52)/($O$48*SQRT($O$52))))*$EP51)*100*$B$54,0)</f>
        <v>0</v>
      </c>
      <c r="FH51" s="69">
        <f ca="1">IFERROR((NORMSDIST(-(((LN($EP51/$C$55)+(#REF!+($O$48^2)/2)*$O$52)/($O$48*SQRT($O$52)))-$O$48*SQRT($O$52)))*$C$55*EXP(-#REF!*$O$52)-NORMSDIST(-((LN($EP51/$C$55)+(#REF!+($O$48^2)/2)*$O$52)/($O$48*SQRT($O$52))))*$EP51)*100*$B$55,0)</f>
        <v>0</v>
      </c>
      <c r="FI51" s="69">
        <f ca="1">IFERROR((NORMSDIST(-(((LN($EP51/$C$56)+(#REF!+($O$48^2)/2)*$O$52)/($O$48*SQRT($O$52)))-$O$48*SQRT($O$52)))*$C$56*EXP(-#REF!*$O$52)-NORMSDIST(-((LN($EP51/$C$56)+(#REF!+($O$48^2)/2)*$O$52)/($O$48*SQRT($O$52))))*$EP51)*100*$B$56,0)</f>
        <v>0</v>
      </c>
      <c r="FJ51" s="69">
        <f ca="1">IFERROR((NORMSDIST(-(((LN($EP51/$C$57)+(#REF!+($O$48^2)/2)*$O$52)/($O$48*SQRT($O$52)))-$O$48*SQRT($O$52)))*$C$57*EXP(-#REF!*$O$52)-NORMSDIST(-((LN($EP51/$C$57)+(#REF!+($O$48^2)/2)*$O$52)/($O$48*SQRT($O$52))))*$EP51)*100*$B$57,0)</f>
        <v>0</v>
      </c>
      <c r="FK51" s="69">
        <f ca="1">IFERROR((NORMSDIST(-(((LN($EP51/$C$58)+(#REF!+($O$48^2)/2)*$O$52)/($O$48*SQRT($O$52)))-$O$48*SQRT($O$52)))*$C$58*EXP(-#REF!*$O$52)-NORMSDIST(-((LN($EP51/$C$58)+(#REF!+($O$48^2)/2)*$O$52)/($O$48*SQRT($O$52))))*$EP51)*100*$B$58,0)</f>
        <v>0</v>
      </c>
      <c r="FL51" s="69">
        <f ca="1">IFERROR((NORMSDIST(-(((LN($EP51/$C$59)+(#REF!+($O$48^2)/2)*$O$52)/($O$48*SQRT($O$52)))-$O$48*SQRT($O$52)))*$C$59*EXP(-#REF!*$O$52)-NORMSDIST(-((LN($EP51/$C$59)+(#REF!+($O$48^2)/2)*$O$52)/($O$48*SQRT($O$52))))*$EP51)*100*$B$59,0)</f>
        <v>0</v>
      </c>
      <c r="FM51" s="69">
        <f ca="1">IFERROR((NORMSDIST(-(((LN($EP51/$C$60)+(#REF!+($O$48^2)/2)*$O$52)/($O$48*SQRT($O$52)))-$O$48*SQRT($O$52)))*$C$60*EXP(-#REF!*$O$52)-NORMSDIST(-((LN($EP51/$C$60)+(#REF!+($O$48^2)/2)*$O$52)/($O$48*SQRT($O$52))))*$EP51)*100*$B$60,0)</f>
        <v>0</v>
      </c>
      <c r="FN51" s="69">
        <f ca="1">IFERROR((NORMSDIST(-(((LN($EP51/$C$61)+(#REF!+($O$48^2)/2)*$O$52)/($O$48*SQRT($O$52)))-$O$48*SQRT($O$52)))*$C$61*EXP(-#REF!*$O$52)-NORMSDIST(-((LN($EP51/$C$61)+(#REF!+($O$48^2)/2)*$O$52)/($O$48*SQRT($O$52))))*$EP51)*100*$B$61,0)</f>
        <v>0</v>
      </c>
      <c r="FO51" s="69">
        <f ca="1">IFERROR((NORMSDIST(-(((LN($EP51/$C$62)+(#REF!+($O$48^2)/2)*$O$52)/($O$48*SQRT($O$52)))-$O$48*SQRT($O$52)))*$C$62*EXP(-#REF!*$O$52)-NORMSDIST(-((LN($EP51/$C$62)+(#REF!+($O$48^2)/2)*$O$52)/($O$48*SQRT($O$52))))*$EP51)*100*$B$62,0)</f>
        <v>0</v>
      </c>
      <c r="FP51" s="69">
        <f ca="1">IFERROR((NORMSDIST(-(((LN($EP51/$C$63)+(#REF!+($O$48^2)/2)*$O$52)/($O$48*SQRT($O$52)))-$O$48*SQRT($O$52)))*$C$63*EXP(-#REF!*$O$52)-NORMSDIST(-((LN($EP51/$C$63)+(#REF!+($O$48^2)/2)*$O$52)/($O$48*SQRT($O$52))))*$EP51)*100*$B$63,0)</f>
        <v>0</v>
      </c>
      <c r="FQ51" s="69">
        <f ca="1">IFERROR((NORMSDIST(-(((LN($EP51/$C$64)+(#REF!+($O$48^2)/2)*$O$52)/($O$48*SQRT($O$52)))-$O$48*SQRT($O$52)))*$C$64*EXP(-#REF!*$O$52)-NORMSDIST(-((LN($EP51/$C$64)+(#REF!+($O$48^2)/2)*$O$52)/($O$48*SQRT($O$52))))*$EP51)*100*$B$64,0)</f>
        <v>0</v>
      </c>
      <c r="FR51" s="69">
        <f ca="1">IFERROR((NORMSDIST(-(((LN($EP51/$C$65)+(#REF!+($O$48^2)/2)*$O$52)/($O$48*SQRT($O$52)))-$O$48*SQRT($O$52)))*$C$65*EXP(-#REF!*$O$52)-NORMSDIST(-((LN($EP51/$C$65)+(#REF!+($O$48^2)/2)*$O$52)/($O$48*SQRT($O$52))))*$EP51)*100*$B$65,0)</f>
        <v>0</v>
      </c>
      <c r="FS51" s="69">
        <f ca="1">IFERROR((NORMSDIST(-(((LN($EP51/$C$66)+(#REF!+($O$48^2)/2)*$O$52)/($O$48*SQRT($O$52)))-$O$48*SQRT($O$52)))*$C$66*EXP(-#REF!*$O$52)-NORMSDIST(-((LN($EP51/$C$66)+(#REF!+($O$48^2)/2)*$O$52)/($O$48*SQRT($O$52))))*$EP51)*100*$B$66,0)</f>
        <v>0</v>
      </c>
      <c r="FT51" s="69">
        <f ca="1">IFERROR((NORMSDIST(-(((LN($EP51/$C$67)+(#REF!+($O$48^2)/2)*$O$52)/($O$48*SQRT($O$52)))-$O$48*SQRT($O$52)))*$C$67*EXP(-#REF!*$O$52)-NORMSDIST(-((LN($EP51/$C$67)+(#REF!+($O$48^2)/2)*$O$52)/($O$48*SQRT($O$52))))*$EP51)*100*$B$67,0)</f>
        <v>0</v>
      </c>
      <c r="FU51" s="69">
        <f ca="1">IFERROR((NORMSDIST(-(((LN($EP51/$C$68)+(#REF!+($O$48^2)/2)*$O$52)/($O$48*SQRT($O$52)))-$O$48*SQRT($O$52)))*$C$68*EXP(-#REF!*$O$52)-NORMSDIST(-((LN($EP51/$C$68)+(#REF!+($O$48^2)/2)*$O$52)/($O$48*SQRT($O$52))))*$EP51)*100*$B$68,0)</f>
        <v>0</v>
      </c>
      <c r="FV51" s="69">
        <f ca="1">IFERROR((NORMSDIST(-(((LN($EP51/$C$69)+(#REF!+($O$48^2)/2)*$O$52)/($O$48*SQRT($O$52)))-$O$48*SQRT($O$52)))*$C$69*EXP(-#REF!*$O$52)-NORMSDIST(-((LN($EP51/$C$69)+(#REF!+($O$48^2)/2)*$O$52)/($O$48*SQRT($O$52))))*$EP51)*100*$B$69,0)</f>
        <v>0</v>
      </c>
      <c r="FW51" s="69">
        <f ca="1">IFERROR((NORMSDIST(-(((LN($EP51/$C$70)+(#REF!+($O$48^2)/2)*$O$52)/($O$48*SQRT($O$52)))-$O$48*SQRT($O$52)))*$C$70*EXP(-#REF!*$O$52)-NORMSDIST(-((LN($EP51/$C$70)+(#REF!+($O$48^2)/2)*$O$52)/($O$48*SQRT($O$52))))*$EP51)*100*$B$70,0)</f>
        <v>0</v>
      </c>
      <c r="FX51" s="69">
        <f ca="1">IFERROR((NORMSDIST(-(((LN($EP51/$C$71)+(#REF!+($O$48^2)/2)*$O$52)/($O$48*SQRT($O$52)))-$O$48*SQRT($O$52)))*$C$71*EXP(-#REF!*$O$52)-NORMSDIST(-((LN($EP51/$C$71)+(#REF!+($O$48^2)/2)*$O$52)/($O$48*SQRT($O$52))))*$EP51)*100*$B$71,0)</f>
        <v>0</v>
      </c>
      <c r="FY51" s="69">
        <f ca="1">IFERROR((NORMSDIST(-(((LN($EP51/$C$72)+(#REF!+($O$48^2)/2)*$O$52)/($O$48*SQRT($O$52)))-$O$48*SQRT($O$52)))*$C$72*EXP(-#REF!*$O$52)-NORMSDIST(-((LN($EP51/$C$72)+(#REF!+($O$48^2)/2)*$O$52)/($O$48*SQRT($O$52))))*$EP51)*100*$B$72,0)</f>
        <v>0</v>
      </c>
      <c r="FZ51" s="69">
        <f t="shared" si="127"/>
        <v>0</v>
      </c>
      <c r="GA51" s="69">
        <f t="shared" si="128"/>
        <v>0</v>
      </c>
      <c r="GB51" s="69">
        <f t="shared" si="129"/>
        <v>0</v>
      </c>
      <c r="GC51" s="69">
        <f t="shared" si="130"/>
        <v>0</v>
      </c>
      <c r="GD51" s="70"/>
      <c r="GE51" s="86">
        <f t="shared" ca="1" si="131"/>
        <v>0</v>
      </c>
    </row>
    <row r="52" spans="1:187">
      <c r="A52" s="167" t="s">
        <v>205</v>
      </c>
      <c r="B52" s="594"/>
      <c r="C52" s="600">
        <v>4902.2</v>
      </c>
      <c r="D52" s="595"/>
      <c r="E52" s="591">
        <f t="shared" si="0"/>
        <v>0</v>
      </c>
      <c r="F52" s="593">
        <f t="shared" si="79"/>
        <v>0</v>
      </c>
      <c r="G52" s="596">
        <f t="shared" si="132"/>
        <v>0</v>
      </c>
      <c r="H52" s="781"/>
      <c r="I52" s="637">
        <f t="shared" si="80"/>
        <v>0</v>
      </c>
      <c r="J52" s="681">
        <f t="shared" si="81"/>
        <v>0</v>
      </c>
      <c r="K52" s="49"/>
      <c r="L52" s="912" t="s">
        <v>260</v>
      </c>
      <c r="M52" s="903"/>
      <c r="N52" s="903"/>
      <c r="O52" s="809">
        <f ca="1">O51/365</f>
        <v>6.575342465753424E-2</v>
      </c>
      <c r="P52" s="89"/>
      <c r="Q52" s="88"/>
      <c r="R52" s="89"/>
      <c r="S52" s="90"/>
      <c r="T52" s="89"/>
      <c r="U52" s="89"/>
      <c r="V52" s="89"/>
      <c r="W52" s="89"/>
      <c r="X52" s="49"/>
      <c r="Y52" s="49"/>
      <c r="Z52" s="49"/>
      <c r="AA52" s="88"/>
      <c r="AB52" s="89"/>
      <c r="AC52" s="90"/>
      <c r="AD52" s="89"/>
      <c r="AE52" s="89"/>
      <c r="AF52" s="89"/>
      <c r="AG52" s="89"/>
      <c r="AH52" s="49"/>
      <c r="AI52" s="49"/>
      <c r="AJ52" s="49"/>
      <c r="AK52" s="603"/>
      <c r="AL52" s="605" t="s">
        <v>160</v>
      </c>
      <c r="AM52" s="584"/>
      <c r="AN52" s="598"/>
      <c r="AO52" s="587"/>
      <c r="AP52" s="590">
        <f t="shared" si="16"/>
        <v>0</v>
      </c>
      <c r="AQ52" s="601">
        <f t="shared" si="82"/>
        <v>0</v>
      </c>
      <c r="AR52" s="606" t="s">
        <v>206</v>
      </c>
      <c r="AS52" s="584"/>
      <c r="AT52" s="598"/>
      <c r="AU52" s="587"/>
      <c r="AV52" s="590">
        <f t="shared" si="18"/>
        <v>0</v>
      </c>
      <c r="AW52" s="601">
        <f t="shared" si="83"/>
        <v>0</v>
      </c>
      <c r="AX52" s="609" t="s">
        <v>207</v>
      </c>
      <c r="AY52" s="607"/>
      <c r="AZ52" s="587"/>
      <c r="BA52" s="590">
        <f t="shared" si="20"/>
        <v>0</v>
      </c>
      <c r="BB52" s="592">
        <f t="shared" si="84"/>
        <v>0</v>
      </c>
      <c r="CY52" s="68">
        <f t="shared" si="133"/>
        <v>3957.6</v>
      </c>
      <c r="CZ52" s="69">
        <f t="shared" si="86"/>
        <v>0</v>
      </c>
      <c r="DA52" s="69">
        <f t="shared" si="87"/>
        <v>0</v>
      </c>
      <c r="DB52" s="69">
        <f t="shared" si="88"/>
        <v>0</v>
      </c>
      <c r="DC52" s="69">
        <f t="shared" si="89"/>
        <v>0</v>
      </c>
      <c r="DD52" s="69">
        <f t="shared" si="90"/>
        <v>0</v>
      </c>
      <c r="DE52" s="69">
        <f t="shared" si="91"/>
        <v>0</v>
      </c>
      <c r="DF52" s="69">
        <f t="shared" si="92"/>
        <v>0</v>
      </c>
      <c r="DG52" s="69">
        <f t="shared" si="93"/>
        <v>0</v>
      </c>
      <c r="DH52" s="69">
        <f t="shared" si="94"/>
        <v>0</v>
      </c>
      <c r="DI52" s="69">
        <f t="shared" si="95"/>
        <v>0</v>
      </c>
      <c r="DJ52" s="69">
        <f t="shared" si="96"/>
        <v>0</v>
      </c>
      <c r="DK52" s="69">
        <f t="shared" si="97"/>
        <v>0</v>
      </c>
      <c r="DL52" s="69">
        <f t="shared" si="98"/>
        <v>0</v>
      </c>
      <c r="DM52" s="69">
        <f t="shared" si="99"/>
        <v>0</v>
      </c>
      <c r="DN52" s="69">
        <f t="shared" si="100"/>
        <v>0</v>
      </c>
      <c r="DO52" s="69">
        <f t="shared" si="101"/>
        <v>0</v>
      </c>
      <c r="DP52" s="69">
        <f t="shared" si="102"/>
        <v>0</v>
      </c>
      <c r="DQ52" s="69">
        <f t="shared" si="103"/>
        <v>0</v>
      </c>
      <c r="DR52" s="69">
        <f t="shared" si="104"/>
        <v>0</v>
      </c>
      <c r="DS52" s="69">
        <f t="shared" si="105"/>
        <v>0</v>
      </c>
      <c r="DT52" s="69">
        <f t="shared" si="106"/>
        <v>0</v>
      </c>
      <c r="DU52" s="69">
        <f t="shared" si="107"/>
        <v>0</v>
      </c>
      <c r="DV52" s="69">
        <f t="shared" si="108"/>
        <v>0</v>
      </c>
      <c r="DW52" s="69">
        <f t="shared" si="109"/>
        <v>0</v>
      </c>
      <c r="DX52" s="69">
        <f t="shared" si="110"/>
        <v>0</v>
      </c>
      <c r="DY52" s="69">
        <f t="shared" si="111"/>
        <v>0</v>
      </c>
      <c r="DZ52" s="69">
        <f t="shared" si="112"/>
        <v>0</v>
      </c>
      <c r="EA52" s="69">
        <f t="shared" si="113"/>
        <v>0</v>
      </c>
      <c r="EB52" s="69">
        <f t="shared" si="114"/>
        <v>0</v>
      </c>
      <c r="EC52" s="69">
        <f t="shared" si="115"/>
        <v>0</v>
      </c>
      <c r="ED52" s="69">
        <f t="shared" si="116"/>
        <v>0</v>
      </c>
      <c r="EE52" s="69">
        <f t="shared" si="117"/>
        <v>0</v>
      </c>
      <c r="EF52" s="69">
        <f t="shared" si="118"/>
        <v>0</v>
      </c>
      <c r="EG52" s="69">
        <f t="shared" si="119"/>
        <v>0</v>
      </c>
      <c r="EH52" s="69">
        <f t="shared" si="120"/>
        <v>0</v>
      </c>
      <c r="EI52" s="69">
        <f t="shared" si="121"/>
        <v>0</v>
      </c>
      <c r="EJ52" s="69">
        <f t="shared" si="122"/>
        <v>0</v>
      </c>
      <c r="EK52" s="69">
        <f t="shared" si="123"/>
        <v>0</v>
      </c>
      <c r="EL52" s="69">
        <f t="shared" si="124"/>
        <v>0</v>
      </c>
      <c r="EM52" s="70"/>
      <c r="EN52" s="86">
        <f t="shared" si="125"/>
        <v>0</v>
      </c>
      <c r="EO52" s="58"/>
      <c r="EP52" s="68">
        <f t="shared" si="134"/>
        <v>3957.6</v>
      </c>
      <c r="EQ52" s="69">
        <f ca="1">IFERROR((NORMSDIST(-(((LN($EP52/$C$38)+(#REF!+($O$48^2)/2)*$O$52)/($O$48*SQRT($O$52)))-$O$48*SQRT($O$52)))*$C$38*EXP(-#REF!*$O$52)-NORMSDIST(-((LN($EP52/$C$38)+(#REF!+($O$48^2)/2)*$O$52)/($O$48*SQRT($O$52))))*$EP52)*100*$B$38,0)</f>
        <v>0</v>
      </c>
      <c r="ER52" s="69">
        <f ca="1">IFERROR((NORMSDIST(-(((LN($EP52/$C$39)+(#REF!+($O$48^2)/2)*$O$52)/($O$48*SQRT($O$52)))-$O$48*SQRT($O$52)))*$C$39*EXP(-#REF!*$O$52)-NORMSDIST(-((LN($EP52/$C$39)+(#REF!+($O$48^2)/2)*$O$52)/($O$48*SQRT($O$52))))*$EP52)*100*$B$39,0)</f>
        <v>0</v>
      </c>
      <c r="ES52" s="69">
        <f ca="1">IFERROR((NORMSDIST(-(((LN($EP52/$C$40)+(#REF!+($O$48^2)/2)*$O$52)/($O$48*SQRT($O$52)))-$O$48*SQRT($O$52)))*$C$40*EXP(-#REF!*$O$52)-NORMSDIST(-((LN($EP52/$C$40)+(#REF!+($O$48^2)/2)*$O$52)/($O$48*SQRT($O$52))))*$EP52)*100*$B$40,0)</f>
        <v>0</v>
      </c>
      <c r="ET52" s="69">
        <f ca="1">IFERROR((NORMSDIST(-(((LN($EP52/$C$41)+(#REF!+($O$48^2)/2)*$O$52)/($O$48*SQRT($O$52)))-$O$48*SQRT($O$52)))*$C$41*EXP(-#REF!*$O$52)-NORMSDIST(-((LN($EP52/$C$41)+(#REF!+($O$48^2)/2)*$O$52)/($O$48*SQRT($O$52))))*$EP52)*100*$B$41,0)</f>
        <v>0</v>
      </c>
      <c r="EU52" s="69">
        <f ca="1">IFERROR((NORMSDIST(-(((LN($EP52/$C$42)+(#REF!+($O$48^2)/2)*$O$52)/($O$48*SQRT($O$52)))-$O$48*SQRT($O$52)))*$C$42*EXP(-#REF!*$O$52)-NORMSDIST(-((LN($EP52/$C$42)+(#REF!+($O$48^2)/2)*$O$52)/($O$48*SQRT($O$52))))*$EP52)*100*$B$42,0)</f>
        <v>0</v>
      </c>
      <c r="EV52" s="69">
        <f ca="1">IFERROR((NORMSDIST(-(((LN($EP52/$C$43)+(#REF!+($O$48^2)/2)*$O$52)/($O$48*SQRT($O$52)))-$O$48*SQRT($O$52)))*$C$43*EXP(-#REF!*$O$52)-NORMSDIST(-((LN($EP52/$C$43)+(#REF!+($O$48^2)/2)*$O$52)/($O$48*SQRT($O$52))))*$EP52)*100*$B$43,0)</f>
        <v>0</v>
      </c>
      <c r="EW52" s="69">
        <f ca="1">IFERROR((NORMSDIST(-(((LN($EP52/$C$44)+(#REF!+($O$48^2)/2)*$O$52)/($O$48*SQRT($O$52)))-$O$48*SQRT($O$52)))*$C$44*EXP(-#REF!*$O$52)-NORMSDIST(-((LN($EP52/$C$44)+(#REF!+($O$48^2)/2)*$O$52)/($O$48*SQRT($O$52))))*$EP52)*100*$B$44,0)</f>
        <v>0</v>
      </c>
      <c r="EX52" s="69">
        <f ca="1">IFERROR((NORMSDIST(-(((LN($EP52/$C$45)+(#REF!+($O$48^2)/2)*$O$52)/($O$48*SQRT($O$52)))-$O$48*SQRT($O$52)))*$C$45*EXP(-#REF!*$O$52)-NORMSDIST(-((LN($EP52/$C$45)+(#REF!+($O$48^2)/2)*$O$52)/($O$48*SQRT($O$52))))*$EP52)*100*$B$45,0)</f>
        <v>0</v>
      </c>
      <c r="EY52" s="69">
        <f ca="1">IFERROR((NORMSDIST(-(((LN($EP52/$C$46)+(#REF!+($O$48^2)/2)*$O$52)/($O$48*SQRT($O$52)))-$O$48*SQRT($O$52)))*$C$46*EXP(-#REF!*$O$52)-NORMSDIST(-((LN($EP52/$C$46)+(#REF!+($O$48^2)/2)*$O$52)/($O$48*SQRT($O$52))))*$EP52)*100*$B$46,0)</f>
        <v>0</v>
      </c>
      <c r="EZ52" s="69">
        <f ca="1">IFERROR((NORMSDIST(-(((LN($EP52/$C$47)+(#REF!+($O$48^2)/2)*$O$52)/($O$48*SQRT($O$52)))-$O$48*SQRT($O$52)))*$C$47*EXP(-#REF!*$O$52)-NORMSDIST(-((LN($EP52/$C$47)+(#REF!+($O$48^2)/2)*$O$52)/($O$48*SQRT($O$52))))*$EP52)*100*$B$47,0)</f>
        <v>0</v>
      </c>
      <c r="FA52" s="69">
        <f ca="1">IFERROR((NORMSDIST(-(((LN($EP52/$C$48)+(#REF!+($O$48^2)/2)*$O$52)/($O$48*SQRT($O$52)))-$O$48*SQRT($O$52)))*$C$48*EXP(-#REF!*$O$52)-NORMSDIST(-((LN($EP52/$C$48)+(#REF!+($O$48^2)/2)*$O$52)/($O$48*SQRT($O$52))))*$EP52)*100*$B$48,0)</f>
        <v>0</v>
      </c>
      <c r="FB52" s="69">
        <f ca="1">IFERROR((NORMSDIST(-(((LN($EP52/$C$49)+(#REF!+($O$48^2)/2)*$O$52)/($O$48*SQRT($O$52)))-$O$48*SQRT($O$52)))*$C$49*EXP(-#REF!*$O$52)-NORMSDIST(-((LN($EP52/$C$49)+(#REF!+($O$48^2)/2)*$O$52)/($O$48*SQRT($O$52))))*$EP52)*100*$B$49,0)</f>
        <v>0</v>
      </c>
      <c r="FC52" s="69">
        <f ca="1">IFERROR((NORMSDIST(-(((LN($EP52/$C$50)+(#REF!+($O$48^2)/2)*$O$52)/($O$48*SQRT($O$52)))-$O$48*SQRT($O$52)))*$C$50*EXP(-#REF!*$O$52)-NORMSDIST(-((LN($EP52/$C$50)+(#REF!+($O$48^2)/2)*$O$52)/($O$48*SQRT($O$52))))*$EP52)*100*$B$50,0)</f>
        <v>0</v>
      </c>
      <c r="FD52" s="69">
        <f ca="1">IFERROR((NORMSDIST(-(((LN($EP52/$C$51)+(#REF!+($O$48^2)/2)*$O$52)/($O$48*SQRT($O$52)))-$O$48*SQRT($O$52)))*$C$51*EXP(-#REF!*$O$52)-NORMSDIST(-((LN($EP52/$C$51)+(#REF!+($O$48^2)/2)*$O$52)/($O$48*SQRT($O$52))))*$EP52)*100*$B$51,0)</f>
        <v>0</v>
      </c>
      <c r="FE52" s="69">
        <f ca="1">IFERROR((NORMSDIST(-(((LN($EP52/$C$52)+(#REF!+($O$48^2)/2)*$O$52)/($O$48*SQRT($O$52)))-$O$48*SQRT($O$52)))*$C$52*EXP(-#REF!*$O$52)-NORMSDIST(-((LN($EP52/$C$52)+(#REF!+($O$48^2)/2)*$O$52)/($O$48*SQRT($O$52))))*$EP52)*100*$B$52,0)</f>
        <v>0</v>
      </c>
      <c r="FF52" s="69">
        <f ca="1">IFERROR((NORMSDIST(-(((LN($EP52/$C$53)+(#REF!+($O$48^2)/2)*$O$52)/($O$48*SQRT($O$52)))-$O$48*SQRT($O$52)))*$C$53*EXP(-#REF!*$O$52)-NORMSDIST(-((LN($EP52/$C$53)+(#REF!+($O$48^2)/2)*$O$52)/($O$48*SQRT($O$52))))*$EP52)*100*$B$53,0)</f>
        <v>0</v>
      </c>
      <c r="FG52" s="69">
        <f ca="1">IFERROR((NORMSDIST(-(((LN($EP52/$C$54)+(#REF!+($O$48^2)/2)*$O$52)/($O$48*SQRT($O$52)))-$O$48*SQRT($O$52)))*$C$54*EXP(-#REF!*$O$52)-NORMSDIST(-((LN($EP52/$C$54)+(#REF!+($O$48^2)/2)*$O$52)/($O$48*SQRT($O$52))))*$EP52)*100*$B$54,0)</f>
        <v>0</v>
      </c>
      <c r="FH52" s="69">
        <f ca="1">IFERROR((NORMSDIST(-(((LN($EP52/$C$55)+(#REF!+($O$48^2)/2)*$O$52)/($O$48*SQRT($O$52)))-$O$48*SQRT($O$52)))*$C$55*EXP(-#REF!*$O$52)-NORMSDIST(-((LN($EP52/$C$55)+(#REF!+($O$48^2)/2)*$O$52)/($O$48*SQRT($O$52))))*$EP52)*100*$B$55,0)</f>
        <v>0</v>
      </c>
      <c r="FI52" s="69">
        <f ca="1">IFERROR((NORMSDIST(-(((LN($EP52/$C$56)+(#REF!+($O$48^2)/2)*$O$52)/($O$48*SQRT($O$52)))-$O$48*SQRT($O$52)))*$C$56*EXP(-#REF!*$O$52)-NORMSDIST(-((LN($EP52/$C$56)+(#REF!+($O$48^2)/2)*$O$52)/($O$48*SQRT($O$52))))*$EP52)*100*$B$56,0)</f>
        <v>0</v>
      </c>
      <c r="FJ52" s="69">
        <f ca="1">IFERROR((NORMSDIST(-(((LN($EP52/$C$57)+(#REF!+($O$48^2)/2)*$O$52)/($O$48*SQRT($O$52)))-$O$48*SQRT($O$52)))*$C$57*EXP(-#REF!*$O$52)-NORMSDIST(-((LN($EP52/$C$57)+(#REF!+($O$48^2)/2)*$O$52)/($O$48*SQRT($O$52))))*$EP52)*100*$B$57,0)</f>
        <v>0</v>
      </c>
      <c r="FK52" s="69">
        <f ca="1">IFERROR((NORMSDIST(-(((LN($EP52/$C$58)+(#REF!+($O$48^2)/2)*$O$52)/($O$48*SQRT($O$52)))-$O$48*SQRT($O$52)))*$C$58*EXP(-#REF!*$O$52)-NORMSDIST(-((LN($EP52/$C$58)+(#REF!+($O$48^2)/2)*$O$52)/($O$48*SQRT($O$52))))*$EP52)*100*$B$58,0)</f>
        <v>0</v>
      </c>
      <c r="FL52" s="69">
        <f ca="1">IFERROR((NORMSDIST(-(((LN($EP52/$C$59)+(#REF!+($O$48^2)/2)*$O$52)/($O$48*SQRT($O$52)))-$O$48*SQRT($O$52)))*$C$59*EXP(-#REF!*$O$52)-NORMSDIST(-((LN($EP52/$C$59)+(#REF!+($O$48^2)/2)*$O$52)/($O$48*SQRT($O$52))))*$EP52)*100*$B$59,0)</f>
        <v>0</v>
      </c>
      <c r="FM52" s="69">
        <f ca="1">IFERROR((NORMSDIST(-(((LN($EP52/$C$60)+(#REF!+($O$48^2)/2)*$O$52)/($O$48*SQRT($O$52)))-$O$48*SQRT($O$52)))*$C$60*EXP(-#REF!*$O$52)-NORMSDIST(-((LN($EP52/$C$60)+(#REF!+($O$48^2)/2)*$O$52)/($O$48*SQRT($O$52))))*$EP52)*100*$B$60,0)</f>
        <v>0</v>
      </c>
      <c r="FN52" s="69">
        <f ca="1">IFERROR((NORMSDIST(-(((LN($EP52/$C$61)+(#REF!+($O$48^2)/2)*$O$52)/($O$48*SQRT($O$52)))-$O$48*SQRT($O$52)))*$C$61*EXP(-#REF!*$O$52)-NORMSDIST(-((LN($EP52/$C$61)+(#REF!+($O$48^2)/2)*$O$52)/($O$48*SQRT($O$52))))*$EP52)*100*$B$61,0)</f>
        <v>0</v>
      </c>
      <c r="FO52" s="69">
        <f ca="1">IFERROR((NORMSDIST(-(((LN($EP52/$C$62)+(#REF!+($O$48^2)/2)*$O$52)/($O$48*SQRT($O$52)))-$O$48*SQRT($O$52)))*$C$62*EXP(-#REF!*$O$52)-NORMSDIST(-((LN($EP52/$C$62)+(#REF!+($O$48^2)/2)*$O$52)/($O$48*SQRT($O$52))))*$EP52)*100*$B$62,0)</f>
        <v>0</v>
      </c>
      <c r="FP52" s="69">
        <f ca="1">IFERROR((NORMSDIST(-(((LN($EP52/$C$63)+(#REF!+($O$48^2)/2)*$O$52)/($O$48*SQRT($O$52)))-$O$48*SQRT($O$52)))*$C$63*EXP(-#REF!*$O$52)-NORMSDIST(-((LN($EP52/$C$63)+(#REF!+($O$48^2)/2)*$O$52)/($O$48*SQRT($O$52))))*$EP52)*100*$B$63,0)</f>
        <v>0</v>
      </c>
      <c r="FQ52" s="69">
        <f ca="1">IFERROR((NORMSDIST(-(((LN($EP52/$C$64)+(#REF!+($O$48^2)/2)*$O$52)/($O$48*SQRT($O$52)))-$O$48*SQRT($O$52)))*$C$64*EXP(-#REF!*$O$52)-NORMSDIST(-((LN($EP52/$C$64)+(#REF!+($O$48^2)/2)*$O$52)/($O$48*SQRT($O$52))))*$EP52)*100*$B$64,0)</f>
        <v>0</v>
      </c>
      <c r="FR52" s="69">
        <f ca="1">IFERROR((NORMSDIST(-(((LN($EP52/$C$65)+(#REF!+($O$48^2)/2)*$O$52)/($O$48*SQRT($O$52)))-$O$48*SQRT($O$52)))*$C$65*EXP(-#REF!*$O$52)-NORMSDIST(-((LN($EP52/$C$65)+(#REF!+($O$48^2)/2)*$O$52)/($O$48*SQRT($O$52))))*$EP52)*100*$B$65,0)</f>
        <v>0</v>
      </c>
      <c r="FS52" s="69">
        <f ca="1">IFERROR((NORMSDIST(-(((LN($EP52/$C$66)+(#REF!+($O$48^2)/2)*$O$52)/($O$48*SQRT($O$52)))-$O$48*SQRT($O$52)))*$C$66*EXP(-#REF!*$O$52)-NORMSDIST(-((LN($EP52/$C$66)+(#REF!+($O$48^2)/2)*$O$52)/($O$48*SQRT($O$52))))*$EP52)*100*$B$66,0)</f>
        <v>0</v>
      </c>
      <c r="FT52" s="69">
        <f ca="1">IFERROR((NORMSDIST(-(((LN($EP52/$C$67)+(#REF!+($O$48^2)/2)*$O$52)/($O$48*SQRT($O$52)))-$O$48*SQRT($O$52)))*$C$67*EXP(-#REF!*$O$52)-NORMSDIST(-((LN($EP52/$C$67)+(#REF!+($O$48^2)/2)*$O$52)/($O$48*SQRT($O$52))))*$EP52)*100*$B$67,0)</f>
        <v>0</v>
      </c>
      <c r="FU52" s="69">
        <f ca="1">IFERROR((NORMSDIST(-(((LN($EP52/$C$68)+(#REF!+($O$48^2)/2)*$O$52)/($O$48*SQRT($O$52)))-$O$48*SQRT($O$52)))*$C$68*EXP(-#REF!*$O$52)-NORMSDIST(-((LN($EP52/$C$68)+(#REF!+($O$48^2)/2)*$O$52)/($O$48*SQRT($O$52))))*$EP52)*100*$B$68,0)</f>
        <v>0</v>
      </c>
      <c r="FV52" s="69">
        <f ca="1">IFERROR((NORMSDIST(-(((LN($EP52/$C$69)+(#REF!+($O$48^2)/2)*$O$52)/($O$48*SQRT($O$52)))-$O$48*SQRT($O$52)))*$C$69*EXP(-#REF!*$O$52)-NORMSDIST(-((LN($EP52/$C$69)+(#REF!+($O$48^2)/2)*$O$52)/($O$48*SQRT($O$52))))*$EP52)*100*$B$69,0)</f>
        <v>0</v>
      </c>
      <c r="FW52" s="69">
        <f ca="1">IFERROR((NORMSDIST(-(((LN($EP52/$C$70)+(#REF!+($O$48^2)/2)*$O$52)/($O$48*SQRT($O$52)))-$O$48*SQRT($O$52)))*$C$70*EXP(-#REF!*$O$52)-NORMSDIST(-((LN($EP52/$C$70)+(#REF!+($O$48^2)/2)*$O$52)/($O$48*SQRT($O$52))))*$EP52)*100*$B$70,0)</f>
        <v>0</v>
      </c>
      <c r="FX52" s="69">
        <f ca="1">IFERROR((NORMSDIST(-(((LN($EP52/$C$71)+(#REF!+($O$48^2)/2)*$O$52)/($O$48*SQRT($O$52)))-$O$48*SQRT($O$52)))*$C$71*EXP(-#REF!*$O$52)-NORMSDIST(-((LN($EP52/$C$71)+(#REF!+($O$48^2)/2)*$O$52)/($O$48*SQRT($O$52))))*$EP52)*100*$B$71,0)</f>
        <v>0</v>
      </c>
      <c r="FY52" s="69">
        <f ca="1">IFERROR((NORMSDIST(-(((LN($EP52/$C$72)+(#REF!+($O$48^2)/2)*$O$52)/($O$48*SQRT($O$52)))-$O$48*SQRT($O$52)))*$C$72*EXP(-#REF!*$O$52)-NORMSDIST(-((LN($EP52/$C$72)+(#REF!+($O$48^2)/2)*$O$52)/($O$48*SQRT($O$52))))*$EP52)*100*$B$72,0)</f>
        <v>0</v>
      </c>
      <c r="FZ52" s="69">
        <f t="shared" si="127"/>
        <v>0</v>
      </c>
      <c r="GA52" s="69">
        <f t="shared" si="128"/>
        <v>0</v>
      </c>
      <c r="GB52" s="69">
        <f t="shared" si="129"/>
        <v>0</v>
      </c>
      <c r="GC52" s="69">
        <f t="shared" si="130"/>
        <v>0</v>
      </c>
      <c r="GD52" s="70"/>
      <c r="GE52" s="86">
        <f t="shared" ca="1" si="131"/>
        <v>0</v>
      </c>
    </row>
    <row r="53" spans="1:187">
      <c r="A53" s="167" t="s">
        <v>205</v>
      </c>
      <c r="B53" s="797"/>
      <c r="C53" s="798"/>
      <c r="D53" s="799"/>
      <c r="E53" s="806">
        <f t="shared" si="0"/>
        <v>0</v>
      </c>
      <c r="F53" s="807">
        <f t="shared" si="79"/>
        <v>0</v>
      </c>
      <c r="G53" s="802" t="str">
        <f t="shared" si="132"/>
        <v/>
      </c>
      <c r="H53" s="803"/>
      <c r="I53" s="636">
        <f t="shared" si="80"/>
        <v>0</v>
      </c>
      <c r="J53" s="680">
        <f t="shared" si="81"/>
        <v>0</v>
      </c>
      <c r="K53" s="49"/>
      <c r="L53" s="908" t="s">
        <v>416</v>
      </c>
      <c r="M53" s="901"/>
      <c r="N53" s="901"/>
      <c r="O53" s="713">
        <v>1E-4</v>
      </c>
      <c r="P53" s="89"/>
      <c r="Q53" s="88"/>
      <c r="R53" s="89"/>
      <c r="S53" s="90"/>
      <c r="T53" s="89"/>
      <c r="U53" s="89"/>
      <c r="V53" s="89"/>
      <c r="W53" s="89"/>
      <c r="X53" s="49"/>
      <c r="Y53" s="49"/>
      <c r="Z53" s="49"/>
      <c r="AA53" s="88"/>
      <c r="AB53" s="89"/>
      <c r="AC53" s="90"/>
      <c r="AD53" s="89"/>
      <c r="AE53" s="89"/>
      <c r="AF53" s="89"/>
      <c r="AG53" s="89"/>
      <c r="AH53" s="49"/>
      <c r="AI53" s="49"/>
      <c r="AJ53" s="49"/>
      <c r="AK53" s="604"/>
      <c r="AL53" s="605" t="s">
        <v>160</v>
      </c>
      <c r="AM53" s="585"/>
      <c r="AN53" s="599"/>
      <c r="AO53" s="589"/>
      <c r="AP53" s="591">
        <f t="shared" si="16"/>
        <v>0</v>
      </c>
      <c r="AQ53" s="602">
        <f t="shared" si="82"/>
        <v>0</v>
      </c>
      <c r="AR53" s="606" t="s">
        <v>206</v>
      </c>
      <c r="AS53" s="585"/>
      <c r="AT53" s="599"/>
      <c r="AU53" s="589"/>
      <c r="AV53" s="591">
        <f t="shared" si="18"/>
        <v>0</v>
      </c>
      <c r="AW53" s="602">
        <f t="shared" si="83"/>
        <v>0</v>
      </c>
      <c r="AX53" s="609" t="s">
        <v>207</v>
      </c>
      <c r="AY53" s="608"/>
      <c r="AZ53" s="589"/>
      <c r="BA53" s="591">
        <f t="shared" si="20"/>
        <v>0</v>
      </c>
      <c r="BB53" s="593">
        <f t="shared" si="84"/>
        <v>0</v>
      </c>
      <c r="CY53" s="68">
        <f t="shared" si="133"/>
        <v>4036.752</v>
      </c>
      <c r="CZ53" s="69">
        <f t="shared" si="86"/>
        <v>0</v>
      </c>
      <c r="DA53" s="69">
        <f t="shared" si="87"/>
        <v>0</v>
      </c>
      <c r="DB53" s="69">
        <f t="shared" si="88"/>
        <v>0</v>
      </c>
      <c r="DC53" s="69">
        <f t="shared" si="89"/>
        <v>0</v>
      </c>
      <c r="DD53" s="69">
        <f t="shared" si="90"/>
        <v>0</v>
      </c>
      <c r="DE53" s="69">
        <f t="shared" si="91"/>
        <v>0</v>
      </c>
      <c r="DF53" s="69">
        <f t="shared" si="92"/>
        <v>0</v>
      </c>
      <c r="DG53" s="69">
        <f t="shared" si="93"/>
        <v>0</v>
      </c>
      <c r="DH53" s="69">
        <f t="shared" si="94"/>
        <v>0</v>
      </c>
      <c r="DI53" s="69">
        <f t="shared" si="95"/>
        <v>0</v>
      </c>
      <c r="DJ53" s="69">
        <f t="shared" si="96"/>
        <v>0</v>
      </c>
      <c r="DK53" s="69">
        <f t="shared" si="97"/>
        <v>0</v>
      </c>
      <c r="DL53" s="69">
        <f t="shared" si="98"/>
        <v>0</v>
      </c>
      <c r="DM53" s="69">
        <f t="shared" si="99"/>
        <v>0</v>
      </c>
      <c r="DN53" s="69">
        <f t="shared" si="100"/>
        <v>0</v>
      </c>
      <c r="DO53" s="69">
        <f t="shared" si="101"/>
        <v>0</v>
      </c>
      <c r="DP53" s="69">
        <f t="shared" si="102"/>
        <v>0</v>
      </c>
      <c r="DQ53" s="69">
        <f t="shared" si="103"/>
        <v>0</v>
      </c>
      <c r="DR53" s="69">
        <f t="shared" si="104"/>
        <v>0</v>
      </c>
      <c r="DS53" s="69">
        <f t="shared" si="105"/>
        <v>0</v>
      </c>
      <c r="DT53" s="69">
        <f t="shared" si="106"/>
        <v>0</v>
      </c>
      <c r="DU53" s="69">
        <f t="shared" si="107"/>
        <v>0</v>
      </c>
      <c r="DV53" s="69">
        <f t="shared" si="108"/>
        <v>0</v>
      </c>
      <c r="DW53" s="69">
        <f t="shared" si="109"/>
        <v>0</v>
      </c>
      <c r="DX53" s="69">
        <f t="shared" si="110"/>
        <v>0</v>
      </c>
      <c r="DY53" s="69">
        <f t="shared" si="111"/>
        <v>0</v>
      </c>
      <c r="DZ53" s="69">
        <f t="shared" si="112"/>
        <v>0</v>
      </c>
      <c r="EA53" s="69">
        <f t="shared" si="113"/>
        <v>0</v>
      </c>
      <c r="EB53" s="69">
        <f t="shared" si="114"/>
        <v>0</v>
      </c>
      <c r="EC53" s="69">
        <f t="shared" si="115"/>
        <v>0</v>
      </c>
      <c r="ED53" s="69">
        <f t="shared" si="116"/>
        <v>0</v>
      </c>
      <c r="EE53" s="69">
        <f t="shared" si="117"/>
        <v>0</v>
      </c>
      <c r="EF53" s="69">
        <f t="shared" si="118"/>
        <v>0</v>
      </c>
      <c r="EG53" s="69">
        <f t="shared" si="119"/>
        <v>0</v>
      </c>
      <c r="EH53" s="69">
        <f t="shared" si="120"/>
        <v>0</v>
      </c>
      <c r="EI53" s="69">
        <f t="shared" si="121"/>
        <v>0</v>
      </c>
      <c r="EJ53" s="69">
        <f t="shared" si="122"/>
        <v>0</v>
      </c>
      <c r="EK53" s="69">
        <f t="shared" si="123"/>
        <v>0</v>
      </c>
      <c r="EL53" s="69">
        <f t="shared" si="124"/>
        <v>0</v>
      </c>
      <c r="EM53" s="70"/>
      <c r="EN53" s="86">
        <f t="shared" si="125"/>
        <v>0</v>
      </c>
      <c r="EO53" s="58"/>
      <c r="EP53" s="68">
        <f t="shared" si="134"/>
        <v>4036.752</v>
      </c>
      <c r="EQ53" s="69">
        <f ca="1">IFERROR((NORMSDIST(-(((LN($EP53/$C$38)+(#REF!+($O$48^2)/2)*$O$52)/($O$48*SQRT($O$52)))-$O$48*SQRT($O$52)))*$C$38*EXP(-#REF!*$O$52)-NORMSDIST(-((LN($EP53/$C$38)+(#REF!+($O$48^2)/2)*$O$52)/($O$48*SQRT($O$52))))*$EP53)*100*$B$38,0)</f>
        <v>0</v>
      </c>
      <c r="ER53" s="69">
        <f ca="1">IFERROR((NORMSDIST(-(((LN($EP53/$C$39)+(#REF!+($O$48^2)/2)*$O$52)/($O$48*SQRT($O$52)))-$O$48*SQRT($O$52)))*$C$39*EXP(-#REF!*$O$52)-NORMSDIST(-((LN($EP53/$C$39)+(#REF!+($O$48^2)/2)*$O$52)/($O$48*SQRT($O$52))))*$EP53)*100*$B$39,0)</f>
        <v>0</v>
      </c>
      <c r="ES53" s="69">
        <f ca="1">IFERROR((NORMSDIST(-(((LN($EP53/$C$40)+(#REF!+($O$48^2)/2)*$O$52)/($O$48*SQRT($O$52)))-$O$48*SQRT($O$52)))*$C$40*EXP(-#REF!*$O$52)-NORMSDIST(-((LN($EP53/$C$40)+(#REF!+($O$48^2)/2)*$O$52)/($O$48*SQRT($O$52))))*$EP53)*100*$B$40,0)</f>
        <v>0</v>
      </c>
      <c r="ET53" s="69">
        <f ca="1">IFERROR((NORMSDIST(-(((LN($EP53/$C$41)+(#REF!+($O$48^2)/2)*$O$52)/($O$48*SQRT($O$52)))-$O$48*SQRT($O$52)))*$C$41*EXP(-#REF!*$O$52)-NORMSDIST(-((LN($EP53/$C$41)+(#REF!+($O$48^2)/2)*$O$52)/($O$48*SQRT($O$52))))*$EP53)*100*$B$41,0)</f>
        <v>0</v>
      </c>
      <c r="EU53" s="69">
        <f ca="1">IFERROR((NORMSDIST(-(((LN($EP53/$C$42)+(#REF!+($O$48^2)/2)*$O$52)/($O$48*SQRT($O$52)))-$O$48*SQRT($O$52)))*$C$42*EXP(-#REF!*$O$52)-NORMSDIST(-((LN($EP53/$C$42)+(#REF!+($O$48^2)/2)*$O$52)/($O$48*SQRT($O$52))))*$EP53)*100*$B$42,0)</f>
        <v>0</v>
      </c>
      <c r="EV53" s="69">
        <f ca="1">IFERROR((NORMSDIST(-(((LN($EP53/$C$43)+(#REF!+($O$48^2)/2)*$O$52)/($O$48*SQRT($O$52)))-$O$48*SQRT($O$52)))*$C$43*EXP(-#REF!*$O$52)-NORMSDIST(-((LN($EP53/$C$43)+(#REF!+($O$48^2)/2)*$O$52)/($O$48*SQRT($O$52))))*$EP53)*100*$B$43,0)</f>
        <v>0</v>
      </c>
      <c r="EW53" s="69">
        <f ca="1">IFERROR((NORMSDIST(-(((LN($EP53/$C$44)+(#REF!+($O$48^2)/2)*$O$52)/($O$48*SQRT($O$52)))-$O$48*SQRT($O$52)))*$C$44*EXP(-#REF!*$O$52)-NORMSDIST(-((LN($EP53/$C$44)+(#REF!+($O$48^2)/2)*$O$52)/($O$48*SQRT($O$52))))*$EP53)*100*$B$44,0)</f>
        <v>0</v>
      </c>
      <c r="EX53" s="69">
        <f ca="1">IFERROR((NORMSDIST(-(((LN($EP53/$C$45)+(#REF!+($O$48^2)/2)*$O$52)/($O$48*SQRT($O$52)))-$O$48*SQRT($O$52)))*$C$45*EXP(-#REF!*$O$52)-NORMSDIST(-((LN($EP53/$C$45)+(#REF!+($O$48^2)/2)*$O$52)/($O$48*SQRT($O$52))))*$EP53)*100*$B$45,0)</f>
        <v>0</v>
      </c>
      <c r="EY53" s="69">
        <f ca="1">IFERROR((NORMSDIST(-(((LN($EP53/$C$46)+(#REF!+($O$48^2)/2)*$O$52)/($O$48*SQRT($O$52)))-$O$48*SQRT($O$52)))*$C$46*EXP(-#REF!*$O$52)-NORMSDIST(-((LN($EP53/$C$46)+(#REF!+($O$48^2)/2)*$O$52)/($O$48*SQRT($O$52))))*$EP53)*100*$B$46,0)</f>
        <v>0</v>
      </c>
      <c r="EZ53" s="69">
        <f ca="1">IFERROR((NORMSDIST(-(((LN($EP53/$C$47)+(#REF!+($O$48^2)/2)*$O$52)/($O$48*SQRT($O$52)))-$O$48*SQRT($O$52)))*$C$47*EXP(-#REF!*$O$52)-NORMSDIST(-((LN($EP53/$C$47)+(#REF!+($O$48^2)/2)*$O$52)/($O$48*SQRT($O$52))))*$EP53)*100*$B$47,0)</f>
        <v>0</v>
      </c>
      <c r="FA53" s="69">
        <f ca="1">IFERROR((NORMSDIST(-(((LN($EP53/$C$48)+(#REF!+($O$48^2)/2)*$O$52)/($O$48*SQRT($O$52)))-$O$48*SQRT($O$52)))*$C$48*EXP(-#REF!*$O$52)-NORMSDIST(-((LN($EP53/$C$48)+(#REF!+($O$48^2)/2)*$O$52)/($O$48*SQRT($O$52))))*$EP53)*100*$B$48,0)</f>
        <v>0</v>
      </c>
      <c r="FB53" s="69">
        <f ca="1">IFERROR((NORMSDIST(-(((LN($EP53/$C$49)+(#REF!+($O$48^2)/2)*$O$52)/($O$48*SQRT($O$52)))-$O$48*SQRT($O$52)))*$C$49*EXP(-#REF!*$O$52)-NORMSDIST(-((LN($EP53/$C$49)+(#REF!+($O$48^2)/2)*$O$52)/($O$48*SQRT($O$52))))*$EP53)*100*$B$49,0)</f>
        <v>0</v>
      </c>
      <c r="FC53" s="69">
        <f ca="1">IFERROR((NORMSDIST(-(((LN($EP53/$C$50)+(#REF!+($O$48^2)/2)*$O$52)/($O$48*SQRT($O$52)))-$O$48*SQRT($O$52)))*$C$50*EXP(-#REF!*$O$52)-NORMSDIST(-((LN($EP53/$C$50)+(#REF!+($O$48^2)/2)*$O$52)/($O$48*SQRT($O$52))))*$EP53)*100*$B$50,0)</f>
        <v>0</v>
      </c>
      <c r="FD53" s="69">
        <f ca="1">IFERROR((NORMSDIST(-(((LN($EP53/$C$51)+(#REF!+($O$48^2)/2)*$O$52)/($O$48*SQRT($O$52)))-$O$48*SQRT($O$52)))*$C$51*EXP(-#REF!*$O$52)-NORMSDIST(-((LN($EP53/$C$51)+(#REF!+($O$48^2)/2)*$O$52)/($O$48*SQRT($O$52))))*$EP53)*100*$B$51,0)</f>
        <v>0</v>
      </c>
      <c r="FE53" s="69">
        <f ca="1">IFERROR((NORMSDIST(-(((LN($EP53/$C$52)+(#REF!+($O$48^2)/2)*$O$52)/($O$48*SQRT($O$52)))-$O$48*SQRT($O$52)))*$C$52*EXP(-#REF!*$O$52)-NORMSDIST(-((LN($EP53/$C$52)+(#REF!+($O$48^2)/2)*$O$52)/($O$48*SQRT($O$52))))*$EP53)*100*$B$52,0)</f>
        <v>0</v>
      </c>
      <c r="FF53" s="69">
        <f ca="1">IFERROR((NORMSDIST(-(((LN($EP53/$C$53)+(#REF!+($O$48^2)/2)*$O$52)/($O$48*SQRT($O$52)))-$O$48*SQRT($O$52)))*$C$53*EXP(-#REF!*$O$52)-NORMSDIST(-((LN($EP53/$C$53)+(#REF!+($O$48^2)/2)*$O$52)/($O$48*SQRT($O$52))))*$EP53)*100*$B$53,0)</f>
        <v>0</v>
      </c>
      <c r="FG53" s="69">
        <f ca="1">IFERROR((NORMSDIST(-(((LN($EP53/$C$54)+(#REF!+($O$48^2)/2)*$O$52)/($O$48*SQRT($O$52)))-$O$48*SQRT($O$52)))*$C$54*EXP(-#REF!*$O$52)-NORMSDIST(-((LN($EP53/$C$54)+(#REF!+($O$48^2)/2)*$O$52)/($O$48*SQRT($O$52))))*$EP53)*100*$B$54,0)</f>
        <v>0</v>
      </c>
      <c r="FH53" s="69">
        <f ca="1">IFERROR((NORMSDIST(-(((LN($EP53/$C$55)+(#REF!+($O$48^2)/2)*$O$52)/($O$48*SQRT($O$52)))-$O$48*SQRT($O$52)))*$C$55*EXP(-#REF!*$O$52)-NORMSDIST(-((LN($EP53/$C$55)+(#REF!+($O$48^2)/2)*$O$52)/($O$48*SQRT($O$52))))*$EP53)*100*$B$55,0)</f>
        <v>0</v>
      </c>
      <c r="FI53" s="69">
        <f ca="1">IFERROR((NORMSDIST(-(((LN($EP53/$C$56)+(#REF!+($O$48^2)/2)*$O$52)/($O$48*SQRT($O$52)))-$O$48*SQRT($O$52)))*$C$56*EXP(-#REF!*$O$52)-NORMSDIST(-((LN($EP53/$C$56)+(#REF!+($O$48^2)/2)*$O$52)/($O$48*SQRT($O$52))))*$EP53)*100*$B$56,0)</f>
        <v>0</v>
      </c>
      <c r="FJ53" s="69">
        <f ca="1">IFERROR((NORMSDIST(-(((LN($EP53/$C$57)+(#REF!+($O$48^2)/2)*$O$52)/($O$48*SQRT($O$52)))-$O$48*SQRT($O$52)))*$C$57*EXP(-#REF!*$O$52)-NORMSDIST(-((LN($EP53/$C$57)+(#REF!+($O$48^2)/2)*$O$52)/($O$48*SQRT($O$52))))*$EP53)*100*$B$57,0)</f>
        <v>0</v>
      </c>
      <c r="FK53" s="69">
        <f ca="1">IFERROR((NORMSDIST(-(((LN($EP53/$C$58)+(#REF!+($O$48^2)/2)*$O$52)/($O$48*SQRT($O$52)))-$O$48*SQRT($O$52)))*$C$58*EXP(-#REF!*$O$52)-NORMSDIST(-((LN($EP53/$C$58)+(#REF!+($O$48^2)/2)*$O$52)/($O$48*SQRT($O$52))))*$EP53)*100*$B$58,0)</f>
        <v>0</v>
      </c>
      <c r="FL53" s="69">
        <f ca="1">IFERROR((NORMSDIST(-(((LN($EP53/$C$59)+(#REF!+($O$48^2)/2)*$O$52)/($O$48*SQRT($O$52)))-$O$48*SQRT($O$52)))*$C$59*EXP(-#REF!*$O$52)-NORMSDIST(-((LN($EP53/$C$59)+(#REF!+($O$48^2)/2)*$O$52)/($O$48*SQRT($O$52))))*$EP53)*100*$B$59,0)</f>
        <v>0</v>
      </c>
      <c r="FM53" s="69">
        <f ca="1">IFERROR((NORMSDIST(-(((LN($EP53/$C$60)+(#REF!+($O$48^2)/2)*$O$52)/($O$48*SQRT($O$52)))-$O$48*SQRT($O$52)))*$C$60*EXP(-#REF!*$O$52)-NORMSDIST(-((LN($EP53/$C$60)+(#REF!+($O$48^2)/2)*$O$52)/($O$48*SQRT($O$52))))*$EP53)*100*$B$60,0)</f>
        <v>0</v>
      </c>
      <c r="FN53" s="69">
        <f ca="1">IFERROR((NORMSDIST(-(((LN($EP53/$C$61)+(#REF!+($O$48^2)/2)*$O$52)/($O$48*SQRT($O$52)))-$O$48*SQRT($O$52)))*$C$61*EXP(-#REF!*$O$52)-NORMSDIST(-((LN($EP53/$C$61)+(#REF!+($O$48^2)/2)*$O$52)/($O$48*SQRT($O$52))))*$EP53)*100*$B$61,0)</f>
        <v>0</v>
      </c>
      <c r="FO53" s="69">
        <f ca="1">IFERROR((NORMSDIST(-(((LN($EP53/$C$62)+(#REF!+($O$48^2)/2)*$O$52)/($O$48*SQRT($O$52)))-$O$48*SQRT($O$52)))*$C$62*EXP(-#REF!*$O$52)-NORMSDIST(-((LN($EP53/$C$62)+(#REF!+($O$48^2)/2)*$O$52)/($O$48*SQRT($O$52))))*$EP53)*100*$B$62,0)</f>
        <v>0</v>
      </c>
      <c r="FP53" s="69">
        <f ca="1">IFERROR((NORMSDIST(-(((LN($EP53/$C$63)+(#REF!+($O$48^2)/2)*$O$52)/($O$48*SQRT($O$52)))-$O$48*SQRT($O$52)))*$C$63*EXP(-#REF!*$O$52)-NORMSDIST(-((LN($EP53/$C$63)+(#REF!+($O$48^2)/2)*$O$52)/($O$48*SQRT($O$52))))*$EP53)*100*$B$63,0)</f>
        <v>0</v>
      </c>
      <c r="FQ53" s="69">
        <f ca="1">IFERROR((NORMSDIST(-(((LN($EP53/$C$64)+(#REF!+($O$48^2)/2)*$O$52)/($O$48*SQRT($O$52)))-$O$48*SQRT($O$52)))*$C$64*EXP(-#REF!*$O$52)-NORMSDIST(-((LN($EP53/$C$64)+(#REF!+($O$48^2)/2)*$O$52)/($O$48*SQRT($O$52))))*$EP53)*100*$B$64,0)</f>
        <v>0</v>
      </c>
      <c r="FR53" s="69">
        <f ca="1">IFERROR((NORMSDIST(-(((LN($EP53/$C$65)+(#REF!+($O$48^2)/2)*$O$52)/($O$48*SQRT($O$52)))-$O$48*SQRT($O$52)))*$C$65*EXP(-#REF!*$O$52)-NORMSDIST(-((LN($EP53/$C$65)+(#REF!+($O$48^2)/2)*$O$52)/($O$48*SQRT($O$52))))*$EP53)*100*$B$65,0)</f>
        <v>0</v>
      </c>
      <c r="FS53" s="69">
        <f ca="1">IFERROR((NORMSDIST(-(((LN($EP53/$C$66)+(#REF!+($O$48^2)/2)*$O$52)/($O$48*SQRT($O$52)))-$O$48*SQRT($O$52)))*$C$66*EXP(-#REF!*$O$52)-NORMSDIST(-((LN($EP53/$C$66)+(#REF!+($O$48^2)/2)*$O$52)/($O$48*SQRT($O$52))))*$EP53)*100*$B$66,0)</f>
        <v>0</v>
      </c>
      <c r="FT53" s="69">
        <f ca="1">IFERROR((NORMSDIST(-(((LN($EP53/$C$67)+(#REF!+($O$48^2)/2)*$O$52)/($O$48*SQRT($O$52)))-$O$48*SQRT($O$52)))*$C$67*EXP(-#REF!*$O$52)-NORMSDIST(-((LN($EP53/$C$67)+(#REF!+($O$48^2)/2)*$O$52)/($O$48*SQRT($O$52))))*$EP53)*100*$B$67,0)</f>
        <v>0</v>
      </c>
      <c r="FU53" s="69">
        <f ca="1">IFERROR((NORMSDIST(-(((LN($EP53/$C$68)+(#REF!+($O$48^2)/2)*$O$52)/($O$48*SQRT($O$52)))-$O$48*SQRT($O$52)))*$C$68*EXP(-#REF!*$O$52)-NORMSDIST(-((LN($EP53/$C$68)+(#REF!+($O$48^2)/2)*$O$52)/($O$48*SQRT($O$52))))*$EP53)*100*$B$68,0)</f>
        <v>0</v>
      </c>
      <c r="FV53" s="69">
        <f ca="1">IFERROR((NORMSDIST(-(((LN($EP53/$C$69)+(#REF!+($O$48^2)/2)*$O$52)/($O$48*SQRT($O$52)))-$O$48*SQRT($O$52)))*$C$69*EXP(-#REF!*$O$52)-NORMSDIST(-((LN($EP53/$C$69)+(#REF!+($O$48^2)/2)*$O$52)/($O$48*SQRT($O$52))))*$EP53)*100*$B$69,0)</f>
        <v>0</v>
      </c>
      <c r="FW53" s="69">
        <f ca="1">IFERROR((NORMSDIST(-(((LN($EP53/$C$70)+(#REF!+($O$48^2)/2)*$O$52)/($O$48*SQRT($O$52)))-$O$48*SQRT($O$52)))*$C$70*EXP(-#REF!*$O$52)-NORMSDIST(-((LN($EP53/$C$70)+(#REF!+($O$48^2)/2)*$O$52)/($O$48*SQRT($O$52))))*$EP53)*100*$B$70,0)</f>
        <v>0</v>
      </c>
      <c r="FX53" s="69">
        <f ca="1">IFERROR((NORMSDIST(-(((LN($EP53/$C$71)+(#REF!+($O$48^2)/2)*$O$52)/($O$48*SQRT($O$52)))-$O$48*SQRT($O$52)))*$C$71*EXP(-#REF!*$O$52)-NORMSDIST(-((LN($EP53/$C$71)+(#REF!+($O$48^2)/2)*$O$52)/($O$48*SQRT($O$52))))*$EP53)*100*$B$71,0)</f>
        <v>0</v>
      </c>
      <c r="FY53" s="69">
        <f ca="1">IFERROR((NORMSDIST(-(((LN($EP53/$C$72)+(#REF!+($O$48^2)/2)*$O$52)/($O$48*SQRT($O$52)))-$O$48*SQRT($O$52)))*$C$72*EXP(-#REF!*$O$52)-NORMSDIST(-((LN($EP53/$C$72)+(#REF!+($O$48^2)/2)*$O$52)/($O$48*SQRT($O$52))))*$EP53)*100*$B$72,0)</f>
        <v>0</v>
      </c>
      <c r="FZ53" s="69">
        <f t="shared" si="127"/>
        <v>0</v>
      </c>
      <c r="GA53" s="69">
        <f t="shared" si="128"/>
        <v>0</v>
      </c>
      <c r="GB53" s="69">
        <f t="shared" si="129"/>
        <v>0</v>
      </c>
      <c r="GC53" s="69">
        <f t="shared" si="130"/>
        <v>0</v>
      </c>
      <c r="GD53" s="70"/>
      <c r="GE53" s="86">
        <f t="shared" ca="1" si="131"/>
        <v>0</v>
      </c>
    </row>
    <row r="54" spans="1:187">
      <c r="A54" s="167" t="s">
        <v>205</v>
      </c>
      <c r="B54" s="594"/>
      <c r="C54" s="600"/>
      <c r="D54" s="595"/>
      <c r="E54" s="591">
        <f t="shared" si="0"/>
        <v>0</v>
      </c>
      <c r="F54" s="593">
        <f t="shared" si="79"/>
        <v>0</v>
      </c>
      <c r="G54" s="596" t="str">
        <f t="shared" si="132"/>
        <v/>
      </c>
      <c r="H54" s="781"/>
      <c r="I54" s="637">
        <f t="shared" si="80"/>
        <v>0</v>
      </c>
      <c r="J54" s="681">
        <f t="shared" si="81"/>
        <v>0</v>
      </c>
      <c r="K54" s="49"/>
      <c r="L54" s="904" t="s">
        <v>415</v>
      </c>
      <c r="M54" s="903"/>
      <c r="N54" s="903"/>
      <c r="O54" s="808">
        <v>1E-4</v>
      </c>
      <c r="P54" s="89"/>
      <c r="Q54" s="88"/>
      <c r="R54" s="89"/>
      <c r="S54" s="90"/>
      <c r="T54" s="89"/>
      <c r="U54" s="89"/>
      <c r="V54" s="89"/>
      <c r="W54" s="89"/>
      <c r="X54" s="52"/>
      <c r="Y54" s="52"/>
      <c r="Z54" s="52"/>
      <c r="AA54" s="88"/>
      <c r="AB54" s="89"/>
      <c r="AC54" s="90"/>
      <c r="AD54" s="91"/>
      <c r="AE54" s="91"/>
      <c r="AF54" s="91"/>
      <c r="AG54" s="91"/>
      <c r="AH54" s="52"/>
      <c r="AI54" s="52"/>
      <c r="AJ54" s="52"/>
      <c r="AK54" s="603"/>
      <c r="AL54" s="605" t="s">
        <v>160</v>
      </c>
      <c r="AM54" s="584"/>
      <c r="AN54" s="598"/>
      <c r="AO54" s="587"/>
      <c r="AP54" s="590">
        <f t="shared" si="16"/>
        <v>0</v>
      </c>
      <c r="AQ54" s="601">
        <f t="shared" si="82"/>
        <v>0</v>
      </c>
      <c r="AR54" s="606" t="s">
        <v>206</v>
      </c>
      <c r="AS54" s="584"/>
      <c r="AT54" s="598"/>
      <c r="AU54" s="587"/>
      <c r="AV54" s="590">
        <f t="shared" si="18"/>
        <v>0</v>
      </c>
      <c r="AW54" s="601">
        <f t="shared" si="83"/>
        <v>0</v>
      </c>
      <c r="AX54" s="609" t="s">
        <v>207</v>
      </c>
      <c r="AY54" s="607"/>
      <c r="AZ54" s="587"/>
      <c r="BA54" s="590">
        <f t="shared" si="20"/>
        <v>0</v>
      </c>
      <c r="BB54" s="592">
        <f t="shared" si="84"/>
        <v>0</v>
      </c>
      <c r="CY54" s="68">
        <f t="shared" si="133"/>
        <v>4117.48704</v>
      </c>
      <c r="CZ54" s="69">
        <f t="shared" si="86"/>
        <v>0</v>
      </c>
      <c r="DA54" s="69">
        <f t="shared" si="87"/>
        <v>0</v>
      </c>
      <c r="DB54" s="69">
        <f t="shared" si="88"/>
        <v>0</v>
      </c>
      <c r="DC54" s="69">
        <f t="shared" si="89"/>
        <v>0</v>
      </c>
      <c r="DD54" s="69">
        <f t="shared" si="90"/>
        <v>0</v>
      </c>
      <c r="DE54" s="69">
        <f t="shared" si="91"/>
        <v>0</v>
      </c>
      <c r="DF54" s="69">
        <f t="shared" si="92"/>
        <v>0</v>
      </c>
      <c r="DG54" s="69">
        <f t="shared" si="93"/>
        <v>0</v>
      </c>
      <c r="DH54" s="69">
        <f t="shared" si="94"/>
        <v>0</v>
      </c>
      <c r="DI54" s="69">
        <f t="shared" si="95"/>
        <v>0</v>
      </c>
      <c r="DJ54" s="69">
        <f t="shared" si="96"/>
        <v>0</v>
      </c>
      <c r="DK54" s="69">
        <f t="shared" si="97"/>
        <v>0</v>
      </c>
      <c r="DL54" s="69">
        <f t="shared" si="98"/>
        <v>0</v>
      </c>
      <c r="DM54" s="69">
        <f t="shared" si="99"/>
        <v>0</v>
      </c>
      <c r="DN54" s="69">
        <f t="shared" si="100"/>
        <v>0</v>
      </c>
      <c r="DO54" s="69">
        <f t="shared" si="101"/>
        <v>0</v>
      </c>
      <c r="DP54" s="69">
        <f t="shared" si="102"/>
        <v>0</v>
      </c>
      <c r="DQ54" s="69">
        <f t="shared" si="103"/>
        <v>0</v>
      </c>
      <c r="DR54" s="69">
        <f t="shared" si="104"/>
        <v>0</v>
      </c>
      <c r="DS54" s="69">
        <f t="shared" si="105"/>
        <v>0</v>
      </c>
      <c r="DT54" s="69">
        <f t="shared" si="106"/>
        <v>0</v>
      </c>
      <c r="DU54" s="69">
        <f t="shared" si="107"/>
        <v>0</v>
      </c>
      <c r="DV54" s="69">
        <f t="shared" si="108"/>
        <v>0</v>
      </c>
      <c r="DW54" s="69">
        <f t="shared" si="109"/>
        <v>0</v>
      </c>
      <c r="DX54" s="69">
        <f t="shared" si="110"/>
        <v>0</v>
      </c>
      <c r="DY54" s="69">
        <f t="shared" si="111"/>
        <v>0</v>
      </c>
      <c r="DZ54" s="69">
        <f t="shared" si="112"/>
        <v>0</v>
      </c>
      <c r="EA54" s="69">
        <f t="shared" si="113"/>
        <v>0</v>
      </c>
      <c r="EB54" s="69">
        <f t="shared" si="114"/>
        <v>0</v>
      </c>
      <c r="EC54" s="69">
        <f t="shared" si="115"/>
        <v>0</v>
      </c>
      <c r="ED54" s="69">
        <f t="shared" si="116"/>
        <v>0</v>
      </c>
      <c r="EE54" s="69">
        <f t="shared" si="117"/>
        <v>0</v>
      </c>
      <c r="EF54" s="69">
        <f t="shared" si="118"/>
        <v>0</v>
      </c>
      <c r="EG54" s="69">
        <f t="shared" si="119"/>
        <v>0</v>
      </c>
      <c r="EH54" s="69">
        <f t="shared" si="120"/>
        <v>0</v>
      </c>
      <c r="EI54" s="69">
        <f t="shared" si="121"/>
        <v>0</v>
      </c>
      <c r="EJ54" s="69">
        <f t="shared" si="122"/>
        <v>0</v>
      </c>
      <c r="EK54" s="69">
        <f t="shared" si="123"/>
        <v>0</v>
      </c>
      <c r="EL54" s="69">
        <f t="shared" si="124"/>
        <v>0</v>
      </c>
      <c r="EM54" s="70"/>
      <c r="EN54" s="86">
        <f t="shared" si="125"/>
        <v>0</v>
      </c>
      <c r="EO54" s="58"/>
      <c r="EP54" s="68">
        <f t="shared" si="134"/>
        <v>4117.48704</v>
      </c>
      <c r="EQ54" s="69">
        <f ca="1">IFERROR((NORMSDIST(-(((LN($EP54/$C$38)+(#REF!+($O$48^2)/2)*$O$52)/($O$48*SQRT($O$52)))-$O$48*SQRT($O$52)))*$C$38*EXP(-#REF!*$O$52)-NORMSDIST(-((LN($EP54/$C$38)+(#REF!+($O$48^2)/2)*$O$52)/($O$48*SQRT($O$52))))*$EP54)*100*$B$38,0)</f>
        <v>0</v>
      </c>
      <c r="ER54" s="69">
        <f ca="1">IFERROR((NORMSDIST(-(((LN($EP54/$C$39)+(#REF!+($O$48^2)/2)*$O$52)/($O$48*SQRT($O$52)))-$O$48*SQRT($O$52)))*$C$39*EXP(-#REF!*$O$52)-NORMSDIST(-((LN($EP54/$C$39)+(#REF!+($O$48^2)/2)*$O$52)/($O$48*SQRT($O$52))))*$EP54)*100*$B$39,0)</f>
        <v>0</v>
      </c>
      <c r="ES54" s="69">
        <f ca="1">IFERROR((NORMSDIST(-(((LN($EP54/$C$40)+(#REF!+($O$48^2)/2)*$O$52)/($O$48*SQRT($O$52)))-$O$48*SQRT($O$52)))*$C$40*EXP(-#REF!*$O$52)-NORMSDIST(-((LN($EP54/$C$40)+(#REF!+($O$48^2)/2)*$O$52)/($O$48*SQRT($O$52))))*$EP54)*100*$B$40,0)</f>
        <v>0</v>
      </c>
      <c r="ET54" s="69">
        <f ca="1">IFERROR((NORMSDIST(-(((LN($EP54/$C$41)+(#REF!+($O$48^2)/2)*$O$52)/($O$48*SQRT($O$52)))-$O$48*SQRT($O$52)))*$C$41*EXP(-#REF!*$O$52)-NORMSDIST(-((LN($EP54/$C$41)+(#REF!+($O$48^2)/2)*$O$52)/($O$48*SQRT($O$52))))*$EP54)*100*$B$41,0)</f>
        <v>0</v>
      </c>
      <c r="EU54" s="69">
        <f ca="1">IFERROR((NORMSDIST(-(((LN($EP54/$C$42)+(#REF!+($O$48^2)/2)*$O$52)/($O$48*SQRT($O$52)))-$O$48*SQRT($O$52)))*$C$42*EXP(-#REF!*$O$52)-NORMSDIST(-((LN($EP54/$C$42)+(#REF!+($O$48^2)/2)*$O$52)/($O$48*SQRT($O$52))))*$EP54)*100*$B$42,0)</f>
        <v>0</v>
      </c>
      <c r="EV54" s="69">
        <f ca="1">IFERROR((NORMSDIST(-(((LN($EP54/$C$43)+(#REF!+($O$48^2)/2)*$O$52)/($O$48*SQRT($O$52)))-$O$48*SQRT($O$52)))*$C$43*EXP(-#REF!*$O$52)-NORMSDIST(-((LN($EP54/$C$43)+(#REF!+($O$48^2)/2)*$O$52)/($O$48*SQRT($O$52))))*$EP54)*100*$B$43,0)</f>
        <v>0</v>
      </c>
      <c r="EW54" s="69">
        <f ca="1">IFERROR((NORMSDIST(-(((LN($EP54/$C$44)+(#REF!+($O$48^2)/2)*$O$52)/($O$48*SQRT($O$52)))-$O$48*SQRT($O$52)))*$C$44*EXP(-#REF!*$O$52)-NORMSDIST(-((LN($EP54/$C$44)+(#REF!+($O$48^2)/2)*$O$52)/($O$48*SQRT($O$52))))*$EP54)*100*$B$44,0)</f>
        <v>0</v>
      </c>
      <c r="EX54" s="69">
        <f ca="1">IFERROR((NORMSDIST(-(((LN($EP54/$C$45)+(#REF!+($O$48^2)/2)*$O$52)/($O$48*SQRT($O$52)))-$O$48*SQRT($O$52)))*$C$45*EXP(-#REF!*$O$52)-NORMSDIST(-((LN($EP54/$C$45)+(#REF!+($O$48^2)/2)*$O$52)/($O$48*SQRT($O$52))))*$EP54)*100*$B$45,0)</f>
        <v>0</v>
      </c>
      <c r="EY54" s="69">
        <f ca="1">IFERROR((NORMSDIST(-(((LN($EP54/$C$46)+(#REF!+($O$48^2)/2)*$O$52)/($O$48*SQRT($O$52)))-$O$48*SQRT($O$52)))*$C$46*EXP(-#REF!*$O$52)-NORMSDIST(-((LN($EP54/$C$46)+(#REF!+($O$48^2)/2)*$O$52)/($O$48*SQRT($O$52))))*$EP54)*100*$B$46,0)</f>
        <v>0</v>
      </c>
      <c r="EZ54" s="69">
        <f ca="1">IFERROR((NORMSDIST(-(((LN($EP54/$C$47)+(#REF!+($O$48^2)/2)*$O$52)/($O$48*SQRT($O$52)))-$O$48*SQRT($O$52)))*$C$47*EXP(-#REF!*$O$52)-NORMSDIST(-((LN($EP54/$C$47)+(#REF!+($O$48^2)/2)*$O$52)/($O$48*SQRT($O$52))))*$EP54)*100*$B$47,0)</f>
        <v>0</v>
      </c>
      <c r="FA54" s="69">
        <f ca="1">IFERROR((NORMSDIST(-(((LN($EP54/$C$48)+(#REF!+($O$48^2)/2)*$O$52)/($O$48*SQRT($O$52)))-$O$48*SQRT($O$52)))*$C$48*EXP(-#REF!*$O$52)-NORMSDIST(-((LN($EP54/$C$48)+(#REF!+($O$48^2)/2)*$O$52)/($O$48*SQRT($O$52))))*$EP54)*100*$B$48,0)</f>
        <v>0</v>
      </c>
      <c r="FB54" s="69">
        <f ca="1">IFERROR((NORMSDIST(-(((LN($EP54/$C$49)+(#REF!+($O$48^2)/2)*$O$52)/($O$48*SQRT($O$52)))-$O$48*SQRT($O$52)))*$C$49*EXP(-#REF!*$O$52)-NORMSDIST(-((LN($EP54/$C$49)+(#REF!+($O$48^2)/2)*$O$52)/($O$48*SQRT($O$52))))*$EP54)*100*$B$49,0)</f>
        <v>0</v>
      </c>
      <c r="FC54" s="69">
        <f ca="1">IFERROR((NORMSDIST(-(((LN($EP54/$C$50)+(#REF!+($O$48^2)/2)*$O$52)/($O$48*SQRT($O$52)))-$O$48*SQRT($O$52)))*$C$50*EXP(-#REF!*$O$52)-NORMSDIST(-((LN($EP54/$C$50)+(#REF!+($O$48^2)/2)*$O$52)/($O$48*SQRT($O$52))))*$EP54)*100*$B$50,0)</f>
        <v>0</v>
      </c>
      <c r="FD54" s="69">
        <f ca="1">IFERROR((NORMSDIST(-(((LN($EP54/$C$51)+(#REF!+($O$48^2)/2)*$O$52)/($O$48*SQRT($O$52)))-$O$48*SQRT($O$52)))*$C$51*EXP(-#REF!*$O$52)-NORMSDIST(-((LN($EP54/$C$51)+(#REF!+($O$48^2)/2)*$O$52)/($O$48*SQRT($O$52))))*$EP54)*100*$B$51,0)</f>
        <v>0</v>
      </c>
      <c r="FE54" s="69">
        <f ca="1">IFERROR((NORMSDIST(-(((LN($EP54/$C$52)+(#REF!+($O$48^2)/2)*$O$52)/($O$48*SQRT($O$52)))-$O$48*SQRT($O$52)))*$C$52*EXP(-#REF!*$O$52)-NORMSDIST(-((LN($EP54/$C$52)+(#REF!+($O$48^2)/2)*$O$52)/($O$48*SQRT($O$52))))*$EP54)*100*$B$52,0)</f>
        <v>0</v>
      </c>
      <c r="FF54" s="69">
        <f ca="1">IFERROR((NORMSDIST(-(((LN($EP54/$C$53)+(#REF!+($O$48^2)/2)*$O$52)/($O$48*SQRT($O$52)))-$O$48*SQRT($O$52)))*$C$53*EXP(-#REF!*$O$52)-NORMSDIST(-((LN($EP54/$C$53)+(#REF!+($O$48^2)/2)*$O$52)/($O$48*SQRT($O$52))))*$EP54)*100*$B$53,0)</f>
        <v>0</v>
      </c>
      <c r="FG54" s="69">
        <f ca="1">IFERROR((NORMSDIST(-(((LN($EP54/$C$54)+(#REF!+($O$48^2)/2)*$O$52)/($O$48*SQRT($O$52)))-$O$48*SQRT($O$52)))*$C$54*EXP(-#REF!*$O$52)-NORMSDIST(-((LN($EP54/$C$54)+(#REF!+($O$48^2)/2)*$O$52)/($O$48*SQRT($O$52))))*$EP54)*100*$B$54,0)</f>
        <v>0</v>
      </c>
      <c r="FH54" s="69">
        <f ca="1">IFERROR((NORMSDIST(-(((LN($EP54/$C$55)+(#REF!+($O$48^2)/2)*$O$52)/($O$48*SQRT($O$52)))-$O$48*SQRT($O$52)))*$C$55*EXP(-#REF!*$O$52)-NORMSDIST(-((LN($EP54/$C$55)+(#REF!+($O$48^2)/2)*$O$52)/($O$48*SQRT($O$52))))*$EP54)*100*$B$55,0)</f>
        <v>0</v>
      </c>
      <c r="FI54" s="69">
        <f ca="1">IFERROR((NORMSDIST(-(((LN($EP54/$C$56)+(#REF!+($O$48^2)/2)*$O$52)/($O$48*SQRT($O$52)))-$O$48*SQRT($O$52)))*$C$56*EXP(-#REF!*$O$52)-NORMSDIST(-((LN($EP54/$C$56)+(#REF!+($O$48^2)/2)*$O$52)/($O$48*SQRT($O$52))))*$EP54)*100*$B$56,0)</f>
        <v>0</v>
      </c>
      <c r="FJ54" s="69">
        <f ca="1">IFERROR((NORMSDIST(-(((LN($EP54/$C$57)+(#REF!+($O$48^2)/2)*$O$52)/($O$48*SQRT($O$52)))-$O$48*SQRT($O$52)))*$C$57*EXP(-#REF!*$O$52)-NORMSDIST(-((LN($EP54/$C$57)+(#REF!+($O$48^2)/2)*$O$52)/($O$48*SQRT($O$52))))*$EP54)*100*$B$57,0)</f>
        <v>0</v>
      </c>
      <c r="FK54" s="69">
        <f ca="1">IFERROR((NORMSDIST(-(((LN($EP54/$C$58)+(#REF!+($O$48^2)/2)*$O$52)/($O$48*SQRT($O$52)))-$O$48*SQRT($O$52)))*$C$58*EXP(-#REF!*$O$52)-NORMSDIST(-((LN($EP54/$C$58)+(#REF!+($O$48^2)/2)*$O$52)/($O$48*SQRT($O$52))))*$EP54)*100*$B$58,0)</f>
        <v>0</v>
      </c>
      <c r="FL54" s="69">
        <f ca="1">IFERROR((NORMSDIST(-(((LN($EP54/$C$59)+(#REF!+($O$48^2)/2)*$O$52)/($O$48*SQRT($O$52)))-$O$48*SQRT($O$52)))*$C$59*EXP(-#REF!*$O$52)-NORMSDIST(-((LN($EP54/$C$59)+(#REF!+($O$48^2)/2)*$O$52)/($O$48*SQRT($O$52))))*$EP54)*100*$B$59,0)</f>
        <v>0</v>
      </c>
      <c r="FM54" s="69">
        <f ca="1">IFERROR((NORMSDIST(-(((LN($EP54/$C$60)+(#REF!+($O$48^2)/2)*$O$52)/($O$48*SQRT($O$52)))-$O$48*SQRT($O$52)))*$C$60*EXP(-#REF!*$O$52)-NORMSDIST(-((LN($EP54/$C$60)+(#REF!+($O$48^2)/2)*$O$52)/($O$48*SQRT($O$52))))*$EP54)*100*$B$60,0)</f>
        <v>0</v>
      </c>
      <c r="FN54" s="69">
        <f ca="1">IFERROR((NORMSDIST(-(((LN($EP54/$C$61)+(#REF!+($O$48^2)/2)*$O$52)/($O$48*SQRT($O$52)))-$O$48*SQRT($O$52)))*$C$61*EXP(-#REF!*$O$52)-NORMSDIST(-((LN($EP54/$C$61)+(#REF!+($O$48^2)/2)*$O$52)/($O$48*SQRT($O$52))))*$EP54)*100*$B$61,0)</f>
        <v>0</v>
      </c>
      <c r="FO54" s="69">
        <f ca="1">IFERROR((NORMSDIST(-(((LN($EP54/$C$62)+(#REF!+($O$48^2)/2)*$O$52)/($O$48*SQRT($O$52)))-$O$48*SQRT($O$52)))*$C$62*EXP(-#REF!*$O$52)-NORMSDIST(-((LN($EP54/$C$62)+(#REF!+($O$48^2)/2)*$O$52)/($O$48*SQRT($O$52))))*$EP54)*100*$B$62,0)</f>
        <v>0</v>
      </c>
      <c r="FP54" s="69">
        <f ca="1">IFERROR((NORMSDIST(-(((LN($EP54/$C$63)+(#REF!+($O$48^2)/2)*$O$52)/($O$48*SQRT($O$52)))-$O$48*SQRT($O$52)))*$C$63*EXP(-#REF!*$O$52)-NORMSDIST(-((LN($EP54/$C$63)+(#REF!+($O$48^2)/2)*$O$52)/($O$48*SQRT($O$52))))*$EP54)*100*$B$63,0)</f>
        <v>0</v>
      </c>
      <c r="FQ54" s="69">
        <f ca="1">IFERROR((NORMSDIST(-(((LN($EP54/$C$64)+(#REF!+($O$48^2)/2)*$O$52)/($O$48*SQRT($O$52)))-$O$48*SQRT($O$52)))*$C$64*EXP(-#REF!*$O$52)-NORMSDIST(-((LN($EP54/$C$64)+(#REF!+($O$48^2)/2)*$O$52)/($O$48*SQRT($O$52))))*$EP54)*100*$B$64,0)</f>
        <v>0</v>
      </c>
      <c r="FR54" s="69">
        <f ca="1">IFERROR((NORMSDIST(-(((LN($EP54/$C$65)+(#REF!+($O$48^2)/2)*$O$52)/($O$48*SQRT($O$52)))-$O$48*SQRT($O$52)))*$C$65*EXP(-#REF!*$O$52)-NORMSDIST(-((LN($EP54/$C$65)+(#REF!+($O$48^2)/2)*$O$52)/($O$48*SQRT($O$52))))*$EP54)*100*$B$65,0)</f>
        <v>0</v>
      </c>
      <c r="FS54" s="69">
        <f ca="1">IFERROR((NORMSDIST(-(((LN($EP54/$C$66)+(#REF!+($O$48^2)/2)*$O$52)/($O$48*SQRT($O$52)))-$O$48*SQRT($O$52)))*$C$66*EXP(-#REF!*$O$52)-NORMSDIST(-((LN($EP54/$C$66)+(#REF!+($O$48^2)/2)*$O$52)/($O$48*SQRT($O$52))))*$EP54)*100*$B$66,0)</f>
        <v>0</v>
      </c>
      <c r="FT54" s="69">
        <f ca="1">IFERROR((NORMSDIST(-(((LN($EP54/$C$67)+(#REF!+($O$48^2)/2)*$O$52)/($O$48*SQRT($O$52)))-$O$48*SQRT($O$52)))*$C$67*EXP(-#REF!*$O$52)-NORMSDIST(-((LN($EP54/$C$67)+(#REF!+($O$48^2)/2)*$O$52)/($O$48*SQRT($O$52))))*$EP54)*100*$B$67,0)</f>
        <v>0</v>
      </c>
      <c r="FU54" s="69">
        <f ca="1">IFERROR((NORMSDIST(-(((LN($EP54/$C$68)+(#REF!+($O$48^2)/2)*$O$52)/($O$48*SQRT($O$52)))-$O$48*SQRT($O$52)))*$C$68*EXP(-#REF!*$O$52)-NORMSDIST(-((LN($EP54/$C$68)+(#REF!+($O$48^2)/2)*$O$52)/($O$48*SQRT($O$52))))*$EP54)*100*$B$68,0)</f>
        <v>0</v>
      </c>
      <c r="FV54" s="69">
        <f ca="1">IFERROR((NORMSDIST(-(((LN($EP54/$C$69)+(#REF!+($O$48^2)/2)*$O$52)/($O$48*SQRT($O$52)))-$O$48*SQRT($O$52)))*$C$69*EXP(-#REF!*$O$52)-NORMSDIST(-((LN($EP54/$C$69)+(#REF!+($O$48^2)/2)*$O$52)/($O$48*SQRT($O$52))))*$EP54)*100*$B$69,0)</f>
        <v>0</v>
      </c>
      <c r="FW54" s="69">
        <f ca="1">IFERROR((NORMSDIST(-(((LN($EP54/$C$70)+(#REF!+($O$48^2)/2)*$O$52)/($O$48*SQRT($O$52)))-$O$48*SQRT($O$52)))*$C$70*EXP(-#REF!*$O$52)-NORMSDIST(-((LN($EP54/$C$70)+(#REF!+($O$48^2)/2)*$O$52)/($O$48*SQRT($O$52))))*$EP54)*100*$B$70,0)</f>
        <v>0</v>
      </c>
      <c r="FX54" s="69">
        <f ca="1">IFERROR((NORMSDIST(-(((LN($EP54/$C$71)+(#REF!+($O$48^2)/2)*$O$52)/($O$48*SQRT($O$52)))-$O$48*SQRT($O$52)))*$C$71*EXP(-#REF!*$O$52)-NORMSDIST(-((LN($EP54/$C$71)+(#REF!+($O$48^2)/2)*$O$52)/($O$48*SQRT($O$52))))*$EP54)*100*$B$71,0)</f>
        <v>0</v>
      </c>
      <c r="FY54" s="69">
        <f ca="1">IFERROR((NORMSDIST(-(((LN($EP54/$C$72)+(#REF!+($O$48^2)/2)*$O$52)/($O$48*SQRT($O$52)))-$O$48*SQRT($O$52)))*$C$72*EXP(-#REF!*$O$52)-NORMSDIST(-((LN($EP54/$C$72)+(#REF!+($O$48^2)/2)*$O$52)/($O$48*SQRT($O$52))))*$EP54)*100*$B$72,0)</f>
        <v>0</v>
      </c>
      <c r="FZ54" s="69">
        <f t="shared" si="127"/>
        <v>0</v>
      </c>
      <c r="GA54" s="69">
        <f t="shared" si="128"/>
        <v>0</v>
      </c>
      <c r="GB54" s="69">
        <f t="shared" si="129"/>
        <v>0</v>
      </c>
      <c r="GC54" s="69">
        <f t="shared" si="130"/>
        <v>0</v>
      </c>
      <c r="GD54" s="70"/>
      <c r="GE54" s="86">
        <f t="shared" ca="1" si="131"/>
        <v>0</v>
      </c>
    </row>
    <row r="55" spans="1:187">
      <c r="A55" s="869" t="s">
        <v>205</v>
      </c>
      <c r="B55" s="870"/>
      <c r="C55" s="871"/>
      <c r="D55" s="872"/>
      <c r="E55" s="873">
        <f t="shared" si="0"/>
        <v>0</v>
      </c>
      <c r="F55" s="874">
        <f t="shared" si="79"/>
        <v>0</v>
      </c>
      <c r="G55" s="875" t="str">
        <f t="shared" si="132"/>
        <v/>
      </c>
      <c r="H55" s="876"/>
      <c r="I55" s="877">
        <f t="shared" si="80"/>
        <v>0</v>
      </c>
      <c r="J55" s="878">
        <f t="shared" si="81"/>
        <v>0</v>
      </c>
      <c r="K55" s="49"/>
      <c r="L55" s="914" t="s">
        <v>407</v>
      </c>
      <c r="M55" s="907"/>
      <c r="N55" s="907"/>
      <c r="O55" s="712"/>
      <c r="P55" s="89"/>
      <c r="Q55" s="88"/>
      <c r="R55" s="89"/>
      <c r="S55" s="90"/>
      <c r="T55" s="89"/>
      <c r="U55" s="89"/>
      <c r="V55" s="89"/>
      <c r="W55" s="89"/>
      <c r="X55" s="52"/>
      <c r="Y55" s="52"/>
      <c r="Z55" s="52"/>
      <c r="AA55" s="88"/>
      <c r="AB55" s="89"/>
      <c r="AC55" s="90"/>
      <c r="AD55" s="91"/>
      <c r="AE55" s="91"/>
      <c r="AF55" s="91"/>
      <c r="AG55" s="91"/>
      <c r="AH55" s="52"/>
      <c r="AI55" s="52"/>
      <c r="AJ55" s="52"/>
      <c r="AK55" s="604"/>
      <c r="AL55" s="605" t="s">
        <v>160</v>
      </c>
      <c r="AM55" s="585"/>
      <c r="AN55" s="599"/>
      <c r="AO55" s="589"/>
      <c r="AP55" s="591">
        <f t="shared" si="16"/>
        <v>0</v>
      </c>
      <c r="AQ55" s="602">
        <f t="shared" si="82"/>
        <v>0</v>
      </c>
      <c r="AR55" s="606" t="s">
        <v>206</v>
      </c>
      <c r="AS55" s="585"/>
      <c r="AT55" s="599"/>
      <c r="AU55" s="589"/>
      <c r="AV55" s="591">
        <f t="shared" si="18"/>
        <v>0</v>
      </c>
      <c r="AW55" s="602">
        <f t="shared" si="83"/>
        <v>0</v>
      </c>
      <c r="AX55" s="609" t="s">
        <v>207</v>
      </c>
      <c r="AY55" s="608"/>
      <c r="AZ55" s="589"/>
      <c r="BA55" s="591">
        <f t="shared" si="20"/>
        <v>0</v>
      </c>
      <c r="BB55" s="593">
        <f t="shared" si="84"/>
        <v>0</v>
      </c>
      <c r="CY55" s="68">
        <f t="shared" si="133"/>
        <v>4199.8367808000003</v>
      </c>
      <c r="CZ55" s="69">
        <f t="shared" si="86"/>
        <v>0</v>
      </c>
      <c r="DA55" s="69">
        <f t="shared" si="87"/>
        <v>0</v>
      </c>
      <c r="DB55" s="69">
        <f t="shared" si="88"/>
        <v>0</v>
      </c>
      <c r="DC55" s="69">
        <f t="shared" si="89"/>
        <v>0</v>
      </c>
      <c r="DD55" s="69">
        <f t="shared" si="90"/>
        <v>0</v>
      </c>
      <c r="DE55" s="69">
        <f t="shared" si="91"/>
        <v>0</v>
      </c>
      <c r="DF55" s="69">
        <f t="shared" si="92"/>
        <v>0</v>
      </c>
      <c r="DG55" s="69">
        <f t="shared" si="93"/>
        <v>0</v>
      </c>
      <c r="DH55" s="69">
        <f t="shared" si="94"/>
        <v>0</v>
      </c>
      <c r="DI55" s="69">
        <f t="shared" si="95"/>
        <v>0</v>
      </c>
      <c r="DJ55" s="69">
        <f t="shared" si="96"/>
        <v>0</v>
      </c>
      <c r="DK55" s="69">
        <f t="shared" si="97"/>
        <v>0</v>
      </c>
      <c r="DL55" s="69">
        <f t="shared" si="98"/>
        <v>0</v>
      </c>
      <c r="DM55" s="69">
        <f t="shared" si="99"/>
        <v>0</v>
      </c>
      <c r="DN55" s="69">
        <f t="shared" si="100"/>
        <v>0</v>
      </c>
      <c r="DO55" s="69">
        <f t="shared" si="101"/>
        <v>0</v>
      </c>
      <c r="DP55" s="69">
        <f t="shared" si="102"/>
        <v>0</v>
      </c>
      <c r="DQ55" s="69">
        <f t="shared" si="103"/>
        <v>0</v>
      </c>
      <c r="DR55" s="69">
        <f t="shared" si="104"/>
        <v>0</v>
      </c>
      <c r="DS55" s="69">
        <f t="shared" si="105"/>
        <v>0</v>
      </c>
      <c r="DT55" s="69">
        <f t="shared" si="106"/>
        <v>0</v>
      </c>
      <c r="DU55" s="69">
        <f t="shared" si="107"/>
        <v>0</v>
      </c>
      <c r="DV55" s="69">
        <f t="shared" si="108"/>
        <v>0</v>
      </c>
      <c r="DW55" s="69">
        <f t="shared" si="109"/>
        <v>0</v>
      </c>
      <c r="DX55" s="69">
        <f t="shared" si="110"/>
        <v>0</v>
      </c>
      <c r="DY55" s="69">
        <f t="shared" si="111"/>
        <v>0</v>
      </c>
      <c r="DZ55" s="69">
        <f t="shared" si="112"/>
        <v>0</v>
      </c>
      <c r="EA55" s="69">
        <f t="shared" si="113"/>
        <v>0</v>
      </c>
      <c r="EB55" s="69">
        <f t="shared" si="114"/>
        <v>0</v>
      </c>
      <c r="EC55" s="69">
        <f t="shared" si="115"/>
        <v>0</v>
      </c>
      <c r="ED55" s="69">
        <f t="shared" si="116"/>
        <v>0</v>
      </c>
      <c r="EE55" s="69">
        <f t="shared" si="117"/>
        <v>0</v>
      </c>
      <c r="EF55" s="69">
        <f t="shared" si="118"/>
        <v>0</v>
      </c>
      <c r="EG55" s="69">
        <f t="shared" si="119"/>
        <v>0</v>
      </c>
      <c r="EH55" s="69">
        <f t="shared" si="120"/>
        <v>0</v>
      </c>
      <c r="EI55" s="69">
        <f t="shared" si="121"/>
        <v>0</v>
      </c>
      <c r="EJ55" s="69">
        <f t="shared" si="122"/>
        <v>0</v>
      </c>
      <c r="EK55" s="69">
        <f t="shared" si="123"/>
        <v>0</v>
      </c>
      <c r="EL55" s="69">
        <f t="shared" si="124"/>
        <v>0</v>
      </c>
      <c r="EM55" s="70"/>
      <c r="EN55" s="86">
        <f t="shared" si="125"/>
        <v>0</v>
      </c>
      <c r="EO55" s="58"/>
      <c r="EP55" s="68">
        <f t="shared" si="134"/>
        <v>4199.8367808000003</v>
      </c>
      <c r="EQ55" s="69">
        <f ca="1">IFERROR((NORMSDIST(-(((LN($EP55/$C$38)+(#REF!+($O$48^2)/2)*$O$52)/($O$48*SQRT($O$52)))-$O$48*SQRT($O$52)))*$C$38*EXP(-#REF!*$O$52)-NORMSDIST(-((LN($EP55/$C$38)+(#REF!+($O$48^2)/2)*$O$52)/($O$48*SQRT($O$52))))*$EP55)*100*$B$38,0)</f>
        <v>0</v>
      </c>
      <c r="ER55" s="69">
        <f ca="1">IFERROR((NORMSDIST(-(((LN($EP55/$C$39)+(#REF!+($O$48^2)/2)*$O$52)/($O$48*SQRT($O$52)))-$O$48*SQRT($O$52)))*$C$39*EXP(-#REF!*$O$52)-NORMSDIST(-((LN($EP55/$C$39)+(#REF!+($O$48^2)/2)*$O$52)/($O$48*SQRT($O$52))))*$EP55)*100*$B$39,0)</f>
        <v>0</v>
      </c>
      <c r="ES55" s="69">
        <f ca="1">IFERROR((NORMSDIST(-(((LN($EP55/$C$40)+(#REF!+($O$48^2)/2)*$O$52)/($O$48*SQRT($O$52)))-$O$48*SQRT($O$52)))*$C$40*EXP(-#REF!*$O$52)-NORMSDIST(-((LN($EP55/$C$40)+(#REF!+($O$48^2)/2)*$O$52)/($O$48*SQRT($O$52))))*$EP55)*100*$B$40,0)</f>
        <v>0</v>
      </c>
      <c r="ET55" s="69">
        <f ca="1">IFERROR((NORMSDIST(-(((LN($EP55/$C$41)+(#REF!+($O$48^2)/2)*$O$52)/($O$48*SQRT($O$52)))-$O$48*SQRT($O$52)))*$C$41*EXP(-#REF!*$O$52)-NORMSDIST(-((LN($EP55/$C$41)+(#REF!+($O$48^2)/2)*$O$52)/($O$48*SQRT($O$52))))*$EP55)*100*$B$41,0)</f>
        <v>0</v>
      </c>
      <c r="EU55" s="69">
        <f ca="1">IFERROR((NORMSDIST(-(((LN($EP55/$C$42)+(#REF!+($O$48^2)/2)*$O$52)/($O$48*SQRT($O$52)))-$O$48*SQRT($O$52)))*$C$42*EXP(-#REF!*$O$52)-NORMSDIST(-((LN($EP55/$C$42)+(#REF!+($O$48^2)/2)*$O$52)/($O$48*SQRT($O$52))))*$EP55)*100*$B$42,0)</f>
        <v>0</v>
      </c>
      <c r="EV55" s="69">
        <f ca="1">IFERROR((NORMSDIST(-(((LN($EP55/$C$43)+(#REF!+($O$48^2)/2)*$O$52)/($O$48*SQRT($O$52)))-$O$48*SQRT($O$52)))*$C$43*EXP(-#REF!*$O$52)-NORMSDIST(-((LN($EP55/$C$43)+(#REF!+($O$48^2)/2)*$O$52)/($O$48*SQRT($O$52))))*$EP55)*100*$B$43,0)</f>
        <v>0</v>
      </c>
      <c r="EW55" s="69">
        <f ca="1">IFERROR((NORMSDIST(-(((LN($EP55/$C$44)+(#REF!+($O$48^2)/2)*$O$52)/($O$48*SQRT($O$52)))-$O$48*SQRT($O$52)))*$C$44*EXP(-#REF!*$O$52)-NORMSDIST(-((LN($EP55/$C$44)+(#REF!+($O$48^2)/2)*$O$52)/($O$48*SQRT($O$52))))*$EP55)*100*$B$44,0)</f>
        <v>0</v>
      </c>
      <c r="EX55" s="69">
        <f ca="1">IFERROR((NORMSDIST(-(((LN($EP55/$C$45)+(#REF!+($O$48^2)/2)*$O$52)/($O$48*SQRT($O$52)))-$O$48*SQRT($O$52)))*$C$45*EXP(-#REF!*$O$52)-NORMSDIST(-((LN($EP55/$C$45)+(#REF!+($O$48^2)/2)*$O$52)/($O$48*SQRT($O$52))))*$EP55)*100*$B$45,0)</f>
        <v>0</v>
      </c>
      <c r="EY55" s="69">
        <f ca="1">IFERROR((NORMSDIST(-(((LN($EP55/$C$46)+(#REF!+($O$48^2)/2)*$O$52)/($O$48*SQRT($O$52)))-$O$48*SQRT($O$52)))*$C$46*EXP(-#REF!*$O$52)-NORMSDIST(-((LN($EP55/$C$46)+(#REF!+($O$48^2)/2)*$O$52)/($O$48*SQRT($O$52))))*$EP55)*100*$B$46,0)</f>
        <v>0</v>
      </c>
      <c r="EZ55" s="69">
        <f ca="1">IFERROR((NORMSDIST(-(((LN($EP55/$C$47)+(#REF!+($O$48^2)/2)*$O$52)/($O$48*SQRT($O$52)))-$O$48*SQRT($O$52)))*$C$47*EXP(-#REF!*$O$52)-NORMSDIST(-((LN($EP55/$C$47)+(#REF!+($O$48^2)/2)*$O$52)/($O$48*SQRT($O$52))))*$EP55)*100*$B$47,0)</f>
        <v>0</v>
      </c>
      <c r="FA55" s="69">
        <f ca="1">IFERROR((NORMSDIST(-(((LN($EP55/$C$48)+(#REF!+($O$48^2)/2)*$O$52)/($O$48*SQRT($O$52)))-$O$48*SQRT($O$52)))*$C$48*EXP(-#REF!*$O$52)-NORMSDIST(-((LN($EP55/$C$48)+(#REF!+($O$48^2)/2)*$O$52)/($O$48*SQRT($O$52))))*$EP55)*100*$B$48,0)</f>
        <v>0</v>
      </c>
      <c r="FB55" s="69">
        <f ca="1">IFERROR((NORMSDIST(-(((LN($EP55/$C$49)+(#REF!+($O$48^2)/2)*$O$52)/($O$48*SQRT($O$52)))-$O$48*SQRT($O$52)))*$C$49*EXP(-#REF!*$O$52)-NORMSDIST(-((LN($EP55/$C$49)+(#REF!+($O$48^2)/2)*$O$52)/($O$48*SQRT($O$52))))*$EP55)*100*$B$49,0)</f>
        <v>0</v>
      </c>
      <c r="FC55" s="69">
        <f ca="1">IFERROR((NORMSDIST(-(((LN($EP55/$C$50)+(#REF!+($O$48^2)/2)*$O$52)/($O$48*SQRT($O$52)))-$O$48*SQRT($O$52)))*$C$50*EXP(-#REF!*$O$52)-NORMSDIST(-((LN($EP55/$C$50)+(#REF!+($O$48^2)/2)*$O$52)/($O$48*SQRT($O$52))))*$EP55)*100*$B$50,0)</f>
        <v>0</v>
      </c>
      <c r="FD55" s="69">
        <f ca="1">IFERROR((NORMSDIST(-(((LN($EP55/$C$51)+(#REF!+($O$48^2)/2)*$O$52)/($O$48*SQRT($O$52)))-$O$48*SQRT($O$52)))*$C$51*EXP(-#REF!*$O$52)-NORMSDIST(-((LN($EP55/$C$51)+(#REF!+($O$48^2)/2)*$O$52)/($O$48*SQRT($O$52))))*$EP55)*100*$B$51,0)</f>
        <v>0</v>
      </c>
      <c r="FE55" s="69">
        <f ca="1">IFERROR((NORMSDIST(-(((LN($EP55/$C$52)+(#REF!+($O$48^2)/2)*$O$52)/($O$48*SQRT($O$52)))-$O$48*SQRT($O$52)))*$C$52*EXP(-#REF!*$O$52)-NORMSDIST(-((LN($EP55/$C$52)+(#REF!+($O$48^2)/2)*$O$52)/($O$48*SQRT($O$52))))*$EP55)*100*$B$52,0)</f>
        <v>0</v>
      </c>
      <c r="FF55" s="69">
        <f ca="1">IFERROR((NORMSDIST(-(((LN($EP55/$C$53)+(#REF!+($O$48^2)/2)*$O$52)/($O$48*SQRT($O$52)))-$O$48*SQRT($O$52)))*$C$53*EXP(-#REF!*$O$52)-NORMSDIST(-((LN($EP55/$C$53)+(#REF!+($O$48^2)/2)*$O$52)/($O$48*SQRT($O$52))))*$EP55)*100*$B$53,0)</f>
        <v>0</v>
      </c>
      <c r="FG55" s="69">
        <f ca="1">IFERROR((NORMSDIST(-(((LN($EP55/$C$54)+(#REF!+($O$48^2)/2)*$O$52)/($O$48*SQRT($O$52)))-$O$48*SQRT($O$52)))*$C$54*EXP(-#REF!*$O$52)-NORMSDIST(-((LN($EP55/$C$54)+(#REF!+($O$48^2)/2)*$O$52)/($O$48*SQRT($O$52))))*$EP55)*100*$B$54,0)</f>
        <v>0</v>
      </c>
      <c r="FH55" s="69">
        <f ca="1">IFERROR((NORMSDIST(-(((LN($EP55/$C$55)+(#REF!+($O$48^2)/2)*$O$52)/($O$48*SQRT($O$52)))-$O$48*SQRT($O$52)))*$C$55*EXP(-#REF!*$O$52)-NORMSDIST(-((LN($EP55/$C$55)+(#REF!+($O$48^2)/2)*$O$52)/($O$48*SQRT($O$52))))*$EP55)*100*$B$55,0)</f>
        <v>0</v>
      </c>
      <c r="FI55" s="69">
        <f ca="1">IFERROR((NORMSDIST(-(((LN($EP55/$C$56)+(#REF!+($O$48^2)/2)*$O$52)/($O$48*SQRT($O$52)))-$O$48*SQRT($O$52)))*$C$56*EXP(-#REF!*$O$52)-NORMSDIST(-((LN($EP55/$C$56)+(#REF!+($O$48^2)/2)*$O$52)/($O$48*SQRT($O$52))))*$EP55)*100*$B$56,0)</f>
        <v>0</v>
      </c>
      <c r="FJ55" s="69">
        <f ca="1">IFERROR((NORMSDIST(-(((LN($EP55/$C$57)+(#REF!+($O$48^2)/2)*$O$52)/($O$48*SQRT($O$52)))-$O$48*SQRT($O$52)))*$C$57*EXP(-#REF!*$O$52)-NORMSDIST(-((LN($EP55/$C$57)+(#REF!+($O$48^2)/2)*$O$52)/($O$48*SQRT($O$52))))*$EP55)*100*$B$57,0)</f>
        <v>0</v>
      </c>
      <c r="FK55" s="69">
        <f ca="1">IFERROR((NORMSDIST(-(((LN($EP55/$C$58)+(#REF!+($O$48^2)/2)*$O$52)/($O$48*SQRT($O$52)))-$O$48*SQRT($O$52)))*$C$58*EXP(-#REF!*$O$52)-NORMSDIST(-((LN($EP55/$C$58)+(#REF!+($O$48^2)/2)*$O$52)/($O$48*SQRT($O$52))))*$EP55)*100*$B$58,0)</f>
        <v>0</v>
      </c>
      <c r="FL55" s="69">
        <f ca="1">IFERROR((NORMSDIST(-(((LN($EP55/$C$59)+(#REF!+($O$48^2)/2)*$O$52)/($O$48*SQRT($O$52)))-$O$48*SQRT($O$52)))*$C$59*EXP(-#REF!*$O$52)-NORMSDIST(-((LN($EP55/$C$59)+(#REF!+($O$48^2)/2)*$O$52)/($O$48*SQRT($O$52))))*$EP55)*100*$B$59,0)</f>
        <v>0</v>
      </c>
      <c r="FM55" s="69">
        <f ca="1">IFERROR((NORMSDIST(-(((LN($EP55/$C$60)+(#REF!+($O$48^2)/2)*$O$52)/($O$48*SQRT($O$52)))-$O$48*SQRT($O$52)))*$C$60*EXP(-#REF!*$O$52)-NORMSDIST(-((LN($EP55/$C$60)+(#REF!+($O$48^2)/2)*$O$52)/($O$48*SQRT($O$52))))*$EP55)*100*$B$60,0)</f>
        <v>0</v>
      </c>
      <c r="FN55" s="69">
        <f ca="1">IFERROR((NORMSDIST(-(((LN($EP55/$C$61)+(#REF!+($O$48^2)/2)*$O$52)/($O$48*SQRT($O$52)))-$O$48*SQRT($O$52)))*$C$61*EXP(-#REF!*$O$52)-NORMSDIST(-((LN($EP55/$C$61)+(#REF!+($O$48^2)/2)*$O$52)/($O$48*SQRT($O$52))))*$EP55)*100*$B$61,0)</f>
        <v>0</v>
      </c>
      <c r="FO55" s="69">
        <f ca="1">IFERROR((NORMSDIST(-(((LN($EP55/$C$62)+(#REF!+($O$48^2)/2)*$O$52)/($O$48*SQRT($O$52)))-$O$48*SQRT($O$52)))*$C$62*EXP(-#REF!*$O$52)-NORMSDIST(-((LN($EP55/$C$62)+(#REF!+($O$48^2)/2)*$O$52)/($O$48*SQRT($O$52))))*$EP55)*100*$B$62,0)</f>
        <v>0</v>
      </c>
      <c r="FP55" s="69">
        <f ca="1">IFERROR((NORMSDIST(-(((LN($EP55/$C$63)+(#REF!+($O$48^2)/2)*$O$52)/($O$48*SQRT($O$52)))-$O$48*SQRT($O$52)))*$C$63*EXP(-#REF!*$O$52)-NORMSDIST(-((LN($EP55/$C$63)+(#REF!+($O$48^2)/2)*$O$52)/($O$48*SQRT($O$52))))*$EP55)*100*$B$63,0)</f>
        <v>0</v>
      </c>
      <c r="FQ55" s="69">
        <f ca="1">IFERROR((NORMSDIST(-(((LN($EP55/$C$64)+(#REF!+($O$48^2)/2)*$O$52)/($O$48*SQRT($O$52)))-$O$48*SQRT($O$52)))*$C$64*EXP(-#REF!*$O$52)-NORMSDIST(-((LN($EP55/$C$64)+(#REF!+($O$48^2)/2)*$O$52)/($O$48*SQRT($O$52))))*$EP55)*100*$B$64,0)</f>
        <v>0</v>
      </c>
      <c r="FR55" s="69">
        <f ca="1">IFERROR((NORMSDIST(-(((LN($EP55/$C$65)+(#REF!+($O$48^2)/2)*$O$52)/($O$48*SQRT($O$52)))-$O$48*SQRT($O$52)))*$C$65*EXP(-#REF!*$O$52)-NORMSDIST(-((LN($EP55/$C$65)+(#REF!+($O$48^2)/2)*$O$52)/($O$48*SQRT($O$52))))*$EP55)*100*$B$65,0)</f>
        <v>0</v>
      </c>
      <c r="FS55" s="69">
        <f ca="1">IFERROR((NORMSDIST(-(((LN($EP55/$C$66)+(#REF!+($O$48^2)/2)*$O$52)/($O$48*SQRT($O$52)))-$O$48*SQRT($O$52)))*$C$66*EXP(-#REF!*$O$52)-NORMSDIST(-((LN($EP55/$C$66)+(#REF!+($O$48^2)/2)*$O$52)/($O$48*SQRT($O$52))))*$EP55)*100*$B$66,0)</f>
        <v>0</v>
      </c>
      <c r="FT55" s="69">
        <f ca="1">IFERROR((NORMSDIST(-(((LN($EP55/$C$67)+(#REF!+($O$48^2)/2)*$O$52)/($O$48*SQRT($O$52)))-$O$48*SQRT($O$52)))*$C$67*EXP(-#REF!*$O$52)-NORMSDIST(-((LN($EP55/$C$67)+(#REF!+($O$48^2)/2)*$O$52)/($O$48*SQRT($O$52))))*$EP55)*100*$B$67,0)</f>
        <v>0</v>
      </c>
      <c r="FU55" s="69">
        <f ca="1">IFERROR((NORMSDIST(-(((LN($EP55/$C$68)+(#REF!+($O$48^2)/2)*$O$52)/($O$48*SQRT($O$52)))-$O$48*SQRT($O$52)))*$C$68*EXP(-#REF!*$O$52)-NORMSDIST(-((LN($EP55/$C$68)+(#REF!+($O$48^2)/2)*$O$52)/($O$48*SQRT($O$52))))*$EP55)*100*$B$68,0)</f>
        <v>0</v>
      </c>
      <c r="FV55" s="69">
        <f ca="1">IFERROR((NORMSDIST(-(((LN($EP55/$C$69)+(#REF!+($O$48^2)/2)*$O$52)/($O$48*SQRT($O$52)))-$O$48*SQRT($O$52)))*$C$69*EXP(-#REF!*$O$52)-NORMSDIST(-((LN($EP55/$C$69)+(#REF!+($O$48^2)/2)*$O$52)/($O$48*SQRT($O$52))))*$EP55)*100*$B$69,0)</f>
        <v>0</v>
      </c>
      <c r="FW55" s="69">
        <f ca="1">IFERROR((NORMSDIST(-(((LN($EP55/$C$70)+(#REF!+($O$48^2)/2)*$O$52)/($O$48*SQRT($O$52)))-$O$48*SQRT($O$52)))*$C$70*EXP(-#REF!*$O$52)-NORMSDIST(-((LN($EP55/$C$70)+(#REF!+($O$48^2)/2)*$O$52)/($O$48*SQRT($O$52))))*$EP55)*100*$B$70,0)</f>
        <v>0</v>
      </c>
      <c r="FX55" s="69">
        <f ca="1">IFERROR((NORMSDIST(-(((LN($EP55/$C$71)+(#REF!+($O$48^2)/2)*$O$52)/($O$48*SQRT($O$52)))-$O$48*SQRT($O$52)))*$C$71*EXP(-#REF!*$O$52)-NORMSDIST(-((LN($EP55/$C$71)+(#REF!+($O$48^2)/2)*$O$52)/($O$48*SQRT($O$52))))*$EP55)*100*$B$71,0)</f>
        <v>0</v>
      </c>
      <c r="FY55" s="69">
        <f ca="1">IFERROR((NORMSDIST(-(((LN($EP55/$C$72)+(#REF!+($O$48^2)/2)*$O$52)/($O$48*SQRT($O$52)))-$O$48*SQRT($O$52)))*$C$72*EXP(-#REF!*$O$52)-NORMSDIST(-((LN($EP55/$C$72)+(#REF!+($O$48^2)/2)*$O$52)/($O$48*SQRT($O$52))))*$EP55)*100*$B$72,0)</f>
        <v>0</v>
      </c>
      <c r="FZ55" s="69">
        <f t="shared" si="127"/>
        <v>0</v>
      </c>
      <c r="GA55" s="69">
        <f t="shared" si="128"/>
        <v>0</v>
      </c>
      <c r="GB55" s="69">
        <f t="shared" si="129"/>
        <v>0</v>
      </c>
      <c r="GC55" s="69">
        <f t="shared" si="130"/>
        <v>0</v>
      </c>
      <c r="GD55" s="70"/>
      <c r="GE55" s="86">
        <f t="shared" ca="1" si="131"/>
        <v>0</v>
      </c>
    </row>
    <row r="56" spans="1:187">
      <c r="A56" s="167" t="s">
        <v>205</v>
      </c>
      <c r="B56" s="594"/>
      <c r="C56" s="600">
        <v>2958.1</v>
      </c>
      <c r="D56" s="595"/>
      <c r="E56" s="591">
        <f t="shared" si="0"/>
        <v>0</v>
      </c>
      <c r="F56" s="593">
        <f t="shared" si="79"/>
        <v>0</v>
      </c>
      <c r="G56" s="596">
        <f>IFERROR(IF(H56&lt;&gt;"",H56,VLOOKUP(C56,$AC$21:$AG$36,5,0)),"")</f>
        <v>0</v>
      </c>
      <c r="H56" s="781"/>
      <c r="I56" s="637">
        <f t="shared" si="80"/>
        <v>0</v>
      </c>
      <c r="J56" s="681">
        <f t="shared" si="81"/>
        <v>0</v>
      </c>
      <c r="K56" s="49"/>
      <c r="L56" s="912" t="s">
        <v>258</v>
      </c>
      <c r="M56" s="903"/>
      <c r="N56" s="903"/>
      <c r="O56" s="810">
        <v>45581</v>
      </c>
      <c r="P56" s="88"/>
      <c r="Q56" s="88"/>
      <c r="R56" s="89"/>
      <c r="S56" s="90"/>
      <c r="T56" s="89"/>
      <c r="U56" s="89"/>
      <c r="V56" s="89"/>
      <c r="W56" s="89"/>
      <c r="X56" s="52"/>
      <c r="Y56" s="52"/>
      <c r="Z56" s="52"/>
      <c r="AA56" s="88"/>
      <c r="AB56" s="89"/>
      <c r="AC56" s="90"/>
      <c r="AD56" s="91"/>
      <c r="AE56" s="91"/>
      <c r="AF56" s="91"/>
      <c r="AG56" s="91"/>
      <c r="AH56" s="52"/>
      <c r="AI56" s="52"/>
      <c r="AJ56" s="52"/>
      <c r="AK56" s="603"/>
      <c r="AL56" s="605" t="s">
        <v>160</v>
      </c>
      <c r="AM56" s="584"/>
      <c r="AN56" s="598"/>
      <c r="AO56" s="587"/>
      <c r="AP56" s="590">
        <f t="shared" si="16"/>
        <v>0</v>
      </c>
      <c r="AQ56" s="601">
        <f t="shared" si="82"/>
        <v>0</v>
      </c>
      <c r="AR56" s="606" t="s">
        <v>206</v>
      </c>
      <c r="AS56" s="584"/>
      <c r="AT56" s="598"/>
      <c r="AU56" s="587"/>
      <c r="AV56" s="590">
        <f t="shared" si="18"/>
        <v>0</v>
      </c>
      <c r="AW56" s="601">
        <f t="shared" si="83"/>
        <v>0</v>
      </c>
      <c r="AX56" s="609" t="s">
        <v>207</v>
      </c>
      <c r="AY56" s="607"/>
      <c r="AZ56" s="587"/>
      <c r="BA56" s="590">
        <f t="shared" si="20"/>
        <v>0</v>
      </c>
      <c r="BB56" s="592">
        <f t="shared" si="84"/>
        <v>0</v>
      </c>
      <c r="CY56" s="68">
        <f t="shared" si="133"/>
        <v>4283.8335164160007</v>
      </c>
      <c r="CZ56" s="69">
        <f t="shared" si="86"/>
        <v>0</v>
      </c>
      <c r="DA56" s="69">
        <f t="shared" si="87"/>
        <v>0</v>
      </c>
      <c r="DB56" s="69">
        <f t="shared" si="88"/>
        <v>0</v>
      </c>
      <c r="DC56" s="69">
        <f t="shared" si="89"/>
        <v>0</v>
      </c>
      <c r="DD56" s="69">
        <f t="shared" si="90"/>
        <v>0</v>
      </c>
      <c r="DE56" s="69">
        <f t="shared" si="91"/>
        <v>0</v>
      </c>
      <c r="DF56" s="69">
        <f t="shared" si="92"/>
        <v>0</v>
      </c>
      <c r="DG56" s="69">
        <f t="shared" si="93"/>
        <v>0</v>
      </c>
      <c r="DH56" s="69">
        <f t="shared" si="94"/>
        <v>0</v>
      </c>
      <c r="DI56" s="69">
        <f t="shared" si="95"/>
        <v>0</v>
      </c>
      <c r="DJ56" s="69">
        <f t="shared" si="96"/>
        <v>0</v>
      </c>
      <c r="DK56" s="69">
        <f t="shared" si="97"/>
        <v>0</v>
      </c>
      <c r="DL56" s="69">
        <f t="shared" si="98"/>
        <v>0</v>
      </c>
      <c r="DM56" s="69">
        <f t="shared" si="99"/>
        <v>0</v>
      </c>
      <c r="DN56" s="69">
        <f t="shared" si="100"/>
        <v>0</v>
      </c>
      <c r="DO56" s="69">
        <f t="shared" si="101"/>
        <v>0</v>
      </c>
      <c r="DP56" s="69">
        <f t="shared" si="102"/>
        <v>0</v>
      </c>
      <c r="DQ56" s="69">
        <f t="shared" si="103"/>
        <v>0</v>
      </c>
      <c r="DR56" s="69">
        <f t="shared" si="104"/>
        <v>0</v>
      </c>
      <c r="DS56" s="69">
        <f t="shared" si="105"/>
        <v>0</v>
      </c>
      <c r="DT56" s="69">
        <f t="shared" si="106"/>
        <v>0</v>
      </c>
      <c r="DU56" s="69">
        <f t="shared" si="107"/>
        <v>0</v>
      </c>
      <c r="DV56" s="69">
        <f t="shared" si="108"/>
        <v>0</v>
      </c>
      <c r="DW56" s="69">
        <f t="shared" si="109"/>
        <v>0</v>
      </c>
      <c r="DX56" s="69">
        <f t="shared" si="110"/>
        <v>0</v>
      </c>
      <c r="DY56" s="69">
        <f t="shared" si="111"/>
        <v>0</v>
      </c>
      <c r="DZ56" s="69">
        <f t="shared" si="112"/>
        <v>0</v>
      </c>
      <c r="EA56" s="69">
        <f t="shared" si="113"/>
        <v>0</v>
      </c>
      <c r="EB56" s="69">
        <f t="shared" si="114"/>
        <v>0</v>
      </c>
      <c r="EC56" s="69">
        <f t="shared" si="115"/>
        <v>0</v>
      </c>
      <c r="ED56" s="69">
        <f t="shared" si="116"/>
        <v>0</v>
      </c>
      <c r="EE56" s="69">
        <f t="shared" si="117"/>
        <v>0</v>
      </c>
      <c r="EF56" s="69">
        <f t="shared" si="118"/>
        <v>0</v>
      </c>
      <c r="EG56" s="69">
        <f t="shared" si="119"/>
        <v>0</v>
      </c>
      <c r="EH56" s="69">
        <f t="shared" si="120"/>
        <v>0</v>
      </c>
      <c r="EI56" s="69">
        <f t="shared" si="121"/>
        <v>0</v>
      </c>
      <c r="EJ56" s="69">
        <f t="shared" si="122"/>
        <v>0</v>
      </c>
      <c r="EK56" s="69">
        <f t="shared" si="123"/>
        <v>0</v>
      </c>
      <c r="EL56" s="69">
        <f t="shared" si="124"/>
        <v>0</v>
      </c>
      <c r="EM56" s="70"/>
      <c r="EN56" s="86">
        <f t="shared" si="125"/>
        <v>0</v>
      </c>
      <c r="EO56" s="58"/>
      <c r="EP56" s="68">
        <f t="shared" si="134"/>
        <v>4283.8335164160007</v>
      </c>
      <c r="EQ56" s="69">
        <f ca="1">IFERROR((NORMSDIST(-(((LN($EP56/$C$38)+(#REF!+($O$48^2)/2)*$O$52)/($O$48*SQRT($O$52)))-$O$48*SQRT($O$52)))*$C$38*EXP(-#REF!*$O$52)-NORMSDIST(-((LN($EP56/$C$38)+(#REF!+($O$48^2)/2)*$O$52)/($O$48*SQRT($O$52))))*$EP56)*100*$B$38,0)</f>
        <v>0</v>
      </c>
      <c r="ER56" s="69">
        <f ca="1">IFERROR((NORMSDIST(-(((LN($EP56/$C$39)+(#REF!+($O$48^2)/2)*$O$52)/($O$48*SQRT($O$52)))-$O$48*SQRT($O$52)))*$C$39*EXP(-#REF!*$O$52)-NORMSDIST(-((LN($EP56/$C$39)+(#REF!+($O$48^2)/2)*$O$52)/($O$48*SQRT($O$52))))*$EP56)*100*$B$39,0)</f>
        <v>0</v>
      </c>
      <c r="ES56" s="69">
        <f ca="1">IFERROR((NORMSDIST(-(((LN($EP56/$C$40)+(#REF!+($O$48^2)/2)*$O$52)/($O$48*SQRT($O$52)))-$O$48*SQRT($O$52)))*$C$40*EXP(-#REF!*$O$52)-NORMSDIST(-((LN($EP56/$C$40)+(#REF!+($O$48^2)/2)*$O$52)/($O$48*SQRT($O$52))))*$EP56)*100*$B$40,0)</f>
        <v>0</v>
      </c>
      <c r="ET56" s="69">
        <f ca="1">IFERROR((NORMSDIST(-(((LN($EP56/$C$41)+(#REF!+($O$48^2)/2)*$O$52)/($O$48*SQRT($O$52)))-$O$48*SQRT($O$52)))*$C$41*EXP(-#REF!*$O$52)-NORMSDIST(-((LN($EP56/$C$41)+(#REF!+($O$48^2)/2)*$O$52)/($O$48*SQRT($O$52))))*$EP56)*100*$B$41,0)</f>
        <v>0</v>
      </c>
      <c r="EU56" s="69">
        <f ca="1">IFERROR((NORMSDIST(-(((LN($EP56/$C$42)+(#REF!+($O$48^2)/2)*$O$52)/($O$48*SQRT($O$52)))-$O$48*SQRT($O$52)))*$C$42*EXP(-#REF!*$O$52)-NORMSDIST(-((LN($EP56/$C$42)+(#REF!+($O$48^2)/2)*$O$52)/($O$48*SQRT($O$52))))*$EP56)*100*$B$42,0)</f>
        <v>0</v>
      </c>
      <c r="EV56" s="69">
        <f ca="1">IFERROR((NORMSDIST(-(((LN($EP56/$C$43)+(#REF!+($O$48^2)/2)*$O$52)/($O$48*SQRT($O$52)))-$O$48*SQRT($O$52)))*$C$43*EXP(-#REF!*$O$52)-NORMSDIST(-((LN($EP56/$C$43)+(#REF!+($O$48^2)/2)*$O$52)/($O$48*SQRT($O$52))))*$EP56)*100*$B$43,0)</f>
        <v>0</v>
      </c>
      <c r="EW56" s="69">
        <f ca="1">IFERROR((NORMSDIST(-(((LN($EP56/$C$44)+(#REF!+($O$48^2)/2)*$O$52)/($O$48*SQRT($O$52)))-$O$48*SQRT($O$52)))*$C$44*EXP(-#REF!*$O$52)-NORMSDIST(-((LN($EP56/$C$44)+(#REF!+($O$48^2)/2)*$O$52)/($O$48*SQRT($O$52))))*$EP56)*100*$B$44,0)</f>
        <v>0</v>
      </c>
      <c r="EX56" s="69">
        <f ca="1">IFERROR((NORMSDIST(-(((LN($EP56/$C$45)+(#REF!+($O$48^2)/2)*$O$52)/($O$48*SQRT($O$52)))-$O$48*SQRT($O$52)))*$C$45*EXP(-#REF!*$O$52)-NORMSDIST(-((LN($EP56/$C$45)+(#REF!+($O$48^2)/2)*$O$52)/($O$48*SQRT($O$52))))*$EP56)*100*$B$45,0)</f>
        <v>0</v>
      </c>
      <c r="EY56" s="69">
        <f ca="1">IFERROR((NORMSDIST(-(((LN($EP56/$C$46)+(#REF!+($O$48^2)/2)*$O$52)/($O$48*SQRT($O$52)))-$O$48*SQRT($O$52)))*$C$46*EXP(-#REF!*$O$52)-NORMSDIST(-((LN($EP56/$C$46)+(#REF!+($O$48^2)/2)*$O$52)/($O$48*SQRT($O$52))))*$EP56)*100*$B$46,0)</f>
        <v>0</v>
      </c>
      <c r="EZ56" s="69">
        <f ca="1">IFERROR((NORMSDIST(-(((LN($EP56/$C$47)+(#REF!+($O$48^2)/2)*$O$52)/($O$48*SQRT($O$52)))-$O$48*SQRT($O$52)))*$C$47*EXP(-#REF!*$O$52)-NORMSDIST(-((LN($EP56/$C$47)+(#REF!+($O$48^2)/2)*$O$52)/($O$48*SQRT($O$52))))*$EP56)*100*$B$47,0)</f>
        <v>0</v>
      </c>
      <c r="FA56" s="69">
        <f ca="1">IFERROR((NORMSDIST(-(((LN($EP56/$C$48)+(#REF!+($O$48^2)/2)*$O$52)/($O$48*SQRT($O$52)))-$O$48*SQRT($O$52)))*$C$48*EXP(-#REF!*$O$52)-NORMSDIST(-((LN($EP56/$C$48)+(#REF!+($O$48^2)/2)*$O$52)/($O$48*SQRT($O$52))))*$EP56)*100*$B$48,0)</f>
        <v>0</v>
      </c>
      <c r="FB56" s="69">
        <f ca="1">IFERROR((NORMSDIST(-(((LN($EP56/$C$49)+(#REF!+($O$48^2)/2)*$O$52)/($O$48*SQRT($O$52)))-$O$48*SQRT($O$52)))*$C$49*EXP(-#REF!*$O$52)-NORMSDIST(-((LN($EP56/$C$49)+(#REF!+($O$48^2)/2)*$O$52)/($O$48*SQRT($O$52))))*$EP56)*100*$B$49,0)</f>
        <v>0</v>
      </c>
      <c r="FC56" s="69">
        <f ca="1">IFERROR((NORMSDIST(-(((LN($EP56/$C$50)+(#REF!+($O$48^2)/2)*$O$52)/($O$48*SQRT($O$52)))-$O$48*SQRT($O$52)))*$C$50*EXP(-#REF!*$O$52)-NORMSDIST(-((LN($EP56/$C$50)+(#REF!+($O$48^2)/2)*$O$52)/($O$48*SQRT($O$52))))*$EP56)*100*$B$50,0)</f>
        <v>0</v>
      </c>
      <c r="FD56" s="69">
        <f ca="1">IFERROR((NORMSDIST(-(((LN($EP56/$C$51)+(#REF!+($O$48^2)/2)*$O$52)/($O$48*SQRT($O$52)))-$O$48*SQRT($O$52)))*$C$51*EXP(-#REF!*$O$52)-NORMSDIST(-((LN($EP56/$C$51)+(#REF!+($O$48^2)/2)*$O$52)/($O$48*SQRT($O$52))))*$EP56)*100*$B$51,0)</f>
        <v>0</v>
      </c>
      <c r="FE56" s="69">
        <f ca="1">IFERROR((NORMSDIST(-(((LN($EP56/$C$52)+(#REF!+($O$48^2)/2)*$O$52)/($O$48*SQRT($O$52)))-$O$48*SQRT($O$52)))*$C$52*EXP(-#REF!*$O$52)-NORMSDIST(-((LN($EP56/$C$52)+(#REF!+($O$48^2)/2)*$O$52)/($O$48*SQRT($O$52))))*$EP56)*100*$B$52,0)</f>
        <v>0</v>
      </c>
      <c r="FF56" s="69">
        <f ca="1">IFERROR((NORMSDIST(-(((LN($EP56/$C$53)+(#REF!+($O$48^2)/2)*$O$52)/($O$48*SQRT($O$52)))-$O$48*SQRT($O$52)))*$C$53*EXP(-#REF!*$O$52)-NORMSDIST(-((LN($EP56/$C$53)+(#REF!+($O$48^2)/2)*$O$52)/($O$48*SQRT($O$52))))*$EP56)*100*$B$53,0)</f>
        <v>0</v>
      </c>
      <c r="FG56" s="69">
        <f ca="1">IFERROR((NORMSDIST(-(((LN($EP56/$C$54)+(#REF!+($O$48^2)/2)*$O$52)/($O$48*SQRT($O$52)))-$O$48*SQRT($O$52)))*$C$54*EXP(-#REF!*$O$52)-NORMSDIST(-((LN($EP56/$C$54)+(#REF!+($O$48^2)/2)*$O$52)/($O$48*SQRT($O$52))))*$EP56)*100*$B$54,0)</f>
        <v>0</v>
      </c>
      <c r="FH56" s="69">
        <f ca="1">IFERROR((NORMSDIST(-(((LN($EP56/$C$55)+(#REF!+($O$48^2)/2)*$O$52)/($O$48*SQRT($O$52)))-$O$48*SQRT($O$52)))*$C$55*EXP(-#REF!*$O$52)-NORMSDIST(-((LN($EP56/$C$55)+(#REF!+($O$48^2)/2)*$O$52)/($O$48*SQRT($O$52))))*$EP56)*100*$B$55,0)</f>
        <v>0</v>
      </c>
      <c r="FI56" s="69">
        <f ca="1">IFERROR((NORMSDIST(-(((LN($EP56/$C$56)+(#REF!+($O$48^2)/2)*$O$52)/($O$48*SQRT($O$52)))-$O$48*SQRT($O$52)))*$C$56*EXP(-#REF!*$O$52)-NORMSDIST(-((LN($EP56/$C$56)+(#REF!+($O$48^2)/2)*$O$52)/($O$48*SQRT($O$52))))*$EP56)*100*$B$56,0)</f>
        <v>0</v>
      </c>
      <c r="FJ56" s="69">
        <f ca="1">IFERROR((NORMSDIST(-(((LN($EP56/$C$57)+(#REF!+($O$48^2)/2)*$O$52)/($O$48*SQRT($O$52)))-$O$48*SQRT($O$52)))*$C$57*EXP(-#REF!*$O$52)-NORMSDIST(-((LN($EP56/$C$57)+(#REF!+($O$48^2)/2)*$O$52)/($O$48*SQRT($O$52))))*$EP56)*100*$B$57,0)</f>
        <v>0</v>
      </c>
      <c r="FK56" s="69">
        <f ca="1">IFERROR((NORMSDIST(-(((LN($EP56/$C$58)+(#REF!+($O$48^2)/2)*$O$52)/($O$48*SQRT($O$52)))-$O$48*SQRT($O$52)))*$C$58*EXP(-#REF!*$O$52)-NORMSDIST(-((LN($EP56/$C$58)+(#REF!+($O$48^2)/2)*$O$52)/($O$48*SQRT($O$52))))*$EP56)*100*$B$58,0)</f>
        <v>0</v>
      </c>
      <c r="FL56" s="69">
        <f ca="1">IFERROR((NORMSDIST(-(((LN($EP56/$C$59)+(#REF!+($O$48^2)/2)*$O$52)/($O$48*SQRT($O$52)))-$O$48*SQRT($O$52)))*$C$59*EXP(-#REF!*$O$52)-NORMSDIST(-((LN($EP56/$C$59)+(#REF!+($O$48^2)/2)*$O$52)/($O$48*SQRT($O$52))))*$EP56)*100*$B$59,0)</f>
        <v>0</v>
      </c>
      <c r="FM56" s="69">
        <f ca="1">IFERROR((NORMSDIST(-(((LN($EP56/$C$60)+(#REF!+($O$48^2)/2)*$O$52)/($O$48*SQRT($O$52)))-$O$48*SQRT($O$52)))*$C$60*EXP(-#REF!*$O$52)-NORMSDIST(-((LN($EP56/$C$60)+(#REF!+($O$48^2)/2)*$O$52)/($O$48*SQRT($O$52))))*$EP56)*100*$B$60,0)</f>
        <v>0</v>
      </c>
      <c r="FN56" s="69">
        <f ca="1">IFERROR((NORMSDIST(-(((LN($EP56/$C$61)+(#REF!+($O$48^2)/2)*$O$52)/($O$48*SQRT($O$52)))-$O$48*SQRT($O$52)))*$C$61*EXP(-#REF!*$O$52)-NORMSDIST(-((LN($EP56/$C$61)+(#REF!+($O$48^2)/2)*$O$52)/($O$48*SQRT($O$52))))*$EP56)*100*$B$61,0)</f>
        <v>0</v>
      </c>
      <c r="FO56" s="69">
        <f ca="1">IFERROR((NORMSDIST(-(((LN($EP56/$C$62)+(#REF!+($O$48^2)/2)*$O$52)/($O$48*SQRT($O$52)))-$O$48*SQRT($O$52)))*$C$62*EXP(-#REF!*$O$52)-NORMSDIST(-((LN($EP56/$C$62)+(#REF!+($O$48^2)/2)*$O$52)/($O$48*SQRT($O$52))))*$EP56)*100*$B$62,0)</f>
        <v>0</v>
      </c>
      <c r="FP56" s="69">
        <f ca="1">IFERROR((NORMSDIST(-(((LN($EP56/$C$63)+(#REF!+($O$48^2)/2)*$O$52)/($O$48*SQRT($O$52)))-$O$48*SQRT($O$52)))*$C$63*EXP(-#REF!*$O$52)-NORMSDIST(-((LN($EP56/$C$63)+(#REF!+($O$48^2)/2)*$O$52)/($O$48*SQRT($O$52))))*$EP56)*100*$B$63,0)</f>
        <v>0</v>
      </c>
      <c r="FQ56" s="69">
        <f ca="1">IFERROR((NORMSDIST(-(((LN($EP56/$C$64)+(#REF!+($O$48^2)/2)*$O$52)/($O$48*SQRT($O$52)))-$O$48*SQRT($O$52)))*$C$64*EXP(-#REF!*$O$52)-NORMSDIST(-((LN($EP56/$C$64)+(#REF!+($O$48^2)/2)*$O$52)/($O$48*SQRT($O$52))))*$EP56)*100*$B$64,0)</f>
        <v>0</v>
      </c>
      <c r="FR56" s="69">
        <f ca="1">IFERROR((NORMSDIST(-(((LN($EP56/$C$65)+(#REF!+($O$48^2)/2)*$O$52)/($O$48*SQRT($O$52)))-$O$48*SQRT($O$52)))*$C$65*EXP(-#REF!*$O$52)-NORMSDIST(-((LN($EP56/$C$65)+(#REF!+($O$48^2)/2)*$O$52)/($O$48*SQRT($O$52))))*$EP56)*100*$B$65,0)</f>
        <v>0</v>
      </c>
      <c r="FS56" s="69">
        <f ca="1">IFERROR((NORMSDIST(-(((LN($EP56/$C$66)+(#REF!+($O$48^2)/2)*$O$52)/($O$48*SQRT($O$52)))-$O$48*SQRT($O$52)))*$C$66*EXP(-#REF!*$O$52)-NORMSDIST(-((LN($EP56/$C$66)+(#REF!+($O$48^2)/2)*$O$52)/($O$48*SQRT($O$52))))*$EP56)*100*$B$66,0)</f>
        <v>0</v>
      </c>
      <c r="FT56" s="69">
        <f ca="1">IFERROR((NORMSDIST(-(((LN($EP56/$C$67)+(#REF!+($O$48^2)/2)*$O$52)/($O$48*SQRT($O$52)))-$O$48*SQRT($O$52)))*$C$67*EXP(-#REF!*$O$52)-NORMSDIST(-((LN($EP56/$C$67)+(#REF!+($O$48^2)/2)*$O$52)/($O$48*SQRT($O$52))))*$EP56)*100*$B$67,0)</f>
        <v>0</v>
      </c>
      <c r="FU56" s="69">
        <f ca="1">IFERROR((NORMSDIST(-(((LN($EP56/$C$68)+(#REF!+($O$48^2)/2)*$O$52)/($O$48*SQRT($O$52)))-$O$48*SQRT($O$52)))*$C$68*EXP(-#REF!*$O$52)-NORMSDIST(-((LN($EP56/$C$68)+(#REF!+($O$48^2)/2)*$O$52)/($O$48*SQRT($O$52))))*$EP56)*100*$B$68,0)</f>
        <v>0</v>
      </c>
      <c r="FV56" s="69">
        <f ca="1">IFERROR((NORMSDIST(-(((LN($EP56/$C$69)+(#REF!+($O$48^2)/2)*$O$52)/($O$48*SQRT($O$52)))-$O$48*SQRT($O$52)))*$C$69*EXP(-#REF!*$O$52)-NORMSDIST(-((LN($EP56/$C$69)+(#REF!+($O$48^2)/2)*$O$52)/($O$48*SQRT($O$52))))*$EP56)*100*$B$69,0)</f>
        <v>0</v>
      </c>
      <c r="FW56" s="69">
        <f ca="1">IFERROR((NORMSDIST(-(((LN($EP56/$C$70)+(#REF!+($O$48^2)/2)*$O$52)/($O$48*SQRT($O$52)))-$O$48*SQRT($O$52)))*$C$70*EXP(-#REF!*$O$52)-NORMSDIST(-((LN($EP56/$C$70)+(#REF!+($O$48^2)/2)*$O$52)/($O$48*SQRT($O$52))))*$EP56)*100*$B$70,0)</f>
        <v>0</v>
      </c>
      <c r="FX56" s="69">
        <f ca="1">IFERROR((NORMSDIST(-(((LN($EP56/$C$71)+(#REF!+($O$48^2)/2)*$O$52)/($O$48*SQRT($O$52)))-$O$48*SQRT($O$52)))*$C$71*EXP(-#REF!*$O$52)-NORMSDIST(-((LN($EP56/$C$71)+(#REF!+($O$48^2)/2)*$O$52)/($O$48*SQRT($O$52))))*$EP56)*100*$B$71,0)</f>
        <v>0</v>
      </c>
      <c r="FY56" s="69">
        <f ca="1">IFERROR((NORMSDIST(-(((LN($EP56/$C$72)+(#REF!+($O$48^2)/2)*$O$52)/($O$48*SQRT($O$52)))-$O$48*SQRT($O$52)))*$C$72*EXP(-#REF!*$O$52)-NORMSDIST(-((LN($EP56/$C$72)+(#REF!+($O$48^2)/2)*$O$52)/($O$48*SQRT($O$52))))*$EP56)*100*$B$72,0)</f>
        <v>0</v>
      </c>
      <c r="FZ56" s="69">
        <f t="shared" si="127"/>
        <v>0</v>
      </c>
      <c r="GA56" s="69">
        <f t="shared" si="128"/>
        <v>0</v>
      </c>
      <c r="GB56" s="69">
        <f t="shared" si="129"/>
        <v>0</v>
      </c>
      <c r="GC56" s="69">
        <f t="shared" si="130"/>
        <v>0</v>
      </c>
      <c r="GD56" s="70"/>
      <c r="GE56" s="86">
        <f t="shared" ca="1" si="131"/>
        <v>0</v>
      </c>
    </row>
    <row r="57" spans="1:187">
      <c r="A57" s="167" t="s">
        <v>205</v>
      </c>
      <c r="B57" s="797"/>
      <c r="C57" s="798">
        <v>3108.1</v>
      </c>
      <c r="D57" s="799"/>
      <c r="E57" s="806">
        <f t="shared" si="0"/>
        <v>0</v>
      </c>
      <c r="F57" s="807">
        <f t="shared" si="79"/>
        <v>0</v>
      </c>
      <c r="G57" s="802">
        <f t="shared" ref="G57:G72" si="135">IFERROR(IF(H57&lt;&gt;"",H57,VLOOKUP(C57,$AC$21:$AG$36,5,0)),"")</f>
        <v>0</v>
      </c>
      <c r="H57" s="803"/>
      <c r="I57" s="636">
        <f t="shared" si="80"/>
        <v>0</v>
      </c>
      <c r="J57" s="680">
        <f t="shared" si="81"/>
        <v>0</v>
      </c>
      <c r="K57" s="49"/>
      <c r="L57" s="913" t="s">
        <v>259</v>
      </c>
      <c r="M57" s="901"/>
      <c r="N57" s="901"/>
      <c r="O57" s="714">
        <f ca="1">O56-TODAY()-O51</f>
        <v>61</v>
      </c>
      <c r="P57" s="89"/>
      <c r="Q57" s="88"/>
      <c r="R57" s="89"/>
      <c r="S57" s="90"/>
      <c r="T57" s="89"/>
      <c r="U57" s="89"/>
      <c r="V57" s="89"/>
      <c r="W57" s="89"/>
      <c r="X57" s="52"/>
      <c r="Y57" s="52"/>
      <c r="Z57" s="52"/>
      <c r="AA57" s="88"/>
      <c r="AB57" s="89"/>
      <c r="AC57" s="90"/>
      <c r="AD57" s="91"/>
      <c r="AE57" s="91"/>
      <c r="AF57" s="91"/>
      <c r="AG57" s="91"/>
      <c r="AH57" s="52"/>
      <c r="AI57" s="52"/>
      <c r="AJ57" s="52"/>
      <c r="AK57" s="604"/>
      <c r="AL57" s="605" t="s">
        <v>160</v>
      </c>
      <c r="AM57" s="585"/>
      <c r="AN57" s="599"/>
      <c r="AO57" s="589"/>
      <c r="AP57" s="591">
        <f t="shared" si="16"/>
        <v>0</v>
      </c>
      <c r="AQ57" s="602">
        <f t="shared" si="82"/>
        <v>0</v>
      </c>
      <c r="AR57" s="606" t="s">
        <v>206</v>
      </c>
      <c r="AS57" s="585"/>
      <c r="AT57" s="599"/>
      <c r="AU57" s="589"/>
      <c r="AV57" s="591">
        <f t="shared" si="18"/>
        <v>0</v>
      </c>
      <c r="AW57" s="602">
        <f t="shared" si="83"/>
        <v>0</v>
      </c>
      <c r="AX57" s="609" t="s">
        <v>207</v>
      </c>
      <c r="AY57" s="608"/>
      <c r="AZ57" s="589"/>
      <c r="BA57" s="591">
        <f t="shared" si="20"/>
        <v>0</v>
      </c>
      <c r="BB57" s="593">
        <f t="shared" si="84"/>
        <v>0</v>
      </c>
      <c r="CY57" s="68">
        <f t="shared" si="133"/>
        <v>4369.5101867443209</v>
      </c>
      <c r="CZ57" s="69">
        <f t="shared" si="86"/>
        <v>0</v>
      </c>
      <c r="DA57" s="69">
        <f t="shared" si="87"/>
        <v>0</v>
      </c>
      <c r="DB57" s="69">
        <f t="shared" si="88"/>
        <v>0</v>
      </c>
      <c r="DC57" s="69">
        <f t="shared" si="89"/>
        <v>0</v>
      </c>
      <c r="DD57" s="69">
        <f t="shared" si="90"/>
        <v>0</v>
      </c>
      <c r="DE57" s="69">
        <f t="shared" si="91"/>
        <v>0</v>
      </c>
      <c r="DF57" s="69">
        <f t="shared" si="92"/>
        <v>0</v>
      </c>
      <c r="DG57" s="69">
        <f t="shared" si="93"/>
        <v>0</v>
      </c>
      <c r="DH57" s="69">
        <f t="shared" si="94"/>
        <v>0</v>
      </c>
      <c r="DI57" s="69">
        <f t="shared" si="95"/>
        <v>0</v>
      </c>
      <c r="DJ57" s="69">
        <f t="shared" si="96"/>
        <v>0</v>
      </c>
      <c r="DK57" s="69">
        <f t="shared" si="97"/>
        <v>0</v>
      </c>
      <c r="DL57" s="69">
        <f t="shared" si="98"/>
        <v>0</v>
      </c>
      <c r="DM57" s="69">
        <f t="shared" si="99"/>
        <v>0</v>
      </c>
      <c r="DN57" s="69">
        <f t="shared" si="100"/>
        <v>0</v>
      </c>
      <c r="DO57" s="69">
        <f t="shared" si="101"/>
        <v>0</v>
      </c>
      <c r="DP57" s="69">
        <f t="shared" si="102"/>
        <v>0</v>
      </c>
      <c r="DQ57" s="69">
        <f t="shared" si="103"/>
        <v>0</v>
      </c>
      <c r="DR57" s="69">
        <f t="shared" si="104"/>
        <v>0</v>
      </c>
      <c r="DS57" s="69">
        <f t="shared" si="105"/>
        <v>0</v>
      </c>
      <c r="DT57" s="69">
        <f t="shared" si="106"/>
        <v>0</v>
      </c>
      <c r="DU57" s="69">
        <f t="shared" si="107"/>
        <v>0</v>
      </c>
      <c r="DV57" s="69">
        <f t="shared" si="108"/>
        <v>0</v>
      </c>
      <c r="DW57" s="69">
        <f t="shared" si="109"/>
        <v>0</v>
      </c>
      <c r="DX57" s="69">
        <f t="shared" si="110"/>
        <v>0</v>
      </c>
      <c r="DY57" s="69">
        <f t="shared" si="111"/>
        <v>0</v>
      </c>
      <c r="DZ57" s="69">
        <f t="shared" si="112"/>
        <v>0</v>
      </c>
      <c r="EA57" s="69">
        <f t="shared" si="113"/>
        <v>0</v>
      </c>
      <c r="EB57" s="69">
        <f t="shared" si="114"/>
        <v>0</v>
      </c>
      <c r="EC57" s="69">
        <f t="shared" si="115"/>
        <v>0</v>
      </c>
      <c r="ED57" s="69">
        <f t="shared" si="116"/>
        <v>0</v>
      </c>
      <c r="EE57" s="69">
        <f t="shared" si="117"/>
        <v>0</v>
      </c>
      <c r="EF57" s="69">
        <f t="shared" si="118"/>
        <v>0</v>
      </c>
      <c r="EG57" s="69">
        <f t="shared" si="119"/>
        <v>0</v>
      </c>
      <c r="EH57" s="69">
        <f t="shared" si="120"/>
        <v>0</v>
      </c>
      <c r="EI57" s="69">
        <f t="shared" si="121"/>
        <v>0</v>
      </c>
      <c r="EJ57" s="69">
        <f t="shared" si="122"/>
        <v>0</v>
      </c>
      <c r="EK57" s="69">
        <f t="shared" si="123"/>
        <v>0</v>
      </c>
      <c r="EL57" s="69">
        <f t="shared" si="124"/>
        <v>0</v>
      </c>
      <c r="EM57" s="70"/>
      <c r="EN57" s="86">
        <f t="shared" si="125"/>
        <v>0</v>
      </c>
      <c r="EO57" s="58"/>
      <c r="EP57" s="68">
        <f t="shared" si="134"/>
        <v>4369.5101867443209</v>
      </c>
      <c r="EQ57" s="69">
        <f ca="1">IFERROR((NORMSDIST(-(((LN($EP57/$C$38)+(#REF!+($O$48^2)/2)*$O$52)/($O$48*SQRT($O$52)))-$O$48*SQRT($O$52)))*$C$38*EXP(-#REF!*$O$52)-NORMSDIST(-((LN($EP57/$C$38)+(#REF!+($O$48^2)/2)*$O$52)/($O$48*SQRT($O$52))))*$EP57)*100*$B$38,0)</f>
        <v>0</v>
      </c>
      <c r="ER57" s="69">
        <f ca="1">IFERROR((NORMSDIST(-(((LN($EP57/$C$39)+(#REF!+($O$48^2)/2)*$O$52)/($O$48*SQRT($O$52)))-$O$48*SQRT($O$52)))*$C$39*EXP(-#REF!*$O$52)-NORMSDIST(-((LN($EP57/$C$39)+(#REF!+($O$48^2)/2)*$O$52)/($O$48*SQRT($O$52))))*$EP57)*100*$B$39,0)</f>
        <v>0</v>
      </c>
      <c r="ES57" s="69">
        <f ca="1">IFERROR((NORMSDIST(-(((LN($EP57/$C$40)+(#REF!+($O$48^2)/2)*$O$52)/($O$48*SQRT($O$52)))-$O$48*SQRT($O$52)))*$C$40*EXP(-#REF!*$O$52)-NORMSDIST(-((LN($EP57/$C$40)+(#REF!+($O$48^2)/2)*$O$52)/($O$48*SQRT($O$52))))*$EP57)*100*$B$40,0)</f>
        <v>0</v>
      </c>
      <c r="ET57" s="69">
        <f ca="1">IFERROR((NORMSDIST(-(((LN($EP57/$C$41)+(#REF!+($O$48^2)/2)*$O$52)/($O$48*SQRT($O$52)))-$O$48*SQRT($O$52)))*$C$41*EXP(-#REF!*$O$52)-NORMSDIST(-((LN($EP57/$C$41)+(#REF!+($O$48^2)/2)*$O$52)/($O$48*SQRT($O$52))))*$EP57)*100*$B$41,0)</f>
        <v>0</v>
      </c>
      <c r="EU57" s="69">
        <f ca="1">IFERROR((NORMSDIST(-(((LN($EP57/$C$42)+(#REF!+($O$48^2)/2)*$O$52)/($O$48*SQRT($O$52)))-$O$48*SQRT($O$52)))*$C$42*EXP(-#REF!*$O$52)-NORMSDIST(-((LN($EP57/$C$42)+(#REF!+($O$48^2)/2)*$O$52)/($O$48*SQRT($O$52))))*$EP57)*100*$B$42,0)</f>
        <v>0</v>
      </c>
      <c r="EV57" s="69">
        <f ca="1">IFERROR((NORMSDIST(-(((LN($EP57/$C$43)+(#REF!+($O$48^2)/2)*$O$52)/($O$48*SQRT($O$52)))-$O$48*SQRT($O$52)))*$C$43*EXP(-#REF!*$O$52)-NORMSDIST(-((LN($EP57/$C$43)+(#REF!+($O$48^2)/2)*$O$52)/($O$48*SQRT($O$52))))*$EP57)*100*$B$43,0)</f>
        <v>0</v>
      </c>
      <c r="EW57" s="69">
        <f ca="1">IFERROR((NORMSDIST(-(((LN($EP57/$C$44)+(#REF!+($O$48^2)/2)*$O$52)/($O$48*SQRT($O$52)))-$O$48*SQRT($O$52)))*$C$44*EXP(-#REF!*$O$52)-NORMSDIST(-((LN($EP57/$C$44)+(#REF!+($O$48^2)/2)*$O$52)/($O$48*SQRT($O$52))))*$EP57)*100*$B$44,0)</f>
        <v>0</v>
      </c>
      <c r="EX57" s="69">
        <f ca="1">IFERROR((NORMSDIST(-(((LN($EP57/$C$45)+(#REF!+($O$48^2)/2)*$O$52)/($O$48*SQRT($O$52)))-$O$48*SQRT($O$52)))*$C$45*EXP(-#REF!*$O$52)-NORMSDIST(-((LN($EP57/$C$45)+(#REF!+($O$48^2)/2)*$O$52)/($O$48*SQRT($O$52))))*$EP57)*100*$B$45,0)</f>
        <v>0</v>
      </c>
      <c r="EY57" s="69">
        <f ca="1">IFERROR((NORMSDIST(-(((LN($EP57/$C$46)+(#REF!+($O$48^2)/2)*$O$52)/($O$48*SQRT($O$52)))-$O$48*SQRT($O$52)))*$C$46*EXP(-#REF!*$O$52)-NORMSDIST(-((LN($EP57/$C$46)+(#REF!+($O$48^2)/2)*$O$52)/($O$48*SQRT($O$52))))*$EP57)*100*$B$46,0)</f>
        <v>0</v>
      </c>
      <c r="EZ57" s="69">
        <f ca="1">IFERROR((NORMSDIST(-(((LN($EP57/$C$47)+(#REF!+($O$48^2)/2)*$O$52)/($O$48*SQRT($O$52)))-$O$48*SQRT($O$52)))*$C$47*EXP(-#REF!*$O$52)-NORMSDIST(-((LN($EP57/$C$47)+(#REF!+($O$48^2)/2)*$O$52)/($O$48*SQRT($O$52))))*$EP57)*100*$B$47,0)</f>
        <v>0</v>
      </c>
      <c r="FA57" s="69">
        <f ca="1">IFERROR((NORMSDIST(-(((LN($EP57/$C$48)+(#REF!+($O$48^2)/2)*$O$52)/($O$48*SQRT($O$52)))-$O$48*SQRT($O$52)))*$C$48*EXP(-#REF!*$O$52)-NORMSDIST(-((LN($EP57/$C$48)+(#REF!+($O$48^2)/2)*$O$52)/($O$48*SQRT($O$52))))*$EP57)*100*$B$48,0)</f>
        <v>0</v>
      </c>
      <c r="FB57" s="69">
        <f ca="1">IFERROR((NORMSDIST(-(((LN($EP57/$C$49)+(#REF!+($O$48^2)/2)*$O$52)/($O$48*SQRT($O$52)))-$O$48*SQRT($O$52)))*$C$49*EXP(-#REF!*$O$52)-NORMSDIST(-((LN($EP57/$C$49)+(#REF!+($O$48^2)/2)*$O$52)/($O$48*SQRT($O$52))))*$EP57)*100*$B$49,0)</f>
        <v>0</v>
      </c>
      <c r="FC57" s="69">
        <f ca="1">IFERROR((NORMSDIST(-(((LN($EP57/$C$50)+(#REF!+($O$48^2)/2)*$O$52)/($O$48*SQRT($O$52)))-$O$48*SQRT($O$52)))*$C$50*EXP(-#REF!*$O$52)-NORMSDIST(-((LN($EP57/$C$50)+(#REF!+($O$48^2)/2)*$O$52)/($O$48*SQRT($O$52))))*$EP57)*100*$B$50,0)</f>
        <v>0</v>
      </c>
      <c r="FD57" s="69">
        <f ca="1">IFERROR((NORMSDIST(-(((LN($EP57/$C$51)+(#REF!+($O$48^2)/2)*$O$52)/($O$48*SQRT($O$52)))-$O$48*SQRT($O$52)))*$C$51*EXP(-#REF!*$O$52)-NORMSDIST(-((LN($EP57/$C$51)+(#REF!+($O$48^2)/2)*$O$52)/($O$48*SQRT($O$52))))*$EP57)*100*$B$51,0)</f>
        <v>0</v>
      </c>
      <c r="FE57" s="69">
        <f ca="1">IFERROR((NORMSDIST(-(((LN($EP57/$C$52)+(#REF!+($O$48^2)/2)*$O$52)/($O$48*SQRT($O$52)))-$O$48*SQRT($O$52)))*$C$52*EXP(-#REF!*$O$52)-NORMSDIST(-((LN($EP57/$C$52)+(#REF!+($O$48^2)/2)*$O$52)/($O$48*SQRT($O$52))))*$EP57)*100*$B$52,0)</f>
        <v>0</v>
      </c>
      <c r="FF57" s="69">
        <f ca="1">IFERROR((NORMSDIST(-(((LN($EP57/$C$53)+(#REF!+($O$48^2)/2)*$O$52)/($O$48*SQRT($O$52)))-$O$48*SQRT($O$52)))*$C$53*EXP(-#REF!*$O$52)-NORMSDIST(-((LN($EP57/$C$53)+(#REF!+($O$48^2)/2)*$O$52)/($O$48*SQRT($O$52))))*$EP57)*100*$B$53,0)</f>
        <v>0</v>
      </c>
      <c r="FG57" s="69">
        <f ca="1">IFERROR((NORMSDIST(-(((LN($EP57/$C$54)+(#REF!+($O$48^2)/2)*$O$52)/($O$48*SQRT($O$52)))-$O$48*SQRT($O$52)))*$C$54*EXP(-#REF!*$O$52)-NORMSDIST(-((LN($EP57/$C$54)+(#REF!+($O$48^2)/2)*$O$52)/($O$48*SQRT($O$52))))*$EP57)*100*$B$54,0)</f>
        <v>0</v>
      </c>
      <c r="FH57" s="69">
        <f ca="1">IFERROR((NORMSDIST(-(((LN($EP57/$C$55)+(#REF!+($O$48^2)/2)*$O$52)/($O$48*SQRT($O$52)))-$O$48*SQRT($O$52)))*$C$55*EXP(-#REF!*$O$52)-NORMSDIST(-((LN($EP57/$C$55)+(#REF!+($O$48^2)/2)*$O$52)/($O$48*SQRT($O$52))))*$EP57)*100*$B$55,0)</f>
        <v>0</v>
      </c>
      <c r="FI57" s="69">
        <f ca="1">IFERROR((NORMSDIST(-(((LN($EP57/$C$56)+(#REF!+($O$48^2)/2)*$O$52)/($O$48*SQRT($O$52)))-$O$48*SQRT($O$52)))*$C$56*EXP(-#REF!*$O$52)-NORMSDIST(-((LN($EP57/$C$56)+(#REF!+($O$48^2)/2)*$O$52)/($O$48*SQRT($O$52))))*$EP57)*100*$B$56,0)</f>
        <v>0</v>
      </c>
      <c r="FJ57" s="69">
        <f ca="1">IFERROR((NORMSDIST(-(((LN($EP57/$C$57)+(#REF!+($O$48^2)/2)*$O$52)/($O$48*SQRT($O$52)))-$O$48*SQRT($O$52)))*$C$57*EXP(-#REF!*$O$52)-NORMSDIST(-((LN($EP57/$C$57)+(#REF!+($O$48^2)/2)*$O$52)/($O$48*SQRT($O$52))))*$EP57)*100*$B$57,0)</f>
        <v>0</v>
      </c>
      <c r="FK57" s="69">
        <f ca="1">IFERROR((NORMSDIST(-(((LN($EP57/$C$58)+(#REF!+($O$48^2)/2)*$O$52)/($O$48*SQRT($O$52)))-$O$48*SQRT($O$52)))*$C$58*EXP(-#REF!*$O$52)-NORMSDIST(-((LN($EP57/$C$58)+(#REF!+($O$48^2)/2)*$O$52)/($O$48*SQRT($O$52))))*$EP57)*100*$B$58,0)</f>
        <v>0</v>
      </c>
      <c r="FL57" s="69">
        <f ca="1">IFERROR((NORMSDIST(-(((LN($EP57/$C$59)+(#REF!+($O$48^2)/2)*$O$52)/($O$48*SQRT($O$52)))-$O$48*SQRT($O$52)))*$C$59*EXP(-#REF!*$O$52)-NORMSDIST(-((LN($EP57/$C$59)+(#REF!+($O$48^2)/2)*$O$52)/($O$48*SQRT($O$52))))*$EP57)*100*$B$59,0)</f>
        <v>0</v>
      </c>
      <c r="FM57" s="69">
        <f ca="1">IFERROR((NORMSDIST(-(((LN($EP57/$C$60)+(#REF!+($O$48^2)/2)*$O$52)/($O$48*SQRT($O$52)))-$O$48*SQRT($O$52)))*$C$60*EXP(-#REF!*$O$52)-NORMSDIST(-((LN($EP57/$C$60)+(#REF!+($O$48^2)/2)*$O$52)/($O$48*SQRT($O$52))))*$EP57)*100*$B$60,0)</f>
        <v>0</v>
      </c>
      <c r="FN57" s="69">
        <f ca="1">IFERROR((NORMSDIST(-(((LN($EP57/$C$61)+(#REF!+($O$48^2)/2)*$O$52)/($O$48*SQRT($O$52)))-$O$48*SQRT($O$52)))*$C$61*EXP(-#REF!*$O$52)-NORMSDIST(-((LN($EP57/$C$61)+(#REF!+($O$48^2)/2)*$O$52)/($O$48*SQRT($O$52))))*$EP57)*100*$B$61,0)</f>
        <v>0</v>
      </c>
      <c r="FO57" s="69">
        <f ca="1">IFERROR((NORMSDIST(-(((LN($EP57/$C$62)+(#REF!+($O$48^2)/2)*$O$52)/($O$48*SQRT($O$52)))-$O$48*SQRT($O$52)))*$C$62*EXP(-#REF!*$O$52)-NORMSDIST(-((LN($EP57/$C$62)+(#REF!+($O$48^2)/2)*$O$52)/($O$48*SQRT($O$52))))*$EP57)*100*$B$62,0)</f>
        <v>0</v>
      </c>
      <c r="FP57" s="69">
        <f ca="1">IFERROR((NORMSDIST(-(((LN($EP57/$C$63)+(#REF!+($O$48^2)/2)*$O$52)/($O$48*SQRT($O$52)))-$O$48*SQRT($O$52)))*$C$63*EXP(-#REF!*$O$52)-NORMSDIST(-((LN($EP57/$C$63)+(#REF!+($O$48^2)/2)*$O$52)/($O$48*SQRT($O$52))))*$EP57)*100*$B$63,0)</f>
        <v>0</v>
      </c>
      <c r="FQ57" s="69">
        <f ca="1">IFERROR((NORMSDIST(-(((LN($EP57/$C$64)+(#REF!+($O$48^2)/2)*$O$52)/($O$48*SQRT($O$52)))-$O$48*SQRT($O$52)))*$C$64*EXP(-#REF!*$O$52)-NORMSDIST(-((LN($EP57/$C$64)+(#REF!+($O$48^2)/2)*$O$52)/($O$48*SQRT($O$52))))*$EP57)*100*$B$64,0)</f>
        <v>0</v>
      </c>
      <c r="FR57" s="69">
        <f ca="1">IFERROR((NORMSDIST(-(((LN($EP57/$C$65)+(#REF!+($O$48^2)/2)*$O$52)/($O$48*SQRT($O$52)))-$O$48*SQRT($O$52)))*$C$65*EXP(-#REF!*$O$52)-NORMSDIST(-((LN($EP57/$C$65)+(#REF!+($O$48^2)/2)*$O$52)/($O$48*SQRT($O$52))))*$EP57)*100*$B$65,0)</f>
        <v>0</v>
      </c>
      <c r="FS57" s="69">
        <f ca="1">IFERROR((NORMSDIST(-(((LN($EP57/$C$66)+(#REF!+($O$48^2)/2)*$O$52)/($O$48*SQRT($O$52)))-$O$48*SQRT($O$52)))*$C$66*EXP(-#REF!*$O$52)-NORMSDIST(-((LN($EP57/$C$66)+(#REF!+($O$48^2)/2)*$O$52)/($O$48*SQRT($O$52))))*$EP57)*100*$B$66,0)</f>
        <v>0</v>
      </c>
      <c r="FT57" s="69">
        <f ca="1">IFERROR((NORMSDIST(-(((LN($EP57/$C$67)+(#REF!+($O$48^2)/2)*$O$52)/($O$48*SQRT($O$52)))-$O$48*SQRT($O$52)))*$C$67*EXP(-#REF!*$O$52)-NORMSDIST(-((LN($EP57/$C$67)+(#REF!+($O$48^2)/2)*$O$52)/($O$48*SQRT($O$52))))*$EP57)*100*$B$67,0)</f>
        <v>0</v>
      </c>
      <c r="FU57" s="69">
        <f ca="1">IFERROR((NORMSDIST(-(((LN($EP57/$C$68)+(#REF!+($O$48^2)/2)*$O$52)/($O$48*SQRT($O$52)))-$O$48*SQRT($O$52)))*$C$68*EXP(-#REF!*$O$52)-NORMSDIST(-((LN($EP57/$C$68)+(#REF!+($O$48^2)/2)*$O$52)/($O$48*SQRT($O$52))))*$EP57)*100*$B$68,0)</f>
        <v>0</v>
      </c>
      <c r="FV57" s="69">
        <f ca="1">IFERROR((NORMSDIST(-(((LN($EP57/$C$69)+(#REF!+($O$48^2)/2)*$O$52)/($O$48*SQRT($O$52)))-$O$48*SQRT($O$52)))*$C$69*EXP(-#REF!*$O$52)-NORMSDIST(-((LN($EP57/$C$69)+(#REF!+($O$48^2)/2)*$O$52)/($O$48*SQRT($O$52))))*$EP57)*100*$B$69,0)</f>
        <v>0</v>
      </c>
      <c r="FW57" s="69">
        <f ca="1">IFERROR((NORMSDIST(-(((LN($EP57/$C$70)+(#REF!+($O$48^2)/2)*$O$52)/($O$48*SQRT($O$52)))-$O$48*SQRT($O$52)))*$C$70*EXP(-#REF!*$O$52)-NORMSDIST(-((LN($EP57/$C$70)+(#REF!+($O$48^2)/2)*$O$52)/($O$48*SQRT($O$52))))*$EP57)*100*$B$70,0)</f>
        <v>0</v>
      </c>
      <c r="FX57" s="69">
        <f ca="1">IFERROR((NORMSDIST(-(((LN($EP57/$C$71)+(#REF!+($O$48^2)/2)*$O$52)/($O$48*SQRT($O$52)))-$O$48*SQRT($O$52)))*$C$71*EXP(-#REF!*$O$52)-NORMSDIST(-((LN($EP57/$C$71)+(#REF!+($O$48^2)/2)*$O$52)/($O$48*SQRT($O$52))))*$EP57)*100*$B$71,0)</f>
        <v>0</v>
      </c>
      <c r="FY57" s="69">
        <f ca="1">IFERROR((NORMSDIST(-(((LN($EP57/$C$72)+(#REF!+($O$48^2)/2)*$O$52)/($O$48*SQRT($O$52)))-$O$48*SQRT($O$52)))*$C$72*EXP(-#REF!*$O$52)-NORMSDIST(-((LN($EP57/$C$72)+(#REF!+($O$48^2)/2)*$O$52)/($O$48*SQRT($O$52))))*$EP57)*100*$B$72,0)</f>
        <v>0</v>
      </c>
      <c r="FZ57" s="69">
        <f t="shared" si="127"/>
        <v>0</v>
      </c>
      <c r="GA57" s="69">
        <f t="shared" si="128"/>
        <v>0</v>
      </c>
      <c r="GB57" s="69">
        <f t="shared" si="129"/>
        <v>0</v>
      </c>
      <c r="GC57" s="69">
        <f t="shared" si="130"/>
        <v>0</v>
      </c>
      <c r="GD57" s="70"/>
      <c r="GE57" s="86">
        <f t="shared" ca="1" si="131"/>
        <v>0</v>
      </c>
    </row>
    <row r="58" spans="1:187">
      <c r="A58" s="167" t="s">
        <v>205</v>
      </c>
      <c r="B58" s="594"/>
      <c r="C58" s="600">
        <v>3258.1</v>
      </c>
      <c r="D58" s="595"/>
      <c r="E58" s="591">
        <f t="shared" si="0"/>
        <v>0</v>
      </c>
      <c r="F58" s="593">
        <f t="shared" si="79"/>
        <v>0</v>
      </c>
      <c r="G58" s="596">
        <f t="shared" si="135"/>
        <v>0</v>
      </c>
      <c r="H58" s="781"/>
      <c r="I58" s="637">
        <f t="shared" si="80"/>
        <v>0</v>
      </c>
      <c r="J58" s="681">
        <f t="shared" si="81"/>
        <v>0</v>
      </c>
      <c r="K58" s="49"/>
      <c r="L58" s="912" t="s">
        <v>260</v>
      </c>
      <c r="M58" s="903"/>
      <c r="N58" s="903"/>
      <c r="O58" s="809">
        <f ca="1">O57/365</f>
        <v>0.16712328767123288</v>
      </c>
      <c r="P58" s="89"/>
      <c r="Q58" s="88"/>
      <c r="R58" s="89"/>
      <c r="S58" s="90"/>
      <c r="T58" s="89"/>
      <c r="U58" s="89"/>
      <c r="V58" s="89"/>
      <c r="W58" s="89"/>
      <c r="X58" s="52"/>
      <c r="Y58" s="52"/>
      <c r="Z58" s="52"/>
      <c r="AA58" s="88"/>
      <c r="AB58" s="89"/>
      <c r="AC58" s="90"/>
      <c r="AD58" s="91"/>
      <c r="AE58" s="91"/>
      <c r="AF58" s="91"/>
      <c r="AG58" s="91"/>
      <c r="AH58" s="52"/>
      <c r="AI58" s="52"/>
      <c r="AJ58" s="52"/>
      <c r="AK58" s="603"/>
      <c r="AL58" s="605" t="s">
        <v>160</v>
      </c>
      <c r="AM58" s="584"/>
      <c r="AN58" s="598"/>
      <c r="AO58" s="587"/>
      <c r="AP58" s="590">
        <f t="shared" si="16"/>
        <v>0</v>
      </c>
      <c r="AQ58" s="601">
        <f t="shared" si="82"/>
        <v>0</v>
      </c>
      <c r="AR58" s="606" t="s">
        <v>206</v>
      </c>
      <c r="AS58" s="584"/>
      <c r="AT58" s="598"/>
      <c r="AU58" s="587"/>
      <c r="AV58" s="590">
        <f t="shared" si="18"/>
        <v>0</v>
      </c>
      <c r="AW58" s="601">
        <f t="shared" si="83"/>
        <v>0</v>
      </c>
      <c r="AX58" s="609" t="s">
        <v>207</v>
      </c>
      <c r="AY58" s="607"/>
      <c r="AZ58" s="587"/>
      <c r="BA58" s="590">
        <f t="shared" si="20"/>
        <v>0</v>
      </c>
      <c r="BB58" s="592">
        <f t="shared" si="84"/>
        <v>0</v>
      </c>
      <c r="CY58" s="68">
        <f t="shared" si="133"/>
        <v>4456.9003904792071</v>
      </c>
      <c r="CZ58" s="69">
        <f t="shared" si="86"/>
        <v>0</v>
      </c>
      <c r="DA58" s="69">
        <f t="shared" si="87"/>
        <v>0</v>
      </c>
      <c r="DB58" s="69">
        <f t="shared" si="88"/>
        <v>0</v>
      </c>
      <c r="DC58" s="69">
        <f t="shared" si="89"/>
        <v>0</v>
      </c>
      <c r="DD58" s="69">
        <f t="shared" si="90"/>
        <v>0</v>
      </c>
      <c r="DE58" s="69">
        <f t="shared" si="91"/>
        <v>0</v>
      </c>
      <c r="DF58" s="69">
        <f t="shared" si="92"/>
        <v>0</v>
      </c>
      <c r="DG58" s="69">
        <f t="shared" si="93"/>
        <v>0</v>
      </c>
      <c r="DH58" s="69">
        <f t="shared" si="94"/>
        <v>0</v>
      </c>
      <c r="DI58" s="69">
        <f t="shared" si="95"/>
        <v>0</v>
      </c>
      <c r="DJ58" s="69">
        <f t="shared" si="96"/>
        <v>0</v>
      </c>
      <c r="DK58" s="69">
        <f t="shared" si="97"/>
        <v>0</v>
      </c>
      <c r="DL58" s="69">
        <f t="shared" si="98"/>
        <v>0</v>
      </c>
      <c r="DM58" s="69">
        <f t="shared" si="99"/>
        <v>0</v>
      </c>
      <c r="DN58" s="69">
        <f t="shared" si="100"/>
        <v>0</v>
      </c>
      <c r="DO58" s="69">
        <f t="shared" si="101"/>
        <v>0</v>
      </c>
      <c r="DP58" s="69">
        <f t="shared" si="102"/>
        <v>0</v>
      </c>
      <c r="DQ58" s="69">
        <f t="shared" si="103"/>
        <v>0</v>
      </c>
      <c r="DR58" s="69">
        <f t="shared" si="104"/>
        <v>0</v>
      </c>
      <c r="DS58" s="69">
        <f t="shared" si="105"/>
        <v>0</v>
      </c>
      <c r="DT58" s="69">
        <f t="shared" si="106"/>
        <v>0</v>
      </c>
      <c r="DU58" s="69">
        <f t="shared" si="107"/>
        <v>0</v>
      </c>
      <c r="DV58" s="69">
        <f t="shared" si="108"/>
        <v>0</v>
      </c>
      <c r="DW58" s="69">
        <f t="shared" si="109"/>
        <v>0</v>
      </c>
      <c r="DX58" s="69">
        <f t="shared" si="110"/>
        <v>0</v>
      </c>
      <c r="DY58" s="69">
        <f t="shared" si="111"/>
        <v>0</v>
      </c>
      <c r="DZ58" s="69">
        <f t="shared" si="112"/>
        <v>0</v>
      </c>
      <c r="EA58" s="69">
        <f t="shared" si="113"/>
        <v>0</v>
      </c>
      <c r="EB58" s="69">
        <f t="shared" si="114"/>
        <v>0</v>
      </c>
      <c r="EC58" s="69">
        <f t="shared" si="115"/>
        <v>0</v>
      </c>
      <c r="ED58" s="69">
        <f t="shared" si="116"/>
        <v>0</v>
      </c>
      <c r="EE58" s="69">
        <f t="shared" si="117"/>
        <v>0</v>
      </c>
      <c r="EF58" s="69">
        <f t="shared" si="118"/>
        <v>0</v>
      </c>
      <c r="EG58" s="69">
        <f t="shared" si="119"/>
        <v>0</v>
      </c>
      <c r="EH58" s="69">
        <f t="shared" si="120"/>
        <v>0</v>
      </c>
      <c r="EI58" s="69">
        <f t="shared" si="121"/>
        <v>0</v>
      </c>
      <c r="EJ58" s="69">
        <f t="shared" si="122"/>
        <v>0</v>
      </c>
      <c r="EK58" s="69">
        <f t="shared" si="123"/>
        <v>0</v>
      </c>
      <c r="EL58" s="69">
        <f t="shared" si="124"/>
        <v>0</v>
      </c>
      <c r="EM58" s="70"/>
      <c r="EN58" s="86">
        <f t="shared" si="125"/>
        <v>0</v>
      </c>
      <c r="EO58" s="58"/>
      <c r="EP58" s="68">
        <f t="shared" si="134"/>
        <v>4456.9003904792071</v>
      </c>
      <c r="EQ58" s="69">
        <f ca="1">IFERROR((NORMSDIST(-(((LN($EP58/$C$38)+(#REF!+($O$48^2)/2)*$O$52)/($O$48*SQRT($O$52)))-$O$48*SQRT($O$52)))*$C$38*EXP(-#REF!*$O$52)-NORMSDIST(-((LN($EP58/$C$38)+(#REF!+($O$48^2)/2)*$O$52)/($O$48*SQRT($O$52))))*$EP58)*100*$B$38,0)</f>
        <v>0</v>
      </c>
      <c r="ER58" s="69">
        <f ca="1">IFERROR((NORMSDIST(-(((LN($EP58/$C$39)+(#REF!+($O$48^2)/2)*$O$52)/($O$48*SQRT($O$52)))-$O$48*SQRT($O$52)))*$C$39*EXP(-#REF!*$O$52)-NORMSDIST(-((LN($EP58/$C$39)+(#REF!+($O$48^2)/2)*$O$52)/($O$48*SQRT($O$52))))*$EP58)*100*$B$39,0)</f>
        <v>0</v>
      </c>
      <c r="ES58" s="69">
        <f ca="1">IFERROR((NORMSDIST(-(((LN($EP58/$C$40)+(#REF!+($O$48^2)/2)*$O$52)/($O$48*SQRT($O$52)))-$O$48*SQRT($O$52)))*$C$40*EXP(-#REF!*$O$52)-NORMSDIST(-((LN($EP58/$C$40)+(#REF!+($O$48^2)/2)*$O$52)/($O$48*SQRT($O$52))))*$EP58)*100*$B$40,0)</f>
        <v>0</v>
      </c>
      <c r="ET58" s="69">
        <f ca="1">IFERROR((NORMSDIST(-(((LN($EP58/$C$41)+(#REF!+($O$48^2)/2)*$O$52)/($O$48*SQRT($O$52)))-$O$48*SQRT($O$52)))*$C$41*EXP(-#REF!*$O$52)-NORMSDIST(-((LN($EP58/$C$41)+(#REF!+($O$48^2)/2)*$O$52)/($O$48*SQRT($O$52))))*$EP58)*100*$B$41,0)</f>
        <v>0</v>
      </c>
      <c r="EU58" s="69">
        <f ca="1">IFERROR((NORMSDIST(-(((LN($EP58/$C$42)+(#REF!+($O$48^2)/2)*$O$52)/($O$48*SQRT($O$52)))-$O$48*SQRT($O$52)))*$C$42*EXP(-#REF!*$O$52)-NORMSDIST(-((LN($EP58/$C$42)+(#REF!+($O$48^2)/2)*$O$52)/($O$48*SQRT($O$52))))*$EP58)*100*$B$42,0)</f>
        <v>0</v>
      </c>
      <c r="EV58" s="69">
        <f ca="1">IFERROR((NORMSDIST(-(((LN($EP58/$C$43)+(#REF!+($O$48^2)/2)*$O$52)/($O$48*SQRT($O$52)))-$O$48*SQRT($O$52)))*$C$43*EXP(-#REF!*$O$52)-NORMSDIST(-((LN($EP58/$C$43)+(#REF!+($O$48^2)/2)*$O$52)/($O$48*SQRT($O$52))))*$EP58)*100*$B$43,0)</f>
        <v>0</v>
      </c>
      <c r="EW58" s="69">
        <f ca="1">IFERROR((NORMSDIST(-(((LN($EP58/$C$44)+(#REF!+($O$48^2)/2)*$O$52)/($O$48*SQRT($O$52)))-$O$48*SQRT($O$52)))*$C$44*EXP(-#REF!*$O$52)-NORMSDIST(-((LN($EP58/$C$44)+(#REF!+($O$48^2)/2)*$O$52)/($O$48*SQRT($O$52))))*$EP58)*100*$B$44,0)</f>
        <v>0</v>
      </c>
      <c r="EX58" s="69">
        <f ca="1">IFERROR((NORMSDIST(-(((LN($EP58/$C$45)+(#REF!+($O$48^2)/2)*$O$52)/($O$48*SQRT($O$52)))-$O$48*SQRT($O$52)))*$C$45*EXP(-#REF!*$O$52)-NORMSDIST(-((LN($EP58/$C$45)+(#REF!+($O$48^2)/2)*$O$52)/($O$48*SQRT($O$52))))*$EP58)*100*$B$45,0)</f>
        <v>0</v>
      </c>
      <c r="EY58" s="69">
        <f ca="1">IFERROR((NORMSDIST(-(((LN($EP58/$C$46)+(#REF!+($O$48^2)/2)*$O$52)/($O$48*SQRT($O$52)))-$O$48*SQRT($O$52)))*$C$46*EXP(-#REF!*$O$52)-NORMSDIST(-((LN($EP58/$C$46)+(#REF!+($O$48^2)/2)*$O$52)/($O$48*SQRT($O$52))))*$EP58)*100*$B$46,0)</f>
        <v>0</v>
      </c>
      <c r="EZ58" s="69">
        <f ca="1">IFERROR((NORMSDIST(-(((LN($EP58/$C$47)+(#REF!+($O$48^2)/2)*$O$52)/($O$48*SQRT($O$52)))-$O$48*SQRT($O$52)))*$C$47*EXP(-#REF!*$O$52)-NORMSDIST(-((LN($EP58/$C$47)+(#REF!+($O$48^2)/2)*$O$52)/($O$48*SQRT($O$52))))*$EP58)*100*$B$47,0)</f>
        <v>0</v>
      </c>
      <c r="FA58" s="69">
        <f ca="1">IFERROR((NORMSDIST(-(((LN($EP58/$C$48)+(#REF!+($O$48^2)/2)*$O$52)/($O$48*SQRT($O$52)))-$O$48*SQRT($O$52)))*$C$48*EXP(-#REF!*$O$52)-NORMSDIST(-((LN($EP58/$C$48)+(#REF!+($O$48^2)/2)*$O$52)/($O$48*SQRT($O$52))))*$EP58)*100*$B$48,0)</f>
        <v>0</v>
      </c>
      <c r="FB58" s="69">
        <f ca="1">IFERROR((NORMSDIST(-(((LN($EP58/$C$49)+(#REF!+($O$48^2)/2)*$O$52)/($O$48*SQRT($O$52)))-$O$48*SQRT($O$52)))*$C$49*EXP(-#REF!*$O$52)-NORMSDIST(-((LN($EP58/$C$49)+(#REF!+($O$48^2)/2)*$O$52)/($O$48*SQRT($O$52))))*$EP58)*100*$B$49,0)</f>
        <v>0</v>
      </c>
      <c r="FC58" s="69">
        <f ca="1">IFERROR((NORMSDIST(-(((LN($EP58/$C$50)+(#REF!+($O$48^2)/2)*$O$52)/($O$48*SQRT($O$52)))-$O$48*SQRT($O$52)))*$C$50*EXP(-#REF!*$O$52)-NORMSDIST(-((LN($EP58/$C$50)+(#REF!+($O$48^2)/2)*$O$52)/($O$48*SQRT($O$52))))*$EP58)*100*$B$50,0)</f>
        <v>0</v>
      </c>
      <c r="FD58" s="69">
        <f ca="1">IFERROR((NORMSDIST(-(((LN($EP58/$C$51)+(#REF!+($O$48^2)/2)*$O$52)/($O$48*SQRT($O$52)))-$O$48*SQRT($O$52)))*$C$51*EXP(-#REF!*$O$52)-NORMSDIST(-((LN($EP58/$C$51)+(#REF!+($O$48^2)/2)*$O$52)/($O$48*SQRT($O$52))))*$EP58)*100*$B$51,0)</f>
        <v>0</v>
      </c>
      <c r="FE58" s="69">
        <f ca="1">IFERROR((NORMSDIST(-(((LN($EP58/$C$52)+(#REF!+($O$48^2)/2)*$O$52)/($O$48*SQRT($O$52)))-$O$48*SQRT($O$52)))*$C$52*EXP(-#REF!*$O$52)-NORMSDIST(-((LN($EP58/$C$52)+(#REF!+($O$48^2)/2)*$O$52)/($O$48*SQRT($O$52))))*$EP58)*100*$B$52,0)</f>
        <v>0</v>
      </c>
      <c r="FF58" s="69">
        <f ca="1">IFERROR((NORMSDIST(-(((LN($EP58/$C$53)+(#REF!+($O$48^2)/2)*$O$52)/($O$48*SQRT($O$52)))-$O$48*SQRT($O$52)))*$C$53*EXP(-#REF!*$O$52)-NORMSDIST(-((LN($EP58/$C$53)+(#REF!+($O$48^2)/2)*$O$52)/($O$48*SQRT($O$52))))*$EP58)*100*$B$53,0)</f>
        <v>0</v>
      </c>
      <c r="FG58" s="69">
        <f ca="1">IFERROR((NORMSDIST(-(((LN($EP58/$C$54)+(#REF!+($O$48^2)/2)*$O$52)/($O$48*SQRT($O$52)))-$O$48*SQRT($O$52)))*$C$54*EXP(-#REF!*$O$52)-NORMSDIST(-((LN($EP58/$C$54)+(#REF!+($O$48^2)/2)*$O$52)/($O$48*SQRT($O$52))))*$EP58)*100*$B$54,0)</f>
        <v>0</v>
      </c>
      <c r="FH58" s="69">
        <f ca="1">IFERROR((NORMSDIST(-(((LN($EP58/$C$55)+(#REF!+($O$48^2)/2)*$O$52)/($O$48*SQRT($O$52)))-$O$48*SQRT($O$52)))*$C$55*EXP(-#REF!*$O$52)-NORMSDIST(-((LN($EP58/$C$55)+(#REF!+($O$48^2)/2)*$O$52)/($O$48*SQRT($O$52))))*$EP58)*100*$B$55,0)</f>
        <v>0</v>
      </c>
      <c r="FI58" s="69">
        <f ca="1">IFERROR((NORMSDIST(-(((LN($EP58/$C$56)+(#REF!+($O$48^2)/2)*$O$52)/($O$48*SQRT($O$52)))-$O$48*SQRT($O$52)))*$C$56*EXP(-#REF!*$O$52)-NORMSDIST(-((LN($EP58/$C$56)+(#REF!+($O$48^2)/2)*$O$52)/($O$48*SQRT($O$52))))*$EP58)*100*$B$56,0)</f>
        <v>0</v>
      </c>
      <c r="FJ58" s="69">
        <f ca="1">IFERROR((NORMSDIST(-(((LN($EP58/$C$57)+(#REF!+($O$48^2)/2)*$O$52)/($O$48*SQRT($O$52)))-$O$48*SQRT($O$52)))*$C$57*EXP(-#REF!*$O$52)-NORMSDIST(-((LN($EP58/$C$57)+(#REF!+($O$48^2)/2)*$O$52)/($O$48*SQRT($O$52))))*$EP58)*100*$B$57,0)</f>
        <v>0</v>
      </c>
      <c r="FK58" s="69">
        <f ca="1">IFERROR((NORMSDIST(-(((LN($EP58/$C$58)+(#REF!+($O$48^2)/2)*$O$52)/($O$48*SQRT($O$52)))-$O$48*SQRT($O$52)))*$C$58*EXP(-#REF!*$O$52)-NORMSDIST(-((LN($EP58/$C$58)+(#REF!+($O$48^2)/2)*$O$52)/($O$48*SQRT($O$52))))*$EP58)*100*$B$58,0)</f>
        <v>0</v>
      </c>
      <c r="FL58" s="69">
        <f ca="1">IFERROR((NORMSDIST(-(((LN($EP58/$C$59)+(#REF!+($O$48^2)/2)*$O$52)/($O$48*SQRT($O$52)))-$O$48*SQRT($O$52)))*$C$59*EXP(-#REF!*$O$52)-NORMSDIST(-((LN($EP58/$C$59)+(#REF!+($O$48^2)/2)*$O$52)/($O$48*SQRT($O$52))))*$EP58)*100*$B$59,0)</f>
        <v>0</v>
      </c>
      <c r="FM58" s="69">
        <f ca="1">IFERROR((NORMSDIST(-(((LN($EP58/$C$60)+(#REF!+($O$48^2)/2)*$O$52)/($O$48*SQRT($O$52)))-$O$48*SQRT($O$52)))*$C$60*EXP(-#REF!*$O$52)-NORMSDIST(-((LN($EP58/$C$60)+(#REF!+($O$48^2)/2)*$O$52)/($O$48*SQRT($O$52))))*$EP58)*100*$B$60,0)</f>
        <v>0</v>
      </c>
      <c r="FN58" s="69">
        <f ca="1">IFERROR((NORMSDIST(-(((LN($EP58/$C$61)+(#REF!+($O$48^2)/2)*$O$52)/($O$48*SQRT($O$52)))-$O$48*SQRT($O$52)))*$C$61*EXP(-#REF!*$O$52)-NORMSDIST(-((LN($EP58/$C$61)+(#REF!+($O$48^2)/2)*$O$52)/($O$48*SQRT($O$52))))*$EP58)*100*$B$61,0)</f>
        <v>0</v>
      </c>
      <c r="FO58" s="69">
        <f ca="1">IFERROR((NORMSDIST(-(((LN($EP58/$C$62)+(#REF!+($O$48^2)/2)*$O$52)/($O$48*SQRT($O$52)))-$O$48*SQRT($O$52)))*$C$62*EXP(-#REF!*$O$52)-NORMSDIST(-((LN($EP58/$C$62)+(#REF!+($O$48^2)/2)*$O$52)/($O$48*SQRT($O$52))))*$EP58)*100*$B$62,0)</f>
        <v>0</v>
      </c>
      <c r="FP58" s="69">
        <f ca="1">IFERROR((NORMSDIST(-(((LN($EP58/$C$63)+(#REF!+($O$48^2)/2)*$O$52)/($O$48*SQRT($O$52)))-$O$48*SQRT($O$52)))*$C$63*EXP(-#REF!*$O$52)-NORMSDIST(-((LN($EP58/$C$63)+(#REF!+($O$48^2)/2)*$O$52)/($O$48*SQRT($O$52))))*$EP58)*100*$B$63,0)</f>
        <v>0</v>
      </c>
      <c r="FQ58" s="69">
        <f ca="1">IFERROR((NORMSDIST(-(((LN($EP58/$C$64)+(#REF!+($O$48^2)/2)*$O$52)/($O$48*SQRT($O$52)))-$O$48*SQRT($O$52)))*$C$64*EXP(-#REF!*$O$52)-NORMSDIST(-((LN($EP58/$C$64)+(#REF!+($O$48^2)/2)*$O$52)/($O$48*SQRT($O$52))))*$EP58)*100*$B$64,0)</f>
        <v>0</v>
      </c>
      <c r="FR58" s="69">
        <f ca="1">IFERROR((NORMSDIST(-(((LN($EP58/$C$65)+(#REF!+($O$48^2)/2)*$O$52)/($O$48*SQRT($O$52)))-$O$48*SQRT($O$52)))*$C$65*EXP(-#REF!*$O$52)-NORMSDIST(-((LN($EP58/$C$65)+(#REF!+($O$48^2)/2)*$O$52)/($O$48*SQRT($O$52))))*$EP58)*100*$B$65,0)</f>
        <v>0</v>
      </c>
      <c r="FS58" s="69">
        <f ca="1">IFERROR((NORMSDIST(-(((LN($EP58/$C$66)+(#REF!+($O$48^2)/2)*$O$52)/($O$48*SQRT($O$52)))-$O$48*SQRT($O$52)))*$C$66*EXP(-#REF!*$O$52)-NORMSDIST(-((LN($EP58/$C$66)+(#REF!+($O$48^2)/2)*$O$52)/($O$48*SQRT($O$52))))*$EP58)*100*$B$66,0)</f>
        <v>0</v>
      </c>
      <c r="FT58" s="69">
        <f ca="1">IFERROR((NORMSDIST(-(((LN($EP58/$C$67)+(#REF!+($O$48^2)/2)*$O$52)/($O$48*SQRT($O$52)))-$O$48*SQRT($O$52)))*$C$67*EXP(-#REF!*$O$52)-NORMSDIST(-((LN($EP58/$C$67)+(#REF!+($O$48^2)/2)*$O$52)/($O$48*SQRT($O$52))))*$EP58)*100*$B$67,0)</f>
        <v>0</v>
      </c>
      <c r="FU58" s="69">
        <f ca="1">IFERROR((NORMSDIST(-(((LN($EP58/$C$68)+(#REF!+($O$48^2)/2)*$O$52)/($O$48*SQRT($O$52)))-$O$48*SQRT($O$52)))*$C$68*EXP(-#REF!*$O$52)-NORMSDIST(-((LN($EP58/$C$68)+(#REF!+($O$48^2)/2)*$O$52)/($O$48*SQRT($O$52))))*$EP58)*100*$B$68,0)</f>
        <v>0</v>
      </c>
      <c r="FV58" s="69">
        <f ca="1">IFERROR((NORMSDIST(-(((LN($EP58/$C$69)+(#REF!+($O$48^2)/2)*$O$52)/($O$48*SQRT($O$52)))-$O$48*SQRT($O$52)))*$C$69*EXP(-#REF!*$O$52)-NORMSDIST(-((LN($EP58/$C$69)+(#REF!+($O$48^2)/2)*$O$52)/($O$48*SQRT($O$52))))*$EP58)*100*$B$69,0)</f>
        <v>0</v>
      </c>
      <c r="FW58" s="69">
        <f ca="1">IFERROR((NORMSDIST(-(((LN($EP58/$C$70)+(#REF!+($O$48^2)/2)*$O$52)/($O$48*SQRT($O$52)))-$O$48*SQRT($O$52)))*$C$70*EXP(-#REF!*$O$52)-NORMSDIST(-((LN($EP58/$C$70)+(#REF!+($O$48^2)/2)*$O$52)/($O$48*SQRT($O$52))))*$EP58)*100*$B$70,0)</f>
        <v>0</v>
      </c>
      <c r="FX58" s="69">
        <f ca="1">IFERROR((NORMSDIST(-(((LN($EP58/$C$71)+(#REF!+($O$48^2)/2)*$O$52)/($O$48*SQRT($O$52)))-$O$48*SQRT($O$52)))*$C$71*EXP(-#REF!*$O$52)-NORMSDIST(-((LN($EP58/$C$71)+(#REF!+($O$48^2)/2)*$O$52)/($O$48*SQRT($O$52))))*$EP58)*100*$B$71,0)</f>
        <v>0</v>
      </c>
      <c r="FY58" s="69">
        <f ca="1">IFERROR((NORMSDIST(-(((LN($EP58/$C$72)+(#REF!+($O$48^2)/2)*$O$52)/($O$48*SQRT($O$52)))-$O$48*SQRT($O$52)))*$C$72*EXP(-#REF!*$O$52)-NORMSDIST(-((LN($EP58/$C$72)+(#REF!+($O$48^2)/2)*$O$52)/($O$48*SQRT($O$52))))*$EP58)*100*$B$72,0)</f>
        <v>0</v>
      </c>
      <c r="FZ58" s="69">
        <f t="shared" si="127"/>
        <v>0</v>
      </c>
      <c r="GA58" s="69">
        <f t="shared" si="128"/>
        <v>0</v>
      </c>
      <c r="GB58" s="69">
        <f t="shared" si="129"/>
        <v>0</v>
      </c>
      <c r="GC58" s="69">
        <f t="shared" si="130"/>
        <v>0</v>
      </c>
      <c r="GD58" s="70"/>
      <c r="GE58" s="86">
        <f t="shared" ca="1" si="131"/>
        <v>0</v>
      </c>
    </row>
    <row r="59" spans="1:187">
      <c r="A59" s="167" t="s">
        <v>205</v>
      </c>
      <c r="B59" s="797"/>
      <c r="C59" s="798">
        <v>3558.1</v>
      </c>
      <c r="D59" s="799"/>
      <c r="E59" s="806">
        <f t="shared" si="0"/>
        <v>0</v>
      </c>
      <c r="F59" s="807">
        <f t="shared" si="79"/>
        <v>0</v>
      </c>
      <c r="G59" s="802">
        <f t="shared" si="135"/>
        <v>0</v>
      </c>
      <c r="H59" s="803"/>
      <c r="I59" s="636">
        <f t="shared" si="80"/>
        <v>0</v>
      </c>
      <c r="J59" s="680">
        <f t="shared" si="81"/>
        <v>0</v>
      </c>
      <c r="K59" s="49"/>
      <c r="L59" s="49"/>
      <c r="M59" s="89"/>
      <c r="N59" s="89"/>
      <c r="O59" s="89"/>
      <c r="P59" s="89"/>
      <c r="Q59" s="88"/>
      <c r="R59" s="89"/>
      <c r="S59" s="90"/>
      <c r="T59" s="89"/>
      <c r="U59" s="89"/>
      <c r="V59" s="89"/>
      <c r="W59" s="89"/>
      <c r="X59" s="52"/>
      <c r="Y59" s="52"/>
      <c r="Z59" s="52"/>
      <c r="AA59" s="88"/>
      <c r="AB59" s="89"/>
      <c r="AC59" s="90"/>
      <c r="AD59" s="91"/>
      <c r="AE59" s="91"/>
      <c r="AF59" s="91"/>
      <c r="AG59" s="91"/>
      <c r="AH59" s="52"/>
      <c r="AI59" s="52"/>
      <c r="AJ59" s="52"/>
      <c r="AK59" s="604"/>
      <c r="AL59" s="605" t="s">
        <v>160</v>
      </c>
      <c r="AM59" s="585"/>
      <c r="AN59" s="599"/>
      <c r="AO59" s="589"/>
      <c r="AP59" s="591">
        <f t="shared" si="16"/>
        <v>0</v>
      </c>
      <c r="AQ59" s="602">
        <f t="shared" si="82"/>
        <v>0</v>
      </c>
      <c r="AR59" s="606" t="s">
        <v>206</v>
      </c>
      <c r="AS59" s="585"/>
      <c r="AT59" s="599"/>
      <c r="AU59" s="589"/>
      <c r="AV59" s="591">
        <f t="shared" si="18"/>
        <v>0</v>
      </c>
      <c r="AW59" s="602">
        <f t="shared" si="83"/>
        <v>0</v>
      </c>
      <c r="AX59" s="609" t="s">
        <v>207</v>
      </c>
      <c r="AY59" s="608"/>
      <c r="AZ59" s="589"/>
      <c r="BA59" s="591">
        <f t="shared" si="20"/>
        <v>0</v>
      </c>
      <c r="BB59" s="593">
        <f t="shared" si="84"/>
        <v>0</v>
      </c>
      <c r="CY59" s="68">
        <f t="shared" si="133"/>
        <v>4546.0383982887915</v>
      </c>
      <c r="CZ59" s="69">
        <f t="shared" si="86"/>
        <v>0</v>
      </c>
      <c r="DA59" s="69">
        <f t="shared" si="87"/>
        <v>0</v>
      </c>
      <c r="DB59" s="69">
        <f t="shared" si="88"/>
        <v>0</v>
      </c>
      <c r="DC59" s="69">
        <f t="shared" si="89"/>
        <v>0</v>
      </c>
      <c r="DD59" s="69">
        <f t="shared" si="90"/>
        <v>0</v>
      </c>
      <c r="DE59" s="69">
        <f t="shared" si="91"/>
        <v>0</v>
      </c>
      <c r="DF59" s="69">
        <f t="shared" si="92"/>
        <v>0</v>
      </c>
      <c r="DG59" s="69">
        <f t="shared" si="93"/>
        <v>0</v>
      </c>
      <c r="DH59" s="69">
        <f t="shared" si="94"/>
        <v>0</v>
      </c>
      <c r="DI59" s="69">
        <f t="shared" si="95"/>
        <v>0</v>
      </c>
      <c r="DJ59" s="69">
        <f t="shared" si="96"/>
        <v>0</v>
      </c>
      <c r="DK59" s="69">
        <f t="shared" si="97"/>
        <v>0</v>
      </c>
      <c r="DL59" s="69">
        <f t="shared" si="98"/>
        <v>0</v>
      </c>
      <c r="DM59" s="69">
        <f t="shared" si="99"/>
        <v>0</v>
      </c>
      <c r="DN59" s="69">
        <f t="shared" si="100"/>
        <v>0</v>
      </c>
      <c r="DO59" s="69">
        <f t="shared" si="101"/>
        <v>0</v>
      </c>
      <c r="DP59" s="69">
        <f t="shared" si="102"/>
        <v>0</v>
      </c>
      <c r="DQ59" s="69">
        <f t="shared" si="103"/>
        <v>0</v>
      </c>
      <c r="DR59" s="69">
        <f t="shared" si="104"/>
        <v>0</v>
      </c>
      <c r="DS59" s="69">
        <f t="shared" si="105"/>
        <v>0</v>
      </c>
      <c r="DT59" s="69">
        <f t="shared" si="106"/>
        <v>0</v>
      </c>
      <c r="DU59" s="69">
        <f t="shared" si="107"/>
        <v>0</v>
      </c>
      <c r="DV59" s="69">
        <f t="shared" si="108"/>
        <v>0</v>
      </c>
      <c r="DW59" s="69">
        <f t="shared" si="109"/>
        <v>0</v>
      </c>
      <c r="DX59" s="69">
        <f t="shared" si="110"/>
        <v>0</v>
      </c>
      <c r="DY59" s="69">
        <f t="shared" si="111"/>
        <v>0</v>
      </c>
      <c r="DZ59" s="69">
        <f t="shared" si="112"/>
        <v>0</v>
      </c>
      <c r="EA59" s="69">
        <f t="shared" si="113"/>
        <v>0</v>
      </c>
      <c r="EB59" s="69">
        <f t="shared" si="114"/>
        <v>0</v>
      </c>
      <c r="EC59" s="69">
        <f t="shared" si="115"/>
        <v>0</v>
      </c>
      <c r="ED59" s="69">
        <f t="shared" si="116"/>
        <v>0</v>
      </c>
      <c r="EE59" s="69">
        <f t="shared" si="117"/>
        <v>0</v>
      </c>
      <c r="EF59" s="69">
        <f t="shared" si="118"/>
        <v>0</v>
      </c>
      <c r="EG59" s="69">
        <f t="shared" si="119"/>
        <v>0</v>
      </c>
      <c r="EH59" s="69">
        <f t="shared" si="120"/>
        <v>0</v>
      </c>
      <c r="EI59" s="69">
        <f t="shared" si="121"/>
        <v>0</v>
      </c>
      <c r="EJ59" s="69">
        <f t="shared" si="122"/>
        <v>0</v>
      </c>
      <c r="EK59" s="69">
        <f t="shared" si="123"/>
        <v>0</v>
      </c>
      <c r="EL59" s="69">
        <f t="shared" si="124"/>
        <v>0</v>
      </c>
      <c r="EM59" s="70"/>
      <c r="EN59" s="86">
        <f t="shared" si="125"/>
        <v>0</v>
      </c>
      <c r="EO59" s="58"/>
      <c r="EP59" s="68">
        <f t="shared" si="134"/>
        <v>4546.0383982887915</v>
      </c>
      <c r="EQ59" s="69">
        <f ca="1">IFERROR((NORMSDIST(-(((LN($EP59/$C$38)+(#REF!+($O$48^2)/2)*$O$52)/($O$48*SQRT($O$52)))-$O$48*SQRT($O$52)))*$C$38*EXP(-#REF!*$O$52)-NORMSDIST(-((LN($EP59/$C$38)+(#REF!+($O$48^2)/2)*$O$52)/($O$48*SQRT($O$52))))*$EP59)*100*$B$38,0)</f>
        <v>0</v>
      </c>
      <c r="ER59" s="69">
        <f ca="1">IFERROR((NORMSDIST(-(((LN($EP59/$C$39)+(#REF!+($O$48^2)/2)*$O$52)/($O$48*SQRT($O$52)))-$O$48*SQRT($O$52)))*$C$39*EXP(-#REF!*$O$52)-NORMSDIST(-((LN($EP59/$C$39)+(#REF!+($O$48^2)/2)*$O$52)/($O$48*SQRT($O$52))))*$EP59)*100*$B$39,0)</f>
        <v>0</v>
      </c>
      <c r="ES59" s="69">
        <f ca="1">IFERROR((NORMSDIST(-(((LN($EP59/$C$40)+(#REF!+($O$48^2)/2)*$O$52)/($O$48*SQRT($O$52)))-$O$48*SQRT($O$52)))*$C$40*EXP(-#REF!*$O$52)-NORMSDIST(-((LN($EP59/$C$40)+(#REF!+($O$48^2)/2)*$O$52)/($O$48*SQRT($O$52))))*$EP59)*100*$B$40,0)</f>
        <v>0</v>
      </c>
      <c r="ET59" s="69">
        <f ca="1">IFERROR((NORMSDIST(-(((LN($EP59/$C$41)+(#REF!+($O$48^2)/2)*$O$52)/($O$48*SQRT($O$52)))-$O$48*SQRT($O$52)))*$C$41*EXP(-#REF!*$O$52)-NORMSDIST(-((LN($EP59/$C$41)+(#REF!+($O$48^2)/2)*$O$52)/($O$48*SQRT($O$52))))*$EP59)*100*$B$41,0)</f>
        <v>0</v>
      </c>
      <c r="EU59" s="69">
        <f ca="1">IFERROR((NORMSDIST(-(((LN($EP59/$C$42)+(#REF!+($O$48^2)/2)*$O$52)/($O$48*SQRT($O$52)))-$O$48*SQRT($O$52)))*$C$42*EXP(-#REF!*$O$52)-NORMSDIST(-((LN($EP59/$C$42)+(#REF!+($O$48^2)/2)*$O$52)/($O$48*SQRT($O$52))))*$EP59)*100*$B$42,0)</f>
        <v>0</v>
      </c>
      <c r="EV59" s="69">
        <f ca="1">IFERROR((NORMSDIST(-(((LN($EP59/$C$43)+(#REF!+($O$48^2)/2)*$O$52)/($O$48*SQRT($O$52)))-$O$48*SQRT($O$52)))*$C$43*EXP(-#REF!*$O$52)-NORMSDIST(-((LN($EP59/$C$43)+(#REF!+($O$48^2)/2)*$O$52)/($O$48*SQRT($O$52))))*$EP59)*100*$B$43,0)</f>
        <v>0</v>
      </c>
      <c r="EW59" s="69">
        <f ca="1">IFERROR((NORMSDIST(-(((LN($EP59/$C$44)+(#REF!+($O$48^2)/2)*$O$52)/($O$48*SQRT($O$52)))-$O$48*SQRT($O$52)))*$C$44*EXP(-#REF!*$O$52)-NORMSDIST(-((LN($EP59/$C$44)+(#REF!+($O$48^2)/2)*$O$52)/($O$48*SQRT($O$52))))*$EP59)*100*$B$44,0)</f>
        <v>0</v>
      </c>
      <c r="EX59" s="69">
        <f ca="1">IFERROR((NORMSDIST(-(((LN($EP59/$C$45)+(#REF!+($O$48^2)/2)*$O$52)/($O$48*SQRT($O$52)))-$O$48*SQRT($O$52)))*$C$45*EXP(-#REF!*$O$52)-NORMSDIST(-((LN($EP59/$C$45)+(#REF!+($O$48^2)/2)*$O$52)/($O$48*SQRT($O$52))))*$EP59)*100*$B$45,0)</f>
        <v>0</v>
      </c>
      <c r="EY59" s="69">
        <f ca="1">IFERROR((NORMSDIST(-(((LN($EP59/$C$46)+(#REF!+($O$48^2)/2)*$O$52)/($O$48*SQRT($O$52)))-$O$48*SQRT($O$52)))*$C$46*EXP(-#REF!*$O$52)-NORMSDIST(-((LN($EP59/$C$46)+(#REF!+($O$48^2)/2)*$O$52)/($O$48*SQRT($O$52))))*$EP59)*100*$B$46,0)</f>
        <v>0</v>
      </c>
      <c r="EZ59" s="69">
        <f ca="1">IFERROR((NORMSDIST(-(((LN($EP59/$C$47)+(#REF!+($O$48^2)/2)*$O$52)/($O$48*SQRT($O$52)))-$O$48*SQRT($O$52)))*$C$47*EXP(-#REF!*$O$52)-NORMSDIST(-((LN($EP59/$C$47)+(#REF!+($O$48^2)/2)*$O$52)/($O$48*SQRT($O$52))))*$EP59)*100*$B$47,0)</f>
        <v>0</v>
      </c>
      <c r="FA59" s="69">
        <f ca="1">IFERROR((NORMSDIST(-(((LN($EP59/$C$48)+(#REF!+($O$48^2)/2)*$O$52)/($O$48*SQRT($O$52)))-$O$48*SQRT($O$52)))*$C$48*EXP(-#REF!*$O$52)-NORMSDIST(-((LN($EP59/$C$48)+(#REF!+($O$48^2)/2)*$O$52)/($O$48*SQRT($O$52))))*$EP59)*100*$B$48,0)</f>
        <v>0</v>
      </c>
      <c r="FB59" s="69">
        <f ca="1">IFERROR((NORMSDIST(-(((LN($EP59/$C$49)+(#REF!+($O$48^2)/2)*$O$52)/($O$48*SQRT($O$52)))-$O$48*SQRT($O$52)))*$C$49*EXP(-#REF!*$O$52)-NORMSDIST(-((LN($EP59/$C$49)+(#REF!+($O$48^2)/2)*$O$52)/($O$48*SQRT($O$52))))*$EP59)*100*$B$49,0)</f>
        <v>0</v>
      </c>
      <c r="FC59" s="69">
        <f ca="1">IFERROR((NORMSDIST(-(((LN($EP59/$C$50)+(#REF!+($O$48^2)/2)*$O$52)/($O$48*SQRT($O$52)))-$O$48*SQRT($O$52)))*$C$50*EXP(-#REF!*$O$52)-NORMSDIST(-((LN($EP59/$C$50)+(#REF!+($O$48^2)/2)*$O$52)/($O$48*SQRT($O$52))))*$EP59)*100*$B$50,0)</f>
        <v>0</v>
      </c>
      <c r="FD59" s="69">
        <f ca="1">IFERROR((NORMSDIST(-(((LN($EP59/$C$51)+(#REF!+($O$48^2)/2)*$O$52)/($O$48*SQRT($O$52)))-$O$48*SQRT($O$52)))*$C$51*EXP(-#REF!*$O$52)-NORMSDIST(-((LN($EP59/$C$51)+(#REF!+($O$48^2)/2)*$O$52)/($O$48*SQRT($O$52))))*$EP59)*100*$B$51,0)</f>
        <v>0</v>
      </c>
      <c r="FE59" s="69">
        <f ca="1">IFERROR((NORMSDIST(-(((LN($EP59/$C$52)+(#REF!+($O$48^2)/2)*$O$52)/($O$48*SQRT($O$52)))-$O$48*SQRT($O$52)))*$C$52*EXP(-#REF!*$O$52)-NORMSDIST(-((LN($EP59/$C$52)+(#REF!+($O$48^2)/2)*$O$52)/($O$48*SQRT($O$52))))*$EP59)*100*$B$52,0)</f>
        <v>0</v>
      </c>
      <c r="FF59" s="69">
        <f ca="1">IFERROR((NORMSDIST(-(((LN($EP59/$C$53)+(#REF!+($O$48^2)/2)*$O$52)/($O$48*SQRT($O$52)))-$O$48*SQRT($O$52)))*$C$53*EXP(-#REF!*$O$52)-NORMSDIST(-((LN($EP59/$C$53)+(#REF!+($O$48^2)/2)*$O$52)/($O$48*SQRT($O$52))))*$EP59)*100*$B$53,0)</f>
        <v>0</v>
      </c>
      <c r="FG59" s="69">
        <f ca="1">IFERROR((NORMSDIST(-(((LN($EP59/$C$54)+(#REF!+($O$48^2)/2)*$O$52)/($O$48*SQRT($O$52)))-$O$48*SQRT($O$52)))*$C$54*EXP(-#REF!*$O$52)-NORMSDIST(-((LN($EP59/$C$54)+(#REF!+($O$48^2)/2)*$O$52)/($O$48*SQRT($O$52))))*$EP59)*100*$B$54,0)</f>
        <v>0</v>
      </c>
      <c r="FH59" s="69">
        <f ca="1">IFERROR((NORMSDIST(-(((LN($EP59/$C$55)+(#REF!+($O$48^2)/2)*$O$52)/($O$48*SQRT($O$52)))-$O$48*SQRT($O$52)))*$C$55*EXP(-#REF!*$O$52)-NORMSDIST(-((LN($EP59/$C$55)+(#REF!+($O$48^2)/2)*$O$52)/($O$48*SQRT($O$52))))*$EP59)*100*$B$55,0)</f>
        <v>0</v>
      </c>
      <c r="FI59" s="69">
        <f ca="1">IFERROR((NORMSDIST(-(((LN($EP59/$C$56)+(#REF!+($O$48^2)/2)*$O$52)/($O$48*SQRT($O$52)))-$O$48*SQRT($O$52)))*$C$56*EXP(-#REF!*$O$52)-NORMSDIST(-((LN($EP59/$C$56)+(#REF!+($O$48^2)/2)*$O$52)/($O$48*SQRT($O$52))))*$EP59)*100*$B$56,0)</f>
        <v>0</v>
      </c>
      <c r="FJ59" s="69">
        <f ca="1">IFERROR((NORMSDIST(-(((LN($EP59/$C$57)+(#REF!+($O$48^2)/2)*$O$52)/($O$48*SQRT($O$52)))-$O$48*SQRT($O$52)))*$C$57*EXP(-#REF!*$O$52)-NORMSDIST(-((LN($EP59/$C$57)+(#REF!+($O$48^2)/2)*$O$52)/($O$48*SQRT($O$52))))*$EP59)*100*$B$57,0)</f>
        <v>0</v>
      </c>
      <c r="FK59" s="69">
        <f ca="1">IFERROR((NORMSDIST(-(((LN($EP59/$C$58)+(#REF!+($O$48^2)/2)*$O$52)/($O$48*SQRT($O$52)))-$O$48*SQRT($O$52)))*$C$58*EXP(-#REF!*$O$52)-NORMSDIST(-((LN($EP59/$C$58)+(#REF!+($O$48^2)/2)*$O$52)/($O$48*SQRT($O$52))))*$EP59)*100*$B$58,0)</f>
        <v>0</v>
      </c>
      <c r="FL59" s="69">
        <f ca="1">IFERROR((NORMSDIST(-(((LN($EP59/$C$59)+(#REF!+($O$48^2)/2)*$O$52)/($O$48*SQRT($O$52)))-$O$48*SQRT($O$52)))*$C$59*EXP(-#REF!*$O$52)-NORMSDIST(-((LN($EP59/$C$59)+(#REF!+($O$48^2)/2)*$O$52)/($O$48*SQRT($O$52))))*$EP59)*100*$B$59,0)</f>
        <v>0</v>
      </c>
      <c r="FM59" s="69">
        <f ca="1">IFERROR((NORMSDIST(-(((LN($EP59/$C$60)+(#REF!+($O$48^2)/2)*$O$52)/($O$48*SQRT($O$52)))-$O$48*SQRT($O$52)))*$C$60*EXP(-#REF!*$O$52)-NORMSDIST(-((LN($EP59/$C$60)+(#REF!+($O$48^2)/2)*$O$52)/($O$48*SQRT($O$52))))*$EP59)*100*$B$60,0)</f>
        <v>0</v>
      </c>
      <c r="FN59" s="69">
        <f ca="1">IFERROR((NORMSDIST(-(((LN($EP59/$C$61)+(#REF!+($O$48^2)/2)*$O$52)/($O$48*SQRT($O$52)))-$O$48*SQRT($O$52)))*$C$61*EXP(-#REF!*$O$52)-NORMSDIST(-((LN($EP59/$C$61)+(#REF!+($O$48^2)/2)*$O$52)/($O$48*SQRT($O$52))))*$EP59)*100*$B$61,0)</f>
        <v>0</v>
      </c>
      <c r="FO59" s="69">
        <f ca="1">IFERROR((NORMSDIST(-(((LN($EP59/$C$62)+(#REF!+($O$48^2)/2)*$O$52)/($O$48*SQRT($O$52)))-$O$48*SQRT($O$52)))*$C$62*EXP(-#REF!*$O$52)-NORMSDIST(-((LN($EP59/$C$62)+(#REF!+($O$48^2)/2)*$O$52)/($O$48*SQRT($O$52))))*$EP59)*100*$B$62,0)</f>
        <v>0</v>
      </c>
      <c r="FP59" s="69">
        <f ca="1">IFERROR((NORMSDIST(-(((LN($EP59/$C$63)+(#REF!+($O$48^2)/2)*$O$52)/($O$48*SQRT($O$52)))-$O$48*SQRT($O$52)))*$C$63*EXP(-#REF!*$O$52)-NORMSDIST(-((LN($EP59/$C$63)+(#REF!+($O$48^2)/2)*$O$52)/($O$48*SQRT($O$52))))*$EP59)*100*$B$63,0)</f>
        <v>0</v>
      </c>
      <c r="FQ59" s="69">
        <f ca="1">IFERROR((NORMSDIST(-(((LN($EP59/$C$64)+(#REF!+($O$48^2)/2)*$O$52)/($O$48*SQRT($O$52)))-$O$48*SQRT($O$52)))*$C$64*EXP(-#REF!*$O$52)-NORMSDIST(-((LN($EP59/$C$64)+(#REF!+($O$48^2)/2)*$O$52)/($O$48*SQRT($O$52))))*$EP59)*100*$B$64,0)</f>
        <v>0</v>
      </c>
      <c r="FR59" s="69">
        <f ca="1">IFERROR((NORMSDIST(-(((LN($EP59/$C$65)+(#REF!+($O$48^2)/2)*$O$52)/($O$48*SQRT($O$52)))-$O$48*SQRT($O$52)))*$C$65*EXP(-#REF!*$O$52)-NORMSDIST(-((LN($EP59/$C$65)+(#REF!+($O$48^2)/2)*$O$52)/($O$48*SQRT($O$52))))*$EP59)*100*$B$65,0)</f>
        <v>0</v>
      </c>
      <c r="FS59" s="69">
        <f ca="1">IFERROR((NORMSDIST(-(((LN($EP59/$C$66)+(#REF!+($O$48^2)/2)*$O$52)/($O$48*SQRT($O$52)))-$O$48*SQRT($O$52)))*$C$66*EXP(-#REF!*$O$52)-NORMSDIST(-((LN($EP59/$C$66)+(#REF!+($O$48^2)/2)*$O$52)/($O$48*SQRT($O$52))))*$EP59)*100*$B$66,0)</f>
        <v>0</v>
      </c>
      <c r="FT59" s="69">
        <f ca="1">IFERROR((NORMSDIST(-(((LN($EP59/$C$67)+(#REF!+($O$48^2)/2)*$O$52)/($O$48*SQRT($O$52)))-$O$48*SQRT($O$52)))*$C$67*EXP(-#REF!*$O$52)-NORMSDIST(-((LN($EP59/$C$67)+(#REF!+($O$48^2)/2)*$O$52)/($O$48*SQRT($O$52))))*$EP59)*100*$B$67,0)</f>
        <v>0</v>
      </c>
      <c r="FU59" s="69">
        <f ca="1">IFERROR((NORMSDIST(-(((LN($EP59/$C$68)+(#REF!+($O$48^2)/2)*$O$52)/($O$48*SQRT($O$52)))-$O$48*SQRT($O$52)))*$C$68*EXP(-#REF!*$O$52)-NORMSDIST(-((LN($EP59/$C$68)+(#REF!+($O$48^2)/2)*$O$52)/($O$48*SQRT($O$52))))*$EP59)*100*$B$68,0)</f>
        <v>0</v>
      </c>
      <c r="FV59" s="69">
        <f ca="1">IFERROR((NORMSDIST(-(((LN($EP59/$C$69)+(#REF!+($O$48^2)/2)*$O$52)/($O$48*SQRT($O$52)))-$O$48*SQRT($O$52)))*$C$69*EXP(-#REF!*$O$52)-NORMSDIST(-((LN($EP59/$C$69)+(#REF!+($O$48^2)/2)*$O$52)/($O$48*SQRT($O$52))))*$EP59)*100*$B$69,0)</f>
        <v>0</v>
      </c>
      <c r="FW59" s="69">
        <f ca="1">IFERROR((NORMSDIST(-(((LN($EP59/$C$70)+(#REF!+($O$48^2)/2)*$O$52)/($O$48*SQRT($O$52)))-$O$48*SQRT($O$52)))*$C$70*EXP(-#REF!*$O$52)-NORMSDIST(-((LN($EP59/$C$70)+(#REF!+($O$48^2)/2)*$O$52)/($O$48*SQRT($O$52))))*$EP59)*100*$B$70,0)</f>
        <v>0</v>
      </c>
      <c r="FX59" s="69">
        <f ca="1">IFERROR((NORMSDIST(-(((LN($EP59/$C$71)+(#REF!+($O$48^2)/2)*$O$52)/($O$48*SQRT($O$52)))-$O$48*SQRT($O$52)))*$C$71*EXP(-#REF!*$O$52)-NORMSDIST(-((LN($EP59/$C$71)+(#REF!+($O$48^2)/2)*$O$52)/($O$48*SQRT($O$52))))*$EP59)*100*$B$71,0)</f>
        <v>0</v>
      </c>
      <c r="FY59" s="69">
        <f ca="1">IFERROR((NORMSDIST(-(((LN($EP59/$C$72)+(#REF!+($O$48^2)/2)*$O$52)/($O$48*SQRT($O$52)))-$O$48*SQRT($O$52)))*$C$72*EXP(-#REF!*$O$52)-NORMSDIST(-((LN($EP59/$C$72)+(#REF!+($O$48^2)/2)*$O$52)/($O$48*SQRT($O$52))))*$EP59)*100*$B$72,0)</f>
        <v>0</v>
      </c>
      <c r="FZ59" s="69">
        <f t="shared" si="127"/>
        <v>0</v>
      </c>
      <c r="GA59" s="69">
        <f t="shared" si="128"/>
        <v>0</v>
      </c>
      <c r="GB59" s="69">
        <f t="shared" si="129"/>
        <v>0</v>
      </c>
      <c r="GC59" s="69">
        <f t="shared" si="130"/>
        <v>0</v>
      </c>
      <c r="GD59" s="70"/>
      <c r="GE59" s="86">
        <f t="shared" ca="1" si="131"/>
        <v>0</v>
      </c>
    </row>
    <row r="60" spans="1:187">
      <c r="A60" s="167" t="s">
        <v>205</v>
      </c>
      <c r="B60" s="594"/>
      <c r="C60" s="600">
        <v>3752.2</v>
      </c>
      <c r="D60" s="595">
        <v>200</v>
      </c>
      <c r="E60" s="591">
        <f t="shared" si="0"/>
        <v>0</v>
      </c>
      <c r="F60" s="593">
        <f t="shared" si="79"/>
        <v>0</v>
      </c>
      <c r="G60" s="596">
        <f t="shared" si="135"/>
        <v>0</v>
      </c>
      <c r="H60" s="781"/>
      <c r="I60" s="637">
        <f t="shared" si="80"/>
        <v>0</v>
      </c>
      <c r="J60" s="681">
        <f t="shared" si="81"/>
        <v>0</v>
      </c>
      <c r="K60" s="49"/>
      <c r="L60" s="49"/>
      <c r="M60" s="89"/>
      <c r="N60" s="89"/>
      <c r="O60" s="89"/>
      <c r="P60" s="89"/>
      <c r="Q60" s="88"/>
      <c r="R60" s="89"/>
      <c r="S60" s="90"/>
      <c r="T60" s="89"/>
      <c r="U60" s="89"/>
      <c r="V60" s="89"/>
      <c r="W60" s="89"/>
      <c r="X60" s="52"/>
      <c r="Y60" s="52"/>
      <c r="Z60" s="52"/>
      <c r="AA60" s="88"/>
      <c r="AB60" s="89"/>
      <c r="AC60" s="90"/>
      <c r="AD60" s="91"/>
      <c r="AE60" s="91"/>
      <c r="AF60" s="91"/>
      <c r="AG60" s="91"/>
      <c r="AH60" s="52"/>
      <c r="AI60" s="52"/>
      <c r="AJ60" s="52"/>
      <c r="AK60" s="603"/>
      <c r="AL60" s="605" t="s">
        <v>160</v>
      </c>
      <c r="AM60" s="584"/>
      <c r="AN60" s="598"/>
      <c r="AO60" s="587"/>
      <c r="AP60" s="590">
        <f t="shared" si="16"/>
        <v>0</v>
      </c>
      <c r="AQ60" s="601">
        <f t="shared" si="82"/>
        <v>0</v>
      </c>
      <c r="AR60" s="606" t="s">
        <v>206</v>
      </c>
      <c r="AS60" s="584"/>
      <c r="AT60" s="598"/>
      <c r="AU60" s="587"/>
      <c r="AV60" s="590">
        <f t="shared" si="18"/>
        <v>0</v>
      </c>
      <c r="AW60" s="601">
        <f t="shared" si="83"/>
        <v>0</v>
      </c>
      <c r="AX60" s="609" t="s">
        <v>207</v>
      </c>
      <c r="AY60" s="607"/>
      <c r="AZ60" s="587"/>
      <c r="BA60" s="590">
        <f t="shared" si="20"/>
        <v>0</v>
      </c>
      <c r="BB60" s="592">
        <f t="shared" si="84"/>
        <v>0</v>
      </c>
      <c r="CY60" s="68">
        <f t="shared" si="133"/>
        <v>4636.9591662545672</v>
      </c>
      <c r="CZ60" s="69">
        <f t="shared" si="86"/>
        <v>0</v>
      </c>
      <c r="DA60" s="69">
        <f t="shared" si="87"/>
        <v>0</v>
      </c>
      <c r="DB60" s="69">
        <f t="shared" si="88"/>
        <v>0</v>
      </c>
      <c r="DC60" s="69">
        <f t="shared" si="89"/>
        <v>0</v>
      </c>
      <c r="DD60" s="69">
        <f t="shared" si="90"/>
        <v>0</v>
      </c>
      <c r="DE60" s="69">
        <f t="shared" si="91"/>
        <v>0</v>
      </c>
      <c r="DF60" s="69">
        <f t="shared" si="92"/>
        <v>0</v>
      </c>
      <c r="DG60" s="69">
        <f t="shared" si="93"/>
        <v>0</v>
      </c>
      <c r="DH60" s="69">
        <f t="shared" si="94"/>
        <v>0</v>
      </c>
      <c r="DI60" s="69">
        <f t="shared" si="95"/>
        <v>0</v>
      </c>
      <c r="DJ60" s="69">
        <f t="shared" si="96"/>
        <v>0</v>
      </c>
      <c r="DK60" s="69">
        <f t="shared" si="97"/>
        <v>0</v>
      </c>
      <c r="DL60" s="69">
        <f t="shared" si="98"/>
        <v>0</v>
      </c>
      <c r="DM60" s="69">
        <f t="shared" si="99"/>
        <v>0</v>
      </c>
      <c r="DN60" s="69">
        <f t="shared" si="100"/>
        <v>0</v>
      </c>
      <c r="DO60" s="69">
        <f t="shared" si="101"/>
        <v>0</v>
      </c>
      <c r="DP60" s="69">
        <f t="shared" si="102"/>
        <v>0</v>
      </c>
      <c r="DQ60" s="69">
        <f t="shared" si="103"/>
        <v>0</v>
      </c>
      <c r="DR60" s="69">
        <f t="shared" si="104"/>
        <v>0</v>
      </c>
      <c r="DS60" s="69">
        <f t="shared" si="105"/>
        <v>0</v>
      </c>
      <c r="DT60" s="69">
        <f t="shared" si="106"/>
        <v>0</v>
      </c>
      <c r="DU60" s="69">
        <f t="shared" si="107"/>
        <v>0</v>
      </c>
      <c r="DV60" s="69">
        <f t="shared" si="108"/>
        <v>0</v>
      </c>
      <c r="DW60" s="69">
        <f t="shared" si="109"/>
        <v>0</v>
      </c>
      <c r="DX60" s="69">
        <f t="shared" si="110"/>
        <v>0</v>
      </c>
      <c r="DY60" s="69">
        <f t="shared" si="111"/>
        <v>0</v>
      </c>
      <c r="DZ60" s="69">
        <f t="shared" si="112"/>
        <v>0</v>
      </c>
      <c r="EA60" s="69">
        <f t="shared" si="113"/>
        <v>0</v>
      </c>
      <c r="EB60" s="69">
        <f t="shared" si="114"/>
        <v>0</v>
      </c>
      <c r="EC60" s="69">
        <f t="shared" si="115"/>
        <v>0</v>
      </c>
      <c r="ED60" s="69">
        <f t="shared" si="116"/>
        <v>0</v>
      </c>
      <c r="EE60" s="69">
        <f t="shared" si="117"/>
        <v>0</v>
      </c>
      <c r="EF60" s="69">
        <f t="shared" si="118"/>
        <v>0</v>
      </c>
      <c r="EG60" s="69">
        <f t="shared" si="119"/>
        <v>0</v>
      </c>
      <c r="EH60" s="69">
        <f t="shared" si="120"/>
        <v>0</v>
      </c>
      <c r="EI60" s="69">
        <f t="shared" si="121"/>
        <v>0</v>
      </c>
      <c r="EJ60" s="69">
        <f t="shared" si="122"/>
        <v>0</v>
      </c>
      <c r="EK60" s="69">
        <f t="shared" si="123"/>
        <v>0</v>
      </c>
      <c r="EL60" s="69">
        <f t="shared" si="124"/>
        <v>0</v>
      </c>
      <c r="EM60" s="70"/>
      <c r="EN60" s="86">
        <f t="shared" si="125"/>
        <v>0</v>
      </c>
      <c r="EO60" s="58"/>
      <c r="EP60" s="68">
        <f t="shared" si="134"/>
        <v>4636.9591662545672</v>
      </c>
      <c r="EQ60" s="69">
        <f ca="1">IFERROR((NORMSDIST(-(((LN($EP60/$C$38)+(#REF!+($O$48^2)/2)*$O$52)/($O$48*SQRT($O$52)))-$O$48*SQRT($O$52)))*$C$38*EXP(-#REF!*$O$52)-NORMSDIST(-((LN($EP60/$C$38)+(#REF!+($O$48^2)/2)*$O$52)/($O$48*SQRT($O$52))))*$EP60)*100*$B$38,0)</f>
        <v>0</v>
      </c>
      <c r="ER60" s="69">
        <f ca="1">IFERROR((NORMSDIST(-(((LN($EP60/$C$39)+(#REF!+($O$48^2)/2)*$O$52)/($O$48*SQRT($O$52)))-$O$48*SQRT($O$52)))*$C$39*EXP(-#REF!*$O$52)-NORMSDIST(-((LN($EP60/$C$39)+(#REF!+($O$48^2)/2)*$O$52)/($O$48*SQRT($O$52))))*$EP60)*100*$B$39,0)</f>
        <v>0</v>
      </c>
      <c r="ES60" s="69">
        <f ca="1">IFERROR((NORMSDIST(-(((LN($EP60/$C$40)+(#REF!+($O$48^2)/2)*$O$52)/($O$48*SQRT($O$52)))-$O$48*SQRT($O$52)))*$C$40*EXP(-#REF!*$O$52)-NORMSDIST(-((LN($EP60/$C$40)+(#REF!+($O$48^2)/2)*$O$52)/($O$48*SQRT($O$52))))*$EP60)*100*$B$40,0)</f>
        <v>0</v>
      </c>
      <c r="ET60" s="69">
        <f ca="1">IFERROR((NORMSDIST(-(((LN($EP60/$C$41)+(#REF!+($O$48^2)/2)*$O$52)/($O$48*SQRT($O$52)))-$O$48*SQRT($O$52)))*$C$41*EXP(-#REF!*$O$52)-NORMSDIST(-((LN($EP60/$C$41)+(#REF!+($O$48^2)/2)*$O$52)/($O$48*SQRT($O$52))))*$EP60)*100*$B$41,0)</f>
        <v>0</v>
      </c>
      <c r="EU60" s="69">
        <f ca="1">IFERROR((NORMSDIST(-(((LN($EP60/$C$42)+(#REF!+($O$48^2)/2)*$O$52)/($O$48*SQRT($O$52)))-$O$48*SQRT($O$52)))*$C$42*EXP(-#REF!*$O$52)-NORMSDIST(-((LN($EP60/$C$42)+(#REF!+($O$48^2)/2)*$O$52)/($O$48*SQRT($O$52))))*$EP60)*100*$B$42,0)</f>
        <v>0</v>
      </c>
      <c r="EV60" s="69">
        <f ca="1">IFERROR((NORMSDIST(-(((LN($EP60/$C$43)+(#REF!+($O$48^2)/2)*$O$52)/($O$48*SQRT($O$52)))-$O$48*SQRT($O$52)))*$C$43*EXP(-#REF!*$O$52)-NORMSDIST(-((LN($EP60/$C$43)+(#REF!+($O$48^2)/2)*$O$52)/($O$48*SQRT($O$52))))*$EP60)*100*$B$43,0)</f>
        <v>0</v>
      </c>
      <c r="EW60" s="69">
        <f ca="1">IFERROR((NORMSDIST(-(((LN($EP60/$C$44)+(#REF!+($O$48^2)/2)*$O$52)/($O$48*SQRT($O$52)))-$O$48*SQRT($O$52)))*$C$44*EXP(-#REF!*$O$52)-NORMSDIST(-((LN($EP60/$C$44)+(#REF!+($O$48^2)/2)*$O$52)/($O$48*SQRT($O$52))))*$EP60)*100*$B$44,0)</f>
        <v>0</v>
      </c>
      <c r="EX60" s="69">
        <f ca="1">IFERROR((NORMSDIST(-(((LN($EP60/$C$45)+(#REF!+($O$48^2)/2)*$O$52)/($O$48*SQRT($O$52)))-$O$48*SQRT($O$52)))*$C$45*EXP(-#REF!*$O$52)-NORMSDIST(-((LN($EP60/$C$45)+(#REF!+($O$48^2)/2)*$O$52)/($O$48*SQRT($O$52))))*$EP60)*100*$B$45,0)</f>
        <v>0</v>
      </c>
      <c r="EY60" s="69">
        <f ca="1">IFERROR((NORMSDIST(-(((LN($EP60/$C$46)+(#REF!+($O$48^2)/2)*$O$52)/($O$48*SQRT($O$52)))-$O$48*SQRT($O$52)))*$C$46*EXP(-#REF!*$O$52)-NORMSDIST(-((LN($EP60/$C$46)+(#REF!+($O$48^2)/2)*$O$52)/($O$48*SQRT($O$52))))*$EP60)*100*$B$46,0)</f>
        <v>0</v>
      </c>
      <c r="EZ60" s="69">
        <f ca="1">IFERROR((NORMSDIST(-(((LN($EP60/$C$47)+(#REF!+($O$48^2)/2)*$O$52)/($O$48*SQRT($O$52)))-$O$48*SQRT($O$52)))*$C$47*EXP(-#REF!*$O$52)-NORMSDIST(-((LN($EP60/$C$47)+(#REF!+($O$48^2)/2)*$O$52)/($O$48*SQRT($O$52))))*$EP60)*100*$B$47,0)</f>
        <v>0</v>
      </c>
      <c r="FA60" s="69">
        <f ca="1">IFERROR((NORMSDIST(-(((LN($EP60/$C$48)+(#REF!+($O$48^2)/2)*$O$52)/($O$48*SQRT($O$52)))-$O$48*SQRT($O$52)))*$C$48*EXP(-#REF!*$O$52)-NORMSDIST(-((LN($EP60/$C$48)+(#REF!+($O$48^2)/2)*$O$52)/($O$48*SQRT($O$52))))*$EP60)*100*$B$48,0)</f>
        <v>0</v>
      </c>
      <c r="FB60" s="69">
        <f ca="1">IFERROR((NORMSDIST(-(((LN($EP60/$C$49)+(#REF!+($O$48^2)/2)*$O$52)/($O$48*SQRT($O$52)))-$O$48*SQRT($O$52)))*$C$49*EXP(-#REF!*$O$52)-NORMSDIST(-((LN($EP60/$C$49)+(#REF!+($O$48^2)/2)*$O$52)/($O$48*SQRT($O$52))))*$EP60)*100*$B$49,0)</f>
        <v>0</v>
      </c>
      <c r="FC60" s="69">
        <f ca="1">IFERROR((NORMSDIST(-(((LN($EP60/$C$50)+(#REF!+($O$48^2)/2)*$O$52)/($O$48*SQRT($O$52)))-$O$48*SQRT($O$52)))*$C$50*EXP(-#REF!*$O$52)-NORMSDIST(-((LN($EP60/$C$50)+(#REF!+($O$48^2)/2)*$O$52)/($O$48*SQRT($O$52))))*$EP60)*100*$B$50,0)</f>
        <v>0</v>
      </c>
      <c r="FD60" s="69">
        <f ca="1">IFERROR((NORMSDIST(-(((LN($EP60/$C$51)+(#REF!+($O$48^2)/2)*$O$52)/($O$48*SQRT($O$52)))-$O$48*SQRT($O$52)))*$C$51*EXP(-#REF!*$O$52)-NORMSDIST(-((LN($EP60/$C$51)+(#REF!+($O$48^2)/2)*$O$52)/($O$48*SQRT($O$52))))*$EP60)*100*$B$51,0)</f>
        <v>0</v>
      </c>
      <c r="FE60" s="69">
        <f ca="1">IFERROR((NORMSDIST(-(((LN($EP60/$C$52)+(#REF!+($O$48^2)/2)*$O$52)/($O$48*SQRT($O$52)))-$O$48*SQRT($O$52)))*$C$52*EXP(-#REF!*$O$52)-NORMSDIST(-((LN($EP60/$C$52)+(#REF!+($O$48^2)/2)*$O$52)/($O$48*SQRT($O$52))))*$EP60)*100*$B$52,0)</f>
        <v>0</v>
      </c>
      <c r="FF60" s="69">
        <f ca="1">IFERROR((NORMSDIST(-(((LN($EP60/$C$53)+(#REF!+($O$48^2)/2)*$O$52)/($O$48*SQRT($O$52)))-$O$48*SQRT($O$52)))*$C$53*EXP(-#REF!*$O$52)-NORMSDIST(-((LN($EP60/$C$53)+(#REF!+($O$48^2)/2)*$O$52)/($O$48*SQRT($O$52))))*$EP60)*100*$B$53,0)</f>
        <v>0</v>
      </c>
      <c r="FG60" s="69">
        <f ca="1">IFERROR((NORMSDIST(-(((LN($EP60/$C$54)+(#REF!+($O$48^2)/2)*$O$52)/($O$48*SQRT($O$52)))-$O$48*SQRT($O$52)))*$C$54*EXP(-#REF!*$O$52)-NORMSDIST(-((LN($EP60/$C$54)+(#REF!+($O$48^2)/2)*$O$52)/($O$48*SQRT($O$52))))*$EP60)*100*$B$54,0)</f>
        <v>0</v>
      </c>
      <c r="FH60" s="69">
        <f ca="1">IFERROR((NORMSDIST(-(((LN($EP60/$C$55)+(#REF!+($O$48^2)/2)*$O$52)/($O$48*SQRT($O$52)))-$O$48*SQRT($O$52)))*$C$55*EXP(-#REF!*$O$52)-NORMSDIST(-((LN($EP60/$C$55)+(#REF!+($O$48^2)/2)*$O$52)/($O$48*SQRT($O$52))))*$EP60)*100*$B$55,0)</f>
        <v>0</v>
      </c>
      <c r="FI60" s="69">
        <f ca="1">IFERROR((NORMSDIST(-(((LN($EP60/$C$56)+(#REF!+($O$48^2)/2)*$O$52)/($O$48*SQRT($O$52)))-$O$48*SQRT($O$52)))*$C$56*EXP(-#REF!*$O$52)-NORMSDIST(-((LN($EP60/$C$56)+(#REF!+($O$48^2)/2)*$O$52)/($O$48*SQRT($O$52))))*$EP60)*100*$B$56,0)</f>
        <v>0</v>
      </c>
      <c r="FJ60" s="69">
        <f ca="1">IFERROR((NORMSDIST(-(((LN($EP60/$C$57)+(#REF!+($O$48^2)/2)*$O$52)/($O$48*SQRT($O$52)))-$O$48*SQRT($O$52)))*$C$57*EXP(-#REF!*$O$52)-NORMSDIST(-((LN($EP60/$C$57)+(#REF!+($O$48^2)/2)*$O$52)/($O$48*SQRT($O$52))))*$EP60)*100*$B$57,0)</f>
        <v>0</v>
      </c>
      <c r="FK60" s="69">
        <f ca="1">IFERROR((NORMSDIST(-(((LN($EP60/$C$58)+(#REF!+($O$48^2)/2)*$O$52)/($O$48*SQRT($O$52)))-$O$48*SQRT($O$52)))*$C$58*EXP(-#REF!*$O$52)-NORMSDIST(-((LN($EP60/$C$58)+(#REF!+($O$48^2)/2)*$O$52)/($O$48*SQRT($O$52))))*$EP60)*100*$B$58,0)</f>
        <v>0</v>
      </c>
      <c r="FL60" s="69">
        <f ca="1">IFERROR((NORMSDIST(-(((LN($EP60/$C$59)+(#REF!+($O$48^2)/2)*$O$52)/($O$48*SQRT($O$52)))-$O$48*SQRT($O$52)))*$C$59*EXP(-#REF!*$O$52)-NORMSDIST(-((LN($EP60/$C$59)+(#REF!+($O$48^2)/2)*$O$52)/($O$48*SQRT($O$52))))*$EP60)*100*$B$59,0)</f>
        <v>0</v>
      </c>
      <c r="FM60" s="69">
        <f ca="1">IFERROR((NORMSDIST(-(((LN($EP60/$C$60)+(#REF!+($O$48^2)/2)*$O$52)/($O$48*SQRT($O$52)))-$O$48*SQRT($O$52)))*$C$60*EXP(-#REF!*$O$52)-NORMSDIST(-((LN($EP60/$C$60)+(#REF!+($O$48^2)/2)*$O$52)/($O$48*SQRT($O$52))))*$EP60)*100*$B$60,0)</f>
        <v>0</v>
      </c>
      <c r="FN60" s="69">
        <f ca="1">IFERROR((NORMSDIST(-(((LN($EP60/$C$61)+(#REF!+($O$48^2)/2)*$O$52)/($O$48*SQRT($O$52)))-$O$48*SQRT($O$52)))*$C$61*EXP(-#REF!*$O$52)-NORMSDIST(-((LN($EP60/$C$61)+(#REF!+($O$48^2)/2)*$O$52)/($O$48*SQRT($O$52))))*$EP60)*100*$B$61,0)</f>
        <v>0</v>
      </c>
      <c r="FO60" s="69">
        <f ca="1">IFERROR((NORMSDIST(-(((LN($EP60/$C$62)+(#REF!+($O$48^2)/2)*$O$52)/($O$48*SQRT($O$52)))-$O$48*SQRT($O$52)))*$C$62*EXP(-#REF!*$O$52)-NORMSDIST(-((LN($EP60/$C$62)+(#REF!+($O$48^2)/2)*$O$52)/($O$48*SQRT($O$52))))*$EP60)*100*$B$62,0)</f>
        <v>0</v>
      </c>
      <c r="FP60" s="69">
        <f ca="1">IFERROR((NORMSDIST(-(((LN($EP60/$C$63)+(#REF!+($O$48^2)/2)*$O$52)/($O$48*SQRT($O$52)))-$O$48*SQRT($O$52)))*$C$63*EXP(-#REF!*$O$52)-NORMSDIST(-((LN($EP60/$C$63)+(#REF!+($O$48^2)/2)*$O$52)/($O$48*SQRT($O$52))))*$EP60)*100*$B$63,0)</f>
        <v>0</v>
      </c>
      <c r="FQ60" s="69">
        <f ca="1">IFERROR((NORMSDIST(-(((LN($EP60/$C$64)+(#REF!+($O$48^2)/2)*$O$52)/($O$48*SQRT($O$52)))-$O$48*SQRT($O$52)))*$C$64*EXP(-#REF!*$O$52)-NORMSDIST(-((LN($EP60/$C$64)+(#REF!+($O$48^2)/2)*$O$52)/($O$48*SQRT($O$52))))*$EP60)*100*$B$64,0)</f>
        <v>0</v>
      </c>
      <c r="FR60" s="69">
        <f ca="1">IFERROR((NORMSDIST(-(((LN($EP60/$C$65)+(#REF!+($O$48^2)/2)*$O$52)/($O$48*SQRT($O$52)))-$O$48*SQRT($O$52)))*$C$65*EXP(-#REF!*$O$52)-NORMSDIST(-((LN($EP60/$C$65)+(#REF!+($O$48^2)/2)*$O$52)/($O$48*SQRT($O$52))))*$EP60)*100*$B$65,0)</f>
        <v>0</v>
      </c>
      <c r="FS60" s="69">
        <f ca="1">IFERROR((NORMSDIST(-(((LN($EP60/$C$66)+(#REF!+($O$48^2)/2)*$O$52)/($O$48*SQRT($O$52)))-$O$48*SQRT($O$52)))*$C$66*EXP(-#REF!*$O$52)-NORMSDIST(-((LN($EP60/$C$66)+(#REF!+($O$48^2)/2)*$O$52)/($O$48*SQRT($O$52))))*$EP60)*100*$B$66,0)</f>
        <v>0</v>
      </c>
      <c r="FT60" s="69">
        <f ca="1">IFERROR((NORMSDIST(-(((LN($EP60/$C$67)+(#REF!+($O$48^2)/2)*$O$52)/($O$48*SQRT($O$52)))-$O$48*SQRT($O$52)))*$C$67*EXP(-#REF!*$O$52)-NORMSDIST(-((LN($EP60/$C$67)+(#REF!+($O$48^2)/2)*$O$52)/($O$48*SQRT($O$52))))*$EP60)*100*$B$67,0)</f>
        <v>0</v>
      </c>
      <c r="FU60" s="69">
        <f ca="1">IFERROR((NORMSDIST(-(((LN($EP60/$C$68)+(#REF!+($O$48^2)/2)*$O$52)/($O$48*SQRT($O$52)))-$O$48*SQRT($O$52)))*$C$68*EXP(-#REF!*$O$52)-NORMSDIST(-((LN($EP60/$C$68)+(#REF!+($O$48^2)/2)*$O$52)/($O$48*SQRT($O$52))))*$EP60)*100*$B$68,0)</f>
        <v>0</v>
      </c>
      <c r="FV60" s="69">
        <f ca="1">IFERROR((NORMSDIST(-(((LN($EP60/$C$69)+(#REF!+($O$48^2)/2)*$O$52)/($O$48*SQRT($O$52)))-$O$48*SQRT($O$52)))*$C$69*EXP(-#REF!*$O$52)-NORMSDIST(-((LN($EP60/$C$69)+(#REF!+($O$48^2)/2)*$O$52)/($O$48*SQRT($O$52))))*$EP60)*100*$B$69,0)</f>
        <v>0</v>
      </c>
      <c r="FW60" s="69">
        <f ca="1">IFERROR((NORMSDIST(-(((LN($EP60/$C$70)+(#REF!+($O$48^2)/2)*$O$52)/($O$48*SQRT($O$52)))-$O$48*SQRT($O$52)))*$C$70*EXP(-#REF!*$O$52)-NORMSDIST(-((LN($EP60/$C$70)+(#REF!+($O$48^2)/2)*$O$52)/($O$48*SQRT($O$52))))*$EP60)*100*$B$70,0)</f>
        <v>0</v>
      </c>
      <c r="FX60" s="69">
        <f ca="1">IFERROR((NORMSDIST(-(((LN($EP60/$C$71)+(#REF!+($O$48^2)/2)*$O$52)/($O$48*SQRT($O$52)))-$O$48*SQRT($O$52)))*$C$71*EXP(-#REF!*$O$52)-NORMSDIST(-((LN($EP60/$C$71)+(#REF!+($O$48^2)/2)*$O$52)/($O$48*SQRT($O$52))))*$EP60)*100*$B$71,0)</f>
        <v>0</v>
      </c>
      <c r="FY60" s="69">
        <f ca="1">IFERROR((NORMSDIST(-(((LN($EP60/$C$72)+(#REF!+($O$48^2)/2)*$O$52)/($O$48*SQRT($O$52)))-$O$48*SQRT($O$52)))*$C$72*EXP(-#REF!*$O$52)-NORMSDIST(-((LN($EP60/$C$72)+(#REF!+($O$48^2)/2)*$O$52)/($O$48*SQRT($O$52))))*$EP60)*100*$B$72,0)</f>
        <v>0</v>
      </c>
      <c r="FZ60" s="69">
        <f t="shared" si="127"/>
        <v>0</v>
      </c>
      <c r="GA60" s="69">
        <f t="shared" si="128"/>
        <v>0</v>
      </c>
      <c r="GB60" s="69">
        <f t="shared" si="129"/>
        <v>0</v>
      </c>
      <c r="GC60" s="69">
        <f t="shared" si="130"/>
        <v>0</v>
      </c>
      <c r="GD60" s="70"/>
      <c r="GE60" s="86">
        <f t="shared" ca="1" si="131"/>
        <v>0</v>
      </c>
    </row>
    <row r="61" spans="1:187">
      <c r="A61" s="167" t="s">
        <v>205</v>
      </c>
      <c r="B61" s="797"/>
      <c r="C61" s="798">
        <v>3858.1</v>
      </c>
      <c r="D61" s="799">
        <v>0</v>
      </c>
      <c r="E61" s="806">
        <f t="shared" si="0"/>
        <v>0</v>
      </c>
      <c r="F61" s="807">
        <f t="shared" si="79"/>
        <v>0</v>
      </c>
      <c r="G61" s="802">
        <f t="shared" si="135"/>
        <v>0</v>
      </c>
      <c r="H61" s="803"/>
      <c r="I61" s="636">
        <f t="shared" si="80"/>
        <v>0</v>
      </c>
      <c r="J61" s="680">
        <f t="shared" si="81"/>
        <v>0</v>
      </c>
      <c r="K61" s="49"/>
      <c r="L61" s="49"/>
      <c r="M61" s="89"/>
      <c r="N61" s="89"/>
      <c r="O61" s="89"/>
      <c r="P61" s="89"/>
      <c r="Q61" s="88"/>
      <c r="R61" s="89"/>
      <c r="S61" s="90"/>
      <c r="T61" s="89"/>
      <c r="U61" s="89"/>
      <c r="V61" s="89"/>
      <c r="W61" s="89"/>
      <c r="X61" s="52"/>
      <c r="Y61" s="52"/>
      <c r="Z61" s="52"/>
      <c r="AA61" s="88"/>
      <c r="AB61" s="89"/>
      <c r="AC61" s="90"/>
      <c r="AD61" s="91"/>
      <c r="AE61" s="91"/>
      <c r="AF61" s="91"/>
      <c r="AG61" s="91"/>
      <c r="AH61" s="52"/>
      <c r="AI61" s="52"/>
      <c r="AJ61" s="52"/>
      <c r="AK61" s="604"/>
      <c r="AL61" s="605" t="s">
        <v>160</v>
      </c>
      <c r="AM61" s="585"/>
      <c r="AN61" s="599"/>
      <c r="AO61" s="589"/>
      <c r="AP61" s="591">
        <f t="shared" si="16"/>
        <v>0</v>
      </c>
      <c r="AQ61" s="602">
        <f t="shared" si="82"/>
        <v>0</v>
      </c>
      <c r="AR61" s="606" t="s">
        <v>206</v>
      </c>
      <c r="AS61" s="585"/>
      <c r="AT61" s="599"/>
      <c r="AU61" s="589"/>
      <c r="AV61" s="591">
        <f t="shared" si="18"/>
        <v>0</v>
      </c>
      <c r="AW61" s="602">
        <f t="shared" si="83"/>
        <v>0</v>
      </c>
      <c r="AX61" s="609" t="s">
        <v>207</v>
      </c>
      <c r="AY61" s="608"/>
      <c r="AZ61" s="589"/>
      <c r="BA61" s="591">
        <f t="shared" si="20"/>
        <v>0</v>
      </c>
      <c r="BB61" s="593">
        <f t="shared" si="84"/>
        <v>0</v>
      </c>
      <c r="CY61" s="68">
        <f t="shared" si="133"/>
        <v>4729.6983495796585</v>
      </c>
      <c r="CZ61" s="69">
        <f t="shared" si="86"/>
        <v>0</v>
      </c>
      <c r="DA61" s="69">
        <f t="shared" si="87"/>
        <v>0</v>
      </c>
      <c r="DB61" s="69">
        <f t="shared" si="88"/>
        <v>0</v>
      </c>
      <c r="DC61" s="69">
        <f t="shared" si="89"/>
        <v>0</v>
      </c>
      <c r="DD61" s="69">
        <f t="shared" si="90"/>
        <v>0</v>
      </c>
      <c r="DE61" s="69">
        <f t="shared" si="91"/>
        <v>0</v>
      </c>
      <c r="DF61" s="69">
        <f t="shared" si="92"/>
        <v>0</v>
      </c>
      <c r="DG61" s="69">
        <f t="shared" si="93"/>
        <v>0</v>
      </c>
      <c r="DH61" s="69">
        <f t="shared" si="94"/>
        <v>0</v>
      </c>
      <c r="DI61" s="69">
        <f t="shared" si="95"/>
        <v>0</v>
      </c>
      <c r="DJ61" s="69">
        <f t="shared" si="96"/>
        <v>0</v>
      </c>
      <c r="DK61" s="69">
        <f t="shared" si="97"/>
        <v>0</v>
      </c>
      <c r="DL61" s="69">
        <f t="shared" si="98"/>
        <v>0</v>
      </c>
      <c r="DM61" s="69">
        <f t="shared" si="99"/>
        <v>0</v>
      </c>
      <c r="DN61" s="69">
        <f t="shared" si="100"/>
        <v>0</v>
      </c>
      <c r="DO61" s="69">
        <f t="shared" si="101"/>
        <v>0</v>
      </c>
      <c r="DP61" s="69">
        <f t="shared" si="102"/>
        <v>0</v>
      </c>
      <c r="DQ61" s="69">
        <f t="shared" si="103"/>
        <v>0</v>
      </c>
      <c r="DR61" s="69">
        <f t="shared" si="104"/>
        <v>0</v>
      </c>
      <c r="DS61" s="69">
        <f t="shared" si="105"/>
        <v>0</v>
      </c>
      <c r="DT61" s="69">
        <f t="shared" si="106"/>
        <v>0</v>
      </c>
      <c r="DU61" s="69">
        <f t="shared" si="107"/>
        <v>0</v>
      </c>
      <c r="DV61" s="69">
        <f t="shared" si="108"/>
        <v>0</v>
      </c>
      <c r="DW61" s="69">
        <f t="shared" si="109"/>
        <v>0</v>
      </c>
      <c r="DX61" s="69">
        <f t="shared" si="110"/>
        <v>0</v>
      </c>
      <c r="DY61" s="69">
        <f t="shared" si="111"/>
        <v>0</v>
      </c>
      <c r="DZ61" s="69">
        <f t="shared" si="112"/>
        <v>0</v>
      </c>
      <c r="EA61" s="69">
        <f t="shared" si="113"/>
        <v>0</v>
      </c>
      <c r="EB61" s="69">
        <f t="shared" si="114"/>
        <v>0</v>
      </c>
      <c r="EC61" s="69">
        <f t="shared" si="115"/>
        <v>0</v>
      </c>
      <c r="ED61" s="69">
        <f t="shared" si="116"/>
        <v>0</v>
      </c>
      <c r="EE61" s="69">
        <f t="shared" si="117"/>
        <v>0</v>
      </c>
      <c r="EF61" s="69">
        <f t="shared" si="118"/>
        <v>0</v>
      </c>
      <c r="EG61" s="69">
        <f t="shared" si="119"/>
        <v>0</v>
      </c>
      <c r="EH61" s="69">
        <f t="shared" si="120"/>
        <v>0</v>
      </c>
      <c r="EI61" s="69">
        <f t="shared" si="121"/>
        <v>0</v>
      </c>
      <c r="EJ61" s="69">
        <f t="shared" si="122"/>
        <v>0</v>
      </c>
      <c r="EK61" s="69">
        <f t="shared" si="123"/>
        <v>0</v>
      </c>
      <c r="EL61" s="69">
        <f t="shared" si="124"/>
        <v>0</v>
      </c>
      <c r="EM61" s="70"/>
      <c r="EN61" s="86">
        <f t="shared" si="125"/>
        <v>0</v>
      </c>
      <c r="EO61" s="58"/>
      <c r="EP61" s="68">
        <f t="shared" si="134"/>
        <v>4729.6983495796585</v>
      </c>
      <c r="EQ61" s="69">
        <f ca="1">IFERROR((NORMSDIST(-(((LN($EP61/$C$38)+(#REF!+($O$48^2)/2)*$O$52)/($O$48*SQRT($O$52)))-$O$48*SQRT($O$52)))*$C$38*EXP(-#REF!*$O$52)-NORMSDIST(-((LN($EP61/$C$38)+(#REF!+($O$48^2)/2)*$O$52)/($O$48*SQRT($O$52))))*$EP61)*100*$B$38,0)</f>
        <v>0</v>
      </c>
      <c r="ER61" s="69">
        <f ca="1">IFERROR((NORMSDIST(-(((LN($EP61/$C$39)+(#REF!+($O$48^2)/2)*$O$52)/($O$48*SQRT($O$52)))-$O$48*SQRT($O$52)))*$C$39*EXP(-#REF!*$O$52)-NORMSDIST(-((LN($EP61/$C$39)+(#REF!+($O$48^2)/2)*$O$52)/($O$48*SQRT($O$52))))*$EP61)*100*$B$39,0)</f>
        <v>0</v>
      </c>
      <c r="ES61" s="69">
        <f ca="1">IFERROR((NORMSDIST(-(((LN($EP61/$C$40)+(#REF!+($O$48^2)/2)*$O$52)/($O$48*SQRT($O$52)))-$O$48*SQRT($O$52)))*$C$40*EXP(-#REF!*$O$52)-NORMSDIST(-((LN($EP61/$C$40)+(#REF!+($O$48^2)/2)*$O$52)/($O$48*SQRT($O$52))))*$EP61)*100*$B$40,0)</f>
        <v>0</v>
      </c>
      <c r="ET61" s="69">
        <f ca="1">IFERROR((NORMSDIST(-(((LN($EP61/$C$41)+(#REF!+($O$48^2)/2)*$O$52)/($O$48*SQRT($O$52)))-$O$48*SQRT($O$52)))*$C$41*EXP(-#REF!*$O$52)-NORMSDIST(-((LN($EP61/$C$41)+(#REF!+($O$48^2)/2)*$O$52)/($O$48*SQRT($O$52))))*$EP61)*100*$B$41,0)</f>
        <v>0</v>
      </c>
      <c r="EU61" s="69">
        <f ca="1">IFERROR((NORMSDIST(-(((LN($EP61/$C$42)+(#REF!+($O$48^2)/2)*$O$52)/($O$48*SQRT($O$52)))-$O$48*SQRT($O$52)))*$C$42*EXP(-#REF!*$O$52)-NORMSDIST(-((LN($EP61/$C$42)+(#REF!+($O$48^2)/2)*$O$52)/($O$48*SQRT($O$52))))*$EP61)*100*$B$42,0)</f>
        <v>0</v>
      </c>
      <c r="EV61" s="69">
        <f ca="1">IFERROR((NORMSDIST(-(((LN($EP61/$C$43)+(#REF!+($O$48^2)/2)*$O$52)/($O$48*SQRT($O$52)))-$O$48*SQRT($O$52)))*$C$43*EXP(-#REF!*$O$52)-NORMSDIST(-((LN($EP61/$C$43)+(#REF!+($O$48^2)/2)*$O$52)/($O$48*SQRT($O$52))))*$EP61)*100*$B$43,0)</f>
        <v>0</v>
      </c>
      <c r="EW61" s="69">
        <f ca="1">IFERROR((NORMSDIST(-(((LN($EP61/$C$44)+(#REF!+($O$48^2)/2)*$O$52)/($O$48*SQRT($O$52)))-$O$48*SQRT($O$52)))*$C$44*EXP(-#REF!*$O$52)-NORMSDIST(-((LN($EP61/$C$44)+(#REF!+($O$48^2)/2)*$O$52)/($O$48*SQRT($O$52))))*$EP61)*100*$B$44,0)</f>
        <v>0</v>
      </c>
      <c r="EX61" s="69">
        <f ca="1">IFERROR((NORMSDIST(-(((LN($EP61/$C$45)+(#REF!+($O$48^2)/2)*$O$52)/($O$48*SQRT($O$52)))-$O$48*SQRT($O$52)))*$C$45*EXP(-#REF!*$O$52)-NORMSDIST(-((LN($EP61/$C$45)+(#REF!+($O$48^2)/2)*$O$52)/($O$48*SQRT($O$52))))*$EP61)*100*$B$45,0)</f>
        <v>0</v>
      </c>
      <c r="EY61" s="69">
        <f ca="1">IFERROR((NORMSDIST(-(((LN($EP61/$C$46)+(#REF!+($O$48^2)/2)*$O$52)/($O$48*SQRT($O$52)))-$O$48*SQRT($O$52)))*$C$46*EXP(-#REF!*$O$52)-NORMSDIST(-((LN($EP61/$C$46)+(#REF!+($O$48^2)/2)*$O$52)/($O$48*SQRT($O$52))))*$EP61)*100*$B$46,0)</f>
        <v>0</v>
      </c>
      <c r="EZ61" s="69">
        <f ca="1">IFERROR((NORMSDIST(-(((LN($EP61/$C$47)+(#REF!+($O$48^2)/2)*$O$52)/($O$48*SQRT($O$52)))-$O$48*SQRT($O$52)))*$C$47*EXP(-#REF!*$O$52)-NORMSDIST(-((LN($EP61/$C$47)+(#REF!+($O$48^2)/2)*$O$52)/($O$48*SQRT($O$52))))*$EP61)*100*$B$47,0)</f>
        <v>0</v>
      </c>
      <c r="FA61" s="69">
        <f ca="1">IFERROR((NORMSDIST(-(((LN($EP61/$C$48)+(#REF!+($O$48^2)/2)*$O$52)/($O$48*SQRT($O$52)))-$O$48*SQRT($O$52)))*$C$48*EXP(-#REF!*$O$52)-NORMSDIST(-((LN($EP61/$C$48)+(#REF!+($O$48^2)/2)*$O$52)/($O$48*SQRT($O$52))))*$EP61)*100*$B$48,0)</f>
        <v>0</v>
      </c>
      <c r="FB61" s="69">
        <f ca="1">IFERROR((NORMSDIST(-(((LN($EP61/$C$49)+(#REF!+($O$48^2)/2)*$O$52)/($O$48*SQRT($O$52)))-$O$48*SQRT($O$52)))*$C$49*EXP(-#REF!*$O$52)-NORMSDIST(-((LN($EP61/$C$49)+(#REF!+($O$48^2)/2)*$O$52)/($O$48*SQRT($O$52))))*$EP61)*100*$B$49,0)</f>
        <v>0</v>
      </c>
      <c r="FC61" s="69">
        <f ca="1">IFERROR((NORMSDIST(-(((LN($EP61/$C$50)+(#REF!+($O$48^2)/2)*$O$52)/($O$48*SQRT($O$52)))-$O$48*SQRT($O$52)))*$C$50*EXP(-#REF!*$O$52)-NORMSDIST(-((LN($EP61/$C$50)+(#REF!+($O$48^2)/2)*$O$52)/($O$48*SQRT($O$52))))*$EP61)*100*$B$50,0)</f>
        <v>0</v>
      </c>
      <c r="FD61" s="69">
        <f ca="1">IFERROR((NORMSDIST(-(((LN($EP61/$C$51)+(#REF!+($O$48^2)/2)*$O$52)/($O$48*SQRT($O$52)))-$O$48*SQRT($O$52)))*$C$51*EXP(-#REF!*$O$52)-NORMSDIST(-((LN($EP61/$C$51)+(#REF!+($O$48^2)/2)*$O$52)/($O$48*SQRT($O$52))))*$EP61)*100*$B$51,0)</f>
        <v>0</v>
      </c>
      <c r="FE61" s="69">
        <f ca="1">IFERROR((NORMSDIST(-(((LN($EP61/$C$52)+(#REF!+($O$48^2)/2)*$O$52)/($O$48*SQRT($O$52)))-$O$48*SQRT($O$52)))*$C$52*EXP(-#REF!*$O$52)-NORMSDIST(-((LN($EP61/$C$52)+(#REF!+($O$48^2)/2)*$O$52)/($O$48*SQRT($O$52))))*$EP61)*100*$B$52,0)</f>
        <v>0</v>
      </c>
      <c r="FF61" s="69">
        <f ca="1">IFERROR((NORMSDIST(-(((LN($EP61/$C$53)+(#REF!+($O$48^2)/2)*$O$52)/($O$48*SQRT($O$52)))-$O$48*SQRT($O$52)))*$C$53*EXP(-#REF!*$O$52)-NORMSDIST(-((LN($EP61/$C$53)+(#REF!+($O$48^2)/2)*$O$52)/($O$48*SQRT($O$52))))*$EP61)*100*$B$53,0)</f>
        <v>0</v>
      </c>
      <c r="FG61" s="69">
        <f ca="1">IFERROR((NORMSDIST(-(((LN($EP61/$C$54)+(#REF!+($O$48^2)/2)*$O$52)/($O$48*SQRT($O$52)))-$O$48*SQRT($O$52)))*$C$54*EXP(-#REF!*$O$52)-NORMSDIST(-((LN($EP61/$C$54)+(#REF!+($O$48^2)/2)*$O$52)/($O$48*SQRT($O$52))))*$EP61)*100*$B$54,0)</f>
        <v>0</v>
      </c>
      <c r="FH61" s="69">
        <f ca="1">IFERROR((NORMSDIST(-(((LN($EP61/$C$55)+(#REF!+($O$48^2)/2)*$O$52)/($O$48*SQRT($O$52)))-$O$48*SQRT($O$52)))*$C$55*EXP(-#REF!*$O$52)-NORMSDIST(-((LN($EP61/$C$55)+(#REF!+($O$48^2)/2)*$O$52)/($O$48*SQRT($O$52))))*$EP61)*100*$B$55,0)</f>
        <v>0</v>
      </c>
      <c r="FI61" s="69">
        <f ca="1">IFERROR((NORMSDIST(-(((LN($EP61/$C$56)+(#REF!+($O$48^2)/2)*$O$52)/($O$48*SQRT($O$52)))-$O$48*SQRT($O$52)))*$C$56*EXP(-#REF!*$O$52)-NORMSDIST(-((LN($EP61/$C$56)+(#REF!+($O$48^2)/2)*$O$52)/($O$48*SQRT($O$52))))*$EP61)*100*$B$56,0)</f>
        <v>0</v>
      </c>
      <c r="FJ61" s="69">
        <f ca="1">IFERROR((NORMSDIST(-(((LN($EP61/$C$57)+(#REF!+($O$48^2)/2)*$O$52)/($O$48*SQRT($O$52)))-$O$48*SQRT($O$52)))*$C$57*EXP(-#REF!*$O$52)-NORMSDIST(-((LN($EP61/$C$57)+(#REF!+($O$48^2)/2)*$O$52)/($O$48*SQRT($O$52))))*$EP61)*100*$B$57,0)</f>
        <v>0</v>
      </c>
      <c r="FK61" s="69">
        <f ca="1">IFERROR((NORMSDIST(-(((LN($EP61/$C$58)+(#REF!+($O$48^2)/2)*$O$52)/($O$48*SQRT($O$52)))-$O$48*SQRT($O$52)))*$C$58*EXP(-#REF!*$O$52)-NORMSDIST(-((LN($EP61/$C$58)+(#REF!+($O$48^2)/2)*$O$52)/($O$48*SQRT($O$52))))*$EP61)*100*$B$58,0)</f>
        <v>0</v>
      </c>
      <c r="FL61" s="69">
        <f ca="1">IFERROR((NORMSDIST(-(((LN($EP61/$C$59)+(#REF!+($O$48^2)/2)*$O$52)/($O$48*SQRT($O$52)))-$O$48*SQRT($O$52)))*$C$59*EXP(-#REF!*$O$52)-NORMSDIST(-((LN($EP61/$C$59)+(#REF!+($O$48^2)/2)*$O$52)/($O$48*SQRT($O$52))))*$EP61)*100*$B$59,0)</f>
        <v>0</v>
      </c>
      <c r="FM61" s="69">
        <f ca="1">IFERROR((NORMSDIST(-(((LN($EP61/$C$60)+(#REF!+($O$48^2)/2)*$O$52)/($O$48*SQRT($O$52)))-$O$48*SQRT($O$52)))*$C$60*EXP(-#REF!*$O$52)-NORMSDIST(-((LN($EP61/$C$60)+(#REF!+($O$48^2)/2)*$O$52)/($O$48*SQRT($O$52))))*$EP61)*100*$B$60,0)</f>
        <v>0</v>
      </c>
      <c r="FN61" s="69">
        <f ca="1">IFERROR((NORMSDIST(-(((LN($EP61/$C$61)+(#REF!+($O$48^2)/2)*$O$52)/($O$48*SQRT($O$52)))-$O$48*SQRT($O$52)))*$C$61*EXP(-#REF!*$O$52)-NORMSDIST(-((LN($EP61/$C$61)+(#REF!+($O$48^2)/2)*$O$52)/($O$48*SQRT($O$52))))*$EP61)*100*$B$61,0)</f>
        <v>0</v>
      </c>
      <c r="FO61" s="69">
        <f ca="1">IFERROR((NORMSDIST(-(((LN($EP61/$C$62)+(#REF!+($O$48^2)/2)*$O$52)/($O$48*SQRT($O$52)))-$O$48*SQRT($O$52)))*$C$62*EXP(-#REF!*$O$52)-NORMSDIST(-((LN($EP61/$C$62)+(#REF!+($O$48^2)/2)*$O$52)/($O$48*SQRT($O$52))))*$EP61)*100*$B$62,0)</f>
        <v>0</v>
      </c>
      <c r="FP61" s="69">
        <f ca="1">IFERROR((NORMSDIST(-(((LN($EP61/$C$63)+(#REF!+($O$48^2)/2)*$O$52)/($O$48*SQRT($O$52)))-$O$48*SQRT($O$52)))*$C$63*EXP(-#REF!*$O$52)-NORMSDIST(-((LN($EP61/$C$63)+(#REF!+($O$48^2)/2)*$O$52)/($O$48*SQRT($O$52))))*$EP61)*100*$B$63,0)</f>
        <v>0</v>
      </c>
      <c r="FQ61" s="69">
        <f ca="1">IFERROR((NORMSDIST(-(((LN($EP61/$C$64)+(#REF!+($O$48^2)/2)*$O$52)/($O$48*SQRT($O$52)))-$O$48*SQRT($O$52)))*$C$64*EXP(-#REF!*$O$52)-NORMSDIST(-((LN($EP61/$C$64)+(#REF!+($O$48^2)/2)*$O$52)/($O$48*SQRT($O$52))))*$EP61)*100*$B$64,0)</f>
        <v>0</v>
      </c>
      <c r="FR61" s="69">
        <f ca="1">IFERROR((NORMSDIST(-(((LN($EP61/$C$65)+(#REF!+($O$48^2)/2)*$O$52)/($O$48*SQRT($O$52)))-$O$48*SQRT($O$52)))*$C$65*EXP(-#REF!*$O$52)-NORMSDIST(-((LN($EP61/$C$65)+(#REF!+($O$48^2)/2)*$O$52)/($O$48*SQRT($O$52))))*$EP61)*100*$B$65,0)</f>
        <v>0</v>
      </c>
      <c r="FS61" s="69">
        <f ca="1">IFERROR((NORMSDIST(-(((LN($EP61/$C$66)+(#REF!+($O$48^2)/2)*$O$52)/($O$48*SQRT($O$52)))-$O$48*SQRT($O$52)))*$C$66*EXP(-#REF!*$O$52)-NORMSDIST(-((LN($EP61/$C$66)+(#REF!+($O$48^2)/2)*$O$52)/($O$48*SQRT($O$52))))*$EP61)*100*$B$66,0)</f>
        <v>0</v>
      </c>
      <c r="FT61" s="69">
        <f ca="1">IFERROR((NORMSDIST(-(((LN($EP61/$C$67)+(#REF!+($O$48^2)/2)*$O$52)/($O$48*SQRT($O$52)))-$O$48*SQRT($O$52)))*$C$67*EXP(-#REF!*$O$52)-NORMSDIST(-((LN($EP61/$C$67)+(#REF!+($O$48^2)/2)*$O$52)/($O$48*SQRT($O$52))))*$EP61)*100*$B$67,0)</f>
        <v>0</v>
      </c>
      <c r="FU61" s="69">
        <f ca="1">IFERROR((NORMSDIST(-(((LN($EP61/$C$68)+(#REF!+($O$48^2)/2)*$O$52)/($O$48*SQRT($O$52)))-$O$48*SQRT($O$52)))*$C$68*EXP(-#REF!*$O$52)-NORMSDIST(-((LN($EP61/$C$68)+(#REF!+($O$48^2)/2)*$O$52)/($O$48*SQRT($O$52))))*$EP61)*100*$B$68,0)</f>
        <v>0</v>
      </c>
      <c r="FV61" s="69">
        <f ca="1">IFERROR((NORMSDIST(-(((LN($EP61/$C$69)+(#REF!+($O$48^2)/2)*$O$52)/($O$48*SQRT($O$52)))-$O$48*SQRT($O$52)))*$C$69*EXP(-#REF!*$O$52)-NORMSDIST(-((LN($EP61/$C$69)+(#REF!+($O$48^2)/2)*$O$52)/($O$48*SQRT($O$52))))*$EP61)*100*$B$69,0)</f>
        <v>0</v>
      </c>
      <c r="FW61" s="69">
        <f ca="1">IFERROR((NORMSDIST(-(((LN($EP61/$C$70)+(#REF!+($O$48^2)/2)*$O$52)/($O$48*SQRT($O$52)))-$O$48*SQRT($O$52)))*$C$70*EXP(-#REF!*$O$52)-NORMSDIST(-((LN($EP61/$C$70)+(#REF!+($O$48^2)/2)*$O$52)/($O$48*SQRT($O$52))))*$EP61)*100*$B$70,0)</f>
        <v>0</v>
      </c>
      <c r="FX61" s="69">
        <f ca="1">IFERROR((NORMSDIST(-(((LN($EP61/$C$71)+(#REF!+($O$48^2)/2)*$O$52)/($O$48*SQRT($O$52)))-$O$48*SQRT($O$52)))*$C$71*EXP(-#REF!*$O$52)-NORMSDIST(-((LN($EP61/$C$71)+(#REF!+($O$48^2)/2)*$O$52)/($O$48*SQRT($O$52))))*$EP61)*100*$B$71,0)</f>
        <v>0</v>
      </c>
      <c r="FY61" s="69">
        <f ca="1">IFERROR((NORMSDIST(-(((LN($EP61/$C$72)+(#REF!+($O$48^2)/2)*$O$52)/($O$48*SQRT($O$52)))-$O$48*SQRT($O$52)))*$C$72*EXP(-#REF!*$O$52)-NORMSDIST(-((LN($EP61/$C$72)+(#REF!+($O$48^2)/2)*$O$52)/($O$48*SQRT($O$52))))*$EP61)*100*$B$72,0)</f>
        <v>0</v>
      </c>
      <c r="FZ61" s="69">
        <f t="shared" si="127"/>
        <v>0</v>
      </c>
      <c r="GA61" s="69">
        <f t="shared" si="128"/>
        <v>0</v>
      </c>
      <c r="GB61" s="69">
        <f t="shared" si="129"/>
        <v>0</v>
      </c>
      <c r="GC61" s="69">
        <f t="shared" si="130"/>
        <v>0</v>
      </c>
      <c r="GD61" s="70"/>
      <c r="GE61" s="86">
        <f t="shared" ca="1" si="131"/>
        <v>0</v>
      </c>
    </row>
    <row r="62" spans="1:187">
      <c r="A62" s="167" t="s">
        <v>205</v>
      </c>
      <c r="B62" s="594"/>
      <c r="C62" s="600">
        <v>4197.3</v>
      </c>
      <c r="D62" s="595">
        <v>450</v>
      </c>
      <c r="E62" s="591">
        <f t="shared" si="0"/>
        <v>0</v>
      </c>
      <c r="F62" s="593">
        <f t="shared" si="79"/>
        <v>0</v>
      </c>
      <c r="G62" s="596">
        <f t="shared" si="135"/>
        <v>390</v>
      </c>
      <c r="H62" s="781"/>
      <c r="I62" s="637">
        <f t="shared" si="80"/>
        <v>0</v>
      </c>
      <c r="J62" s="681">
        <f t="shared" si="81"/>
        <v>0</v>
      </c>
      <c r="K62" s="49"/>
      <c r="L62" s="49"/>
      <c r="M62" s="89"/>
      <c r="N62" s="89"/>
      <c r="O62" s="89"/>
      <c r="P62" s="89"/>
      <c r="Q62" s="88"/>
      <c r="R62" s="89"/>
      <c r="S62" s="90"/>
      <c r="T62" s="89"/>
      <c r="U62" s="89"/>
      <c r="V62" s="89"/>
      <c r="W62" s="89"/>
      <c r="X62" s="52"/>
      <c r="Y62" s="52"/>
      <c r="Z62" s="52"/>
      <c r="AA62" s="88"/>
      <c r="AB62" s="89"/>
      <c r="AC62" s="90"/>
      <c r="AD62" s="91"/>
      <c r="AE62" s="91"/>
      <c r="AF62" s="91"/>
      <c r="AG62" s="91"/>
      <c r="AH62" s="52"/>
      <c r="AI62" s="52"/>
      <c r="AJ62" s="52"/>
      <c r="AK62" s="603"/>
      <c r="AL62" s="605" t="s">
        <v>160</v>
      </c>
      <c r="AM62" s="584"/>
      <c r="AN62" s="598"/>
      <c r="AO62" s="587"/>
      <c r="AP62" s="590">
        <f t="shared" si="16"/>
        <v>0</v>
      </c>
      <c r="AQ62" s="601">
        <f t="shared" si="82"/>
        <v>0</v>
      </c>
      <c r="AR62" s="606" t="s">
        <v>206</v>
      </c>
      <c r="AS62" s="584"/>
      <c r="AT62" s="598"/>
      <c r="AU62" s="587"/>
      <c r="AV62" s="590">
        <f t="shared" si="18"/>
        <v>0</v>
      </c>
      <c r="AW62" s="601">
        <f t="shared" si="83"/>
        <v>0</v>
      </c>
      <c r="AX62" s="609" t="s">
        <v>207</v>
      </c>
      <c r="AY62" s="607"/>
      <c r="AZ62" s="587"/>
      <c r="BA62" s="590">
        <f t="shared" si="20"/>
        <v>0</v>
      </c>
      <c r="BB62" s="592">
        <f t="shared" si="84"/>
        <v>0</v>
      </c>
      <c r="CY62" s="68">
        <f t="shared" si="133"/>
        <v>4824.2923165712518</v>
      </c>
      <c r="CZ62" s="69">
        <f t="shared" si="86"/>
        <v>0</v>
      </c>
      <c r="DA62" s="69">
        <f t="shared" si="87"/>
        <v>0</v>
      </c>
      <c r="DB62" s="69">
        <f t="shared" si="88"/>
        <v>0</v>
      </c>
      <c r="DC62" s="69">
        <f t="shared" si="89"/>
        <v>0</v>
      </c>
      <c r="DD62" s="69">
        <f t="shared" si="90"/>
        <v>0</v>
      </c>
      <c r="DE62" s="69">
        <f t="shared" si="91"/>
        <v>0</v>
      </c>
      <c r="DF62" s="69">
        <f t="shared" si="92"/>
        <v>0</v>
      </c>
      <c r="DG62" s="69">
        <f t="shared" si="93"/>
        <v>0</v>
      </c>
      <c r="DH62" s="69">
        <f t="shared" si="94"/>
        <v>0</v>
      </c>
      <c r="DI62" s="69">
        <f t="shared" si="95"/>
        <v>0</v>
      </c>
      <c r="DJ62" s="69">
        <f t="shared" si="96"/>
        <v>0</v>
      </c>
      <c r="DK62" s="69">
        <f t="shared" si="97"/>
        <v>0</v>
      </c>
      <c r="DL62" s="69">
        <f t="shared" si="98"/>
        <v>0</v>
      </c>
      <c r="DM62" s="69">
        <f t="shared" si="99"/>
        <v>0</v>
      </c>
      <c r="DN62" s="69">
        <f t="shared" si="100"/>
        <v>0</v>
      </c>
      <c r="DO62" s="69">
        <f t="shared" si="101"/>
        <v>0</v>
      </c>
      <c r="DP62" s="69">
        <f t="shared" si="102"/>
        <v>0</v>
      </c>
      <c r="DQ62" s="69">
        <f t="shared" si="103"/>
        <v>0</v>
      </c>
      <c r="DR62" s="69">
        <f t="shared" si="104"/>
        <v>0</v>
      </c>
      <c r="DS62" s="69">
        <f t="shared" si="105"/>
        <v>0</v>
      </c>
      <c r="DT62" s="69">
        <f t="shared" si="106"/>
        <v>0</v>
      </c>
      <c r="DU62" s="69">
        <f t="shared" si="107"/>
        <v>0</v>
      </c>
      <c r="DV62" s="69">
        <f t="shared" si="108"/>
        <v>0</v>
      </c>
      <c r="DW62" s="69">
        <f t="shared" si="109"/>
        <v>0</v>
      </c>
      <c r="DX62" s="69">
        <f t="shared" si="110"/>
        <v>0</v>
      </c>
      <c r="DY62" s="69">
        <f t="shared" si="111"/>
        <v>0</v>
      </c>
      <c r="DZ62" s="69">
        <f t="shared" si="112"/>
        <v>0</v>
      </c>
      <c r="EA62" s="69">
        <f t="shared" si="113"/>
        <v>0</v>
      </c>
      <c r="EB62" s="69">
        <f t="shared" si="114"/>
        <v>0</v>
      </c>
      <c r="EC62" s="69">
        <f t="shared" si="115"/>
        <v>0</v>
      </c>
      <c r="ED62" s="69">
        <f t="shared" si="116"/>
        <v>0</v>
      </c>
      <c r="EE62" s="69">
        <f t="shared" si="117"/>
        <v>0</v>
      </c>
      <c r="EF62" s="69">
        <f t="shared" si="118"/>
        <v>0</v>
      </c>
      <c r="EG62" s="69">
        <f t="shared" si="119"/>
        <v>0</v>
      </c>
      <c r="EH62" s="69">
        <f t="shared" si="120"/>
        <v>0</v>
      </c>
      <c r="EI62" s="69">
        <f t="shared" si="121"/>
        <v>0</v>
      </c>
      <c r="EJ62" s="69">
        <f t="shared" si="122"/>
        <v>0</v>
      </c>
      <c r="EK62" s="69">
        <f t="shared" si="123"/>
        <v>0</v>
      </c>
      <c r="EL62" s="69">
        <f t="shared" si="124"/>
        <v>0</v>
      </c>
      <c r="EM62" s="70"/>
      <c r="EN62" s="86">
        <f t="shared" si="125"/>
        <v>0</v>
      </c>
      <c r="EO62" s="58"/>
      <c r="EP62" s="68">
        <f t="shared" si="134"/>
        <v>4824.2923165712518</v>
      </c>
      <c r="EQ62" s="69">
        <f ca="1">IFERROR((NORMSDIST(-(((LN($EP62/$C$38)+(#REF!+($O$48^2)/2)*$O$52)/($O$48*SQRT($O$52)))-$O$48*SQRT($O$52)))*$C$38*EXP(-#REF!*$O$52)-NORMSDIST(-((LN($EP62/$C$38)+(#REF!+($O$48^2)/2)*$O$52)/($O$48*SQRT($O$52))))*$EP62)*100*$B$38,0)</f>
        <v>0</v>
      </c>
      <c r="ER62" s="69">
        <f ca="1">IFERROR((NORMSDIST(-(((LN($EP62/$C$39)+(#REF!+($O$48^2)/2)*$O$52)/($O$48*SQRT($O$52)))-$O$48*SQRT($O$52)))*$C$39*EXP(-#REF!*$O$52)-NORMSDIST(-((LN($EP62/$C$39)+(#REF!+($O$48^2)/2)*$O$52)/($O$48*SQRT($O$52))))*$EP62)*100*$B$39,0)</f>
        <v>0</v>
      </c>
      <c r="ES62" s="69">
        <f ca="1">IFERROR((NORMSDIST(-(((LN($EP62/$C$40)+(#REF!+($O$48^2)/2)*$O$52)/($O$48*SQRT($O$52)))-$O$48*SQRT($O$52)))*$C$40*EXP(-#REF!*$O$52)-NORMSDIST(-((LN($EP62/$C$40)+(#REF!+($O$48^2)/2)*$O$52)/($O$48*SQRT($O$52))))*$EP62)*100*$B$40,0)</f>
        <v>0</v>
      </c>
      <c r="ET62" s="69">
        <f ca="1">IFERROR((NORMSDIST(-(((LN($EP62/$C$41)+(#REF!+($O$48^2)/2)*$O$52)/($O$48*SQRT($O$52)))-$O$48*SQRT($O$52)))*$C$41*EXP(-#REF!*$O$52)-NORMSDIST(-((LN($EP62/$C$41)+(#REF!+($O$48^2)/2)*$O$52)/($O$48*SQRT($O$52))))*$EP62)*100*$B$41,0)</f>
        <v>0</v>
      </c>
      <c r="EU62" s="69">
        <f ca="1">IFERROR((NORMSDIST(-(((LN($EP62/$C$42)+(#REF!+($O$48^2)/2)*$O$52)/($O$48*SQRT($O$52)))-$O$48*SQRT($O$52)))*$C$42*EXP(-#REF!*$O$52)-NORMSDIST(-((LN($EP62/$C$42)+(#REF!+($O$48^2)/2)*$O$52)/($O$48*SQRT($O$52))))*$EP62)*100*$B$42,0)</f>
        <v>0</v>
      </c>
      <c r="EV62" s="69">
        <f ca="1">IFERROR((NORMSDIST(-(((LN($EP62/$C$43)+(#REF!+($O$48^2)/2)*$O$52)/($O$48*SQRT($O$52)))-$O$48*SQRT($O$52)))*$C$43*EXP(-#REF!*$O$52)-NORMSDIST(-((LN($EP62/$C$43)+(#REF!+($O$48^2)/2)*$O$52)/($O$48*SQRT($O$52))))*$EP62)*100*$B$43,0)</f>
        <v>0</v>
      </c>
      <c r="EW62" s="69">
        <f ca="1">IFERROR((NORMSDIST(-(((LN($EP62/$C$44)+(#REF!+($O$48^2)/2)*$O$52)/($O$48*SQRT($O$52)))-$O$48*SQRT($O$52)))*$C$44*EXP(-#REF!*$O$52)-NORMSDIST(-((LN($EP62/$C$44)+(#REF!+($O$48^2)/2)*$O$52)/($O$48*SQRT($O$52))))*$EP62)*100*$B$44,0)</f>
        <v>0</v>
      </c>
      <c r="EX62" s="69">
        <f ca="1">IFERROR((NORMSDIST(-(((LN($EP62/$C$45)+(#REF!+($O$48^2)/2)*$O$52)/($O$48*SQRT($O$52)))-$O$48*SQRT($O$52)))*$C$45*EXP(-#REF!*$O$52)-NORMSDIST(-((LN($EP62/$C$45)+(#REF!+($O$48^2)/2)*$O$52)/($O$48*SQRT($O$52))))*$EP62)*100*$B$45,0)</f>
        <v>0</v>
      </c>
      <c r="EY62" s="69">
        <f ca="1">IFERROR((NORMSDIST(-(((LN($EP62/$C$46)+(#REF!+($O$48^2)/2)*$O$52)/($O$48*SQRT($O$52)))-$O$48*SQRT($O$52)))*$C$46*EXP(-#REF!*$O$52)-NORMSDIST(-((LN($EP62/$C$46)+(#REF!+($O$48^2)/2)*$O$52)/($O$48*SQRT($O$52))))*$EP62)*100*$B$46,0)</f>
        <v>0</v>
      </c>
      <c r="EZ62" s="69">
        <f ca="1">IFERROR((NORMSDIST(-(((LN($EP62/$C$47)+(#REF!+($O$48^2)/2)*$O$52)/($O$48*SQRT($O$52)))-$O$48*SQRT($O$52)))*$C$47*EXP(-#REF!*$O$52)-NORMSDIST(-((LN($EP62/$C$47)+(#REF!+($O$48^2)/2)*$O$52)/($O$48*SQRT($O$52))))*$EP62)*100*$B$47,0)</f>
        <v>0</v>
      </c>
      <c r="FA62" s="69">
        <f ca="1">IFERROR((NORMSDIST(-(((LN($EP62/$C$48)+(#REF!+($O$48^2)/2)*$O$52)/($O$48*SQRT($O$52)))-$O$48*SQRT($O$52)))*$C$48*EXP(-#REF!*$O$52)-NORMSDIST(-((LN($EP62/$C$48)+(#REF!+($O$48^2)/2)*$O$52)/($O$48*SQRT($O$52))))*$EP62)*100*$B$48,0)</f>
        <v>0</v>
      </c>
      <c r="FB62" s="69">
        <f ca="1">IFERROR((NORMSDIST(-(((LN($EP62/$C$49)+(#REF!+($O$48^2)/2)*$O$52)/($O$48*SQRT($O$52)))-$O$48*SQRT($O$52)))*$C$49*EXP(-#REF!*$O$52)-NORMSDIST(-((LN($EP62/$C$49)+(#REF!+($O$48^2)/2)*$O$52)/($O$48*SQRT($O$52))))*$EP62)*100*$B$49,0)</f>
        <v>0</v>
      </c>
      <c r="FC62" s="69">
        <f ca="1">IFERROR((NORMSDIST(-(((LN($EP62/$C$50)+(#REF!+($O$48^2)/2)*$O$52)/($O$48*SQRT($O$52)))-$O$48*SQRT($O$52)))*$C$50*EXP(-#REF!*$O$52)-NORMSDIST(-((LN($EP62/$C$50)+(#REF!+($O$48^2)/2)*$O$52)/($O$48*SQRT($O$52))))*$EP62)*100*$B$50,0)</f>
        <v>0</v>
      </c>
      <c r="FD62" s="69">
        <f ca="1">IFERROR((NORMSDIST(-(((LN($EP62/$C$51)+(#REF!+($O$48^2)/2)*$O$52)/($O$48*SQRT($O$52)))-$O$48*SQRT($O$52)))*$C$51*EXP(-#REF!*$O$52)-NORMSDIST(-((LN($EP62/$C$51)+(#REF!+($O$48^2)/2)*$O$52)/($O$48*SQRT($O$52))))*$EP62)*100*$B$51,0)</f>
        <v>0</v>
      </c>
      <c r="FE62" s="69">
        <f ca="1">IFERROR((NORMSDIST(-(((LN($EP62/$C$52)+(#REF!+($O$48^2)/2)*$O$52)/($O$48*SQRT($O$52)))-$O$48*SQRT($O$52)))*$C$52*EXP(-#REF!*$O$52)-NORMSDIST(-((LN($EP62/$C$52)+(#REF!+($O$48^2)/2)*$O$52)/($O$48*SQRT($O$52))))*$EP62)*100*$B$52,0)</f>
        <v>0</v>
      </c>
      <c r="FF62" s="69">
        <f ca="1">IFERROR((NORMSDIST(-(((LN($EP62/$C$53)+(#REF!+($O$48^2)/2)*$O$52)/($O$48*SQRT($O$52)))-$O$48*SQRT($O$52)))*$C$53*EXP(-#REF!*$O$52)-NORMSDIST(-((LN($EP62/$C$53)+(#REF!+($O$48^2)/2)*$O$52)/($O$48*SQRT($O$52))))*$EP62)*100*$B$53,0)</f>
        <v>0</v>
      </c>
      <c r="FG62" s="69">
        <f ca="1">IFERROR((NORMSDIST(-(((LN($EP62/$C$54)+(#REF!+($O$48^2)/2)*$O$52)/($O$48*SQRT($O$52)))-$O$48*SQRT($O$52)))*$C$54*EXP(-#REF!*$O$52)-NORMSDIST(-((LN($EP62/$C$54)+(#REF!+($O$48^2)/2)*$O$52)/($O$48*SQRT($O$52))))*$EP62)*100*$B$54,0)</f>
        <v>0</v>
      </c>
      <c r="FH62" s="69">
        <f ca="1">IFERROR((NORMSDIST(-(((LN($EP62/$C$55)+(#REF!+($O$48^2)/2)*$O$52)/($O$48*SQRT($O$52)))-$O$48*SQRT($O$52)))*$C$55*EXP(-#REF!*$O$52)-NORMSDIST(-((LN($EP62/$C$55)+(#REF!+($O$48^2)/2)*$O$52)/($O$48*SQRT($O$52))))*$EP62)*100*$B$55,0)</f>
        <v>0</v>
      </c>
      <c r="FI62" s="69">
        <f ca="1">IFERROR((NORMSDIST(-(((LN($EP62/$C$56)+(#REF!+($O$48^2)/2)*$O$52)/($O$48*SQRT($O$52)))-$O$48*SQRT($O$52)))*$C$56*EXP(-#REF!*$O$52)-NORMSDIST(-((LN($EP62/$C$56)+(#REF!+($O$48^2)/2)*$O$52)/($O$48*SQRT($O$52))))*$EP62)*100*$B$56,0)</f>
        <v>0</v>
      </c>
      <c r="FJ62" s="69">
        <f ca="1">IFERROR((NORMSDIST(-(((LN($EP62/$C$57)+(#REF!+($O$48^2)/2)*$O$52)/($O$48*SQRT($O$52)))-$O$48*SQRT($O$52)))*$C$57*EXP(-#REF!*$O$52)-NORMSDIST(-((LN($EP62/$C$57)+(#REF!+($O$48^2)/2)*$O$52)/($O$48*SQRT($O$52))))*$EP62)*100*$B$57,0)</f>
        <v>0</v>
      </c>
      <c r="FK62" s="69">
        <f ca="1">IFERROR((NORMSDIST(-(((LN($EP62/$C$58)+(#REF!+($O$48^2)/2)*$O$52)/($O$48*SQRT($O$52)))-$O$48*SQRT($O$52)))*$C$58*EXP(-#REF!*$O$52)-NORMSDIST(-((LN($EP62/$C$58)+(#REF!+($O$48^2)/2)*$O$52)/($O$48*SQRT($O$52))))*$EP62)*100*$B$58,0)</f>
        <v>0</v>
      </c>
      <c r="FL62" s="69">
        <f ca="1">IFERROR((NORMSDIST(-(((LN($EP62/$C$59)+(#REF!+($O$48^2)/2)*$O$52)/($O$48*SQRT($O$52)))-$O$48*SQRT($O$52)))*$C$59*EXP(-#REF!*$O$52)-NORMSDIST(-((LN($EP62/$C$59)+(#REF!+($O$48^2)/2)*$O$52)/($O$48*SQRT($O$52))))*$EP62)*100*$B$59,0)</f>
        <v>0</v>
      </c>
      <c r="FM62" s="69">
        <f ca="1">IFERROR((NORMSDIST(-(((LN($EP62/$C$60)+(#REF!+($O$48^2)/2)*$O$52)/($O$48*SQRT($O$52)))-$O$48*SQRT($O$52)))*$C$60*EXP(-#REF!*$O$52)-NORMSDIST(-((LN($EP62/$C$60)+(#REF!+($O$48^2)/2)*$O$52)/($O$48*SQRT($O$52))))*$EP62)*100*$B$60,0)</f>
        <v>0</v>
      </c>
      <c r="FN62" s="69">
        <f ca="1">IFERROR((NORMSDIST(-(((LN($EP62/$C$61)+(#REF!+($O$48^2)/2)*$O$52)/($O$48*SQRT($O$52)))-$O$48*SQRT($O$52)))*$C$61*EXP(-#REF!*$O$52)-NORMSDIST(-((LN($EP62/$C$61)+(#REF!+($O$48^2)/2)*$O$52)/($O$48*SQRT($O$52))))*$EP62)*100*$B$61,0)</f>
        <v>0</v>
      </c>
      <c r="FO62" s="69">
        <f ca="1">IFERROR((NORMSDIST(-(((LN($EP62/$C$62)+(#REF!+($O$48^2)/2)*$O$52)/($O$48*SQRT($O$52)))-$O$48*SQRT($O$52)))*$C$62*EXP(-#REF!*$O$52)-NORMSDIST(-((LN($EP62/$C$62)+(#REF!+($O$48^2)/2)*$O$52)/($O$48*SQRT($O$52))))*$EP62)*100*$B$62,0)</f>
        <v>0</v>
      </c>
      <c r="FP62" s="69">
        <f ca="1">IFERROR((NORMSDIST(-(((LN($EP62/$C$63)+(#REF!+($O$48^2)/2)*$O$52)/($O$48*SQRT($O$52)))-$O$48*SQRT($O$52)))*$C$63*EXP(-#REF!*$O$52)-NORMSDIST(-((LN($EP62/$C$63)+(#REF!+($O$48^2)/2)*$O$52)/($O$48*SQRT($O$52))))*$EP62)*100*$B$63,0)</f>
        <v>0</v>
      </c>
      <c r="FQ62" s="69">
        <f ca="1">IFERROR((NORMSDIST(-(((LN($EP62/$C$64)+(#REF!+($O$48^2)/2)*$O$52)/($O$48*SQRT($O$52)))-$O$48*SQRT($O$52)))*$C$64*EXP(-#REF!*$O$52)-NORMSDIST(-((LN($EP62/$C$64)+(#REF!+($O$48^2)/2)*$O$52)/($O$48*SQRT($O$52))))*$EP62)*100*$B$64,0)</f>
        <v>0</v>
      </c>
      <c r="FR62" s="69">
        <f ca="1">IFERROR((NORMSDIST(-(((LN($EP62/$C$65)+(#REF!+($O$48^2)/2)*$O$52)/($O$48*SQRT($O$52)))-$O$48*SQRT($O$52)))*$C$65*EXP(-#REF!*$O$52)-NORMSDIST(-((LN($EP62/$C$65)+(#REF!+($O$48^2)/2)*$O$52)/($O$48*SQRT($O$52))))*$EP62)*100*$B$65,0)</f>
        <v>0</v>
      </c>
      <c r="FS62" s="69">
        <f ca="1">IFERROR((NORMSDIST(-(((LN($EP62/$C$66)+(#REF!+($O$48^2)/2)*$O$52)/($O$48*SQRT($O$52)))-$O$48*SQRT($O$52)))*$C$66*EXP(-#REF!*$O$52)-NORMSDIST(-((LN($EP62/$C$66)+(#REF!+($O$48^2)/2)*$O$52)/($O$48*SQRT($O$52))))*$EP62)*100*$B$66,0)</f>
        <v>0</v>
      </c>
      <c r="FT62" s="69">
        <f ca="1">IFERROR((NORMSDIST(-(((LN($EP62/$C$67)+(#REF!+($O$48^2)/2)*$O$52)/($O$48*SQRT($O$52)))-$O$48*SQRT($O$52)))*$C$67*EXP(-#REF!*$O$52)-NORMSDIST(-((LN($EP62/$C$67)+(#REF!+($O$48^2)/2)*$O$52)/($O$48*SQRT($O$52))))*$EP62)*100*$B$67,0)</f>
        <v>0</v>
      </c>
      <c r="FU62" s="69">
        <f ca="1">IFERROR((NORMSDIST(-(((LN($EP62/$C$68)+(#REF!+($O$48^2)/2)*$O$52)/($O$48*SQRT($O$52)))-$O$48*SQRT($O$52)))*$C$68*EXP(-#REF!*$O$52)-NORMSDIST(-((LN($EP62/$C$68)+(#REF!+($O$48^2)/2)*$O$52)/($O$48*SQRT($O$52))))*$EP62)*100*$B$68,0)</f>
        <v>0</v>
      </c>
      <c r="FV62" s="69">
        <f ca="1">IFERROR((NORMSDIST(-(((LN($EP62/$C$69)+(#REF!+($O$48^2)/2)*$O$52)/($O$48*SQRT($O$52)))-$O$48*SQRT($O$52)))*$C$69*EXP(-#REF!*$O$52)-NORMSDIST(-((LN($EP62/$C$69)+(#REF!+($O$48^2)/2)*$O$52)/($O$48*SQRT($O$52))))*$EP62)*100*$B$69,0)</f>
        <v>0</v>
      </c>
      <c r="FW62" s="69">
        <f ca="1">IFERROR((NORMSDIST(-(((LN($EP62/$C$70)+(#REF!+($O$48^2)/2)*$O$52)/($O$48*SQRT($O$52)))-$O$48*SQRT($O$52)))*$C$70*EXP(-#REF!*$O$52)-NORMSDIST(-((LN($EP62/$C$70)+(#REF!+($O$48^2)/2)*$O$52)/($O$48*SQRT($O$52))))*$EP62)*100*$B$70,0)</f>
        <v>0</v>
      </c>
      <c r="FX62" s="69">
        <f ca="1">IFERROR((NORMSDIST(-(((LN($EP62/$C$71)+(#REF!+($O$48^2)/2)*$O$52)/($O$48*SQRT($O$52)))-$O$48*SQRT($O$52)))*$C$71*EXP(-#REF!*$O$52)-NORMSDIST(-((LN($EP62/$C$71)+(#REF!+($O$48^2)/2)*$O$52)/($O$48*SQRT($O$52))))*$EP62)*100*$B$71,0)</f>
        <v>0</v>
      </c>
      <c r="FY62" s="69">
        <f ca="1">IFERROR((NORMSDIST(-(((LN($EP62/$C$72)+(#REF!+($O$48^2)/2)*$O$52)/($O$48*SQRT($O$52)))-$O$48*SQRT($O$52)))*$C$72*EXP(-#REF!*$O$52)-NORMSDIST(-((LN($EP62/$C$72)+(#REF!+($O$48^2)/2)*$O$52)/($O$48*SQRT($O$52))))*$EP62)*100*$B$72,0)</f>
        <v>0</v>
      </c>
      <c r="FZ62" s="69">
        <f t="shared" si="127"/>
        <v>0</v>
      </c>
      <c r="GA62" s="69">
        <f t="shared" si="128"/>
        <v>0</v>
      </c>
      <c r="GB62" s="69">
        <f t="shared" si="129"/>
        <v>0</v>
      </c>
      <c r="GC62" s="69">
        <f t="shared" si="130"/>
        <v>0</v>
      </c>
      <c r="GD62" s="70"/>
      <c r="GE62" s="86">
        <f t="shared" ca="1" si="131"/>
        <v>0</v>
      </c>
    </row>
    <row r="63" spans="1:187">
      <c r="A63" s="167" t="s">
        <v>205</v>
      </c>
      <c r="B63" s="797"/>
      <c r="C63" s="798">
        <v>4258.1000000000004</v>
      </c>
      <c r="D63" s="799">
        <v>500</v>
      </c>
      <c r="E63" s="806">
        <f t="shared" si="0"/>
        <v>0</v>
      </c>
      <c r="F63" s="807">
        <f t="shared" si="79"/>
        <v>0</v>
      </c>
      <c r="G63" s="802">
        <f t="shared" si="135"/>
        <v>460</v>
      </c>
      <c r="H63" s="803"/>
      <c r="I63" s="636">
        <f t="shared" si="80"/>
        <v>0</v>
      </c>
      <c r="J63" s="680">
        <f t="shared" si="81"/>
        <v>0</v>
      </c>
      <c r="K63" s="49"/>
      <c r="L63" s="49"/>
      <c r="M63" s="89"/>
      <c r="N63" s="89"/>
      <c r="O63" s="89"/>
      <c r="P63" s="89"/>
      <c r="Q63" s="88"/>
      <c r="R63" s="89"/>
      <c r="S63" s="90"/>
      <c r="T63" s="89"/>
      <c r="U63" s="89"/>
      <c r="V63" s="89"/>
      <c r="W63" s="89"/>
      <c r="X63" s="52"/>
      <c r="Y63" s="52"/>
      <c r="Z63" s="52"/>
      <c r="AA63" s="88"/>
      <c r="AB63" s="89"/>
      <c r="AC63" s="90"/>
      <c r="AD63" s="91"/>
      <c r="AE63" s="91"/>
      <c r="AF63" s="91"/>
      <c r="AG63" s="91"/>
      <c r="AH63" s="52"/>
      <c r="AI63" s="52"/>
      <c r="AJ63" s="52"/>
      <c r="AK63" s="604"/>
      <c r="AL63" s="605" t="s">
        <v>160</v>
      </c>
      <c r="AM63" s="585"/>
      <c r="AN63" s="599"/>
      <c r="AO63" s="589"/>
      <c r="AP63" s="591">
        <f t="shared" si="16"/>
        <v>0</v>
      </c>
      <c r="AQ63" s="602">
        <f t="shared" si="82"/>
        <v>0</v>
      </c>
      <c r="AR63" s="606" t="s">
        <v>206</v>
      </c>
      <c r="AS63" s="585"/>
      <c r="AT63" s="599"/>
      <c r="AU63" s="589"/>
      <c r="AV63" s="591">
        <f t="shared" si="18"/>
        <v>0</v>
      </c>
      <c r="AW63" s="602">
        <f t="shared" si="83"/>
        <v>0</v>
      </c>
      <c r="AX63" s="609" t="s">
        <v>207</v>
      </c>
      <c r="AY63" s="608"/>
      <c r="AZ63" s="589"/>
      <c r="BA63" s="591">
        <f t="shared" si="20"/>
        <v>0</v>
      </c>
      <c r="BB63" s="593">
        <f t="shared" si="84"/>
        <v>0</v>
      </c>
      <c r="CY63" s="68">
        <f t="shared" si="133"/>
        <v>4920.7781629026767</v>
      </c>
      <c r="CZ63" s="69">
        <f t="shared" si="86"/>
        <v>0</v>
      </c>
      <c r="DA63" s="69">
        <f t="shared" si="87"/>
        <v>0</v>
      </c>
      <c r="DB63" s="69">
        <f t="shared" si="88"/>
        <v>0</v>
      </c>
      <c r="DC63" s="69">
        <f t="shared" si="89"/>
        <v>0</v>
      </c>
      <c r="DD63" s="69">
        <f t="shared" si="90"/>
        <v>0</v>
      </c>
      <c r="DE63" s="69">
        <f t="shared" si="91"/>
        <v>0</v>
      </c>
      <c r="DF63" s="69">
        <f t="shared" si="92"/>
        <v>0</v>
      </c>
      <c r="DG63" s="69">
        <f t="shared" si="93"/>
        <v>0</v>
      </c>
      <c r="DH63" s="69">
        <f t="shared" si="94"/>
        <v>0</v>
      </c>
      <c r="DI63" s="69">
        <f t="shared" si="95"/>
        <v>0</v>
      </c>
      <c r="DJ63" s="69">
        <f t="shared" si="96"/>
        <v>0</v>
      </c>
      <c r="DK63" s="69">
        <f t="shared" si="97"/>
        <v>0</v>
      </c>
      <c r="DL63" s="69">
        <f t="shared" si="98"/>
        <v>0</v>
      </c>
      <c r="DM63" s="69">
        <f t="shared" si="99"/>
        <v>0</v>
      </c>
      <c r="DN63" s="69">
        <f t="shared" si="100"/>
        <v>0</v>
      </c>
      <c r="DO63" s="69">
        <f t="shared" si="101"/>
        <v>0</v>
      </c>
      <c r="DP63" s="69">
        <f t="shared" si="102"/>
        <v>0</v>
      </c>
      <c r="DQ63" s="69">
        <f t="shared" si="103"/>
        <v>0</v>
      </c>
      <c r="DR63" s="69">
        <f t="shared" si="104"/>
        <v>0</v>
      </c>
      <c r="DS63" s="69">
        <f t="shared" si="105"/>
        <v>0</v>
      </c>
      <c r="DT63" s="69">
        <f t="shared" si="106"/>
        <v>0</v>
      </c>
      <c r="DU63" s="69">
        <f t="shared" si="107"/>
        <v>0</v>
      </c>
      <c r="DV63" s="69">
        <f t="shared" si="108"/>
        <v>0</v>
      </c>
      <c r="DW63" s="69">
        <f t="shared" si="109"/>
        <v>0</v>
      </c>
      <c r="DX63" s="69">
        <f t="shared" si="110"/>
        <v>0</v>
      </c>
      <c r="DY63" s="69">
        <f t="shared" si="111"/>
        <v>0</v>
      </c>
      <c r="DZ63" s="69">
        <f t="shared" si="112"/>
        <v>0</v>
      </c>
      <c r="EA63" s="69">
        <f t="shared" si="113"/>
        <v>0</v>
      </c>
      <c r="EB63" s="69">
        <f t="shared" si="114"/>
        <v>0</v>
      </c>
      <c r="EC63" s="69">
        <f t="shared" si="115"/>
        <v>0</v>
      </c>
      <c r="ED63" s="69">
        <f t="shared" si="116"/>
        <v>0</v>
      </c>
      <c r="EE63" s="69">
        <f t="shared" si="117"/>
        <v>0</v>
      </c>
      <c r="EF63" s="69">
        <f t="shared" si="118"/>
        <v>0</v>
      </c>
      <c r="EG63" s="69">
        <f t="shared" si="119"/>
        <v>0</v>
      </c>
      <c r="EH63" s="69">
        <f t="shared" si="120"/>
        <v>0</v>
      </c>
      <c r="EI63" s="69">
        <f t="shared" si="121"/>
        <v>0</v>
      </c>
      <c r="EJ63" s="69">
        <f t="shared" si="122"/>
        <v>0</v>
      </c>
      <c r="EK63" s="69">
        <f t="shared" si="123"/>
        <v>0</v>
      </c>
      <c r="EL63" s="69">
        <f t="shared" si="124"/>
        <v>0</v>
      </c>
      <c r="EM63" s="70"/>
      <c r="EN63" s="86">
        <f t="shared" si="125"/>
        <v>0</v>
      </c>
      <c r="EO63" s="58"/>
      <c r="EP63" s="68">
        <f t="shared" si="134"/>
        <v>4920.7781629026767</v>
      </c>
      <c r="EQ63" s="69">
        <f ca="1">IFERROR((NORMSDIST(-(((LN($EP63/$C$38)+(#REF!+($O$48^2)/2)*$O$52)/($O$48*SQRT($O$52)))-$O$48*SQRT($O$52)))*$C$38*EXP(-#REF!*$O$52)-NORMSDIST(-((LN($EP63/$C$38)+(#REF!+($O$48^2)/2)*$O$52)/($O$48*SQRT($O$52))))*$EP63)*100*$B$38,0)</f>
        <v>0</v>
      </c>
      <c r="ER63" s="69">
        <f ca="1">IFERROR((NORMSDIST(-(((LN($EP63/$C$39)+(#REF!+($O$48^2)/2)*$O$52)/($O$48*SQRT($O$52)))-$O$48*SQRT($O$52)))*$C$39*EXP(-#REF!*$O$52)-NORMSDIST(-((LN($EP63/$C$39)+(#REF!+($O$48^2)/2)*$O$52)/($O$48*SQRT($O$52))))*$EP63)*100*$B$39,0)</f>
        <v>0</v>
      </c>
      <c r="ES63" s="69">
        <f ca="1">IFERROR((NORMSDIST(-(((LN($EP63/$C$40)+(#REF!+($O$48^2)/2)*$O$52)/($O$48*SQRT($O$52)))-$O$48*SQRT($O$52)))*$C$40*EXP(-#REF!*$O$52)-NORMSDIST(-((LN($EP63/$C$40)+(#REF!+($O$48^2)/2)*$O$52)/($O$48*SQRT($O$52))))*$EP63)*100*$B$40,0)</f>
        <v>0</v>
      </c>
      <c r="ET63" s="69">
        <f ca="1">IFERROR((NORMSDIST(-(((LN($EP63/$C$41)+(#REF!+($O$48^2)/2)*$O$52)/($O$48*SQRT($O$52)))-$O$48*SQRT($O$52)))*$C$41*EXP(-#REF!*$O$52)-NORMSDIST(-((LN($EP63/$C$41)+(#REF!+($O$48^2)/2)*$O$52)/($O$48*SQRT($O$52))))*$EP63)*100*$B$41,0)</f>
        <v>0</v>
      </c>
      <c r="EU63" s="69">
        <f ca="1">IFERROR((NORMSDIST(-(((LN($EP63/$C$42)+(#REF!+($O$48^2)/2)*$O$52)/($O$48*SQRT($O$52)))-$O$48*SQRT($O$52)))*$C$42*EXP(-#REF!*$O$52)-NORMSDIST(-((LN($EP63/$C$42)+(#REF!+($O$48^2)/2)*$O$52)/($O$48*SQRT($O$52))))*$EP63)*100*$B$42,0)</f>
        <v>0</v>
      </c>
      <c r="EV63" s="69">
        <f ca="1">IFERROR((NORMSDIST(-(((LN($EP63/$C$43)+(#REF!+($O$48^2)/2)*$O$52)/($O$48*SQRT($O$52)))-$O$48*SQRT($O$52)))*$C$43*EXP(-#REF!*$O$52)-NORMSDIST(-((LN($EP63/$C$43)+(#REF!+($O$48^2)/2)*$O$52)/($O$48*SQRT($O$52))))*$EP63)*100*$B$43,0)</f>
        <v>0</v>
      </c>
      <c r="EW63" s="69">
        <f ca="1">IFERROR((NORMSDIST(-(((LN($EP63/$C$44)+(#REF!+($O$48^2)/2)*$O$52)/($O$48*SQRT($O$52)))-$O$48*SQRT($O$52)))*$C$44*EXP(-#REF!*$O$52)-NORMSDIST(-((LN($EP63/$C$44)+(#REF!+($O$48^2)/2)*$O$52)/($O$48*SQRT($O$52))))*$EP63)*100*$B$44,0)</f>
        <v>0</v>
      </c>
      <c r="EX63" s="69">
        <f ca="1">IFERROR((NORMSDIST(-(((LN($EP63/$C$45)+(#REF!+($O$48^2)/2)*$O$52)/($O$48*SQRT($O$52)))-$O$48*SQRT($O$52)))*$C$45*EXP(-#REF!*$O$52)-NORMSDIST(-((LN($EP63/$C$45)+(#REF!+($O$48^2)/2)*$O$52)/($O$48*SQRT($O$52))))*$EP63)*100*$B$45,0)</f>
        <v>0</v>
      </c>
      <c r="EY63" s="69">
        <f ca="1">IFERROR((NORMSDIST(-(((LN($EP63/$C$46)+(#REF!+($O$48^2)/2)*$O$52)/($O$48*SQRT($O$52)))-$O$48*SQRT($O$52)))*$C$46*EXP(-#REF!*$O$52)-NORMSDIST(-((LN($EP63/$C$46)+(#REF!+($O$48^2)/2)*$O$52)/($O$48*SQRT($O$52))))*$EP63)*100*$B$46,0)</f>
        <v>0</v>
      </c>
      <c r="EZ63" s="69">
        <f ca="1">IFERROR((NORMSDIST(-(((LN($EP63/$C$47)+(#REF!+($O$48^2)/2)*$O$52)/($O$48*SQRT($O$52)))-$O$48*SQRT($O$52)))*$C$47*EXP(-#REF!*$O$52)-NORMSDIST(-((LN($EP63/$C$47)+(#REF!+($O$48^2)/2)*$O$52)/($O$48*SQRT($O$52))))*$EP63)*100*$B$47,0)</f>
        <v>0</v>
      </c>
      <c r="FA63" s="69">
        <f ca="1">IFERROR((NORMSDIST(-(((LN($EP63/$C$48)+(#REF!+($O$48^2)/2)*$O$52)/($O$48*SQRT($O$52)))-$O$48*SQRT($O$52)))*$C$48*EXP(-#REF!*$O$52)-NORMSDIST(-((LN($EP63/$C$48)+(#REF!+($O$48^2)/2)*$O$52)/($O$48*SQRT($O$52))))*$EP63)*100*$B$48,0)</f>
        <v>0</v>
      </c>
      <c r="FB63" s="69">
        <f ca="1">IFERROR((NORMSDIST(-(((LN($EP63/$C$49)+(#REF!+($O$48^2)/2)*$O$52)/($O$48*SQRT($O$52)))-$O$48*SQRT($O$52)))*$C$49*EXP(-#REF!*$O$52)-NORMSDIST(-((LN($EP63/$C$49)+(#REF!+($O$48^2)/2)*$O$52)/($O$48*SQRT($O$52))))*$EP63)*100*$B$49,0)</f>
        <v>0</v>
      </c>
      <c r="FC63" s="69">
        <f ca="1">IFERROR((NORMSDIST(-(((LN($EP63/$C$50)+(#REF!+($O$48^2)/2)*$O$52)/($O$48*SQRT($O$52)))-$O$48*SQRT($O$52)))*$C$50*EXP(-#REF!*$O$52)-NORMSDIST(-((LN($EP63/$C$50)+(#REF!+($O$48^2)/2)*$O$52)/($O$48*SQRT($O$52))))*$EP63)*100*$B$50,0)</f>
        <v>0</v>
      </c>
      <c r="FD63" s="69">
        <f ca="1">IFERROR((NORMSDIST(-(((LN($EP63/$C$51)+(#REF!+($O$48^2)/2)*$O$52)/($O$48*SQRT($O$52)))-$O$48*SQRT($O$52)))*$C$51*EXP(-#REF!*$O$52)-NORMSDIST(-((LN($EP63/$C$51)+(#REF!+($O$48^2)/2)*$O$52)/($O$48*SQRT($O$52))))*$EP63)*100*$B$51,0)</f>
        <v>0</v>
      </c>
      <c r="FE63" s="69">
        <f ca="1">IFERROR((NORMSDIST(-(((LN($EP63/$C$52)+(#REF!+($O$48^2)/2)*$O$52)/($O$48*SQRT($O$52)))-$O$48*SQRT($O$52)))*$C$52*EXP(-#REF!*$O$52)-NORMSDIST(-((LN($EP63/$C$52)+(#REF!+($O$48^2)/2)*$O$52)/($O$48*SQRT($O$52))))*$EP63)*100*$B$52,0)</f>
        <v>0</v>
      </c>
      <c r="FF63" s="69">
        <f ca="1">IFERROR((NORMSDIST(-(((LN($EP63/$C$53)+(#REF!+($O$48^2)/2)*$O$52)/($O$48*SQRT($O$52)))-$O$48*SQRT($O$52)))*$C$53*EXP(-#REF!*$O$52)-NORMSDIST(-((LN($EP63/$C$53)+(#REF!+($O$48^2)/2)*$O$52)/($O$48*SQRT($O$52))))*$EP63)*100*$B$53,0)</f>
        <v>0</v>
      </c>
      <c r="FG63" s="69">
        <f ca="1">IFERROR((NORMSDIST(-(((LN($EP63/$C$54)+(#REF!+($O$48^2)/2)*$O$52)/($O$48*SQRT($O$52)))-$O$48*SQRT($O$52)))*$C$54*EXP(-#REF!*$O$52)-NORMSDIST(-((LN($EP63/$C$54)+(#REF!+($O$48^2)/2)*$O$52)/($O$48*SQRT($O$52))))*$EP63)*100*$B$54,0)</f>
        <v>0</v>
      </c>
      <c r="FH63" s="69">
        <f ca="1">IFERROR((NORMSDIST(-(((LN($EP63/$C$55)+(#REF!+($O$48^2)/2)*$O$52)/($O$48*SQRT($O$52)))-$O$48*SQRT($O$52)))*$C$55*EXP(-#REF!*$O$52)-NORMSDIST(-((LN($EP63/$C$55)+(#REF!+($O$48^2)/2)*$O$52)/($O$48*SQRT($O$52))))*$EP63)*100*$B$55,0)</f>
        <v>0</v>
      </c>
      <c r="FI63" s="69">
        <f ca="1">IFERROR((NORMSDIST(-(((LN($EP63/$C$56)+(#REF!+($O$48^2)/2)*$O$52)/($O$48*SQRT($O$52)))-$O$48*SQRT($O$52)))*$C$56*EXP(-#REF!*$O$52)-NORMSDIST(-((LN($EP63/$C$56)+(#REF!+($O$48^2)/2)*$O$52)/($O$48*SQRT($O$52))))*$EP63)*100*$B$56,0)</f>
        <v>0</v>
      </c>
      <c r="FJ63" s="69">
        <f ca="1">IFERROR((NORMSDIST(-(((LN($EP63/$C$57)+(#REF!+($O$48^2)/2)*$O$52)/($O$48*SQRT($O$52)))-$O$48*SQRT($O$52)))*$C$57*EXP(-#REF!*$O$52)-NORMSDIST(-((LN($EP63/$C$57)+(#REF!+($O$48^2)/2)*$O$52)/($O$48*SQRT($O$52))))*$EP63)*100*$B$57,0)</f>
        <v>0</v>
      </c>
      <c r="FK63" s="69">
        <f ca="1">IFERROR((NORMSDIST(-(((LN($EP63/$C$58)+(#REF!+($O$48^2)/2)*$O$52)/($O$48*SQRT($O$52)))-$O$48*SQRT($O$52)))*$C$58*EXP(-#REF!*$O$52)-NORMSDIST(-((LN($EP63/$C$58)+(#REF!+($O$48^2)/2)*$O$52)/($O$48*SQRT($O$52))))*$EP63)*100*$B$58,0)</f>
        <v>0</v>
      </c>
      <c r="FL63" s="69">
        <f ca="1">IFERROR((NORMSDIST(-(((LN($EP63/$C$59)+(#REF!+($O$48^2)/2)*$O$52)/($O$48*SQRT($O$52)))-$O$48*SQRT($O$52)))*$C$59*EXP(-#REF!*$O$52)-NORMSDIST(-((LN($EP63/$C$59)+(#REF!+($O$48^2)/2)*$O$52)/($O$48*SQRT($O$52))))*$EP63)*100*$B$59,0)</f>
        <v>0</v>
      </c>
      <c r="FM63" s="69">
        <f ca="1">IFERROR((NORMSDIST(-(((LN($EP63/$C$60)+(#REF!+($O$48^2)/2)*$O$52)/($O$48*SQRT($O$52)))-$O$48*SQRT($O$52)))*$C$60*EXP(-#REF!*$O$52)-NORMSDIST(-((LN($EP63/$C$60)+(#REF!+($O$48^2)/2)*$O$52)/($O$48*SQRT($O$52))))*$EP63)*100*$B$60,0)</f>
        <v>0</v>
      </c>
      <c r="FN63" s="69">
        <f ca="1">IFERROR((NORMSDIST(-(((LN($EP63/$C$61)+(#REF!+($O$48^2)/2)*$O$52)/($O$48*SQRT($O$52)))-$O$48*SQRT($O$52)))*$C$61*EXP(-#REF!*$O$52)-NORMSDIST(-((LN($EP63/$C$61)+(#REF!+($O$48^2)/2)*$O$52)/($O$48*SQRT($O$52))))*$EP63)*100*$B$61,0)</f>
        <v>0</v>
      </c>
      <c r="FO63" s="69">
        <f ca="1">IFERROR((NORMSDIST(-(((LN($EP63/$C$62)+(#REF!+($O$48^2)/2)*$O$52)/($O$48*SQRT($O$52)))-$O$48*SQRT($O$52)))*$C$62*EXP(-#REF!*$O$52)-NORMSDIST(-((LN($EP63/$C$62)+(#REF!+($O$48^2)/2)*$O$52)/($O$48*SQRT($O$52))))*$EP63)*100*$B$62,0)</f>
        <v>0</v>
      </c>
      <c r="FP63" s="69">
        <f ca="1">IFERROR((NORMSDIST(-(((LN($EP63/$C$63)+(#REF!+($O$48^2)/2)*$O$52)/($O$48*SQRT($O$52)))-$O$48*SQRT($O$52)))*$C$63*EXP(-#REF!*$O$52)-NORMSDIST(-((LN($EP63/$C$63)+(#REF!+($O$48^2)/2)*$O$52)/($O$48*SQRT($O$52))))*$EP63)*100*$B$63,0)</f>
        <v>0</v>
      </c>
      <c r="FQ63" s="69">
        <f ca="1">IFERROR((NORMSDIST(-(((LN($EP63/$C$64)+(#REF!+($O$48^2)/2)*$O$52)/($O$48*SQRT($O$52)))-$O$48*SQRT($O$52)))*$C$64*EXP(-#REF!*$O$52)-NORMSDIST(-((LN($EP63/$C$64)+(#REF!+($O$48^2)/2)*$O$52)/($O$48*SQRT($O$52))))*$EP63)*100*$B$64,0)</f>
        <v>0</v>
      </c>
      <c r="FR63" s="69">
        <f ca="1">IFERROR((NORMSDIST(-(((LN($EP63/$C$65)+(#REF!+($O$48^2)/2)*$O$52)/($O$48*SQRT($O$52)))-$O$48*SQRT($O$52)))*$C$65*EXP(-#REF!*$O$52)-NORMSDIST(-((LN($EP63/$C$65)+(#REF!+($O$48^2)/2)*$O$52)/($O$48*SQRT($O$52))))*$EP63)*100*$B$65,0)</f>
        <v>0</v>
      </c>
      <c r="FS63" s="69">
        <f ca="1">IFERROR((NORMSDIST(-(((LN($EP63/$C$66)+(#REF!+($O$48^2)/2)*$O$52)/($O$48*SQRT($O$52)))-$O$48*SQRT($O$52)))*$C$66*EXP(-#REF!*$O$52)-NORMSDIST(-((LN($EP63/$C$66)+(#REF!+($O$48^2)/2)*$O$52)/($O$48*SQRT($O$52))))*$EP63)*100*$B$66,0)</f>
        <v>0</v>
      </c>
      <c r="FT63" s="69">
        <f ca="1">IFERROR((NORMSDIST(-(((LN($EP63/$C$67)+(#REF!+($O$48^2)/2)*$O$52)/($O$48*SQRT($O$52)))-$O$48*SQRT($O$52)))*$C$67*EXP(-#REF!*$O$52)-NORMSDIST(-((LN($EP63/$C$67)+(#REF!+($O$48^2)/2)*$O$52)/($O$48*SQRT($O$52))))*$EP63)*100*$B$67,0)</f>
        <v>0</v>
      </c>
      <c r="FU63" s="69">
        <f ca="1">IFERROR((NORMSDIST(-(((LN($EP63/$C$68)+(#REF!+($O$48^2)/2)*$O$52)/($O$48*SQRT($O$52)))-$O$48*SQRT($O$52)))*$C$68*EXP(-#REF!*$O$52)-NORMSDIST(-((LN($EP63/$C$68)+(#REF!+($O$48^2)/2)*$O$52)/($O$48*SQRT($O$52))))*$EP63)*100*$B$68,0)</f>
        <v>0</v>
      </c>
      <c r="FV63" s="69">
        <f ca="1">IFERROR((NORMSDIST(-(((LN($EP63/$C$69)+(#REF!+($O$48^2)/2)*$O$52)/($O$48*SQRT($O$52)))-$O$48*SQRT($O$52)))*$C$69*EXP(-#REF!*$O$52)-NORMSDIST(-((LN($EP63/$C$69)+(#REF!+($O$48^2)/2)*$O$52)/($O$48*SQRT($O$52))))*$EP63)*100*$B$69,0)</f>
        <v>0</v>
      </c>
      <c r="FW63" s="69">
        <f ca="1">IFERROR((NORMSDIST(-(((LN($EP63/$C$70)+(#REF!+($O$48^2)/2)*$O$52)/($O$48*SQRT($O$52)))-$O$48*SQRT($O$52)))*$C$70*EXP(-#REF!*$O$52)-NORMSDIST(-((LN($EP63/$C$70)+(#REF!+($O$48^2)/2)*$O$52)/($O$48*SQRT($O$52))))*$EP63)*100*$B$70,0)</f>
        <v>0</v>
      </c>
      <c r="FX63" s="69">
        <f ca="1">IFERROR((NORMSDIST(-(((LN($EP63/$C$71)+(#REF!+($O$48^2)/2)*$O$52)/($O$48*SQRT($O$52)))-$O$48*SQRT($O$52)))*$C$71*EXP(-#REF!*$O$52)-NORMSDIST(-((LN($EP63/$C$71)+(#REF!+($O$48^2)/2)*$O$52)/($O$48*SQRT($O$52))))*$EP63)*100*$B$71,0)</f>
        <v>0</v>
      </c>
      <c r="FY63" s="69">
        <f ca="1">IFERROR((NORMSDIST(-(((LN($EP63/$C$72)+(#REF!+($O$48^2)/2)*$O$52)/($O$48*SQRT($O$52)))-$O$48*SQRT($O$52)))*$C$72*EXP(-#REF!*$O$52)-NORMSDIST(-((LN($EP63/$C$72)+(#REF!+($O$48^2)/2)*$O$52)/($O$48*SQRT($O$52))))*$EP63)*100*$B$72,0)</f>
        <v>0</v>
      </c>
      <c r="FZ63" s="69">
        <f t="shared" si="127"/>
        <v>0</v>
      </c>
      <c r="GA63" s="69">
        <f t="shared" si="128"/>
        <v>0</v>
      </c>
      <c r="GB63" s="69">
        <f t="shared" si="129"/>
        <v>0</v>
      </c>
      <c r="GC63" s="69">
        <f t="shared" si="130"/>
        <v>0</v>
      </c>
      <c r="GD63" s="70"/>
      <c r="GE63" s="86">
        <f t="shared" ca="1" si="131"/>
        <v>0</v>
      </c>
    </row>
    <row r="64" spans="1:187">
      <c r="A64" s="167" t="s">
        <v>205</v>
      </c>
      <c r="B64" s="594"/>
      <c r="C64" s="600">
        <v>4458.1000000000004</v>
      </c>
      <c r="D64" s="595"/>
      <c r="E64" s="591">
        <f t="shared" si="0"/>
        <v>0</v>
      </c>
      <c r="F64" s="593">
        <f t="shared" si="79"/>
        <v>0</v>
      </c>
      <c r="G64" s="596">
        <f t="shared" si="135"/>
        <v>0</v>
      </c>
      <c r="H64" s="781"/>
      <c r="I64" s="637">
        <f t="shared" si="80"/>
        <v>0</v>
      </c>
      <c r="J64" s="681">
        <f t="shared" si="81"/>
        <v>0</v>
      </c>
      <c r="K64" s="49"/>
      <c r="L64" s="49"/>
      <c r="M64" s="89"/>
      <c r="N64" s="89"/>
      <c r="O64" s="89"/>
      <c r="P64" s="89"/>
      <c r="Q64" s="88"/>
      <c r="R64" s="89"/>
      <c r="S64" s="90"/>
      <c r="T64" s="89"/>
      <c r="U64" s="89"/>
      <c r="V64" s="89"/>
      <c r="W64" s="89"/>
      <c r="X64" s="52"/>
      <c r="Y64" s="52"/>
      <c r="Z64" s="52"/>
      <c r="AA64" s="88"/>
      <c r="AB64" s="89"/>
      <c r="AC64" s="90"/>
      <c r="AD64" s="91"/>
      <c r="AE64" s="91"/>
      <c r="AF64" s="91"/>
      <c r="AG64" s="91"/>
      <c r="AH64" s="52"/>
      <c r="AI64" s="52"/>
      <c r="AJ64" s="52"/>
      <c r="AK64" s="603"/>
      <c r="AL64" s="605" t="s">
        <v>160</v>
      </c>
      <c r="AM64" s="584"/>
      <c r="AN64" s="598"/>
      <c r="AO64" s="587"/>
      <c r="AP64" s="590">
        <f t="shared" si="16"/>
        <v>0</v>
      </c>
      <c r="AQ64" s="601">
        <f t="shared" si="82"/>
        <v>0</v>
      </c>
      <c r="AR64" s="606" t="s">
        <v>206</v>
      </c>
      <c r="AS64" s="584"/>
      <c r="AT64" s="598"/>
      <c r="AU64" s="587"/>
      <c r="AV64" s="590">
        <f t="shared" si="18"/>
        <v>0</v>
      </c>
      <c r="AW64" s="601">
        <f t="shared" si="83"/>
        <v>0</v>
      </c>
      <c r="AX64" s="609" t="s">
        <v>207</v>
      </c>
      <c r="AY64" s="607"/>
      <c r="AZ64" s="587"/>
      <c r="BA64" s="590">
        <f t="shared" si="20"/>
        <v>0</v>
      </c>
      <c r="BB64" s="592">
        <f t="shared" si="84"/>
        <v>0</v>
      </c>
      <c r="CY64" s="68">
        <f t="shared" si="133"/>
        <v>5019.19372616073</v>
      </c>
      <c r="CZ64" s="69">
        <f t="shared" si="86"/>
        <v>0</v>
      </c>
      <c r="DA64" s="69">
        <f t="shared" si="87"/>
        <v>0</v>
      </c>
      <c r="DB64" s="69">
        <f t="shared" si="88"/>
        <v>0</v>
      </c>
      <c r="DC64" s="69">
        <f t="shared" si="89"/>
        <v>0</v>
      </c>
      <c r="DD64" s="69">
        <f t="shared" si="90"/>
        <v>0</v>
      </c>
      <c r="DE64" s="69">
        <f t="shared" si="91"/>
        <v>0</v>
      </c>
      <c r="DF64" s="69">
        <f t="shared" si="92"/>
        <v>0</v>
      </c>
      <c r="DG64" s="69">
        <f t="shared" si="93"/>
        <v>0</v>
      </c>
      <c r="DH64" s="69">
        <f t="shared" si="94"/>
        <v>0</v>
      </c>
      <c r="DI64" s="69">
        <f t="shared" si="95"/>
        <v>0</v>
      </c>
      <c r="DJ64" s="69">
        <f t="shared" si="96"/>
        <v>0</v>
      </c>
      <c r="DK64" s="69">
        <f t="shared" si="97"/>
        <v>0</v>
      </c>
      <c r="DL64" s="69">
        <f t="shared" si="98"/>
        <v>0</v>
      </c>
      <c r="DM64" s="69">
        <f t="shared" si="99"/>
        <v>0</v>
      </c>
      <c r="DN64" s="69">
        <f t="shared" si="100"/>
        <v>0</v>
      </c>
      <c r="DO64" s="69">
        <f t="shared" si="101"/>
        <v>0</v>
      </c>
      <c r="DP64" s="69">
        <f t="shared" si="102"/>
        <v>0</v>
      </c>
      <c r="DQ64" s="69">
        <f t="shared" si="103"/>
        <v>0</v>
      </c>
      <c r="DR64" s="69">
        <f t="shared" si="104"/>
        <v>0</v>
      </c>
      <c r="DS64" s="69">
        <f t="shared" si="105"/>
        <v>0</v>
      </c>
      <c r="DT64" s="69">
        <f t="shared" si="106"/>
        <v>0</v>
      </c>
      <c r="DU64" s="69">
        <f t="shared" si="107"/>
        <v>0</v>
      </c>
      <c r="DV64" s="69">
        <f t="shared" si="108"/>
        <v>0</v>
      </c>
      <c r="DW64" s="69">
        <f t="shared" si="109"/>
        <v>0</v>
      </c>
      <c r="DX64" s="69">
        <f t="shared" si="110"/>
        <v>0</v>
      </c>
      <c r="DY64" s="69">
        <f t="shared" si="111"/>
        <v>0</v>
      </c>
      <c r="DZ64" s="69">
        <f t="shared" si="112"/>
        <v>0</v>
      </c>
      <c r="EA64" s="69">
        <f t="shared" si="113"/>
        <v>0</v>
      </c>
      <c r="EB64" s="69">
        <f t="shared" si="114"/>
        <v>0</v>
      </c>
      <c r="EC64" s="69">
        <f t="shared" si="115"/>
        <v>0</v>
      </c>
      <c r="ED64" s="69">
        <f t="shared" si="116"/>
        <v>0</v>
      </c>
      <c r="EE64" s="69">
        <f t="shared" si="117"/>
        <v>0</v>
      </c>
      <c r="EF64" s="69">
        <f t="shared" si="118"/>
        <v>0</v>
      </c>
      <c r="EG64" s="69">
        <f t="shared" si="119"/>
        <v>0</v>
      </c>
      <c r="EH64" s="69">
        <f t="shared" si="120"/>
        <v>0</v>
      </c>
      <c r="EI64" s="69">
        <f t="shared" si="121"/>
        <v>0</v>
      </c>
      <c r="EJ64" s="69">
        <f t="shared" si="122"/>
        <v>0</v>
      </c>
      <c r="EK64" s="69">
        <f t="shared" si="123"/>
        <v>0</v>
      </c>
      <c r="EL64" s="69">
        <f t="shared" si="124"/>
        <v>0</v>
      </c>
      <c r="EM64" s="70"/>
      <c r="EN64" s="86">
        <f t="shared" si="125"/>
        <v>0</v>
      </c>
      <c r="EO64" s="58"/>
      <c r="EP64" s="68">
        <f t="shared" si="134"/>
        <v>5019.19372616073</v>
      </c>
      <c r="EQ64" s="69">
        <f ca="1">IFERROR((NORMSDIST(-(((LN($EP64/$C$38)+(#REF!+($O$48^2)/2)*$O$52)/($O$48*SQRT($O$52)))-$O$48*SQRT($O$52)))*$C$38*EXP(-#REF!*$O$52)-NORMSDIST(-((LN($EP64/$C$38)+(#REF!+($O$48^2)/2)*$O$52)/($O$48*SQRT($O$52))))*$EP64)*100*$B$38,0)</f>
        <v>0</v>
      </c>
      <c r="ER64" s="69">
        <f ca="1">IFERROR((NORMSDIST(-(((LN($EP64/$C$39)+(#REF!+($O$48^2)/2)*$O$52)/($O$48*SQRT($O$52)))-$O$48*SQRT($O$52)))*$C$39*EXP(-#REF!*$O$52)-NORMSDIST(-((LN($EP64/$C$39)+(#REF!+($O$48^2)/2)*$O$52)/($O$48*SQRT($O$52))))*$EP64)*100*$B$39,0)</f>
        <v>0</v>
      </c>
      <c r="ES64" s="69">
        <f ca="1">IFERROR((NORMSDIST(-(((LN($EP64/$C$40)+(#REF!+($O$48^2)/2)*$O$52)/($O$48*SQRT($O$52)))-$O$48*SQRT($O$52)))*$C$40*EXP(-#REF!*$O$52)-NORMSDIST(-((LN($EP64/$C$40)+(#REF!+($O$48^2)/2)*$O$52)/($O$48*SQRT($O$52))))*$EP64)*100*$B$40,0)</f>
        <v>0</v>
      </c>
      <c r="ET64" s="69">
        <f ca="1">IFERROR((NORMSDIST(-(((LN($EP64/$C$41)+(#REF!+($O$48^2)/2)*$O$52)/($O$48*SQRT($O$52)))-$O$48*SQRT($O$52)))*$C$41*EXP(-#REF!*$O$52)-NORMSDIST(-((LN($EP64/$C$41)+(#REF!+($O$48^2)/2)*$O$52)/($O$48*SQRT($O$52))))*$EP64)*100*$B$41,0)</f>
        <v>0</v>
      </c>
      <c r="EU64" s="69">
        <f ca="1">IFERROR((NORMSDIST(-(((LN($EP64/$C$42)+(#REF!+($O$48^2)/2)*$O$52)/($O$48*SQRT($O$52)))-$O$48*SQRT($O$52)))*$C$42*EXP(-#REF!*$O$52)-NORMSDIST(-((LN($EP64/$C$42)+(#REF!+($O$48^2)/2)*$O$52)/($O$48*SQRT($O$52))))*$EP64)*100*$B$42,0)</f>
        <v>0</v>
      </c>
      <c r="EV64" s="69">
        <f ca="1">IFERROR((NORMSDIST(-(((LN($EP64/$C$43)+(#REF!+($O$48^2)/2)*$O$52)/($O$48*SQRT($O$52)))-$O$48*SQRT($O$52)))*$C$43*EXP(-#REF!*$O$52)-NORMSDIST(-((LN($EP64/$C$43)+(#REF!+($O$48^2)/2)*$O$52)/($O$48*SQRT($O$52))))*$EP64)*100*$B$43,0)</f>
        <v>0</v>
      </c>
      <c r="EW64" s="69">
        <f ca="1">IFERROR((NORMSDIST(-(((LN($EP64/$C$44)+(#REF!+($O$48^2)/2)*$O$52)/($O$48*SQRT($O$52)))-$O$48*SQRT($O$52)))*$C$44*EXP(-#REF!*$O$52)-NORMSDIST(-((LN($EP64/$C$44)+(#REF!+($O$48^2)/2)*$O$52)/($O$48*SQRT($O$52))))*$EP64)*100*$B$44,0)</f>
        <v>0</v>
      </c>
      <c r="EX64" s="69">
        <f ca="1">IFERROR((NORMSDIST(-(((LN($EP64/$C$45)+(#REF!+($O$48^2)/2)*$O$52)/($O$48*SQRT($O$52)))-$O$48*SQRT($O$52)))*$C$45*EXP(-#REF!*$O$52)-NORMSDIST(-((LN($EP64/$C$45)+(#REF!+($O$48^2)/2)*$O$52)/($O$48*SQRT($O$52))))*$EP64)*100*$B$45,0)</f>
        <v>0</v>
      </c>
      <c r="EY64" s="69">
        <f ca="1">IFERROR((NORMSDIST(-(((LN($EP64/$C$46)+(#REF!+($O$48^2)/2)*$O$52)/($O$48*SQRT($O$52)))-$O$48*SQRT($O$52)))*$C$46*EXP(-#REF!*$O$52)-NORMSDIST(-((LN($EP64/$C$46)+(#REF!+($O$48^2)/2)*$O$52)/($O$48*SQRT($O$52))))*$EP64)*100*$B$46,0)</f>
        <v>0</v>
      </c>
      <c r="EZ64" s="69">
        <f ca="1">IFERROR((NORMSDIST(-(((LN($EP64/$C$47)+(#REF!+($O$48^2)/2)*$O$52)/($O$48*SQRT($O$52)))-$O$48*SQRT($O$52)))*$C$47*EXP(-#REF!*$O$52)-NORMSDIST(-((LN($EP64/$C$47)+(#REF!+($O$48^2)/2)*$O$52)/($O$48*SQRT($O$52))))*$EP64)*100*$B$47,0)</f>
        <v>0</v>
      </c>
      <c r="FA64" s="69">
        <f ca="1">IFERROR((NORMSDIST(-(((LN($EP64/$C$48)+(#REF!+($O$48^2)/2)*$O$52)/($O$48*SQRT($O$52)))-$O$48*SQRT($O$52)))*$C$48*EXP(-#REF!*$O$52)-NORMSDIST(-((LN($EP64/$C$48)+(#REF!+($O$48^2)/2)*$O$52)/($O$48*SQRT($O$52))))*$EP64)*100*$B$48,0)</f>
        <v>0</v>
      </c>
      <c r="FB64" s="69">
        <f ca="1">IFERROR((NORMSDIST(-(((LN($EP64/$C$49)+(#REF!+($O$48^2)/2)*$O$52)/($O$48*SQRT($O$52)))-$O$48*SQRT($O$52)))*$C$49*EXP(-#REF!*$O$52)-NORMSDIST(-((LN($EP64/$C$49)+(#REF!+($O$48^2)/2)*$O$52)/($O$48*SQRT($O$52))))*$EP64)*100*$B$49,0)</f>
        <v>0</v>
      </c>
      <c r="FC64" s="69">
        <f ca="1">IFERROR((NORMSDIST(-(((LN($EP64/$C$50)+(#REF!+($O$48^2)/2)*$O$52)/($O$48*SQRT($O$52)))-$O$48*SQRT($O$52)))*$C$50*EXP(-#REF!*$O$52)-NORMSDIST(-((LN($EP64/$C$50)+(#REF!+($O$48^2)/2)*$O$52)/($O$48*SQRT($O$52))))*$EP64)*100*$B$50,0)</f>
        <v>0</v>
      </c>
      <c r="FD64" s="69">
        <f ca="1">IFERROR((NORMSDIST(-(((LN($EP64/$C$51)+(#REF!+($O$48^2)/2)*$O$52)/($O$48*SQRT($O$52)))-$O$48*SQRT($O$52)))*$C$51*EXP(-#REF!*$O$52)-NORMSDIST(-((LN($EP64/$C$51)+(#REF!+($O$48^2)/2)*$O$52)/($O$48*SQRT($O$52))))*$EP64)*100*$B$51,0)</f>
        <v>0</v>
      </c>
      <c r="FE64" s="69">
        <f ca="1">IFERROR((NORMSDIST(-(((LN($EP64/$C$52)+(#REF!+($O$48^2)/2)*$O$52)/($O$48*SQRT($O$52)))-$O$48*SQRT($O$52)))*$C$52*EXP(-#REF!*$O$52)-NORMSDIST(-((LN($EP64/$C$52)+(#REF!+($O$48^2)/2)*$O$52)/($O$48*SQRT($O$52))))*$EP64)*100*$B$52,0)</f>
        <v>0</v>
      </c>
      <c r="FF64" s="69">
        <f ca="1">IFERROR((NORMSDIST(-(((LN($EP64/$C$53)+(#REF!+($O$48^2)/2)*$O$52)/($O$48*SQRT($O$52)))-$O$48*SQRT($O$52)))*$C$53*EXP(-#REF!*$O$52)-NORMSDIST(-((LN($EP64/$C$53)+(#REF!+($O$48^2)/2)*$O$52)/($O$48*SQRT($O$52))))*$EP64)*100*$B$53,0)</f>
        <v>0</v>
      </c>
      <c r="FG64" s="69">
        <f ca="1">IFERROR((NORMSDIST(-(((LN($EP64/$C$54)+(#REF!+($O$48^2)/2)*$O$52)/($O$48*SQRT($O$52)))-$O$48*SQRT($O$52)))*$C$54*EXP(-#REF!*$O$52)-NORMSDIST(-((LN($EP64/$C$54)+(#REF!+($O$48^2)/2)*$O$52)/($O$48*SQRT($O$52))))*$EP64)*100*$B$54,0)</f>
        <v>0</v>
      </c>
      <c r="FH64" s="69">
        <f ca="1">IFERROR((NORMSDIST(-(((LN($EP64/$C$55)+(#REF!+($O$48^2)/2)*$O$52)/($O$48*SQRT($O$52)))-$O$48*SQRT($O$52)))*$C$55*EXP(-#REF!*$O$52)-NORMSDIST(-((LN($EP64/$C$55)+(#REF!+($O$48^2)/2)*$O$52)/($O$48*SQRT($O$52))))*$EP64)*100*$B$55,0)</f>
        <v>0</v>
      </c>
      <c r="FI64" s="69">
        <f ca="1">IFERROR((NORMSDIST(-(((LN($EP64/$C$56)+(#REF!+($O$48^2)/2)*$O$52)/($O$48*SQRT($O$52)))-$O$48*SQRT($O$52)))*$C$56*EXP(-#REF!*$O$52)-NORMSDIST(-((LN($EP64/$C$56)+(#REF!+($O$48^2)/2)*$O$52)/($O$48*SQRT($O$52))))*$EP64)*100*$B$56,0)</f>
        <v>0</v>
      </c>
      <c r="FJ64" s="69">
        <f ca="1">IFERROR((NORMSDIST(-(((LN($EP64/$C$57)+(#REF!+($O$48^2)/2)*$O$52)/($O$48*SQRT($O$52)))-$O$48*SQRT($O$52)))*$C$57*EXP(-#REF!*$O$52)-NORMSDIST(-((LN($EP64/$C$57)+(#REF!+($O$48^2)/2)*$O$52)/($O$48*SQRT($O$52))))*$EP64)*100*$B$57,0)</f>
        <v>0</v>
      </c>
      <c r="FK64" s="69">
        <f ca="1">IFERROR((NORMSDIST(-(((LN($EP64/$C$58)+(#REF!+($O$48^2)/2)*$O$52)/($O$48*SQRT($O$52)))-$O$48*SQRT($O$52)))*$C$58*EXP(-#REF!*$O$52)-NORMSDIST(-((LN($EP64/$C$58)+(#REF!+($O$48^2)/2)*$O$52)/($O$48*SQRT($O$52))))*$EP64)*100*$B$58,0)</f>
        <v>0</v>
      </c>
      <c r="FL64" s="69">
        <f ca="1">IFERROR((NORMSDIST(-(((LN($EP64/$C$59)+(#REF!+($O$48^2)/2)*$O$52)/($O$48*SQRT($O$52)))-$O$48*SQRT($O$52)))*$C$59*EXP(-#REF!*$O$52)-NORMSDIST(-((LN($EP64/$C$59)+(#REF!+($O$48^2)/2)*$O$52)/($O$48*SQRT($O$52))))*$EP64)*100*$B$59,0)</f>
        <v>0</v>
      </c>
      <c r="FM64" s="69">
        <f ca="1">IFERROR((NORMSDIST(-(((LN($EP64/$C$60)+(#REF!+($O$48^2)/2)*$O$52)/($O$48*SQRT($O$52)))-$O$48*SQRT($O$52)))*$C$60*EXP(-#REF!*$O$52)-NORMSDIST(-((LN($EP64/$C$60)+(#REF!+($O$48^2)/2)*$O$52)/($O$48*SQRT($O$52))))*$EP64)*100*$B$60,0)</f>
        <v>0</v>
      </c>
      <c r="FN64" s="69">
        <f ca="1">IFERROR((NORMSDIST(-(((LN($EP64/$C$61)+(#REF!+($O$48^2)/2)*$O$52)/($O$48*SQRT($O$52)))-$O$48*SQRT($O$52)))*$C$61*EXP(-#REF!*$O$52)-NORMSDIST(-((LN($EP64/$C$61)+(#REF!+($O$48^2)/2)*$O$52)/($O$48*SQRT($O$52))))*$EP64)*100*$B$61,0)</f>
        <v>0</v>
      </c>
      <c r="FO64" s="69">
        <f ca="1">IFERROR((NORMSDIST(-(((LN($EP64/$C$62)+(#REF!+($O$48^2)/2)*$O$52)/($O$48*SQRT($O$52)))-$O$48*SQRT($O$52)))*$C$62*EXP(-#REF!*$O$52)-NORMSDIST(-((LN($EP64/$C$62)+(#REF!+($O$48^2)/2)*$O$52)/($O$48*SQRT($O$52))))*$EP64)*100*$B$62,0)</f>
        <v>0</v>
      </c>
      <c r="FP64" s="69">
        <f ca="1">IFERROR((NORMSDIST(-(((LN($EP64/$C$63)+(#REF!+($O$48^2)/2)*$O$52)/($O$48*SQRT($O$52)))-$O$48*SQRT($O$52)))*$C$63*EXP(-#REF!*$O$52)-NORMSDIST(-((LN($EP64/$C$63)+(#REF!+($O$48^2)/2)*$O$52)/($O$48*SQRT($O$52))))*$EP64)*100*$B$63,0)</f>
        <v>0</v>
      </c>
      <c r="FQ64" s="69">
        <f ca="1">IFERROR((NORMSDIST(-(((LN($EP64/$C$64)+(#REF!+($O$48^2)/2)*$O$52)/($O$48*SQRT($O$52)))-$O$48*SQRT($O$52)))*$C$64*EXP(-#REF!*$O$52)-NORMSDIST(-((LN($EP64/$C$64)+(#REF!+($O$48^2)/2)*$O$52)/($O$48*SQRT($O$52))))*$EP64)*100*$B$64,0)</f>
        <v>0</v>
      </c>
      <c r="FR64" s="69">
        <f ca="1">IFERROR((NORMSDIST(-(((LN($EP64/$C$65)+(#REF!+($O$48^2)/2)*$O$52)/($O$48*SQRT($O$52)))-$O$48*SQRT($O$52)))*$C$65*EXP(-#REF!*$O$52)-NORMSDIST(-((LN($EP64/$C$65)+(#REF!+($O$48^2)/2)*$O$52)/($O$48*SQRT($O$52))))*$EP64)*100*$B$65,0)</f>
        <v>0</v>
      </c>
      <c r="FS64" s="69">
        <f ca="1">IFERROR((NORMSDIST(-(((LN($EP64/$C$66)+(#REF!+($O$48^2)/2)*$O$52)/($O$48*SQRT($O$52)))-$O$48*SQRT($O$52)))*$C$66*EXP(-#REF!*$O$52)-NORMSDIST(-((LN($EP64/$C$66)+(#REF!+($O$48^2)/2)*$O$52)/($O$48*SQRT($O$52))))*$EP64)*100*$B$66,0)</f>
        <v>0</v>
      </c>
      <c r="FT64" s="69">
        <f ca="1">IFERROR((NORMSDIST(-(((LN($EP64/$C$67)+(#REF!+($O$48^2)/2)*$O$52)/($O$48*SQRT($O$52)))-$O$48*SQRT($O$52)))*$C$67*EXP(-#REF!*$O$52)-NORMSDIST(-((LN($EP64/$C$67)+(#REF!+($O$48^2)/2)*$O$52)/($O$48*SQRT($O$52))))*$EP64)*100*$B$67,0)</f>
        <v>0</v>
      </c>
      <c r="FU64" s="69">
        <f ca="1">IFERROR((NORMSDIST(-(((LN($EP64/$C$68)+(#REF!+($O$48^2)/2)*$O$52)/($O$48*SQRT($O$52)))-$O$48*SQRT($O$52)))*$C$68*EXP(-#REF!*$O$52)-NORMSDIST(-((LN($EP64/$C$68)+(#REF!+($O$48^2)/2)*$O$52)/($O$48*SQRT($O$52))))*$EP64)*100*$B$68,0)</f>
        <v>0</v>
      </c>
      <c r="FV64" s="69">
        <f ca="1">IFERROR((NORMSDIST(-(((LN($EP64/$C$69)+(#REF!+($O$48^2)/2)*$O$52)/($O$48*SQRT($O$52)))-$O$48*SQRT($O$52)))*$C$69*EXP(-#REF!*$O$52)-NORMSDIST(-((LN($EP64/$C$69)+(#REF!+($O$48^2)/2)*$O$52)/($O$48*SQRT($O$52))))*$EP64)*100*$B$69,0)</f>
        <v>0</v>
      </c>
      <c r="FW64" s="69">
        <f ca="1">IFERROR((NORMSDIST(-(((LN($EP64/$C$70)+(#REF!+($O$48^2)/2)*$O$52)/($O$48*SQRT($O$52)))-$O$48*SQRT($O$52)))*$C$70*EXP(-#REF!*$O$52)-NORMSDIST(-((LN($EP64/$C$70)+(#REF!+($O$48^2)/2)*$O$52)/($O$48*SQRT($O$52))))*$EP64)*100*$B$70,0)</f>
        <v>0</v>
      </c>
      <c r="FX64" s="69">
        <f ca="1">IFERROR((NORMSDIST(-(((LN($EP64/$C$71)+(#REF!+($O$48^2)/2)*$O$52)/($O$48*SQRT($O$52)))-$O$48*SQRT($O$52)))*$C$71*EXP(-#REF!*$O$52)-NORMSDIST(-((LN($EP64/$C$71)+(#REF!+($O$48^2)/2)*$O$52)/($O$48*SQRT($O$52))))*$EP64)*100*$B$71,0)</f>
        <v>0</v>
      </c>
      <c r="FY64" s="69">
        <f ca="1">IFERROR((NORMSDIST(-(((LN($EP64/$C$72)+(#REF!+($O$48^2)/2)*$O$52)/($O$48*SQRT($O$52)))-$O$48*SQRT($O$52)))*$C$72*EXP(-#REF!*$O$52)-NORMSDIST(-((LN($EP64/$C$72)+(#REF!+($O$48^2)/2)*$O$52)/($O$48*SQRT($O$52))))*$EP64)*100*$B$72,0)</f>
        <v>0</v>
      </c>
      <c r="FZ64" s="69">
        <f t="shared" si="127"/>
        <v>0</v>
      </c>
      <c r="GA64" s="69">
        <f t="shared" si="128"/>
        <v>0</v>
      </c>
      <c r="GB64" s="69">
        <f t="shared" si="129"/>
        <v>0</v>
      </c>
      <c r="GC64" s="69">
        <f t="shared" si="130"/>
        <v>0</v>
      </c>
      <c r="GD64" s="70"/>
      <c r="GE64" s="86">
        <f t="shared" ca="1" si="131"/>
        <v>0</v>
      </c>
    </row>
    <row r="65" spans="1:187">
      <c r="A65" s="167" t="s">
        <v>205</v>
      </c>
      <c r="B65" s="797"/>
      <c r="C65" s="798">
        <v>4658.1000000000004</v>
      </c>
      <c r="D65" s="799"/>
      <c r="E65" s="806">
        <f t="shared" si="0"/>
        <v>0</v>
      </c>
      <c r="F65" s="807">
        <f t="shared" si="79"/>
        <v>0</v>
      </c>
      <c r="G65" s="802">
        <f t="shared" si="135"/>
        <v>0</v>
      </c>
      <c r="H65" s="803"/>
      <c r="I65" s="636">
        <f t="shared" si="80"/>
        <v>0</v>
      </c>
      <c r="J65" s="680">
        <f t="shared" si="81"/>
        <v>0</v>
      </c>
      <c r="K65" s="49"/>
      <c r="L65" s="49"/>
      <c r="M65" s="89"/>
      <c r="N65" s="89"/>
      <c r="O65" s="89"/>
      <c r="P65" s="89"/>
      <c r="Q65" s="88"/>
      <c r="R65" s="89"/>
      <c r="S65" s="90"/>
      <c r="T65" s="89"/>
      <c r="U65" s="89"/>
      <c r="V65" s="89"/>
      <c r="W65" s="89"/>
      <c r="X65" s="52"/>
      <c r="Y65" s="52"/>
      <c r="Z65" s="52"/>
      <c r="AA65" s="88"/>
      <c r="AB65" s="89"/>
      <c r="AC65" s="90"/>
      <c r="AD65" s="91"/>
      <c r="AE65" s="91"/>
      <c r="AF65" s="91"/>
      <c r="AG65" s="91"/>
      <c r="AH65" s="52"/>
      <c r="AI65" s="52"/>
      <c r="AJ65" s="52"/>
      <c r="AK65" s="604"/>
      <c r="AL65" s="605" t="s">
        <v>160</v>
      </c>
      <c r="AM65" s="585"/>
      <c r="AN65" s="599"/>
      <c r="AO65" s="589"/>
      <c r="AP65" s="591">
        <f t="shared" si="16"/>
        <v>0</v>
      </c>
      <c r="AQ65" s="602">
        <f t="shared" si="82"/>
        <v>0</v>
      </c>
      <c r="AR65" s="606" t="s">
        <v>206</v>
      </c>
      <c r="AS65" s="585"/>
      <c r="AT65" s="599"/>
      <c r="AU65" s="589"/>
      <c r="AV65" s="591">
        <f t="shared" si="18"/>
        <v>0</v>
      </c>
      <c r="AW65" s="602">
        <f t="shared" si="83"/>
        <v>0</v>
      </c>
      <c r="AX65" s="609" t="s">
        <v>207</v>
      </c>
      <c r="AY65" s="608"/>
      <c r="AZ65" s="589"/>
      <c r="BA65" s="591">
        <f t="shared" si="20"/>
        <v>0</v>
      </c>
      <c r="BB65" s="593">
        <f t="shared" si="84"/>
        <v>0</v>
      </c>
      <c r="CY65" s="68">
        <f t="shared" si="133"/>
        <v>5119.5776006839451</v>
      </c>
      <c r="CZ65" s="69">
        <f t="shared" si="86"/>
        <v>0</v>
      </c>
      <c r="DA65" s="69">
        <f t="shared" si="87"/>
        <v>0</v>
      </c>
      <c r="DB65" s="69">
        <f t="shared" si="88"/>
        <v>0</v>
      </c>
      <c r="DC65" s="69">
        <f t="shared" si="89"/>
        <v>0</v>
      </c>
      <c r="DD65" s="69">
        <f t="shared" si="90"/>
        <v>0</v>
      </c>
      <c r="DE65" s="69">
        <f t="shared" si="91"/>
        <v>0</v>
      </c>
      <c r="DF65" s="69">
        <f t="shared" si="92"/>
        <v>0</v>
      </c>
      <c r="DG65" s="69">
        <f t="shared" si="93"/>
        <v>0</v>
      </c>
      <c r="DH65" s="69">
        <f t="shared" si="94"/>
        <v>0</v>
      </c>
      <c r="DI65" s="69">
        <f t="shared" si="95"/>
        <v>0</v>
      </c>
      <c r="DJ65" s="69">
        <f t="shared" si="96"/>
        <v>0</v>
      </c>
      <c r="DK65" s="69">
        <f t="shared" si="97"/>
        <v>0</v>
      </c>
      <c r="DL65" s="69">
        <f t="shared" si="98"/>
        <v>0</v>
      </c>
      <c r="DM65" s="69">
        <f t="shared" si="99"/>
        <v>0</v>
      </c>
      <c r="DN65" s="69">
        <f t="shared" si="100"/>
        <v>0</v>
      </c>
      <c r="DO65" s="69">
        <f t="shared" si="101"/>
        <v>0</v>
      </c>
      <c r="DP65" s="69">
        <f t="shared" si="102"/>
        <v>0</v>
      </c>
      <c r="DQ65" s="69">
        <f t="shared" si="103"/>
        <v>0</v>
      </c>
      <c r="DR65" s="69">
        <f t="shared" si="104"/>
        <v>0</v>
      </c>
      <c r="DS65" s="69">
        <f t="shared" si="105"/>
        <v>0</v>
      </c>
      <c r="DT65" s="69">
        <f t="shared" si="106"/>
        <v>0</v>
      </c>
      <c r="DU65" s="69">
        <f t="shared" si="107"/>
        <v>0</v>
      </c>
      <c r="DV65" s="69">
        <f t="shared" si="108"/>
        <v>0</v>
      </c>
      <c r="DW65" s="69">
        <f t="shared" si="109"/>
        <v>0</v>
      </c>
      <c r="DX65" s="69">
        <f t="shared" si="110"/>
        <v>0</v>
      </c>
      <c r="DY65" s="69">
        <f t="shared" si="111"/>
        <v>0</v>
      </c>
      <c r="DZ65" s="69">
        <f t="shared" si="112"/>
        <v>0</v>
      </c>
      <c r="EA65" s="69">
        <f t="shared" si="113"/>
        <v>0</v>
      </c>
      <c r="EB65" s="69">
        <f t="shared" si="114"/>
        <v>0</v>
      </c>
      <c r="EC65" s="69">
        <f t="shared" si="115"/>
        <v>0</v>
      </c>
      <c r="ED65" s="69">
        <f t="shared" si="116"/>
        <v>0</v>
      </c>
      <c r="EE65" s="69">
        <f t="shared" si="117"/>
        <v>0</v>
      </c>
      <c r="EF65" s="69">
        <f t="shared" si="118"/>
        <v>0</v>
      </c>
      <c r="EG65" s="69">
        <f t="shared" si="119"/>
        <v>0</v>
      </c>
      <c r="EH65" s="69">
        <f t="shared" si="120"/>
        <v>0</v>
      </c>
      <c r="EI65" s="69">
        <f t="shared" si="121"/>
        <v>0</v>
      </c>
      <c r="EJ65" s="69">
        <f t="shared" si="122"/>
        <v>0</v>
      </c>
      <c r="EK65" s="69">
        <f t="shared" si="123"/>
        <v>0</v>
      </c>
      <c r="EL65" s="69">
        <f t="shared" si="124"/>
        <v>0</v>
      </c>
      <c r="EM65" s="70"/>
      <c r="EN65" s="86">
        <f t="shared" si="125"/>
        <v>0</v>
      </c>
      <c r="EO65" s="58"/>
      <c r="EP65" s="68">
        <f t="shared" si="134"/>
        <v>5119.5776006839451</v>
      </c>
      <c r="EQ65" s="69">
        <f ca="1">IFERROR((NORMSDIST(-(((LN($EP65/$C$38)+(#REF!+($O$48^2)/2)*$O$52)/($O$48*SQRT($O$52)))-$O$48*SQRT($O$52)))*$C$38*EXP(-#REF!*$O$52)-NORMSDIST(-((LN($EP65/$C$38)+(#REF!+($O$48^2)/2)*$O$52)/($O$48*SQRT($O$52))))*$EP65)*100*$B$38,0)</f>
        <v>0</v>
      </c>
      <c r="ER65" s="69">
        <f ca="1">IFERROR((NORMSDIST(-(((LN($EP65/$C$39)+(#REF!+($O$48^2)/2)*$O$52)/($O$48*SQRT($O$52)))-$O$48*SQRT($O$52)))*$C$39*EXP(-#REF!*$O$52)-NORMSDIST(-((LN($EP65/$C$39)+(#REF!+($O$48^2)/2)*$O$52)/($O$48*SQRT($O$52))))*$EP65)*100*$B$39,0)</f>
        <v>0</v>
      </c>
      <c r="ES65" s="69">
        <f ca="1">IFERROR((NORMSDIST(-(((LN($EP65/$C$40)+(#REF!+($O$48^2)/2)*$O$52)/($O$48*SQRT($O$52)))-$O$48*SQRT($O$52)))*$C$40*EXP(-#REF!*$O$52)-NORMSDIST(-((LN($EP65/$C$40)+(#REF!+($O$48^2)/2)*$O$52)/($O$48*SQRT($O$52))))*$EP65)*100*$B$40,0)</f>
        <v>0</v>
      </c>
      <c r="ET65" s="69">
        <f ca="1">IFERROR((NORMSDIST(-(((LN($EP65/$C$41)+(#REF!+($O$48^2)/2)*$O$52)/($O$48*SQRT($O$52)))-$O$48*SQRT($O$52)))*$C$41*EXP(-#REF!*$O$52)-NORMSDIST(-((LN($EP65/$C$41)+(#REF!+($O$48^2)/2)*$O$52)/($O$48*SQRT($O$52))))*$EP65)*100*$B$41,0)</f>
        <v>0</v>
      </c>
      <c r="EU65" s="69">
        <f ca="1">IFERROR((NORMSDIST(-(((LN($EP65/$C$42)+(#REF!+($O$48^2)/2)*$O$52)/($O$48*SQRT($O$52)))-$O$48*SQRT($O$52)))*$C$42*EXP(-#REF!*$O$52)-NORMSDIST(-((LN($EP65/$C$42)+(#REF!+($O$48^2)/2)*$O$52)/($O$48*SQRT($O$52))))*$EP65)*100*$B$42,0)</f>
        <v>0</v>
      </c>
      <c r="EV65" s="69">
        <f ca="1">IFERROR((NORMSDIST(-(((LN($EP65/$C$43)+(#REF!+($O$48^2)/2)*$O$52)/($O$48*SQRT($O$52)))-$O$48*SQRT($O$52)))*$C$43*EXP(-#REF!*$O$52)-NORMSDIST(-((LN($EP65/$C$43)+(#REF!+($O$48^2)/2)*$O$52)/($O$48*SQRT($O$52))))*$EP65)*100*$B$43,0)</f>
        <v>0</v>
      </c>
      <c r="EW65" s="69">
        <f ca="1">IFERROR((NORMSDIST(-(((LN($EP65/$C$44)+(#REF!+($O$48^2)/2)*$O$52)/($O$48*SQRT($O$52)))-$O$48*SQRT($O$52)))*$C$44*EXP(-#REF!*$O$52)-NORMSDIST(-((LN($EP65/$C$44)+(#REF!+($O$48^2)/2)*$O$52)/($O$48*SQRT($O$52))))*$EP65)*100*$B$44,0)</f>
        <v>0</v>
      </c>
      <c r="EX65" s="69">
        <f ca="1">IFERROR((NORMSDIST(-(((LN($EP65/$C$45)+(#REF!+($O$48^2)/2)*$O$52)/($O$48*SQRT($O$52)))-$O$48*SQRT($O$52)))*$C$45*EXP(-#REF!*$O$52)-NORMSDIST(-((LN($EP65/$C$45)+(#REF!+($O$48^2)/2)*$O$52)/($O$48*SQRT($O$52))))*$EP65)*100*$B$45,0)</f>
        <v>0</v>
      </c>
      <c r="EY65" s="69">
        <f ca="1">IFERROR((NORMSDIST(-(((LN($EP65/$C$46)+(#REF!+($O$48^2)/2)*$O$52)/($O$48*SQRT($O$52)))-$O$48*SQRT($O$52)))*$C$46*EXP(-#REF!*$O$52)-NORMSDIST(-((LN($EP65/$C$46)+(#REF!+($O$48^2)/2)*$O$52)/($O$48*SQRT($O$52))))*$EP65)*100*$B$46,0)</f>
        <v>0</v>
      </c>
      <c r="EZ65" s="69">
        <f ca="1">IFERROR((NORMSDIST(-(((LN($EP65/$C$47)+(#REF!+($O$48^2)/2)*$O$52)/($O$48*SQRT($O$52)))-$O$48*SQRT($O$52)))*$C$47*EXP(-#REF!*$O$52)-NORMSDIST(-((LN($EP65/$C$47)+(#REF!+($O$48^2)/2)*$O$52)/($O$48*SQRT($O$52))))*$EP65)*100*$B$47,0)</f>
        <v>0</v>
      </c>
      <c r="FA65" s="69">
        <f ca="1">IFERROR((NORMSDIST(-(((LN($EP65/$C$48)+(#REF!+($O$48^2)/2)*$O$52)/($O$48*SQRT($O$52)))-$O$48*SQRT($O$52)))*$C$48*EXP(-#REF!*$O$52)-NORMSDIST(-((LN($EP65/$C$48)+(#REF!+($O$48^2)/2)*$O$52)/($O$48*SQRT($O$52))))*$EP65)*100*$B$48,0)</f>
        <v>0</v>
      </c>
      <c r="FB65" s="69">
        <f ca="1">IFERROR((NORMSDIST(-(((LN($EP65/$C$49)+(#REF!+($O$48^2)/2)*$O$52)/($O$48*SQRT($O$52)))-$O$48*SQRT($O$52)))*$C$49*EXP(-#REF!*$O$52)-NORMSDIST(-((LN($EP65/$C$49)+(#REF!+($O$48^2)/2)*$O$52)/($O$48*SQRT($O$52))))*$EP65)*100*$B$49,0)</f>
        <v>0</v>
      </c>
      <c r="FC65" s="69">
        <f ca="1">IFERROR((NORMSDIST(-(((LN($EP65/$C$50)+(#REF!+($O$48^2)/2)*$O$52)/($O$48*SQRT($O$52)))-$O$48*SQRT($O$52)))*$C$50*EXP(-#REF!*$O$52)-NORMSDIST(-((LN($EP65/$C$50)+(#REF!+($O$48^2)/2)*$O$52)/($O$48*SQRT($O$52))))*$EP65)*100*$B$50,0)</f>
        <v>0</v>
      </c>
      <c r="FD65" s="69">
        <f ca="1">IFERROR((NORMSDIST(-(((LN($EP65/$C$51)+(#REF!+($O$48^2)/2)*$O$52)/($O$48*SQRT($O$52)))-$O$48*SQRT($O$52)))*$C$51*EXP(-#REF!*$O$52)-NORMSDIST(-((LN($EP65/$C$51)+(#REF!+($O$48^2)/2)*$O$52)/($O$48*SQRT($O$52))))*$EP65)*100*$B$51,0)</f>
        <v>0</v>
      </c>
      <c r="FE65" s="69">
        <f ca="1">IFERROR((NORMSDIST(-(((LN($EP65/$C$52)+(#REF!+($O$48^2)/2)*$O$52)/($O$48*SQRT($O$52)))-$O$48*SQRT($O$52)))*$C$52*EXP(-#REF!*$O$52)-NORMSDIST(-((LN($EP65/$C$52)+(#REF!+($O$48^2)/2)*$O$52)/($O$48*SQRT($O$52))))*$EP65)*100*$B$52,0)</f>
        <v>0</v>
      </c>
      <c r="FF65" s="69">
        <f ca="1">IFERROR((NORMSDIST(-(((LN($EP65/$C$53)+(#REF!+($O$48^2)/2)*$O$52)/($O$48*SQRT($O$52)))-$O$48*SQRT($O$52)))*$C$53*EXP(-#REF!*$O$52)-NORMSDIST(-((LN($EP65/$C$53)+(#REF!+($O$48^2)/2)*$O$52)/($O$48*SQRT($O$52))))*$EP65)*100*$B$53,0)</f>
        <v>0</v>
      </c>
      <c r="FG65" s="69">
        <f ca="1">IFERROR((NORMSDIST(-(((LN($EP65/$C$54)+(#REF!+($O$48^2)/2)*$O$52)/($O$48*SQRT($O$52)))-$O$48*SQRT($O$52)))*$C$54*EXP(-#REF!*$O$52)-NORMSDIST(-((LN($EP65/$C$54)+(#REF!+($O$48^2)/2)*$O$52)/($O$48*SQRT($O$52))))*$EP65)*100*$B$54,0)</f>
        <v>0</v>
      </c>
      <c r="FH65" s="69">
        <f ca="1">IFERROR((NORMSDIST(-(((LN($EP65/$C$55)+(#REF!+($O$48^2)/2)*$O$52)/($O$48*SQRT($O$52)))-$O$48*SQRT($O$52)))*$C$55*EXP(-#REF!*$O$52)-NORMSDIST(-((LN($EP65/$C$55)+(#REF!+($O$48^2)/2)*$O$52)/($O$48*SQRT($O$52))))*$EP65)*100*$B$55,0)</f>
        <v>0</v>
      </c>
      <c r="FI65" s="69">
        <f ca="1">IFERROR((NORMSDIST(-(((LN($EP65/$C$56)+(#REF!+($O$48^2)/2)*$O$52)/($O$48*SQRT($O$52)))-$O$48*SQRT($O$52)))*$C$56*EXP(-#REF!*$O$52)-NORMSDIST(-((LN($EP65/$C$56)+(#REF!+($O$48^2)/2)*$O$52)/($O$48*SQRT($O$52))))*$EP65)*100*$B$56,0)</f>
        <v>0</v>
      </c>
      <c r="FJ65" s="69">
        <f ca="1">IFERROR((NORMSDIST(-(((LN($EP65/$C$57)+(#REF!+($O$48^2)/2)*$O$52)/($O$48*SQRT($O$52)))-$O$48*SQRT($O$52)))*$C$57*EXP(-#REF!*$O$52)-NORMSDIST(-((LN($EP65/$C$57)+(#REF!+($O$48^2)/2)*$O$52)/($O$48*SQRT($O$52))))*$EP65)*100*$B$57,0)</f>
        <v>0</v>
      </c>
      <c r="FK65" s="69">
        <f ca="1">IFERROR((NORMSDIST(-(((LN($EP65/$C$58)+(#REF!+($O$48^2)/2)*$O$52)/($O$48*SQRT($O$52)))-$O$48*SQRT($O$52)))*$C$58*EXP(-#REF!*$O$52)-NORMSDIST(-((LN($EP65/$C$58)+(#REF!+($O$48^2)/2)*$O$52)/($O$48*SQRT($O$52))))*$EP65)*100*$B$58,0)</f>
        <v>0</v>
      </c>
      <c r="FL65" s="69">
        <f ca="1">IFERROR((NORMSDIST(-(((LN($EP65/$C$59)+(#REF!+($O$48^2)/2)*$O$52)/($O$48*SQRT($O$52)))-$O$48*SQRT($O$52)))*$C$59*EXP(-#REF!*$O$52)-NORMSDIST(-((LN($EP65/$C$59)+(#REF!+($O$48^2)/2)*$O$52)/($O$48*SQRT($O$52))))*$EP65)*100*$B$59,0)</f>
        <v>0</v>
      </c>
      <c r="FM65" s="69">
        <f ca="1">IFERROR((NORMSDIST(-(((LN($EP65/$C$60)+(#REF!+($O$48^2)/2)*$O$52)/($O$48*SQRT($O$52)))-$O$48*SQRT($O$52)))*$C$60*EXP(-#REF!*$O$52)-NORMSDIST(-((LN($EP65/$C$60)+(#REF!+($O$48^2)/2)*$O$52)/($O$48*SQRT($O$52))))*$EP65)*100*$B$60,0)</f>
        <v>0</v>
      </c>
      <c r="FN65" s="69">
        <f ca="1">IFERROR((NORMSDIST(-(((LN($EP65/$C$61)+(#REF!+($O$48^2)/2)*$O$52)/($O$48*SQRT($O$52)))-$O$48*SQRT($O$52)))*$C$61*EXP(-#REF!*$O$52)-NORMSDIST(-((LN($EP65/$C$61)+(#REF!+($O$48^2)/2)*$O$52)/($O$48*SQRT($O$52))))*$EP65)*100*$B$61,0)</f>
        <v>0</v>
      </c>
      <c r="FO65" s="69">
        <f ca="1">IFERROR((NORMSDIST(-(((LN($EP65/$C$62)+(#REF!+($O$48^2)/2)*$O$52)/($O$48*SQRT($O$52)))-$O$48*SQRT($O$52)))*$C$62*EXP(-#REF!*$O$52)-NORMSDIST(-((LN($EP65/$C$62)+(#REF!+($O$48^2)/2)*$O$52)/($O$48*SQRT($O$52))))*$EP65)*100*$B$62,0)</f>
        <v>0</v>
      </c>
      <c r="FP65" s="69">
        <f ca="1">IFERROR((NORMSDIST(-(((LN($EP65/$C$63)+(#REF!+($O$48^2)/2)*$O$52)/($O$48*SQRT($O$52)))-$O$48*SQRT($O$52)))*$C$63*EXP(-#REF!*$O$52)-NORMSDIST(-((LN($EP65/$C$63)+(#REF!+($O$48^2)/2)*$O$52)/($O$48*SQRT($O$52))))*$EP65)*100*$B$63,0)</f>
        <v>0</v>
      </c>
      <c r="FQ65" s="69">
        <f ca="1">IFERROR((NORMSDIST(-(((LN($EP65/$C$64)+(#REF!+($O$48^2)/2)*$O$52)/($O$48*SQRT($O$52)))-$O$48*SQRT($O$52)))*$C$64*EXP(-#REF!*$O$52)-NORMSDIST(-((LN($EP65/$C$64)+(#REF!+($O$48^2)/2)*$O$52)/($O$48*SQRT($O$52))))*$EP65)*100*$B$64,0)</f>
        <v>0</v>
      </c>
      <c r="FR65" s="69">
        <f ca="1">IFERROR((NORMSDIST(-(((LN($EP65/$C$65)+(#REF!+($O$48^2)/2)*$O$52)/($O$48*SQRT($O$52)))-$O$48*SQRT($O$52)))*$C$65*EXP(-#REF!*$O$52)-NORMSDIST(-((LN($EP65/$C$65)+(#REF!+($O$48^2)/2)*$O$52)/($O$48*SQRT($O$52))))*$EP65)*100*$B$65,0)</f>
        <v>0</v>
      </c>
      <c r="FS65" s="69">
        <f ca="1">IFERROR((NORMSDIST(-(((LN($EP65/$C$66)+(#REF!+($O$48^2)/2)*$O$52)/($O$48*SQRT($O$52)))-$O$48*SQRT($O$52)))*$C$66*EXP(-#REF!*$O$52)-NORMSDIST(-((LN($EP65/$C$66)+(#REF!+($O$48^2)/2)*$O$52)/($O$48*SQRT($O$52))))*$EP65)*100*$B$66,0)</f>
        <v>0</v>
      </c>
      <c r="FT65" s="69">
        <f ca="1">IFERROR((NORMSDIST(-(((LN($EP65/$C$67)+(#REF!+($O$48^2)/2)*$O$52)/($O$48*SQRT($O$52)))-$O$48*SQRT($O$52)))*$C$67*EXP(-#REF!*$O$52)-NORMSDIST(-((LN($EP65/$C$67)+(#REF!+($O$48^2)/2)*$O$52)/($O$48*SQRT($O$52))))*$EP65)*100*$B$67,0)</f>
        <v>0</v>
      </c>
      <c r="FU65" s="69">
        <f ca="1">IFERROR((NORMSDIST(-(((LN($EP65/$C$68)+(#REF!+($O$48^2)/2)*$O$52)/($O$48*SQRT($O$52)))-$O$48*SQRT($O$52)))*$C$68*EXP(-#REF!*$O$52)-NORMSDIST(-((LN($EP65/$C$68)+(#REF!+($O$48^2)/2)*$O$52)/($O$48*SQRT($O$52))))*$EP65)*100*$B$68,0)</f>
        <v>0</v>
      </c>
      <c r="FV65" s="69">
        <f ca="1">IFERROR((NORMSDIST(-(((LN($EP65/$C$69)+(#REF!+($O$48^2)/2)*$O$52)/($O$48*SQRT($O$52)))-$O$48*SQRT($O$52)))*$C$69*EXP(-#REF!*$O$52)-NORMSDIST(-((LN($EP65/$C$69)+(#REF!+($O$48^2)/2)*$O$52)/($O$48*SQRT($O$52))))*$EP65)*100*$B$69,0)</f>
        <v>0</v>
      </c>
      <c r="FW65" s="69">
        <f ca="1">IFERROR((NORMSDIST(-(((LN($EP65/$C$70)+(#REF!+($O$48^2)/2)*$O$52)/($O$48*SQRT($O$52)))-$O$48*SQRT($O$52)))*$C$70*EXP(-#REF!*$O$52)-NORMSDIST(-((LN($EP65/$C$70)+(#REF!+($O$48^2)/2)*$O$52)/($O$48*SQRT($O$52))))*$EP65)*100*$B$70,0)</f>
        <v>0</v>
      </c>
      <c r="FX65" s="69">
        <f ca="1">IFERROR((NORMSDIST(-(((LN($EP65/$C$71)+(#REF!+($O$48^2)/2)*$O$52)/($O$48*SQRT($O$52)))-$O$48*SQRT($O$52)))*$C$71*EXP(-#REF!*$O$52)-NORMSDIST(-((LN($EP65/$C$71)+(#REF!+($O$48^2)/2)*$O$52)/($O$48*SQRT($O$52))))*$EP65)*100*$B$71,0)</f>
        <v>0</v>
      </c>
      <c r="FY65" s="69">
        <f ca="1">IFERROR((NORMSDIST(-(((LN($EP65/$C$72)+(#REF!+($O$48^2)/2)*$O$52)/($O$48*SQRT($O$52)))-$O$48*SQRT($O$52)))*$C$72*EXP(-#REF!*$O$52)-NORMSDIST(-((LN($EP65/$C$72)+(#REF!+($O$48^2)/2)*$O$52)/($O$48*SQRT($O$52))))*$EP65)*100*$B$72,0)</f>
        <v>0</v>
      </c>
      <c r="FZ65" s="69">
        <f t="shared" si="127"/>
        <v>0</v>
      </c>
      <c r="GA65" s="69">
        <f t="shared" si="128"/>
        <v>0</v>
      </c>
      <c r="GB65" s="69">
        <f t="shared" si="129"/>
        <v>0</v>
      </c>
      <c r="GC65" s="69">
        <f t="shared" si="130"/>
        <v>0</v>
      </c>
      <c r="GD65" s="70"/>
      <c r="GE65" s="86">
        <f t="shared" ca="1" si="131"/>
        <v>0</v>
      </c>
    </row>
    <row r="66" spans="1:187">
      <c r="A66" s="167" t="s">
        <v>205</v>
      </c>
      <c r="B66" s="594"/>
      <c r="C66" s="600">
        <v>4858.1000000000004</v>
      </c>
      <c r="D66" s="595"/>
      <c r="E66" s="591">
        <f t="shared" si="0"/>
        <v>0</v>
      </c>
      <c r="F66" s="593">
        <f t="shared" si="79"/>
        <v>0</v>
      </c>
      <c r="G66" s="596">
        <f t="shared" si="135"/>
        <v>0</v>
      </c>
      <c r="H66" s="781"/>
      <c r="I66" s="637">
        <f t="shared" si="80"/>
        <v>0</v>
      </c>
      <c r="J66" s="681">
        <f t="shared" si="81"/>
        <v>0</v>
      </c>
      <c r="K66" s="49"/>
      <c r="L66" s="49"/>
      <c r="M66" s="89"/>
      <c r="N66" s="89"/>
      <c r="O66" s="89"/>
      <c r="P66" s="89"/>
      <c r="Q66" s="88"/>
      <c r="R66" s="89"/>
      <c r="S66" s="90"/>
      <c r="T66" s="89"/>
      <c r="U66" s="89"/>
      <c r="V66" s="89"/>
      <c r="W66" s="89"/>
      <c r="X66" s="52"/>
      <c r="Y66" s="52"/>
      <c r="Z66" s="52"/>
      <c r="AA66" s="88"/>
      <c r="AB66" s="89"/>
      <c r="AC66" s="90"/>
      <c r="AD66" s="91"/>
      <c r="AE66" s="91"/>
      <c r="AF66" s="91"/>
      <c r="AG66" s="91"/>
      <c r="AH66" s="52"/>
      <c r="AI66" s="52"/>
      <c r="AJ66" s="52"/>
      <c r="AK66" s="603"/>
      <c r="AL66" s="605" t="s">
        <v>160</v>
      </c>
      <c r="AM66" s="584"/>
      <c r="AN66" s="598"/>
      <c r="AO66" s="587"/>
      <c r="AP66" s="590">
        <f t="shared" si="16"/>
        <v>0</v>
      </c>
      <c r="AQ66" s="601">
        <f t="shared" si="82"/>
        <v>0</v>
      </c>
      <c r="AR66" s="606" t="s">
        <v>206</v>
      </c>
      <c r="AS66" s="584"/>
      <c r="AT66" s="598"/>
      <c r="AU66" s="587"/>
      <c r="AV66" s="590">
        <f t="shared" si="18"/>
        <v>0</v>
      </c>
      <c r="AW66" s="601">
        <f t="shared" si="83"/>
        <v>0</v>
      </c>
      <c r="AX66" s="609" t="s">
        <v>207</v>
      </c>
      <c r="AY66" s="607"/>
      <c r="AZ66" s="587"/>
      <c r="BA66" s="590">
        <f t="shared" si="20"/>
        <v>0</v>
      </c>
      <c r="BB66" s="592">
        <f t="shared" si="84"/>
        <v>0</v>
      </c>
      <c r="CY66" s="68">
        <f t="shared" si="133"/>
        <v>5221.9691526976239</v>
      </c>
      <c r="CZ66" s="69">
        <f t="shared" si="86"/>
        <v>0</v>
      </c>
      <c r="DA66" s="69">
        <f t="shared" si="87"/>
        <v>0</v>
      </c>
      <c r="DB66" s="69">
        <f t="shared" si="88"/>
        <v>0</v>
      </c>
      <c r="DC66" s="69">
        <f t="shared" si="89"/>
        <v>0</v>
      </c>
      <c r="DD66" s="69">
        <f t="shared" si="90"/>
        <v>0</v>
      </c>
      <c r="DE66" s="69">
        <f t="shared" si="91"/>
        <v>0</v>
      </c>
      <c r="DF66" s="69">
        <f t="shared" si="92"/>
        <v>0</v>
      </c>
      <c r="DG66" s="69">
        <f t="shared" si="93"/>
        <v>0</v>
      </c>
      <c r="DH66" s="69">
        <f t="shared" si="94"/>
        <v>0</v>
      </c>
      <c r="DI66" s="69">
        <f t="shared" si="95"/>
        <v>0</v>
      </c>
      <c r="DJ66" s="69">
        <f t="shared" si="96"/>
        <v>0</v>
      </c>
      <c r="DK66" s="69">
        <f t="shared" si="97"/>
        <v>0</v>
      </c>
      <c r="DL66" s="69">
        <f t="shared" si="98"/>
        <v>0</v>
      </c>
      <c r="DM66" s="69">
        <f t="shared" si="99"/>
        <v>0</v>
      </c>
      <c r="DN66" s="69">
        <f t="shared" si="100"/>
        <v>0</v>
      </c>
      <c r="DO66" s="69">
        <f t="shared" si="101"/>
        <v>0</v>
      </c>
      <c r="DP66" s="69">
        <f t="shared" si="102"/>
        <v>0</v>
      </c>
      <c r="DQ66" s="69">
        <f t="shared" si="103"/>
        <v>0</v>
      </c>
      <c r="DR66" s="69">
        <f t="shared" si="104"/>
        <v>0</v>
      </c>
      <c r="DS66" s="69">
        <f t="shared" si="105"/>
        <v>0</v>
      </c>
      <c r="DT66" s="69">
        <f t="shared" si="106"/>
        <v>0</v>
      </c>
      <c r="DU66" s="69">
        <f t="shared" si="107"/>
        <v>0</v>
      </c>
      <c r="DV66" s="69">
        <f t="shared" si="108"/>
        <v>0</v>
      </c>
      <c r="DW66" s="69">
        <f t="shared" si="109"/>
        <v>0</v>
      </c>
      <c r="DX66" s="69">
        <f t="shared" si="110"/>
        <v>0</v>
      </c>
      <c r="DY66" s="69">
        <f t="shared" si="111"/>
        <v>0</v>
      </c>
      <c r="DZ66" s="69">
        <f t="shared" si="112"/>
        <v>0</v>
      </c>
      <c r="EA66" s="69">
        <f t="shared" si="113"/>
        <v>0</v>
      </c>
      <c r="EB66" s="69">
        <f t="shared" si="114"/>
        <v>0</v>
      </c>
      <c r="EC66" s="69">
        <f t="shared" si="115"/>
        <v>0</v>
      </c>
      <c r="ED66" s="69">
        <f t="shared" si="116"/>
        <v>0</v>
      </c>
      <c r="EE66" s="69">
        <f t="shared" si="117"/>
        <v>0</v>
      </c>
      <c r="EF66" s="69">
        <f t="shared" si="118"/>
        <v>0</v>
      </c>
      <c r="EG66" s="69">
        <f t="shared" si="119"/>
        <v>0</v>
      </c>
      <c r="EH66" s="69">
        <f t="shared" si="120"/>
        <v>0</v>
      </c>
      <c r="EI66" s="69">
        <f t="shared" si="121"/>
        <v>0</v>
      </c>
      <c r="EJ66" s="69">
        <f t="shared" si="122"/>
        <v>0</v>
      </c>
      <c r="EK66" s="69">
        <f t="shared" si="123"/>
        <v>0</v>
      </c>
      <c r="EL66" s="69">
        <f t="shared" si="124"/>
        <v>0</v>
      </c>
      <c r="EM66" s="70"/>
      <c r="EN66" s="86">
        <f t="shared" si="125"/>
        <v>0</v>
      </c>
      <c r="EO66" s="58"/>
      <c r="EP66" s="68">
        <f t="shared" si="134"/>
        <v>5221.9691526976239</v>
      </c>
      <c r="EQ66" s="69">
        <f ca="1">IFERROR((NORMSDIST(-(((LN($EP66/$C$38)+(#REF!+($O$48^2)/2)*$O$52)/($O$48*SQRT($O$52)))-$O$48*SQRT($O$52)))*$C$38*EXP(-#REF!*$O$52)-NORMSDIST(-((LN($EP66/$C$38)+(#REF!+($O$48^2)/2)*$O$52)/($O$48*SQRT($O$52))))*$EP66)*100*$B$38,0)</f>
        <v>0</v>
      </c>
      <c r="ER66" s="69">
        <f ca="1">IFERROR((NORMSDIST(-(((LN($EP66/$C$39)+(#REF!+($O$48^2)/2)*$O$52)/($O$48*SQRT($O$52)))-$O$48*SQRT($O$52)))*$C$39*EXP(-#REF!*$O$52)-NORMSDIST(-((LN($EP66/$C$39)+(#REF!+($O$48^2)/2)*$O$52)/($O$48*SQRT($O$52))))*$EP66)*100*$B$39,0)</f>
        <v>0</v>
      </c>
      <c r="ES66" s="69">
        <f ca="1">IFERROR((NORMSDIST(-(((LN($EP66/$C$40)+(#REF!+($O$48^2)/2)*$O$52)/($O$48*SQRT($O$52)))-$O$48*SQRT($O$52)))*$C$40*EXP(-#REF!*$O$52)-NORMSDIST(-((LN($EP66/$C$40)+(#REF!+($O$48^2)/2)*$O$52)/($O$48*SQRT($O$52))))*$EP66)*100*$B$40,0)</f>
        <v>0</v>
      </c>
      <c r="ET66" s="69">
        <f ca="1">IFERROR((NORMSDIST(-(((LN($EP66/$C$41)+(#REF!+($O$48^2)/2)*$O$52)/($O$48*SQRT($O$52)))-$O$48*SQRT($O$52)))*$C$41*EXP(-#REF!*$O$52)-NORMSDIST(-((LN($EP66/$C$41)+(#REF!+($O$48^2)/2)*$O$52)/($O$48*SQRT($O$52))))*$EP66)*100*$B$41,0)</f>
        <v>0</v>
      </c>
      <c r="EU66" s="69">
        <f ca="1">IFERROR((NORMSDIST(-(((LN($EP66/$C$42)+(#REF!+($O$48^2)/2)*$O$52)/($O$48*SQRT($O$52)))-$O$48*SQRT($O$52)))*$C$42*EXP(-#REF!*$O$52)-NORMSDIST(-((LN($EP66/$C$42)+(#REF!+($O$48^2)/2)*$O$52)/($O$48*SQRT($O$52))))*$EP66)*100*$B$42,0)</f>
        <v>0</v>
      </c>
      <c r="EV66" s="69">
        <f ca="1">IFERROR((NORMSDIST(-(((LN($EP66/$C$43)+(#REF!+($O$48^2)/2)*$O$52)/($O$48*SQRT($O$52)))-$O$48*SQRT($O$52)))*$C$43*EXP(-#REF!*$O$52)-NORMSDIST(-((LN($EP66/$C$43)+(#REF!+($O$48^2)/2)*$O$52)/($O$48*SQRT($O$52))))*$EP66)*100*$B$43,0)</f>
        <v>0</v>
      </c>
      <c r="EW66" s="69">
        <f ca="1">IFERROR((NORMSDIST(-(((LN($EP66/$C$44)+(#REF!+($O$48^2)/2)*$O$52)/($O$48*SQRT($O$52)))-$O$48*SQRT($O$52)))*$C$44*EXP(-#REF!*$O$52)-NORMSDIST(-((LN($EP66/$C$44)+(#REF!+($O$48^2)/2)*$O$52)/($O$48*SQRT($O$52))))*$EP66)*100*$B$44,0)</f>
        <v>0</v>
      </c>
      <c r="EX66" s="69">
        <f ca="1">IFERROR((NORMSDIST(-(((LN($EP66/$C$45)+(#REF!+($O$48^2)/2)*$O$52)/($O$48*SQRT($O$52)))-$O$48*SQRT($O$52)))*$C$45*EXP(-#REF!*$O$52)-NORMSDIST(-((LN($EP66/$C$45)+(#REF!+($O$48^2)/2)*$O$52)/($O$48*SQRT($O$52))))*$EP66)*100*$B$45,0)</f>
        <v>0</v>
      </c>
      <c r="EY66" s="69">
        <f ca="1">IFERROR((NORMSDIST(-(((LN($EP66/$C$46)+(#REF!+($O$48^2)/2)*$O$52)/($O$48*SQRT($O$52)))-$O$48*SQRT($O$52)))*$C$46*EXP(-#REF!*$O$52)-NORMSDIST(-((LN($EP66/$C$46)+(#REF!+($O$48^2)/2)*$O$52)/($O$48*SQRT($O$52))))*$EP66)*100*$B$46,0)</f>
        <v>0</v>
      </c>
      <c r="EZ66" s="69">
        <f ca="1">IFERROR((NORMSDIST(-(((LN($EP66/$C$47)+(#REF!+($O$48^2)/2)*$O$52)/($O$48*SQRT($O$52)))-$O$48*SQRT($O$52)))*$C$47*EXP(-#REF!*$O$52)-NORMSDIST(-((LN($EP66/$C$47)+(#REF!+($O$48^2)/2)*$O$52)/($O$48*SQRT($O$52))))*$EP66)*100*$B$47,0)</f>
        <v>0</v>
      </c>
      <c r="FA66" s="69">
        <f ca="1">IFERROR((NORMSDIST(-(((LN($EP66/$C$48)+(#REF!+($O$48^2)/2)*$O$52)/($O$48*SQRT($O$52)))-$O$48*SQRT($O$52)))*$C$48*EXP(-#REF!*$O$52)-NORMSDIST(-((LN($EP66/$C$48)+(#REF!+($O$48^2)/2)*$O$52)/($O$48*SQRT($O$52))))*$EP66)*100*$B$48,0)</f>
        <v>0</v>
      </c>
      <c r="FB66" s="69">
        <f ca="1">IFERROR((NORMSDIST(-(((LN($EP66/$C$49)+(#REF!+($O$48^2)/2)*$O$52)/($O$48*SQRT($O$52)))-$O$48*SQRT($O$52)))*$C$49*EXP(-#REF!*$O$52)-NORMSDIST(-((LN($EP66/$C$49)+(#REF!+($O$48^2)/2)*$O$52)/($O$48*SQRT($O$52))))*$EP66)*100*$B$49,0)</f>
        <v>0</v>
      </c>
      <c r="FC66" s="69">
        <f ca="1">IFERROR((NORMSDIST(-(((LN($EP66/$C$50)+(#REF!+($O$48^2)/2)*$O$52)/($O$48*SQRT($O$52)))-$O$48*SQRT($O$52)))*$C$50*EXP(-#REF!*$O$52)-NORMSDIST(-((LN($EP66/$C$50)+(#REF!+($O$48^2)/2)*$O$52)/($O$48*SQRT($O$52))))*$EP66)*100*$B$50,0)</f>
        <v>0</v>
      </c>
      <c r="FD66" s="69">
        <f ca="1">IFERROR((NORMSDIST(-(((LN($EP66/$C$51)+(#REF!+($O$48^2)/2)*$O$52)/($O$48*SQRT($O$52)))-$O$48*SQRT($O$52)))*$C$51*EXP(-#REF!*$O$52)-NORMSDIST(-((LN($EP66/$C$51)+(#REF!+($O$48^2)/2)*$O$52)/($O$48*SQRT($O$52))))*$EP66)*100*$B$51,0)</f>
        <v>0</v>
      </c>
      <c r="FE66" s="69">
        <f ca="1">IFERROR((NORMSDIST(-(((LN($EP66/$C$52)+(#REF!+($O$48^2)/2)*$O$52)/($O$48*SQRT($O$52)))-$O$48*SQRT($O$52)))*$C$52*EXP(-#REF!*$O$52)-NORMSDIST(-((LN($EP66/$C$52)+(#REF!+($O$48^2)/2)*$O$52)/($O$48*SQRT($O$52))))*$EP66)*100*$B$52,0)</f>
        <v>0</v>
      </c>
      <c r="FF66" s="69">
        <f ca="1">IFERROR((NORMSDIST(-(((LN($EP66/$C$53)+(#REF!+($O$48^2)/2)*$O$52)/($O$48*SQRT($O$52)))-$O$48*SQRT($O$52)))*$C$53*EXP(-#REF!*$O$52)-NORMSDIST(-((LN($EP66/$C$53)+(#REF!+($O$48^2)/2)*$O$52)/($O$48*SQRT($O$52))))*$EP66)*100*$B$53,0)</f>
        <v>0</v>
      </c>
      <c r="FG66" s="69">
        <f ca="1">IFERROR((NORMSDIST(-(((LN($EP66/$C$54)+(#REF!+($O$48^2)/2)*$O$52)/($O$48*SQRT($O$52)))-$O$48*SQRT($O$52)))*$C$54*EXP(-#REF!*$O$52)-NORMSDIST(-((LN($EP66/$C$54)+(#REF!+($O$48^2)/2)*$O$52)/($O$48*SQRT($O$52))))*$EP66)*100*$B$54,0)</f>
        <v>0</v>
      </c>
      <c r="FH66" s="69">
        <f ca="1">IFERROR((NORMSDIST(-(((LN($EP66/$C$55)+(#REF!+($O$48^2)/2)*$O$52)/($O$48*SQRT($O$52)))-$O$48*SQRT($O$52)))*$C$55*EXP(-#REF!*$O$52)-NORMSDIST(-((LN($EP66/$C$55)+(#REF!+($O$48^2)/2)*$O$52)/($O$48*SQRT($O$52))))*$EP66)*100*$B$55,0)</f>
        <v>0</v>
      </c>
      <c r="FI66" s="69">
        <f ca="1">IFERROR((NORMSDIST(-(((LN($EP66/$C$56)+(#REF!+($O$48^2)/2)*$O$52)/($O$48*SQRT($O$52)))-$O$48*SQRT($O$52)))*$C$56*EXP(-#REF!*$O$52)-NORMSDIST(-((LN($EP66/$C$56)+(#REF!+($O$48^2)/2)*$O$52)/($O$48*SQRT($O$52))))*$EP66)*100*$B$56,0)</f>
        <v>0</v>
      </c>
      <c r="FJ66" s="69">
        <f ca="1">IFERROR((NORMSDIST(-(((LN($EP66/$C$57)+(#REF!+($O$48^2)/2)*$O$52)/($O$48*SQRT($O$52)))-$O$48*SQRT($O$52)))*$C$57*EXP(-#REF!*$O$52)-NORMSDIST(-((LN($EP66/$C$57)+(#REF!+($O$48^2)/2)*$O$52)/($O$48*SQRT($O$52))))*$EP66)*100*$B$57,0)</f>
        <v>0</v>
      </c>
      <c r="FK66" s="69">
        <f ca="1">IFERROR((NORMSDIST(-(((LN($EP66/$C$58)+(#REF!+($O$48^2)/2)*$O$52)/($O$48*SQRT($O$52)))-$O$48*SQRT($O$52)))*$C$58*EXP(-#REF!*$O$52)-NORMSDIST(-((LN($EP66/$C$58)+(#REF!+($O$48^2)/2)*$O$52)/($O$48*SQRT($O$52))))*$EP66)*100*$B$58,0)</f>
        <v>0</v>
      </c>
      <c r="FL66" s="69">
        <f ca="1">IFERROR((NORMSDIST(-(((LN($EP66/$C$59)+(#REF!+($O$48^2)/2)*$O$52)/($O$48*SQRT($O$52)))-$O$48*SQRT($O$52)))*$C$59*EXP(-#REF!*$O$52)-NORMSDIST(-((LN($EP66/$C$59)+(#REF!+($O$48^2)/2)*$O$52)/($O$48*SQRT($O$52))))*$EP66)*100*$B$59,0)</f>
        <v>0</v>
      </c>
      <c r="FM66" s="69">
        <f ca="1">IFERROR((NORMSDIST(-(((LN($EP66/$C$60)+(#REF!+($O$48^2)/2)*$O$52)/($O$48*SQRT($O$52)))-$O$48*SQRT($O$52)))*$C$60*EXP(-#REF!*$O$52)-NORMSDIST(-((LN($EP66/$C$60)+(#REF!+($O$48^2)/2)*$O$52)/($O$48*SQRT($O$52))))*$EP66)*100*$B$60,0)</f>
        <v>0</v>
      </c>
      <c r="FN66" s="69">
        <f ca="1">IFERROR((NORMSDIST(-(((LN($EP66/$C$61)+(#REF!+($O$48^2)/2)*$O$52)/($O$48*SQRT($O$52)))-$O$48*SQRT($O$52)))*$C$61*EXP(-#REF!*$O$52)-NORMSDIST(-((LN($EP66/$C$61)+(#REF!+($O$48^2)/2)*$O$52)/($O$48*SQRT($O$52))))*$EP66)*100*$B$61,0)</f>
        <v>0</v>
      </c>
      <c r="FO66" s="69">
        <f ca="1">IFERROR((NORMSDIST(-(((LN($EP66/$C$62)+(#REF!+($O$48^2)/2)*$O$52)/($O$48*SQRT($O$52)))-$O$48*SQRT($O$52)))*$C$62*EXP(-#REF!*$O$52)-NORMSDIST(-((LN($EP66/$C$62)+(#REF!+($O$48^2)/2)*$O$52)/($O$48*SQRT($O$52))))*$EP66)*100*$B$62,0)</f>
        <v>0</v>
      </c>
      <c r="FP66" s="69">
        <f ca="1">IFERROR((NORMSDIST(-(((LN($EP66/$C$63)+(#REF!+($O$48^2)/2)*$O$52)/($O$48*SQRT($O$52)))-$O$48*SQRT($O$52)))*$C$63*EXP(-#REF!*$O$52)-NORMSDIST(-((LN($EP66/$C$63)+(#REF!+($O$48^2)/2)*$O$52)/($O$48*SQRT($O$52))))*$EP66)*100*$B$63,0)</f>
        <v>0</v>
      </c>
      <c r="FQ66" s="69">
        <f ca="1">IFERROR((NORMSDIST(-(((LN($EP66/$C$64)+(#REF!+($O$48^2)/2)*$O$52)/($O$48*SQRT($O$52)))-$O$48*SQRT($O$52)))*$C$64*EXP(-#REF!*$O$52)-NORMSDIST(-((LN($EP66/$C$64)+(#REF!+($O$48^2)/2)*$O$52)/($O$48*SQRT($O$52))))*$EP66)*100*$B$64,0)</f>
        <v>0</v>
      </c>
      <c r="FR66" s="69">
        <f ca="1">IFERROR((NORMSDIST(-(((LN($EP66/$C$65)+(#REF!+($O$48^2)/2)*$O$52)/($O$48*SQRT($O$52)))-$O$48*SQRT($O$52)))*$C$65*EXP(-#REF!*$O$52)-NORMSDIST(-((LN($EP66/$C$65)+(#REF!+($O$48^2)/2)*$O$52)/($O$48*SQRT($O$52))))*$EP66)*100*$B$65,0)</f>
        <v>0</v>
      </c>
      <c r="FS66" s="69">
        <f ca="1">IFERROR((NORMSDIST(-(((LN($EP66/$C$66)+(#REF!+($O$48^2)/2)*$O$52)/($O$48*SQRT($O$52)))-$O$48*SQRT($O$52)))*$C$66*EXP(-#REF!*$O$52)-NORMSDIST(-((LN($EP66/$C$66)+(#REF!+($O$48^2)/2)*$O$52)/($O$48*SQRT($O$52))))*$EP66)*100*$B$66,0)</f>
        <v>0</v>
      </c>
      <c r="FT66" s="69">
        <f ca="1">IFERROR((NORMSDIST(-(((LN($EP66/$C$67)+(#REF!+($O$48^2)/2)*$O$52)/($O$48*SQRT($O$52)))-$O$48*SQRT($O$52)))*$C$67*EXP(-#REF!*$O$52)-NORMSDIST(-((LN($EP66/$C$67)+(#REF!+($O$48^2)/2)*$O$52)/($O$48*SQRT($O$52))))*$EP66)*100*$B$67,0)</f>
        <v>0</v>
      </c>
      <c r="FU66" s="69">
        <f ca="1">IFERROR((NORMSDIST(-(((LN($EP66/$C$68)+(#REF!+($O$48^2)/2)*$O$52)/($O$48*SQRT($O$52)))-$O$48*SQRT($O$52)))*$C$68*EXP(-#REF!*$O$52)-NORMSDIST(-((LN($EP66/$C$68)+(#REF!+($O$48^2)/2)*$O$52)/($O$48*SQRT($O$52))))*$EP66)*100*$B$68,0)</f>
        <v>0</v>
      </c>
      <c r="FV66" s="69">
        <f ca="1">IFERROR((NORMSDIST(-(((LN($EP66/$C$69)+(#REF!+($O$48^2)/2)*$O$52)/($O$48*SQRT($O$52)))-$O$48*SQRT($O$52)))*$C$69*EXP(-#REF!*$O$52)-NORMSDIST(-((LN($EP66/$C$69)+(#REF!+($O$48^2)/2)*$O$52)/($O$48*SQRT($O$52))))*$EP66)*100*$B$69,0)</f>
        <v>0</v>
      </c>
      <c r="FW66" s="69">
        <f ca="1">IFERROR((NORMSDIST(-(((LN($EP66/$C$70)+(#REF!+($O$48^2)/2)*$O$52)/($O$48*SQRT($O$52)))-$O$48*SQRT($O$52)))*$C$70*EXP(-#REF!*$O$52)-NORMSDIST(-((LN($EP66/$C$70)+(#REF!+($O$48^2)/2)*$O$52)/($O$48*SQRT($O$52))))*$EP66)*100*$B$70,0)</f>
        <v>0</v>
      </c>
      <c r="FX66" s="69">
        <f ca="1">IFERROR((NORMSDIST(-(((LN($EP66/$C$71)+(#REF!+($O$48^2)/2)*$O$52)/($O$48*SQRT($O$52)))-$O$48*SQRT($O$52)))*$C$71*EXP(-#REF!*$O$52)-NORMSDIST(-((LN($EP66/$C$71)+(#REF!+($O$48^2)/2)*$O$52)/($O$48*SQRT($O$52))))*$EP66)*100*$B$71,0)</f>
        <v>0</v>
      </c>
      <c r="FY66" s="69">
        <f ca="1">IFERROR((NORMSDIST(-(((LN($EP66/$C$72)+(#REF!+($O$48^2)/2)*$O$52)/($O$48*SQRT($O$52)))-$O$48*SQRT($O$52)))*$C$72*EXP(-#REF!*$O$52)-NORMSDIST(-((LN($EP66/$C$72)+(#REF!+($O$48^2)/2)*$O$52)/($O$48*SQRT($O$52))))*$EP66)*100*$B$72,0)</f>
        <v>0</v>
      </c>
      <c r="FZ66" s="69">
        <f t="shared" si="127"/>
        <v>0</v>
      </c>
      <c r="GA66" s="69">
        <f t="shared" si="128"/>
        <v>0</v>
      </c>
      <c r="GB66" s="69">
        <f t="shared" si="129"/>
        <v>0</v>
      </c>
      <c r="GC66" s="69">
        <f t="shared" si="130"/>
        <v>0</v>
      </c>
      <c r="GD66" s="70"/>
      <c r="GE66" s="86">
        <f t="shared" ca="1" si="131"/>
        <v>0</v>
      </c>
    </row>
    <row r="67" spans="1:187">
      <c r="A67" s="167" t="s">
        <v>205</v>
      </c>
      <c r="B67" s="797"/>
      <c r="C67" s="798">
        <v>5197.3</v>
      </c>
      <c r="D67" s="799"/>
      <c r="E67" s="806">
        <f t="shared" si="0"/>
        <v>0</v>
      </c>
      <c r="F67" s="807">
        <f t="shared" ref="F67:F72" si="136">IF(B67&gt;0,+B67*D67*(1+($O$54+0.002)*1.21)*-100,B67*D67*(1-($O$54+0.002)*1.21)*-100)</f>
        <v>0</v>
      </c>
      <c r="G67" s="802">
        <f t="shared" si="135"/>
        <v>0</v>
      </c>
      <c r="H67" s="803"/>
      <c r="I67" s="636">
        <f t="shared" ref="I67:I72" si="137">IFERROR(+G67*B67*-100,0)</f>
        <v>0</v>
      </c>
      <c r="J67" s="680">
        <f t="shared" ref="J67:J72" si="138">+IF(G67="",0,(F67-I67))</f>
        <v>0</v>
      </c>
      <c r="K67" s="49"/>
      <c r="L67" s="49"/>
      <c r="M67" s="89"/>
      <c r="N67" s="89"/>
      <c r="O67" s="89"/>
      <c r="P67" s="89"/>
      <c r="Q67" s="88"/>
      <c r="R67" s="89"/>
      <c r="S67" s="90"/>
      <c r="T67" s="89"/>
      <c r="U67" s="89"/>
      <c r="V67" s="89"/>
      <c r="W67" s="89"/>
      <c r="X67" s="52"/>
      <c r="Y67" s="52"/>
      <c r="Z67" s="52"/>
      <c r="AA67" s="88"/>
      <c r="AB67" s="89"/>
      <c r="AC67" s="90"/>
      <c r="AD67" s="91"/>
      <c r="AE67" s="91"/>
      <c r="AF67" s="91"/>
      <c r="AG67" s="91"/>
      <c r="AH67" s="52"/>
      <c r="AI67" s="52"/>
      <c r="AJ67" s="52"/>
      <c r="AK67" s="604"/>
      <c r="AL67" s="605" t="s">
        <v>160</v>
      </c>
      <c r="AM67" s="585"/>
      <c r="AN67" s="599"/>
      <c r="AO67" s="589"/>
      <c r="AP67" s="591">
        <f t="shared" si="16"/>
        <v>0</v>
      </c>
      <c r="AQ67" s="602">
        <f t="shared" ref="AQ67:AQ76" si="139">IF(AM67&gt;0,+AM67*AO67*(1+($O$54+0.002)*1.21)*-100,AM67*AO67*(1-($O$54+0.002)*1.21)*-100)</f>
        <v>0</v>
      </c>
      <c r="AR67" s="606" t="s">
        <v>206</v>
      </c>
      <c r="AS67" s="585"/>
      <c r="AT67" s="599"/>
      <c r="AU67" s="589"/>
      <c r="AV67" s="591">
        <f t="shared" si="18"/>
        <v>0</v>
      </c>
      <c r="AW67" s="602">
        <f t="shared" ref="AW67:AW76" si="140">IF(AS67&gt;0,+AS67*AU67*(1+($O$54+0.002)*1.21)*-100,AS67*AU67*(1-($O$54+0.002)*1.21)*-100)</f>
        <v>0</v>
      </c>
      <c r="AX67" s="609" t="s">
        <v>207</v>
      </c>
      <c r="AY67" s="608"/>
      <c r="AZ67" s="589"/>
      <c r="BA67" s="591">
        <f t="shared" si="20"/>
        <v>0</v>
      </c>
      <c r="BB67" s="593">
        <f t="shared" ref="BB67:BB76" si="141">IF(AY67&gt;0,-AZ67*(1+($O$53+0.0008)*1.21)*AY67,-AZ67*(1-($O$53+0.0008)*1.21)*AY67)</f>
        <v>0</v>
      </c>
      <c r="CY67" s="92">
        <f t="shared" si="133"/>
        <v>5326.4085357515769</v>
      </c>
      <c r="CZ67" s="93">
        <f t="shared" si="86"/>
        <v>0</v>
      </c>
      <c r="DA67" s="93">
        <f t="shared" si="87"/>
        <v>0</v>
      </c>
      <c r="DB67" s="93">
        <f t="shared" si="88"/>
        <v>0</v>
      </c>
      <c r="DC67" s="93">
        <f t="shared" si="89"/>
        <v>0</v>
      </c>
      <c r="DD67" s="93">
        <f t="shared" si="90"/>
        <v>0</v>
      </c>
      <c r="DE67" s="93">
        <f t="shared" si="91"/>
        <v>0</v>
      </c>
      <c r="DF67" s="93">
        <f t="shared" si="92"/>
        <v>0</v>
      </c>
      <c r="DG67" s="93">
        <f t="shared" si="93"/>
        <v>0</v>
      </c>
      <c r="DH67" s="93">
        <f t="shared" si="94"/>
        <v>0</v>
      </c>
      <c r="DI67" s="93">
        <f t="shared" si="95"/>
        <v>0</v>
      </c>
      <c r="DJ67" s="93">
        <f t="shared" si="96"/>
        <v>0</v>
      </c>
      <c r="DK67" s="93">
        <f t="shared" si="97"/>
        <v>0</v>
      </c>
      <c r="DL67" s="93">
        <f t="shared" si="98"/>
        <v>0</v>
      </c>
      <c r="DM67" s="93">
        <f t="shared" si="99"/>
        <v>0</v>
      </c>
      <c r="DN67" s="93">
        <f t="shared" si="100"/>
        <v>0</v>
      </c>
      <c r="DO67" s="93">
        <f t="shared" si="101"/>
        <v>0</v>
      </c>
      <c r="DP67" s="93">
        <f t="shared" si="102"/>
        <v>0</v>
      </c>
      <c r="DQ67" s="93">
        <f t="shared" si="103"/>
        <v>0</v>
      </c>
      <c r="DR67" s="93">
        <f t="shared" si="104"/>
        <v>0</v>
      </c>
      <c r="DS67" s="93">
        <f t="shared" si="105"/>
        <v>0</v>
      </c>
      <c r="DT67" s="93">
        <f t="shared" si="106"/>
        <v>0</v>
      </c>
      <c r="DU67" s="93">
        <f t="shared" si="107"/>
        <v>0</v>
      </c>
      <c r="DV67" s="93">
        <f t="shared" si="108"/>
        <v>0</v>
      </c>
      <c r="DW67" s="93">
        <f t="shared" si="109"/>
        <v>0</v>
      </c>
      <c r="DX67" s="93">
        <f t="shared" si="110"/>
        <v>0</v>
      </c>
      <c r="DY67" s="93">
        <f t="shared" si="111"/>
        <v>0</v>
      </c>
      <c r="DZ67" s="93">
        <f t="shared" si="112"/>
        <v>0</v>
      </c>
      <c r="EA67" s="93">
        <f t="shared" si="113"/>
        <v>0</v>
      </c>
      <c r="EB67" s="93">
        <f t="shared" si="114"/>
        <v>0</v>
      </c>
      <c r="EC67" s="93">
        <f t="shared" si="115"/>
        <v>0</v>
      </c>
      <c r="ED67" s="93">
        <f t="shared" si="116"/>
        <v>0</v>
      </c>
      <c r="EE67" s="93">
        <f t="shared" si="117"/>
        <v>0</v>
      </c>
      <c r="EF67" s="93">
        <f t="shared" si="118"/>
        <v>0</v>
      </c>
      <c r="EG67" s="93">
        <f t="shared" si="119"/>
        <v>0</v>
      </c>
      <c r="EH67" s="93">
        <f t="shared" si="120"/>
        <v>0</v>
      </c>
      <c r="EI67" s="93">
        <f t="shared" si="121"/>
        <v>0</v>
      </c>
      <c r="EJ67" s="93">
        <f t="shared" si="122"/>
        <v>0</v>
      </c>
      <c r="EK67" s="93">
        <f t="shared" si="123"/>
        <v>0</v>
      </c>
      <c r="EL67" s="93">
        <f t="shared" si="124"/>
        <v>0</v>
      </c>
      <c r="EM67" s="94"/>
      <c r="EN67" s="95">
        <f t="shared" si="125"/>
        <v>0</v>
      </c>
      <c r="EO67" s="58"/>
      <c r="EP67" s="92">
        <f t="shared" si="134"/>
        <v>5326.4085357515769</v>
      </c>
      <c r="EQ67" s="93">
        <f ca="1">IFERROR((NORMSDIST(-(((LN($EP67/$C$38)+(#REF!+($O$48^2)/2)*$O$52)/($O$48*SQRT($O$52)))-$O$48*SQRT($O$52)))*$C$38*EXP(-#REF!*$O$52)-NORMSDIST(-((LN($EP67/$C$38)+(#REF!+($O$48^2)/2)*$O$52)/($O$48*SQRT($O$52))))*$EP67)*100*$B$38,0)</f>
        <v>0</v>
      </c>
      <c r="ER67" s="93">
        <f ca="1">IFERROR((NORMSDIST(-(((LN($EP67/$C$39)+(#REF!+($O$48^2)/2)*$O$52)/($O$48*SQRT($O$52)))-$O$48*SQRT($O$52)))*$C$39*EXP(-#REF!*$O$52)-NORMSDIST(-((LN($EP67/$C$39)+(#REF!+($O$48^2)/2)*$O$52)/($O$48*SQRT($O$52))))*$EP67)*100*$B$39,0)</f>
        <v>0</v>
      </c>
      <c r="ES67" s="93">
        <f ca="1">IFERROR((NORMSDIST(-(((LN($EP67/$C$40)+(#REF!+($O$48^2)/2)*$O$52)/($O$48*SQRT($O$52)))-$O$48*SQRT($O$52)))*$C$40*EXP(-#REF!*$O$52)-NORMSDIST(-((LN($EP67/$C$40)+(#REF!+($O$48^2)/2)*$O$52)/($O$48*SQRT($O$52))))*$EP67)*100*$B$40,0)</f>
        <v>0</v>
      </c>
      <c r="ET67" s="93">
        <f ca="1">IFERROR((NORMSDIST(-(((LN($EP67/$C$41)+(#REF!+($O$48^2)/2)*$O$52)/($O$48*SQRT($O$52)))-$O$48*SQRT($O$52)))*$C$41*EXP(-#REF!*$O$52)-NORMSDIST(-((LN($EP67/$C$41)+(#REF!+($O$48^2)/2)*$O$52)/($O$48*SQRT($O$52))))*$EP67)*100*$B$41,0)</f>
        <v>0</v>
      </c>
      <c r="EU67" s="93">
        <f ca="1">IFERROR((NORMSDIST(-(((LN($EP67/$C$42)+(#REF!+($O$48^2)/2)*$O$52)/($O$48*SQRT($O$52)))-$O$48*SQRT($O$52)))*$C$42*EXP(-#REF!*$O$52)-NORMSDIST(-((LN($EP67/$C$42)+(#REF!+($O$48^2)/2)*$O$52)/($O$48*SQRT($O$52))))*$EP67)*100*$B$42,0)</f>
        <v>0</v>
      </c>
      <c r="EV67" s="93">
        <f ca="1">IFERROR((NORMSDIST(-(((LN($EP67/$C$43)+(#REF!+($O$48^2)/2)*$O$52)/($O$48*SQRT($O$52)))-$O$48*SQRT($O$52)))*$C$43*EXP(-#REF!*$O$52)-NORMSDIST(-((LN($EP67/$C$43)+(#REF!+($O$48^2)/2)*$O$52)/($O$48*SQRT($O$52))))*$EP67)*100*$B$43,0)</f>
        <v>0</v>
      </c>
      <c r="EW67" s="93">
        <f ca="1">IFERROR((NORMSDIST(-(((LN($EP67/$C$44)+(#REF!+($O$48^2)/2)*$O$52)/($O$48*SQRT($O$52)))-$O$48*SQRT($O$52)))*$C$44*EXP(-#REF!*$O$52)-NORMSDIST(-((LN($EP67/$C$44)+(#REF!+($O$48^2)/2)*$O$52)/($O$48*SQRT($O$52))))*$EP67)*100*$B$44,0)</f>
        <v>0</v>
      </c>
      <c r="EX67" s="93">
        <f ca="1">IFERROR((NORMSDIST(-(((LN($EP67/$C$45)+(#REF!+($O$48^2)/2)*$O$52)/($O$48*SQRT($O$52)))-$O$48*SQRT($O$52)))*$C$45*EXP(-#REF!*$O$52)-NORMSDIST(-((LN($EP67/$C$45)+(#REF!+($O$48^2)/2)*$O$52)/($O$48*SQRT($O$52))))*$EP67)*100*$B$45,0)</f>
        <v>0</v>
      </c>
      <c r="EY67" s="93">
        <f ca="1">IFERROR((NORMSDIST(-(((LN($EP67/$C$46)+(#REF!+($O$48^2)/2)*$O$52)/($O$48*SQRT($O$52)))-$O$48*SQRT($O$52)))*$C$46*EXP(-#REF!*$O$52)-NORMSDIST(-((LN($EP67/$C$46)+(#REF!+($O$48^2)/2)*$O$52)/($O$48*SQRT($O$52))))*$EP67)*100*$B$46,0)</f>
        <v>0</v>
      </c>
      <c r="EZ67" s="93">
        <f ca="1">IFERROR((NORMSDIST(-(((LN($EP67/$C$47)+(#REF!+($O$48^2)/2)*$O$52)/($O$48*SQRT($O$52)))-$O$48*SQRT($O$52)))*$C$47*EXP(-#REF!*$O$52)-NORMSDIST(-((LN($EP67/$C$47)+(#REF!+($O$48^2)/2)*$O$52)/($O$48*SQRT($O$52))))*$EP67)*100*$B$47,0)</f>
        <v>0</v>
      </c>
      <c r="FA67" s="93">
        <f ca="1">IFERROR((NORMSDIST(-(((LN($EP67/$C$48)+(#REF!+($O$48^2)/2)*$O$52)/($O$48*SQRT($O$52)))-$O$48*SQRT($O$52)))*$C$48*EXP(-#REF!*$O$52)-NORMSDIST(-((LN($EP67/$C$48)+(#REF!+($O$48^2)/2)*$O$52)/($O$48*SQRT($O$52))))*$EP67)*100*$B$48,0)</f>
        <v>0</v>
      </c>
      <c r="FB67" s="93">
        <f ca="1">IFERROR((NORMSDIST(-(((LN($EP67/$C$49)+(#REF!+($O$48^2)/2)*$O$52)/($O$48*SQRT($O$52)))-$O$48*SQRT($O$52)))*$C$49*EXP(-#REF!*$O$52)-NORMSDIST(-((LN($EP67/$C$49)+(#REF!+($O$48^2)/2)*$O$52)/($O$48*SQRT($O$52))))*$EP67)*100*$B$49,0)</f>
        <v>0</v>
      </c>
      <c r="FC67" s="93">
        <f ca="1">IFERROR((NORMSDIST(-(((LN($EP67/$C$50)+(#REF!+($O$48^2)/2)*$O$52)/($O$48*SQRT($O$52)))-$O$48*SQRT($O$52)))*$C$50*EXP(-#REF!*$O$52)-NORMSDIST(-((LN($EP67/$C$50)+(#REF!+($O$48^2)/2)*$O$52)/($O$48*SQRT($O$52))))*$EP67)*100*$B$50,0)</f>
        <v>0</v>
      </c>
      <c r="FD67" s="93">
        <f ca="1">IFERROR((NORMSDIST(-(((LN($EP67/$C$51)+(#REF!+($O$48^2)/2)*$O$52)/($O$48*SQRT($O$52)))-$O$48*SQRT($O$52)))*$C$51*EXP(-#REF!*$O$52)-NORMSDIST(-((LN($EP67/$C$51)+(#REF!+($O$48^2)/2)*$O$52)/($O$48*SQRT($O$52))))*$EP67)*100*$B$51,0)</f>
        <v>0</v>
      </c>
      <c r="FE67" s="93">
        <f ca="1">IFERROR((NORMSDIST(-(((LN($EP67/$C$52)+(#REF!+($O$48^2)/2)*$O$52)/($O$48*SQRT($O$52)))-$O$48*SQRT($O$52)))*$C$52*EXP(-#REF!*$O$52)-NORMSDIST(-((LN($EP67/$C$52)+(#REF!+($O$48^2)/2)*$O$52)/($O$48*SQRT($O$52))))*$EP67)*100*$B$52,0)</f>
        <v>0</v>
      </c>
      <c r="FF67" s="93">
        <f ca="1">IFERROR((NORMSDIST(-(((LN($EP67/$C$53)+(#REF!+($O$48^2)/2)*$O$52)/($O$48*SQRT($O$52)))-$O$48*SQRT($O$52)))*$C$53*EXP(-#REF!*$O$52)-NORMSDIST(-((LN($EP67/$C$53)+(#REF!+($O$48^2)/2)*$O$52)/($O$48*SQRT($O$52))))*$EP67)*100*$B$53,0)</f>
        <v>0</v>
      </c>
      <c r="FG67" s="93">
        <f ca="1">IFERROR((NORMSDIST(-(((LN($EP67/$C$54)+(#REF!+($O$48^2)/2)*$O$52)/($O$48*SQRT($O$52)))-$O$48*SQRT($O$52)))*$C$54*EXP(-#REF!*$O$52)-NORMSDIST(-((LN($EP67/$C$54)+(#REF!+($O$48^2)/2)*$O$52)/($O$48*SQRT($O$52))))*$EP67)*100*$B$54,0)</f>
        <v>0</v>
      </c>
      <c r="FH67" s="93">
        <f ca="1">IFERROR((NORMSDIST(-(((LN($EP67/$C$55)+(#REF!+($O$48^2)/2)*$O$52)/($O$48*SQRT($O$52)))-$O$48*SQRT($O$52)))*$C$55*EXP(-#REF!*$O$52)-NORMSDIST(-((LN($EP67/$C$55)+(#REF!+($O$48^2)/2)*$O$52)/($O$48*SQRT($O$52))))*$EP67)*100*$B$55,0)</f>
        <v>0</v>
      </c>
      <c r="FI67" s="93">
        <f ca="1">IFERROR((NORMSDIST(-(((LN($EP67/$C$56)+(#REF!+($O$48^2)/2)*$O$52)/($O$48*SQRT($O$52)))-$O$48*SQRT($O$52)))*$C$56*EXP(-#REF!*$O$52)-NORMSDIST(-((LN($EP67/$C$56)+(#REF!+($O$48^2)/2)*$O$52)/($O$48*SQRT($O$52))))*$EP67)*100*$B$56,0)</f>
        <v>0</v>
      </c>
      <c r="FJ67" s="93">
        <f ca="1">IFERROR((NORMSDIST(-(((LN($EP67/$C$57)+(#REF!+($O$48^2)/2)*$O$52)/($O$48*SQRT($O$52)))-$O$48*SQRT($O$52)))*$C$57*EXP(-#REF!*$O$52)-NORMSDIST(-((LN($EP67/$C$57)+(#REF!+($O$48^2)/2)*$O$52)/($O$48*SQRT($O$52))))*$EP67)*100*$B$57,0)</f>
        <v>0</v>
      </c>
      <c r="FK67" s="93">
        <f ca="1">IFERROR((NORMSDIST(-(((LN($EP67/$C$58)+(#REF!+($O$48^2)/2)*$O$52)/($O$48*SQRT($O$52)))-$O$48*SQRT($O$52)))*$C$58*EXP(-#REF!*$O$52)-NORMSDIST(-((LN($EP67/$C$58)+(#REF!+($O$48^2)/2)*$O$52)/($O$48*SQRT($O$52))))*$EP67)*100*$B$58,0)</f>
        <v>0</v>
      </c>
      <c r="FL67" s="93">
        <f ca="1">IFERROR((NORMSDIST(-(((LN($EP67/$C$59)+(#REF!+($O$48^2)/2)*$O$52)/($O$48*SQRT($O$52)))-$O$48*SQRT($O$52)))*$C$59*EXP(-#REF!*$O$52)-NORMSDIST(-((LN($EP67/$C$59)+(#REF!+($O$48^2)/2)*$O$52)/($O$48*SQRT($O$52))))*$EP67)*100*$B$59,0)</f>
        <v>0</v>
      </c>
      <c r="FM67" s="93">
        <f ca="1">IFERROR((NORMSDIST(-(((LN($EP67/$C$60)+(#REF!+($O$48^2)/2)*$O$52)/($O$48*SQRT($O$52)))-$O$48*SQRT($O$52)))*$C$60*EXP(-#REF!*$O$52)-NORMSDIST(-((LN($EP67/$C$60)+(#REF!+($O$48^2)/2)*$O$52)/($O$48*SQRT($O$52))))*$EP67)*100*$B$60,0)</f>
        <v>0</v>
      </c>
      <c r="FN67" s="93">
        <f ca="1">IFERROR((NORMSDIST(-(((LN($EP67/$C$61)+(#REF!+($O$48^2)/2)*$O$52)/($O$48*SQRT($O$52)))-$O$48*SQRT($O$52)))*$C$61*EXP(-#REF!*$O$52)-NORMSDIST(-((LN($EP67/$C$61)+(#REF!+($O$48^2)/2)*$O$52)/($O$48*SQRT($O$52))))*$EP67)*100*$B$61,0)</f>
        <v>0</v>
      </c>
      <c r="FO67" s="93">
        <f ca="1">IFERROR((NORMSDIST(-(((LN($EP67/$C$62)+(#REF!+($O$48^2)/2)*$O$52)/($O$48*SQRT($O$52)))-$O$48*SQRT($O$52)))*$C$62*EXP(-#REF!*$O$52)-NORMSDIST(-((LN($EP67/$C$62)+(#REF!+($O$48^2)/2)*$O$52)/($O$48*SQRT($O$52))))*$EP67)*100*$B$62,0)</f>
        <v>0</v>
      </c>
      <c r="FP67" s="93">
        <f ca="1">IFERROR((NORMSDIST(-(((LN($EP67/$C$63)+(#REF!+($O$48^2)/2)*$O$52)/($O$48*SQRT($O$52)))-$O$48*SQRT($O$52)))*$C$63*EXP(-#REF!*$O$52)-NORMSDIST(-((LN($EP67/$C$63)+(#REF!+($O$48^2)/2)*$O$52)/($O$48*SQRT($O$52))))*$EP67)*100*$B$63,0)</f>
        <v>0</v>
      </c>
      <c r="FQ67" s="93">
        <f ca="1">IFERROR((NORMSDIST(-(((LN($EP67/$C$64)+(#REF!+($O$48^2)/2)*$O$52)/($O$48*SQRT($O$52)))-$O$48*SQRT($O$52)))*$C$64*EXP(-#REF!*$O$52)-NORMSDIST(-((LN($EP67/$C$64)+(#REF!+($O$48^2)/2)*$O$52)/($O$48*SQRT($O$52))))*$EP67)*100*$B$64,0)</f>
        <v>0</v>
      </c>
      <c r="FR67" s="93">
        <f ca="1">IFERROR((NORMSDIST(-(((LN($EP67/$C$65)+(#REF!+($O$48^2)/2)*$O$52)/($O$48*SQRT($O$52)))-$O$48*SQRT($O$52)))*$C$65*EXP(-#REF!*$O$52)-NORMSDIST(-((LN($EP67/$C$65)+(#REF!+($O$48^2)/2)*$O$52)/($O$48*SQRT($O$52))))*$EP67)*100*$B$65,0)</f>
        <v>0</v>
      </c>
      <c r="FS67" s="93">
        <f ca="1">IFERROR((NORMSDIST(-(((LN($EP67/$C$66)+(#REF!+($O$48^2)/2)*$O$52)/($O$48*SQRT($O$52)))-$O$48*SQRT($O$52)))*$C$66*EXP(-#REF!*$O$52)-NORMSDIST(-((LN($EP67/$C$66)+(#REF!+($O$48^2)/2)*$O$52)/($O$48*SQRT($O$52))))*$EP67)*100*$B$66,0)</f>
        <v>0</v>
      </c>
      <c r="FT67" s="93">
        <f ca="1">IFERROR((NORMSDIST(-(((LN($EP67/$C$67)+(#REF!+($O$48^2)/2)*$O$52)/($O$48*SQRT($O$52)))-$O$48*SQRT($O$52)))*$C$67*EXP(-#REF!*$O$52)-NORMSDIST(-((LN($EP67/$C$67)+(#REF!+($O$48^2)/2)*$O$52)/($O$48*SQRT($O$52))))*$EP67)*100*$B$67,0)</f>
        <v>0</v>
      </c>
      <c r="FU67" s="93">
        <f ca="1">IFERROR((NORMSDIST(-(((LN($EP67/$C$68)+(#REF!+($O$48^2)/2)*$O$52)/($O$48*SQRT($O$52)))-$O$48*SQRT($O$52)))*$C$68*EXP(-#REF!*$O$52)-NORMSDIST(-((LN($EP67/$C$68)+(#REF!+($O$48^2)/2)*$O$52)/($O$48*SQRT($O$52))))*$EP67)*100*$B$68,0)</f>
        <v>0</v>
      </c>
      <c r="FV67" s="93">
        <f ca="1">IFERROR((NORMSDIST(-(((LN($EP67/$C$69)+(#REF!+($O$48^2)/2)*$O$52)/($O$48*SQRT($O$52)))-$O$48*SQRT($O$52)))*$C$69*EXP(-#REF!*$O$52)-NORMSDIST(-((LN($EP67/$C$69)+(#REF!+($O$48^2)/2)*$O$52)/($O$48*SQRT($O$52))))*$EP67)*100*$B$69,0)</f>
        <v>0</v>
      </c>
      <c r="FW67" s="93">
        <f ca="1">IFERROR((NORMSDIST(-(((LN($EP67/$C$70)+(#REF!+($O$48^2)/2)*$O$52)/($O$48*SQRT($O$52)))-$O$48*SQRT($O$52)))*$C$70*EXP(-#REF!*$O$52)-NORMSDIST(-((LN($EP67/$C$70)+(#REF!+($O$48^2)/2)*$O$52)/($O$48*SQRT($O$52))))*$EP67)*100*$B$70,0)</f>
        <v>0</v>
      </c>
      <c r="FX67" s="93">
        <f ca="1">IFERROR((NORMSDIST(-(((LN($EP67/$C$71)+(#REF!+($O$48^2)/2)*$O$52)/($O$48*SQRT($O$52)))-$O$48*SQRT($O$52)))*$C$71*EXP(-#REF!*$O$52)-NORMSDIST(-((LN($EP67/$C$71)+(#REF!+($O$48^2)/2)*$O$52)/($O$48*SQRT($O$52))))*$EP67)*100*$B$71,0)</f>
        <v>0</v>
      </c>
      <c r="FY67" s="93">
        <f ca="1">IFERROR((NORMSDIST(-(((LN($EP67/$C$72)+(#REF!+($O$48^2)/2)*$O$52)/($O$48*SQRT($O$52)))-$O$48*SQRT($O$52)))*$C$72*EXP(-#REF!*$O$52)-NORMSDIST(-((LN($EP67/$C$72)+(#REF!+($O$48^2)/2)*$O$52)/($O$48*SQRT($O$52))))*$EP67)*100*$B$72,0)</f>
        <v>0</v>
      </c>
      <c r="FZ67" s="93">
        <f t="shared" si="127"/>
        <v>0</v>
      </c>
      <c r="GA67" s="93">
        <f t="shared" si="128"/>
        <v>0</v>
      </c>
      <c r="GB67" s="93">
        <f t="shared" si="129"/>
        <v>0</v>
      </c>
      <c r="GC67" s="93">
        <f t="shared" si="130"/>
        <v>0</v>
      </c>
      <c r="GD67" s="94"/>
      <c r="GE67" s="95">
        <f t="shared" ca="1" si="131"/>
        <v>0</v>
      </c>
    </row>
    <row r="68" spans="1:187">
      <c r="A68" s="167" t="s">
        <v>205</v>
      </c>
      <c r="B68" s="594"/>
      <c r="C68" s="600">
        <v>5397.3</v>
      </c>
      <c r="D68" s="595"/>
      <c r="E68" s="591">
        <f t="shared" si="0"/>
        <v>0</v>
      </c>
      <c r="F68" s="593">
        <f t="shared" si="136"/>
        <v>0</v>
      </c>
      <c r="G68" s="596">
        <f t="shared" si="135"/>
        <v>0</v>
      </c>
      <c r="H68" s="781"/>
      <c r="I68" s="637">
        <f t="shared" si="137"/>
        <v>0</v>
      </c>
      <c r="J68" s="681">
        <f t="shared" si="138"/>
        <v>0</v>
      </c>
      <c r="K68" s="49"/>
      <c r="L68" s="49"/>
      <c r="M68" s="89"/>
      <c r="N68" s="89"/>
      <c r="O68" s="89"/>
      <c r="P68" s="89"/>
      <c r="Q68" s="88"/>
      <c r="R68" s="89"/>
      <c r="S68" s="90"/>
      <c r="T68" s="89"/>
      <c r="U68" s="89"/>
      <c r="V68" s="89"/>
      <c r="W68" s="89"/>
      <c r="X68" s="52"/>
      <c r="Y68" s="52"/>
      <c r="Z68" s="52"/>
      <c r="AA68" s="88"/>
      <c r="AB68" s="89"/>
      <c r="AC68" s="90"/>
      <c r="AD68" s="91"/>
      <c r="AE68" s="91"/>
      <c r="AF68" s="91"/>
      <c r="AG68" s="91"/>
      <c r="AH68" s="52"/>
      <c r="AI68" s="52"/>
      <c r="AJ68" s="52"/>
      <c r="AK68" s="603"/>
      <c r="AL68" s="605" t="s">
        <v>160</v>
      </c>
      <c r="AM68" s="584"/>
      <c r="AN68" s="598"/>
      <c r="AO68" s="587"/>
      <c r="AP68" s="590">
        <f t="shared" si="16"/>
        <v>0</v>
      </c>
      <c r="AQ68" s="601">
        <f t="shared" si="139"/>
        <v>0</v>
      </c>
      <c r="AR68" s="606" t="s">
        <v>206</v>
      </c>
      <c r="AS68" s="584"/>
      <c r="AT68" s="598"/>
      <c r="AU68" s="587"/>
      <c r="AV68" s="590">
        <f t="shared" si="18"/>
        <v>0</v>
      </c>
      <c r="AW68" s="601">
        <f t="shared" si="140"/>
        <v>0</v>
      </c>
      <c r="AX68" s="609" t="s">
        <v>207</v>
      </c>
      <c r="AY68" s="607"/>
      <c r="AZ68" s="587"/>
      <c r="BA68" s="590">
        <f t="shared" si="20"/>
        <v>0</v>
      </c>
      <c r="BB68" s="592">
        <f t="shared" si="141"/>
        <v>0</v>
      </c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96"/>
      <c r="DY68" s="96"/>
      <c r="DZ68" s="96"/>
      <c r="EA68" s="96"/>
      <c r="EB68" s="96"/>
      <c r="EC68" s="96"/>
      <c r="ED68" s="96"/>
      <c r="EE68" s="96"/>
      <c r="EF68" s="96"/>
      <c r="EG68" s="96"/>
      <c r="EH68" s="96"/>
      <c r="EI68" s="96"/>
      <c r="EJ68" s="96"/>
      <c r="EK68" s="96"/>
      <c r="EL68" s="96"/>
      <c r="EM68" s="96"/>
      <c r="EN68" s="96"/>
      <c r="EO68" s="58"/>
      <c r="EP68" s="96"/>
      <c r="EQ68" s="96"/>
      <c r="ER68" s="96"/>
      <c r="ES68" s="96"/>
      <c r="ET68" s="96"/>
      <c r="EU68" s="96"/>
      <c r="EV68" s="96"/>
      <c r="EW68" s="96"/>
      <c r="EX68" s="96"/>
      <c r="EY68" s="96"/>
      <c r="EZ68" s="96"/>
      <c r="FA68" s="96"/>
      <c r="FB68" s="96"/>
      <c r="FC68" s="96"/>
      <c r="FD68" s="96"/>
      <c r="FE68" s="96"/>
      <c r="FF68" s="96"/>
      <c r="FG68" s="96"/>
      <c r="FH68" s="96"/>
      <c r="FI68" s="96"/>
      <c r="FJ68" s="96"/>
      <c r="FK68" s="96"/>
      <c r="FL68" s="96"/>
      <c r="FM68" s="96"/>
      <c r="FN68" s="96"/>
      <c r="FO68" s="96"/>
      <c r="FP68" s="96"/>
      <c r="FQ68" s="96"/>
      <c r="FR68" s="96"/>
      <c r="FS68" s="96"/>
      <c r="FT68" s="96"/>
      <c r="FU68" s="96"/>
      <c r="FV68" s="96"/>
      <c r="FW68" s="96"/>
      <c r="FX68" s="96"/>
      <c r="FY68" s="96"/>
      <c r="FZ68" s="96"/>
      <c r="GA68" s="96"/>
      <c r="GB68" s="96"/>
      <c r="GC68" s="96"/>
      <c r="GD68" s="96"/>
      <c r="GE68" s="96"/>
    </row>
    <row r="69" spans="1:187">
      <c r="A69" s="167" t="s">
        <v>205</v>
      </c>
      <c r="B69" s="797"/>
      <c r="C69" s="798">
        <v>5696.4</v>
      </c>
      <c r="D69" s="799"/>
      <c r="E69" s="806">
        <f t="shared" si="0"/>
        <v>0</v>
      </c>
      <c r="F69" s="807">
        <f t="shared" si="136"/>
        <v>0</v>
      </c>
      <c r="G69" s="802">
        <f t="shared" si="135"/>
        <v>0</v>
      </c>
      <c r="H69" s="803"/>
      <c r="I69" s="636">
        <f t="shared" si="137"/>
        <v>0</v>
      </c>
      <c r="J69" s="680">
        <f t="shared" si="138"/>
        <v>0</v>
      </c>
      <c r="K69" s="49"/>
      <c r="L69" s="49"/>
      <c r="M69" s="89"/>
      <c r="N69" s="89"/>
      <c r="O69" s="89"/>
      <c r="P69" s="89"/>
      <c r="Q69" s="88"/>
      <c r="R69" s="89"/>
      <c r="S69" s="90"/>
      <c r="T69" s="89"/>
      <c r="U69" s="89"/>
      <c r="V69" s="89"/>
      <c r="W69" s="89"/>
      <c r="X69" s="52"/>
      <c r="Y69" s="52"/>
      <c r="Z69" s="52"/>
      <c r="AA69" s="88"/>
      <c r="AB69" s="89"/>
      <c r="AC69" s="90"/>
      <c r="AD69" s="91"/>
      <c r="AE69" s="91"/>
      <c r="AF69" s="91"/>
      <c r="AG69" s="91"/>
      <c r="AH69" s="52"/>
      <c r="AI69" s="52"/>
      <c r="AJ69" s="52"/>
      <c r="AK69" s="604"/>
      <c r="AL69" s="605" t="s">
        <v>160</v>
      </c>
      <c r="AM69" s="585"/>
      <c r="AN69" s="599"/>
      <c r="AO69" s="589"/>
      <c r="AP69" s="591">
        <f t="shared" si="16"/>
        <v>0</v>
      </c>
      <c r="AQ69" s="602">
        <f t="shared" si="139"/>
        <v>0</v>
      </c>
      <c r="AR69" s="606" t="s">
        <v>206</v>
      </c>
      <c r="AS69" s="585"/>
      <c r="AT69" s="599"/>
      <c r="AU69" s="589"/>
      <c r="AV69" s="591">
        <f t="shared" si="18"/>
        <v>0</v>
      </c>
      <c r="AW69" s="602">
        <f t="shared" si="140"/>
        <v>0</v>
      </c>
      <c r="AX69" s="609" t="s">
        <v>207</v>
      </c>
      <c r="AY69" s="608"/>
      <c r="AZ69" s="589"/>
      <c r="BA69" s="591">
        <f t="shared" si="20"/>
        <v>0</v>
      </c>
      <c r="BB69" s="593">
        <f t="shared" si="141"/>
        <v>0</v>
      </c>
      <c r="CY69" s="97" t="s">
        <v>157</v>
      </c>
      <c r="CZ69" s="98" t="s">
        <v>168</v>
      </c>
      <c r="DA69" s="98" t="s">
        <v>169</v>
      </c>
      <c r="DB69" s="98" t="s">
        <v>170</v>
      </c>
      <c r="DC69" s="98" t="s">
        <v>171</v>
      </c>
      <c r="DD69" s="98" t="s">
        <v>172</v>
      </c>
      <c r="DE69" s="98" t="s">
        <v>173</v>
      </c>
      <c r="DF69" s="98" t="s">
        <v>174</v>
      </c>
      <c r="DG69" s="98" t="s">
        <v>175</v>
      </c>
      <c r="DH69" s="98" t="s">
        <v>176</v>
      </c>
      <c r="DI69" s="98" t="s">
        <v>177</v>
      </c>
      <c r="DJ69" s="98" t="s">
        <v>178</v>
      </c>
      <c r="DK69" s="98" t="s">
        <v>179</v>
      </c>
      <c r="DL69" s="98" t="s">
        <v>180</v>
      </c>
      <c r="DM69" s="98" t="s">
        <v>181</v>
      </c>
      <c r="DN69" s="98" t="s">
        <v>182</v>
      </c>
      <c r="DO69" s="98" t="s">
        <v>183</v>
      </c>
      <c r="DP69" s="98" t="s">
        <v>184</v>
      </c>
      <c r="DQ69" s="99" t="s">
        <v>185</v>
      </c>
      <c r="DR69" s="99" t="s">
        <v>186</v>
      </c>
      <c r="DS69" s="99" t="s">
        <v>187</v>
      </c>
      <c r="DT69" s="98" t="s">
        <v>188</v>
      </c>
      <c r="DU69" s="98" t="s">
        <v>189</v>
      </c>
      <c r="DV69" s="98" t="s">
        <v>190</v>
      </c>
      <c r="DW69" s="98" t="s">
        <v>191</v>
      </c>
      <c r="DX69" s="98" t="s">
        <v>192</v>
      </c>
      <c r="DY69" s="98" t="s">
        <v>193</v>
      </c>
      <c r="DZ69" s="98" t="s">
        <v>194</v>
      </c>
      <c r="EA69" s="98" t="s">
        <v>195</v>
      </c>
      <c r="EB69" s="98" t="s">
        <v>196</v>
      </c>
      <c r="EC69" s="98" t="s">
        <v>197</v>
      </c>
      <c r="ED69" s="98" t="s">
        <v>198</v>
      </c>
      <c r="EE69" s="98" t="s">
        <v>199</v>
      </c>
      <c r="EF69" s="98" t="s">
        <v>200</v>
      </c>
      <c r="EG69" s="98" t="s">
        <v>201</v>
      </c>
      <c r="EH69" s="98" t="s">
        <v>202</v>
      </c>
      <c r="EI69" s="98" t="s">
        <v>208</v>
      </c>
      <c r="EJ69" s="98" t="s">
        <v>209</v>
      </c>
      <c r="EK69" s="98" t="s">
        <v>210</v>
      </c>
      <c r="EL69" s="98" t="s">
        <v>211</v>
      </c>
      <c r="EM69" s="98" t="s">
        <v>212</v>
      </c>
      <c r="EN69" s="100" t="s">
        <v>203</v>
      </c>
      <c r="EO69" s="58"/>
      <c r="EP69" s="97" t="s">
        <v>157</v>
      </c>
      <c r="EQ69" s="98" t="s">
        <v>168</v>
      </c>
      <c r="ER69" s="98" t="s">
        <v>169</v>
      </c>
      <c r="ES69" s="98" t="s">
        <v>170</v>
      </c>
      <c r="ET69" s="98" t="s">
        <v>171</v>
      </c>
      <c r="EU69" s="98" t="s">
        <v>172</v>
      </c>
      <c r="EV69" s="98" t="s">
        <v>173</v>
      </c>
      <c r="EW69" s="98" t="s">
        <v>174</v>
      </c>
      <c r="EX69" s="98" t="s">
        <v>175</v>
      </c>
      <c r="EY69" s="98" t="s">
        <v>176</v>
      </c>
      <c r="EZ69" s="98" t="s">
        <v>177</v>
      </c>
      <c r="FA69" s="98" t="s">
        <v>178</v>
      </c>
      <c r="FB69" s="98" t="s">
        <v>179</v>
      </c>
      <c r="FC69" s="98" t="s">
        <v>180</v>
      </c>
      <c r="FD69" s="98" t="s">
        <v>181</v>
      </c>
      <c r="FE69" s="98" t="s">
        <v>182</v>
      </c>
      <c r="FF69" s="98" t="s">
        <v>183</v>
      </c>
      <c r="FG69" s="98" t="s">
        <v>184</v>
      </c>
      <c r="FH69" s="99" t="s">
        <v>185</v>
      </c>
      <c r="FI69" s="99" t="s">
        <v>186</v>
      </c>
      <c r="FJ69" s="99" t="s">
        <v>187</v>
      </c>
      <c r="FK69" s="98" t="s">
        <v>188</v>
      </c>
      <c r="FL69" s="98" t="s">
        <v>189</v>
      </c>
      <c r="FM69" s="98" t="s">
        <v>190</v>
      </c>
      <c r="FN69" s="98" t="s">
        <v>191</v>
      </c>
      <c r="FO69" s="98" t="s">
        <v>192</v>
      </c>
      <c r="FP69" s="98" t="s">
        <v>193</v>
      </c>
      <c r="FQ69" s="98" t="s">
        <v>194</v>
      </c>
      <c r="FR69" s="98" t="s">
        <v>195</v>
      </c>
      <c r="FS69" s="98" t="s">
        <v>196</v>
      </c>
      <c r="FT69" s="98" t="s">
        <v>197</v>
      </c>
      <c r="FU69" s="98" t="s">
        <v>198</v>
      </c>
      <c r="FV69" s="98" t="s">
        <v>199</v>
      </c>
      <c r="FW69" s="98" t="s">
        <v>200</v>
      </c>
      <c r="FX69" s="98" t="s">
        <v>201</v>
      </c>
      <c r="FY69" s="98" t="s">
        <v>202</v>
      </c>
      <c r="FZ69" s="98" t="s">
        <v>208</v>
      </c>
      <c r="GA69" s="98" t="s">
        <v>209</v>
      </c>
      <c r="GB69" s="98" t="s">
        <v>210</v>
      </c>
      <c r="GC69" s="98" t="s">
        <v>211</v>
      </c>
      <c r="GD69" s="98" t="s">
        <v>212</v>
      </c>
      <c r="GE69" s="100" t="s">
        <v>203</v>
      </c>
    </row>
    <row r="70" spans="1:187">
      <c r="A70" s="167" t="s">
        <v>205</v>
      </c>
      <c r="B70" s="594"/>
      <c r="C70" s="600">
        <v>6096.4</v>
      </c>
      <c r="D70" s="595"/>
      <c r="E70" s="591">
        <f t="shared" si="0"/>
        <v>0</v>
      </c>
      <c r="F70" s="593">
        <f t="shared" si="136"/>
        <v>0</v>
      </c>
      <c r="G70" s="596">
        <f t="shared" si="135"/>
        <v>0</v>
      </c>
      <c r="H70" s="781"/>
      <c r="I70" s="637">
        <f t="shared" si="137"/>
        <v>0</v>
      </c>
      <c r="J70" s="681">
        <f t="shared" si="138"/>
        <v>0</v>
      </c>
      <c r="K70" s="49"/>
      <c r="L70" s="49"/>
      <c r="M70" s="89"/>
      <c r="N70" s="89"/>
      <c r="O70" s="89"/>
      <c r="P70" s="89"/>
      <c r="Q70" s="88"/>
      <c r="R70" s="89"/>
      <c r="S70" s="90"/>
      <c r="T70" s="89"/>
      <c r="U70" s="89"/>
      <c r="V70" s="89"/>
      <c r="W70" s="89"/>
      <c r="X70" s="52"/>
      <c r="Y70" s="52"/>
      <c r="Z70" s="52"/>
      <c r="AA70" s="88"/>
      <c r="AB70" s="91"/>
      <c r="AC70" s="101"/>
      <c r="AD70" s="91"/>
      <c r="AE70" s="91"/>
      <c r="AF70" s="91"/>
      <c r="AG70" s="91"/>
      <c r="AH70" s="52"/>
      <c r="AI70" s="52"/>
      <c r="AJ70" s="52"/>
      <c r="AK70" s="603"/>
      <c r="AL70" s="605" t="s">
        <v>160</v>
      </c>
      <c r="AM70" s="584"/>
      <c r="AN70" s="598"/>
      <c r="AO70" s="587"/>
      <c r="AP70" s="590">
        <f t="shared" si="16"/>
        <v>0</v>
      </c>
      <c r="AQ70" s="601">
        <f t="shared" si="139"/>
        <v>0</v>
      </c>
      <c r="AR70" s="606" t="s">
        <v>206</v>
      </c>
      <c r="AS70" s="584"/>
      <c r="AT70" s="598"/>
      <c r="AU70" s="587"/>
      <c r="AV70" s="590">
        <f t="shared" si="18"/>
        <v>0</v>
      </c>
      <c r="AW70" s="601">
        <f t="shared" si="140"/>
        <v>0</v>
      </c>
      <c r="AX70" s="609" t="s">
        <v>207</v>
      </c>
      <c r="AY70" s="607"/>
      <c r="AZ70" s="587"/>
      <c r="BA70" s="590">
        <f t="shared" si="20"/>
        <v>0</v>
      </c>
      <c r="BB70" s="592">
        <f t="shared" si="141"/>
        <v>0</v>
      </c>
      <c r="CY70" s="68">
        <f t="shared" ref="CY70:CY101" si="142">CY3</f>
        <v>2865.6481182641669</v>
      </c>
      <c r="CZ70" s="69">
        <f t="shared" ref="CZ70:CZ101" si="143">IF($CY70&gt;$S$3,$R$3*100*($CY70-$S$3),0)</f>
        <v>0</v>
      </c>
      <c r="DA70" s="69">
        <f t="shared" ref="DA70:DA101" si="144">IF($CY70&gt;$S$4,$R$4*100*($CY70-$S$4),0)</f>
        <v>0</v>
      </c>
      <c r="DB70" s="69">
        <f t="shared" ref="DB70:DB101" si="145">IF($CY70&gt;$S$5,$R$5*100*($CY70-$S$5),0)</f>
        <v>0</v>
      </c>
      <c r="DC70" s="69">
        <f t="shared" ref="DC70:DC101" si="146">IF($CY70&gt;$S$6,$R$6*100*($CY70-$S$6),0)</f>
        <v>0</v>
      </c>
      <c r="DD70" s="69">
        <f t="shared" ref="DD70:DD101" si="147">IF($CY70&gt;$S$7,$R$7*100*($CY70-$S$7),0)</f>
        <v>0</v>
      </c>
      <c r="DE70" s="69">
        <f t="shared" ref="DE70:DE101" si="148">IF($CY70&gt;$S$8,$R$8*100*($CY70-$S$8),0)</f>
        <v>0</v>
      </c>
      <c r="DF70" s="69">
        <f t="shared" ref="DF70:DF101" si="149">IF($CY70&gt;$S$9,$R$9*100*($CY70-$S$9),0)</f>
        <v>0</v>
      </c>
      <c r="DG70" s="69">
        <f t="shared" ref="DG70:DG101" si="150">IF($CY70&gt;$S$10,$R$10*100*($CY70-$S$10),0)</f>
        <v>0</v>
      </c>
      <c r="DH70" s="69">
        <f t="shared" ref="DH70:DH101" si="151">IF($CY70&gt;$S$11,$R$11*100*($CY70-$S$11),0)</f>
        <v>0</v>
      </c>
      <c r="DI70" s="69">
        <f t="shared" ref="DI70:DI101" si="152">IF($CY70&gt;$S$12,$R$12*100*($CY70-$S$12),0)</f>
        <v>0</v>
      </c>
      <c r="DJ70" s="69">
        <f t="shared" ref="DJ70:DJ101" si="153">IF($CY70&gt;$S$13,$R$13*100*($CY70-$S$13),0)</f>
        <v>0</v>
      </c>
      <c r="DK70" s="69">
        <f t="shared" ref="DK70:DK101" si="154">IF($CY70&gt;$S$14,$R$14*100*($CY70-$S$14),0)</f>
        <v>0</v>
      </c>
      <c r="DL70" s="69">
        <f t="shared" ref="DL70:DL101" si="155">IF($CY70&gt;$S$15,$R$15*100*($CY70-$S$15),0)</f>
        <v>0</v>
      </c>
      <c r="DM70" s="69">
        <f t="shared" ref="DM70:DM101" si="156">IF($CY70&gt;$S$16,$R$16*100*($CY70-$S$16),0)</f>
        <v>0</v>
      </c>
      <c r="DN70" s="69">
        <f t="shared" ref="DN70:DN101" si="157">IF($CY70&gt;$S$17,$R$17*100*($CY70-$S$17),0)</f>
        <v>0</v>
      </c>
      <c r="DO70" s="69">
        <f t="shared" ref="DO70:DO101" si="158">IF($CY70&gt;$S$18,$R$18*100*($CY70-$S$18),0)</f>
        <v>0</v>
      </c>
      <c r="DP70" s="69">
        <f t="shared" ref="DP70:DP101" si="159">IF($CY70&gt;$S$19,$R$19*100*($CY70-$S$19),0)</f>
        <v>0</v>
      </c>
      <c r="DQ70" s="69">
        <f t="shared" ref="DQ70:DQ101" si="160">IF($CY70&gt;$S$20,$R$20*100*($CY70-$S$20),0)</f>
        <v>0</v>
      </c>
      <c r="DR70" s="69">
        <f t="shared" ref="DR70:DR101" si="161">IF($CY70&gt;$S$21,$R$21*100*($CY70-$S$21),0)</f>
        <v>0</v>
      </c>
      <c r="DS70" s="69">
        <f t="shared" ref="DS70:DS101" si="162">IF($CY70&gt;$S$22,$R$22*100*($CY70-$S$22),0)</f>
        <v>0</v>
      </c>
      <c r="DT70" s="69">
        <f t="shared" ref="DT70:DT101" si="163">IF($CY70&gt;$S$23,$R$23*100*($CY70-$S$23),0)</f>
        <v>0</v>
      </c>
      <c r="DU70" s="69">
        <f t="shared" ref="DU70:DU101" si="164">IF($CY70&gt;$S$24,$R$24*100*($CY70-$S$24),0)</f>
        <v>0</v>
      </c>
      <c r="DV70" s="69">
        <f t="shared" ref="DV70:DV101" si="165">IF($CY70&gt;$S$25,$R$25*100*($CY70-$S$25),0)</f>
        <v>0</v>
      </c>
      <c r="DW70" s="69">
        <f t="shared" ref="DW70:DW101" si="166">IF($CY70&gt;$S$26,$R$26*100*($CY70-$S$26),0)</f>
        <v>0</v>
      </c>
      <c r="DX70" s="69">
        <f t="shared" ref="DX70:DX101" si="167">IF($CY70&gt;$S$27,$R$27*100*($CY70-$S$27),0)</f>
        <v>0</v>
      </c>
      <c r="DY70" s="69">
        <f t="shared" ref="DY70:DY101" si="168">IF($CY70&gt;$S$28,$R$28*100*($CY70-$S$28),0)</f>
        <v>0</v>
      </c>
      <c r="DZ70" s="69">
        <f t="shared" ref="DZ70:DZ101" si="169">IF($CY70&gt;$S$29,$R$29*100*($CY70-$S$29),0)</f>
        <v>0</v>
      </c>
      <c r="EA70" s="69">
        <f t="shared" ref="EA70:EA101" si="170">IF($CY70&gt;$S$30,$R$30*100*($CY70-$S$30),0)</f>
        <v>0</v>
      </c>
      <c r="EB70" s="69">
        <f t="shared" ref="EB70:EB101" si="171">IF($CY70&gt;$S$31,$R$31*100*($CY70-$S$31),0)</f>
        <v>0</v>
      </c>
      <c r="EC70" s="69">
        <f t="shared" ref="EC70:EC101" si="172">IF($CY70&gt;$S$32,$R$32*100*($CY70-$S$32),0)</f>
        <v>0</v>
      </c>
      <c r="ED70" s="69">
        <f t="shared" ref="ED70:ED101" si="173">IF($CY70&gt;$S$33,$R$33*100*($CY70-$S$33),0)</f>
        <v>0</v>
      </c>
      <c r="EE70" s="69">
        <f t="shared" ref="EE70:EE101" si="174">IF($CY70&gt;$S$34,$R$34*100*($CY70-$S$34),0)</f>
        <v>0</v>
      </c>
      <c r="EF70" s="69">
        <f t="shared" ref="EF70:EF101" si="175">IF($CY70&gt;$S$35,$R$35*100*($CY70-$S$35),0)</f>
        <v>0</v>
      </c>
      <c r="EG70" s="69">
        <f t="shared" ref="EG70:EG101" si="176">IF($CY70&gt;$S$36,$R$36*100*($CY70-$S$36),0)</f>
        <v>0</v>
      </c>
      <c r="EH70" s="69">
        <f t="shared" ref="EH70:EH101" si="177">IF($CY70&gt;$S$37,$R$37*100*($CY70-$S$37),0)</f>
        <v>0</v>
      </c>
      <c r="EI70" s="69">
        <f t="shared" ref="EI70:EI101" si="178">IF($CY70&gt;$S$38,$R$38*100*($CY70-$S$38),0)</f>
        <v>0</v>
      </c>
      <c r="EJ70" s="69">
        <f t="shared" ref="EJ70:EJ101" si="179">IF($CY70&gt;$S$39,$R$39*100*($CY70-$S$39),0)</f>
        <v>0</v>
      </c>
      <c r="EK70" s="69">
        <f t="shared" ref="EK70:EK101" si="180">IF($CY70&gt;$S$40,$R$40*100*($CY70-$S$40),0)</f>
        <v>0</v>
      </c>
      <c r="EL70" s="69">
        <f t="shared" ref="EL70:EL101" si="181">IF($CY70&gt;$S$41,$R$41*100*($CY70-$S$41),0)</f>
        <v>0</v>
      </c>
      <c r="EM70" s="69">
        <f t="shared" ref="EM70:EM101" si="182">IF($CY70&gt;$S$42,$R$42*100*($CY70-$S$42),0)</f>
        <v>0</v>
      </c>
      <c r="EN70" s="102">
        <f t="shared" ref="EN70:EN101" si="183">SUM(CZ70:EM70)</f>
        <v>0</v>
      </c>
      <c r="EO70" s="58"/>
      <c r="EP70" s="68">
        <f t="shared" ref="EP70:EP101" si="184">EP3</f>
        <v>2865.6481182641669</v>
      </c>
      <c r="EQ70" s="69">
        <f ca="1">IFERROR((NORMSDIST(((LN($EP70/$S$3)+(#REF!+($O$47^2)/2)*$O$52)/($O$47*SQRT($O$52))))*$EP70-NORMSDIST((((LN($EP70/$S$3)+(#REF!+($O$47^2)/2)*$O$52)/($O$47*SQRT($O$52)))-$O$47*SQRT(($O$52))))*$S$3*EXP(-#REF!*$O$52))*$R$3*100,0)</f>
        <v>0</v>
      </c>
      <c r="ER70" s="69">
        <f ca="1">IFERROR((NORMSDIST(((LN($EP70/$S$4)+(#REF!+($O$47^2)/2)*$O$52)/($O$47*SQRT($O$52))))*$EP70-NORMSDIST((((LN($EP70/$S$4)+(#REF!+($O$47^2)/2)*$O$52)/($O$47*SQRT($O$52)))-$O$47*SQRT(($O$52))))*$S$4*EXP(-#REF!*$O$52))*$R$4*100,0)</f>
        <v>0</v>
      </c>
      <c r="ES70" s="69">
        <f ca="1">IFERROR((NORMSDIST(((LN($EP70/$S$5)+(#REF!+($O$47^2)/2)*$O$52)/($O$47*SQRT($O$52))))*$EP70-NORMSDIST((((LN($EP70/$S$5)+(#REF!+($O$47^2)/2)*$O$52)/($O$47*SQRT($O$52)))-$O$47*SQRT(($O$52))))*$S$5*EXP(-#REF!*$O$52))*$R$5*100,0)</f>
        <v>0</v>
      </c>
      <c r="ET70" s="69">
        <f ca="1">IFERROR((NORMSDIST(((LN($EP70/$S$6)+(#REF!+($O$47^2)/2)*$O$52)/($O$47*SQRT($O$52))))*$EP70-NORMSDIST((((LN($EP70/$S$6)+(#REF!+($O$47^2)/2)*$O$52)/($O$47*SQRT($O$52)))-$O$47*SQRT(($O$52))))*$S$6*EXP(-#REF!*$O$52))*$R$6*100,0)</f>
        <v>0</v>
      </c>
      <c r="EU70" s="69">
        <f ca="1">IFERROR((NORMSDIST(((LN($EP70/$S$7)+(#REF!+($O$47^2)/2)*$O$52)/($O$47*SQRT($O$52))))*$EP70-NORMSDIST((((LN($EP70/$S$7)+(#REF!+($O$47^2)/2)*$O$52)/($O$47*SQRT($O$52)))-$O$47*SQRT(($O$52))))*$S$7*EXP(-#REF!*$O$52))*$R$7*100,0)</f>
        <v>0</v>
      </c>
      <c r="EV70" s="69">
        <f ca="1">IFERROR((NORMSDIST(((LN($EP70/$S$8)+(#REF!+($O$47^2)/2)*$O$52)/($O$47*SQRT($O$52))))*$EP70-NORMSDIST((((LN($EP70/$S$8)+(#REF!+($O$47^2)/2)*$O$52)/($O$47*SQRT($O$52)))-$O$47*SQRT(($O$52))))*$S$8*EXP(-#REF!*$O$52))*$R$8*100,0)</f>
        <v>0</v>
      </c>
      <c r="EW70" s="69">
        <f ca="1">IFERROR((NORMSDIST(((LN($EP70/$S$9)+(#REF!+($O$47^2)/2)*$O$52)/($O$47*SQRT($O$52))))*$EP70-NORMSDIST((((LN($EP70/$S$9)+(#REF!+($O$47^2)/2)*$O$52)/($O$47*SQRT($O$52)))-$O$47*SQRT(($O$52))))*$S$9*EXP(-#REF!*$O$52))*$R$9*100,0)</f>
        <v>0</v>
      </c>
      <c r="EX70" s="69">
        <f ca="1">IFERROR((NORMSDIST(((LN($EP70/$S$10)+(#REF!+($O$47^2)/2)*$O$52)/($O$47*SQRT($O$52))))*$EP70-NORMSDIST((((LN($EP70/$S$10)+(#REF!+($O$47^2)/2)*$O$52)/($O$47*SQRT($O$52)))-$O$47*SQRT(($O$52))))*$S$10*EXP(-#REF!*$O$52))*$R$10*100,0)</f>
        <v>0</v>
      </c>
      <c r="EY70" s="69">
        <f ca="1">IFERROR((NORMSDIST(((LN($EP70/$S$11)+(#REF!+($O$47^2)/2)*$O$52)/($O$47*SQRT($O$52))))*$EP70-NORMSDIST((((LN($EP70/$S$11)+(#REF!+($O$47^2)/2)*$O$52)/($O$47*SQRT($O$52)))-$O$47*SQRT(($O$52))))*$S$11*EXP(-#REF!*$O$52))*$R$11*100,0)</f>
        <v>0</v>
      </c>
      <c r="EZ70" s="69">
        <f ca="1">IFERROR((NORMSDIST(((LN($EP70/$S$12)+(#REF!+($O$47^2)/2)*$O$52)/($O$47*SQRT($O$52))))*$EP70-NORMSDIST((((LN($EP70/$S$12)+(#REF!+($O$47^2)/2)*$O$52)/($O$47*SQRT($O$52)))-$O$47*SQRT(($O$52))))*$S$12*EXP(-#REF!*$O$52))*$R$12*100,0)</f>
        <v>0</v>
      </c>
      <c r="FA70" s="69">
        <f ca="1">IFERROR((NORMSDIST(((LN($EP70/$S$13)+(#REF!+($O$47^2)/2)*$O$52)/($O$47*SQRT($O$52))))*$EP70-NORMSDIST((((LN($EP70/$S$13)+(#REF!+($O$47^2)/2)*$O$52)/($O$47*SQRT($O$52)))-$O$47*SQRT(($O$52))))*$S$13*EXP(-#REF!*$O$52))*$R$13*100,0)</f>
        <v>0</v>
      </c>
      <c r="FB70" s="69">
        <f ca="1">IFERROR((NORMSDIST(((LN($EP70/$S$14)+(#REF!+($O$47^2)/2)*$O$52)/($O$47*SQRT($O$52))))*$EP70-NORMSDIST((((LN($EP70/$S$14)+(#REF!+($O$47^2)/2)*$O$52)/($O$47*SQRT($O$52)))-$O$47*SQRT(($O$52))))*$S$14*EXP(-#REF!*$O$52))*$R$14*100,0)</f>
        <v>0</v>
      </c>
      <c r="FC70" s="69">
        <f ca="1">IFERROR((NORMSDIST(((LN($EP70/$S$15)+(#REF!+($O$47^2)/2)*$O$52)/($O$47*SQRT($O$52))))*$EP70-NORMSDIST((((LN($EP70/$S$15)+(#REF!+($O$47^2)/2)*$O$52)/($O$47*SQRT($O$52)))-$O$47*SQRT(($O$52))))*$S$15*EXP(-#REF!*$O$52))*$R$15*100,0)</f>
        <v>0</v>
      </c>
      <c r="FD70" s="69">
        <f ca="1">IFERROR((NORMSDIST(((LN($EP70/$S$16)+(#REF!+($O$47^2)/2)*$O$52)/($O$47*SQRT($O$52))))*$EP70-NORMSDIST((((LN($EP70/$S$16)+(#REF!+($O$47^2)/2)*$O$52)/($O$47*SQRT($O$52)))-$O$47*SQRT(($O$52))))*$S$16*EXP(-#REF!*$O$52))*$R$16*100,0)</f>
        <v>0</v>
      </c>
      <c r="FE70" s="69">
        <f ca="1">IFERROR((NORMSDIST(((LN($EP70/$S$17)+(#REF!+($O$47^2)/2)*$O$52)/($O$47*SQRT($O$52))))*$EP70-NORMSDIST((((LN($EP70/$S$17)+(#REF!+($O$47^2)/2)*$O$52)/($O$47*SQRT($O$52)))-$O$47*SQRT(($O$52))))*$S$17*EXP(-#REF!*$O$52))*$R$17*100,0)</f>
        <v>0</v>
      </c>
      <c r="FF70" s="69">
        <f ca="1">IFERROR((NORMSDIST(((LN($EP70/$S$18)+(#REF!+($O$47^2)/2)*$O$52)/($O$47*SQRT($O$52))))*$EP70-NORMSDIST((((LN($EP70/$S$18)+(#REF!+($O$47^2)/2)*$O$52)/($O$47*SQRT($O$52)))-$O$47*SQRT(($O$52))))*$S$18*EXP(-#REF!*$O$52))*$R$18*100,0)</f>
        <v>0</v>
      </c>
      <c r="FG70" s="69">
        <f ca="1">IFERROR((NORMSDIST(((LN($EP70/$S$19)+(#REF!+($O$47^2)/2)*$O$52)/($O$47*SQRT($O$52))))*$EP70-NORMSDIST((((LN($EP70/$S$19)+(#REF!+($O$47^2)/2)*$O$52)/($O$47*SQRT($O$52)))-$O$47*SQRT(($O$52))))*$S$19*EXP(-#REF!*$O$52))*$R$19*100,0)</f>
        <v>0</v>
      </c>
      <c r="FH70" s="69">
        <f ca="1">IFERROR((NORMSDIST(((LN($EP70/$S$20)+(#REF!+($O$47^2)/2)*$O$52)/($O$47*SQRT($O$52))))*$EP70-NORMSDIST((((LN($EP70/$S$20)+(#REF!+($O$47^2)/2)*$O$52)/($O$47*SQRT($O$52)))-$O$47*SQRT(($O$52))))*$S$20*EXP(-#REF!*$O$52))*$R$20*100,0)</f>
        <v>0</v>
      </c>
      <c r="FI70" s="69">
        <f ca="1">IFERROR((NORMSDIST(((LN($EP70/$S$21)+(#REF!+($O$47^2)/2)*$O$52)/($O$47*SQRT($O$52))))*$EP70-NORMSDIST((((LN($EP70/$S$21)+(#REF!+($O$47^2)/2)*$O$52)/($O$47*SQRT($O$52)))-$O$47*SQRT(($O$52))))*$S$21*EXP(-#REF!*$O$52))*$R$21*100,0)</f>
        <v>0</v>
      </c>
      <c r="FJ70" s="69">
        <f ca="1">IFERROR((NORMSDIST(((LN($EP70/$S$22)+(#REF!+($O$47^2)/2)*$O$52)/($O$47*SQRT($O$52))))*$EP70-NORMSDIST((((LN($EP70/$S$22)+(#REF!+($O$47^2)/2)*$O$52)/($O$47*SQRT($O$52)))-$O$47*SQRT(($O$52))))*$S$22*EXP(-#REF!*$O$52))*$R$22*100,0)</f>
        <v>0</v>
      </c>
      <c r="FK70" s="69">
        <f ca="1">IFERROR((NORMSDIST(((LN($EP70/$S$23)+(#REF!+($O$47^2)/2)*$O$52)/($O$47*SQRT($O$52))))*$EP70-NORMSDIST((((LN($EP70/$S$23)+(#REF!+($O$47^2)/2)*$O$52)/($O$47*SQRT($O$52)))-$O$47*SQRT(($O$52))))*$S$23*EXP(-#REF!*$O$52))*$R$23*100,0)</f>
        <v>0</v>
      </c>
      <c r="FL70" s="69">
        <f ca="1">IFERROR((NORMSDIST(((LN($EP70/$S$24)+(#REF!+($O$47^2)/2)*$O$52)/($O$47*SQRT($O$52))))*$EP70-NORMSDIST((((LN($EP70/$S$24)+(#REF!+($O$47^2)/2)*$O$52)/($O$47*SQRT($O$52)))-$O$47*SQRT(($O$52))))*$S$24*EXP(-#REF!*$O$52))*$R$24*100,0)</f>
        <v>0</v>
      </c>
      <c r="FM70" s="69">
        <f ca="1">IFERROR((NORMSDIST(((LN($EP70/$S$25)+(#REF!+($O$47^2)/2)*$O$52)/($O$47*SQRT($O$52))))*$EP70-NORMSDIST((((LN($EP70/$S$25)+(#REF!+($O$47^2)/2)*$O$52)/($O$47*SQRT($O$52)))-$O$47*SQRT(($O$52))))*$S$25*EXP(-#REF!*$O$52))*$R$25*100,0)</f>
        <v>0</v>
      </c>
      <c r="FN70" s="69">
        <f ca="1">IFERROR((NORMSDIST(((LN($EP70/$S$26)+(#REF!+($O$47^2)/2)*$O$52)/($O$47*SQRT($O$52))))*$EP70-NORMSDIST((((LN($EP70/$S$26)+(#REF!+($O$47^2)/2)*$O$52)/($O$47*SQRT($O$52)))-$O$47*SQRT(($O$52))))*$S$26*EXP(-#REF!*$O$52))*$R$26*100,0)</f>
        <v>0</v>
      </c>
      <c r="FO70" s="69">
        <f ca="1">IFERROR((NORMSDIST(((LN($EP70/$S$27)+(#REF!+($O$47^2)/2)*$O$52)/($O$47*SQRT($O$52))))*$EP70-NORMSDIST((((LN($EP70/$S$27)+(#REF!+($O$47^2)/2)*$O$52)/($O$47*SQRT($O$52)))-$O$47*SQRT(($O$52))))*$S$27*EXP(-#REF!*$O$52))*$R$27*100,0)</f>
        <v>0</v>
      </c>
      <c r="FP70" s="69">
        <f ca="1">IFERROR((NORMSDIST(((LN($EP70/$S$28)+(#REF!+($O$47^2)/2)*$O$52)/($O$47*SQRT($O$52))))*$EP70-NORMSDIST((((LN($EP70/$S$28)+(#REF!+($O$47^2)/2)*$O$52)/($O$47*SQRT($O$52)))-$O$47*SQRT(($O$52))))*$S$28*EXP(-#REF!*$O$52))*$R$28*100,0)</f>
        <v>0</v>
      </c>
      <c r="FQ70" s="69">
        <f ca="1">IFERROR((NORMSDIST(((LN($EP70/$S$29)+(#REF!+($O$47^2)/2)*$O$52)/($O$47*SQRT($O$52))))*$EP70-NORMSDIST((((LN($EP70/$S$29)+(#REF!+($O$47^2)/2)*$O$52)/($O$47*SQRT($O$52)))-$O$47*SQRT(($O$52))))*$S$29*EXP(-#REF!*$O$52))*$R$29*100,0)</f>
        <v>0</v>
      </c>
      <c r="FR70" s="69">
        <f ca="1">IFERROR((NORMSDIST(((LN($EP70/$S$30)+(#REF!+($O$47^2)/2)*$O$52)/($O$47*SQRT($O$52))))*$EP70-NORMSDIST((((LN($EP70/$S$30)+(#REF!+($O$47^2)/2)*$O$52)/($O$47*SQRT($O$52)))-$O$47*SQRT(($O$52))))*$S$30*EXP(-#REF!*$O$52))*$R$30*100,0)</f>
        <v>0</v>
      </c>
      <c r="FS70" s="69">
        <f ca="1">IFERROR((NORMSDIST(((LN($EP70/$S$31)+(#REF!+($O$47^2)/2)*$O$52)/($O$47*SQRT($O$52))))*$EP70-NORMSDIST((((LN($EP70/$S$31)+(#REF!+($O$47^2)/2)*$O$52)/($O$47*SQRT($O$52)))-$O$47*SQRT(($O$52))))*$S$31*EXP(-#REF!*$O$52))*$R$31*100,0)</f>
        <v>0</v>
      </c>
      <c r="FT70" s="69">
        <f ca="1">IFERROR((NORMSDIST(((LN($EP70/$S$32)+(#REF!+($O$47^2)/2)*$O$52)/($O$47*SQRT($O$52))))*$EP70-NORMSDIST((((LN($EP70/$S$32)+(#REF!+($O$47^2)/2)*$O$52)/($O$47*SQRT($O$52)))-$O$47*SQRT(($O$52))))*$S$32*EXP(-#REF!*$O$52))*$R$32*100,0)</f>
        <v>0</v>
      </c>
      <c r="FU70" s="69">
        <f ca="1">IFERROR((NORMSDIST(((LN($EP70/$S$33)+(#REF!+($O$47^2)/2)*$O$52)/($O$47*SQRT($O$52))))*$EP70-NORMSDIST((((LN($EP70/$S$33)+(#REF!+($O$47^2)/2)*$O$52)/($O$47*SQRT($O$52)))-$O$47*SQRT(($O$52))))*$S$33*EXP(-#REF!*$O$52))*$R$33*100,0)</f>
        <v>0</v>
      </c>
      <c r="FV70" s="69">
        <f ca="1">IFERROR((NORMSDIST(((LN($EP70/$S$34)+(#REF!+($O$47^2)/2)*$O$52)/($O$47*SQRT($O$52))))*$EP70-NORMSDIST((((LN($EP70/$S$34)+(#REF!+($O$47^2)/2)*$O$52)/($O$47*SQRT($O$52)))-$O$47*SQRT(($O$52))))*$S$34*EXP(-#REF!*$O$52))*$R$34*100,0)</f>
        <v>0</v>
      </c>
      <c r="FW70" s="69">
        <f ca="1">IFERROR((NORMSDIST(((LN($EP70/$S$35)+(#REF!+($O$47^2)/2)*$O$52)/($O$47*SQRT($O$52))))*$EP70-NORMSDIST((((LN($EP70/$S$35)+(#REF!+($O$47^2)/2)*$O$52)/($O$47*SQRT($O$52)))-$O$47*SQRT(($O$52))))*$S$35*EXP(-#REF!*$O$52))*$R$35*100,0)</f>
        <v>0</v>
      </c>
      <c r="FX70" s="69">
        <f ca="1">IFERROR((NORMSDIST(((LN($EP70/$S$36)+(#REF!+($O$47^2)/2)*$O$52)/($O$47*SQRT($O$52))))*$EP70-NORMSDIST((((LN($EP70/$S$36)+(#REF!+($O$47^2)/2)*$O$52)/($O$47*SQRT($O$52)))-$O$47*SQRT(($O$52))))*$S$36*EXP(-#REF!*$O$52))*$R$36*100,0)</f>
        <v>0</v>
      </c>
      <c r="FY70" s="69">
        <f ca="1">IFERROR((NORMSDIST(((LN($EP70/$S$37)+(#REF!+($O$47^2)/2)*$O$52)/($O$47*SQRT($O$52))))*$EP70-NORMSDIST((((LN($EP70/$S$37)+(#REF!+($O$47^2)/2)*$O$52)/($O$47*SQRT($O$52)))-$O$47*SQRT(($O$52))))*$S$37*EXP(-#REF!*$O$52))*$R$37*100,0)</f>
        <v>0</v>
      </c>
      <c r="FZ70" s="69">
        <f ca="1">IFERROR((NORMSDIST(((LN($EP70/$S$38)+(#REF!+($O$47^2)/2)*$O$52)/($O$47*SQRT($O$52))))*$EP70-NORMSDIST((((LN($EP70/$S$38)+(#REF!+($O$47^2)/2)*$O$52)/($O$47*SQRT($O$52)))-$O$47*SQRT(($O$52))))*$S$38*EXP(-#REF!*$O$52))*$R$38*100,0)</f>
        <v>0</v>
      </c>
      <c r="GA70" s="69">
        <f ca="1">IFERROR((NORMSDIST(((LN($EP70/$S$39)+(#REF!+($O$47^2)/2)*$O$52)/($O$47*SQRT($O$52))))*$EP70-NORMSDIST((((LN($EP70/$S$39)+(#REF!+($O$47^2)/2)*$O$52)/($O$47*SQRT($O$52)))-$O$47*SQRT(($O$52))))*$S$39*EXP(-#REF!*$O$52))*$R$39*100,0)</f>
        <v>0</v>
      </c>
      <c r="GB70" s="69">
        <f ca="1">IFERROR((NORMSDIST(((LN($EP70/$S$40)+(#REF!+($O$47^2)/2)*$O$52)/($O$47*SQRT($O$52))))*$EP70-NORMSDIST((((LN($EP70/$S$40)+(#REF!+($O$47^2)/2)*$O$52)/($O$47*SQRT($O$52)))-$O$47*SQRT(($O$52))))*$S$40*EXP(-#REF!*$O$52))*$R$40*100,0)</f>
        <v>0</v>
      </c>
      <c r="GC70" s="69">
        <f ca="1">IFERROR((NORMSDIST(((LN($EP70/$S$41)+(#REF!+($O$47^2)/2)*$O$52)/($O$47*SQRT($O$52))))*$EP70-NORMSDIST((((LN($EP70/$S$41)+(#REF!+($O$47^2)/2)*$O$52)/($O$47*SQRT($O$52)))-$O$47*SQRT(($O$52))))*$S$41*EXP(-#REF!*$O$52))*$R$41*100,0)</f>
        <v>0</v>
      </c>
      <c r="GD70" s="69">
        <f ca="1">IFERROR((NORMSDIST(((LN($EP70/$S$42)+(#REF!+($O$47^2)/2)*$O$52)/($O$47*SQRT($O$52))))*$EP70-NORMSDIST((((LN($EP70/$S$42)+(#REF!+($O$47^2)/2)*$O$52)/($O$47*SQRT($O$52)))-$O$47*SQRT(($O$52))))*$S$42*EXP(-#REF!*$O$52))*$R$42*100,0)</f>
        <v>0</v>
      </c>
      <c r="GE70" s="102">
        <f t="shared" ref="GE70:GE101" ca="1" si="185">SUM(EQ70:GD70)</f>
        <v>0</v>
      </c>
    </row>
    <row r="71" spans="1:187">
      <c r="A71" s="167" t="s">
        <v>205</v>
      </c>
      <c r="B71" s="797"/>
      <c r="C71" s="798"/>
      <c r="D71" s="799"/>
      <c r="E71" s="806">
        <f t="shared" si="0"/>
        <v>0</v>
      </c>
      <c r="F71" s="807">
        <f t="shared" si="136"/>
        <v>0</v>
      </c>
      <c r="G71" s="802" t="str">
        <f t="shared" si="135"/>
        <v/>
      </c>
      <c r="H71" s="803"/>
      <c r="I71" s="636">
        <f t="shared" si="137"/>
        <v>0</v>
      </c>
      <c r="J71" s="680">
        <f t="shared" si="138"/>
        <v>0</v>
      </c>
      <c r="K71" s="49"/>
      <c r="L71" s="49"/>
      <c r="M71" s="89"/>
      <c r="N71" s="89"/>
      <c r="O71" s="89"/>
      <c r="P71" s="89"/>
      <c r="Q71" s="88"/>
      <c r="R71" s="89"/>
      <c r="S71" s="90"/>
      <c r="T71" s="89"/>
      <c r="U71" s="89"/>
      <c r="V71" s="89"/>
      <c r="W71" s="89"/>
      <c r="X71" s="49"/>
      <c r="Y71" s="49"/>
      <c r="Z71" s="49"/>
      <c r="AA71" s="88"/>
      <c r="AB71" s="89"/>
      <c r="AC71" s="90"/>
      <c r="AD71" s="89"/>
      <c r="AE71" s="89"/>
      <c r="AF71" s="89"/>
      <c r="AG71" s="89"/>
      <c r="AH71" s="49"/>
      <c r="AI71" s="49"/>
      <c r="AJ71" s="49"/>
      <c r="AK71" s="604"/>
      <c r="AL71" s="605" t="s">
        <v>160</v>
      </c>
      <c r="AM71" s="585"/>
      <c r="AN71" s="599"/>
      <c r="AO71" s="589"/>
      <c r="AP71" s="591">
        <f t="shared" si="16"/>
        <v>0</v>
      </c>
      <c r="AQ71" s="602">
        <f t="shared" si="139"/>
        <v>0</v>
      </c>
      <c r="AR71" s="606" t="s">
        <v>206</v>
      </c>
      <c r="AS71" s="585"/>
      <c r="AT71" s="599"/>
      <c r="AU71" s="589"/>
      <c r="AV71" s="591">
        <f t="shared" si="18"/>
        <v>0</v>
      </c>
      <c r="AW71" s="602">
        <f t="shared" si="140"/>
        <v>0</v>
      </c>
      <c r="AX71" s="609" t="s">
        <v>207</v>
      </c>
      <c r="AY71" s="608"/>
      <c r="AZ71" s="589"/>
      <c r="BA71" s="591">
        <f t="shared" si="20"/>
        <v>0</v>
      </c>
      <c r="BB71" s="593">
        <f t="shared" si="141"/>
        <v>0</v>
      </c>
      <c r="CY71" s="68">
        <f t="shared" si="142"/>
        <v>2924.1307329226192</v>
      </c>
      <c r="CZ71" s="69">
        <f t="shared" si="143"/>
        <v>0</v>
      </c>
      <c r="DA71" s="69">
        <f t="shared" si="144"/>
        <v>0</v>
      </c>
      <c r="DB71" s="69">
        <f t="shared" si="145"/>
        <v>0</v>
      </c>
      <c r="DC71" s="69">
        <f t="shared" si="146"/>
        <v>0</v>
      </c>
      <c r="DD71" s="69">
        <f t="shared" si="147"/>
        <v>0</v>
      </c>
      <c r="DE71" s="69">
        <f t="shared" si="148"/>
        <v>0</v>
      </c>
      <c r="DF71" s="69">
        <f t="shared" si="149"/>
        <v>0</v>
      </c>
      <c r="DG71" s="69">
        <f t="shared" si="150"/>
        <v>0</v>
      </c>
      <c r="DH71" s="69">
        <f t="shared" si="151"/>
        <v>0</v>
      </c>
      <c r="DI71" s="69">
        <f t="shared" si="152"/>
        <v>0</v>
      </c>
      <c r="DJ71" s="69">
        <f t="shared" si="153"/>
        <v>0</v>
      </c>
      <c r="DK71" s="69">
        <f t="shared" si="154"/>
        <v>0</v>
      </c>
      <c r="DL71" s="69">
        <f t="shared" si="155"/>
        <v>0</v>
      </c>
      <c r="DM71" s="69">
        <f t="shared" si="156"/>
        <v>0</v>
      </c>
      <c r="DN71" s="69">
        <f t="shared" si="157"/>
        <v>0</v>
      </c>
      <c r="DO71" s="69">
        <f t="shared" si="158"/>
        <v>0</v>
      </c>
      <c r="DP71" s="69">
        <f t="shared" si="159"/>
        <v>0</v>
      </c>
      <c r="DQ71" s="69">
        <f t="shared" si="160"/>
        <v>0</v>
      </c>
      <c r="DR71" s="69">
        <f t="shared" si="161"/>
        <v>0</v>
      </c>
      <c r="DS71" s="69">
        <f t="shared" si="162"/>
        <v>0</v>
      </c>
      <c r="DT71" s="69">
        <f t="shared" si="163"/>
        <v>0</v>
      </c>
      <c r="DU71" s="69">
        <f t="shared" si="164"/>
        <v>0</v>
      </c>
      <c r="DV71" s="69">
        <f t="shared" si="165"/>
        <v>0</v>
      </c>
      <c r="DW71" s="69">
        <f t="shared" si="166"/>
        <v>0</v>
      </c>
      <c r="DX71" s="69">
        <f t="shared" si="167"/>
        <v>0</v>
      </c>
      <c r="DY71" s="69">
        <f t="shared" si="168"/>
        <v>0</v>
      </c>
      <c r="DZ71" s="69">
        <f t="shared" si="169"/>
        <v>0</v>
      </c>
      <c r="EA71" s="69">
        <f t="shared" si="170"/>
        <v>0</v>
      </c>
      <c r="EB71" s="69">
        <f t="shared" si="171"/>
        <v>0</v>
      </c>
      <c r="EC71" s="69">
        <f t="shared" si="172"/>
        <v>0</v>
      </c>
      <c r="ED71" s="69">
        <f t="shared" si="173"/>
        <v>0</v>
      </c>
      <c r="EE71" s="69">
        <f t="shared" si="174"/>
        <v>0</v>
      </c>
      <c r="EF71" s="69">
        <f t="shared" si="175"/>
        <v>0</v>
      </c>
      <c r="EG71" s="69">
        <f t="shared" si="176"/>
        <v>0</v>
      </c>
      <c r="EH71" s="69">
        <f t="shared" si="177"/>
        <v>0</v>
      </c>
      <c r="EI71" s="69">
        <f t="shared" si="178"/>
        <v>0</v>
      </c>
      <c r="EJ71" s="69">
        <f t="shared" si="179"/>
        <v>0</v>
      </c>
      <c r="EK71" s="69">
        <f t="shared" si="180"/>
        <v>0</v>
      </c>
      <c r="EL71" s="69">
        <f t="shared" si="181"/>
        <v>0</v>
      </c>
      <c r="EM71" s="69">
        <f t="shared" si="182"/>
        <v>0</v>
      </c>
      <c r="EN71" s="102">
        <f t="shared" si="183"/>
        <v>0</v>
      </c>
      <c r="EO71" s="58"/>
      <c r="EP71" s="68">
        <f t="shared" si="184"/>
        <v>2924.1307329226192</v>
      </c>
      <c r="EQ71" s="69">
        <f ca="1">IFERROR((NORMSDIST(((LN($EP71/$S$3)+(#REF!+($O$47^2)/2)*$O$52)/($O$47*SQRT($O$52))))*$EP71-NORMSDIST((((LN($EP71/$S$3)+(#REF!+($O$47^2)/2)*$O$52)/($O$47*SQRT($O$52)))-$O$47*SQRT(($O$52))))*$S$3*EXP(-#REF!*$O$52))*$R$3*100,0)</f>
        <v>0</v>
      </c>
      <c r="ER71" s="69">
        <f ca="1">IFERROR((NORMSDIST(((LN($EP71/$S$4)+(#REF!+($O$47^2)/2)*$O$52)/($O$47*SQRT($O$52))))*$EP71-NORMSDIST((((LN($EP71/$S$4)+(#REF!+($O$47^2)/2)*$O$52)/($O$47*SQRT($O$52)))-$O$47*SQRT(($O$52))))*$S$4*EXP(-#REF!*$O$52))*$R$4*100,0)</f>
        <v>0</v>
      </c>
      <c r="ES71" s="69">
        <f ca="1">IFERROR((NORMSDIST(((LN($EP71/$S$5)+(#REF!+($O$47^2)/2)*$O$52)/($O$47*SQRT($O$52))))*$EP71-NORMSDIST((((LN($EP71/$S$5)+(#REF!+($O$47^2)/2)*$O$52)/($O$47*SQRT($O$52)))-$O$47*SQRT(($O$52))))*$S$5*EXP(-#REF!*$O$52))*$R$5*100,0)</f>
        <v>0</v>
      </c>
      <c r="ET71" s="69">
        <f ca="1">IFERROR((NORMSDIST(((LN($EP71/$S$6)+(#REF!+($O$47^2)/2)*$O$52)/($O$47*SQRT($O$52))))*$EP71-NORMSDIST((((LN($EP71/$S$6)+(#REF!+($O$47^2)/2)*$O$52)/($O$47*SQRT($O$52)))-$O$47*SQRT(($O$52))))*$S$6*EXP(-#REF!*$O$52))*$R$6*100,0)</f>
        <v>0</v>
      </c>
      <c r="EU71" s="69">
        <f ca="1">IFERROR((NORMSDIST(((LN($EP71/$S$7)+(#REF!+($O$47^2)/2)*$O$52)/($O$47*SQRT($O$52))))*$EP71-NORMSDIST((((LN($EP71/$S$7)+(#REF!+($O$47^2)/2)*$O$52)/($O$47*SQRT($O$52)))-$O$47*SQRT(($O$52))))*$S$7*EXP(-#REF!*$O$52))*$R$7*100,0)</f>
        <v>0</v>
      </c>
      <c r="EV71" s="69">
        <f ca="1">IFERROR((NORMSDIST(((LN($EP71/$S$8)+(#REF!+($O$47^2)/2)*$O$52)/($O$47*SQRT($O$52))))*$EP71-NORMSDIST((((LN($EP71/$S$8)+(#REF!+($O$47^2)/2)*$O$52)/($O$47*SQRT($O$52)))-$O$47*SQRT(($O$52))))*$S$8*EXP(-#REF!*$O$52))*$R$8*100,0)</f>
        <v>0</v>
      </c>
      <c r="EW71" s="69">
        <f ca="1">IFERROR((NORMSDIST(((LN($EP71/$S$9)+(#REF!+($O$47^2)/2)*$O$52)/($O$47*SQRT($O$52))))*$EP71-NORMSDIST((((LN($EP71/$S$9)+(#REF!+($O$47^2)/2)*$O$52)/($O$47*SQRT($O$52)))-$O$47*SQRT(($O$52))))*$S$9*EXP(-#REF!*$O$52))*$R$9*100,0)</f>
        <v>0</v>
      </c>
      <c r="EX71" s="69">
        <f ca="1">IFERROR((NORMSDIST(((LN($EP71/$S$10)+(#REF!+($O$47^2)/2)*$O$52)/($O$47*SQRT($O$52))))*$EP71-NORMSDIST((((LN($EP71/$S$10)+(#REF!+($O$47^2)/2)*$O$52)/($O$47*SQRT($O$52)))-$O$47*SQRT(($O$52))))*$S$10*EXP(-#REF!*$O$52))*$R$10*100,0)</f>
        <v>0</v>
      </c>
      <c r="EY71" s="69">
        <f ca="1">IFERROR((NORMSDIST(((LN($EP71/$S$11)+(#REF!+($O$47^2)/2)*$O$52)/($O$47*SQRT($O$52))))*$EP71-NORMSDIST((((LN($EP71/$S$11)+(#REF!+($O$47^2)/2)*$O$52)/($O$47*SQRT($O$52)))-$O$47*SQRT(($O$52))))*$S$11*EXP(-#REF!*$O$52))*$R$11*100,0)</f>
        <v>0</v>
      </c>
      <c r="EZ71" s="69">
        <f ca="1">IFERROR((NORMSDIST(((LN($EP71/$S$12)+(#REF!+($O$47^2)/2)*$O$52)/($O$47*SQRT($O$52))))*$EP71-NORMSDIST((((LN($EP71/$S$12)+(#REF!+($O$47^2)/2)*$O$52)/($O$47*SQRT($O$52)))-$O$47*SQRT(($O$52))))*$S$12*EXP(-#REF!*$O$52))*$R$12*100,0)</f>
        <v>0</v>
      </c>
      <c r="FA71" s="69">
        <f ca="1">IFERROR((NORMSDIST(((LN($EP71/$S$13)+(#REF!+($O$47^2)/2)*$O$52)/($O$47*SQRT($O$52))))*$EP71-NORMSDIST((((LN($EP71/$S$13)+(#REF!+($O$47^2)/2)*$O$52)/($O$47*SQRT($O$52)))-$O$47*SQRT(($O$52))))*$S$13*EXP(-#REF!*$O$52))*$R$13*100,0)</f>
        <v>0</v>
      </c>
      <c r="FB71" s="69">
        <f ca="1">IFERROR((NORMSDIST(((LN($EP71/$S$14)+(#REF!+($O$47^2)/2)*$O$52)/($O$47*SQRT($O$52))))*$EP71-NORMSDIST((((LN($EP71/$S$14)+(#REF!+($O$47^2)/2)*$O$52)/($O$47*SQRT($O$52)))-$O$47*SQRT(($O$52))))*$S$14*EXP(-#REF!*$O$52))*$R$14*100,0)</f>
        <v>0</v>
      </c>
      <c r="FC71" s="69">
        <f ca="1">IFERROR((NORMSDIST(((LN($EP71/$S$15)+(#REF!+($O$47^2)/2)*$O$52)/($O$47*SQRT($O$52))))*$EP71-NORMSDIST((((LN($EP71/$S$15)+(#REF!+($O$47^2)/2)*$O$52)/($O$47*SQRT($O$52)))-$O$47*SQRT(($O$52))))*$S$15*EXP(-#REF!*$O$52))*$R$15*100,0)</f>
        <v>0</v>
      </c>
      <c r="FD71" s="69">
        <f ca="1">IFERROR((NORMSDIST(((LN($EP71/$S$16)+(#REF!+($O$47^2)/2)*$O$52)/($O$47*SQRT($O$52))))*$EP71-NORMSDIST((((LN($EP71/$S$16)+(#REF!+($O$47^2)/2)*$O$52)/($O$47*SQRT($O$52)))-$O$47*SQRT(($O$52))))*$S$16*EXP(-#REF!*$O$52))*$R$16*100,0)</f>
        <v>0</v>
      </c>
      <c r="FE71" s="69">
        <f ca="1">IFERROR((NORMSDIST(((LN($EP71/$S$17)+(#REF!+($O$47^2)/2)*$O$52)/($O$47*SQRT($O$52))))*$EP71-NORMSDIST((((LN($EP71/$S$17)+(#REF!+($O$47^2)/2)*$O$52)/($O$47*SQRT($O$52)))-$O$47*SQRT(($O$52))))*$S$17*EXP(-#REF!*$O$52))*$R$17*100,0)</f>
        <v>0</v>
      </c>
      <c r="FF71" s="69">
        <f ca="1">IFERROR((NORMSDIST(((LN($EP71/$S$18)+(#REF!+($O$47^2)/2)*$O$52)/($O$47*SQRT($O$52))))*$EP71-NORMSDIST((((LN($EP71/$S$18)+(#REF!+($O$47^2)/2)*$O$52)/($O$47*SQRT($O$52)))-$O$47*SQRT(($O$52))))*$S$18*EXP(-#REF!*$O$52))*$R$18*100,0)</f>
        <v>0</v>
      </c>
      <c r="FG71" s="69">
        <f ca="1">IFERROR((NORMSDIST(((LN($EP71/$S$19)+(#REF!+($O$47^2)/2)*$O$52)/($O$47*SQRT($O$52))))*$EP71-NORMSDIST((((LN($EP71/$S$19)+(#REF!+($O$47^2)/2)*$O$52)/($O$47*SQRT($O$52)))-$O$47*SQRT(($O$52))))*$S$19*EXP(-#REF!*$O$52))*$R$19*100,0)</f>
        <v>0</v>
      </c>
      <c r="FH71" s="69">
        <f ca="1">IFERROR((NORMSDIST(((LN($EP71/$S$20)+(#REF!+($O$47^2)/2)*$O$52)/($O$47*SQRT($O$52))))*$EP71-NORMSDIST((((LN($EP71/$S$20)+(#REF!+($O$47^2)/2)*$O$52)/($O$47*SQRT($O$52)))-$O$47*SQRT(($O$52))))*$S$20*EXP(-#REF!*$O$52))*$R$20*100,0)</f>
        <v>0</v>
      </c>
      <c r="FI71" s="69">
        <f ca="1">IFERROR((NORMSDIST(((LN($EP71/$S$21)+(#REF!+($O$47^2)/2)*$O$52)/($O$47*SQRT($O$52))))*$EP71-NORMSDIST((((LN($EP71/$S$21)+(#REF!+($O$47^2)/2)*$O$52)/($O$47*SQRT($O$52)))-$O$47*SQRT(($O$52))))*$S$21*EXP(-#REF!*$O$52))*$R$21*100,0)</f>
        <v>0</v>
      </c>
      <c r="FJ71" s="69">
        <f ca="1">IFERROR((NORMSDIST(((LN($EP71/$S$22)+(#REF!+($O$47^2)/2)*$O$52)/($O$47*SQRT($O$52))))*$EP71-NORMSDIST((((LN($EP71/$S$22)+(#REF!+($O$47^2)/2)*$O$52)/($O$47*SQRT($O$52)))-$O$47*SQRT(($O$52))))*$S$22*EXP(-#REF!*$O$52))*$R$22*100,0)</f>
        <v>0</v>
      </c>
      <c r="FK71" s="69">
        <f ca="1">IFERROR((NORMSDIST(((LN($EP71/$S$23)+(#REF!+($O$47^2)/2)*$O$52)/($O$47*SQRT($O$52))))*$EP71-NORMSDIST((((LN($EP71/$S$23)+(#REF!+($O$47^2)/2)*$O$52)/($O$47*SQRT($O$52)))-$O$47*SQRT(($O$52))))*$S$23*EXP(-#REF!*$O$52))*$R$23*100,0)</f>
        <v>0</v>
      </c>
      <c r="FL71" s="69">
        <f ca="1">IFERROR((NORMSDIST(((LN($EP71/$S$24)+(#REF!+($O$47^2)/2)*$O$52)/($O$47*SQRT($O$52))))*$EP71-NORMSDIST((((LN($EP71/$S$24)+(#REF!+($O$47^2)/2)*$O$52)/($O$47*SQRT($O$52)))-$O$47*SQRT(($O$52))))*$S$24*EXP(-#REF!*$O$52))*$R$24*100,0)</f>
        <v>0</v>
      </c>
      <c r="FM71" s="69">
        <f ca="1">IFERROR((NORMSDIST(((LN($EP71/$S$25)+(#REF!+($O$47^2)/2)*$O$52)/($O$47*SQRT($O$52))))*$EP71-NORMSDIST((((LN($EP71/$S$25)+(#REF!+($O$47^2)/2)*$O$52)/($O$47*SQRT($O$52)))-$O$47*SQRT(($O$52))))*$S$25*EXP(-#REF!*$O$52))*$R$25*100,0)</f>
        <v>0</v>
      </c>
      <c r="FN71" s="69">
        <f ca="1">IFERROR((NORMSDIST(((LN($EP71/$S$26)+(#REF!+($O$47^2)/2)*$O$52)/($O$47*SQRT($O$52))))*$EP71-NORMSDIST((((LN($EP71/$S$26)+(#REF!+($O$47^2)/2)*$O$52)/($O$47*SQRT($O$52)))-$O$47*SQRT(($O$52))))*$S$26*EXP(-#REF!*$O$52))*$R$26*100,0)</f>
        <v>0</v>
      </c>
      <c r="FO71" s="69">
        <f ca="1">IFERROR((NORMSDIST(((LN($EP71/$S$27)+(#REF!+($O$47^2)/2)*$O$52)/($O$47*SQRT($O$52))))*$EP71-NORMSDIST((((LN($EP71/$S$27)+(#REF!+($O$47^2)/2)*$O$52)/($O$47*SQRT($O$52)))-$O$47*SQRT(($O$52))))*$S$27*EXP(-#REF!*$O$52))*$R$27*100,0)</f>
        <v>0</v>
      </c>
      <c r="FP71" s="69">
        <f ca="1">IFERROR((NORMSDIST(((LN($EP71/$S$28)+(#REF!+($O$47^2)/2)*$O$52)/($O$47*SQRT($O$52))))*$EP71-NORMSDIST((((LN($EP71/$S$28)+(#REF!+($O$47^2)/2)*$O$52)/($O$47*SQRT($O$52)))-$O$47*SQRT(($O$52))))*$S$28*EXP(-#REF!*$O$52))*$R$28*100,0)</f>
        <v>0</v>
      </c>
      <c r="FQ71" s="69">
        <f ca="1">IFERROR((NORMSDIST(((LN($EP71/$S$29)+(#REF!+($O$47^2)/2)*$O$52)/($O$47*SQRT($O$52))))*$EP71-NORMSDIST((((LN($EP71/$S$29)+(#REF!+($O$47^2)/2)*$O$52)/($O$47*SQRT($O$52)))-$O$47*SQRT(($O$52))))*$S$29*EXP(-#REF!*$O$52))*$R$29*100,0)</f>
        <v>0</v>
      </c>
      <c r="FR71" s="69">
        <f ca="1">IFERROR((NORMSDIST(((LN($EP71/$S$30)+(#REF!+($O$47^2)/2)*$O$52)/($O$47*SQRT($O$52))))*$EP71-NORMSDIST((((LN($EP71/$S$30)+(#REF!+($O$47^2)/2)*$O$52)/($O$47*SQRT($O$52)))-$O$47*SQRT(($O$52))))*$S$30*EXP(-#REF!*$O$52))*$R$30*100,0)</f>
        <v>0</v>
      </c>
      <c r="FS71" s="69">
        <f ca="1">IFERROR((NORMSDIST(((LN($EP71/$S$31)+(#REF!+($O$47^2)/2)*$O$52)/($O$47*SQRT($O$52))))*$EP71-NORMSDIST((((LN($EP71/$S$31)+(#REF!+($O$47^2)/2)*$O$52)/($O$47*SQRT($O$52)))-$O$47*SQRT(($O$52))))*$S$31*EXP(-#REF!*$O$52))*$R$31*100,0)</f>
        <v>0</v>
      </c>
      <c r="FT71" s="69">
        <f ca="1">IFERROR((NORMSDIST(((LN($EP71/$S$32)+(#REF!+($O$47^2)/2)*$O$52)/($O$47*SQRT($O$52))))*$EP71-NORMSDIST((((LN($EP71/$S$32)+(#REF!+($O$47^2)/2)*$O$52)/($O$47*SQRT($O$52)))-$O$47*SQRT(($O$52))))*$S$32*EXP(-#REF!*$O$52))*$R$32*100,0)</f>
        <v>0</v>
      </c>
      <c r="FU71" s="69">
        <f ca="1">IFERROR((NORMSDIST(((LN($EP71/$S$33)+(#REF!+($O$47^2)/2)*$O$52)/($O$47*SQRT($O$52))))*$EP71-NORMSDIST((((LN($EP71/$S$33)+(#REF!+($O$47^2)/2)*$O$52)/($O$47*SQRT($O$52)))-$O$47*SQRT(($O$52))))*$S$33*EXP(-#REF!*$O$52))*$R$33*100,0)</f>
        <v>0</v>
      </c>
      <c r="FV71" s="69">
        <f ca="1">IFERROR((NORMSDIST(((LN($EP71/$S$34)+(#REF!+($O$47^2)/2)*$O$52)/($O$47*SQRT($O$52))))*$EP71-NORMSDIST((((LN($EP71/$S$34)+(#REF!+($O$47^2)/2)*$O$52)/($O$47*SQRT($O$52)))-$O$47*SQRT(($O$52))))*$S$34*EXP(-#REF!*$O$52))*$R$34*100,0)</f>
        <v>0</v>
      </c>
      <c r="FW71" s="69">
        <f ca="1">IFERROR((NORMSDIST(((LN($EP71/$S$35)+(#REF!+($O$47^2)/2)*$O$52)/($O$47*SQRT($O$52))))*$EP71-NORMSDIST((((LN($EP71/$S$35)+(#REF!+($O$47^2)/2)*$O$52)/($O$47*SQRT($O$52)))-$O$47*SQRT(($O$52))))*$S$35*EXP(-#REF!*$O$52))*$R$35*100,0)</f>
        <v>0</v>
      </c>
      <c r="FX71" s="69">
        <f ca="1">IFERROR((NORMSDIST(((LN($EP71/$S$36)+(#REF!+($O$47^2)/2)*$O$52)/($O$47*SQRT($O$52))))*$EP71-NORMSDIST((((LN($EP71/$S$36)+(#REF!+($O$47^2)/2)*$O$52)/($O$47*SQRT($O$52)))-$O$47*SQRT(($O$52))))*$S$36*EXP(-#REF!*$O$52))*$R$36*100,0)</f>
        <v>0</v>
      </c>
      <c r="FY71" s="69">
        <f ca="1">IFERROR((NORMSDIST(((LN($EP71/$S$37)+(#REF!+($O$47^2)/2)*$O$52)/($O$47*SQRT($O$52))))*$EP71-NORMSDIST((((LN($EP71/$S$37)+(#REF!+($O$47^2)/2)*$O$52)/($O$47*SQRT($O$52)))-$O$47*SQRT(($O$52))))*$S$37*EXP(-#REF!*$O$52))*$R$37*100,0)</f>
        <v>0</v>
      </c>
      <c r="FZ71" s="69">
        <f ca="1">IFERROR((NORMSDIST(((LN($EP71/$S$38)+(#REF!+($O$47^2)/2)*$O$52)/($O$47*SQRT($O$52))))*$EP71-NORMSDIST((((LN($EP71/$S$38)+(#REF!+($O$47^2)/2)*$O$52)/($O$47*SQRT($O$52)))-$O$47*SQRT(($O$52))))*$S$38*EXP(-#REF!*$O$52))*$R$38*100,0)</f>
        <v>0</v>
      </c>
      <c r="GA71" s="69">
        <f ca="1">IFERROR((NORMSDIST(((LN($EP71/$S$39)+(#REF!+($O$47^2)/2)*$O$52)/($O$47*SQRT($O$52))))*$EP71-NORMSDIST((((LN($EP71/$S$39)+(#REF!+($O$47^2)/2)*$O$52)/($O$47*SQRT($O$52)))-$O$47*SQRT(($O$52))))*$S$39*EXP(-#REF!*$O$52))*$R$39*100,0)</f>
        <v>0</v>
      </c>
      <c r="GB71" s="69">
        <f ca="1">IFERROR((NORMSDIST(((LN($EP71/$S$40)+(#REF!+($O$47^2)/2)*$O$52)/($O$47*SQRT($O$52))))*$EP71-NORMSDIST((((LN($EP71/$S$40)+(#REF!+($O$47^2)/2)*$O$52)/($O$47*SQRT($O$52)))-$O$47*SQRT(($O$52))))*$S$40*EXP(-#REF!*$O$52))*$R$40*100,0)</f>
        <v>0</v>
      </c>
      <c r="GC71" s="69">
        <f ca="1">IFERROR((NORMSDIST(((LN($EP71/$S$41)+(#REF!+($O$47^2)/2)*$O$52)/($O$47*SQRT($O$52))))*$EP71-NORMSDIST((((LN($EP71/$S$41)+(#REF!+($O$47^2)/2)*$O$52)/($O$47*SQRT($O$52)))-$O$47*SQRT(($O$52))))*$S$41*EXP(-#REF!*$O$52))*$R$41*100,0)</f>
        <v>0</v>
      </c>
      <c r="GD71" s="69">
        <f ca="1">IFERROR((NORMSDIST(((LN($EP71/$S$42)+(#REF!+($O$47^2)/2)*$O$52)/($O$47*SQRT($O$52))))*$EP71-NORMSDIST((((LN($EP71/$S$42)+(#REF!+($O$47^2)/2)*$O$52)/($O$47*SQRT($O$52)))-$O$47*SQRT(($O$52))))*$S$42*EXP(-#REF!*$O$52))*$R$42*100,0)</f>
        <v>0</v>
      </c>
      <c r="GE71" s="102">
        <f t="shared" ca="1" si="185"/>
        <v>0</v>
      </c>
    </row>
    <row r="72" spans="1:187" ht="13.5" thickBot="1">
      <c r="A72" s="782" t="s">
        <v>205</v>
      </c>
      <c r="B72" s="594"/>
      <c r="C72" s="600"/>
      <c r="D72" s="595"/>
      <c r="E72" s="591">
        <f t="shared" si="0"/>
        <v>0</v>
      </c>
      <c r="F72" s="593">
        <f t="shared" si="136"/>
        <v>0</v>
      </c>
      <c r="G72" s="596" t="str">
        <f t="shared" si="135"/>
        <v/>
      </c>
      <c r="H72" s="781"/>
      <c r="I72" s="637">
        <f t="shared" si="137"/>
        <v>0</v>
      </c>
      <c r="J72" s="681">
        <f t="shared" si="138"/>
        <v>0</v>
      </c>
      <c r="K72" s="49"/>
      <c r="L72" s="49"/>
      <c r="M72" s="89"/>
      <c r="N72" s="89"/>
      <c r="O72" s="89"/>
      <c r="P72" s="89"/>
      <c r="Q72" s="88"/>
      <c r="R72" s="89"/>
      <c r="S72" s="90"/>
      <c r="T72" s="89"/>
      <c r="U72" s="89"/>
      <c r="V72" s="89"/>
      <c r="W72" s="89"/>
      <c r="X72" s="49"/>
      <c r="Y72" s="49"/>
      <c r="Z72" s="49"/>
      <c r="AA72" s="88"/>
      <c r="AB72" s="89"/>
      <c r="AC72" s="90"/>
      <c r="AD72" s="89"/>
      <c r="AE72" s="89"/>
      <c r="AF72" s="89"/>
      <c r="AG72" s="89"/>
      <c r="AH72" s="49"/>
      <c r="AI72" s="49"/>
      <c r="AJ72" s="49"/>
      <c r="AK72" s="603"/>
      <c r="AL72" s="605" t="s">
        <v>160</v>
      </c>
      <c r="AM72" s="584"/>
      <c r="AN72" s="598"/>
      <c r="AO72" s="587"/>
      <c r="AP72" s="590">
        <f t="shared" si="16"/>
        <v>0</v>
      </c>
      <c r="AQ72" s="601">
        <f t="shared" si="139"/>
        <v>0</v>
      </c>
      <c r="AR72" s="606" t="s">
        <v>206</v>
      </c>
      <c r="AS72" s="584"/>
      <c r="AT72" s="598"/>
      <c r="AU72" s="587"/>
      <c r="AV72" s="590">
        <f t="shared" si="18"/>
        <v>0</v>
      </c>
      <c r="AW72" s="601">
        <f t="shared" si="140"/>
        <v>0</v>
      </c>
      <c r="AX72" s="609" t="s">
        <v>207</v>
      </c>
      <c r="AY72" s="607"/>
      <c r="AZ72" s="587"/>
      <c r="BA72" s="590">
        <f t="shared" si="20"/>
        <v>0</v>
      </c>
      <c r="BB72" s="592">
        <f t="shared" si="141"/>
        <v>0</v>
      </c>
      <c r="CY72" s="68">
        <f t="shared" si="142"/>
        <v>2983.8068703292033</v>
      </c>
      <c r="CZ72" s="69">
        <f t="shared" si="143"/>
        <v>0</v>
      </c>
      <c r="DA72" s="69">
        <f t="shared" si="144"/>
        <v>0</v>
      </c>
      <c r="DB72" s="69">
        <f t="shared" si="145"/>
        <v>0</v>
      </c>
      <c r="DC72" s="69">
        <f t="shared" si="146"/>
        <v>0</v>
      </c>
      <c r="DD72" s="69">
        <f t="shared" si="147"/>
        <v>0</v>
      </c>
      <c r="DE72" s="69">
        <f t="shared" si="148"/>
        <v>0</v>
      </c>
      <c r="DF72" s="69">
        <f t="shared" si="149"/>
        <v>0</v>
      </c>
      <c r="DG72" s="69">
        <f t="shared" si="150"/>
        <v>0</v>
      </c>
      <c r="DH72" s="69">
        <f t="shared" si="151"/>
        <v>0</v>
      </c>
      <c r="DI72" s="69">
        <f t="shared" si="152"/>
        <v>0</v>
      </c>
      <c r="DJ72" s="69">
        <f t="shared" si="153"/>
        <v>0</v>
      </c>
      <c r="DK72" s="69">
        <f t="shared" si="154"/>
        <v>0</v>
      </c>
      <c r="DL72" s="69">
        <f t="shared" si="155"/>
        <v>0</v>
      </c>
      <c r="DM72" s="69">
        <f t="shared" si="156"/>
        <v>0</v>
      </c>
      <c r="DN72" s="69">
        <f t="shared" si="157"/>
        <v>0</v>
      </c>
      <c r="DO72" s="69">
        <f t="shared" si="158"/>
        <v>0</v>
      </c>
      <c r="DP72" s="69">
        <f t="shared" si="159"/>
        <v>0</v>
      </c>
      <c r="DQ72" s="69">
        <f t="shared" si="160"/>
        <v>0</v>
      </c>
      <c r="DR72" s="69">
        <f t="shared" si="161"/>
        <v>0</v>
      </c>
      <c r="DS72" s="69">
        <f t="shared" si="162"/>
        <v>0</v>
      </c>
      <c r="DT72" s="69">
        <f t="shared" si="163"/>
        <v>0</v>
      </c>
      <c r="DU72" s="69">
        <f t="shared" si="164"/>
        <v>0</v>
      </c>
      <c r="DV72" s="69">
        <f t="shared" si="165"/>
        <v>0</v>
      </c>
      <c r="DW72" s="69">
        <f t="shared" si="166"/>
        <v>0</v>
      </c>
      <c r="DX72" s="69">
        <f t="shared" si="167"/>
        <v>0</v>
      </c>
      <c r="DY72" s="69">
        <f t="shared" si="168"/>
        <v>0</v>
      </c>
      <c r="DZ72" s="69">
        <f t="shared" si="169"/>
        <v>0</v>
      </c>
      <c r="EA72" s="69">
        <f t="shared" si="170"/>
        <v>0</v>
      </c>
      <c r="EB72" s="69">
        <f t="shared" si="171"/>
        <v>0</v>
      </c>
      <c r="EC72" s="69">
        <f t="shared" si="172"/>
        <v>0</v>
      </c>
      <c r="ED72" s="69">
        <f t="shared" si="173"/>
        <v>0</v>
      </c>
      <c r="EE72" s="69">
        <f t="shared" si="174"/>
        <v>0</v>
      </c>
      <c r="EF72" s="69">
        <f t="shared" si="175"/>
        <v>0</v>
      </c>
      <c r="EG72" s="69">
        <f t="shared" si="176"/>
        <v>0</v>
      </c>
      <c r="EH72" s="69">
        <f t="shared" si="177"/>
        <v>0</v>
      </c>
      <c r="EI72" s="69">
        <f t="shared" si="178"/>
        <v>0</v>
      </c>
      <c r="EJ72" s="69">
        <f t="shared" si="179"/>
        <v>0</v>
      </c>
      <c r="EK72" s="69">
        <f t="shared" si="180"/>
        <v>0</v>
      </c>
      <c r="EL72" s="69">
        <f t="shared" si="181"/>
        <v>0</v>
      </c>
      <c r="EM72" s="69">
        <f t="shared" si="182"/>
        <v>0</v>
      </c>
      <c r="EN72" s="102">
        <f t="shared" si="183"/>
        <v>0</v>
      </c>
      <c r="EO72" s="58"/>
      <c r="EP72" s="68">
        <f t="shared" si="184"/>
        <v>2983.8068703292033</v>
      </c>
      <c r="EQ72" s="69">
        <f ca="1">IFERROR((NORMSDIST(((LN($EP72/$S$3)+(#REF!+($O$47^2)/2)*$O$52)/($O$47*SQRT($O$52))))*$EP72-NORMSDIST((((LN($EP72/$S$3)+(#REF!+($O$47^2)/2)*$O$52)/($O$47*SQRT($O$52)))-$O$47*SQRT(($O$52))))*$S$3*EXP(-#REF!*$O$52))*$R$3*100,0)</f>
        <v>0</v>
      </c>
      <c r="ER72" s="69">
        <f ca="1">IFERROR((NORMSDIST(((LN($EP72/$S$4)+(#REF!+($O$47^2)/2)*$O$52)/($O$47*SQRT($O$52))))*$EP72-NORMSDIST((((LN($EP72/$S$4)+(#REF!+($O$47^2)/2)*$O$52)/($O$47*SQRT($O$52)))-$O$47*SQRT(($O$52))))*$S$4*EXP(-#REF!*$O$52))*$R$4*100,0)</f>
        <v>0</v>
      </c>
      <c r="ES72" s="69">
        <f ca="1">IFERROR((NORMSDIST(((LN($EP72/$S$5)+(#REF!+($O$47^2)/2)*$O$52)/($O$47*SQRT($O$52))))*$EP72-NORMSDIST((((LN($EP72/$S$5)+(#REF!+($O$47^2)/2)*$O$52)/($O$47*SQRT($O$52)))-$O$47*SQRT(($O$52))))*$S$5*EXP(-#REF!*$O$52))*$R$5*100,0)</f>
        <v>0</v>
      </c>
      <c r="ET72" s="69">
        <f ca="1">IFERROR((NORMSDIST(((LN($EP72/$S$6)+(#REF!+($O$47^2)/2)*$O$52)/($O$47*SQRT($O$52))))*$EP72-NORMSDIST((((LN($EP72/$S$6)+(#REF!+($O$47^2)/2)*$O$52)/($O$47*SQRT($O$52)))-$O$47*SQRT(($O$52))))*$S$6*EXP(-#REF!*$O$52))*$R$6*100,0)</f>
        <v>0</v>
      </c>
      <c r="EU72" s="69">
        <f ca="1">IFERROR((NORMSDIST(((LN($EP72/$S$7)+(#REF!+($O$47^2)/2)*$O$52)/($O$47*SQRT($O$52))))*$EP72-NORMSDIST((((LN($EP72/$S$7)+(#REF!+($O$47^2)/2)*$O$52)/($O$47*SQRT($O$52)))-$O$47*SQRT(($O$52))))*$S$7*EXP(-#REF!*$O$52))*$R$7*100,0)</f>
        <v>0</v>
      </c>
      <c r="EV72" s="69">
        <f ca="1">IFERROR((NORMSDIST(((LN($EP72/$S$8)+(#REF!+($O$47^2)/2)*$O$52)/($O$47*SQRT($O$52))))*$EP72-NORMSDIST((((LN($EP72/$S$8)+(#REF!+($O$47^2)/2)*$O$52)/($O$47*SQRT($O$52)))-$O$47*SQRT(($O$52))))*$S$8*EXP(-#REF!*$O$52))*$R$8*100,0)</f>
        <v>0</v>
      </c>
      <c r="EW72" s="69">
        <f ca="1">IFERROR((NORMSDIST(((LN($EP72/$S$9)+(#REF!+($O$47^2)/2)*$O$52)/($O$47*SQRT($O$52))))*$EP72-NORMSDIST((((LN($EP72/$S$9)+(#REF!+($O$47^2)/2)*$O$52)/($O$47*SQRT($O$52)))-$O$47*SQRT(($O$52))))*$S$9*EXP(-#REF!*$O$52))*$R$9*100,0)</f>
        <v>0</v>
      </c>
      <c r="EX72" s="69">
        <f ca="1">IFERROR((NORMSDIST(((LN($EP72/$S$10)+(#REF!+($O$47^2)/2)*$O$52)/($O$47*SQRT($O$52))))*$EP72-NORMSDIST((((LN($EP72/$S$10)+(#REF!+($O$47^2)/2)*$O$52)/($O$47*SQRT($O$52)))-$O$47*SQRT(($O$52))))*$S$10*EXP(-#REF!*$O$52))*$R$10*100,0)</f>
        <v>0</v>
      </c>
      <c r="EY72" s="69">
        <f ca="1">IFERROR((NORMSDIST(((LN($EP72/$S$11)+(#REF!+($O$47^2)/2)*$O$52)/($O$47*SQRT($O$52))))*$EP72-NORMSDIST((((LN($EP72/$S$11)+(#REF!+($O$47^2)/2)*$O$52)/($O$47*SQRT($O$52)))-$O$47*SQRT(($O$52))))*$S$11*EXP(-#REF!*$O$52))*$R$11*100,0)</f>
        <v>0</v>
      </c>
      <c r="EZ72" s="69">
        <f ca="1">IFERROR((NORMSDIST(((LN($EP72/$S$12)+(#REF!+($O$47^2)/2)*$O$52)/($O$47*SQRT($O$52))))*$EP72-NORMSDIST((((LN($EP72/$S$12)+(#REF!+($O$47^2)/2)*$O$52)/($O$47*SQRT($O$52)))-$O$47*SQRT(($O$52))))*$S$12*EXP(-#REF!*$O$52))*$R$12*100,0)</f>
        <v>0</v>
      </c>
      <c r="FA72" s="69">
        <f ca="1">IFERROR((NORMSDIST(((LN($EP72/$S$13)+(#REF!+($O$47^2)/2)*$O$52)/($O$47*SQRT($O$52))))*$EP72-NORMSDIST((((LN($EP72/$S$13)+(#REF!+($O$47^2)/2)*$O$52)/($O$47*SQRT($O$52)))-$O$47*SQRT(($O$52))))*$S$13*EXP(-#REF!*$O$52))*$R$13*100,0)</f>
        <v>0</v>
      </c>
      <c r="FB72" s="69">
        <f ca="1">IFERROR((NORMSDIST(((LN($EP72/$S$14)+(#REF!+($O$47^2)/2)*$O$52)/($O$47*SQRT($O$52))))*$EP72-NORMSDIST((((LN($EP72/$S$14)+(#REF!+($O$47^2)/2)*$O$52)/($O$47*SQRT($O$52)))-$O$47*SQRT(($O$52))))*$S$14*EXP(-#REF!*$O$52))*$R$14*100,0)</f>
        <v>0</v>
      </c>
      <c r="FC72" s="69">
        <f ca="1">IFERROR((NORMSDIST(((LN($EP72/$S$15)+(#REF!+($O$47^2)/2)*$O$52)/($O$47*SQRT($O$52))))*$EP72-NORMSDIST((((LN($EP72/$S$15)+(#REF!+($O$47^2)/2)*$O$52)/($O$47*SQRT($O$52)))-$O$47*SQRT(($O$52))))*$S$15*EXP(-#REF!*$O$52))*$R$15*100,0)</f>
        <v>0</v>
      </c>
      <c r="FD72" s="69">
        <f ca="1">IFERROR((NORMSDIST(((LN($EP72/$S$16)+(#REF!+($O$47^2)/2)*$O$52)/($O$47*SQRT($O$52))))*$EP72-NORMSDIST((((LN($EP72/$S$16)+(#REF!+($O$47^2)/2)*$O$52)/($O$47*SQRT($O$52)))-$O$47*SQRT(($O$52))))*$S$16*EXP(-#REF!*$O$52))*$R$16*100,0)</f>
        <v>0</v>
      </c>
      <c r="FE72" s="69">
        <f ca="1">IFERROR((NORMSDIST(((LN($EP72/$S$17)+(#REF!+($O$47^2)/2)*$O$52)/($O$47*SQRT($O$52))))*$EP72-NORMSDIST((((LN($EP72/$S$17)+(#REF!+($O$47^2)/2)*$O$52)/($O$47*SQRT($O$52)))-$O$47*SQRT(($O$52))))*$S$17*EXP(-#REF!*$O$52))*$R$17*100,0)</f>
        <v>0</v>
      </c>
      <c r="FF72" s="69">
        <f ca="1">IFERROR((NORMSDIST(((LN($EP72/$S$18)+(#REF!+($O$47^2)/2)*$O$52)/($O$47*SQRT($O$52))))*$EP72-NORMSDIST((((LN($EP72/$S$18)+(#REF!+($O$47^2)/2)*$O$52)/($O$47*SQRT($O$52)))-$O$47*SQRT(($O$52))))*$S$18*EXP(-#REF!*$O$52))*$R$18*100,0)</f>
        <v>0</v>
      </c>
      <c r="FG72" s="69">
        <f ca="1">IFERROR((NORMSDIST(((LN($EP72/$S$19)+(#REF!+($O$47^2)/2)*$O$52)/($O$47*SQRT($O$52))))*$EP72-NORMSDIST((((LN($EP72/$S$19)+(#REF!+($O$47^2)/2)*$O$52)/($O$47*SQRT($O$52)))-$O$47*SQRT(($O$52))))*$S$19*EXP(-#REF!*$O$52))*$R$19*100,0)</f>
        <v>0</v>
      </c>
      <c r="FH72" s="69">
        <f ca="1">IFERROR((NORMSDIST(((LN($EP72/$S$20)+(#REF!+($O$47^2)/2)*$O$52)/($O$47*SQRT($O$52))))*$EP72-NORMSDIST((((LN($EP72/$S$20)+(#REF!+($O$47^2)/2)*$O$52)/($O$47*SQRT($O$52)))-$O$47*SQRT(($O$52))))*$S$20*EXP(-#REF!*$O$52))*$R$20*100,0)</f>
        <v>0</v>
      </c>
      <c r="FI72" s="69">
        <f ca="1">IFERROR((NORMSDIST(((LN($EP72/$S$21)+(#REF!+($O$47^2)/2)*$O$52)/($O$47*SQRT($O$52))))*$EP72-NORMSDIST((((LN($EP72/$S$21)+(#REF!+($O$47^2)/2)*$O$52)/($O$47*SQRT($O$52)))-$O$47*SQRT(($O$52))))*$S$21*EXP(-#REF!*$O$52))*$R$21*100,0)</f>
        <v>0</v>
      </c>
      <c r="FJ72" s="69">
        <f ca="1">IFERROR((NORMSDIST(((LN($EP72/$S$22)+(#REF!+($O$47^2)/2)*$O$52)/($O$47*SQRT($O$52))))*$EP72-NORMSDIST((((LN($EP72/$S$22)+(#REF!+($O$47^2)/2)*$O$52)/($O$47*SQRT($O$52)))-$O$47*SQRT(($O$52))))*$S$22*EXP(-#REF!*$O$52))*$R$22*100,0)</f>
        <v>0</v>
      </c>
      <c r="FK72" s="69">
        <f ca="1">IFERROR((NORMSDIST(((LN($EP72/$S$23)+(#REF!+($O$47^2)/2)*$O$52)/($O$47*SQRT($O$52))))*$EP72-NORMSDIST((((LN($EP72/$S$23)+(#REF!+($O$47^2)/2)*$O$52)/($O$47*SQRT($O$52)))-$O$47*SQRT(($O$52))))*$S$23*EXP(-#REF!*$O$52))*$R$23*100,0)</f>
        <v>0</v>
      </c>
      <c r="FL72" s="69">
        <f ca="1">IFERROR((NORMSDIST(((LN($EP72/$S$24)+(#REF!+($O$47^2)/2)*$O$52)/($O$47*SQRT($O$52))))*$EP72-NORMSDIST((((LN($EP72/$S$24)+(#REF!+($O$47^2)/2)*$O$52)/($O$47*SQRT($O$52)))-$O$47*SQRT(($O$52))))*$S$24*EXP(-#REF!*$O$52))*$R$24*100,0)</f>
        <v>0</v>
      </c>
      <c r="FM72" s="69">
        <f ca="1">IFERROR((NORMSDIST(((LN($EP72/$S$25)+(#REF!+($O$47^2)/2)*$O$52)/($O$47*SQRT($O$52))))*$EP72-NORMSDIST((((LN($EP72/$S$25)+(#REF!+($O$47^2)/2)*$O$52)/($O$47*SQRT($O$52)))-$O$47*SQRT(($O$52))))*$S$25*EXP(-#REF!*$O$52))*$R$25*100,0)</f>
        <v>0</v>
      </c>
      <c r="FN72" s="69">
        <f ca="1">IFERROR((NORMSDIST(((LN($EP72/$S$26)+(#REF!+($O$47^2)/2)*$O$52)/($O$47*SQRT($O$52))))*$EP72-NORMSDIST((((LN($EP72/$S$26)+(#REF!+($O$47^2)/2)*$O$52)/($O$47*SQRT($O$52)))-$O$47*SQRT(($O$52))))*$S$26*EXP(-#REF!*$O$52))*$R$26*100,0)</f>
        <v>0</v>
      </c>
      <c r="FO72" s="69">
        <f ca="1">IFERROR((NORMSDIST(((LN($EP72/$S$27)+(#REF!+($O$47^2)/2)*$O$52)/($O$47*SQRT($O$52))))*$EP72-NORMSDIST((((LN($EP72/$S$27)+(#REF!+($O$47^2)/2)*$O$52)/($O$47*SQRT($O$52)))-$O$47*SQRT(($O$52))))*$S$27*EXP(-#REF!*$O$52))*$R$27*100,0)</f>
        <v>0</v>
      </c>
      <c r="FP72" s="69">
        <f ca="1">IFERROR((NORMSDIST(((LN($EP72/$S$28)+(#REF!+($O$47^2)/2)*$O$52)/($O$47*SQRT($O$52))))*$EP72-NORMSDIST((((LN($EP72/$S$28)+(#REF!+($O$47^2)/2)*$O$52)/($O$47*SQRT($O$52)))-$O$47*SQRT(($O$52))))*$S$28*EXP(-#REF!*$O$52))*$R$28*100,0)</f>
        <v>0</v>
      </c>
      <c r="FQ72" s="69">
        <f ca="1">IFERROR((NORMSDIST(((LN($EP72/$S$29)+(#REF!+($O$47^2)/2)*$O$52)/($O$47*SQRT($O$52))))*$EP72-NORMSDIST((((LN($EP72/$S$29)+(#REF!+($O$47^2)/2)*$O$52)/($O$47*SQRT($O$52)))-$O$47*SQRT(($O$52))))*$S$29*EXP(-#REF!*$O$52))*$R$29*100,0)</f>
        <v>0</v>
      </c>
      <c r="FR72" s="69">
        <f ca="1">IFERROR((NORMSDIST(((LN($EP72/$S$30)+(#REF!+($O$47^2)/2)*$O$52)/($O$47*SQRT($O$52))))*$EP72-NORMSDIST((((LN($EP72/$S$30)+(#REF!+($O$47^2)/2)*$O$52)/($O$47*SQRT($O$52)))-$O$47*SQRT(($O$52))))*$S$30*EXP(-#REF!*$O$52))*$R$30*100,0)</f>
        <v>0</v>
      </c>
      <c r="FS72" s="69">
        <f ca="1">IFERROR((NORMSDIST(((LN($EP72/$S$31)+(#REF!+($O$47^2)/2)*$O$52)/($O$47*SQRT($O$52))))*$EP72-NORMSDIST((((LN($EP72/$S$31)+(#REF!+($O$47^2)/2)*$O$52)/($O$47*SQRT($O$52)))-$O$47*SQRT(($O$52))))*$S$31*EXP(-#REF!*$O$52))*$R$31*100,0)</f>
        <v>0</v>
      </c>
      <c r="FT72" s="69">
        <f ca="1">IFERROR((NORMSDIST(((LN($EP72/$S$32)+(#REF!+($O$47^2)/2)*$O$52)/($O$47*SQRT($O$52))))*$EP72-NORMSDIST((((LN($EP72/$S$32)+(#REF!+($O$47^2)/2)*$O$52)/($O$47*SQRT($O$52)))-$O$47*SQRT(($O$52))))*$S$32*EXP(-#REF!*$O$52))*$R$32*100,0)</f>
        <v>0</v>
      </c>
      <c r="FU72" s="69">
        <f ca="1">IFERROR((NORMSDIST(((LN($EP72/$S$33)+(#REF!+($O$47^2)/2)*$O$52)/($O$47*SQRT($O$52))))*$EP72-NORMSDIST((((LN($EP72/$S$33)+(#REF!+($O$47^2)/2)*$O$52)/($O$47*SQRT($O$52)))-$O$47*SQRT(($O$52))))*$S$33*EXP(-#REF!*$O$52))*$R$33*100,0)</f>
        <v>0</v>
      </c>
      <c r="FV72" s="69">
        <f ca="1">IFERROR((NORMSDIST(((LN($EP72/$S$34)+(#REF!+($O$47^2)/2)*$O$52)/($O$47*SQRT($O$52))))*$EP72-NORMSDIST((((LN($EP72/$S$34)+(#REF!+($O$47^2)/2)*$O$52)/($O$47*SQRT($O$52)))-$O$47*SQRT(($O$52))))*$S$34*EXP(-#REF!*$O$52))*$R$34*100,0)</f>
        <v>0</v>
      </c>
      <c r="FW72" s="69">
        <f ca="1">IFERROR((NORMSDIST(((LN($EP72/$S$35)+(#REF!+($O$47^2)/2)*$O$52)/($O$47*SQRT($O$52))))*$EP72-NORMSDIST((((LN($EP72/$S$35)+(#REF!+($O$47^2)/2)*$O$52)/($O$47*SQRT($O$52)))-$O$47*SQRT(($O$52))))*$S$35*EXP(-#REF!*$O$52))*$R$35*100,0)</f>
        <v>0</v>
      </c>
      <c r="FX72" s="69">
        <f ca="1">IFERROR((NORMSDIST(((LN($EP72/$S$36)+(#REF!+($O$47^2)/2)*$O$52)/($O$47*SQRT($O$52))))*$EP72-NORMSDIST((((LN($EP72/$S$36)+(#REF!+($O$47^2)/2)*$O$52)/($O$47*SQRT($O$52)))-$O$47*SQRT(($O$52))))*$S$36*EXP(-#REF!*$O$52))*$R$36*100,0)</f>
        <v>0</v>
      </c>
      <c r="FY72" s="69">
        <f ca="1">IFERROR((NORMSDIST(((LN($EP72/$S$37)+(#REF!+($O$47^2)/2)*$O$52)/($O$47*SQRT($O$52))))*$EP72-NORMSDIST((((LN($EP72/$S$37)+(#REF!+($O$47^2)/2)*$O$52)/($O$47*SQRT($O$52)))-$O$47*SQRT(($O$52))))*$S$37*EXP(-#REF!*$O$52))*$R$37*100,0)</f>
        <v>0</v>
      </c>
      <c r="FZ72" s="69">
        <f ca="1">IFERROR((NORMSDIST(((LN($EP72/$S$38)+(#REF!+($O$47^2)/2)*$O$52)/($O$47*SQRT($O$52))))*$EP72-NORMSDIST((((LN($EP72/$S$38)+(#REF!+($O$47^2)/2)*$O$52)/($O$47*SQRT($O$52)))-$O$47*SQRT(($O$52))))*$S$38*EXP(-#REF!*$O$52))*$R$38*100,0)</f>
        <v>0</v>
      </c>
      <c r="GA72" s="69">
        <f ca="1">IFERROR((NORMSDIST(((LN($EP72/$S$39)+(#REF!+($O$47^2)/2)*$O$52)/($O$47*SQRT($O$52))))*$EP72-NORMSDIST((((LN($EP72/$S$39)+(#REF!+($O$47^2)/2)*$O$52)/($O$47*SQRT($O$52)))-$O$47*SQRT(($O$52))))*$S$39*EXP(-#REF!*$O$52))*$R$39*100,0)</f>
        <v>0</v>
      </c>
      <c r="GB72" s="69">
        <f ca="1">IFERROR((NORMSDIST(((LN($EP72/$S$40)+(#REF!+($O$47^2)/2)*$O$52)/($O$47*SQRT($O$52))))*$EP72-NORMSDIST((((LN($EP72/$S$40)+(#REF!+($O$47^2)/2)*$O$52)/($O$47*SQRT($O$52)))-$O$47*SQRT(($O$52))))*$S$40*EXP(-#REF!*$O$52))*$R$40*100,0)</f>
        <v>0</v>
      </c>
      <c r="GC72" s="69">
        <f ca="1">IFERROR((NORMSDIST(((LN($EP72/$S$41)+(#REF!+($O$47^2)/2)*$O$52)/($O$47*SQRT($O$52))))*$EP72-NORMSDIST((((LN($EP72/$S$41)+(#REF!+($O$47^2)/2)*$O$52)/($O$47*SQRT($O$52)))-$O$47*SQRT(($O$52))))*$S$41*EXP(-#REF!*$O$52))*$R$41*100,0)</f>
        <v>0</v>
      </c>
      <c r="GD72" s="69">
        <f ca="1">IFERROR((NORMSDIST(((LN($EP72/$S$42)+(#REF!+($O$47^2)/2)*$O$52)/($O$47*SQRT($O$52))))*$EP72-NORMSDIST((((LN($EP72/$S$42)+(#REF!+($O$47^2)/2)*$O$52)/($O$47*SQRT($O$52)))-$O$47*SQRT(($O$52))))*$S$42*EXP(-#REF!*$O$52))*$R$42*100,0)</f>
        <v>0</v>
      </c>
      <c r="GE72" s="102">
        <f t="shared" ca="1" si="185"/>
        <v>0</v>
      </c>
    </row>
    <row r="73" spans="1:187" ht="13.5" thickTop="1">
      <c r="A73" s="909" t="s">
        <v>207</v>
      </c>
      <c r="B73" s="783"/>
      <c r="C73" s="784"/>
      <c r="D73" s="785"/>
      <c r="E73" s="786">
        <f>-C73*B73</f>
        <v>0</v>
      </c>
      <c r="F73" s="786">
        <f>IF(B73&gt;0,-C73*(1+($O$53+0.0008)*1.21)*B73,-C73*(1-($O$53+0.0008)*1.21)*B73)</f>
        <v>0</v>
      </c>
      <c r="G73" s="787">
        <f>B76</f>
        <v>3880</v>
      </c>
      <c r="H73" s="787"/>
      <c r="I73" s="788">
        <f>-G73*B73</f>
        <v>0</v>
      </c>
      <c r="J73" s="789">
        <f>F73-I73</f>
        <v>0</v>
      </c>
      <c r="K73" s="49"/>
      <c r="L73" s="49"/>
      <c r="M73" s="89"/>
      <c r="N73" s="89"/>
      <c r="O73" s="89"/>
      <c r="P73" s="89"/>
      <c r="Q73" s="88"/>
      <c r="R73" s="89"/>
      <c r="S73" s="90"/>
      <c r="T73" s="89"/>
      <c r="U73" s="89"/>
      <c r="V73" s="89"/>
      <c r="W73" s="89"/>
      <c r="X73" s="49"/>
      <c r="Y73" s="49"/>
      <c r="Z73" s="49"/>
      <c r="AA73" s="88"/>
      <c r="AB73" s="89"/>
      <c r="AC73" s="90"/>
      <c r="AD73" s="89"/>
      <c r="AE73" s="89"/>
      <c r="AF73" s="89"/>
      <c r="AG73" s="89"/>
      <c r="AH73" s="49"/>
      <c r="AI73" s="49"/>
      <c r="AJ73" s="49"/>
      <c r="AK73" s="604"/>
      <c r="AL73" s="605" t="s">
        <v>160</v>
      </c>
      <c r="AM73" s="585"/>
      <c r="AN73" s="599"/>
      <c r="AO73" s="589"/>
      <c r="AP73" s="591">
        <f t="shared" si="16"/>
        <v>0</v>
      </c>
      <c r="AQ73" s="602">
        <f t="shared" si="139"/>
        <v>0</v>
      </c>
      <c r="AR73" s="606" t="s">
        <v>206</v>
      </c>
      <c r="AS73" s="585"/>
      <c r="AT73" s="599"/>
      <c r="AU73" s="589"/>
      <c r="AV73" s="591">
        <f t="shared" si="18"/>
        <v>0</v>
      </c>
      <c r="AW73" s="602">
        <f t="shared" si="140"/>
        <v>0</v>
      </c>
      <c r="AX73" s="609" t="s">
        <v>207</v>
      </c>
      <c r="AY73" s="608"/>
      <c r="AZ73" s="589"/>
      <c r="BA73" s="591">
        <f t="shared" si="20"/>
        <v>0</v>
      </c>
      <c r="BB73" s="593">
        <f t="shared" si="141"/>
        <v>0</v>
      </c>
      <c r="CY73" s="68">
        <f t="shared" si="142"/>
        <v>3044.7008880910239</v>
      </c>
      <c r="CZ73" s="69">
        <f t="shared" si="143"/>
        <v>0</v>
      </c>
      <c r="DA73" s="69">
        <f t="shared" si="144"/>
        <v>0</v>
      </c>
      <c r="DB73" s="69">
        <f t="shared" si="145"/>
        <v>0</v>
      </c>
      <c r="DC73" s="69">
        <f t="shared" si="146"/>
        <v>0</v>
      </c>
      <c r="DD73" s="69">
        <f t="shared" si="147"/>
        <v>0</v>
      </c>
      <c r="DE73" s="69">
        <f t="shared" si="148"/>
        <v>0</v>
      </c>
      <c r="DF73" s="69">
        <f t="shared" si="149"/>
        <v>0</v>
      </c>
      <c r="DG73" s="69">
        <f t="shared" si="150"/>
        <v>0</v>
      </c>
      <c r="DH73" s="69">
        <f t="shared" si="151"/>
        <v>0</v>
      </c>
      <c r="DI73" s="69">
        <f t="shared" si="152"/>
        <v>0</v>
      </c>
      <c r="DJ73" s="69">
        <f t="shared" si="153"/>
        <v>0</v>
      </c>
      <c r="DK73" s="69">
        <f t="shared" si="154"/>
        <v>0</v>
      </c>
      <c r="DL73" s="69">
        <f t="shared" si="155"/>
        <v>0</v>
      </c>
      <c r="DM73" s="69">
        <f t="shared" si="156"/>
        <v>0</v>
      </c>
      <c r="DN73" s="69">
        <f t="shared" si="157"/>
        <v>0</v>
      </c>
      <c r="DO73" s="69">
        <f t="shared" si="158"/>
        <v>0</v>
      </c>
      <c r="DP73" s="69">
        <f t="shared" si="159"/>
        <v>0</v>
      </c>
      <c r="DQ73" s="69">
        <f t="shared" si="160"/>
        <v>0</v>
      </c>
      <c r="DR73" s="69">
        <f t="shared" si="161"/>
        <v>0</v>
      </c>
      <c r="DS73" s="69">
        <f t="shared" si="162"/>
        <v>0</v>
      </c>
      <c r="DT73" s="69">
        <f t="shared" si="163"/>
        <v>0</v>
      </c>
      <c r="DU73" s="69">
        <f t="shared" si="164"/>
        <v>0</v>
      </c>
      <c r="DV73" s="69">
        <f t="shared" si="165"/>
        <v>0</v>
      </c>
      <c r="DW73" s="69">
        <f t="shared" si="166"/>
        <v>0</v>
      </c>
      <c r="DX73" s="69">
        <f t="shared" si="167"/>
        <v>0</v>
      </c>
      <c r="DY73" s="69">
        <f t="shared" si="168"/>
        <v>0</v>
      </c>
      <c r="DZ73" s="69">
        <f t="shared" si="169"/>
        <v>0</v>
      </c>
      <c r="EA73" s="69">
        <f t="shared" si="170"/>
        <v>0</v>
      </c>
      <c r="EB73" s="69">
        <f t="shared" si="171"/>
        <v>0</v>
      </c>
      <c r="EC73" s="69">
        <f t="shared" si="172"/>
        <v>0</v>
      </c>
      <c r="ED73" s="69">
        <f t="shared" si="173"/>
        <v>0</v>
      </c>
      <c r="EE73" s="69">
        <f t="shared" si="174"/>
        <v>0</v>
      </c>
      <c r="EF73" s="69">
        <f t="shared" si="175"/>
        <v>0</v>
      </c>
      <c r="EG73" s="69">
        <f t="shared" si="176"/>
        <v>0</v>
      </c>
      <c r="EH73" s="69">
        <f t="shared" si="177"/>
        <v>0</v>
      </c>
      <c r="EI73" s="69">
        <f t="shared" si="178"/>
        <v>0</v>
      </c>
      <c r="EJ73" s="69">
        <f t="shared" si="179"/>
        <v>0</v>
      </c>
      <c r="EK73" s="69">
        <f t="shared" si="180"/>
        <v>0</v>
      </c>
      <c r="EL73" s="69">
        <f t="shared" si="181"/>
        <v>0</v>
      </c>
      <c r="EM73" s="69">
        <f t="shared" si="182"/>
        <v>0</v>
      </c>
      <c r="EN73" s="102">
        <f t="shared" si="183"/>
        <v>0</v>
      </c>
      <c r="EO73" s="58"/>
      <c r="EP73" s="68">
        <f t="shared" si="184"/>
        <v>3044.7008880910239</v>
      </c>
      <c r="EQ73" s="69">
        <f ca="1">IFERROR((NORMSDIST(((LN($EP73/$S$3)+(#REF!+($O$47^2)/2)*$O$52)/($O$47*SQRT($O$52))))*$EP73-NORMSDIST((((LN($EP73/$S$3)+(#REF!+($O$47^2)/2)*$O$52)/($O$47*SQRT($O$52)))-$O$47*SQRT(($O$52))))*$S$3*EXP(-#REF!*$O$52))*$R$3*100,0)</f>
        <v>0</v>
      </c>
      <c r="ER73" s="69">
        <f ca="1">IFERROR((NORMSDIST(((LN($EP73/$S$4)+(#REF!+($O$47^2)/2)*$O$52)/($O$47*SQRT($O$52))))*$EP73-NORMSDIST((((LN($EP73/$S$4)+(#REF!+($O$47^2)/2)*$O$52)/($O$47*SQRT($O$52)))-$O$47*SQRT(($O$52))))*$S$4*EXP(-#REF!*$O$52))*$R$4*100,0)</f>
        <v>0</v>
      </c>
      <c r="ES73" s="69">
        <f ca="1">IFERROR((NORMSDIST(((LN($EP73/$S$5)+(#REF!+($O$47^2)/2)*$O$52)/($O$47*SQRT($O$52))))*$EP73-NORMSDIST((((LN($EP73/$S$5)+(#REF!+($O$47^2)/2)*$O$52)/($O$47*SQRT($O$52)))-$O$47*SQRT(($O$52))))*$S$5*EXP(-#REF!*$O$52))*$R$5*100,0)</f>
        <v>0</v>
      </c>
      <c r="ET73" s="69">
        <f ca="1">IFERROR((NORMSDIST(((LN($EP73/$S$6)+(#REF!+($O$47^2)/2)*$O$52)/($O$47*SQRT($O$52))))*$EP73-NORMSDIST((((LN($EP73/$S$6)+(#REF!+($O$47^2)/2)*$O$52)/($O$47*SQRT($O$52)))-$O$47*SQRT(($O$52))))*$S$6*EXP(-#REF!*$O$52))*$R$6*100,0)</f>
        <v>0</v>
      </c>
      <c r="EU73" s="69">
        <f ca="1">IFERROR((NORMSDIST(((LN($EP73/$S$7)+(#REF!+($O$47^2)/2)*$O$52)/($O$47*SQRT($O$52))))*$EP73-NORMSDIST((((LN($EP73/$S$7)+(#REF!+($O$47^2)/2)*$O$52)/($O$47*SQRT($O$52)))-$O$47*SQRT(($O$52))))*$S$7*EXP(-#REF!*$O$52))*$R$7*100,0)</f>
        <v>0</v>
      </c>
      <c r="EV73" s="69">
        <f ca="1">IFERROR((NORMSDIST(((LN($EP73/$S$8)+(#REF!+($O$47^2)/2)*$O$52)/($O$47*SQRT($O$52))))*$EP73-NORMSDIST((((LN($EP73/$S$8)+(#REF!+($O$47^2)/2)*$O$52)/($O$47*SQRT($O$52)))-$O$47*SQRT(($O$52))))*$S$8*EXP(-#REF!*$O$52))*$R$8*100,0)</f>
        <v>0</v>
      </c>
      <c r="EW73" s="69">
        <f ca="1">IFERROR((NORMSDIST(((LN($EP73/$S$9)+(#REF!+($O$47^2)/2)*$O$52)/($O$47*SQRT($O$52))))*$EP73-NORMSDIST((((LN($EP73/$S$9)+(#REF!+($O$47^2)/2)*$O$52)/($O$47*SQRT($O$52)))-$O$47*SQRT(($O$52))))*$S$9*EXP(-#REF!*$O$52))*$R$9*100,0)</f>
        <v>0</v>
      </c>
      <c r="EX73" s="69">
        <f ca="1">IFERROR((NORMSDIST(((LN($EP73/$S$10)+(#REF!+($O$47^2)/2)*$O$52)/($O$47*SQRT($O$52))))*$EP73-NORMSDIST((((LN($EP73/$S$10)+(#REF!+($O$47^2)/2)*$O$52)/($O$47*SQRT($O$52)))-$O$47*SQRT(($O$52))))*$S$10*EXP(-#REF!*$O$52))*$R$10*100,0)</f>
        <v>0</v>
      </c>
      <c r="EY73" s="69">
        <f ca="1">IFERROR((NORMSDIST(((LN($EP73/$S$11)+(#REF!+($O$47^2)/2)*$O$52)/($O$47*SQRT($O$52))))*$EP73-NORMSDIST((((LN($EP73/$S$11)+(#REF!+($O$47^2)/2)*$O$52)/($O$47*SQRT($O$52)))-$O$47*SQRT(($O$52))))*$S$11*EXP(-#REF!*$O$52))*$R$11*100,0)</f>
        <v>0</v>
      </c>
      <c r="EZ73" s="69">
        <f ca="1">IFERROR((NORMSDIST(((LN($EP73/$S$12)+(#REF!+($O$47^2)/2)*$O$52)/($O$47*SQRT($O$52))))*$EP73-NORMSDIST((((LN($EP73/$S$12)+(#REF!+($O$47^2)/2)*$O$52)/($O$47*SQRT($O$52)))-$O$47*SQRT(($O$52))))*$S$12*EXP(-#REF!*$O$52))*$R$12*100,0)</f>
        <v>0</v>
      </c>
      <c r="FA73" s="69">
        <f ca="1">IFERROR((NORMSDIST(((LN($EP73/$S$13)+(#REF!+($O$47^2)/2)*$O$52)/($O$47*SQRT($O$52))))*$EP73-NORMSDIST((((LN($EP73/$S$13)+(#REF!+($O$47^2)/2)*$O$52)/($O$47*SQRT($O$52)))-$O$47*SQRT(($O$52))))*$S$13*EXP(-#REF!*$O$52))*$R$13*100,0)</f>
        <v>0</v>
      </c>
      <c r="FB73" s="69">
        <f ca="1">IFERROR((NORMSDIST(((LN($EP73/$S$14)+(#REF!+($O$47^2)/2)*$O$52)/($O$47*SQRT($O$52))))*$EP73-NORMSDIST((((LN($EP73/$S$14)+(#REF!+($O$47^2)/2)*$O$52)/($O$47*SQRT($O$52)))-$O$47*SQRT(($O$52))))*$S$14*EXP(-#REF!*$O$52))*$R$14*100,0)</f>
        <v>0</v>
      </c>
      <c r="FC73" s="69">
        <f ca="1">IFERROR((NORMSDIST(((LN($EP73/$S$15)+(#REF!+($O$47^2)/2)*$O$52)/($O$47*SQRT($O$52))))*$EP73-NORMSDIST((((LN($EP73/$S$15)+(#REF!+($O$47^2)/2)*$O$52)/($O$47*SQRT($O$52)))-$O$47*SQRT(($O$52))))*$S$15*EXP(-#REF!*$O$52))*$R$15*100,0)</f>
        <v>0</v>
      </c>
      <c r="FD73" s="69">
        <f ca="1">IFERROR((NORMSDIST(((LN($EP73/$S$16)+(#REF!+($O$47^2)/2)*$O$52)/($O$47*SQRT($O$52))))*$EP73-NORMSDIST((((LN($EP73/$S$16)+(#REF!+($O$47^2)/2)*$O$52)/($O$47*SQRT($O$52)))-$O$47*SQRT(($O$52))))*$S$16*EXP(-#REF!*$O$52))*$R$16*100,0)</f>
        <v>0</v>
      </c>
      <c r="FE73" s="69">
        <f ca="1">IFERROR((NORMSDIST(((LN($EP73/$S$17)+(#REF!+($O$47^2)/2)*$O$52)/($O$47*SQRT($O$52))))*$EP73-NORMSDIST((((LN($EP73/$S$17)+(#REF!+($O$47^2)/2)*$O$52)/($O$47*SQRT($O$52)))-$O$47*SQRT(($O$52))))*$S$17*EXP(-#REF!*$O$52))*$R$17*100,0)</f>
        <v>0</v>
      </c>
      <c r="FF73" s="69">
        <f ca="1">IFERROR((NORMSDIST(((LN($EP73/$S$18)+(#REF!+($O$47^2)/2)*$O$52)/($O$47*SQRT($O$52))))*$EP73-NORMSDIST((((LN($EP73/$S$18)+(#REF!+($O$47^2)/2)*$O$52)/($O$47*SQRT($O$52)))-$O$47*SQRT(($O$52))))*$S$18*EXP(-#REF!*$O$52))*$R$18*100,0)</f>
        <v>0</v>
      </c>
      <c r="FG73" s="69">
        <f ca="1">IFERROR((NORMSDIST(((LN($EP73/$S$19)+(#REF!+($O$47^2)/2)*$O$52)/($O$47*SQRT($O$52))))*$EP73-NORMSDIST((((LN($EP73/$S$19)+(#REF!+($O$47^2)/2)*$O$52)/($O$47*SQRT($O$52)))-$O$47*SQRT(($O$52))))*$S$19*EXP(-#REF!*$O$52))*$R$19*100,0)</f>
        <v>0</v>
      </c>
      <c r="FH73" s="69">
        <f ca="1">IFERROR((NORMSDIST(((LN($EP73/$S$20)+(#REF!+($O$47^2)/2)*$O$52)/($O$47*SQRT($O$52))))*$EP73-NORMSDIST((((LN($EP73/$S$20)+(#REF!+($O$47^2)/2)*$O$52)/($O$47*SQRT($O$52)))-$O$47*SQRT(($O$52))))*$S$20*EXP(-#REF!*$O$52))*$R$20*100,0)</f>
        <v>0</v>
      </c>
      <c r="FI73" s="69">
        <f ca="1">IFERROR((NORMSDIST(((LN($EP73/$S$21)+(#REF!+($O$47^2)/2)*$O$52)/($O$47*SQRT($O$52))))*$EP73-NORMSDIST((((LN($EP73/$S$21)+(#REF!+($O$47^2)/2)*$O$52)/($O$47*SQRT($O$52)))-$O$47*SQRT(($O$52))))*$S$21*EXP(-#REF!*$O$52))*$R$21*100,0)</f>
        <v>0</v>
      </c>
      <c r="FJ73" s="69">
        <f ca="1">IFERROR((NORMSDIST(((LN($EP73/$S$22)+(#REF!+($O$47^2)/2)*$O$52)/($O$47*SQRT($O$52))))*$EP73-NORMSDIST((((LN($EP73/$S$22)+(#REF!+($O$47^2)/2)*$O$52)/($O$47*SQRT($O$52)))-$O$47*SQRT(($O$52))))*$S$22*EXP(-#REF!*$O$52))*$R$22*100,0)</f>
        <v>0</v>
      </c>
      <c r="FK73" s="69">
        <f ca="1">IFERROR((NORMSDIST(((LN($EP73/$S$23)+(#REF!+($O$47^2)/2)*$O$52)/($O$47*SQRT($O$52))))*$EP73-NORMSDIST((((LN($EP73/$S$23)+(#REF!+($O$47^2)/2)*$O$52)/($O$47*SQRT($O$52)))-$O$47*SQRT(($O$52))))*$S$23*EXP(-#REF!*$O$52))*$R$23*100,0)</f>
        <v>0</v>
      </c>
      <c r="FL73" s="69">
        <f ca="1">IFERROR((NORMSDIST(((LN($EP73/$S$24)+(#REF!+($O$47^2)/2)*$O$52)/($O$47*SQRT($O$52))))*$EP73-NORMSDIST((((LN($EP73/$S$24)+(#REF!+($O$47^2)/2)*$O$52)/($O$47*SQRT($O$52)))-$O$47*SQRT(($O$52))))*$S$24*EXP(-#REF!*$O$52))*$R$24*100,0)</f>
        <v>0</v>
      </c>
      <c r="FM73" s="69">
        <f ca="1">IFERROR((NORMSDIST(((LN($EP73/$S$25)+(#REF!+($O$47^2)/2)*$O$52)/($O$47*SQRT($O$52))))*$EP73-NORMSDIST((((LN($EP73/$S$25)+(#REF!+($O$47^2)/2)*$O$52)/($O$47*SQRT($O$52)))-$O$47*SQRT(($O$52))))*$S$25*EXP(-#REF!*$O$52))*$R$25*100,0)</f>
        <v>0</v>
      </c>
      <c r="FN73" s="69">
        <f ca="1">IFERROR((NORMSDIST(((LN($EP73/$S$26)+(#REF!+($O$47^2)/2)*$O$52)/($O$47*SQRT($O$52))))*$EP73-NORMSDIST((((LN($EP73/$S$26)+(#REF!+($O$47^2)/2)*$O$52)/($O$47*SQRT($O$52)))-$O$47*SQRT(($O$52))))*$S$26*EXP(-#REF!*$O$52))*$R$26*100,0)</f>
        <v>0</v>
      </c>
      <c r="FO73" s="69">
        <f ca="1">IFERROR((NORMSDIST(((LN($EP73/$S$27)+(#REF!+($O$47^2)/2)*$O$52)/($O$47*SQRT($O$52))))*$EP73-NORMSDIST((((LN($EP73/$S$27)+(#REF!+($O$47^2)/2)*$O$52)/($O$47*SQRT($O$52)))-$O$47*SQRT(($O$52))))*$S$27*EXP(-#REF!*$O$52))*$R$27*100,0)</f>
        <v>0</v>
      </c>
      <c r="FP73" s="69">
        <f ca="1">IFERROR((NORMSDIST(((LN($EP73/$S$28)+(#REF!+($O$47^2)/2)*$O$52)/($O$47*SQRT($O$52))))*$EP73-NORMSDIST((((LN($EP73/$S$28)+(#REF!+($O$47^2)/2)*$O$52)/($O$47*SQRT($O$52)))-$O$47*SQRT(($O$52))))*$S$28*EXP(-#REF!*$O$52))*$R$28*100,0)</f>
        <v>0</v>
      </c>
      <c r="FQ73" s="69">
        <f ca="1">IFERROR((NORMSDIST(((LN($EP73/$S$29)+(#REF!+($O$47^2)/2)*$O$52)/($O$47*SQRT($O$52))))*$EP73-NORMSDIST((((LN($EP73/$S$29)+(#REF!+($O$47^2)/2)*$O$52)/($O$47*SQRT($O$52)))-$O$47*SQRT(($O$52))))*$S$29*EXP(-#REF!*$O$52))*$R$29*100,0)</f>
        <v>0</v>
      </c>
      <c r="FR73" s="69">
        <f ca="1">IFERROR((NORMSDIST(((LN($EP73/$S$30)+(#REF!+($O$47^2)/2)*$O$52)/($O$47*SQRT($O$52))))*$EP73-NORMSDIST((((LN($EP73/$S$30)+(#REF!+($O$47^2)/2)*$O$52)/($O$47*SQRT($O$52)))-$O$47*SQRT(($O$52))))*$S$30*EXP(-#REF!*$O$52))*$R$30*100,0)</f>
        <v>0</v>
      </c>
      <c r="FS73" s="69">
        <f ca="1">IFERROR((NORMSDIST(((LN($EP73/$S$31)+(#REF!+($O$47^2)/2)*$O$52)/($O$47*SQRT($O$52))))*$EP73-NORMSDIST((((LN($EP73/$S$31)+(#REF!+($O$47^2)/2)*$O$52)/($O$47*SQRT($O$52)))-$O$47*SQRT(($O$52))))*$S$31*EXP(-#REF!*$O$52))*$R$31*100,0)</f>
        <v>0</v>
      </c>
      <c r="FT73" s="69">
        <f ca="1">IFERROR((NORMSDIST(((LN($EP73/$S$32)+(#REF!+($O$47^2)/2)*$O$52)/($O$47*SQRT($O$52))))*$EP73-NORMSDIST((((LN($EP73/$S$32)+(#REF!+($O$47^2)/2)*$O$52)/($O$47*SQRT($O$52)))-$O$47*SQRT(($O$52))))*$S$32*EXP(-#REF!*$O$52))*$R$32*100,0)</f>
        <v>0</v>
      </c>
      <c r="FU73" s="69">
        <f ca="1">IFERROR((NORMSDIST(((LN($EP73/$S$33)+(#REF!+($O$47^2)/2)*$O$52)/($O$47*SQRT($O$52))))*$EP73-NORMSDIST((((LN($EP73/$S$33)+(#REF!+($O$47^2)/2)*$O$52)/($O$47*SQRT($O$52)))-$O$47*SQRT(($O$52))))*$S$33*EXP(-#REF!*$O$52))*$R$33*100,0)</f>
        <v>0</v>
      </c>
      <c r="FV73" s="69">
        <f ca="1">IFERROR((NORMSDIST(((LN($EP73/$S$34)+(#REF!+($O$47^2)/2)*$O$52)/($O$47*SQRT($O$52))))*$EP73-NORMSDIST((((LN($EP73/$S$34)+(#REF!+($O$47^2)/2)*$O$52)/($O$47*SQRT($O$52)))-$O$47*SQRT(($O$52))))*$S$34*EXP(-#REF!*$O$52))*$R$34*100,0)</f>
        <v>0</v>
      </c>
      <c r="FW73" s="69">
        <f ca="1">IFERROR((NORMSDIST(((LN($EP73/$S$35)+(#REF!+($O$47^2)/2)*$O$52)/($O$47*SQRT($O$52))))*$EP73-NORMSDIST((((LN($EP73/$S$35)+(#REF!+($O$47^2)/2)*$O$52)/($O$47*SQRT($O$52)))-$O$47*SQRT(($O$52))))*$S$35*EXP(-#REF!*$O$52))*$R$35*100,0)</f>
        <v>0</v>
      </c>
      <c r="FX73" s="69">
        <f ca="1">IFERROR((NORMSDIST(((LN($EP73/$S$36)+(#REF!+($O$47^2)/2)*$O$52)/($O$47*SQRT($O$52))))*$EP73-NORMSDIST((((LN($EP73/$S$36)+(#REF!+($O$47^2)/2)*$O$52)/($O$47*SQRT($O$52)))-$O$47*SQRT(($O$52))))*$S$36*EXP(-#REF!*$O$52))*$R$36*100,0)</f>
        <v>0</v>
      </c>
      <c r="FY73" s="69">
        <f ca="1">IFERROR((NORMSDIST(((LN($EP73/$S$37)+(#REF!+($O$47^2)/2)*$O$52)/($O$47*SQRT($O$52))))*$EP73-NORMSDIST((((LN($EP73/$S$37)+(#REF!+($O$47^2)/2)*$O$52)/($O$47*SQRT($O$52)))-$O$47*SQRT(($O$52))))*$S$37*EXP(-#REF!*$O$52))*$R$37*100,0)</f>
        <v>0</v>
      </c>
      <c r="FZ73" s="69">
        <f ca="1">IFERROR((NORMSDIST(((LN($EP73/$S$38)+(#REF!+($O$47^2)/2)*$O$52)/($O$47*SQRT($O$52))))*$EP73-NORMSDIST((((LN($EP73/$S$38)+(#REF!+($O$47^2)/2)*$O$52)/($O$47*SQRT($O$52)))-$O$47*SQRT(($O$52))))*$S$38*EXP(-#REF!*$O$52))*$R$38*100,0)</f>
        <v>0</v>
      </c>
      <c r="GA73" s="69">
        <f ca="1">IFERROR((NORMSDIST(((LN($EP73/$S$39)+(#REF!+($O$47^2)/2)*$O$52)/($O$47*SQRT($O$52))))*$EP73-NORMSDIST((((LN($EP73/$S$39)+(#REF!+($O$47^2)/2)*$O$52)/($O$47*SQRT($O$52)))-$O$47*SQRT(($O$52))))*$S$39*EXP(-#REF!*$O$52))*$R$39*100,0)</f>
        <v>0</v>
      </c>
      <c r="GB73" s="69">
        <f ca="1">IFERROR((NORMSDIST(((LN($EP73/$S$40)+(#REF!+($O$47^2)/2)*$O$52)/($O$47*SQRT($O$52))))*$EP73-NORMSDIST((((LN($EP73/$S$40)+(#REF!+($O$47^2)/2)*$O$52)/($O$47*SQRT($O$52)))-$O$47*SQRT(($O$52))))*$S$40*EXP(-#REF!*$O$52))*$R$40*100,0)</f>
        <v>0</v>
      </c>
      <c r="GC73" s="69">
        <f ca="1">IFERROR((NORMSDIST(((LN($EP73/$S$41)+(#REF!+($O$47^2)/2)*$O$52)/($O$47*SQRT($O$52))))*$EP73-NORMSDIST((((LN($EP73/$S$41)+(#REF!+($O$47^2)/2)*$O$52)/($O$47*SQRT($O$52)))-$O$47*SQRT(($O$52))))*$S$41*EXP(-#REF!*$O$52))*$R$41*100,0)</f>
        <v>0</v>
      </c>
      <c r="GD73" s="69">
        <f ca="1">IFERROR((NORMSDIST(((LN($EP73/$S$42)+(#REF!+($O$47^2)/2)*$O$52)/($O$47*SQRT($O$52))))*$EP73-NORMSDIST((((LN($EP73/$S$42)+(#REF!+($O$47^2)/2)*$O$52)/($O$47*SQRT($O$52)))-$O$47*SQRT(($O$52))))*$S$42*EXP(-#REF!*$O$52))*$R$42*100,0)</f>
        <v>0</v>
      </c>
      <c r="GE73" s="102">
        <f t="shared" ca="1" si="185"/>
        <v>0</v>
      </c>
    </row>
    <row r="74" spans="1:187">
      <c r="A74" s="907"/>
      <c r="B74" s="683"/>
      <c r="C74" s="684"/>
      <c r="D74" s="685"/>
      <c r="E74" s="168">
        <f>-C74*B74</f>
        <v>0</v>
      </c>
      <c r="F74" s="168">
        <f>IF(B74&gt;0,-C74*(1+($O$53+0.0008)*1.21)*B74,-C74*(1-($O$53+0.0008)*1.21)*B74)</f>
        <v>0</v>
      </c>
      <c r="G74" s="679">
        <f>G73</f>
        <v>3880</v>
      </c>
      <c r="H74" s="679"/>
      <c r="I74" s="686">
        <f>-G74*B74</f>
        <v>0</v>
      </c>
      <c r="J74" s="682">
        <f>F74-I74</f>
        <v>0</v>
      </c>
      <c r="K74" s="49"/>
      <c r="L74" s="49"/>
      <c r="M74" s="89"/>
      <c r="N74" s="89"/>
      <c r="O74" s="89"/>
      <c r="P74" s="49"/>
      <c r="Q74" s="50"/>
      <c r="R74" s="49"/>
      <c r="S74" s="53"/>
      <c r="T74" s="49"/>
      <c r="U74" s="49"/>
      <c r="V74" s="49"/>
      <c r="W74" s="49"/>
      <c r="X74" s="49"/>
      <c r="Y74" s="49"/>
      <c r="Z74" s="49"/>
      <c r="AA74" s="50"/>
      <c r="AB74" s="49"/>
      <c r="AC74" s="53"/>
      <c r="AD74" s="49"/>
      <c r="AE74" s="49"/>
      <c r="AF74" s="49"/>
      <c r="AG74" s="49"/>
      <c r="AH74" s="49"/>
      <c r="AI74" s="49"/>
      <c r="AJ74" s="49"/>
      <c r="AK74" s="603"/>
      <c r="AL74" s="605" t="s">
        <v>160</v>
      </c>
      <c r="AM74" s="584"/>
      <c r="AN74" s="598"/>
      <c r="AO74" s="587"/>
      <c r="AP74" s="590">
        <f t="shared" si="16"/>
        <v>0</v>
      </c>
      <c r="AQ74" s="601">
        <f t="shared" si="139"/>
        <v>0</v>
      </c>
      <c r="AR74" s="606" t="s">
        <v>206</v>
      </c>
      <c r="AS74" s="584"/>
      <c r="AT74" s="598"/>
      <c r="AU74" s="587"/>
      <c r="AV74" s="590">
        <f t="shared" si="18"/>
        <v>0</v>
      </c>
      <c r="AW74" s="601">
        <f t="shared" si="140"/>
        <v>0</v>
      </c>
      <c r="AX74" s="609" t="s">
        <v>207</v>
      </c>
      <c r="AY74" s="607"/>
      <c r="AZ74" s="587"/>
      <c r="BA74" s="590">
        <f t="shared" si="20"/>
        <v>0</v>
      </c>
      <c r="BB74" s="592">
        <f t="shared" si="141"/>
        <v>0</v>
      </c>
      <c r="CY74" s="68">
        <f t="shared" si="142"/>
        <v>3106.8376409092079</v>
      </c>
      <c r="CZ74" s="69">
        <f t="shared" si="143"/>
        <v>0</v>
      </c>
      <c r="DA74" s="69">
        <f t="shared" si="144"/>
        <v>0</v>
      </c>
      <c r="DB74" s="69">
        <f t="shared" si="145"/>
        <v>0</v>
      </c>
      <c r="DC74" s="69">
        <f t="shared" si="146"/>
        <v>0</v>
      </c>
      <c r="DD74" s="69">
        <f t="shared" si="147"/>
        <v>0</v>
      </c>
      <c r="DE74" s="69">
        <f t="shared" si="148"/>
        <v>0</v>
      </c>
      <c r="DF74" s="69">
        <f t="shared" si="149"/>
        <v>0</v>
      </c>
      <c r="DG74" s="69">
        <f t="shared" si="150"/>
        <v>0</v>
      </c>
      <c r="DH74" s="69">
        <f t="shared" si="151"/>
        <v>0</v>
      </c>
      <c r="DI74" s="69">
        <f t="shared" si="152"/>
        <v>0</v>
      </c>
      <c r="DJ74" s="69">
        <f t="shared" si="153"/>
        <v>0</v>
      </c>
      <c r="DK74" s="69">
        <f t="shared" si="154"/>
        <v>0</v>
      </c>
      <c r="DL74" s="69">
        <f t="shared" si="155"/>
        <v>0</v>
      </c>
      <c r="DM74" s="69">
        <f t="shared" si="156"/>
        <v>0</v>
      </c>
      <c r="DN74" s="69">
        <f t="shared" si="157"/>
        <v>0</v>
      </c>
      <c r="DO74" s="69">
        <f t="shared" si="158"/>
        <v>0</v>
      </c>
      <c r="DP74" s="69">
        <f t="shared" si="159"/>
        <v>0</v>
      </c>
      <c r="DQ74" s="69">
        <f t="shared" si="160"/>
        <v>0</v>
      </c>
      <c r="DR74" s="69">
        <f t="shared" si="161"/>
        <v>0</v>
      </c>
      <c r="DS74" s="69">
        <f t="shared" si="162"/>
        <v>0</v>
      </c>
      <c r="DT74" s="69">
        <f t="shared" si="163"/>
        <v>0</v>
      </c>
      <c r="DU74" s="69">
        <f t="shared" si="164"/>
        <v>0</v>
      </c>
      <c r="DV74" s="69">
        <f t="shared" si="165"/>
        <v>0</v>
      </c>
      <c r="DW74" s="69">
        <f t="shared" si="166"/>
        <v>0</v>
      </c>
      <c r="DX74" s="69">
        <f t="shared" si="167"/>
        <v>0</v>
      </c>
      <c r="DY74" s="69">
        <f t="shared" si="168"/>
        <v>0</v>
      </c>
      <c r="DZ74" s="69">
        <f t="shared" si="169"/>
        <v>0</v>
      </c>
      <c r="EA74" s="69">
        <f t="shared" si="170"/>
        <v>0</v>
      </c>
      <c r="EB74" s="69">
        <f t="shared" si="171"/>
        <v>0</v>
      </c>
      <c r="EC74" s="69">
        <f t="shared" si="172"/>
        <v>0</v>
      </c>
      <c r="ED74" s="69">
        <f t="shared" si="173"/>
        <v>0</v>
      </c>
      <c r="EE74" s="69">
        <f t="shared" si="174"/>
        <v>0</v>
      </c>
      <c r="EF74" s="69">
        <f t="shared" si="175"/>
        <v>0</v>
      </c>
      <c r="EG74" s="69">
        <f t="shared" si="176"/>
        <v>0</v>
      </c>
      <c r="EH74" s="69">
        <f t="shared" si="177"/>
        <v>0</v>
      </c>
      <c r="EI74" s="69">
        <f t="shared" si="178"/>
        <v>0</v>
      </c>
      <c r="EJ74" s="69">
        <f t="shared" si="179"/>
        <v>0</v>
      </c>
      <c r="EK74" s="69">
        <f t="shared" si="180"/>
        <v>0</v>
      </c>
      <c r="EL74" s="69">
        <f t="shared" si="181"/>
        <v>0</v>
      </c>
      <c r="EM74" s="69">
        <f t="shared" si="182"/>
        <v>0</v>
      </c>
      <c r="EN74" s="102">
        <f t="shared" si="183"/>
        <v>0</v>
      </c>
      <c r="EO74" s="58"/>
      <c r="EP74" s="68">
        <f t="shared" si="184"/>
        <v>3106.8376409092079</v>
      </c>
      <c r="EQ74" s="69">
        <f ca="1">IFERROR((NORMSDIST(((LN($EP74/$S$3)+(#REF!+($O$47^2)/2)*$O$52)/($O$47*SQRT($O$52))))*$EP74-NORMSDIST((((LN($EP74/$S$3)+(#REF!+($O$47^2)/2)*$O$52)/($O$47*SQRT($O$52)))-$O$47*SQRT(($O$52))))*$S$3*EXP(-#REF!*$O$52))*$R$3*100,0)</f>
        <v>0</v>
      </c>
      <c r="ER74" s="69">
        <f ca="1">IFERROR((NORMSDIST(((LN($EP74/$S$4)+(#REF!+($O$47^2)/2)*$O$52)/($O$47*SQRT($O$52))))*$EP74-NORMSDIST((((LN($EP74/$S$4)+(#REF!+($O$47^2)/2)*$O$52)/($O$47*SQRT($O$52)))-$O$47*SQRT(($O$52))))*$S$4*EXP(-#REF!*$O$52))*$R$4*100,0)</f>
        <v>0</v>
      </c>
      <c r="ES74" s="69">
        <f ca="1">IFERROR((NORMSDIST(((LN($EP74/$S$5)+(#REF!+($O$47^2)/2)*$O$52)/($O$47*SQRT($O$52))))*$EP74-NORMSDIST((((LN($EP74/$S$5)+(#REF!+($O$47^2)/2)*$O$52)/($O$47*SQRT($O$52)))-$O$47*SQRT(($O$52))))*$S$5*EXP(-#REF!*$O$52))*$R$5*100,0)</f>
        <v>0</v>
      </c>
      <c r="ET74" s="69">
        <f ca="1">IFERROR((NORMSDIST(((LN($EP74/$S$6)+(#REF!+($O$47^2)/2)*$O$52)/($O$47*SQRT($O$52))))*$EP74-NORMSDIST((((LN($EP74/$S$6)+(#REF!+($O$47^2)/2)*$O$52)/($O$47*SQRT($O$52)))-$O$47*SQRT(($O$52))))*$S$6*EXP(-#REF!*$O$52))*$R$6*100,0)</f>
        <v>0</v>
      </c>
      <c r="EU74" s="69">
        <f ca="1">IFERROR((NORMSDIST(((LN($EP74/$S$7)+(#REF!+($O$47^2)/2)*$O$52)/($O$47*SQRT($O$52))))*$EP74-NORMSDIST((((LN($EP74/$S$7)+(#REF!+($O$47^2)/2)*$O$52)/($O$47*SQRT($O$52)))-$O$47*SQRT(($O$52))))*$S$7*EXP(-#REF!*$O$52))*$R$7*100,0)</f>
        <v>0</v>
      </c>
      <c r="EV74" s="69">
        <f ca="1">IFERROR((NORMSDIST(((LN($EP74/$S$8)+(#REF!+($O$47^2)/2)*$O$52)/($O$47*SQRT($O$52))))*$EP74-NORMSDIST((((LN($EP74/$S$8)+(#REF!+($O$47^2)/2)*$O$52)/($O$47*SQRT($O$52)))-$O$47*SQRT(($O$52))))*$S$8*EXP(-#REF!*$O$52))*$R$8*100,0)</f>
        <v>0</v>
      </c>
      <c r="EW74" s="69">
        <f ca="1">IFERROR((NORMSDIST(((LN($EP74/$S$9)+(#REF!+($O$47^2)/2)*$O$52)/($O$47*SQRT($O$52))))*$EP74-NORMSDIST((((LN($EP74/$S$9)+(#REF!+($O$47^2)/2)*$O$52)/($O$47*SQRT($O$52)))-$O$47*SQRT(($O$52))))*$S$9*EXP(-#REF!*$O$52))*$R$9*100,0)</f>
        <v>0</v>
      </c>
      <c r="EX74" s="69">
        <f ca="1">IFERROR((NORMSDIST(((LN($EP74/$S$10)+(#REF!+($O$47^2)/2)*$O$52)/($O$47*SQRT($O$52))))*$EP74-NORMSDIST((((LN($EP74/$S$10)+(#REF!+($O$47^2)/2)*$O$52)/($O$47*SQRT($O$52)))-$O$47*SQRT(($O$52))))*$S$10*EXP(-#REF!*$O$52))*$R$10*100,0)</f>
        <v>0</v>
      </c>
      <c r="EY74" s="69">
        <f ca="1">IFERROR((NORMSDIST(((LN($EP74/$S$11)+(#REF!+($O$47^2)/2)*$O$52)/($O$47*SQRT($O$52))))*$EP74-NORMSDIST((((LN($EP74/$S$11)+(#REF!+($O$47^2)/2)*$O$52)/($O$47*SQRT($O$52)))-$O$47*SQRT(($O$52))))*$S$11*EXP(-#REF!*$O$52))*$R$11*100,0)</f>
        <v>0</v>
      </c>
      <c r="EZ74" s="69">
        <f ca="1">IFERROR((NORMSDIST(((LN($EP74/$S$12)+(#REF!+($O$47^2)/2)*$O$52)/($O$47*SQRT($O$52))))*$EP74-NORMSDIST((((LN($EP74/$S$12)+(#REF!+($O$47^2)/2)*$O$52)/($O$47*SQRT($O$52)))-$O$47*SQRT(($O$52))))*$S$12*EXP(-#REF!*$O$52))*$R$12*100,0)</f>
        <v>0</v>
      </c>
      <c r="FA74" s="69">
        <f ca="1">IFERROR((NORMSDIST(((LN($EP74/$S$13)+(#REF!+($O$47^2)/2)*$O$52)/($O$47*SQRT($O$52))))*$EP74-NORMSDIST((((LN($EP74/$S$13)+(#REF!+($O$47^2)/2)*$O$52)/($O$47*SQRT($O$52)))-$O$47*SQRT(($O$52))))*$S$13*EXP(-#REF!*$O$52))*$R$13*100,0)</f>
        <v>0</v>
      </c>
      <c r="FB74" s="69">
        <f ca="1">IFERROR((NORMSDIST(((LN($EP74/$S$14)+(#REF!+($O$47^2)/2)*$O$52)/($O$47*SQRT($O$52))))*$EP74-NORMSDIST((((LN($EP74/$S$14)+(#REF!+($O$47^2)/2)*$O$52)/($O$47*SQRT($O$52)))-$O$47*SQRT(($O$52))))*$S$14*EXP(-#REF!*$O$52))*$R$14*100,0)</f>
        <v>0</v>
      </c>
      <c r="FC74" s="69">
        <f ca="1">IFERROR((NORMSDIST(((LN($EP74/$S$15)+(#REF!+($O$47^2)/2)*$O$52)/($O$47*SQRT($O$52))))*$EP74-NORMSDIST((((LN($EP74/$S$15)+(#REF!+($O$47^2)/2)*$O$52)/($O$47*SQRT($O$52)))-$O$47*SQRT(($O$52))))*$S$15*EXP(-#REF!*$O$52))*$R$15*100,0)</f>
        <v>0</v>
      </c>
      <c r="FD74" s="69">
        <f ca="1">IFERROR((NORMSDIST(((LN($EP74/$S$16)+(#REF!+($O$47^2)/2)*$O$52)/($O$47*SQRT($O$52))))*$EP74-NORMSDIST((((LN($EP74/$S$16)+(#REF!+($O$47^2)/2)*$O$52)/($O$47*SQRT($O$52)))-$O$47*SQRT(($O$52))))*$S$16*EXP(-#REF!*$O$52))*$R$16*100,0)</f>
        <v>0</v>
      </c>
      <c r="FE74" s="69">
        <f ca="1">IFERROR((NORMSDIST(((LN($EP74/$S$17)+(#REF!+($O$47^2)/2)*$O$52)/($O$47*SQRT($O$52))))*$EP74-NORMSDIST((((LN($EP74/$S$17)+(#REF!+($O$47^2)/2)*$O$52)/($O$47*SQRT($O$52)))-$O$47*SQRT(($O$52))))*$S$17*EXP(-#REF!*$O$52))*$R$17*100,0)</f>
        <v>0</v>
      </c>
      <c r="FF74" s="69">
        <f ca="1">IFERROR((NORMSDIST(((LN($EP74/$S$18)+(#REF!+($O$47^2)/2)*$O$52)/($O$47*SQRT($O$52))))*$EP74-NORMSDIST((((LN($EP74/$S$18)+(#REF!+($O$47^2)/2)*$O$52)/($O$47*SQRT($O$52)))-$O$47*SQRT(($O$52))))*$S$18*EXP(-#REF!*$O$52))*$R$18*100,0)</f>
        <v>0</v>
      </c>
      <c r="FG74" s="69">
        <f ca="1">IFERROR((NORMSDIST(((LN($EP74/$S$19)+(#REF!+($O$47^2)/2)*$O$52)/($O$47*SQRT($O$52))))*$EP74-NORMSDIST((((LN($EP74/$S$19)+(#REF!+($O$47^2)/2)*$O$52)/($O$47*SQRT($O$52)))-$O$47*SQRT(($O$52))))*$S$19*EXP(-#REF!*$O$52))*$R$19*100,0)</f>
        <v>0</v>
      </c>
      <c r="FH74" s="69">
        <f ca="1">IFERROR((NORMSDIST(((LN($EP74/$S$20)+(#REF!+($O$47^2)/2)*$O$52)/($O$47*SQRT($O$52))))*$EP74-NORMSDIST((((LN($EP74/$S$20)+(#REF!+($O$47^2)/2)*$O$52)/($O$47*SQRT($O$52)))-$O$47*SQRT(($O$52))))*$S$20*EXP(-#REF!*$O$52))*$R$20*100,0)</f>
        <v>0</v>
      </c>
      <c r="FI74" s="69">
        <f ca="1">IFERROR((NORMSDIST(((LN($EP74/$S$21)+(#REF!+($O$47^2)/2)*$O$52)/($O$47*SQRT($O$52))))*$EP74-NORMSDIST((((LN($EP74/$S$21)+(#REF!+($O$47^2)/2)*$O$52)/($O$47*SQRT($O$52)))-$O$47*SQRT(($O$52))))*$S$21*EXP(-#REF!*$O$52))*$R$21*100,0)</f>
        <v>0</v>
      </c>
      <c r="FJ74" s="69">
        <f ca="1">IFERROR((NORMSDIST(((LN($EP74/$S$22)+(#REF!+($O$47^2)/2)*$O$52)/($O$47*SQRT($O$52))))*$EP74-NORMSDIST((((LN($EP74/$S$22)+(#REF!+($O$47^2)/2)*$O$52)/($O$47*SQRT($O$52)))-$O$47*SQRT(($O$52))))*$S$22*EXP(-#REF!*$O$52))*$R$22*100,0)</f>
        <v>0</v>
      </c>
      <c r="FK74" s="69">
        <f ca="1">IFERROR((NORMSDIST(((LN($EP74/$S$23)+(#REF!+($O$47^2)/2)*$O$52)/($O$47*SQRT($O$52))))*$EP74-NORMSDIST((((LN($EP74/$S$23)+(#REF!+($O$47^2)/2)*$O$52)/($O$47*SQRT($O$52)))-$O$47*SQRT(($O$52))))*$S$23*EXP(-#REF!*$O$52))*$R$23*100,0)</f>
        <v>0</v>
      </c>
      <c r="FL74" s="69">
        <f ca="1">IFERROR((NORMSDIST(((LN($EP74/$S$24)+(#REF!+($O$47^2)/2)*$O$52)/($O$47*SQRT($O$52))))*$EP74-NORMSDIST((((LN($EP74/$S$24)+(#REF!+($O$47^2)/2)*$O$52)/($O$47*SQRT($O$52)))-$O$47*SQRT(($O$52))))*$S$24*EXP(-#REF!*$O$52))*$R$24*100,0)</f>
        <v>0</v>
      </c>
      <c r="FM74" s="69">
        <f ca="1">IFERROR((NORMSDIST(((LN($EP74/$S$25)+(#REF!+($O$47^2)/2)*$O$52)/($O$47*SQRT($O$52))))*$EP74-NORMSDIST((((LN($EP74/$S$25)+(#REF!+($O$47^2)/2)*$O$52)/($O$47*SQRT($O$52)))-$O$47*SQRT(($O$52))))*$S$25*EXP(-#REF!*$O$52))*$R$25*100,0)</f>
        <v>0</v>
      </c>
      <c r="FN74" s="69">
        <f ca="1">IFERROR((NORMSDIST(((LN($EP74/$S$26)+(#REF!+($O$47^2)/2)*$O$52)/($O$47*SQRT($O$52))))*$EP74-NORMSDIST((((LN($EP74/$S$26)+(#REF!+($O$47^2)/2)*$O$52)/($O$47*SQRT($O$52)))-$O$47*SQRT(($O$52))))*$S$26*EXP(-#REF!*$O$52))*$R$26*100,0)</f>
        <v>0</v>
      </c>
      <c r="FO74" s="69">
        <f ca="1">IFERROR((NORMSDIST(((LN($EP74/$S$27)+(#REF!+($O$47^2)/2)*$O$52)/($O$47*SQRT($O$52))))*$EP74-NORMSDIST((((LN($EP74/$S$27)+(#REF!+($O$47^2)/2)*$O$52)/($O$47*SQRT($O$52)))-$O$47*SQRT(($O$52))))*$S$27*EXP(-#REF!*$O$52))*$R$27*100,0)</f>
        <v>0</v>
      </c>
      <c r="FP74" s="69">
        <f ca="1">IFERROR((NORMSDIST(((LN($EP74/$S$28)+(#REF!+($O$47^2)/2)*$O$52)/($O$47*SQRT($O$52))))*$EP74-NORMSDIST((((LN($EP74/$S$28)+(#REF!+($O$47^2)/2)*$O$52)/($O$47*SQRT($O$52)))-$O$47*SQRT(($O$52))))*$S$28*EXP(-#REF!*$O$52))*$R$28*100,0)</f>
        <v>0</v>
      </c>
      <c r="FQ74" s="69">
        <f ca="1">IFERROR((NORMSDIST(((LN($EP74/$S$29)+(#REF!+($O$47^2)/2)*$O$52)/($O$47*SQRT($O$52))))*$EP74-NORMSDIST((((LN($EP74/$S$29)+(#REF!+($O$47^2)/2)*$O$52)/($O$47*SQRT($O$52)))-$O$47*SQRT(($O$52))))*$S$29*EXP(-#REF!*$O$52))*$R$29*100,0)</f>
        <v>0</v>
      </c>
      <c r="FR74" s="69">
        <f ca="1">IFERROR((NORMSDIST(((LN($EP74/$S$30)+(#REF!+($O$47^2)/2)*$O$52)/($O$47*SQRT($O$52))))*$EP74-NORMSDIST((((LN($EP74/$S$30)+(#REF!+($O$47^2)/2)*$O$52)/($O$47*SQRT($O$52)))-$O$47*SQRT(($O$52))))*$S$30*EXP(-#REF!*$O$52))*$R$30*100,0)</f>
        <v>0</v>
      </c>
      <c r="FS74" s="69">
        <f ca="1">IFERROR((NORMSDIST(((LN($EP74/$S$31)+(#REF!+($O$47^2)/2)*$O$52)/($O$47*SQRT($O$52))))*$EP74-NORMSDIST((((LN($EP74/$S$31)+(#REF!+($O$47^2)/2)*$O$52)/($O$47*SQRT($O$52)))-$O$47*SQRT(($O$52))))*$S$31*EXP(-#REF!*$O$52))*$R$31*100,0)</f>
        <v>0</v>
      </c>
      <c r="FT74" s="69">
        <f ca="1">IFERROR((NORMSDIST(((LN($EP74/$S$32)+(#REF!+($O$47^2)/2)*$O$52)/($O$47*SQRT($O$52))))*$EP74-NORMSDIST((((LN($EP74/$S$32)+(#REF!+($O$47^2)/2)*$O$52)/($O$47*SQRT($O$52)))-$O$47*SQRT(($O$52))))*$S$32*EXP(-#REF!*$O$52))*$R$32*100,0)</f>
        <v>0</v>
      </c>
      <c r="FU74" s="69">
        <f ca="1">IFERROR((NORMSDIST(((LN($EP74/$S$33)+(#REF!+($O$47^2)/2)*$O$52)/($O$47*SQRT($O$52))))*$EP74-NORMSDIST((((LN($EP74/$S$33)+(#REF!+($O$47^2)/2)*$O$52)/($O$47*SQRT($O$52)))-$O$47*SQRT(($O$52))))*$S$33*EXP(-#REF!*$O$52))*$R$33*100,0)</f>
        <v>0</v>
      </c>
      <c r="FV74" s="69">
        <f ca="1">IFERROR((NORMSDIST(((LN($EP74/$S$34)+(#REF!+($O$47^2)/2)*$O$52)/($O$47*SQRT($O$52))))*$EP74-NORMSDIST((((LN($EP74/$S$34)+(#REF!+($O$47^2)/2)*$O$52)/($O$47*SQRT($O$52)))-$O$47*SQRT(($O$52))))*$S$34*EXP(-#REF!*$O$52))*$R$34*100,0)</f>
        <v>0</v>
      </c>
      <c r="FW74" s="69">
        <f ca="1">IFERROR((NORMSDIST(((LN($EP74/$S$35)+(#REF!+($O$47^2)/2)*$O$52)/($O$47*SQRT($O$52))))*$EP74-NORMSDIST((((LN($EP74/$S$35)+(#REF!+($O$47^2)/2)*$O$52)/($O$47*SQRT($O$52)))-$O$47*SQRT(($O$52))))*$S$35*EXP(-#REF!*$O$52))*$R$35*100,0)</f>
        <v>0</v>
      </c>
      <c r="FX74" s="69">
        <f ca="1">IFERROR((NORMSDIST(((LN($EP74/$S$36)+(#REF!+($O$47^2)/2)*$O$52)/($O$47*SQRT($O$52))))*$EP74-NORMSDIST((((LN($EP74/$S$36)+(#REF!+($O$47^2)/2)*$O$52)/($O$47*SQRT($O$52)))-$O$47*SQRT(($O$52))))*$S$36*EXP(-#REF!*$O$52))*$R$36*100,0)</f>
        <v>0</v>
      </c>
      <c r="FY74" s="69">
        <f ca="1">IFERROR((NORMSDIST(((LN($EP74/$S$37)+(#REF!+($O$47^2)/2)*$O$52)/($O$47*SQRT($O$52))))*$EP74-NORMSDIST((((LN($EP74/$S$37)+(#REF!+($O$47^2)/2)*$O$52)/($O$47*SQRT($O$52)))-$O$47*SQRT(($O$52))))*$S$37*EXP(-#REF!*$O$52))*$R$37*100,0)</f>
        <v>0</v>
      </c>
      <c r="FZ74" s="69">
        <f ca="1">IFERROR((NORMSDIST(((LN($EP74/$S$38)+(#REF!+($O$47^2)/2)*$O$52)/($O$47*SQRT($O$52))))*$EP74-NORMSDIST((((LN($EP74/$S$38)+(#REF!+($O$47^2)/2)*$O$52)/($O$47*SQRT($O$52)))-$O$47*SQRT(($O$52))))*$S$38*EXP(-#REF!*$O$52))*$R$38*100,0)</f>
        <v>0</v>
      </c>
      <c r="GA74" s="69">
        <f ca="1">IFERROR((NORMSDIST(((LN($EP74/$S$39)+(#REF!+($O$47^2)/2)*$O$52)/($O$47*SQRT($O$52))))*$EP74-NORMSDIST((((LN($EP74/$S$39)+(#REF!+($O$47^2)/2)*$O$52)/($O$47*SQRT($O$52)))-$O$47*SQRT(($O$52))))*$S$39*EXP(-#REF!*$O$52))*$R$39*100,0)</f>
        <v>0</v>
      </c>
      <c r="GB74" s="69">
        <f ca="1">IFERROR((NORMSDIST(((LN($EP74/$S$40)+(#REF!+($O$47^2)/2)*$O$52)/($O$47*SQRT($O$52))))*$EP74-NORMSDIST((((LN($EP74/$S$40)+(#REF!+($O$47^2)/2)*$O$52)/($O$47*SQRT($O$52)))-$O$47*SQRT(($O$52))))*$S$40*EXP(-#REF!*$O$52))*$R$40*100,0)</f>
        <v>0</v>
      </c>
      <c r="GC74" s="69">
        <f ca="1">IFERROR((NORMSDIST(((LN($EP74/$S$41)+(#REF!+($O$47^2)/2)*$O$52)/($O$47*SQRT($O$52))))*$EP74-NORMSDIST((((LN($EP74/$S$41)+(#REF!+($O$47^2)/2)*$O$52)/($O$47*SQRT($O$52)))-$O$47*SQRT(($O$52))))*$S$41*EXP(-#REF!*$O$52))*$R$41*100,0)</f>
        <v>0</v>
      </c>
      <c r="GD74" s="69">
        <f ca="1">IFERROR((NORMSDIST(((LN($EP74/$S$42)+(#REF!+($O$47^2)/2)*$O$52)/($O$47*SQRT($O$52))))*$EP74-NORMSDIST((((LN($EP74/$S$42)+(#REF!+($O$47^2)/2)*$O$52)/($O$47*SQRT($O$52)))-$O$47*SQRT(($O$52))))*$S$42*EXP(-#REF!*$O$52))*$R$42*100,0)</f>
        <v>0</v>
      </c>
      <c r="GE74" s="102">
        <f t="shared" ca="1" si="185"/>
        <v>0</v>
      </c>
    </row>
    <row r="75" spans="1:187" ht="13.5" thickBot="1">
      <c r="A75" s="910"/>
      <c r="B75" s="790"/>
      <c r="C75" s="791"/>
      <c r="D75" s="792"/>
      <c r="E75" s="793">
        <f>-C75*B75</f>
        <v>0</v>
      </c>
      <c r="F75" s="793">
        <f>IF(B75&gt;0,-C75*(1+($O$53+0.0008)*1.21)*B75,-C75*(1-($O$53+0.0008)*1.21)*B75)</f>
        <v>0</v>
      </c>
      <c r="G75" s="794">
        <f>G74</f>
        <v>3880</v>
      </c>
      <c r="H75" s="794"/>
      <c r="I75" s="795">
        <f>-G75*B75</f>
        <v>0</v>
      </c>
      <c r="J75" s="796">
        <f>F75-I75</f>
        <v>0</v>
      </c>
      <c r="K75" s="49"/>
      <c r="L75" s="49"/>
      <c r="M75" s="89"/>
      <c r="N75" s="89"/>
      <c r="O75" s="89"/>
      <c r="P75" s="49"/>
      <c r="Q75" s="50"/>
      <c r="R75" s="49"/>
      <c r="S75" s="53"/>
      <c r="T75" s="49"/>
      <c r="U75" s="49"/>
      <c r="V75" s="49"/>
      <c r="W75" s="49"/>
      <c r="X75" s="49"/>
      <c r="Y75" s="49"/>
      <c r="Z75" s="49"/>
      <c r="AA75" s="50"/>
      <c r="AB75" s="49"/>
      <c r="AC75" s="53"/>
      <c r="AD75" s="49"/>
      <c r="AE75" s="49"/>
      <c r="AF75" s="49"/>
      <c r="AG75" s="49"/>
      <c r="AH75" s="49"/>
      <c r="AI75" s="49"/>
      <c r="AJ75" s="49"/>
      <c r="AK75" s="604"/>
      <c r="AL75" s="605" t="s">
        <v>160</v>
      </c>
      <c r="AM75" s="585"/>
      <c r="AN75" s="599"/>
      <c r="AO75" s="589"/>
      <c r="AP75" s="591">
        <f t="shared" si="16"/>
        <v>0</v>
      </c>
      <c r="AQ75" s="602">
        <f t="shared" si="139"/>
        <v>0</v>
      </c>
      <c r="AR75" s="606" t="s">
        <v>206</v>
      </c>
      <c r="AS75" s="585"/>
      <c r="AT75" s="599"/>
      <c r="AU75" s="589"/>
      <c r="AV75" s="591">
        <f t="shared" si="18"/>
        <v>0</v>
      </c>
      <c r="AW75" s="602">
        <f t="shared" si="140"/>
        <v>0</v>
      </c>
      <c r="AX75" s="609" t="s">
        <v>207</v>
      </c>
      <c r="AY75" s="608"/>
      <c r="AZ75" s="589"/>
      <c r="BA75" s="591">
        <f t="shared" si="20"/>
        <v>0</v>
      </c>
      <c r="BB75" s="593">
        <f t="shared" si="141"/>
        <v>0</v>
      </c>
      <c r="CY75" s="68">
        <f t="shared" si="142"/>
        <v>3170.2424907236818</v>
      </c>
      <c r="CZ75" s="69">
        <f t="shared" si="143"/>
        <v>0</v>
      </c>
      <c r="DA75" s="69">
        <f t="shared" si="144"/>
        <v>0</v>
      </c>
      <c r="DB75" s="69">
        <f t="shared" si="145"/>
        <v>0</v>
      </c>
      <c r="DC75" s="69">
        <f t="shared" si="146"/>
        <v>0</v>
      </c>
      <c r="DD75" s="69">
        <f t="shared" si="147"/>
        <v>0</v>
      </c>
      <c r="DE75" s="69">
        <f t="shared" si="148"/>
        <v>0</v>
      </c>
      <c r="DF75" s="69">
        <f t="shared" si="149"/>
        <v>0</v>
      </c>
      <c r="DG75" s="69">
        <f t="shared" si="150"/>
        <v>0</v>
      </c>
      <c r="DH75" s="69">
        <f t="shared" si="151"/>
        <v>0</v>
      </c>
      <c r="DI75" s="69">
        <f t="shared" si="152"/>
        <v>0</v>
      </c>
      <c r="DJ75" s="69">
        <f t="shared" si="153"/>
        <v>0</v>
      </c>
      <c r="DK75" s="69">
        <f t="shared" si="154"/>
        <v>0</v>
      </c>
      <c r="DL75" s="69">
        <f t="shared" si="155"/>
        <v>0</v>
      </c>
      <c r="DM75" s="69">
        <f t="shared" si="156"/>
        <v>0</v>
      </c>
      <c r="DN75" s="69">
        <f t="shared" si="157"/>
        <v>0</v>
      </c>
      <c r="DO75" s="69">
        <f t="shared" si="158"/>
        <v>0</v>
      </c>
      <c r="DP75" s="69">
        <f t="shared" si="159"/>
        <v>0</v>
      </c>
      <c r="DQ75" s="69">
        <f t="shared" si="160"/>
        <v>0</v>
      </c>
      <c r="DR75" s="69">
        <f t="shared" si="161"/>
        <v>0</v>
      </c>
      <c r="DS75" s="69">
        <f t="shared" si="162"/>
        <v>0</v>
      </c>
      <c r="DT75" s="69">
        <f t="shared" si="163"/>
        <v>0</v>
      </c>
      <c r="DU75" s="69">
        <f t="shared" si="164"/>
        <v>0</v>
      </c>
      <c r="DV75" s="69">
        <f t="shared" si="165"/>
        <v>0</v>
      </c>
      <c r="DW75" s="69">
        <f t="shared" si="166"/>
        <v>0</v>
      </c>
      <c r="DX75" s="69">
        <f t="shared" si="167"/>
        <v>0</v>
      </c>
      <c r="DY75" s="69">
        <f t="shared" si="168"/>
        <v>0</v>
      </c>
      <c r="DZ75" s="69">
        <f t="shared" si="169"/>
        <v>0</v>
      </c>
      <c r="EA75" s="69">
        <f t="shared" si="170"/>
        <v>0</v>
      </c>
      <c r="EB75" s="69">
        <f t="shared" si="171"/>
        <v>0</v>
      </c>
      <c r="EC75" s="69">
        <f t="shared" si="172"/>
        <v>0</v>
      </c>
      <c r="ED75" s="69">
        <f t="shared" si="173"/>
        <v>0</v>
      </c>
      <c r="EE75" s="69">
        <f t="shared" si="174"/>
        <v>0</v>
      </c>
      <c r="EF75" s="69">
        <f t="shared" si="175"/>
        <v>0</v>
      </c>
      <c r="EG75" s="69">
        <f t="shared" si="176"/>
        <v>0</v>
      </c>
      <c r="EH75" s="69">
        <f t="shared" si="177"/>
        <v>0</v>
      </c>
      <c r="EI75" s="69">
        <f t="shared" si="178"/>
        <v>0</v>
      </c>
      <c r="EJ75" s="69">
        <f t="shared" si="179"/>
        <v>0</v>
      </c>
      <c r="EK75" s="69">
        <f t="shared" si="180"/>
        <v>0</v>
      </c>
      <c r="EL75" s="69">
        <f t="shared" si="181"/>
        <v>0</v>
      </c>
      <c r="EM75" s="69">
        <f t="shared" si="182"/>
        <v>0</v>
      </c>
      <c r="EN75" s="102">
        <f t="shared" si="183"/>
        <v>0</v>
      </c>
      <c r="EO75" s="58"/>
      <c r="EP75" s="68">
        <f t="shared" si="184"/>
        <v>3170.2424907236818</v>
      </c>
      <c r="EQ75" s="69">
        <f ca="1">IFERROR((NORMSDIST(((LN($EP75/$S$3)+(#REF!+($O$47^2)/2)*$O$52)/($O$47*SQRT($O$52))))*$EP75-NORMSDIST((((LN($EP75/$S$3)+(#REF!+($O$47^2)/2)*$O$52)/($O$47*SQRT($O$52)))-$O$47*SQRT(($O$52))))*$S$3*EXP(-#REF!*$O$52))*$R$3*100,0)</f>
        <v>0</v>
      </c>
      <c r="ER75" s="69">
        <f ca="1">IFERROR((NORMSDIST(((LN($EP75/$S$4)+(#REF!+($O$47^2)/2)*$O$52)/($O$47*SQRT($O$52))))*$EP75-NORMSDIST((((LN($EP75/$S$4)+(#REF!+($O$47^2)/2)*$O$52)/($O$47*SQRT($O$52)))-$O$47*SQRT(($O$52))))*$S$4*EXP(-#REF!*$O$52))*$R$4*100,0)</f>
        <v>0</v>
      </c>
      <c r="ES75" s="69">
        <f ca="1">IFERROR((NORMSDIST(((LN($EP75/$S$5)+(#REF!+($O$47^2)/2)*$O$52)/($O$47*SQRT($O$52))))*$EP75-NORMSDIST((((LN($EP75/$S$5)+(#REF!+($O$47^2)/2)*$O$52)/($O$47*SQRT($O$52)))-$O$47*SQRT(($O$52))))*$S$5*EXP(-#REF!*$O$52))*$R$5*100,0)</f>
        <v>0</v>
      </c>
      <c r="ET75" s="69">
        <f ca="1">IFERROR((NORMSDIST(((LN($EP75/$S$6)+(#REF!+($O$47^2)/2)*$O$52)/($O$47*SQRT($O$52))))*$EP75-NORMSDIST((((LN($EP75/$S$6)+(#REF!+($O$47^2)/2)*$O$52)/($O$47*SQRT($O$52)))-$O$47*SQRT(($O$52))))*$S$6*EXP(-#REF!*$O$52))*$R$6*100,0)</f>
        <v>0</v>
      </c>
      <c r="EU75" s="69">
        <f ca="1">IFERROR((NORMSDIST(((LN($EP75/$S$7)+(#REF!+($O$47^2)/2)*$O$52)/($O$47*SQRT($O$52))))*$EP75-NORMSDIST((((LN($EP75/$S$7)+(#REF!+($O$47^2)/2)*$O$52)/($O$47*SQRT($O$52)))-$O$47*SQRT(($O$52))))*$S$7*EXP(-#REF!*$O$52))*$R$7*100,0)</f>
        <v>0</v>
      </c>
      <c r="EV75" s="69">
        <f ca="1">IFERROR((NORMSDIST(((LN($EP75/$S$8)+(#REF!+($O$47^2)/2)*$O$52)/($O$47*SQRT($O$52))))*$EP75-NORMSDIST((((LN($EP75/$S$8)+(#REF!+($O$47^2)/2)*$O$52)/($O$47*SQRT($O$52)))-$O$47*SQRT(($O$52))))*$S$8*EXP(-#REF!*$O$52))*$R$8*100,0)</f>
        <v>0</v>
      </c>
      <c r="EW75" s="69">
        <f ca="1">IFERROR((NORMSDIST(((LN($EP75/$S$9)+(#REF!+($O$47^2)/2)*$O$52)/($O$47*SQRT($O$52))))*$EP75-NORMSDIST((((LN($EP75/$S$9)+(#REF!+($O$47^2)/2)*$O$52)/($O$47*SQRT($O$52)))-$O$47*SQRT(($O$52))))*$S$9*EXP(-#REF!*$O$52))*$R$9*100,0)</f>
        <v>0</v>
      </c>
      <c r="EX75" s="69">
        <f ca="1">IFERROR((NORMSDIST(((LN($EP75/$S$10)+(#REF!+($O$47^2)/2)*$O$52)/($O$47*SQRT($O$52))))*$EP75-NORMSDIST((((LN($EP75/$S$10)+(#REF!+($O$47^2)/2)*$O$52)/($O$47*SQRT($O$52)))-$O$47*SQRT(($O$52))))*$S$10*EXP(-#REF!*$O$52))*$R$10*100,0)</f>
        <v>0</v>
      </c>
      <c r="EY75" s="69">
        <f ca="1">IFERROR((NORMSDIST(((LN($EP75/$S$11)+(#REF!+($O$47^2)/2)*$O$52)/($O$47*SQRT($O$52))))*$EP75-NORMSDIST((((LN($EP75/$S$11)+(#REF!+($O$47^2)/2)*$O$52)/($O$47*SQRT($O$52)))-$O$47*SQRT(($O$52))))*$S$11*EXP(-#REF!*$O$52))*$R$11*100,0)</f>
        <v>0</v>
      </c>
      <c r="EZ75" s="69">
        <f ca="1">IFERROR((NORMSDIST(((LN($EP75/$S$12)+(#REF!+($O$47^2)/2)*$O$52)/($O$47*SQRT($O$52))))*$EP75-NORMSDIST((((LN($EP75/$S$12)+(#REF!+($O$47^2)/2)*$O$52)/($O$47*SQRT($O$52)))-$O$47*SQRT(($O$52))))*$S$12*EXP(-#REF!*$O$52))*$R$12*100,0)</f>
        <v>0</v>
      </c>
      <c r="FA75" s="69">
        <f ca="1">IFERROR((NORMSDIST(((LN($EP75/$S$13)+(#REF!+($O$47^2)/2)*$O$52)/($O$47*SQRT($O$52))))*$EP75-NORMSDIST((((LN($EP75/$S$13)+(#REF!+($O$47^2)/2)*$O$52)/($O$47*SQRT($O$52)))-$O$47*SQRT(($O$52))))*$S$13*EXP(-#REF!*$O$52))*$R$13*100,0)</f>
        <v>0</v>
      </c>
      <c r="FB75" s="69">
        <f ca="1">IFERROR((NORMSDIST(((LN($EP75/$S$14)+(#REF!+($O$47^2)/2)*$O$52)/($O$47*SQRT($O$52))))*$EP75-NORMSDIST((((LN($EP75/$S$14)+(#REF!+($O$47^2)/2)*$O$52)/($O$47*SQRT($O$52)))-$O$47*SQRT(($O$52))))*$S$14*EXP(-#REF!*$O$52))*$R$14*100,0)</f>
        <v>0</v>
      </c>
      <c r="FC75" s="69">
        <f ca="1">IFERROR((NORMSDIST(((LN($EP75/$S$15)+(#REF!+($O$47^2)/2)*$O$52)/($O$47*SQRT($O$52))))*$EP75-NORMSDIST((((LN($EP75/$S$15)+(#REF!+($O$47^2)/2)*$O$52)/($O$47*SQRT($O$52)))-$O$47*SQRT(($O$52))))*$S$15*EXP(-#REF!*$O$52))*$R$15*100,0)</f>
        <v>0</v>
      </c>
      <c r="FD75" s="69">
        <f ca="1">IFERROR((NORMSDIST(((LN($EP75/$S$16)+(#REF!+($O$47^2)/2)*$O$52)/($O$47*SQRT($O$52))))*$EP75-NORMSDIST((((LN($EP75/$S$16)+(#REF!+($O$47^2)/2)*$O$52)/($O$47*SQRT($O$52)))-$O$47*SQRT(($O$52))))*$S$16*EXP(-#REF!*$O$52))*$R$16*100,0)</f>
        <v>0</v>
      </c>
      <c r="FE75" s="69">
        <f ca="1">IFERROR((NORMSDIST(((LN($EP75/$S$17)+(#REF!+($O$47^2)/2)*$O$52)/($O$47*SQRT($O$52))))*$EP75-NORMSDIST((((LN($EP75/$S$17)+(#REF!+($O$47^2)/2)*$O$52)/($O$47*SQRT($O$52)))-$O$47*SQRT(($O$52))))*$S$17*EXP(-#REF!*$O$52))*$R$17*100,0)</f>
        <v>0</v>
      </c>
      <c r="FF75" s="69">
        <f ca="1">IFERROR((NORMSDIST(((LN($EP75/$S$18)+(#REF!+($O$47^2)/2)*$O$52)/($O$47*SQRT($O$52))))*$EP75-NORMSDIST((((LN($EP75/$S$18)+(#REF!+($O$47^2)/2)*$O$52)/($O$47*SQRT($O$52)))-$O$47*SQRT(($O$52))))*$S$18*EXP(-#REF!*$O$52))*$R$18*100,0)</f>
        <v>0</v>
      </c>
      <c r="FG75" s="69">
        <f ca="1">IFERROR((NORMSDIST(((LN($EP75/$S$19)+(#REF!+($O$47^2)/2)*$O$52)/($O$47*SQRT($O$52))))*$EP75-NORMSDIST((((LN($EP75/$S$19)+(#REF!+($O$47^2)/2)*$O$52)/($O$47*SQRT($O$52)))-$O$47*SQRT(($O$52))))*$S$19*EXP(-#REF!*$O$52))*$R$19*100,0)</f>
        <v>0</v>
      </c>
      <c r="FH75" s="69">
        <f ca="1">IFERROR((NORMSDIST(((LN($EP75/$S$20)+(#REF!+($O$47^2)/2)*$O$52)/($O$47*SQRT($O$52))))*$EP75-NORMSDIST((((LN($EP75/$S$20)+(#REF!+($O$47^2)/2)*$O$52)/($O$47*SQRT($O$52)))-$O$47*SQRT(($O$52))))*$S$20*EXP(-#REF!*$O$52))*$R$20*100,0)</f>
        <v>0</v>
      </c>
      <c r="FI75" s="69">
        <f ca="1">IFERROR((NORMSDIST(((LN($EP75/$S$21)+(#REF!+($O$47^2)/2)*$O$52)/($O$47*SQRT($O$52))))*$EP75-NORMSDIST((((LN($EP75/$S$21)+(#REF!+($O$47^2)/2)*$O$52)/($O$47*SQRT($O$52)))-$O$47*SQRT(($O$52))))*$S$21*EXP(-#REF!*$O$52))*$R$21*100,0)</f>
        <v>0</v>
      </c>
      <c r="FJ75" s="69">
        <f ca="1">IFERROR((NORMSDIST(((LN($EP75/$S$22)+(#REF!+($O$47^2)/2)*$O$52)/($O$47*SQRT($O$52))))*$EP75-NORMSDIST((((LN($EP75/$S$22)+(#REF!+($O$47^2)/2)*$O$52)/($O$47*SQRT($O$52)))-$O$47*SQRT(($O$52))))*$S$22*EXP(-#REF!*$O$52))*$R$22*100,0)</f>
        <v>0</v>
      </c>
      <c r="FK75" s="69">
        <f ca="1">IFERROR((NORMSDIST(((LN($EP75/$S$23)+(#REF!+($O$47^2)/2)*$O$52)/($O$47*SQRT($O$52))))*$EP75-NORMSDIST((((LN($EP75/$S$23)+(#REF!+($O$47^2)/2)*$O$52)/($O$47*SQRT($O$52)))-$O$47*SQRT(($O$52))))*$S$23*EXP(-#REF!*$O$52))*$R$23*100,0)</f>
        <v>0</v>
      </c>
      <c r="FL75" s="69">
        <f ca="1">IFERROR((NORMSDIST(((LN($EP75/$S$24)+(#REF!+($O$47^2)/2)*$O$52)/($O$47*SQRT($O$52))))*$EP75-NORMSDIST((((LN($EP75/$S$24)+(#REF!+($O$47^2)/2)*$O$52)/($O$47*SQRT($O$52)))-$O$47*SQRT(($O$52))))*$S$24*EXP(-#REF!*$O$52))*$R$24*100,0)</f>
        <v>0</v>
      </c>
      <c r="FM75" s="69">
        <f ca="1">IFERROR((NORMSDIST(((LN($EP75/$S$25)+(#REF!+($O$47^2)/2)*$O$52)/($O$47*SQRT($O$52))))*$EP75-NORMSDIST((((LN($EP75/$S$25)+(#REF!+($O$47^2)/2)*$O$52)/($O$47*SQRT($O$52)))-$O$47*SQRT(($O$52))))*$S$25*EXP(-#REF!*$O$52))*$R$25*100,0)</f>
        <v>0</v>
      </c>
      <c r="FN75" s="69">
        <f ca="1">IFERROR((NORMSDIST(((LN($EP75/$S$26)+(#REF!+($O$47^2)/2)*$O$52)/($O$47*SQRT($O$52))))*$EP75-NORMSDIST((((LN($EP75/$S$26)+(#REF!+($O$47^2)/2)*$O$52)/($O$47*SQRT($O$52)))-$O$47*SQRT(($O$52))))*$S$26*EXP(-#REF!*$O$52))*$R$26*100,0)</f>
        <v>0</v>
      </c>
      <c r="FO75" s="69">
        <f ca="1">IFERROR((NORMSDIST(((LN($EP75/$S$27)+(#REF!+($O$47^2)/2)*$O$52)/($O$47*SQRT($O$52))))*$EP75-NORMSDIST((((LN($EP75/$S$27)+(#REF!+($O$47^2)/2)*$O$52)/($O$47*SQRT($O$52)))-$O$47*SQRT(($O$52))))*$S$27*EXP(-#REF!*$O$52))*$R$27*100,0)</f>
        <v>0</v>
      </c>
      <c r="FP75" s="69">
        <f ca="1">IFERROR((NORMSDIST(((LN($EP75/$S$28)+(#REF!+($O$47^2)/2)*$O$52)/($O$47*SQRT($O$52))))*$EP75-NORMSDIST((((LN($EP75/$S$28)+(#REF!+($O$47^2)/2)*$O$52)/($O$47*SQRT($O$52)))-$O$47*SQRT(($O$52))))*$S$28*EXP(-#REF!*$O$52))*$R$28*100,0)</f>
        <v>0</v>
      </c>
      <c r="FQ75" s="69">
        <f ca="1">IFERROR((NORMSDIST(((LN($EP75/$S$29)+(#REF!+($O$47^2)/2)*$O$52)/($O$47*SQRT($O$52))))*$EP75-NORMSDIST((((LN($EP75/$S$29)+(#REF!+($O$47^2)/2)*$O$52)/($O$47*SQRT($O$52)))-$O$47*SQRT(($O$52))))*$S$29*EXP(-#REF!*$O$52))*$R$29*100,0)</f>
        <v>0</v>
      </c>
      <c r="FR75" s="69">
        <f ca="1">IFERROR((NORMSDIST(((LN($EP75/$S$30)+(#REF!+($O$47^2)/2)*$O$52)/($O$47*SQRT($O$52))))*$EP75-NORMSDIST((((LN($EP75/$S$30)+(#REF!+($O$47^2)/2)*$O$52)/($O$47*SQRT($O$52)))-$O$47*SQRT(($O$52))))*$S$30*EXP(-#REF!*$O$52))*$R$30*100,0)</f>
        <v>0</v>
      </c>
      <c r="FS75" s="69">
        <f ca="1">IFERROR((NORMSDIST(((LN($EP75/$S$31)+(#REF!+($O$47^2)/2)*$O$52)/($O$47*SQRT($O$52))))*$EP75-NORMSDIST((((LN($EP75/$S$31)+(#REF!+($O$47^2)/2)*$O$52)/($O$47*SQRT($O$52)))-$O$47*SQRT(($O$52))))*$S$31*EXP(-#REF!*$O$52))*$R$31*100,0)</f>
        <v>0</v>
      </c>
      <c r="FT75" s="69">
        <f ca="1">IFERROR((NORMSDIST(((LN($EP75/$S$32)+(#REF!+($O$47^2)/2)*$O$52)/($O$47*SQRT($O$52))))*$EP75-NORMSDIST((((LN($EP75/$S$32)+(#REF!+($O$47^2)/2)*$O$52)/($O$47*SQRT($O$52)))-$O$47*SQRT(($O$52))))*$S$32*EXP(-#REF!*$O$52))*$R$32*100,0)</f>
        <v>0</v>
      </c>
      <c r="FU75" s="69">
        <f ca="1">IFERROR((NORMSDIST(((LN($EP75/$S$33)+(#REF!+($O$47^2)/2)*$O$52)/($O$47*SQRT($O$52))))*$EP75-NORMSDIST((((LN($EP75/$S$33)+(#REF!+($O$47^2)/2)*$O$52)/($O$47*SQRT($O$52)))-$O$47*SQRT(($O$52))))*$S$33*EXP(-#REF!*$O$52))*$R$33*100,0)</f>
        <v>0</v>
      </c>
      <c r="FV75" s="69">
        <f ca="1">IFERROR((NORMSDIST(((LN($EP75/$S$34)+(#REF!+($O$47^2)/2)*$O$52)/($O$47*SQRT($O$52))))*$EP75-NORMSDIST((((LN($EP75/$S$34)+(#REF!+($O$47^2)/2)*$O$52)/($O$47*SQRT($O$52)))-$O$47*SQRT(($O$52))))*$S$34*EXP(-#REF!*$O$52))*$R$34*100,0)</f>
        <v>0</v>
      </c>
      <c r="FW75" s="69">
        <f ca="1">IFERROR((NORMSDIST(((LN($EP75/$S$35)+(#REF!+($O$47^2)/2)*$O$52)/($O$47*SQRT($O$52))))*$EP75-NORMSDIST((((LN($EP75/$S$35)+(#REF!+($O$47^2)/2)*$O$52)/($O$47*SQRT($O$52)))-$O$47*SQRT(($O$52))))*$S$35*EXP(-#REF!*$O$52))*$R$35*100,0)</f>
        <v>0</v>
      </c>
      <c r="FX75" s="69">
        <f ca="1">IFERROR((NORMSDIST(((LN($EP75/$S$36)+(#REF!+($O$47^2)/2)*$O$52)/($O$47*SQRT($O$52))))*$EP75-NORMSDIST((((LN($EP75/$S$36)+(#REF!+($O$47^2)/2)*$O$52)/($O$47*SQRT($O$52)))-$O$47*SQRT(($O$52))))*$S$36*EXP(-#REF!*$O$52))*$R$36*100,0)</f>
        <v>0</v>
      </c>
      <c r="FY75" s="69">
        <f ca="1">IFERROR((NORMSDIST(((LN($EP75/$S$37)+(#REF!+($O$47^2)/2)*$O$52)/($O$47*SQRT($O$52))))*$EP75-NORMSDIST((((LN($EP75/$S$37)+(#REF!+($O$47^2)/2)*$O$52)/($O$47*SQRT($O$52)))-$O$47*SQRT(($O$52))))*$S$37*EXP(-#REF!*$O$52))*$R$37*100,0)</f>
        <v>0</v>
      </c>
      <c r="FZ75" s="69">
        <f ca="1">IFERROR((NORMSDIST(((LN($EP75/$S$38)+(#REF!+($O$47^2)/2)*$O$52)/($O$47*SQRT($O$52))))*$EP75-NORMSDIST((((LN($EP75/$S$38)+(#REF!+($O$47^2)/2)*$O$52)/($O$47*SQRT($O$52)))-$O$47*SQRT(($O$52))))*$S$38*EXP(-#REF!*$O$52))*$R$38*100,0)</f>
        <v>0</v>
      </c>
      <c r="GA75" s="69">
        <f ca="1">IFERROR((NORMSDIST(((LN($EP75/$S$39)+(#REF!+($O$47^2)/2)*$O$52)/($O$47*SQRT($O$52))))*$EP75-NORMSDIST((((LN($EP75/$S$39)+(#REF!+($O$47^2)/2)*$O$52)/($O$47*SQRT($O$52)))-$O$47*SQRT(($O$52))))*$S$39*EXP(-#REF!*$O$52))*$R$39*100,0)</f>
        <v>0</v>
      </c>
      <c r="GB75" s="69">
        <f ca="1">IFERROR((NORMSDIST(((LN($EP75/$S$40)+(#REF!+($O$47^2)/2)*$O$52)/($O$47*SQRT($O$52))))*$EP75-NORMSDIST((((LN($EP75/$S$40)+(#REF!+($O$47^2)/2)*$O$52)/($O$47*SQRT($O$52)))-$O$47*SQRT(($O$52))))*$S$40*EXP(-#REF!*$O$52))*$R$40*100,0)</f>
        <v>0</v>
      </c>
      <c r="GC75" s="69">
        <f ca="1">IFERROR((NORMSDIST(((LN($EP75/$S$41)+(#REF!+($O$47^2)/2)*$O$52)/($O$47*SQRT($O$52))))*$EP75-NORMSDIST((((LN($EP75/$S$41)+(#REF!+($O$47^2)/2)*$O$52)/($O$47*SQRT($O$52)))-$O$47*SQRT(($O$52))))*$S$41*EXP(-#REF!*$O$52))*$R$41*100,0)</f>
        <v>0</v>
      </c>
      <c r="GD75" s="69">
        <f ca="1">IFERROR((NORMSDIST(((LN($EP75/$S$42)+(#REF!+($O$47^2)/2)*$O$52)/($O$47*SQRT($O$52))))*$EP75-NORMSDIST((((LN($EP75/$S$42)+(#REF!+($O$47^2)/2)*$O$52)/($O$47*SQRT($O$52)))-$O$47*SQRT(($O$52))))*$S$42*EXP(-#REF!*$O$52))*$R$42*100,0)</f>
        <v>0</v>
      </c>
      <c r="GE75" s="102">
        <f t="shared" ca="1" si="185"/>
        <v>0</v>
      </c>
    </row>
    <row r="76" spans="1:187" ht="13.5" thickTop="1">
      <c r="A76" s="687" t="s">
        <v>261</v>
      </c>
      <c r="B76" s="688">
        <f>IFERROR(VLOOKUP("GGAL - 24hs",HomeBroker!$A$30:$F$134,6,0),0)</f>
        <v>3880</v>
      </c>
      <c r="C76" s="689"/>
      <c r="D76" s="687" t="s">
        <v>262</v>
      </c>
      <c r="E76" s="690">
        <f>SUM(E3:E75)</f>
        <v>0</v>
      </c>
      <c r="F76" s="691">
        <f>SUM(F3:F75)</f>
        <v>0</v>
      </c>
      <c r="G76" s="692"/>
      <c r="H76" s="692"/>
      <c r="I76" s="693"/>
      <c r="J76" s="694">
        <f>SUM(J3:J75)</f>
        <v>0</v>
      </c>
      <c r="K76" s="49"/>
      <c r="L76" s="49"/>
      <c r="M76" s="89"/>
      <c r="N76" s="89"/>
      <c r="O76" s="89"/>
      <c r="P76" s="49"/>
      <c r="Q76" s="50"/>
      <c r="R76" s="49"/>
      <c r="S76" s="53"/>
      <c r="T76" s="49"/>
      <c r="U76" s="49"/>
      <c r="V76" s="49"/>
      <c r="W76" s="49"/>
      <c r="X76" s="49"/>
      <c r="Y76" s="49"/>
      <c r="Z76" s="49"/>
      <c r="AA76" s="50"/>
      <c r="AB76" s="49"/>
      <c r="AC76" s="53"/>
      <c r="AD76" s="49"/>
      <c r="AE76" s="49"/>
      <c r="AF76" s="49"/>
      <c r="AG76" s="49"/>
      <c r="AH76" s="49"/>
      <c r="AI76" s="49"/>
      <c r="AJ76" s="49"/>
      <c r="AK76" s="603"/>
      <c r="AL76" s="605" t="s">
        <v>160</v>
      </c>
      <c r="AM76" s="584"/>
      <c r="AN76" s="598"/>
      <c r="AO76" s="587"/>
      <c r="AP76" s="590">
        <f t="shared" si="16"/>
        <v>0</v>
      </c>
      <c r="AQ76" s="601">
        <f t="shared" si="139"/>
        <v>0</v>
      </c>
      <c r="AR76" s="606" t="s">
        <v>206</v>
      </c>
      <c r="AS76" s="584"/>
      <c r="AT76" s="598"/>
      <c r="AU76" s="587"/>
      <c r="AV76" s="590">
        <f t="shared" si="18"/>
        <v>0</v>
      </c>
      <c r="AW76" s="601">
        <f t="shared" si="140"/>
        <v>0</v>
      </c>
      <c r="AX76" s="609" t="s">
        <v>207</v>
      </c>
      <c r="AY76" s="607"/>
      <c r="AZ76" s="587"/>
      <c r="BA76" s="590">
        <f t="shared" si="20"/>
        <v>0</v>
      </c>
      <c r="BB76" s="592">
        <f t="shared" si="141"/>
        <v>0</v>
      </c>
      <c r="CY76" s="68">
        <f t="shared" si="142"/>
        <v>3234.9413170649814</v>
      </c>
      <c r="CZ76" s="69">
        <f t="shared" si="143"/>
        <v>0</v>
      </c>
      <c r="DA76" s="69">
        <f t="shared" si="144"/>
        <v>0</v>
      </c>
      <c r="DB76" s="69">
        <f t="shared" si="145"/>
        <v>0</v>
      </c>
      <c r="DC76" s="69">
        <f t="shared" si="146"/>
        <v>0</v>
      </c>
      <c r="DD76" s="69">
        <f t="shared" si="147"/>
        <v>0</v>
      </c>
      <c r="DE76" s="69">
        <f t="shared" si="148"/>
        <v>0</v>
      </c>
      <c r="DF76" s="69">
        <f t="shared" si="149"/>
        <v>0</v>
      </c>
      <c r="DG76" s="69">
        <f t="shared" si="150"/>
        <v>0</v>
      </c>
      <c r="DH76" s="69">
        <f t="shared" si="151"/>
        <v>0</v>
      </c>
      <c r="DI76" s="69">
        <f t="shared" si="152"/>
        <v>0</v>
      </c>
      <c r="DJ76" s="69">
        <f t="shared" si="153"/>
        <v>0</v>
      </c>
      <c r="DK76" s="69">
        <f t="shared" si="154"/>
        <v>0</v>
      </c>
      <c r="DL76" s="69">
        <f t="shared" si="155"/>
        <v>0</v>
      </c>
      <c r="DM76" s="69">
        <f t="shared" si="156"/>
        <v>0</v>
      </c>
      <c r="DN76" s="69">
        <f t="shared" si="157"/>
        <v>0</v>
      </c>
      <c r="DO76" s="69">
        <f t="shared" si="158"/>
        <v>0</v>
      </c>
      <c r="DP76" s="69">
        <f t="shared" si="159"/>
        <v>0</v>
      </c>
      <c r="DQ76" s="69">
        <f t="shared" si="160"/>
        <v>0</v>
      </c>
      <c r="DR76" s="69">
        <f t="shared" si="161"/>
        <v>0</v>
      </c>
      <c r="DS76" s="69">
        <f t="shared" si="162"/>
        <v>0</v>
      </c>
      <c r="DT76" s="69">
        <f t="shared" si="163"/>
        <v>0</v>
      </c>
      <c r="DU76" s="69">
        <f t="shared" si="164"/>
        <v>0</v>
      </c>
      <c r="DV76" s="69">
        <f t="shared" si="165"/>
        <v>0</v>
      </c>
      <c r="DW76" s="69">
        <f t="shared" si="166"/>
        <v>0</v>
      </c>
      <c r="DX76" s="69">
        <f t="shared" si="167"/>
        <v>0</v>
      </c>
      <c r="DY76" s="69">
        <f t="shared" si="168"/>
        <v>0</v>
      </c>
      <c r="DZ76" s="69">
        <f t="shared" si="169"/>
        <v>0</v>
      </c>
      <c r="EA76" s="69">
        <f t="shared" si="170"/>
        <v>0</v>
      </c>
      <c r="EB76" s="69">
        <f t="shared" si="171"/>
        <v>0</v>
      </c>
      <c r="EC76" s="69">
        <f t="shared" si="172"/>
        <v>0</v>
      </c>
      <c r="ED76" s="69">
        <f t="shared" si="173"/>
        <v>0</v>
      </c>
      <c r="EE76" s="69">
        <f t="shared" si="174"/>
        <v>0</v>
      </c>
      <c r="EF76" s="69">
        <f t="shared" si="175"/>
        <v>0</v>
      </c>
      <c r="EG76" s="69">
        <f t="shared" si="176"/>
        <v>0</v>
      </c>
      <c r="EH76" s="69">
        <f t="shared" si="177"/>
        <v>0</v>
      </c>
      <c r="EI76" s="69">
        <f t="shared" si="178"/>
        <v>0</v>
      </c>
      <c r="EJ76" s="69">
        <f t="shared" si="179"/>
        <v>0</v>
      </c>
      <c r="EK76" s="69">
        <f t="shared" si="180"/>
        <v>0</v>
      </c>
      <c r="EL76" s="69">
        <f t="shared" si="181"/>
        <v>0</v>
      </c>
      <c r="EM76" s="69">
        <f t="shared" si="182"/>
        <v>0</v>
      </c>
      <c r="EN76" s="102">
        <f t="shared" si="183"/>
        <v>0</v>
      </c>
      <c r="EO76" s="58"/>
      <c r="EP76" s="68">
        <f t="shared" si="184"/>
        <v>3234.9413170649814</v>
      </c>
      <c r="EQ76" s="69">
        <f ca="1">IFERROR((NORMSDIST(((LN($EP76/$S$3)+(#REF!+($O$47^2)/2)*$O$52)/($O$47*SQRT($O$52))))*$EP76-NORMSDIST((((LN($EP76/$S$3)+(#REF!+($O$47^2)/2)*$O$52)/($O$47*SQRT($O$52)))-$O$47*SQRT(($O$52))))*$S$3*EXP(-#REF!*$O$52))*$R$3*100,0)</f>
        <v>0</v>
      </c>
      <c r="ER76" s="69">
        <f ca="1">IFERROR((NORMSDIST(((LN($EP76/$S$4)+(#REF!+($O$47^2)/2)*$O$52)/($O$47*SQRT($O$52))))*$EP76-NORMSDIST((((LN($EP76/$S$4)+(#REF!+($O$47^2)/2)*$O$52)/($O$47*SQRT($O$52)))-$O$47*SQRT(($O$52))))*$S$4*EXP(-#REF!*$O$52))*$R$4*100,0)</f>
        <v>0</v>
      </c>
      <c r="ES76" s="69">
        <f ca="1">IFERROR((NORMSDIST(((LN($EP76/$S$5)+(#REF!+($O$47^2)/2)*$O$52)/($O$47*SQRT($O$52))))*$EP76-NORMSDIST((((LN($EP76/$S$5)+(#REF!+($O$47^2)/2)*$O$52)/($O$47*SQRT($O$52)))-$O$47*SQRT(($O$52))))*$S$5*EXP(-#REF!*$O$52))*$R$5*100,0)</f>
        <v>0</v>
      </c>
      <c r="ET76" s="69">
        <f ca="1">IFERROR((NORMSDIST(((LN($EP76/$S$6)+(#REF!+($O$47^2)/2)*$O$52)/($O$47*SQRT($O$52))))*$EP76-NORMSDIST((((LN($EP76/$S$6)+(#REF!+($O$47^2)/2)*$O$52)/($O$47*SQRT($O$52)))-$O$47*SQRT(($O$52))))*$S$6*EXP(-#REF!*$O$52))*$R$6*100,0)</f>
        <v>0</v>
      </c>
      <c r="EU76" s="69">
        <f ca="1">IFERROR((NORMSDIST(((LN($EP76/$S$7)+(#REF!+($O$47^2)/2)*$O$52)/($O$47*SQRT($O$52))))*$EP76-NORMSDIST((((LN($EP76/$S$7)+(#REF!+($O$47^2)/2)*$O$52)/($O$47*SQRT($O$52)))-$O$47*SQRT(($O$52))))*$S$7*EXP(-#REF!*$O$52))*$R$7*100,0)</f>
        <v>0</v>
      </c>
      <c r="EV76" s="69">
        <f ca="1">IFERROR((NORMSDIST(((LN($EP76/$S$8)+(#REF!+($O$47^2)/2)*$O$52)/($O$47*SQRT($O$52))))*$EP76-NORMSDIST((((LN($EP76/$S$8)+(#REF!+($O$47^2)/2)*$O$52)/($O$47*SQRT($O$52)))-$O$47*SQRT(($O$52))))*$S$8*EXP(-#REF!*$O$52))*$R$8*100,0)</f>
        <v>0</v>
      </c>
      <c r="EW76" s="69">
        <f ca="1">IFERROR((NORMSDIST(((LN($EP76/$S$9)+(#REF!+($O$47^2)/2)*$O$52)/($O$47*SQRT($O$52))))*$EP76-NORMSDIST((((LN($EP76/$S$9)+(#REF!+($O$47^2)/2)*$O$52)/($O$47*SQRT($O$52)))-$O$47*SQRT(($O$52))))*$S$9*EXP(-#REF!*$O$52))*$R$9*100,0)</f>
        <v>0</v>
      </c>
      <c r="EX76" s="69">
        <f ca="1">IFERROR((NORMSDIST(((LN($EP76/$S$10)+(#REF!+($O$47^2)/2)*$O$52)/($O$47*SQRT($O$52))))*$EP76-NORMSDIST((((LN($EP76/$S$10)+(#REF!+($O$47^2)/2)*$O$52)/($O$47*SQRT($O$52)))-$O$47*SQRT(($O$52))))*$S$10*EXP(-#REF!*$O$52))*$R$10*100,0)</f>
        <v>0</v>
      </c>
      <c r="EY76" s="69">
        <f ca="1">IFERROR((NORMSDIST(((LN($EP76/$S$11)+(#REF!+($O$47^2)/2)*$O$52)/($O$47*SQRT($O$52))))*$EP76-NORMSDIST((((LN($EP76/$S$11)+(#REF!+($O$47^2)/2)*$O$52)/($O$47*SQRT($O$52)))-$O$47*SQRT(($O$52))))*$S$11*EXP(-#REF!*$O$52))*$R$11*100,0)</f>
        <v>0</v>
      </c>
      <c r="EZ76" s="69">
        <f ca="1">IFERROR((NORMSDIST(((LN($EP76/$S$12)+(#REF!+($O$47^2)/2)*$O$52)/($O$47*SQRT($O$52))))*$EP76-NORMSDIST((((LN($EP76/$S$12)+(#REF!+($O$47^2)/2)*$O$52)/($O$47*SQRT($O$52)))-$O$47*SQRT(($O$52))))*$S$12*EXP(-#REF!*$O$52))*$R$12*100,0)</f>
        <v>0</v>
      </c>
      <c r="FA76" s="69">
        <f ca="1">IFERROR((NORMSDIST(((LN($EP76/$S$13)+(#REF!+($O$47^2)/2)*$O$52)/($O$47*SQRT($O$52))))*$EP76-NORMSDIST((((LN($EP76/$S$13)+(#REF!+($O$47^2)/2)*$O$52)/($O$47*SQRT($O$52)))-$O$47*SQRT(($O$52))))*$S$13*EXP(-#REF!*$O$52))*$R$13*100,0)</f>
        <v>0</v>
      </c>
      <c r="FB76" s="69">
        <f ca="1">IFERROR((NORMSDIST(((LN($EP76/$S$14)+(#REF!+($O$47^2)/2)*$O$52)/($O$47*SQRT($O$52))))*$EP76-NORMSDIST((((LN($EP76/$S$14)+(#REF!+($O$47^2)/2)*$O$52)/($O$47*SQRT($O$52)))-$O$47*SQRT(($O$52))))*$S$14*EXP(-#REF!*$O$52))*$R$14*100,0)</f>
        <v>0</v>
      </c>
      <c r="FC76" s="69">
        <f ca="1">IFERROR((NORMSDIST(((LN($EP76/$S$15)+(#REF!+($O$47^2)/2)*$O$52)/($O$47*SQRT($O$52))))*$EP76-NORMSDIST((((LN($EP76/$S$15)+(#REF!+($O$47^2)/2)*$O$52)/($O$47*SQRT($O$52)))-$O$47*SQRT(($O$52))))*$S$15*EXP(-#REF!*$O$52))*$R$15*100,0)</f>
        <v>0</v>
      </c>
      <c r="FD76" s="69">
        <f ca="1">IFERROR((NORMSDIST(((LN($EP76/$S$16)+(#REF!+($O$47^2)/2)*$O$52)/($O$47*SQRT($O$52))))*$EP76-NORMSDIST((((LN($EP76/$S$16)+(#REF!+($O$47^2)/2)*$O$52)/($O$47*SQRT($O$52)))-$O$47*SQRT(($O$52))))*$S$16*EXP(-#REF!*$O$52))*$R$16*100,0)</f>
        <v>0</v>
      </c>
      <c r="FE76" s="69">
        <f ca="1">IFERROR((NORMSDIST(((LN($EP76/$S$17)+(#REF!+($O$47^2)/2)*$O$52)/($O$47*SQRT($O$52))))*$EP76-NORMSDIST((((LN($EP76/$S$17)+(#REF!+($O$47^2)/2)*$O$52)/($O$47*SQRT($O$52)))-$O$47*SQRT(($O$52))))*$S$17*EXP(-#REF!*$O$52))*$R$17*100,0)</f>
        <v>0</v>
      </c>
      <c r="FF76" s="69">
        <f ca="1">IFERROR((NORMSDIST(((LN($EP76/$S$18)+(#REF!+($O$47^2)/2)*$O$52)/($O$47*SQRT($O$52))))*$EP76-NORMSDIST((((LN($EP76/$S$18)+(#REF!+($O$47^2)/2)*$O$52)/($O$47*SQRT($O$52)))-$O$47*SQRT(($O$52))))*$S$18*EXP(-#REF!*$O$52))*$R$18*100,0)</f>
        <v>0</v>
      </c>
      <c r="FG76" s="69">
        <f ca="1">IFERROR((NORMSDIST(((LN($EP76/$S$19)+(#REF!+($O$47^2)/2)*$O$52)/($O$47*SQRT($O$52))))*$EP76-NORMSDIST((((LN($EP76/$S$19)+(#REF!+($O$47^2)/2)*$O$52)/($O$47*SQRT($O$52)))-$O$47*SQRT(($O$52))))*$S$19*EXP(-#REF!*$O$52))*$R$19*100,0)</f>
        <v>0</v>
      </c>
      <c r="FH76" s="69">
        <f ca="1">IFERROR((NORMSDIST(((LN($EP76/$S$20)+(#REF!+($O$47^2)/2)*$O$52)/($O$47*SQRT($O$52))))*$EP76-NORMSDIST((((LN($EP76/$S$20)+(#REF!+($O$47^2)/2)*$O$52)/($O$47*SQRT($O$52)))-$O$47*SQRT(($O$52))))*$S$20*EXP(-#REF!*$O$52))*$R$20*100,0)</f>
        <v>0</v>
      </c>
      <c r="FI76" s="69">
        <f ca="1">IFERROR((NORMSDIST(((LN($EP76/$S$21)+(#REF!+($O$47^2)/2)*$O$52)/($O$47*SQRT($O$52))))*$EP76-NORMSDIST((((LN($EP76/$S$21)+(#REF!+($O$47^2)/2)*$O$52)/($O$47*SQRT($O$52)))-$O$47*SQRT(($O$52))))*$S$21*EXP(-#REF!*$O$52))*$R$21*100,0)</f>
        <v>0</v>
      </c>
      <c r="FJ76" s="69">
        <f ca="1">IFERROR((NORMSDIST(((LN($EP76/$S$22)+(#REF!+($O$47^2)/2)*$O$52)/($O$47*SQRT($O$52))))*$EP76-NORMSDIST((((LN($EP76/$S$22)+(#REF!+($O$47^2)/2)*$O$52)/($O$47*SQRT($O$52)))-$O$47*SQRT(($O$52))))*$S$22*EXP(-#REF!*$O$52))*$R$22*100,0)</f>
        <v>0</v>
      </c>
      <c r="FK76" s="69">
        <f ca="1">IFERROR((NORMSDIST(((LN($EP76/$S$23)+(#REF!+($O$47^2)/2)*$O$52)/($O$47*SQRT($O$52))))*$EP76-NORMSDIST((((LN($EP76/$S$23)+(#REF!+($O$47^2)/2)*$O$52)/($O$47*SQRT($O$52)))-$O$47*SQRT(($O$52))))*$S$23*EXP(-#REF!*$O$52))*$R$23*100,0)</f>
        <v>0</v>
      </c>
      <c r="FL76" s="69">
        <f ca="1">IFERROR((NORMSDIST(((LN($EP76/$S$24)+(#REF!+($O$47^2)/2)*$O$52)/($O$47*SQRT($O$52))))*$EP76-NORMSDIST((((LN($EP76/$S$24)+(#REF!+($O$47^2)/2)*$O$52)/($O$47*SQRT($O$52)))-$O$47*SQRT(($O$52))))*$S$24*EXP(-#REF!*$O$52))*$R$24*100,0)</f>
        <v>0</v>
      </c>
      <c r="FM76" s="69">
        <f ca="1">IFERROR((NORMSDIST(((LN($EP76/$S$25)+(#REF!+($O$47^2)/2)*$O$52)/($O$47*SQRT($O$52))))*$EP76-NORMSDIST((((LN($EP76/$S$25)+(#REF!+($O$47^2)/2)*$O$52)/($O$47*SQRT($O$52)))-$O$47*SQRT(($O$52))))*$S$25*EXP(-#REF!*$O$52))*$R$25*100,0)</f>
        <v>0</v>
      </c>
      <c r="FN76" s="69">
        <f ca="1">IFERROR((NORMSDIST(((LN($EP76/$S$26)+(#REF!+($O$47^2)/2)*$O$52)/($O$47*SQRT($O$52))))*$EP76-NORMSDIST((((LN($EP76/$S$26)+(#REF!+($O$47^2)/2)*$O$52)/($O$47*SQRT($O$52)))-$O$47*SQRT(($O$52))))*$S$26*EXP(-#REF!*$O$52))*$R$26*100,0)</f>
        <v>0</v>
      </c>
      <c r="FO76" s="69">
        <f ca="1">IFERROR((NORMSDIST(((LN($EP76/$S$27)+(#REF!+($O$47^2)/2)*$O$52)/($O$47*SQRT($O$52))))*$EP76-NORMSDIST((((LN($EP76/$S$27)+(#REF!+($O$47^2)/2)*$O$52)/($O$47*SQRT($O$52)))-$O$47*SQRT(($O$52))))*$S$27*EXP(-#REF!*$O$52))*$R$27*100,0)</f>
        <v>0</v>
      </c>
      <c r="FP76" s="69">
        <f ca="1">IFERROR((NORMSDIST(((LN($EP76/$S$28)+(#REF!+($O$47^2)/2)*$O$52)/($O$47*SQRT($O$52))))*$EP76-NORMSDIST((((LN($EP76/$S$28)+(#REF!+($O$47^2)/2)*$O$52)/($O$47*SQRT($O$52)))-$O$47*SQRT(($O$52))))*$S$28*EXP(-#REF!*$O$52))*$R$28*100,0)</f>
        <v>0</v>
      </c>
      <c r="FQ76" s="69">
        <f ca="1">IFERROR((NORMSDIST(((LN($EP76/$S$29)+(#REF!+($O$47^2)/2)*$O$52)/($O$47*SQRT($O$52))))*$EP76-NORMSDIST((((LN($EP76/$S$29)+(#REF!+($O$47^2)/2)*$O$52)/($O$47*SQRT($O$52)))-$O$47*SQRT(($O$52))))*$S$29*EXP(-#REF!*$O$52))*$R$29*100,0)</f>
        <v>0</v>
      </c>
      <c r="FR76" s="69">
        <f ca="1">IFERROR((NORMSDIST(((LN($EP76/$S$30)+(#REF!+($O$47^2)/2)*$O$52)/($O$47*SQRT($O$52))))*$EP76-NORMSDIST((((LN($EP76/$S$30)+(#REF!+($O$47^2)/2)*$O$52)/($O$47*SQRT($O$52)))-$O$47*SQRT(($O$52))))*$S$30*EXP(-#REF!*$O$52))*$R$30*100,0)</f>
        <v>0</v>
      </c>
      <c r="FS76" s="69">
        <f ca="1">IFERROR((NORMSDIST(((LN($EP76/$S$31)+(#REF!+($O$47^2)/2)*$O$52)/($O$47*SQRT($O$52))))*$EP76-NORMSDIST((((LN($EP76/$S$31)+(#REF!+($O$47^2)/2)*$O$52)/($O$47*SQRT($O$52)))-$O$47*SQRT(($O$52))))*$S$31*EXP(-#REF!*$O$52))*$R$31*100,0)</f>
        <v>0</v>
      </c>
      <c r="FT76" s="69">
        <f ca="1">IFERROR((NORMSDIST(((LN($EP76/$S$32)+(#REF!+($O$47^2)/2)*$O$52)/($O$47*SQRT($O$52))))*$EP76-NORMSDIST((((LN($EP76/$S$32)+(#REF!+($O$47^2)/2)*$O$52)/($O$47*SQRT($O$52)))-$O$47*SQRT(($O$52))))*$S$32*EXP(-#REF!*$O$52))*$R$32*100,0)</f>
        <v>0</v>
      </c>
      <c r="FU76" s="69">
        <f ca="1">IFERROR((NORMSDIST(((LN($EP76/$S$33)+(#REF!+($O$47^2)/2)*$O$52)/($O$47*SQRT($O$52))))*$EP76-NORMSDIST((((LN($EP76/$S$33)+(#REF!+($O$47^2)/2)*$O$52)/($O$47*SQRT($O$52)))-$O$47*SQRT(($O$52))))*$S$33*EXP(-#REF!*$O$52))*$R$33*100,0)</f>
        <v>0</v>
      </c>
      <c r="FV76" s="69">
        <f ca="1">IFERROR((NORMSDIST(((LN($EP76/$S$34)+(#REF!+($O$47^2)/2)*$O$52)/($O$47*SQRT($O$52))))*$EP76-NORMSDIST((((LN($EP76/$S$34)+(#REF!+($O$47^2)/2)*$O$52)/($O$47*SQRT($O$52)))-$O$47*SQRT(($O$52))))*$S$34*EXP(-#REF!*$O$52))*$R$34*100,0)</f>
        <v>0</v>
      </c>
      <c r="FW76" s="69">
        <f ca="1">IFERROR((NORMSDIST(((LN($EP76/$S$35)+(#REF!+($O$47^2)/2)*$O$52)/($O$47*SQRT($O$52))))*$EP76-NORMSDIST((((LN($EP76/$S$35)+(#REF!+($O$47^2)/2)*$O$52)/($O$47*SQRT($O$52)))-$O$47*SQRT(($O$52))))*$S$35*EXP(-#REF!*$O$52))*$R$35*100,0)</f>
        <v>0</v>
      </c>
      <c r="FX76" s="69">
        <f ca="1">IFERROR((NORMSDIST(((LN($EP76/$S$36)+(#REF!+($O$47^2)/2)*$O$52)/($O$47*SQRT($O$52))))*$EP76-NORMSDIST((((LN($EP76/$S$36)+(#REF!+($O$47^2)/2)*$O$52)/($O$47*SQRT($O$52)))-$O$47*SQRT(($O$52))))*$S$36*EXP(-#REF!*$O$52))*$R$36*100,0)</f>
        <v>0</v>
      </c>
      <c r="FY76" s="69">
        <f ca="1">IFERROR((NORMSDIST(((LN($EP76/$S$37)+(#REF!+($O$47^2)/2)*$O$52)/($O$47*SQRT($O$52))))*$EP76-NORMSDIST((((LN($EP76/$S$37)+(#REF!+($O$47^2)/2)*$O$52)/($O$47*SQRT($O$52)))-$O$47*SQRT(($O$52))))*$S$37*EXP(-#REF!*$O$52))*$R$37*100,0)</f>
        <v>0</v>
      </c>
      <c r="FZ76" s="69">
        <f ca="1">IFERROR((NORMSDIST(((LN($EP76/$S$38)+(#REF!+($O$47^2)/2)*$O$52)/($O$47*SQRT($O$52))))*$EP76-NORMSDIST((((LN($EP76/$S$38)+(#REF!+($O$47^2)/2)*$O$52)/($O$47*SQRT($O$52)))-$O$47*SQRT(($O$52))))*$S$38*EXP(-#REF!*$O$52))*$R$38*100,0)</f>
        <v>0</v>
      </c>
      <c r="GA76" s="69">
        <f ca="1">IFERROR((NORMSDIST(((LN($EP76/$S$39)+(#REF!+($O$47^2)/2)*$O$52)/($O$47*SQRT($O$52))))*$EP76-NORMSDIST((((LN($EP76/$S$39)+(#REF!+($O$47^2)/2)*$O$52)/($O$47*SQRT($O$52)))-$O$47*SQRT(($O$52))))*$S$39*EXP(-#REF!*$O$52))*$R$39*100,0)</f>
        <v>0</v>
      </c>
      <c r="GB76" s="69">
        <f ca="1">IFERROR((NORMSDIST(((LN($EP76/$S$40)+(#REF!+($O$47^2)/2)*$O$52)/($O$47*SQRT($O$52))))*$EP76-NORMSDIST((((LN($EP76/$S$40)+(#REF!+($O$47^2)/2)*$O$52)/($O$47*SQRT($O$52)))-$O$47*SQRT(($O$52))))*$S$40*EXP(-#REF!*$O$52))*$R$40*100,0)</f>
        <v>0</v>
      </c>
      <c r="GC76" s="69">
        <f ca="1">IFERROR((NORMSDIST(((LN($EP76/$S$41)+(#REF!+($O$47^2)/2)*$O$52)/($O$47*SQRT($O$52))))*$EP76-NORMSDIST((((LN($EP76/$S$41)+(#REF!+($O$47^2)/2)*$O$52)/($O$47*SQRT($O$52)))-$O$47*SQRT(($O$52))))*$S$41*EXP(-#REF!*$O$52))*$R$41*100,0)</f>
        <v>0</v>
      </c>
      <c r="GD76" s="69">
        <f ca="1">IFERROR((NORMSDIST(((LN($EP76/$S$42)+(#REF!+($O$47^2)/2)*$O$52)/($O$47*SQRT($O$52))))*$EP76-NORMSDIST((((LN($EP76/$S$42)+(#REF!+($O$47^2)/2)*$O$52)/($O$47*SQRT($O$52)))-$O$47*SQRT(($O$52))))*$S$42*EXP(-#REF!*$O$52))*$R$42*100,0)</f>
        <v>0</v>
      </c>
      <c r="GE76" s="102">
        <f t="shared" ca="1" si="185"/>
        <v>0</v>
      </c>
    </row>
    <row r="77" spans="1:187">
      <c r="L77" s="89"/>
      <c r="M77" s="89"/>
      <c r="N77" s="89"/>
      <c r="O77" s="89"/>
      <c r="AK77" s="604"/>
      <c r="AL77" s="605"/>
      <c r="AM77" s="585"/>
      <c r="AN77" s="599"/>
      <c r="AO77" s="589"/>
      <c r="AP77" s="591"/>
      <c r="AQ77" s="602"/>
      <c r="AR77" s="606"/>
      <c r="AS77" s="585"/>
      <c r="AT77" s="599"/>
      <c r="AU77" s="589"/>
      <c r="AV77" s="591"/>
      <c r="AW77" s="602"/>
      <c r="AX77" s="609"/>
      <c r="AY77" s="608"/>
      <c r="AZ77" s="589"/>
      <c r="BA77" s="591"/>
      <c r="BB77" s="593"/>
      <c r="CY77" s="68">
        <f t="shared" si="142"/>
        <v>3300.9605276173279</v>
      </c>
      <c r="CZ77" s="69">
        <f t="shared" si="143"/>
        <v>0</v>
      </c>
      <c r="DA77" s="69">
        <f t="shared" si="144"/>
        <v>0</v>
      </c>
      <c r="DB77" s="69">
        <f t="shared" si="145"/>
        <v>0</v>
      </c>
      <c r="DC77" s="69">
        <f t="shared" si="146"/>
        <v>0</v>
      </c>
      <c r="DD77" s="69">
        <f t="shared" si="147"/>
        <v>0</v>
      </c>
      <c r="DE77" s="69">
        <f t="shared" si="148"/>
        <v>0</v>
      </c>
      <c r="DF77" s="69">
        <f t="shared" si="149"/>
        <v>0</v>
      </c>
      <c r="DG77" s="69">
        <f t="shared" si="150"/>
        <v>0</v>
      </c>
      <c r="DH77" s="69">
        <f t="shared" si="151"/>
        <v>0</v>
      </c>
      <c r="DI77" s="69">
        <f t="shared" si="152"/>
        <v>0</v>
      </c>
      <c r="DJ77" s="69">
        <f t="shared" si="153"/>
        <v>0</v>
      </c>
      <c r="DK77" s="69">
        <f t="shared" si="154"/>
        <v>0</v>
      </c>
      <c r="DL77" s="69">
        <f t="shared" si="155"/>
        <v>0</v>
      </c>
      <c r="DM77" s="69">
        <f t="shared" si="156"/>
        <v>0</v>
      </c>
      <c r="DN77" s="69">
        <f t="shared" si="157"/>
        <v>0</v>
      </c>
      <c r="DO77" s="69">
        <f t="shared" si="158"/>
        <v>0</v>
      </c>
      <c r="DP77" s="69">
        <f t="shared" si="159"/>
        <v>0</v>
      </c>
      <c r="DQ77" s="69">
        <f t="shared" si="160"/>
        <v>0</v>
      </c>
      <c r="DR77" s="69">
        <f t="shared" si="161"/>
        <v>0</v>
      </c>
      <c r="DS77" s="69">
        <f t="shared" si="162"/>
        <v>0</v>
      </c>
      <c r="DT77" s="69">
        <f t="shared" si="163"/>
        <v>0</v>
      </c>
      <c r="DU77" s="69">
        <f t="shared" si="164"/>
        <v>0</v>
      </c>
      <c r="DV77" s="69">
        <f t="shared" si="165"/>
        <v>0</v>
      </c>
      <c r="DW77" s="69">
        <f t="shared" si="166"/>
        <v>0</v>
      </c>
      <c r="DX77" s="69">
        <f t="shared" si="167"/>
        <v>0</v>
      </c>
      <c r="DY77" s="69">
        <f t="shared" si="168"/>
        <v>0</v>
      </c>
      <c r="DZ77" s="69">
        <f t="shared" si="169"/>
        <v>0</v>
      </c>
      <c r="EA77" s="69">
        <f t="shared" si="170"/>
        <v>0</v>
      </c>
      <c r="EB77" s="69">
        <f t="shared" si="171"/>
        <v>0</v>
      </c>
      <c r="EC77" s="69">
        <f t="shared" si="172"/>
        <v>0</v>
      </c>
      <c r="ED77" s="69">
        <f t="shared" si="173"/>
        <v>0</v>
      </c>
      <c r="EE77" s="69">
        <f t="shared" si="174"/>
        <v>0</v>
      </c>
      <c r="EF77" s="69">
        <f t="shared" si="175"/>
        <v>0</v>
      </c>
      <c r="EG77" s="69">
        <f t="shared" si="176"/>
        <v>0</v>
      </c>
      <c r="EH77" s="69">
        <f t="shared" si="177"/>
        <v>0</v>
      </c>
      <c r="EI77" s="69">
        <f t="shared" si="178"/>
        <v>0</v>
      </c>
      <c r="EJ77" s="69">
        <f t="shared" si="179"/>
        <v>0</v>
      </c>
      <c r="EK77" s="69">
        <f t="shared" si="180"/>
        <v>0</v>
      </c>
      <c r="EL77" s="69">
        <f t="shared" si="181"/>
        <v>0</v>
      </c>
      <c r="EM77" s="69">
        <f t="shared" si="182"/>
        <v>0</v>
      </c>
      <c r="EN77" s="102">
        <f t="shared" si="183"/>
        <v>0</v>
      </c>
      <c r="EO77" s="58"/>
      <c r="EP77" s="68">
        <f t="shared" si="184"/>
        <v>3300.9605276173279</v>
      </c>
      <c r="EQ77" s="69">
        <f ca="1">IFERROR((NORMSDIST(((LN($EP77/$S$3)+(#REF!+($O$47^2)/2)*$O$52)/($O$47*SQRT($O$52))))*$EP77-NORMSDIST((((LN($EP77/$S$3)+(#REF!+($O$47^2)/2)*$O$52)/($O$47*SQRT($O$52)))-$O$47*SQRT(($O$52))))*$S$3*EXP(-#REF!*$O$52))*$R$3*100,0)</f>
        <v>0</v>
      </c>
      <c r="ER77" s="69">
        <f ca="1">IFERROR((NORMSDIST(((LN($EP77/$S$4)+(#REF!+($O$47^2)/2)*$O$52)/($O$47*SQRT($O$52))))*$EP77-NORMSDIST((((LN($EP77/$S$4)+(#REF!+($O$47^2)/2)*$O$52)/($O$47*SQRT($O$52)))-$O$47*SQRT(($O$52))))*$S$4*EXP(-#REF!*$O$52))*$R$4*100,0)</f>
        <v>0</v>
      </c>
      <c r="ES77" s="69">
        <f ca="1">IFERROR((NORMSDIST(((LN($EP77/$S$5)+(#REF!+($O$47^2)/2)*$O$52)/($O$47*SQRT($O$52))))*$EP77-NORMSDIST((((LN($EP77/$S$5)+(#REF!+($O$47^2)/2)*$O$52)/($O$47*SQRT($O$52)))-$O$47*SQRT(($O$52))))*$S$5*EXP(-#REF!*$O$52))*$R$5*100,0)</f>
        <v>0</v>
      </c>
      <c r="ET77" s="69">
        <f ca="1">IFERROR((NORMSDIST(((LN($EP77/$S$6)+(#REF!+($O$47^2)/2)*$O$52)/($O$47*SQRT($O$52))))*$EP77-NORMSDIST((((LN($EP77/$S$6)+(#REF!+($O$47^2)/2)*$O$52)/($O$47*SQRT($O$52)))-$O$47*SQRT(($O$52))))*$S$6*EXP(-#REF!*$O$52))*$R$6*100,0)</f>
        <v>0</v>
      </c>
      <c r="EU77" s="69">
        <f ca="1">IFERROR((NORMSDIST(((LN($EP77/$S$7)+(#REF!+($O$47^2)/2)*$O$52)/($O$47*SQRT($O$52))))*$EP77-NORMSDIST((((LN($EP77/$S$7)+(#REF!+($O$47^2)/2)*$O$52)/($O$47*SQRT($O$52)))-$O$47*SQRT(($O$52))))*$S$7*EXP(-#REF!*$O$52))*$R$7*100,0)</f>
        <v>0</v>
      </c>
      <c r="EV77" s="69">
        <f ca="1">IFERROR((NORMSDIST(((LN($EP77/$S$8)+(#REF!+($O$47^2)/2)*$O$52)/($O$47*SQRT($O$52))))*$EP77-NORMSDIST((((LN($EP77/$S$8)+(#REF!+($O$47^2)/2)*$O$52)/($O$47*SQRT($O$52)))-$O$47*SQRT(($O$52))))*$S$8*EXP(-#REF!*$O$52))*$R$8*100,0)</f>
        <v>0</v>
      </c>
      <c r="EW77" s="69">
        <f ca="1">IFERROR((NORMSDIST(((LN($EP77/$S$9)+(#REF!+($O$47^2)/2)*$O$52)/($O$47*SQRT($O$52))))*$EP77-NORMSDIST((((LN($EP77/$S$9)+(#REF!+($O$47^2)/2)*$O$52)/($O$47*SQRT($O$52)))-$O$47*SQRT(($O$52))))*$S$9*EXP(-#REF!*$O$52))*$R$9*100,0)</f>
        <v>0</v>
      </c>
      <c r="EX77" s="69">
        <f ca="1">IFERROR((NORMSDIST(((LN($EP77/$S$10)+(#REF!+($O$47^2)/2)*$O$52)/($O$47*SQRT($O$52))))*$EP77-NORMSDIST((((LN($EP77/$S$10)+(#REF!+($O$47^2)/2)*$O$52)/($O$47*SQRT($O$52)))-$O$47*SQRT(($O$52))))*$S$10*EXP(-#REF!*$O$52))*$R$10*100,0)</f>
        <v>0</v>
      </c>
      <c r="EY77" s="69">
        <f ca="1">IFERROR((NORMSDIST(((LN($EP77/$S$11)+(#REF!+($O$47^2)/2)*$O$52)/($O$47*SQRT($O$52))))*$EP77-NORMSDIST((((LN($EP77/$S$11)+(#REF!+($O$47^2)/2)*$O$52)/($O$47*SQRT($O$52)))-$O$47*SQRT(($O$52))))*$S$11*EXP(-#REF!*$O$52))*$R$11*100,0)</f>
        <v>0</v>
      </c>
      <c r="EZ77" s="69">
        <f ca="1">IFERROR((NORMSDIST(((LN($EP77/$S$12)+(#REF!+($O$47^2)/2)*$O$52)/($O$47*SQRT($O$52))))*$EP77-NORMSDIST((((LN($EP77/$S$12)+(#REF!+($O$47^2)/2)*$O$52)/($O$47*SQRT($O$52)))-$O$47*SQRT(($O$52))))*$S$12*EXP(-#REF!*$O$52))*$R$12*100,0)</f>
        <v>0</v>
      </c>
      <c r="FA77" s="69">
        <f ca="1">IFERROR((NORMSDIST(((LN($EP77/$S$13)+(#REF!+($O$47^2)/2)*$O$52)/($O$47*SQRT($O$52))))*$EP77-NORMSDIST((((LN($EP77/$S$13)+(#REF!+($O$47^2)/2)*$O$52)/($O$47*SQRT($O$52)))-$O$47*SQRT(($O$52))))*$S$13*EXP(-#REF!*$O$52))*$R$13*100,0)</f>
        <v>0</v>
      </c>
      <c r="FB77" s="69">
        <f ca="1">IFERROR((NORMSDIST(((LN($EP77/$S$14)+(#REF!+($O$47^2)/2)*$O$52)/($O$47*SQRT($O$52))))*$EP77-NORMSDIST((((LN($EP77/$S$14)+(#REF!+($O$47^2)/2)*$O$52)/($O$47*SQRT($O$52)))-$O$47*SQRT(($O$52))))*$S$14*EXP(-#REF!*$O$52))*$R$14*100,0)</f>
        <v>0</v>
      </c>
      <c r="FC77" s="69">
        <f ca="1">IFERROR((NORMSDIST(((LN($EP77/$S$15)+(#REF!+($O$47^2)/2)*$O$52)/($O$47*SQRT($O$52))))*$EP77-NORMSDIST((((LN($EP77/$S$15)+(#REF!+($O$47^2)/2)*$O$52)/($O$47*SQRT($O$52)))-$O$47*SQRT(($O$52))))*$S$15*EXP(-#REF!*$O$52))*$R$15*100,0)</f>
        <v>0</v>
      </c>
      <c r="FD77" s="69">
        <f ca="1">IFERROR((NORMSDIST(((LN($EP77/$S$16)+(#REF!+($O$47^2)/2)*$O$52)/($O$47*SQRT($O$52))))*$EP77-NORMSDIST((((LN($EP77/$S$16)+(#REF!+($O$47^2)/2)*$O$52)/($O$47*SQRT($O$52)))-$O$47*SQRT(($O$52))))*$S$16*EXP(-#REF!*$O$52))*$R$16*100,0)</f>
        <v>0</v>
      </c>
      <c r="FE77" s="69">
        <f ca="1">IFERROR((NORMSDIST(((LN($EP77/$S$17)+(#REF!+($O$47^2)/2)*$O$52)/($O$47*SQRT($O$52))))*$EP77-NORMSDIST((((LN($EP77/$S$17)+(#REF!+($O$47^2)/2)*$O$52)/($O$47*SQRT($O$52)))-$O$47*SQRT(($O$52))))*$S$17*EXP(-#REF!*$O$52))*$R$17*100,0)</f>
        <v>0</v>
      </c>
      <c r="FF77" s="69">
        <f ca="1">IFERROR((NORMSDIST(((LN($EP77/$S$18)+(#REF!+($O$47^2)/2)*$O$52)/($O$47*SQRT($O$52))))*$EP77-NORMSDIST((((LN($EP77/$S$18)+(#REF!+($O$47^2)/2)*$O$52)/($O$47*SQRT($O$52)))-$O$47*SQRT(($O$52))))*$S$18*EXP(-#REF!*$O$52))*$R$18*100,0)</f>
        <v>0</v>
      </c>
      <c r="FG77" s="69">
        <f ca="1">IFERROR((NORMSDIST(((LN($EP77/$S$19)+(#REF!+($O$47^2)/2)*$O$52)/($O$47*SQRT($O$52))))*$EP77-NORMSDIST((((LN($EP77/$S$19)+(#REF!+($O$47^2)/2)*$O$52)/($O$47*SQRT($O$52)))-$O$47*SQRT(($O$52))))*$S$19*EXP(-#REF!*$O$52))*$R$19*100,0)</f>
        <v>0</v>
      </c>
      <c r="FH77" s="69">
        <f ca="1">IFERROR((NORMSDIST(((LN($EP77/$S$20)+(#REF!+($O$47^2)/2)*$O$52)/($O$47*SQRT($O$52))))*$EP77-NORMSDIST((((LN($EP77/$S$20)+(#REF!+($O$47^2)/2)*$O$52)/($O$47*SQRT($O$52)))-$O$47*SQRT(($O$52))))*$S$20*EXP(-#REF!*$O$52))*$R$20*100,0)</f>
        <v>0</v>
      </c>
      <c r="FI77" s="69">
        <f ca="1">IFERROR((NORMSDIST(((LN($EP77/$S$21)+(#REF!+($O$47^2)/2)*$O$52)/($O$47*SQRT($O$52))))*$EP77-NORMSDIST((((LN($EP77/$S$21)+(#REF!+($O$47^2)/2)*$O$52)/($O$47*SQRT($O$52)))-$O$47*SQRT(($O$52))))*$S$21*EXP(-#REF!*$O$52))*$R$21*100,0)</f>
        <v>0</v>
      </c>
      <c r="FJ77" s="69">
        <f ca="1">IFERROR((NORMSDIST(((LN($EP77/$S$22)+(#REF!+($O$47^2)/2)*$O$52)/($O$47*SQRT($O$52))))*$EP77-NORMSDIST((((LN($EP77/$S$22)+(#REF!+($O$47^2)/2)*$O$52)/($O$47*SQRT($O$52)))-$O$47*SQRT(($O$52))))*$S$22*EXP(-#REF!*$O$52))*$R$22*100,0)</f>
        <v>0</v>
      </c>
      <c r="FK77" s="69">
        <f ca="1">IFERROR((NORMSDIST(((LN($EP77/$S$23)+(#REF!+($O$47^2)/2)*$O$52)/($O$47*SQRT($O$52))))*$EP77-NORMSDIST((((LN($EP77/$S$23)+(#REF!+($O$47^2)/2)*$O$52)/($O$47*SQRT($O$52)))-$O$47*SQRT(($O$52))))*$S$23*EXP(-#REF!*$O$52))*$R$23*100,0)</f>
        <v>0</v>
      </c>
      <c r="FL77" s="69">
        <f ca="1">IFERROR((NORMSDIST(((LN($EP77/$S$24)+(#REF!+($O$47^2)/2)*$O$52)/($O$47*SQRT($O$52))))*$EP77-NORMSDIST((((LN($EP77/$S$24)+(#REF!+($O$47^2)/2)*$O$52)/($O$47*SQRT($O$52)))-$O$47*SQRT(($O$52))))*$S$24*EXP(-#REF!*$O$52))*$R$24*100,0)</f>
        <v>0</v>
      </c>
      <c r="FM77" s="69">
        <f ca="1">IFERROR((NORMSDIST(((LN($EP77/$S$25)+(#REF!+($O$47^2)/2)*$O$52)/($O$47*SQRT($O$52))))*$EP77-NORMSDIST((((LN($EP77/$S$25)+(#REF!+($O$47^2)/2)*$O$52)/($O$47*SQRT($O$52)))-$O$47*SQRT(($O$52))))*$S$25*EXP(-#REF!*$O$52))*$R$25*100,0)</f>
        <v>0</v>
      </c>
      <c r="FN77" s="69">
        <f ca="1">IFERROR((NORMSDIST(((LN($EP77/$S$26)+(#REF!+($O$47^2)/2)*$O$52)/($O$47*SQRT($O$52))))*$EP77-NORMSDIST((((LN($EP77/$S$26)+(#REF!+($O$47^2)/2)*$O$52)/($O$47*SQRT($O$52)))-$O$47*SQRT(($O$52))))*$S$26*EXP(-#REF!*$O$52))*$R$26*100,0)</f>
        <v>0</v>
      </c>
      <c r="FO77" s="69">
        <f ca="1">IFERROR((NORMSDIST(((LN($EP77/$S$27)+(#REF!+($O$47^2)/2)*$O$52)/($O$47*SQRT($O$52))))*$EP77-NORMSDIST((((LN($EP77/$S$27)+(#REF!+($O$47^2)/2)*$O$52)/($O$47*SQRT($O$52)))-$O$47*SQRT(($O$52))))*$S$27*EXP(-#REF!*$O$52))*$R$27*100,0)</f>
        <v>0</v>
      </c>
      <c r="FP77" s="69">
        <f ca="1">IFERROR((NORMSDIST(((LN($EP77/$S$28)+(#REF!+($O$47^2)/2)*$O$52)/($O$47*SQRT($O$52))))*$EP77-NORMSDIST((((LN($EP77/$S$28)+(#REF!+($O$47^2)/2)*$O$52)/($O$47*SQRT($O$52)))-$O$47*SQRT(($O$52))))*$S$28*EXP(-#REF!*$O$52))*$R$28*100,0)</f>
        <v>0</v>
      </c>
      <c r="FQ77" s="69">
        <f ca="1">IFERROR((NORMSDIST(((LN($EP77/$S$29)+(#REF!+($O$47^2)/2)*$O$52)/($O$47*SQRT($O$52))))*$EP77-NORMSDIST((((LN($EP77/$S$29)+(#REF!+($O$47^2)/2)*$O$52)/($O$47*SQRT($O$52)))-$O$47*SQRT(($O$52))))*$S$29*EXP(-#REF!*$O$52))*$R$29*100,0)</f>
        <v>0</v>
      </c>
      <c r="FR77" s="69">
        <f ca="1">IFERROR((NORMSDIST(((LN($EP77/$S$30)+(#REF!+($O$47^2)/2)*$O$52)/($O$47*SQRT($O$52))))*$EP77-NORMSDIST((((LN($EP77/$S$30)+(#REF!+($O$47^2)/2)*$O$52)/($O$47*SQRT($O$52)))-$O$47*SQRT(($O$52))))*$S$30*EXP(-#REF!*$O$52))*$R$30*100,0)</f>
        <v>0</v>
      </c>
      <c r="FS77" s="69">
        <f ca="1">IFERROR((NORMSDIST(((LN($EP77/$S$31)+(#REF!+($O$47^2)/2)*$O$52)/($O$47*SQRT($O$52))))*$EP77-NORMSDIST((((LN($EP77/$S$31)+(#REF!+($O$47^2)/2)*$O$52)/($O$47*SQRT($O$52)))-$O$47*SQRT(($O$52))))*$S$31*EXP(-#REF!*$O$52))*$R$31*100,0)</f>
        <v>0</v>
      </c>
      <c r="FT77" s="69">
        <f ca="1">IFERROR((NORMSDIST(((LN($EP77/$S$32)+(#REF!+($O$47^2)/2)*$O$52)/($O$47*SQRT($O$52))))*$EP77-NORMSDIST((((LN($EP77/$S$32)+(#REF!+($O$47^2)/2)*$O$52)/($O$47*SQRT($O$52)))-$O$47*SQRT(($O$52))))*$S$32*EXP(-#REF!*$O$52))*$R$32*100,0)</f>
        <v>0</v>
      </c>
      <c r="FU77" s="69">
        <f ca="1">IFERROR((NORMSDIST(((LN($EP77/$S$33)+(#REF!+($O$47^2)/2)*$O$52)/($O$47*SQRT($O$52))))*$EP77-NORMSDIST((((LN($EP77/$S$33)+(#REF!+($O$47^2)/2)*$O$52)/($O$47*SQRT($O$52)))-$O$47*SQRT(($O$52))))*$S$33*EXP(-#REF!*$O$52))*$R$33*100,0)</f>
        <v>0</v>
      </c>
      <c r="FV77" s="69">
        <f ca="1">IFERROR((NORMSDIST(((LN($EP77/$S$34)+(#REF!+($O$47^2)/2)*$O$52)/($O$47*SQRT($O$52))))*$EP77-NORMSDIST((((LN($EP77/$S$34)+(#REF!+($O$47^2)/2)*$O$52)/($O$47*SQRT($O$52)))-$O$47*SQRT(($O$52))))*$S$34*EXP(-#REF!*$O$52))*$R$34*100,0)</f>
        <v>0</v>
      </c>
      <c r="FW77" s="69">
        <f ca="1">IFERROR((NORMSDIST(((LN($EP77/$S$35)+(#REF!+($O$47^2)/2)*$O$52)/($O$47*SQRT($O$52))))*$EP77-NORMSDIST((((LN($EP77/$S$35)+(#REF!+($O$47^2)/2)*$O$52)/($O$47*SQRT($O$52)))-$O$47*SQRT(($O$52))))*$S$35*EXP(-#REF!*$O$52))*$R$35*100,0)</f>
        <v>0</v>
      </c>
      <c r="FX77" s="69">
        <f ca="1">IFERROR((NORMSDIST(((LN($EP77/$S$36)+(#REF!+($O$47^2)/2)*$O$52)/($O$47*SQRT($O$52))))*$EP77-NORMSDIST((((LN($EP77/$S$36)+(#REF!+($O$47^2)/2)*$O$52)/($O$47*SQRT($O$52)))-$O$47*SQRT(($O$52))))*$S$36*EXP(-#REF!*$O$52))*$R$36*100,0)</f>
        <v>0</v>
      </c>
      <c r="FY77" s="69">
        <f ca="1">IFERROR((NORMSDIST(((LN($EP77/$S$37)+(#REF!+($O$47^2)/2)*$O$52)/($O$47*SQRT($O$52))))*$EP77-NORMSDIST((((LN($EP77/$S$37)+(#REF!+($O$47^2)/2)*$O$52)/($O$47*SQRT($O$52)))-$O$47*SQRT(($O$52))))*$S$37*EXP(-#REF!*$O$52))*$R$37*100,0)</f>
        <v>0</v>
      </c>
      <c r="FZ77" s="69">
        <f ca="1">IFERROR((NORMSDIST(((LN($EP77/$S$38)+(#REF!+($O$47^2)/2)*$O$52)/($O$47*SQRT($O$52))))*$EP77-NORMSDIST((((LN($EP77/$S$38)+(#REF!+($O$47^2)/2)*$O$52)/($O$47*SQRT($O$52)))-$O$47*SQRT(($O$52))))*$S$38*EXP(-#REF!*$O$52))*$R$38*100,0)</f>
        <v>0</v>
      </c>
      <c r="GA77" s="69">
        <f ca="1">IFERROR((NORMSDIST(((LN($EP77/$S$39)+(#REF!+($O$47^2)/2)*$O$52)/($O$47*SQRT($O$52))))*$EP77-NORMSDIST((((LN($EP77/$S$39)+(#REF!+($O$47^2)/2)*$O$52)/($O$47*SQRT($O$52)))-$O$47*SQRT(($O$52))))*$S$39*EXP(-#REF!*$O$52))*$R$39*100,0)</f>
        <v>0</v>
      </c>
      <c r="GB77" s="69">
        <f ca="1">IFERROR((NORMSDIST(((LN($EP77/$S$40)+(#REF!+($O$47^2)/2)*$O$52)/($O$47*SQRT($O$52))))*$EP77-NORMSDIST((((LN($EP77/$S$40)+(#REF!+($O$47^2)/2)*$O$52)/($O$47*SQRT($O$52)))-$O$47*SQRT(($O$52))))*$S$40*EXP(-#REF!*$O$52))*$R$40*100,0)</f>
        <v>0</v>
      </c>
      <c r="GC77" s="69">
        <f ca="1">IFERROR((NORMSDIST(((LN($EP77/$S$41)+(#REF!+($O$47^2)/2)*$O$52)/($O$47*SQRT($O$52))))*$EP77-NORMSDIST((((LN($EP77/$S$41)+(#REF!+($O$47^2)/2)*$O$52)/($O$47*SQRT($O$52)))-$O$47*SQRT(($O$52))))*$S$41*EXP(-#REF!*$O$52))*$R$41*100,0)</f>
        <v>0</v>
      </c>
      <c r="GD77" s="69">
        <f ca="1">IFERROR((NORMSDIST(((LN($EP77/$S$42)+(#REF!+($O$47^2)/2)*$O$52)/($O$47*SQRT($O$52))))*$EP77-NORMSDIST((((LN($EP77/$S$42)+(#REF!+($O$47^2)/2)*$O$52)/($O$47*SQRT($O$52)))-$O$47*SQRT(($O$52))))*$S$42*EXP(-#REF!*$O$52))*$R$42*100,0)</f>
        <v>0</v>
      </c>
      <c r="GE77" s="102">
        <f t="shared" ca="1" si="185"/>
        <v>0</v>
      </c>
    </row>
    <row r="78" spans="1:187">
      <c r="L78" s="49"/>
      <c r="M78" s="49"/>
      <c r="N78" s="49"/>
      <c r="O78" s="49"/>
      <c r="AK78" s="603"/>
      <c r="AL78" s="605"/>
      <c r="AM78" s="584"/>
      <c r="AN78" s="598"/>
      <c r="AO78" s="587"/>
      <c r="AP78" s="590"/>
      <c r="AQ78" s="601"/>
      <c r="AR78" s="606"/>
      <c r="AS78" s="584"/>
      <c r="AT78" s="598"/>
      <c r="AU78" s="587"/>
      <c r="AV78" s="590"/>
      <c r="AW78" s="601"/>
      <c r="AX78" s="609"/>
      <c r="AY78" s="607"/>
      <c r="AZ78" s="587"/>
      <c r="BA78" s="590"/>
      <c r="BB78" s="592"/>
      <c r="CY78" s="68">
        <f t="shared" si="142"/>
        <v>3368.3270689972733</v>
      </c>
      <c r="CZ78" s="69">
        <f t="shared" si="143"/>
        <v>0</v>
      </c>
      <c r="DA78" s="69">
        <f t="shared" si="144"/>
        <v>0</v>
      </c>
      <c r="DB78" s="69">
        <f t="shared" si="145"/>
        <v>0</v>
      </c>
      <c r="DC78" s="69">
        <f t="shared" si="146"/>
        <v>0</v>
      </c>
      <c r="DD78" s="69">
        <f t="shared" si="147"/>
        <v>0</v>
      </c>
      <c r="DE78" s="69">
        <f t="shared" si="148"/>
        <v>0</v>
      </c>
      <c r="DF78" s="69">
        <f t="shared" si="149"/>
        <v>0</v>
      </c>
      <c r="DG78" s="69">
        <f t="shared" si="150"/>
        <v>0</v>
      </c>
      <c r="DH78" s="69">
        <f t="shared" si="151"/>
        <v>0</v>
      </c>
      <c r="DI78" s="69">
        <f t="shared" si="152"/>
        <v>0</v>
      </c>
      <c r="DJ78" s="69">
        <f t="shared" si="153"/>
        <v>0</v>
      </c>
      <c r="DK78" s="69">
        <f t="shared" si="154"/>
        <v>0</v>
      </c>
      <c r="DL78" s="69">
        <f t="shared" si="155"/>
        <v>0</v>
      </c>
      <c r="DM78" s="69">
        <f t="shared" si="156"/>
        <v>0</v>
      </c>
      <c r="DN78" s="69">
        <f t="shared" si="157"/>
        <v>0</v>
      </c>
      <c r="DO78" s="69">
        <f t="shared" si="158"/>
        <v>0</v>
      </c>
      <c r="DP78" s="69">
        <f t="shared" si="159"/>
        <v>0</v>
      </c>
      <c r="DQ78" s="69">
        <f t="shared" si="160"/>
        <v>0</v>
      </c>
      <c r="DR78" s="69">
        <f t="shared" si="161"/>
        <v>0</v>
      </c>
      <c r="DS78" s="69">
        <f t="shared" si="162"/>
        <v>0</v>
      </c>
      <c r="DT78" s="69">
        <f t="shared" si="163"/>
        <v>0</v>
      </c>
      <c r="DU78" s="69">
        <f t="shared" si="164"/>
        <v>0</v>
      </c>
      <c r="DV78" s="69">
        <f t="shared" si="165"/>
        <v>0</v>
      </c>
      <c r="DW78" s="69">
        <f t="shared" si="166"/>
        <v>0</v>
      </c>
      <c r="DX78" s="69">
        <f t="shared" si="167"/>
        <v>0</v>
      </c>
      <c r="DY78" s="69">
        <f t="shared" si="168"/>
        <v>0</v>
      </c>
      <c r="DZ78" s="69">
        <f t="shared" si="169"/>
        <v>0</v>
      </c>
      <c r="EA78" s="69">
        <f t="shared" si="170"/>
        <v>0</v>
      </c>
      <c r="EB78" s="69">
        <f t="shared" si="171"/>
        <v>0</v>
      </c>
      <c r="EC78" s="69">
        <f t="shared" si="172"/>
        <v>0</v>
      </c>
      <c r="ED78" s="69">
        <f t="shared" si="173"/>
        <v>0</v>
      </c>
      <c r="EE78" s="69">
        <f t="shared" si="174"/>
        <v>0</v>
      </c>
      <c r="EF78" s="69">
        <f t="shared" si="175"/>
        <v>0</v>
      </c>
      <c r="EG78" s="69">
        <f t="shared" si="176"/>
        <v>0</v>
      </c>
      <c r="EH78" s="69">
        <f t="shared" si="177"/>
        <v>0</v>
      </c>
      <c r="EI78" s="69">
        <f t="shared" si="178"/>
        <v>0</v>
      </c>
      <c r="EJ78" s="69">
        <f t="shared" si="179"/>
        <v>0</v>
      </c>
      <c r="EK78" s="69">
        <f t="shared" si="180"/>
        <v>0</v>
      </c>
      <c r="EL78" s="69">
        <f t="shared" si="181"/>
        <v>0</v>
      </c>
      <c r="EM78" s="69">
        <f t="shared" si="182"/>
        <v>0</v>
      </c>
      <c r="EN78" s="102">
        <f t="shared" si="183"/>
        <v>0</v>
      </c>
      <c r="EO78" s="58"/>
      <c r="EP78" s="68">
        <f t="shared" si="184"/>
        <v>3368.3270689972733</v>
      </c>
      <c r="EQ78" s="69">
        <f ca="1">IFERROR((NORMSDIST(((LN($EP78/$S$3)+(#REF!+($O$47^2)/2)*$O$52)/($O$47*SQRT($O$52))))*$EP78-NORMSDIST((((LN($EP78/$S$3)+(#REF!+($O$47^2)/2)*$O$52)/($O$47*SQRT($O$52)))-$O$47*SQRT(($O$52))))*$S$3*EXP(-#REF!*$O$52))*$R$3*100,0)</f>
        <v>0</v>
      </c>
      <c r="ER78" s="69">
        <f ca="1">IFERROR((NORMSDIST(((LN($EP78/$S$4)+(#REF!+($O$47^2)/2)*$O$52)/($O$47*SQRT($O$52))))*$EP78-NORMSDIST((((LN($EP78/$S$4)+(#REF!+($O$47^2)/2)*$O$52)/($O$47*SQRT($O$52)))-$O$47*SQRT(($O$52))))*$S$4*EXP(-#REF!*$O$52))*$R$4*100,0)</f>
        <v>0</v>
      </c>
      <c r="ES78" s="69">
        <f ca="1">IFERROR((NORMSDIST(((LN($EP78/$S$5)+(#REF!+($O$47^2)/2)*$O$52)/($O$47*SQRT($O$52))))*$EP78-NORMSDIST((((LN($EP78/$S$5)+(#REF!+($O$47^2)/2)*$O$52)/($O$47*SQRT($O$52)))-$O$47*SQRT(($O$52))))*$S$5*EXP(-#REF!*$O$52))*$R$5*100,0)</f>
        <v>0</v>
      </c>
      <c r="ET78" s="69">
        <f ca="1">IFERROR((NORMSDIST(((LN($EP78/$S$6)+(#REF!+($O$47^2)/2)*$O$52)/($O$47*SQRT($O$52))))*$EP78-NORMSDIST((((LN($EP78/$S$6)+(#REF!+($O$47^2)/2)*$O$52)/($O$47*SQRT($O$52)))-$O$47*SQRT(($O$52))))*$S$6*EXP(-#REF!*$O$52))*$R$6*100,0)</f>
        <v>0</v>
      </c>
      <c r="EU78" s="69">
        <f ca="1">IFERROR((NORMSDIST(((LN($EP78/$S$7)+(#REF!+($O$47^2)/2)*$O$52)/($O$47*SQRT($O$52))))*$EP78-NORMSDIST((((LN($EP78/$S$7)+(#REF!+($O$47^2)/2)*$O$52)/($O$47*SQRT($O$52)))-$O$47*SQRT(($O$52))))*$S$7*EXP(-#REF!*$O$52))*$R$7*100,0)</f>
        <v>0</v>
      </c>
      <c r="EV78" s="69">
        <f ca="1">IFERROR((NORMSDIST(((LN($EP78/$S$8)+(#REF!+($O$47^2)/2)*$O$52)/($O$47*SQRT($O$52))))*$EP78-NORMSDIST((((LN($EP78/$S$8)+(#REF!+($O$47^2)/2)*$O$52)/($O$47*SQRT($O$52)))-$O$47*SQRT(($O$52))))*$S$8*EXP(-#REF!*$O$52))*$R$8*100,0)</f>
        <v>0</v>
      </c>
      <c r="EW78" s="69">
        <f ca="1">IFERROR((NORMSDIST(((LN($EP78/$S$9)+(#REF!+($O$47^2)/2)*$O$52)/($O$47*SQRT($O$52))))*$EP78-NORMSDIST((((LN($EP78/$S$9)+(#REF!+($O$47^2)/2)*$O$52)/($O$47*SQRT($O$52)))-$O$47*SQRT(($O$52))))*$S$9*EXP(-#REF!*$O$52))*$R$9*100,0)</f>
        <v>0</v>
      </c>
      <c r="EX78" s="69">
        <f ca="1">IFERROR((NORMSDIST(((LN($EP78/$S$10)+(#REF!+($O$47^2)/2)*$O$52)/($O$47*SQRT($O$52))))*$EP78-NORMSDIST((((LN($EP78/$S$10)+(#REF!+($O$47^2)/2)*$O$52)/($O$47*SQRT($O$52)))-$O$47*SQRT(($O$52))))*$S$10*EXP(-#REF!*$O$52))*$R$10*100,0)</f>
        <v>0</v>
      </c>
      <c r="EY78" s="69">
        <f ca="1">IFERROR((NORMSDIST(((LN($EP78/$S$11)+(#REF!+($O$47^2)/2)*$O$52)/($O$47*SQRT($O$52))))*$EP78-NORMSDIST((((LN($EP78/$S$11)+(#REF!+($O$47^2)/2)*$O$52)/($O$47*SQRT($O$52)))-$O$47*SQRT(($O$52))))*$S$11*EXP(-#REF!*$O$52))*$R$11*100,0)</f>
        <v>0</v>
      </c>
      <c r="EZ78" s="69">
        <f ca="1">IFERROR((NORMSDIST(((LN($EP78/$S$12)+(#REF!+($O$47^2)/2)*$O$52)/($O$47*SQRT($O$52))))*$EP78-NORMSDIST((((LN($EP78/$S$12)+(#REF!+($O$47^2)/2)*$O$52)/($O$47*SQRT($O$52)))-$O$47*SQRT(($O$52))))*$S$12*EXP(-#REF!*$O$52))*$R$12*100,0)</f>
        <v>0</v>
      </c>
      <c r="FA78" s="69">
        <f ca="1">IFERROR((NORMSDIST(((LN($EP78/$S$13)+(#REF!+($O$47^2)/2)*$O$52)/($O$47*SQRT($O$52))))*$EP78-NORMSDIST((((LN($EP78/$S$13)+(#REF!+($O$47^2)/2)*$O$52)/($O$47*SQRT($O$52)))-$O$47*SQRT(($O$52))))*$S$13*EXP(-#REF!*$O$52))*$R$13*100,0)</f>
        <v>0</v>
      </c>
      <c r="FB78" s="69">
        <f ca="1">IFERROR((NORMSDIST(((LN($EP78/$S$14)+(#REF!+($O$47^2)/2)*$O$52)/($O$47*SQRT($O$52))))*$EP78-NORMSDIST((((LN($EP78/$S$14)+(#REF!+($O$47^2)/2)*$O$52)/($O$47*SQRT($O$52)))-$O$47*SQRT(($O$52))))*$S$14*EXP(-#REF!*$O$52))*$R$14*100,0)</f>
        <v>0</v>
      </c>
      <c r="FC78" s="69">
        <f ca="1">IFERROR((NORMSDIST(((LN($EP78/$S$15)+(#REF!+($O$47^2)/2)*$O$52)/($O$47*SQRT($O$52))))*$EP78-NORMSDIST((((LN($EP78/$S$15)+(#REF!+($O$47^2)/2)*$O$52)/($O$47*SQRT($O$52)))-$O$47*SQRT(($O$52))))*$S$15*EXP(-#REF!*$O$52))*$R$15*100,0)</f>
        <v>0</v>
      </c>
      <c r="FD78" s="69">
        <f ca="1">IFERROR((NORMSDIST(((LN($EP78/$S$16)+(#REF!+($O$47^2)/2)*$O$52)/($O$47*SQRT($O$52))))*$EP78-NORMSDIST((((LN($EP78/$S$16)+(#REF!+($O$47^2)/2)*$O$52)/($O$47*SQRT($O$52)))-$O$47*SQRT(($O$52))))*$S$16*EXP(-#REF!*$O$52))*$R$16*100,0)</f>
        <v>0</v>
      </c>
      <c r="FE78" s="69">
        <f ca="1">IFERROR((NORMSDIST(((LN($EP78/$S$17)+(#REF!+($O$47^2)/2)*$O$52)/($O$47*SQRT($O$52))))*$EP78-NORMSDIST((((LN($EP78/$S$17)+(#REF!+($O$47^2)/2)*$O$52)/($O$47*SQRT($O$52)))-$O$47*SQRT(($O$52))))*$S$17*EXP(-#REF!*$O$52))*$R$17*100,0)</f>
        <v>0</v>
      </c>
      <c r="FF78" s="69">
        <f ca="1">IFERROR((NORMSDIST(((LN($EP78/$S$18)+(#REF!+($O$47^2)/2)*$O$52)/($O$47*SQRT($O$52))))*$EP78-NORMSDIST((((LN($EP78/$S$18)+(#REF!+($O$47^2)/2)*$O$52)/($O$47*SQRT($O$52)))-$O$47*SQRT(($O$52))))*$S$18*EXP(-#REF!*$O$52))*$R$18*100,0)</f>
        <v>0</v>
      </c>
      <c r="FG78" s="69">
        <f ca="1">IFERROR((NORMSDIST(((LN($EP78/$S$19)+(#REF!+($O$47^2)/2)*$O$52)/($O$47*SQRT($O$52))))*$EP78-NORMSDIST((((LN($EP78/$S$19)+(#REF!+($O$47^2)/2)*$O$52)/($O$47*SQRT($O$52)))-$O$47*SQRT(($O$52))))*$S$19*EXP(-#REF!*$O$52))*$R$19*100,0)</f>
        <v>0</v>
      </c>
      <c r="FH78" s="69">
        <f ca="1">IFERROR((NORMSDIST(((LN($EP78/$S$20)+(#REF!+($O$47^2)/2)*$O$52)/($O$47*SQRT($O$52))))*$EP78-NORMSDIST((((LN($EP78/$S$20)+(#REF!+($O$47^2)/2)*$O$52)/($O$47*SQRT($O$52)))-$O$47*SQRT(($O$52))))*$S$20*EXP(-#REF!*$O$52))*$R$20*100,0)</f>
        <v>0</v>
      </c>
      <c r="FI78" s="69">
        <f ca="1">IFERROR((NORMSDIST(((LN($EP78/$S$21)+(#REF!+($O$47^2)/2)*$O$52)/($O$47*SQRT($O$52))))*$EP78-NORMSDIST((((LN($EP78/$S$21)+(#REF!+($O$47^2)/2)*$O$52)/($O$47*SQRT($O$52)))-$O$47*SQRT(($O$52))))*$S$21*EXP(-#REF!*$O$52))*$R$21*100,0)</f>
        <v>0</v>
      </c>
      <c r="FJ78" s="69">
        <f ca="1">IFERROR((NORMSDIST(((LN($EP78/$S$22)+(#REF!+($O$47^2)/2)*$O$52)/($O$47*SQRT($O$52))))*$EP78-NORMSDIST((((LN($EP78/$S$22)+(#REF!+($O$47^2)/2)*$O$52)/($O$47*SQRT($O$52)))-$O$47*SQRT(($O$52))))*$S$22*EXP(-#REF!*$O$52))*$R$22*100,0)</f>
        <v>0</v>
      </c>
      <c r="FK78" s="69">
        <f ca="1">IFERROR((NORMSDIST(((LN($EP78/$S$23)+(#REF!+($O$47^2)/2)*$O$52)/($O$47*SQRT($O$52))))*$EP78-NORMSDIST((((LN($EP78/$S$23)+(#REF!+($O$47^2)/2)*$O$52)/($O$47*SQRT($O$52)))-$O$47*SQRT(($O$52))))*$S$23*EXP(-#REF!*$O$52))*$R$23*100,0)</f>
        <v>0</v>
      </c>
      <c r="FL78" s="69">
        <f ca="1">IFERROR((NORMSDIST(((LN($EP78/$S$24)+(#REF!+($O$47^2)/2)*$O$52)/($O$47*SQRT($O$52))))*$EP78-NORMSDIST((((LN($EP78/$S$24)+(#REF!+($O$47^2)/2)*$O$52)/($O$47*SQRT($O$52)))-$O$47*SQRT(($O$52))))*$S$24*EXP(-#REF!*$O$52))*$R$24*100,0)</f>
        <v>0</v>
      </c>
      <c r="FM78" s="69">
        <f ca="1">IFERROR((NORMSDIST(((LN($EP78/$S$25)+(#REF!+($O$47^2)/2)*$O$52)/($O$47*SQRT($O$52))))*$EP78-NORMSDIST((((LN($EP78/$S$25)+(#REF!+($O$47^2)/2)*$O$52)/($O$47*SQRT($O$52)))-$O$47*SQRT(($O$52))))*$S$25*EXP(-#REF!*$O$52))*$R$25*100,0)</f>
        <v>0</v>
      </c>
      <c r="FN78" s="69">
        <f ca="1">IFERROR((NORMSDIST(((LN($EP78/$S$26)+(#REF!+($O$47^2)/2)*$O$52)/($O$47*SQRT($O$52))))*$EP78-NORMSDIST((((LN($EP78/$S$26)+(#REF!+($O$47^2)/2)*$O$52)/($O$47*SQRT($O$52)))-$O$47*SQRT(($O$52))))*$S$26*EXP(-#REF!*$O$52))*$R$26*100,0)</f>
        <v>0</v>
      </c>
      <c r="FO78" s="69">
        <f ca="1">IFERROR((NORMSDIST(((LN($EP78/$S$27)+(#REF!+($O$47^2)/2)*$O$52)/($O$47*SQRT($O$52))))*$EP78-NORMSDIST((((LN($EP78/$S$27)+(#REF!+($O$47^2)/2)*$O$52)/($O$47*SQRT($O$52)))-$O$47*SQRT(($O$52))))*$S$27*EXP(-#REF!*$O$52))*$R$27*100,0)</f>
        <v>0</v>
      </c>
      <c r="FP78" s="69">
        <f ca="1">IFERROR((NORMSDIST(((LN($EP78/$S$28)+(#REF!+($O$47^2)/2)*$O$52)/($O$47*SQRT($O$52))))*$EP78-NORMSDIST((((LN($EP78/$S$28)+(#REF!+($O$47^2)/2)*$O$52)/($O$47*SQRT($O$52)))-$O$47*SQRT(($O$52))))*$S$28*EXP(-#REF!*$O$52))*$R$28*100,0)</f>
        <v>0</v>
      </c>
      <c r="FQ78" s="69">
        <f ca="1">IFERROR((NORMSDIST(((LN($EP78/$S$29)+(#REF!+($O$47^2)/2)*$O$52)/($O$47*SQRT($O$52))))*$EP78-NORMSDIST((((LN($EP78/$S$29)+(#REF!+($O$47^2)/2)*$O$52)/($O$47*SQRT($O$52)))-$O$47*SQRT(($O$52))))*$S$29*EXP(-#REF!*$O$52))*$R$29*100,0)</f>
        <v>0</v>
      </c>
      <c r="FR78" s="69">
        <f ca="1">IFERROR((NORMSDIST(((LN($EP78/$S$30)+(#REF!+($O$47^2)/2)*$O$52)/($O$47*SQRT($O$52))))*$EP78-NORMSDIST((((LN($EP78/$S$30)+(#REF!+($O$47^2)/2)*$O$52)/($O$47*SQRT($O$52)))-$O$47*SQRT(($O$52))))*$S$30*EXP(-#REF!*$O$52))*$R$30*100,0)</f>
        <v>0</v>
      </c>
      <c r="FS78" s="69">
        <f ca="1">IFERROR((NORMSDIST(((LN($EP78/$S$31)+(#REF!+($O$47^2)/2)*$O$52)/($O$47*SQRT($O$52))))*$EP78-NORMSDIST((((LN($EP78/$S$31)+(#REF!+($O$47^2)/2)*$O$52)/($O$47*SQRT($O$52)))-$O$47*SQRT(($O$52))))*$S$31*EXP(-#REF!*$O$52))*$R$31*100,0)</f>
        <v>0</v>
      </c>
      <c r="FT78" s="69">
        <f ca="1">IFERROR((NORMSDIST(((LN($EP78/$S$32)+(#REF!+($O$47^2)/2)*$O$52)/($O$47*SQRT($O$52))))*$EP78-NORMSDIST((((LN($EP78/$S$32)+(#REF!+($O$47^2)/2)*$O$52)/($O$47*SQRT($O$52)))-$O$47*SQRT(($O$52))))*$S$32*EXP(-#REF!*$O$52))*$R$32*100,0)</f>
        <v>0</v>
      </c>
      <c r="FU78" s="69">
        <f ca="1">IFERROR((NORMSDIST(((LN($EP78/$S$33)+(#REF!+($O$47^2)/2)*$O$52)/($O$47*SQRT($O$52))))*$EP78-NORMSDIST((((LN($EP78/$S$33)+(#REF!+($O$47^2)/2)*$O$52)/($O$47*SQRT($O$52)))-$O$47*SQRT(($O$52))))*$S$33*EXP(-#REF!*$O$52))*$R$33*100,0)</f>
        <v>0</v>
      </c>
      <c r="FV78" s="69">
        <f ca="1">IFERROR((NORMSDIST(((LN($EP78/$S$34)+(#REF!+($O$47^2)/2)*$O$52)/($O$47*SQRT($O$52))))*$EP78-NORMSDIST((((LN($EP78/$S$34)+(#REF!+($O$47^2)/2)*$O$52)/($O$47*SQRT($O$52)))-$O$47*SQRT(($O$52))))*$S$34*EXP(-#REF!*$O$52))*$R$34*100,0)</f>
        <v>0</v>
      </c>
      <c r="FW78" s="69">
        <f ca="1">IFERROR((NORMSDIST(((LN($EP78/$S$35)+(#REF!+($O$47^2)/2)*$O$52)/($O$47*SQRT($O$52))))*$EP78-NORMSDIST((((LN($EP78/$S$35)+(#REF!+($O$47^2)/2)*$O$52)/($O$47*SQRT($O$52)))-$O$47*SQRT(($O$52))))*$S$35*EXP(-#REF!*$O$52))*$R$35*100,0)</f>
        <v>0</v>
      </c>
      <c r="FX78" s="69">
        <f ca="1">IFERROR((NORMSDIST(((LN($EP78/$S$36)+(#REF!+($O$47^2)/2)*$O$52)/($O$47*SQRT($O$52))))*$EP78-NORMSDIST((((LN($EP78/$S$36)+(#REF!+($O$47^2)/2)*$O$52)/($O$47*SQRT($O$52)))-$O$47*SQRT(($O$52))))*$S$36*EXP(-#REF!*$O$52))*$R$36*100,0)</f>
        <v>0</v>
      </c>
      <c r="FY78" s="69">
        <f ca="1">IFERROR((NORMSDIST(((LN($EP78/$S$37)+(#REF!+($O$47^2)/2)*$O$52)/($O$47*SQRT($O$52))))*$EP78-NORMSDIST((((LN($EP78/$S$37)+(#REF!+($O$47^2)/2)*$O$52)/($O$47*SQRT($O$52)))-$O$47*SQRT(($O$52))))*$S$37*EXP(-#REF!*$O$52))*$R$37*100,0)</f>
        <v>0</v>
      </c>
      <c r="FZ78" s="69">
        <f ca="1">IFERROR((NORMSDIST(((LN($EP78/$S$38)+(#REF!+($O$47^2)/2)*$O$52)/($O$47*SQRT($O$52))))*$EP78-NORMSDIST((((LN($EP78/$S$38)+(#REF!+($O$47^2)/2)*$O$52)/($O$47*SQRT($O$52)))-$O$47*SQRT(($O$52))))*$S$38*EXP(-#REF!*$O$52))*$R$38*100,0)</f>
        <v>0</v>
      </c>
      <c r="GA78" s="69">
        <f ca="1">IFERROR((NORMSDIST(((LN($EP78/$S$39)+(#REF!+($O$47^2)/2)*$O$52)/($O$47*SQRT($O$52))))*$EP78-NORMSDIST((((LN($EP78/$S$39)+(#REF!+($O$47^2)/2)*$O$52)/($O$47*SQRT($O$52)))-$O$47*SQRT(($O$52))))*$S$39*EXP(-#REF!*$O$52))*$R$39*100,0)</f>
        <v>0</v>
      </c>
      <c r="GB78" s="69">
        <f ca="1">IFERROR((NORMSDIST(((LN($EP78/$S$40)+(#REF!+($O$47^2)/2)*$O$52)/($O$47*SQRT($O$52))))*$EP78-NORMSDIST((((LN($EP78/$S$40)+(#REF!+($O$47^2)/2)*$O$52)/($O$47*SQRT($O$52)))-$O$47*SQRT(($O$52))))*$S$40*EXP(-#REF!*$O$52))*$R$40*100,0)</f>
        <v>0</v>
      </c>
      <c r="GC78" s="69">
        <f ca="1">IFERROR((NORMSDIST(((LN($EP78/$S$41)+(#REF!+($O$47^2)/2)*$O$52)/($O$47*SQRT($O$52))))*$EP78-NORMSDIST((((LN($EP78/$S$41)+(#REF!+($O$47^2)/2)*$O$52)/($O$47*SQRT($O$52)))-$O$47*SQRT(($O$52))))*$S$41*EXP(-#REF!*$O$52))*$R$41*100,0)</f>
        <v>0</v>
      </c>
      <c r="GD78" s="69">
        <f ca="1">IFERROR((NORMSDIST(((LN($EP78/$S$42)+(#REF!+($O$47^2)/2)*$O$52)/($O$47*SQRT($O$52))))*$EP78-NORMSDIST((((LN($EP78/$S$42)+(#REF!+($O$47^2)/2)*$O$52)/($O$47*SQRT($O$52)))-$O$47*SQRT(($O$52))))*$S$42*EXP(-#REF!*$O$52))*$R$42*100,0)</f>
        <v>0</v>
      </c>
      <c r="GE78" s="102">
        <f t="shared" ca="1" si="185"/>
        <v>0</v>
      </c>
    </row>
    <row r="79" spans="1:187">
      <c r="L79" s="49"/>
      <c r="M79" s="49"/>
      <c r="N79" s="49"/>
      <c r="O79" s="49"/>
      <c r="CY79" s="68">
        <f t="shared" si="142"/>
        <v>3437.0684377523198</v>
      </c>
      <c r="CZ79" s="69">
        <f t="shared" si="143"/>
        <v>0</v>
      </c>
      <c r="DA79" s="69">
        <f t="shared" si="144"/>
        <v>0</v>
      </c>
      <c r="DB79" s="69">
        <f t="shared" si="145"/>
        <v>0</v>
      </c>
      <c r="DC79" s="69">
        <f t="shared" si="146"/>
        <v>0</v>
      </c>
      <c r="DD79" s="69">
        <f t="shared" si="147"/>
        <v>0</v>
      </c>
      <c r="DE79" s="69">
        <f t="shared" si="148"/>
        <v>0</v>
      </c>
      <c r="DF79" s="69">
        <f t="shared" si="149"/>
        <v>0</v>
      </c>
      <c r="DG79" s="69">
        <f t="shared" si="150"/>
        <v>0</v>
      </c>
      <c r="DH79" s="69">
        <f t="shared" si="151"/>
        <v>0</v>
      </c>
      <c r="DI79" s="69">
        <f t="shared" si="152"/>
        <v>0</v>
      </c>
      <c r="DJ79" s="69">
        <f t="shared" si="153"/>
        <v>0</v>
      </c>
      <c r="DK79" s="69">
        <f t="shared" si="154"/>
        <v>0</v>
      </c>
      <c r="DL79" s="69">
        <f t="shared" si="155"/>
        <v>0</v>
      </c>
      <c r="DM79" s="69">
        <f t="shared" si="156"/>
        <v>0</v>
      </c>
      <c r="DN79" s="69">
        <f t="shared" si="157"/>
        <v>0</v>
      </c>
      <c r="DO79" s="69">
        <f t="shared" si="158"/>
        <v>0</v>
      </c>
      <c r="DP79" s="69">
        <f t="shared" si="159"/>
        <v>0</v>
      </c>
      <c r="DQ79" s="69">
        <f t="shared" si="160"/>
        <v>0</v>
      </c>
      <c r="DR79" s="69">
        <f t="shared" si="161"/>
        <v>0</v>
      </c>
      <c r="DS79" s="69">
        <f t="shared" si="162"/>
        <v>0</v>
      </c>
      <c r="DT79" s="69">
        <f t="shared" si="163"/>
        <v>0</v>
      </c>
      <c r="DU79" s="69">
        <f t="shared" si="164"/>
        <v>0</v>
      </c>
      <c r="DV79" s="69">
        <f t="shared" si="165"/>
        <v>0</v>
      </c>
      <c r="DW79" s="69">
        <f t="shared" si="166"/>
        <v>0</v>
      </c>
      <c r="DX79" s="69">
        <f t="shared" si="167"/>
        <v>0</v>
      </c>
      <c r="DY79" s="69">
        <f t="shared" si="168"/>
        <v>0</v>
      </c>
      <c r="DZ79" s="69">
        <f t="shared" si="169"/>
        <v>0</v>
      </c>
      <c r="EA79" s="69">
        <f t="shared" si="170"/>
        <v>0</v>
      </c>
      <c r="EB79" s="69">
        <f t="shared" si="171"/>
        <v>0</v>
      </c>
      <c r="EC79" s="69">
        <f t="shared" si="172"/>
        <v>0</v>
      </c>
      <c r="ED79" s="69">
        <f t="shared" si="173"/>
        <v>0</v>
      </c>
      <c r="EE79" s="69">
        <f t="shared" si="174"/>
        <v>0</v>
      </c>
      <c r="EF79" s="69">
        <f t="shared" si="175"/>
        <v>0</v>
      </c>
      <c r="EG79" s="69">
        <f t="shared" si="176"/>
        <v>0</v>
      </c>
      <c r="EH79" s="69">
        <f t="shared" si="177"/>
        <v>0</v>
      </c>
      <c r="EI79" s="69">
        <f t="shared" si="178"/>
        <v>0</v>
      </c>
      <c r="EJ79" s="69">
        <f t="shared" si="179"/>
        <v>0</v>
      </c>
      <c r="EK79" s="69">
        <f t="shared" si="180"/>
        <v>0</v>
      </c>
      <c r="EL79" s="69">
        <f t="shared" si="181"/>
        <v>0</v>
      </c>
      <c r="EM79" s="69">
        <f t="shared" si="182"/>
        <v>0</v>
      </c>
      <c r="EN79" s="102">
        <f t="shared" si="183"/>
        <v>0</v>
      </c>
      <c r="EO79" s="58"/>
      <c r="EP79" s="68">
        <f t="shared" si="184"/>
        <v>3437.0684377523198</v>
      </c>
      <c r="EQ79" s="69">
        <f ca="1">IFERROR((NORMSDIST(((LN($EP79/$S$3)+(#REF!+($O$47^2)/2)*$O$52)/($O$47*SQRT($O$52))))*$EP79-NORMSDIST((((LN($EP79/$S$3)+(#REF!+($O$47^2)/2)*$O$52)/($O$47*SQRT($O$52)))-$O$47*SQRT(($O$52))))*$S$3*EXP(-#REF!*$O$52))*$R$3*100,0)</f>
        <v>0</v>
      </c>
      <c r="ER79" s="69">
        <f ca="1">IFERROR((NORMSDIST(((LN($EP79/$S$4)+(#REF!+($O$47^2)/2)*$O$52)/($O$47*SQRT($O$52))))*$EP79-NORMSDIST((((LN($EP79/$S$4)+(#REF!+($O$47^2)/2)*$O$52)/($O$47*SQRT($O$52)))-$O$47*SQRT(($O$52))))*$S$4*EXP(-#REF!*$O$52))*$R$4*100,0)</f>
        <v>0</v>
      </c>
      <c r="ES79" s="69">
        <f ca="1">IFERROR((NORMSDIST(((LN($EP79/$S$5)+(#REF!+($O$47^2)/2)*$O$52)/($O$47*SQRT($O$52))))*$EP79-NORMSDIST((((LN($EP79/$S$5)+(#REF!+($O$47^2)/2)*$O$52)/($O$47*SQRT($O$52)))-$O$47*SQRT(($O$52))))*$S$5*EXP(-#REF!*$O$52))*$R$5*100,0)</f>
        <v>0</v>
      </c>
      <c r="ET79" s="69">
        <f ca="1">IFERROR((NORMSDIST(((LN($EP79/$S$6)+(#REF!+($O$47^2)/2)*$O$52)/($O$47*SQRT($O$52))))*$EP79-NORMSDIST((((LN($EP79/$S$6)+(#REF!+($O$47^2)/2)*$O$52)/($O$47*SQRT($O$52)))-$O$47*SQRT(($O$52))))*$S$6*EXP(-#REF!*$O$52))*$R$6*100,0)</f>
        <v>0</v>
      </c>
      <c r="EU79" s="69">
        <f ca="1">IFERROR((NORMSDIST(((LN($EP79/$S$7)+(#REF!+($O$47^2)/2)*$O$52)/($O$47*SQRT($O$52))))*$EP79-NORMSDIST((((LN($EP79/$S$7)+(#REF!+($O$47^2)/2)*$O$52)/($O$47*SQRT($O$52)))-$O$47*SQRT(($O$52))))*$S$7*EXP(-#REF!*$O$52))*$R$7*100,0)</f>
        <v>0</v>
      </c>
      <c r="EV79" s="69">
        <f ca="1">IFERROR((NORMSDIST(((LN($EP79/$S$8)+(#REF!+($O$47^2)/2)*$O$52)/($O$47*SQRT($O$52))))*$EP79-NORMSDIST((((LN($EP79/$S$8)+(#REF!+($O$47^2)/2)*$O$52)/($O$47*SQRT($O$52)))-$O$47*SQRT(($O$52))))*$S$8*EXP(-#REF!*$O$52))*$R$8*100,0)</f>
        <v>0</v>
      </c>
      <c r="EW79" s="69">
        <f ca="1">IFERROR((NORMSDIST(((LN($EP79/$S$9)+(#REF!+($O$47^2)/2)*$O$52)/($O$47*SQRT($O$52))))*$EP79-NORMSDIST((((LN($EP79/$S$9)+(#REF!+($O$47^2)/2)*$O$52)/($O$47*SQRT($O$52)))-$O$47*SQRT(($O$52))))*$S$9*EXP(-#REF!*$O$52))*$R$9*100,0)</f>
        <v>0</v>
      </c>
      <c r="EX79" s="69">
        <f ca="1">IFERROR((NORMSDIST(((LN($EP79/$S$10)+(#REF!+($O$47^2)/2)*$O$52)/($O$47*SQRT($O$52))))*$EP79-NORMSDIST((((LN($EP79/$S$10)+(#REF!+($O$47^2)/2)*$O$52)/($O$47*SQRT($O$52)))-$O$47*SQRT(($O$52))))*$S$10*EXP(-#REF!*$O$52))*$R$10*100,0)</f>
        <v>0</v>
      </c>
      <c r="EY79" s="69">
        <f ca="1">IFERROR((NORMSDIST(((LN($EP79/$S$11)+(#REF!+($O$47^2)/2)*$O$52)/($O$47*SQRT($O$52))))*$EP79-NORMSDIST((((LN($EP79/$S$11)+(#REF!+($O$47^2)/2)*$O$52)/($O$47*SQRT($O$52)))-$O$47*SQRT(($O$52))))*$S$11*EXP(-#REF!*$O$52))*$R$11*100,0)</f>
        <v>0</v>
      </c>
      <c r="EZ79" s="69">
        <f ca="1">IFERROR((NORMSDIST(((LN($EP79/$S$12)+(#REF!+($O$47^2)/2)*$O$52)/($O$47*SQRT($O$52))))*$EP79-NORMSDIST((((LN($EP79/$S$12)+(#REF!+($O$47^2)/2)*$O$52)/($O$47*SQRT($O$52)))-$O$47*SQRT(($O$52))))*$S$12*EXP(-#REF!*$O$52))*$R$12*100,0)</f>
        <v>0</v>
      </c>
      <c r="FA79" s="69">
        <f ca="1">IFERROR((NORMSDIST(((LN($EP79/$S$13)+(#REF!+($O$47^2)/2)*$O$52)/($O$47*SQRT($O$52))))*$EP79-NORMSDIST((((LN($EP79/$S$13)+(#REF!+($O$47^2)/2)*$O$52)/($O$47*SQRT($O$52)))-$O$47*SQRT(($O$52))))*$S$13*EXP(-#REF!*$O$52))*$R$13*100,0)</f>
        <v>0</v>
      </c>
      <c r="FB79" s="69">
        <f ca="1">IFERROR((NORMSDIST(((LN($EP79/$S$14)+(#REF!+($O$47^2)/2)*$O$52)/($O$47*SQRT($O$52))))*$EP79-NORMSDIST((((LN($EP79/$S$14)+(#REF!+($O$47^2)/2)*$O$52)/($O$47*SQRT($O$52)))-$O$47*SQRT(($O$52))))*$S$14*EXP(-#REF!*$O$52))*$R$14*100,0)</f>
        <v>0</v>
      </c>
      <c r="FC79" s="69">
        <f ca="1">IFERROR((NORMSDIST(((LN($EP79/$S$15)+(#REF!+($O$47^2)/2)*$O$52)/($O$47*SQRT($O$52))))*$EP79-NORMSDIST((((LN($EP79/$S$15)+(#REF!+($O$47^2)/2)*$O$52)/($O$47*SQRT($O$52)))-$O$47*SQRT(($O$52))))*$S$15*EXP(-#REF!*$O$52))*$R$15*100,0)</f>
        <v>0</v>
      </c>
      <c r="FD79" s="69">
        <f ca="1">IFERROR((NORMSDIST(((LN($EP79/$S$16)+(#REF!+($O$47^2)/2)*$O$52)/($O$47*SQRT($O$52))))*$EP79-NORMSDIST((((LN($EP79/$S$16)+(#REF!+($O$47^2)/2)*$O$52)/($O$47*SQRT($O$52)))-$O$47*SQRT(($O$52))))*$S$16*EXP(-#REF!*$O$52))*$R$16*100,0)</f>
        <v>0</v>
      </c>
      <c r="FE79" s="69">
        <f ca="1">IFERROR((NORMSDIST(((LN($EP79/$S$17)+(#REF!+($O$47^2)/2)*$O$52)/($O$47*SQRT($O$52))))*$EP79-NORMSDIST((((LN($EP79/$S$17)+(#REF!+($O$47^2)/2)*$O$52)/($O$47*SQRT($O$52)))-$O$47*SQRT(($O$52))))*$S$17*EXP(-#REF!*$O$52))*$R$17*100,0)</f>
        <v>0</v>
      </c>
      <c r="FF79" s="69">
        <f ca="1">IFERROR((NORMSDIST(((LN($EP79/$S$18)+(#REF!+($O$47^2)/2)*$O$52)/($O$47*SQRT($O$52))))*$EP79-NORMSDIST((((LN($EP79/$S$18)+(#REF!+($O$47^2)/2)*$O$52)/($O$47*SQRT($O$52)))-$O$47*SQRT(($O$52))))*$S$18*EXP(-#REF!*$O$52))*$R$18*100,0)</f>
        <v>0</v>
      </c>
      <c r="FG79" s="69">
        <f ca="1">IFERROR((NORMSDIST(((LN($EP79/$S$19)+(#REF!+($O$47^2)/2)*$O$52)/($O$47*SQRT($O$52))))*$EP79-NORMSDIST((((LN($EP79/$S$19)+(#REF!+($O$47^2)/2)*$O$52)/($O$47*SQRT($O$52)))-$O$47*SQRT(($O$52))))*$S$19*EXP(-#REF!*$O$52))*$R$19*100,0)</f>
        <v>0</v>
      </c>
      <c r="FH79" s="69">
        <f ca="1">IFERROR((NORMSDIST(((LN($EP79/$S$20)+(#REF!+($O$47^2)/2)*$O$52)/($O$47*SQRT($O$52))))*$EP79-NORMSDIST((((LN($EP79/$S$20)+(#REF!+($O$47^2)/2)*$O$52)/($O$47*SQRT($O$52)))-$O$47*SQRT(($O$52))))*$S$20*EXP(-#REF!*$O$52))*$R$20*100,0)</f>
        <v>0</v>
      </c>
      <c r="FI79" s="69">
        <f ca="1">IFERROR((NORMSDIST(((LN($EP79/$S$21)+(#REF!+($O$47^2)/2)*$O$52)/($O$47*SQRT($O$52))))*$EP79-NORMSDIST((((LN($EP79/$S$21)+(#REF!+($O$47^2)/2)*$O$52)/($O$47*SQRT($O$52)))-$O$47*SQRT(($O$52))))*$S$21*EXP(-#REF!*$O$52))*$R$21*100,0)</f>
        <v>0</v>
      </c>
      <c r="FJ79" s="69">
        <f ca="1">IFERROR((NORMSDIST(((LN($EP79/$S$22)+(#REF!+($O$47^2)/2)*$O$52)/($O$47*SQRT($O$52))))*$EP79-NORMSDIST((((LN($EP79/$S$22)+(#REF!+($O$47^2)/2)*$O$52)/($O$47*SQRT($O$52)))-$O$47*SQRT(($O$52))))*$S$22*EXP(-#REF!*$O$52))*$R$22*100,0)</f>
        <v>0</v>
      </c>
      <c r="FK79" s="69">
        <f ca="1">IFERROR((NORMSDIST(((LN($EP79/$S$23)+(#REF!+($O$47^2)/2)*$O$52)/($O$47*SQRT($O$52))))*$EP79-NORMSDIST((((LN($EP79/$S$23)+(#REF!+($O$47^2)/2)*$O$52)/($O$47*SQRT($O$52)))-$O$47*SQRT(($O$52))))*$S$23*EXP(-#REF!*$O$52))*$R$23*100,0)</f>
        <v>0</v>
      </c>
      <c r="FL79" s="69">
        <f ca="1">IFERROR((NORMSDIST(((LN($EP79/$S$24)+(#REF!+($O$47^2)/2)*$O$52)/($O$47*SQRT($O$52))))*$EP79-NORMSDIST((((LN($EP79/$S$24)+(#REF!+($O$47^2)/2)*$O$52)/($O$47*SQRT($O$52)))-$O$47*SQRT(($O$52))))*$S$24*EXP(-#REF!*$O$52))*$R$24*100,0)</f>
        <v>0</v>
      </c>
      <c r="FM79" s="69">
        <f ca="1">IFERROR((NORMSDIST(((LN($EP79/$S$25)+(#REF!+($O$47^2)/2)*$O$52)/($O$47*SQRT($O$52))))*$EP79-NORMSDIST((((LN($EP79/$S$25)+(#REF!+($O$47^2)/2)*$O$52)/($O$47*SQRT($O$52)))-$O$47*SQRT(($O$52))))*$S$25*EXP(-#REF!*$O$52))*$R$25*100,0)</f>
        <v>0</v>
      </c>
      <c r="FN79" s="69">
        <f ca="1">IFERROR((NORMSDIST(((LN($EP79/$S$26)+(#REF!+($O$47^2)/2)*$O$52)/($O$47*SQRT($O$52))))*$EP79-NORMSDIST((((LN($EP79/$S$26)+(#REF!+($O$47^2)/2)*$O$52)/($O$47*SQRT($O$52)))-$O$47*SQRT(($O$52))))*$S$26*EXP(-#REF!*$O$52))*$R$26*100,0)</f>
        <v>0</v>
      </c>
      <c r="FO79" s="69">
        <f ca="1">IFERROR((NORMSDIST(((LN($EP79/$S$27)+(#REF!+($O$47^2)/2)*$O$52)/($O$47*SQRT($O$52))))*$EP79-NORMSDIST((((LN($EP79/$S$27)+(#REF!+($O$47^2)/2)*$O$52)/($O$47*SQRT($O$52)))-$O$47*SQRT(($O$52))))*$S$27*EXP(-#REF!*$O$52))*$R$27*100,0)</f>
        <v>0</v>
      </c>
      <c r="FP79" s="69">
        <f ca="1">IFERROR((NORMSDIST(((LN($EP79/$S$28)+(#REF!+($O$47^2)/2)*$O$52)/($O$47*SQRT($O$52))))*$EP79-NORMSDIST((((LN($EP79/$S$28)+(#REF!+($O$47^2)/2)*$O$52)/($O$47*SQRT($O$52)))-$O$47*SQRT(($O$52))))*$S$28*EXP(-#REF!*$O$52))*$R$28*100,0)</f>
        <v>0</v>
      </c>
      <c r="FQ79" s="69">
        <f ca="1">IFERROR((NORMSDIST(((LN($EP79/$S$29)+(#REF!+($O$47^2)/2)*$O$52)/($O$47*SQRT($O$52))))*$EP79-NORMSDIST((((LN($EP79/$S$29)+(#REF!+($O$47^2)/2)*$O$52)/($O$47*SQRT($O$52)))-$O$47*SQRT(($O$52))))*$S$29*EXP(-#REF!*$O$52))*$R$29*100,0)</f>
        <v>0</v>
      </c>
      <c r="FR79" s="69">
        <f ca="1">IFERROR((NORMSDIST(((LN($EP79/$S$30)+(#REF!+($O$47^2)/2)*$O$52)/($O$47*SQRT($O$52))))*$EP79-NORMSDIST((((LN($EP79/$S$30)+(#REF!+($O$47^2)/2)*$O$52)/($O$47*SQRT($O$52)))-$O$47*SQRT(($O$52))))*$S$30*EXP(-#REF!*$O$52))*$R$30*100,0)</f>
        <v>0</v>
      </c>
      <c r="FS79" s="69">
        <f ca="1">IFERROR((NORMSDIST(((LN($EP79/$S$31)+(#REF!+($O$47^2)/2)*$O$52)/($O$47*SQRT($O$52))))*$EP79-NORMSDIST((((LN($EP79/$S$31)+(#REF!+($O$47^2)/2)*$O$52)/($O$47*SQRT($O$52)))-$O$47*SQRT(($O$52))))*$S$31*EXP(-#REF!*$O$52))*$R$31*100,0)</f>
        <v>0</v>
      </c>
      <c r="FT79" s="69">
        <f ca="1">IFERROR((NORMSDIST(((LN($EP79/$S$32)+(#REF!+($O$47^2)/2)*$O$52)/($O$47*SQRT($O$52))))*$EP79-NORMSDIST((((LN($EP79/$S$32)+(#REF!+($O$47^2)/2)*$O$52)/($O$47*SQRT($O$52)))-$O$47*SQRT(($O$52))))*$S$32*EXP(-#REF!*$O$52))*$R$32*100,0)</f>
        <v>0</v>
      </c>
      <c r="FU79" s="69">
        <f ca="1">IFERROR((NORMSDIST(((LN($EP79/$S$33)+(#REF!+($O$47^2)/2)*$O$52)/($O$47*SQRT($O$52))))*$EP79-NORMSDIST((((LN($EP79/$S$33)+(#REF!+($O$47^2)/2)*$O$52)/($O$47*SQRT($O$52)))-$O$47*SQRT(($O$52))))*$S$33*EXP(-#REF!*$O$52))*$R$33*100,0)</f>
        <v>0</v>
      </c>
      <c r="FV79" s="69">
        <f ca="1">IFERROR((NORMSDIST(((LN($EP79/$S$34)+(#REF!+($O$47^2)/2)*$O$52)/($O$47*SQRT($O$52))))*$EP79-NORMSDIST((((LN($EP79/$S$34)+(#REF!+($O$47^2)/2)*$O$52)/($O$47*SQRT($O$52)))-$O$47*SQRT(($O$52))))*$S$34*EXP(-#REF!*$O$52))*$R$34*100,0)</f>
        <v>0</v>
      </c>
      <c r="FW79" s="69">
        <f ca="1">IFERROR((NORMSDIST(((LN($EP79/$S$35)+(#REF!+($O$47^2)/2)*$O$52)/($O$47*SQRT($O$52))))*$EP79-NORMSDIST((((LN($EP79/$S$35)+(#REF!+($O$47^2)/2)*$O$52)/($O$47*SQRT($O$52)))-$O$47*SQRT(($O$52))))*$S$35*EXP(-#REF!*$O$52))*$R$35*100,0)</f>
        <v>0</v>
      </c>
      <c r="FX79" s="69">
        <f ca="1">IFERROR((NORMSDIST(((LN($EP79/$S$36)+(#REF!+($O$47^2)/2)*$O$52)/($O$47*SQRT($O$52))))*$EP79-NORMSDIST((((LN($EP79/$S$36)+(#REF!+($O$47^2)/2)*$O$52)/($O$47*SQRT($O$52)))-$O$47*SQRT(($O$52))))*$S$36*EXP(-#REF!*$O$52))*$R$36*100,0)</f>
        <v>0</v>
      </c>
      <c r="FY79" s="69">
        <f ca="1">IFERROR((NORMSDIST(((LN($EP79/$S$37)+(#REF!+($O$47^2)/2)*$O$52)/($O$47*SQRT($O$52))))*$EP79-NORMSDIST((((LN($EP79/$S$37)+(#REF!+($O$47^2)/2)*$O$52)/($O$47*SQRT($O$52)))-$O$47*SQRT(($O$52))))*$S$37*EXP(-#REF!*$O$52))*$R$37*100,0)</f>
        <v>0</v>
      </c>
      <c r="FZ79" s="69">
        <f ca="1">IFERROR((NORMSDIST(((LN($EP79/$S$38)+(#REF!+($O$47^2)/2)*$O$52)/($O$47*SQRT($O$52))))*$EP79-NORMSDIST((((LN($EP79/$S$38)+(#REF!+($O$47^2)/2)*$O$52)/($O$47*SQRT($O$52)))-$O$47*SQRT(($O$52))))*$S$38*EXP(-#REF!*$O$52))*$R$38*100,0)</f>
        <v>0</v>
      </c>
      <c r="GA79" s="69">
        <f ca="1">IFERROR((NORMSDIST(((LN($EP79/$S$39)+(#REF!+($O$47^2)/2)*$O$52)/($O$47*SQRT($O$52))))*$EP79-NORMSDIST((((LN($EP79/$S$39)+(#REF!+($O$47^2)/2)*$O$52)/($O$47*SQRT($O$52)))-$O$47*SQRT(($O$52))))*$S$39*EXP(-#REF!*$O$52))*$R$39*100,0)</f>
        <v>0</v>
      </c>
      <c r="GB79" s="69">
        <f ca="1">IFERROR((NORMSDIST(((LN($EP79/$S$40)+(#REF!+($O$47^2)/2)*$O$52)/($O$47*SQRT($O$52))))*$EP79-NORMSDIST((((LN($EP79/$S$40)+(#REF!+($O$47^2)/2)*$O$52)/($O$47*SQRT($O$52)))-$O$47*SQRT(($O$52))))*$S$40*EXP(-#REF!*$O$52))*$R$40*100,0)</f>
        <v>0</v>
      </c>
      <c r="GC79" s="69">
        <f ca="1">IFERROR((NORMSDIST(((LN($EP79/$S$41)+(#REF!+($O$47^2)/2)*$O$52)/($O$47*SQRT($O$52))))*$EP79-NORMSDIST((((LN($EP79/$S$41)+(#REF!+($O$47^2)/2)*$O$52)/($O$47*SQRT($O$52)))-$O$47*SQRT(($O$52))))*$S$41*EXP(-#REF!*$O$52))*$R$41*100,0)</f>
        <v>0</v>
      </c>
      <c r="GD79" s="69">
        <f ca="1">IFERROR((NORMSDIST(((LN($EP79/$S$42)+(#REF!+($O$47^2)/2)*$O$52)/($O$47*SQRT($O$52))))*$EP79-NORMSDIST((((LN($EP79/$S$42)+(#REF!+($O$47^2)/2)*$O$52)/($O$47*SQRT($O$52)))-$O$47*SQRT(($O$52))))*$S$42*EXP(-#REF!*$O$52))*$R$42*100,0)</f>
        <v>0</v>
      </c>
      <c r="GE79" s="102">
        <f t="shared" ca="1" si="185"/>
        <v>0</v>
      </c>
    </row>
    <row r="80" spans="1:187">
      <c r="L80" s="49"/>
      <c r="M80" s="49"/>
      <c r="N80" s="49"/>
      <c r="O80" s="49"/>
      <c r="CY80" s="68">
        <f t="shared" si="142"/>
        <v>3507.2126915839999</v>
      </c>
      <c r="CZ80" s="69">
        <f t="shared" si="143"/>
        <v>0</v>
      </c>
      <c r="DA80" s="69">
        <f t="shared" si="144"/>
        <v>0</v>
      </c>
      <c r="DB80" s="69">
        <f t="shared" si="145"/>
        <v>0</v>
      </c>
      <c r="DC80" s="69">
        <f t="shared" si="146"/>
        <v>0</v>
      </c>
      <c r="DD80" s="69">
        <f t="shared" si="147"/>
        <v>0</v>
      </c>
      <c r="DE80" s="69">
        <f t="shared" si="148"/>
        <v>0</v>
      </c>
      <c r="DF80" s="69">
        <f t="shared" si="149"/>
        <v>0</v>
      </c>
      <c r="DG80" s="69">
        <f t="shared" si="150"/>
        <v>0</v>
      </c>
      <c r="DH80" s="69">
        <f t="shared" si="151"/>
        <v>0</v>
      </c>
      <c r="DI80" s="69">
        <f t="shared" si="152"/>
        <v>0</v>
      </c>
      <c r="DJ80" s="69">
        <f t="shared" si="153"/>
        <v>0</v>
      </c>
      <c r="DK80" s="69">
        <f t="shared" si="154"/>
        <v>0</v>
      </c>
      <c r="DL80" s="69">
        <f t="shared" si="155"/>
        <v>0</v>
      </c>
      <c r="DM80" s="69">
        <f t="shared" si="156"/>
        <v>0</v>
      </c>
      <c r="DN80" s="69">
        <f t="shared" si="157"/>
        <v>0</v>
      </c>
      <c r="DO80" s="69">
        <f t="shared" si="158"/>
        <v>0</v>
      </c>
      <c r="DP80" s="69">
        <f t="shared" si="159"/>
        <v>0</v>
      </c>
      <c r="DQ80" s="69">
        <f t="shared" si="160"/>
        <v>0</v>
      </c>
      <c r="DR80" s="69">
        <f t="shared" si="161"/>
        <v>0</v>
      </c>
      <c r="DS80" s="69">
        <f t="shared" si="162"/>
        <v>0</v>
      </c>
      <c r="DT80" s="69">
        <f t="shared" si="163"/>
        <v>0</v>
      </c>
      <c r="DU80" s="69">
        <f t="shared" si="164"/>
        <v>0</v>
      </c>
      <c r="DV80" s="69">
        <f t="shared" si="165"/>
        <v>0</v>
      </c>
      <c r="DW80" s="69">
        <f t="shared" si="166"/>
        <v>0</v>
      </c>
      <c r="DX80" s="69">
        <f t="shared" si="167"/>
        <v>0</v>
      </c>
      <c r="DY80" s="69">
        <f t="shared" si="168"/>
        <v>0</v>
      </c>
      <c r="DZ80" s="69">
        <f t="shared" si="169"/>
        <v>0</v>
      </c>
      <c r="EA80" s="69">
        <f t="shared" si="170"/>
        <v>0</v>
      </c>
      <c r="EB80" s="69">
        <f t="shared" si="171"/>
        <v>0</v>
      </c>
      <c r="EC80" s="69">
        <f t="shared" si="172"/>
        <v>0</v>
      </c>
      <c r="ED80" s="69">
        <f t="shared" si="173"/>
        <v>0</v>
      </c>
      <c r="EE80" s="69">
        <f t="shared" si="174"/>
        <v>0</v>
      </c>
      <c r="EF80" s="69">
        <f t="shared" si="175"/>
        <v>0</v>
      </c>
      <c r="EG80" s="69">
        <f t="shared" si="176"/>
        <v>0</v>
      </c>
      <c r="EH80" s="69">
        <f t="shared" si="177"/>
        <v>0</v>
      </c>
      <c r="EI80" s="69">
        <f t="shared" si="178"/>
        <v>0</v>
      </c>
      <c r="EJ80" s="69">
        <f t="shared" si="179"/>
        <v>0</v>
      </c>
      <c r="EK80" s="69">
        <f t="shared" si="180"/>
        <v>0</v>
      </c>
      <c r="EL80" s="69">
        <f t="shared" si="181"/>
        <v>0</v>
      </c>
      <c r="EM80" s="69">
        <f t="shared" si="182"/>
        <v>0</v>
      </c>
      <c r="EN80" s="102">
        <f t="shared" si="183"/>
        <v>0</v>
      </c>
      <c r="EO80" s="58"/>
      <c r="EP80" s="68">
        <f t="shared" si="184"/>
        <v>3507.2126915839999</v>
      </c>
      <c r="EQ80" s="69">
        <f ca="1">IFERROR((NORMSDIST(((LN($EP80/$S$3)+(#REF!+($O$47^2)/2)*$O$52)/($O$47*SQRT($O$52))))*$EP80-NORMSDIST((((LN($EP80/$S$3)+(#REF!+($O$47^2)/2)*$O$52)/($O$47*SQRT($O$52)))-$O$47*SQRT(($O$52))))*$S$3*EXP(-#REF!*$O$52))*$R$3*100,0)</f>
        <v>0</v>
      </c>
      <c r="ER80" s="69">
        <f ca="1">IFERROR((NORMSDIST(((LN($EP80/$S$4)+(#REF!+($O$47^2)/2)*$O$52)/($O$47*SQRT($O$52))))*$EP80-NORMSDIST((((LN($EP80/$S$4)+(#REF!+($O$47^2)/2)*$O$52)/($O$47*SQRT($O$52)))-$O$47*SQRT(($O$52))))*$S$4*EXP(-#REF!*$O$52))*$R$4*100,0)</f>
        <v>0</v>
      </c>
      <c r="ES80" s="69">
        <f ca="1">IFERROR((NORMSDIST(((LN($EP80/$S$5)+(#REF!+($O$47^2)/2)*$O$52)/($O$47*SQRT($O$52))))*$EP80-NORMSDIST((((LN($EP80/$S$5)+(#REF!+($O$47^2)/2)*$O$52)/($O$47*SQRT($O$52)))-$O$47*SQRT(($O$52))))*$S$5*EXP(-#REF!*$O$52))*$R$5*100,0)</f>
        <v>0</v>
      </c>
      <c r="ET80" s="69">
        <f ca="1">IFERROR((NORMSDIST(((LN($EP80/$S$6)+(#REF!+($O$47^2)/2)*$O$52)/($O$47*SQRT($O$52))))*$EP80-NORMSDIST((((LN($EP80/$S$6)+(#REF!+($O$47^2)/2)*$O$52)/($O$47*SQRT($O$52)))-$O$47*SQRT(($O$52))))*$S$6*EXP(-#REF!*$O$52))*$R$6*100,0)</f>
        <v>0</v>
      </c>
      <c r="EU80" s="69">
        <f ca="1">IFERROR((NORMSDIST(((LN($EP80/$S$7)+(#REF!+($O$47^2)/2)*$O$52)/($O$47*SQRT($O$52))))*$EP80-NORMSDIST((((LN($EP80/$S$7)+(#REF!+($O$47^2)/2)*$O$52)/($O$47*SQRT($O$52)))-$O$47*SQRT(($O$52))))*$S$7*EXP(-#REF!*$O$52))*$R$7*100,0)</f>
        <v>0</v>
      </c>
      <c r="EV80" s="69">
        <f ca="1">IFERROR((NORMSDIST(((LN($EP80/$S$8)+(#REF!+($O$47^2)/2)*$O$52)/($O$47*SQRT($O$52))))*$EP80-NORMSDIST((((LN($EP80/$S$8)+(#REF!+($O$47^2)/2)*$O$52)/($O$47*SQRT($O$52)))-$O$47*SQRT(($O$52))))*$S$8*EXP(-#REF!*$O$52))*$R$8*100,0)</f>
        <v>0</v>
      </c>
      <c r="EW80" s="69">
        <f ca="1">IFERROR((NORMSDIST(((LN($EP80/$S$9)+(#REF!+($O$47^2)/2)*$O$52)/($O$47*SQRT($O$52))))*$EP80-NORMSDIST((((LN($EP80/$S$9)+(#REF!+($O$47^2)/2)*$O$52)/($O$47*SQRT($O$52)))-$O$47*SQRT(($O$52))))*$S$9*EXP(-#REF!*$O$52))*$R$9*100,0)</f>
        <v>0</v>
      </c>
      <c r="EX80" s="69">
        <f ca="1">IFERROR((NORMSDIST(((LN($EP80/$S$10)+(#REF!+($O$47^2)/2)*$O$52)/($O$47*SQRT($O$52))))*$EP80-NORMSDIST((((LN($EP80/$S$10)+(#REF!+($O$47^2)/2)*$O$52)/($O$47*SQRT($O$52)))-$O$47*SQRT(($O$52))))*$S$10*EXP(-#REF!*$O$52))*$R$10*100,0)</f>
        <v>0</v>
      </c>
      <c r="EY80" s="69">
        <f ca="1">IFERROR((NORMSDIST(((LN($EP80/$S$11)+(#REF!+($O$47^2)/2)*$O$52)/($O$47*SQRT($O$52))))*$EP80-NORMSDIST((((LN($EP80/$S$11)+(#REF!+($O$47^2)/2)*$O$52)/($O$47*SQRT($O$52)))-$O$47*SQRT(($O$52))))*$S$11*EXP(-#REF!*$O$52))*$R$11*100,0)</f>
        <v>0</v>
      </c>
      <c r="EZ80" s="69">
        <f ca="1">IFERROR((NORMSDIST(((LN($EP80/$S$12)+(#REF!+($O$47^2)/2)*$O$52)/($O$47*SQRT($O$52))))*$EP80-NORMSDIST((((LN($EP80/$S$12)+(#REF!+($O$47^2)/2)*$O$52)/($O$47*SQRT($O$52)))-$O$47*SQRT(($O$52))))*$S$12*EXP(-#REF!*$O$52))*$R$12*100,0)</f>
        <v>0</v>
      </c>
      <c r="FA80" s="69">
        <f ca="1">IFERROR((NORMSDIST(((LN($EP80/$S$13)+(#REF!+($O$47^2)/2)*$O$52)/($O$47*SQRT($O$52))))*$EP80-NORMSDIST((((LN($EP80/$S$13)+(#REF!+($O$47^2)/2)*$O$52)/($O$47*SQRT($O$52)))-$O$47*SQRT(($O$52))))*$S$13*EXP(-#REF!*$O$52))*$R$13*100,0)</f>
        <v>0</v>
      </c>
      <c r="FB80" s="69">
        <f ca="1">IFERROR((NORMSDIST(((LN($EP80/$S$14)+(#REF!+($O$47^2)/2)*$O$52)/($O$47*SQRT($O$52))))*$EP80-NORMSDIST((((LN($EP80/$S$14)+(#REF!+($O$47^2)/2)*$O$52)/($O$47*SQRT($O$52)))-$O$47*SQRT(($O$52))))*$S$14*EXP(-#REF!*$O$52))*$R$14*100,0)</f>
        <v>0</v>
      </c>
      <c r="FC80" s="69">
        <f ca="1">IFERROR((NORMSDIST(((LN($EP80/$S$15)+(#REF!+($O$47^2)/2)*$O$52)/($O$47*SQRT($O$52))))*$EP80-NORMSDIST((((LN($EP80/$S$15)+(#REF!+($O$47^2)/2)*$O$52)/($O$47*SQRT($O$52)))-$O$47*SQRT(($O$52))))*$S$15*EXP(-#REF!*$O$52))*$R$15*100,0)</f>
        <v>0</v>
      </c>
      <c r="FD80" s="69">
        <f ca="1">IFERROR((NORMSDIST(((LN($EP80/$S$16)+(#REF!+($O$47^2)/2)*$O$52)/($O$47*SQRT($O$52))))*$EP80-NORMSDIST((((LN($EP80/$S$16)+(#REF!+($O$47^2)/2)*$O$52)/($O$47*SQRT($O$52)))-$O$47*SQRT(($O$52))))*$S$16*EXP(-#REF!*$O$52))*$R$16*100,0)</f>
        <v>0</v>
      </c>
      <c r="FE80" s="69">
        <f ca="1">IFERROR((NORMSDIST(((LN($EP80/$S$17)+(#REF!+($O$47^2)/2)*$O$52)/($O$47*SQRT($O$52))))*$EP80-NORMSDIST((((LN($EP80/$S$17)+(#REF!+($O$47^2)/2)*$O$52)/($O$47*SQRT($O$52)))-$O$47*SQRT(($O$52))))*$S$17*EXP(-#REF!*$O$52))*$R$17*100,0)</f>
        <v>0</v>
      </c>
      <c r="FF80" s="69">
        <f ca="1">IFERROR((NORMSDIST(((LN($EP80/$S$18)+(#REF!+($O$47^2)/2)*$O$52)/($O$47*SQRT($O$52))))*$EP80-NORMSDIST((((LN($EP80/$S$18)+(#REF!+($O$47^2)/2)*$O$52)/($O$47*SQRT($O$52)))-$O$47*SQRT(($O$52))))*$S$18*EXP(-#REF!*$O$52))*$R$18*100,0)</f>
        <v>0</v>
      </c>
      <c r="FG80" s="69">
        <f ca="1">IFERROR((NORMSDIST(((LN($EP80/$S$19)+(#REF!+($O$47^2)/2)*$O$52)/($O$47*SQRT($O$52))))*$EP80-NORMSDIST((((LN($EP80/$S$19)+(#REF!+($O$47^2)/2)*$O$52)/($O$47*SQRT($O$52)))-$O$47*SQRT(($O$52))))*$S$19*EXP(-#REF!*$O$52))*$R$19*100,0)</f>
        <v>0</v>
      </c>
      <c r="FH80" s="69">
        <f ca="1">IFERROR((NORMSDIST(((LN($EP80/$S$20)+(#REF!+($O$47^2)/2)*$O$52)/($O$47*SQRT($O$52))))*$EP80-NORMSDIST((((LN($EP80/$S$20)+(#REF!+($O$47^2)/2)*$O$52)/($O$47*SQRT($O$52)))-$O$47*SQRT(($O$52))))*$S$20*EXP(-#REF!*$O$52))*$R$20*100,0)</f>
        <v>0</v>
      </c>
      <c r="FI80" s="69">
        <f ca="1">IFERROR((NORMSDIST(((LN($EP80/$S$21)+(#REF!+($O$47^2)/2)*$O$52)/($O$47*SQRT($O$52))))*$EP80-NORMSDIST((((LN($EP80/$S$21)+(#REF!+($O$47^2)/2)*$O$52)/($O$47*SQRT($O$52)))-$O$47*SQRT(($O$52))))*$S$21*EXP(-#REF!*$O$52))*$R$21*100,0)</f>
        <v>0</v>
      </c>
      <c r="FJ80" s="69">
        <f ca="1">IFERROR((NORMSDIST(((LN($EP80/$S$22)+(#REF!+($O$47^2)/2)*$O$52)/($O$47*SQRT($O$52))))*$EP80-NORMSDIST((((LN($EP80/$S$22)+(#REF!+($O$47^2)/2)*$O$52)/($O$47*SQRT($O$52)))-$O$47*SQRT(($O$52))))*$S$22*EXP(-#REF!*$O$52))*$R$22*100,0)</f>
        <v>0</v>
      </c>
      <c r="FK80" s="69">
        <f ca="1">IFERROR((NORMSDIST(((LN($EP80/$S$23)+(#REF!+($O$47^2)/2)*$O$52)/($O$47*SQRT($O$52))))*$EP80-NORMSDIST((((LN($EP80/$S$23)+(#REF!+($O$47^2)/2)*$O$52)/($O$47*SQRT($O$52)))-$O$47*SQRT(($O$52))))*$S$23*EXP(-#REF!*$O$52))*$R$23*100,0)</f>
        <v>0</v>
      </c>
      <c r="FL80" s="69">
        <f ca="1">IFERROR((NORMSDIST(((LN($EP80/$S$24)+(#REF!+($O$47^2)/2)*$O$52)/($O$47*SQRT($O$52))))*$EP80-NORMSDIST((((LN($EP80/$S$24)+(#REF!+($O$47^2)/2)*$O$52)/($O$47*SQRT($O$52)))-$O$47*SQRT(($O$52))))*$S$24*EXP(-#REF!*$O$52))*$R$24*100,0)</f>
        <v>0</v>
      </c>
      <c r="FM80" s="69">
        <f ca="1">IFERROR((NORMSDIST(((LN($EP80/$S$25)+(#REF!+($O$47^2)/2)*$O$52)/($O$47*SQRT($O$52))))*$EP80-NORMSDIST((((LN($EP80/$S$25)+(#REF!+($O$47^2)/2)*$O$52)/($O$47*SQRT($O$52)))-$O$47*SQRT(($O$52))))*$S$25*EXP(-#REF!*$O$52))*$R$25*100,0)</f>
        <v>0</v>
      </c>
      <c r="FN80" s="69">
        <f ca="1">IFERROR((NORMSDIST(((LN($EP80/$S$26)+(#REF!+($O$47^2)/2)*$O$52)/($O$47*SQRT($O$52))))*$EP80-NORMSDIST((((LN($EP80/$S$26)+(#REF!+($O$47^2)/2)*$O$52)/($O$47*SQRT($O$52)))-$O$47*SQRT(($O$52))))*$S$26*EXP(-#REF!*$O$52))*$R$26*100,0)</f>
        <v>0</v>
      </c>
      <c r="FO80" s="69">
        <f ca="1">IFERROR((NORMSDIST(((LN($EP80/$S$27)+(#REF!+($O$47^2)/2)*$O$52)/($O$47*SQRT($O$52))))*$EP80-NORMSDIST((((LN($EP80/$S$27)+(#REF!+($O$47^2)/2)*$O$52)/($O$47*SQRT($O$52)))-$O$47*SQRT(($O$52))))*$S$27*EXP(-#REF!*$O$52))*$R$27*100,0)</f>
        <v>0</v>
      </c>
      <c r="FP80" s="69">
        <f ca="1">IFERROR((NORMSDIST(((LN($EP80/$S$28)+(#REF!+($O$47^2)/2)*$O$52)/($O$47*SQRT($O$52))))*$EP80-NORMSDIST((((LN($EP80/$S$28)+(#REF!+($O$47^2)/2)*$O$52)/($O$47*SQRT($O$52)))-$O$47*SQRT(($O$52))))*$S$28*EXP(-#REF!*$O$52))*$R$28*100,0)</f>
        <v>0</v>
      </c>
      <c r="FQ80" s="69">
        <f ca="1">IFERROR((NORMSDIST(((LN($EP80/$S$29)+(#REF!+($O$47^2)/2)*$O$52)/($O$47*SQRT($O$52))))*$EP80-NORMSDIST((((LN($EP80/$S$29)+(#REF!+($O$47^2)/2)*$O$52)/($O$47*SQRT($O$52)))-$O$47*SQRT(($O$52))))*$S$29*EXP(-#REF!*$O$52))*$R$29*100,0)</f>
        <v>0</v>
      </c>
      <c r="FR80" s="69">
        <f ca="1">IFERROR((NORMSDIST(((LN($EP80/$S$30)+(#REF!+($O$47^2)/2)*$O$52)/($O$47*SQRT($O$52))))*$EP80-NORMSDIST((((LN($EP80/$S$30)+(#REF!+($O$47^2)/2)*$O$52)/($O$47*SQRT($O$52)))-$O$47*SQRT(($O$52))))*$S$30*EXP(-#REF!*$O$52))*$R$30*100,0)</f>
        <v>0</v>
      </c>
      <c r="FS80" s="69">
        <f ca="1">IFERROR((NORMSDIST(((LN($EP80/$S$31)+(#REF!+($O$47^2)/2)*$O$52)/($O$47*SQRT($O$52))))*$EP80-NORMSDIST((((LN($EP80/$S$31)+(#REF!+($O$47^2)/2)*$O$52)/($O$47*SQRT($O$52)))-$O$47*SQRT(($O$52))))*$S$31*EXP(-#REF!*$O$52))*$R$31*100,0)</f>
        <v>0</v>
      </c>
      <c r="FT80" s="69">
        <f ca="1">IFERROR((NORMSDIST(((LN($EP80/$S$32)+(#REF!+($O$47^2)/2)*$O$52)/($O$47*SQRT($O$52))))*$EP80-NORMSDIST((((LN($EP80/$S$32)+(#REF!+($O$47^2)/2)*$O$52)/($O$47*SQRT($O$52)))-$O$47*SQRT(($O$52))))*$S$32*EXP(-#REF!*$O$52))*$R$32*100,0)</f>
        <v>0</v>
      </c>
      <c r="FU80" s="69">
        <f ca="1">IFERROR((NORMSDIST(((LN($EP80/$S$33)+(#REF!+($O$47^2)/2)*$O$52)/($O$47*SQRT($O$52))))*$EP80-NORMSDIST((((LN($EP80/$S$33)+(#REF!+($O$47^2)/2)*$O$52)/($O$47*SQRT($O$52)))-$O$47*SQRT(($O$52))))*$S$33*EXP(-#REF!*$O$52))*$R$33*100,0)</f>
        <v>0</v>
      </c>
      <c r="FV80" s="69">
        <f ca="1">IFERROR((NORMSDIST(((LN($EP80/$S$34)+(#REF!+($O$47^2)/2)*$O$52)/($O$47*SQRT($O$52))))*$EP80-NORMSDIST((((LN($EP80/$S$34)+(#REF!+($O$47^2)/2)*$O$52)/($O$47*SQRT($O$52)))-$O$47*SQRT(($O$52))))*$S$34*EXP(-#REF!*$O$52))*$R$34*100,0)</f>
        <v>0</v>
      </c>
      <c r="FW80" s="69">
        <f ca="1">IFERROR((NORMSDIST(((LN($EP80/$S$35)+(#REF!+($O$47^2)/2)*$O$52)/($O$47*SQRT($O$52))))*$EP80-NORMSDIST((((LN($EP80/$S$35)+(#REF!+($O$47^2)/2)*$O$52)/($O$47*SQRT($O$52)))-$O$47*SQRT(($O$52))))*$S$35*EXP(-#REF!*$O$52))*$R$35*100,0)</f>
        <v>0</v>
      </c>
      <c r="FX80" s="69">
        <f ca="1">IFERROR((NORMSDIST(((LN($EP80/$S$36)+(#REF!+($O$47^2)/2)*$O$52)/($O$47*SQRT($O$52))))*$EP80-NORMSDIST((((LN($EP80/$S$36)+(#REF!+($O$47^2)/2)*$O$52)/($O$47*SQRT($O$52)))-$O$47*SQRT(($O$52))))*$S$36*EXP(-#REF!*$O$52))*$R$36*100,0)</f>
        <v>0</v>
      </c>
      <c r="FY80" s="69">
        <f ca="1">IFERROR((NORMSDIST(((LN($EP80/$S$37)+(#REF!+($O$47^2)/2)*$O$52)/($O$47*SQRT($O$52))))*$EP80-NORMSDIST((((LN($EP80/$S$37)+(#REF!+($O$47^2)/2)*$O$52)/($O$47*SQRT($O$52)))-$O$47*SQRT(($O$52))))*$S$37*EXP(-#REF!*$O$52))*$R$37*100,0)</f>
        <v>0</v>
      </c>
      <c r="FZ80" s="69">
        <f ca="1">IFERROR((NORMSDIST(((LN($EP80/$S$38)+(#REF!+($O$47^2)/2)*$O$52)/($O$47*SQRT($O$52))))*$EP80-NORMSDIST((((LN($EP80/$S$38)+(#REF!+($O$47^2)/2)*$O$52)/($O$47*SQRT($O$52)))-$O$47*SQRT(($O$52))))*$S$38*EXP(-#REF!*$O$52))*$R$38*100,0)</f>
        <v>0</v>
      </c>
      <c r="GA80" s="69">
        <f ca="1">IFERROR((NORMSDIST(((LN($EP80/$S$39)+(#REF!+($O$47^2)/2)*$O$52)/($O$47*SQRT($O$52))))*$EP80-NORMSDIST((((LN($EP80/$S$39)+(#REF!+($O$47^2)/2)*$O$52)/($O$47*SQRT($O$52)))-$O$47*SQRT(($O$52))))*$S$39*EXP(-#REF!*$O$52))*$R$39*100,0)</f>
        <v>0</v>
      </c>
      <c r="GB80" s="69">
        <f ca="1">IFERROR((NORMSDIST(((LN($EP80/$S$40)+(#REF!+($O$47^2)/2)*$O$52)/($O$47*SQRT($O$52))))*$EP80-NORMSDIST((((LN($EP80/$S$40)+(#REF!+($O$47^2)/2)*$O$52)/($O$47*SQRT($O$52)))-$O$47*SQRT(($O$52))))*$S$40*EXP(-#REF!*$O$52))*$R$40*100,0)</f>
        <v>0</v>
      </c>
      <c r="GC80" s="69">
        <f ca="1">IFERROR((NORMSDIST(((LN($EP80/$S$41)+(#REF!+($O$47^2)/2)*$O$52)/($O$47*SQRT($O$52))))*$EP80-NORMSDIST((((LN($EP80/$S$41)+(#REF!+($O$47^2)/2)*$O$52)/($O$47*SQRT($O$52)))-$O$47*SQRT(($O$52))))*$S$41*EXP(-#REF!*$O$52))*$R$41*100,0)</f>
        <v>0</v>
      </c>
      <c r="GD80" s="69">
        <f ca="1">IFERROR((NORMSDIST(((LN($EP80/$S$42)+(#REF!+($O$47^2)/2)*$O$52)/($O$47*SQRT($O$52))))*$EP80-NORMSDIST((((LN($EP80/$S$42)+(#REF!+($O$47^2)/2)*$O$52)/($O$47*SQRT($O$52)))-$O$47*SQRT(($O$52))))*$S$42*EXP(-#REF!*$O$52))*$R$42*100,0)</f>
        <v>0</v>
      </c>
      <c r="GE80" s="102">
        <f t="shared" ca="1" si="185"/>
        <v>0</v>
      </c>
    </row>
    <row r="81" spans="103:187">
      <c r="CY81" s="68">
        <f t="shared" si="142"/>
        <v>3578.7884607999999</v>
      </c>
      <c r="CZ81" s="69">
        <f t="shared" si="143"/>
        <v>0</v>
      </c>
      <c r="DA81" s="69">
        <f t="shared" si="144"/>
        <v>0</v>
      </c>
      <c r="DB81" s="69">
        <f t="shared" si="145"/>
        <v>0</v>
      </c>
      <c r="DC81" s="69">
        <f t="shared" si="146"/>
        <v>0</v>
      </c>
      <c r="DD81" s="69">
        <f t="shared" si="147"/>
        <v>0</v>
      </c>
      <c r="DE81" s="69">
        <f t="shared" si="148"/>
        <v>0</v>
      </c>
      <c r="DF81" s="69">
        <f t="shared" si="149"/>
        <v>0</v>
      </c>
      <c r="DG81" s="69">
        <f t="shared" si="150"/>
        <v>0</v>
      </c>
      <c r="DH81" s="69">
        <f t="shared" si="151"/>
        <v>0</v>
      </c>
      <c r="DI81" s="69">
        <f t="shared" si="152"/>
        <v>0</v>
      </c>
      <c r="DJ81" s="69">
        <f t="shared" si="153"/>
        <v>0</v>
      </c>
      <c r="DK81" s="69">
        <f t="shared" si="154"/>
        <v>0</v>
      </c>
      <c r="DL81" s="69">
        <f t="shared" si="155"/>
        <v>0</v>
      </c>
      <c r="DM81" s="69">
        <f t="shared" si="156"/>
        <v>0</v>
      </c>
      <c r="DN81" s="69">
        <f t="shared" si="157"/>
        <v>0</v>
      </c>
      <c r="DO81" s="69">
        <f t="shared" si="158"/>
        <v>0</v>
      </c>
      <c r="DP81" s="69">
        <f t="shared" si="159"/>
        <v>0</v>
      </c>
      <c r="DQ81" s="69">
        <f t="shared" si="160"/>
        <v>0</v>
      </c>
      <c r="DR81" s="69">
        <f t="shared" si="161"/>
        <v>0</v>
      </c>
      <c r="DS81" s="69">
        <f t="shared" si="162"/>
        <v>0</v>
      </c>
      <c r="DT81" s="69">
        <f t="shared" si="163"/>
        <v>0</v>
      </c>
      <c r="DU81" s="69">
        <f t="shared" si="164"/>
        <v>0</v>
      </c>
      <c r="DV81" s="69">
        <f t="shared" si="165"/>
        <v>0</v>
      </c>
      <c r="DW81" s="69">
        <f t="shared" si="166"/>
        <v>0</v>
      </c>
      <c r="DX81" s="69">
        <f t="shared" si="167"/>
        <v>0</v>
      </c>
      <c r="DY81" s="69">
        <f t="shared" si="168"/>
        <v>0</v>
      </c>
      <c r="DZ81" s="69">
        <f t="shared" si="169"/>
        <v>0</v>
      </c>
      <c r="EA81" s="69">
        <f t="shared" si="170"/>
        <v>0</v>
      </c>
      <c r="EB81" s="69">
        <f t="shared" si="171"/>
        <v>0</v>
      </c>
      <c r="EC81" s="69">
        <f t="shared" si="172"/>
        <v>0</v>
      </c>
      <c r="ED81" s="69">
        <f t="shared" si="173"/>
        <v>0</v>
      </c>
      <c r="EE81" s="69">
        <f t="shared" si="174"/>
        <v>0</v>
      </c>
      <c r="EF81" s="69">
        <f t="shared" si="175"/>
        <v>0</v>
      </c>
      <c r="EG81" s="69">
        <f t="shared" si="176"/>
        <v>0</v>
      </c>
      <c r="EH81" s="69">
        <f t="shared" si="177"/>
        <v>0</v>
      </c>
      <c r="EI81" s="69">
        <f t="shared" si="178"/>
        <v>0</v>
      </c>
      <c r="EJ81" s="69">
        <f t="shared" si="179"/>
        <v>0</v>
      </c>
      <c r="EK81" s="69">
        <f t="shared" si="180"/>
        <v>0</v>
      </c>
      <c r="EL81" s="69">
        <f t="shared" si="181"/>
        <v>0</v>
      </c>
      <c r="EM81" s="69">
        <f t="shared" si="182"/>
        <v>0</v>
      </c>
      <c r="EN81" s="102">
        <f t="shared" si="183"/>
        <v>0</v>
      </c>
      <c r="EO81" s="58"/>
      <c r="EP81" s="68">
        <f t="shared" si="184"/>
        <v>3578.7884607999999</v>
      </c>
      <c r="EQ81" s="69">
        <f ca="1">IFERROR((NORMSDIST(((LN($EP81/$S$3)+(#REF!+($O$47^2)/2)*$O$52)/($O$47*SQRT($O$52))))*$EP81-NORMSDIST((((LN($EP81/$S$3)+(#REF!+($O$47^2)/2)*$O$52)/($O$47*SQRT($O$52)))-$O$47*SQRT(($O$52))))*$S$3*EXP(-#REF!*$O$52))*$R$3*100,0)</f>
        <v>0</v>
      </c>
      <c r="ER81" s="69">
        <f ca="1">IFERROR((NORMSDIST(((LN($EP81/$S$4)+(#REF!+($O$47^2)/2)*$O$52)/($O$47*SQRT($O$52))))*$EP81-NORMSDIST((((LN($EP81/$S$4)+(#REF!+($O$47^2)/2)*$O$52)/($O$47*SQRT($O$52)))-$O$47*SQRT(($O$52))))*$S$4*EXP(-#REF!*$O$52))*$R$4*100,0)</f>
        <v>0</v>
      </c>
      <c r="ES81" s="69">
        <f ca="1">IFERROR((NORMSDIST(((LN($EP81/$S$5)+(#REF!+($O$47^2)/2)*$O$52)/($O$47*SQRT($O$52))))*$EP81-NORMSDIST((((LN($EP81/$S$5)+(#REF!+($O$47^2)/2)*$O$52)/($O$47*SQRT($O$52)))-$O$47*SQRT(($O$52))))*$S$5*EXP(-#REF!*$O$52))*$R$5*100,0)</f>
        <v>0</v>
      </c>
      <c r="ET81" s="69">
        <f ca="1">IFERROR((NORMSDIST(((LN($EP81/$S$6)+(#REF!+($O$47^2)/2)*$O$52)/($O$47*SQRT($O$52))))*$EP81-NORMSDIST((((LN($EP81/$S$6)+(#REF!+($O$47^2)/2)*$O$52)/($O$47*SQRT($O$52)))-$O$47*SQRT(($O$52))))*$S$6*EXP(-#REF!*$O$52))*$R$6*100,0)</f>
        <v>0</v>
      </c>
      <c r="EU81" s="69">
        <f ca="1">IFERROR((NORMSDIST(((LN($EP81/$S$7)+(#REF!+($O$47^2)/2)*$O$52)/($O$47*SQRT($O$52))))*$EP81-NORMSDIST((((LN($EP81/$S$7)+(#REF!+($O$47^2)/2)*$O$52)/($O$47*SQRT($O$52)))-$O$47*SQRT(($O$52))))*$S$7*EXP(-#REF!*$O$52))*$R$7*100,0)</f>
        <v>0</v>
      </c>
      <c r="EV81" s="69">
        <f ca="1">IFERROR((NORMSDIST(((LN($EP81/$S$8)+(#REF!+($O$47^2)/2)*$O$52)/($O$47*SQRT($O$52))))*$EP81-NORMSDIST((((LN($EP81/$S$8)+(#REF!+($O$47^2)/2)*$O$52)/($O$47*SQRT($O$52)))-$O$47*SQRT(($O$52))))*$S$8*EXP(-#REF!*$O$52))*$R$8*100,0)</f>
        <v>0</v>
      </c>
      <c r="EW81" s="69">
        <f ca="1">IFERROR((NORMSDIST(((LN($EP81/$S$9)+(#REF!+($O$47^2)/2)*$O$52)/($O$47*SQRT($O$52))))*$EP81-NORMSDIST((((LN($EP81/$S$9)+(#REF!+($O$47^2)/2)*$O$52)/($O$47*SQRT($O$52)))-$O$47*SQRT(($O$52))))*$S$9*EXP(-#REF!*$O$52))*$R$9*100,0)</f>
        <v>0</v>
      </c>
      <c r="EX81" s="69">
        <f ca="1">IFERROR((NORMSDIST(((LN($EP81/$S$10)+(#REF!+($O$47^2)/2)*$O$52)/($O$47*SQRT($O$52))))*$EP81-NORMSDIST((((LN($EP81/$S$10)+(#REF!+($O$47^2)/2)*$O$52)/($O$47*SQRT($O$52)))-$O$47*SQRT(($O$52))))*$S$10*EXP(-#REF!*$O$52))*$R$10*100,0)</f>
        <v>0</v>
      </c>
      <c r="EY81" s="69">
        <f ca="1">IFERROR((NORMSDIST(((LN($EP81/$S$11)+(#REF!+($O$47^2)/2)*$O$52)/($O$47*SQRT($O$52))))*$EP81-NORMSDIST((((LN($EP81/$S$11)+(#REF!+($O$47^2)/2)*$O$52)/($O$47*SQRT($O$52)))-$O$47*SQRT(($O$52))))*$S$11*EXP(-#REF!*$O$52))*$R$11*100,0)</f>
        <v>0</v>
      </c>
      <c r="EZ81" s="69">
        <f ca="1">IFERROR((NORMSDIST(((LN($EP81/$S$12)+(#REF!+($O$47^2)/2)*$O$52)/($O$47*SQRT($O$52))))*$EP81-NORMSDIST((((LN($EP81/$S$12)+(#REF!+($O$47^2)/2)*$O$52)/($O$47*SQRT($O$52)))-$O$47*SQRT(($O$52))))*$S$12*EXP(-#REF!*$O$52))*$R$12*100,0)</f>
        <v>0</v>
      </c>
      <c r="FA81" s="69">
        <f ca="1">IFERROR((NORMSDIST(((LN($EP81/$S$13)+(#REF!+($O$47^2)/2)*$O$52)/($O$47*SQRT($O$52))))*$EP81-NORMSDIST((((LN($EP81/$S$13)+(#REF!+($O$47^2)/2)*$O$52)/($O$47*SQRT($O$52)))-$O$47*SQRT(($O$52))))*$S$13*EXP(-#REF!*$O$52))*$R$13*100,0)</f>
        <v>0</v>
      </c>
      <c r="FB81" s="69">
        <f ca="1">IFERROR((NORMSDIST(((LN($EP81/$S$14)+(#REF!+($O$47^2)/2)*$O$52)/($O$47*SQRT($O$52))))*$EP81-NORMSDIST((((LN($EP81/$S$14)+(#REF!+($O$47^2)/2)*$O$52)/($O$47*SQRT($O$52)))-$O$47*SQRT(($O$52))))*$S$14*EXP(-#REF!*$O$52))*$R$14*100,0)</f>
        <v>0</v>
      </c>
      <c r="FC81" s="69">
        <f ca="1">IFERROR((NORMSDIST(((LN($EP81/$S$15)+(#REF!+($O$47^2)/2)*$O$52)/($O$47*SQRT($O$52))))*$EP81-NORMSDIST((((LN($EP81/$S$15)+(#REF!+($O$47^2)/2)*$O$52)/($O$47*SQRT($O$52)))-$O$47*SQRT(($O$52))))*$S$15*EXP(-#REF!*$O$52))*$R$15*100,0)</f>
        <v>0</v>
      </c>
      <c r="FD81" s="69">
        <f ca="1">IFERROR((NORMSDIST(((LN($EP81/$S$16)+(#REF!+($O$47^2)/2)*$O$52)/($O$47*SQRT($O$52))))*$EP81-NORMSDIST((((LN($EP81/$S$16)+(#REF!+($O$47^2)/2)*$O$52)/($O$47*SQRT($O$52)))-$O$47*SQRT(($O$52))))*$S$16*EXP(-#REF!*$O$52))*$R$16*100,0)</f>
        <v>0</v>
      </c>
      <c r="FE81" s="69">
        <f ca="1">IFERROR((NORMSDIST(((LN($EP81/$S$17)+(#REF!+($O$47^2)/2)*$O$52)/($O$47*SQRT($O$52))))*$EP81-NORMSDIST((((LN($EP81/$S$17)+(#REF!+($O$47^2)/2)*$O$52)/($O$47*SQRT($O$52)))-$O$47*SQRT(($O$52))))*$S$17*EXP(-#REF!*$O$52))*$R$17*100,0)</f>
        <v>0</v>
      </c>
      <c r="FF81" s="69">
        <f ca="1">IFERROR((NORMSDIST(((LN($EP81/$S$18)+(#REF!+($O$47^2)/2)*$O$52)/($O$47*SQRT($O$52))))*$EP81-NORMSDIST((((LN($EP81/$S$18)+(#REF!+($O$47^2)/2)*$O$52)/($O$47*SQRT($O$52)))-$O$47*SQRT(($O$52))))*$S$18*EXP(-#REF!*$O$52))*$R$18*100,0)</f>
        <v>0</v>
      </c>
      <c r="FG81" s="69">
        <f ca="1">IFERROR((NORMSDIST(((LN($EP81/$S$19)+(#REF!+($O$47^2)/2)*$O$52)/($O$47*SQRT($O$52))))*$EP81-NORMSDIST((((LN($EP81/$S$19)+(#REF!+($O$47^2)/2)*$O$52)/($O$47*SQRT($O$52)))-$O$47*SQRT(($O$52))))*$S$19*EXP(-#REF!*$O$52))*$R$19*100,0)</f>
        <v>0</v>
      </c>
      <c r="FH81" s="69">
        <f ca="1">IFERROR((NORMSDIST(((LN($EP81/$S$20)+(#REF!+($O$47^2)/2)*$O$52)/($O$47*SQRT($O$52))))*$EP81-NORMSDIST((((LN($EP81/$S$20)+(#REF!+($O$47^2)/2)*$O$52)/($O$47*SQRT($O$52)))-$O$47*SQRT(($O$52))))*$S$20*EXP(-#REF!*$O$52))*$R$20*100,0)</f>
        <v>0</v>
      </c>
      <c r="FI81" s="69">
        <f ca="1">IFERROR((NORMSDIST(((LN($EP81/$S$21)+(#REF!+($O$47^2)/2)*$O$52)/($O$47*SQRT($O$52))))*$EP81-NORMSDIST((((LN($EP81/$S$21)+(#REF!+($O$47^2)/2)*$O$52)/($O$47*SQRT($O$52)))-$O$47*SQRT(($O$52))))*$S$21*EXP(-#REF!*$O$52))*$R$21*100,0)</f>
        <v>0</v>
      </c>
      <c r="FJ81" s="69">
        <f ca="1">IFERROR((NORMSDIST(((LN($EP81/$S$22)+(#REF!+($O$47^2)/2)*$O$52)/($O$47*SQRT($O$52))))*$EP81-NORMSDIST((((LN($EP81/$S$22)+(#REF!+($O$47^2)/2)*$O$52)/($O$47*SQRT($O$52)))-$O$47*SQRT(($O$52))))*$S$22*EXP(-#REF!*$O$52))*$R$22*100,0)</f>
        <v>0</v>
      </c>
      <c r="FK81" s="69">
        <f ca="1">IFERROR((NORMSDIST(((LN($EP81/$S$23)+(#REF!+($O$47^2)/2)*$O$52)/($O$47*SQRT($O$52))))*$EP81-NORMSDIST((((LN($EP81/$S$23)+(#REF!+($O$47^2)/2)*$O$52)/($O$47*SQRT($O$52)))-$O$47*SQRT(($O$52))))*$S$23*EXP(-#REF!*$O$52))*$R$23*100,0)</f>
        <v>0</v>
      </c>
      <c r="FL81" s="69">
        <f ca="1">IFERROR((NORMSDIST(((LN($EP81/$S$24)+(#REF!+($O$47^2)/2)*$O$52)/($O$47*SQRT($O$52))))*$EP81-NORMSDIST((((LN($EP81/$S$24)+(#REF!+($O$47^2)/2)*$O$52)/($O$47*SQRT($O$52)))-$O$47*SQRT(($O$52))))*$S$24*EXP(-#REF!*$O$52))*$R$24*100,0)</f>
        <v>0</v>
      </c>
      <c r="FM81" s="69">
        <f ca="1">IFERROR((NORMSDIST(((LN($EP81/$S$25)+(#REF!+($O$47^2)/2)*$O$52)/($O$47*SQRT($O$52))))*$EP81-NORMSDIST((((LN($EP81/$S$25)+(#REF!+($O$47^2)/2)*$O$52)/($O$47*SQRT($O$52)))-$O$47*SQRT(($O$52))))*$S$25*EXP(-#REF!*$O$52))*$R$25*100,0)</f>
        <v>0</v>
      </c>
      <c r="FN81" s="69">
        <f ca="1">IFERROR((NORMSDIST(((LN($EP81/$S$26)+(#REF!+($O$47^2)/2)*$O$52)/($O$47*SQRT($O$52))))*$EP81-NORMSDIST((((LN($EP81/$S$26)+(#REF!+($O$47^2)/2)*$O$52)/($O$47*SQRT($O$52)))-$O$47*SQRT(($O$52))))*$S$26*EXP(-#REF!*$O$52))*$R$26*100,0)</f>
        <v>0</v>
      </c>
      <c r="FO81" s="69">
        <f ca="1">IFERROR((NORMSDIST(((LN($EP81/$S$27)+(#REF!+($O$47^2)/2)*$O$52)/($O$47*SQRT($O$52))))*$EP81-NORMSDIST((((LN($EP81/$S$27)+(#REF!+($O$47^2)/2)*$O$52)/($O$47*SQRT($O$52)))-$O$47*SQRT(($O$52))))*$S$27*EXP(-#REF!*$O$52))*$R$27*100,0)</f>
        <v>0</v>
      </c>
      <c r="FP81" s="69">
        <f ca="1">IFERROR((NORMSDIST(((LN($EP81/$S$28)+(#REF!+($O$47^2)/2)*$O$52)/($O$47*SQRT($O$52))))*$EP81-NORMSDIST((((LN($EP81/$S$28)+(#REF!+($O$47^2)/2)*$O$52)/($O$47*SQRT($O$52)))-$O$47*SQRT(($O$52))))*$S$28*EXP(-#REF!*$O$52))*$R$28*100,0)</f>
        <v>0</v>
      </c>
      <c r="FQ81" s="69">
        <f ca="1">IFERROR((NORMSDIST(((LN($EP81/$S$29)+(#REF!+($O$47^2)/2)*$O$52)/($O$47*SQRT($O$52))))*$EP81-NORMSDIST((((LN($EP81/$S$29)+(#REF!+($O$47^2)/2)*$O$52)/($O$47*SQRT($O$52)))-$O$47*SQRT(($O$52))))*$S$29*EXP(-#REF!*$O$52))*$R$29*100,0)</f>
        <v>0</v>
      </c>
      <c r="FR81" s="69">
        <f ca="1">IFERROR((NORMSDIST(((LN($EP81/$S$30)+(#REF!+($O$47^2)/2)*$O$52)/($O$47*SQRT($O$52))))*$EP81-NORMSDIST((((LN($EP81/$S$30)+(#REF!+($O$47^2)/2)*$O$52)/($O$47*SQRT($O$52)))-$O$47*SQRT(($O$52))))*$S$30*EXP(-#REF!*$O$52))*$R$30*100,0)</f>
        <v>0</v>
      </c>
      <c r="FS81" s="69">
        <f ca="1">IFERROR((NORMSDIST(((LN($EP81/$S$31)+(#REF!+($O$47^2)/2)*$O$52)/($O$47*SQRT($O$52))))*$EP81-NORMSDIST((((LN($EP81/$S$31)+(#REF!+($O$47^2)/2)*$O$52)/($O$47*SQRT($O$52)))-$O$47*SQRT(($O$52))))*$S$31*EXP(-#REF!*$O$52))*$R$31*100,0)</f>
        <v>0</v>
      </c>
      <c r="FT81" s="69">
        <f ca="1">IFERROR((NORMSDIST(((LN($EP81/$S$32)+(#REF!+($O$47^2)/2)*$O$52)/($O$47*SQRT($O$52))))*$EP81-NORMSDIST((((LN($EP81/$S$32)+(#REF!+($O$47^2)/2)*$O$52)/($O$47*SQRT($O$52)))-$O$47*SQRT(($O$52))))*$S$32*EXP(-#REF!*$O$52))*$R$32*100,0)</f>
        <v>0</v>
      </c>
      <c r="FU81" s="69">
        <f ca="1">IFERROR((NORMSDIST(((LN($EP81/$S$33)+(#REF!+($O$47^2)/2)*$O$52)/($O$47*SQRT($O$52))))*$EP81-NORMSDIST((((LN($EP81/$S$33)+(#REF!+($O$47^2)/2)*$O$52)/($O$47*SQRT($O$52)))-$O$47*SQRT(($O$52))))*$S$33*EXP(-#REF!*$O$52))*$R$33*100,0)</f>
        <v>0</v>
      </c>
      <c r="FV81" s="69">
        <f ca="1">IFERROR((NORMSDIST(((LN($EP81/$S$34)+(#REF!+($O$47^2)/2)*$O$52)/($O$47*SQRT($O$52))))*$EP81-NORMSDIST((((LN($EP81/$S$34)+(#REF!+($O$47^2)/2)*$O$52)/($O$47*SQRT($O$52)))-$O$47*SQRT(($O$52))))*$S$34*EXP(-#REF!*$O$52))*$R$34*100,0)</f>
        <v>0</v>
      </c>
      <c r="FW81" s="69">
        <f ca="1">IFERROR((NORMSDIST(((LN($EP81/$S$35)+(#REF!+($O$47^2)/2)*$O$52)/($O$47*SQRT($O$52))))*$EP81-NORMSDIST((((LN($EP81/$S$35)+(#REF!+($O$47^2)/2)*$O$52)/($O$47*SQRT($O$52)))-$O$47*SQRT(($O$52))))*$S$35*EXP(-#REF!*$O$52))*$R$35*100,0)</f>
        <v>0</v>
      </c>
      <c r="FX81" s="69">
        <f ca="1">IFERROR((NORMSDIST(((LN($EP81/$S$36)+(#REF!+($O$47^2)/2)*$O$52)/($O$47*SQRT($O$52))))*$EP81-NORMSDIST((((LN($EP81/$S$36)+(#REF!+($O$47^2)/2)*$O$52)/($O$47*SQRT($O$52)))-$O$47*SQRT(($O$52))))*$S$36*EXP(-#REF!*$O$52))*$R$36*100,0)</f>
        <v>0</v>
      </c>
      <c r="FY81" s="69">
        <f ca="1">IFERROR((NORMSDIST(((LN($EP81/$S$37)+(#REF!+($O$47^2)/2)*$O$52)/($O$47*SQRT($O$52))))*$EP81-NORMSDIST((((LN($EP81/$S$37)+(#REF!+($O$47^2)/2)*$O$52)/($O$47*SQRT($O$52)))-$O$47*SQRT(($O$52))))*$S$37*EXP(-#REF!*$O$52))*$R$37*100,0)</f>
        <v>0</v>
      </c>
      <c r="FZ81" s="69">
        <f ca="1">IFERROR((NORMSDIST(((LN($EP81/$S$38)+(#REF!+($O$47^2)/2)*$O$52)/($O$47*SQRT($O$52))))*$EP81-NORMSDIST((((LN($EP81/$S$38)+(#REF!+($O$47^2)/2)*$O$52)/($O$47*SQRT($O$52)))-$O$47*SQRT(($O$52))))*$S$38*EXP(-#REF!*$O$52))*$R$38*100,0)</f>
        <v>0</v>
      </c>
      <c r="GA81" s="69">
        <f ca="1">IFERROR((NORMSDIST(((LN($EP81/$S$39)+(#REF!+($O$47^2)/2)*$O$52)/($O$47*SQRT($O$52))))*$EP81-NORMSDIST((((LN($EP81/$S$39)+(#REF!+($O$47^2)/2)*$O$52)/($O$47*SQRT($O$52)))-$O$47*SQRT(($O$52))))*$S$39*EXP(-#REF!*$O$52))*$R$39*100,0)</f>
        <v>0</v>
      </c>
      <c r="GB81" s="69">
        <f ca="1">IFERROR((NORMSDIST(((LN($EP81/$S$40)+(#REF!+($O$47^2)/2)*$O$52)/($O$47*SQRT($O$52))))*$EP81-NORMSDIST((((LN($EP81/$S$40)+(#REF!+($O$47^2)/2)*$O$52)/($O$47*SQRT($O$52)))-$O$47*SQRT(($O$52))))*$S$40*EXP(-#REF!*$O$52))*$R$40*100,0)</f>
        <v>0</v>
      </c>
      <c r="GC81" s="69">
        <f ca="1">IFERROR((NORMSDIST(((LN($EP81/$S$41)+(#REF!+($O$47^2)/2)*$O$52)/($O$47*SQRT($O$52))))*$EP81-NORMSDIST((((LN($EP81/$S$41)+(#REF!+($O$47^2)/2)*$O$52)/($O$47*SQRT($O$52)))-$O$47*SQRT(($O$52))))*$S$41*EXP(-#REF!*$O$52))*$R$41*100,0)</f>
        <v>0</v>
      </c>
      <c r="GD81" s="69">
        <f ca="1">IFERROR((NORMSDIST(((LN($EP81/$S$42)+(#REF!+($O$47^2)/2)*$O$52)/($O$47*SQRT($O$52))))*$EP81-NORMSDIST((((LN($EP81/$S$42)+(#REF!+($O$47^2)/2)*$O$52)/($O$47*SQRT($O$52)))-$O$47*SQRT(($O$52))))*$S$42*EXP(-#REF!*$O$52))*$R$42*100,0)</f>
        <v>0</v>
      </c>
      <c r="GE81" s="102">
        <f t="shared" ca="1" si="185"/>
        <v>0</v>
      </c>
    </row>
    <row r="82" spans="103:187">
      <c r="CY82" s="68">
        <f t="shared" si="142"/>
        <v>3651.8249599999999</v>
      </c>
      <c r="CZ82" s="69">
        <f t="shared" si="143"/>
        <v>0</v>
      </c>
      <c r="DA82" s="69">
        <f t="shared" si="144"/>
        <v>0</v>
      </c>
      <c r="DB82" s="69">
        <f t="shared" si="145"/>
        <v>0</v>
      </c>
      <c r="DC82" s="69">
        <f t="shared" si="146"/>
        <v>0</v>
      </c>
      <c r="DD82" s="69">
        <f t="shared" si="147"/>
        <v>0</v>
      </c>
      <c r="DE82" s="69">
        <f t="shared" si="148"/>
        <v>0</v>
      </c>
      <c r="DF82" s="69">
        <f t="shared" si="149"/>
        <v>0</v>
      </c>
      <c r="DG82" s="69">
        <f t="shared" si="150"/>
        <v>0</v>
      </c>
      <c r="DH82" s="69">
        <f t="shared" si="151"/>
        <v>0</v>
      </c>
      <c r="DI82" s="69">
        <f t="shared" si="152"/>
        <v>0</v>
      </c>
      <c r="DJ82" s="69">
        <f t="shared" si="153"/>
        <v>0</v>
      </c>
      <c r="DK82" s="69">
        <f t="shared" si="154"/>
        <v>0</v>
      </c>
      <c r="DL82" s="69">
        <f t="shared" si="155"/>
        <v>0</v>
      </c>
      <c r="DM82" s="69">
        <f t="shared" si="156"/>
        <v>0</v>
      </c>
      <c r="DN82" s="69">
        <f t="shared" si="157"/>
        <v>0</v>
      </c>
      <c r="DO82" s="69">
        <f t="shared" si="158"/>
        <v>0</v>
      </c>
      <c r="DP82" s="69">
        <f t="shared" si="159"/>
        <v>0</v>
      </c>
      <c r="DQ82" s="69">
        <f t="shared" si="160"/>
        <v>0</v>
      </c>
      <c r="DR82" s="69">
        <f t="shared" si="161"/>
        <v>0</v>
      </c>
      <c r="DS82" s="69">
        <f t="shared" si="162"/>
        <v>0</v>
      </c>
      <c r="DT82" s="69">
        <f t="shared" si="163"/>
        <v>0</v>
      </c>
      <c r="DU82" s="69">
        <f t="shared" si="164"/>
        <v>0</v>
      </c>
      <c r="DV82" s="69">
        <f t="shared" si="165"/>
        <v>0</v>
      </c>
      <c r="DW82" s="69">
        <f t="shared" si="166"/>
        <v>0</v>
      </c>
      <c r="DX82" s="69">
        <f t="shared" si="167"/>
        <v>0</v>
      </c>
      <c r="DY82" s="69">
        <f t="shared" si="168"/>
        <v>0</v>
      </c>
      <c r="DZ82" s="69">
        <f t="shared" si="169"/>
        <v>0</v>
      </c>
      <c r="EA82" s="69">
        <f t="shared" si="170"/>
        <v>0</v>
      </c>
      <c r="EB82" s="69">
        <f t="shared" si="171"/>
        <v>0</v>
      </c>
      <c r="EC82" s="69">
        <f t="shared" si="172"/>
        <v>0</v>
      </c>
      <c r="ED82" s="69">
        <f t="shared" si="173"/>
        <v>0</v>
      </c>
      <c r="EE82" s="69">
        <f t="shared" si="174"/>
        <v>0</v>
      </c>
      <c r="EF82" s="69">
        <f t="shared" si="175"/>
        <v>0</v>
      </c>
      <c r="EG82" s="69">
        <f t="shared" si="176"/>
        <v>0</v>
      </c>
      <c r="EH82" s="69">
        <f t="shared" si="177"/>
        <v>0</v>
      </c>
      <c r="EI82" s="69">
        <f t="shared" si="178"/>
        <v>0</v>
      </c>
      <c r="EJ82" s="69">
        <f t="shared" si="179"/>
        <v>0</v>
      </c>
      <c r="EK82" s="69">
        <f t="shared" si="180"/>
        <v>0</v>
      </c>
      <c r="EL82" s="69">
        <f t="shared" si="181"/>
        <v>0</v>
      </c>
      <c r="EM82" s="69">
        <f t="shared" si="182"/>
        <v>0</v>
      </c>
      <c r="EN82" s="102">
        <f t="shared" si="183"/>
        <v>0</v>
      </c>
      <c r="EO82" s="58"/>
      <c r="EP82" s="68">
        <f t="shared" si="184"/>
        <v>3651.8249599999999</v>
      </c>
      <c r="EQ82" s="69">
        <f ca="1">IFERROR((NORMSDIST(((LN($EP82/$S$3)+(#REF!+($O$47^2)/2)*$O$52)/($O$47*SQRT($O$52))))*$EP82-NORMSDIST((((LN($EP82/$S$3)+(#REF!+($O$47^2)/2)*$O$52)/($O$47*SQRT($O$52)))-$O$47*SQRT(($O$52))))*$S$3*EXP(-#REF!*$O$52))*$R$3*100,0)</f>
        <v>0</v>
      </c>
      <c r="ER82" s="69">
        <f ca="1">IFERROR((NORMSDIST(((LN($EP82/$S$4)+(#REF!+($O$47^2)/2)*$O$52)/($O$47*SQRT($O$52))))*$EP82-NORMSDIST((((LN($EP82/$S$4)+(#REF!+($O$47^2)/2)*$O$52)/($O$47*SQRT($O$52)))-$O$47*SQRT(($O$52))))*$S$4*EXP(-#REF!*$O$52))*$R$4*100,0)</f>
        <v>0</v>
      </c>
      <c r="ES82" s="69">
        <f ca="1">IFERROR((NORMSDIST(((LN($EP82/$S$5)+(#REF!+($O$47^2)/2)*$O$52)/($O$47*SQRT($O$52))))*$EP82-NORMSDIST((((LN($EP82/$S$5)+(#REF!+($O$47^2)/2)*$O$52)/($O$47*SQRT($O$52)))-$O$47*SQRT(($O$52))))*$S$5*EXP(-#REF!*$O$52))*$R$5*100,0)</f>
        <v>0</v>
      </c>
      <c r="ET82" s="69">
        <f ca="1">IFERROR((NORMSDIST(((LN($EP82/$S$6)+(#REF!+($O$47^2)/2)*$O$52)/($O$47*SQRT($O$52))))*$EP82-NORMSDIST((((LN($EP82/$S$6)+(#REF!+($O$47^2)/2)*$O$52)/($O$47*SQRT($O$52)))-$O$47*SQRT(($O$52))))*$S$6*EXP(-#REF!*$O$52))*$R$6*100,0)</f>
        <v>0</v>
      </c>
      <c r="EU82" s="69">
        <f ca="1">IFERROR((NORMSDIST(((LN($EP82/$S$7)+(#REF!+($O$47^2)/2)*$O$52)/($O$47*SQRT($O$52))))*$EP82-NORMSDIST((((LN($EP82/$S$7)+(#REF!+($O$47^2)/2)*$O$52)/($O$47*SQRT($O$52)))-$O$47*SQRT(($O$52))))*$S$7*EXP(-#REF!*$O$52))*$R$7*100,0)</f>
        <v>0</v>
      </c>
      <c r="EV82" s="69">
        <f ca="1">IFERROR((NORMSDIST(((LN($EP82/$S$8)+(#REF!+($O$47^2)/2)*$O$52)/($O$47*SQRT($O$52))))*$EP82-NORMSDIST((((LN($EP82/$S$8)+(#REF!+($O$47^2)/2)*$O$52)/($O$47*SQRT($O$52)))-$O$47*SQRT(($O$52))))*$S$8*EXP(-#REF!*$O$52))*$R$8*100,0)</f>
        <v>0</v>
      </c>
      <c r="EW82" s="69">
        <f ca="1">IFERROR((NORMSDIST(((LN($EP82/$S$9)+(#REF!+($O$47^2)/2)*$O$52)/($O$47*SQRT($O$52))))*$EP82-NORMSDIST((((LN($EP82/$S$9)+(#REF!+($O$47^2)/2)*$O$52)/($O$47*SQRT($O$52)))-$O$47*SQRT(($O$52))))*$S$9*EXP(-#REF!*$O$52))*$R$9*100,0)</f>
        <v>0</v>
      </c>
      <c r="EX82" s="69">
        <f ca="1">IFERROR((NORMSDIST(((LN($EP82/$S$10)+(#REF!+($O$47^2)/2)*$O$52)/($O$47*SQRT($O$52))))*$EP82-NORMSDIST((((LN($EP82/$S$10)+(#REF!+($O$47^2)/2)*$O$52)/($O$47*SQRT($O$52)))-$O$47*SQRT(($O$52))))*$S$10*EXP(-#REF!*$O$52))*$R$10*100,0)</f>
        <v>0</v>
      </c>
      <c r="EY82" s="69">
        <f ca="1">IFERROR((NORMSDIST(((LN($EP82/$S$11)+(#REF!+($O$47^2)/2)*$O$52)/($O$47*SQRT($O$52))))*$EP82-NORMSDIST((((LN($EP82/$S$11)+(#REF!+($O$47^2)/2)*$O$52)/($O$47*SQRT($O$52)))-$O$47*SQRT(($O$52))))*$S$11*EXP(-#REF!*$O$52))*$R$11*100,0)</f>
        <v>0</v>
      </c>
      <c r="EZ82" s="69">
        <f ca="1">IFERROR((NORMSDIST(((LN($EP82/$S$12)+(#REF!+($O$47^2)/2)*$O$52)/($O$47*SQRT($O$52))))*$EP82-NORMSDIST((((LN($EP82/$S$12)+(#REF!+($O$47^2)/2)*$O$52)/($O$47*SQRT($O$52)))-$O$47*SQRT(($O$52))))*$S$12*EXP(-#REF!*$O$52))*$R$12*100,0)</f>
        <v>0</v>
      </c>
      <c r="FA82" s="69">
        <f ca="1">IFERROR((NORMSDIST(((LN($EP82/$S$13)+(#REF!+($O$47^2)/2)*$O$52)/($O$47*SQRT($O$52))))*$EP82-NORMSDIST((((LN($EP82/$S$13)+(#REF!+($O$47^2)/2)*$O$52)/($O$47*SQRT($O$52)))-$O$47*SQRT(($O$52))))*$S$13*EXP(-#REF!*$O$52))*$R$13*100,0)</f>
        <v>0</v>
      </c>
      <c r="FB82" s="69">
        <f ca="1">IFERROR((NORMSDIST(((LN($EP82/$S$14)+(#REF!+($O$47^2)/2)*$O$52)/($O$47*SQRT($O$52))))*$EP82-NORMSDIST((((LN($EP82/$S$14)+(#REF!+($O$47^2)/2)*$O$52)/($O$47*SQRT($O$52)))-$O$47*SQRT(($O$52))))*$S$14*EXP(-#REF!*$O$52))*$R$14*100,0)</f>
        <v>0</v>
      </c>
      <c r="FC82" s="69">
        <f ca="1">IFERROR((NORMSDIST(((LN($EP82/$S$15)+(#REF!+($O$47^2)/2)*$O$52)/($O$47*SQRT($O$52))))*$EP82-NORMSDIST((((LN($EP82/$S$15)+(#REF!+($O$47^2)/2)*$O$52)/($O$47*SQRT($O$52)))-$O$47*SQRT(($O$52))))*$S$15*EXP(-#REF!*$O$52))*$R$15*100,0)</f>
        <v>0</v>
      </c>
      <c r="FD82" s="69">
        <f ca="1">IFERROR((NORMSDIST(((LN($EP82/$S$16)+(#REF!+($O$47^2)/2)*$O$52)/($O$47*SQRT($O$52))))*$EP82-NORMSDIST((((LN($EP82/$S$16)+(#REF!+($O$47^2)/2)*$O$52)/($O$47*SQRT($O$52)))-$O$47*SQRT(($O$52))))*$S$16*EXP(-#REF!*$O$52))*$R$16*100,0)</f>
        <v>0</v>
      </c>
      <c r="FE82" s="69">
        <f ca="1">IFERROR((NORMSDIST(((LN($EP82/$S$17)+(#REF!+($O$47^2)/2)*$O$52)/($O$47*SQRT($O$52))))*$EP82-NORMSDIST((((LN($EP82/$S$17)+(#REF!+($O$47^2)/2)*$O$52)/($O$47*SQRT($O$52)))-$O$47*SQRT(($O$52))))*$S$17*EXP(-#REF!*$O$52))*$R$17*100,0)</f>
        <v>0</v>
      </c>
      <c r="FF82" s="69">
        <f ca="1">IFERROR((NORMSDIST(((LN($EP82/$S$18)+(#REF!+($O$47^2)/2)*$O$52)/($O$47*SQRT($O$52))))*$EP82-NORMSDIST((((LN($EP82/$S$18)+(#REF!+($O$47^2)/2)*$O$52)/($O$47*SQRT($O$52)))-$O$47*SQRT(($O$52))))*$S$18*EXP(-#REF!*$O$52))*$R$18*100,0)</f>
        <v>0</v>
      </c>
      <c r="FG82" s="69">
        <f ca="1">IFERROR((NORMSDIST(((LN($EP82/$S$19)+(#REF!+($O$47^2)/2)*$O$52)/($O$47*SQRT($O$52))))*$EP82-NORMSDIST((((LN($EP82/$S$19)+(#REF!+($O$47^2)/2)*$O$52)/($O$47*SQRT($O$52)))-$O$47*SQRT(($O$52))))*$S$19*EXP(-#REF!*$O$52))*$R$19*100,0)</f>
        <v>0</v>
      </c>
      <c r="FH82" s="69">
        <f ca="1">IFERROR((NORMSDIST(((LN($EP82/$S$20)+(#REF!+($O$47^2)/2)*$O$52)/($O$47*SQRT($O$52))))*$EP82-NORMSDIST((((LN($EP82/$S$20)+(#REF!+($O$47^2)/2)*$O$52)/($O$47*SQRT($O$52)))-$O$47*SQRT(($O$52))))*$S$20*EXP(-#REF!*$O$52))*$R$20*100,0)</f>
        <v>0</v>
      </c>
      <c r="FI82" s="69">
        <f ca="1">IFERROR((NORMSDIST(((LN($EP82/$S$21)+(#REF!+($O$47^2)/2)*$O$52)/($O$47*SQRT($O$52))))*$EP82-NORMSDIST((((LN($EP82/$S$21)+(#REF!+($O$47^2)/2)*$O$52)/($O$47*SQRT($O$52)))-$O$47*SQRT(($O$52))))*$S$21*EXP(-#REF!*$O$52))*$R$21*100,0)</f>
        <v>0</v>
      </c>
      <c r="FJ82" s="69">
        <f ca="1">IFERROR((NORMSDIST(((LN($EP82/$S$22)+(#REF!+($O$47^2)/2)*$O$52)/($O$47*SQRT($O$52))))*$EP82-NORMSDIST((((LN($EP82/$S$22)+(#REF!+($O$47^2)/2)*$O$52)/($O$47*SQRT($O$52)))-$O$47*SQRT(($O$52))))*$S$22*EXP(-#REF!*$O$52))*$R$22*100,0)</f>
        <v>0</v>
      </c>
      <c r="FK82" s="69">
        <f ca="1">IFERROR((NORMSDIST(((LN($EP82/$S$23)+(#REF!+($O$47^2)/2)*$O$52)/($O$47*SQRT($O$52))))*$EP82-NORMSDIST((((LN($EP82/$S$23)+(#REF!+($O$47^2)/2)*$O$52)/($O$47*SQRT($O$52)))-$O$47*SQRT(($O$52))))*$S$23*EXP(-#REF!*$O$52))*$R$23*100,0)</f>
        <v>0</v>
      </c>
      <c r="FL82" s="69">
        <f ca="1">IFERROR((NORMSDIST(((LN($EP82/$S$24)+(#REF!+($O$47^2)/2)*$O$52)/($O$47*SQRT($O$52))))*$EP82-NORMSDIST((((LN($EP82/$S$24)+(#REF!+($O$47^2)/2)*$O$52)/($O$47*SQRT($O$52)))-$O$47*SQRT(($O$52))))*$S$24*EXP(-#REF!*$O$52))*$R$24*100,0)</f>
        <v>0</v>
      </c>
      <c r="FM82" s="69">
        <f ca="1">IFERROR((NORMSDIST(((LN($EP82/$S$25)+(#REF!+($O$47^2)/2)*$O$52)/($O$47*SQRT($O$52))))*$EP82-NORMSDIST((((LN($EP82/$S$25)+(#REF!+($O$47^2)/2)*$O$52)/($O$47*SQRT($O$52)))-$O$47*SQRT(($O$52))))*$S$25*EXP(-#REF!*$O$52))*$R$25*100,0)</f>
        <v>0</v>
      </c>
      <c r="FN82" s="69">
        <f ca="1">IFERROR((NORMSDIST(((LN($EP82/$S$26)+(#REF!+($O$47^2)/2)*$O$52)/($O$47*SQRT($O$52))))*$EP82-NORMSDIST((((LN($EP82/$S$26)+(#REF!+($O$47^2)/2)*$O$52)/($O$47*SQRT($O$52)))-$O$47*SQRT(($O$52))))*$S$26*EXP(-#REF!*$O$52))*$R$26*100,0)</f>
        <v>0</v>
      </c>
      <c r="FO82" s="69">
        <f ca="1">IFERROR((NORMSDIST(((LN($EP82/$S$27)+(#REF!+($O$47^2)/2)*$O$52)/($O$47*SQRT($O$52))))*$EP82-NORMSDIST((((LN($EP82/$S$27)+(#REF!+($O$47^2)/2)*$O$52)/($O$47*SQRT($O$52)))-$O$47*SQRT(($O$52))))*$S$27*EXP(-#REF!*$O$52))*$R$27*100,0)</f>
        <v>0</v>
      </c>
      <c r="FP82" s="69">
        <f ca="1">IFERROR((NORMSDIST(((LN($EP82/$S$28)+(#REF!+($O$47^2)/2)*$O$52)/($O$47*SQRT($O$52))))*$EP82-NORMSDIST((((LN($EP82/$S$28)+(#REF!+($O$47^2)/2)*$O$52)/($O$47*SQRT($O$52)))-$O$47*SQRT(($O$52))))*$S$28*EXP(-#REF!*$O$52))*$R$28*100,0)</f>
        <v>0</v>
      </c>
      <c r="FQ82" s="69">
        <f ca="1">IFERROR((NORMSDIST(((LN($EP82/$S$29)+(#REF!+($O$47^2)/2)*$O$52)/($O$47*SQRT($O$52))))*$EP82-NORMSDIST((((LN($EP82/$S$29)+(#REF!+($O$47^2)/2)*$O$52)/($O$47*SQRT($O$52)))-$O$47*SQRT(($O$52))))*$S$29*EXP(-#REF!*$O$52))*$R$29*100,0)</f>
        <v>0</v>
      </c>
      <c r="FR82" s="69">
        <f ca="1">IFERROR((NORMSDIST(((LN($EP82/$S$30)+(#REF!+($O$47^2)/2)*$O$52)/($O$47*SQRT($O$52))))*$EP82-NORMSDIST((((LN($EP82/$S$30)+(#REF!+($O$47^2)/2)*$O$52)/($O$47*SQRT($O$52)))-$O$47*SQRT(($O$52))))*$S$30*EXP(-#REF!*$O$52))*$R$30*100,0)</f>
        <v>0</v>
      </c>
      <c r="FS82" s="69">
        <f ca="1">IFERROR((NORMSDIST(((LN($EP82/$S$31)+(#REF!+($O$47^2)/2)*$O$52)/($O$47*SQRT($O$52))))*$EP82-NORMSDIST((((LN($EP82/$S$31)+(#REF!+($O$47^2)/2)*$O$52)/($O$47*SQRT($O$52)))-$O$47*SQRT(($O$52))))*$S$31*EXP(-#REF!*$O$52))*$R$31*100,0)</f>
        <v>0</v>
      </c>
      <c r="FT82" s="69">
        <f ca="1">IFERROR((NORMSDIST(((LN($EP82/$S$32)+(#REF!+($O$47^2)/2)*$O$52)/($O$47*SQRT($O$52))))*$EP82-NORMSDIST((((LN($EP82/$S$32)+(#REF!+($O$47^2)/2)*$O$52)/($O$47*SQRT($O$52)))-$O$47*SQRT(($O$52))))*$S$32*EXP(-#REF!*$O$52))*$R$32*100,0)</f>
        <v>0</v>
      </c>
      <c r="FU82" s="69">
        <f ca="1">IFERROR((NORMSDIST(((LN($EP82/$S$33)+(#REF!+($O$47^2)/2)*$O$52)/($O$47*SQRT($O$52))))*$EP82-NORMSDIST((((LN($EP82/$S$33)+(#REF!+($O$47^2)/2)*$O$52)/($O$47*SQRT($O$52)))-$O$47*SQRT(($O$52))))*$S$33*EXP(-#REF!*$O$52))*$R$33*100,0)</f>
        <v>0</v>
      </c>
      <c r="FV82" s="69">
        <f ca="1">IFERROR((NORMSDIST(((LN($EP82/$S$34)+(#REF!+($O$47^2)/2)*$O$52)/($O$47*SQRT($O$52))))*$EP82-NORMSDIST((((LN($EP82/$S$34)+(#REF!+($O$47^2)/2)*$O$52)/($O$47*SQRT($O$52)))-$O$47*SQRT(($O$52))))*$S$34*EXP(-#REF!*$O$52))*$R$34*100,0)</f>
        <v>0</v>
      </c>
      <c r="FW82" s="69">
        <f ca="1">IFERROR((NORMSDIST(((LN($EP82/$S$35)+(#REF!+($O$47^2)/2)*$O$52)/($O$47*SQRT($O$52))))*$EP82-NORMSDIST((((LN($EP82/$S$35)+(#REF!+($O$47^2)/2)*$O$52)/($O$47*SQRT($O$52)))-$O$47*SQRT(($O$52))))*$S$35*EXP(-#REF!*$O$52))*$R$35*100,0)</f>
        <v>0</v>
      </c>
      <c r="FX82" s="69">
        <f ca="1">IFERROR((NORMSDIST(((LN($EP82/$S$36)+(#REF!+($O$47^2)/2)*$O$52)/($O$47*SQRT($O$52))))*$EP82-NORMSDIST((((LN($EP82/$S$36)+(#REF!+($O$47^2)/2)*$O$52)/($O$47*SQRT($O$52)))-$O$47*SQRT(($O$52))))*$S$36*EXP(-#REF!*$O$52))*$R$36*100,0)</f>
        <v>0</v>
      </c>
      <c r="FY82" s="69">
        <f ca="1">IFERROR((NORMSDIST(((LN($EP82/$S$37)+(#REF!+($O$47^2)/2)*$O$52)/($O$47*SQRT($O$52))))*$EP82-NORMSDIST((((LN($EP82/$S$37)+(#REF!+($O$47^2)/2)*$O$52)/($O$47*SQRT($O$52)))-$O$47*SQRT(($O$52))))*$S$37*EXP(-#REF!*$O$52))*$R$37*100,0)</f>
        <v>0</v>
      </c>
      <c r="FZ82" s="69">
        <f ca="1">IFERROR((NORMSDIST(((LN($EP82/$S$38)+(#REF!+($O$47^2)/2)*$O$52)/($O$47*SQRT($O$52))))*$EP82-NORMSDIST((((LN($EP82/$S$38)+(#REF!+($O$47^2)/2)*$O$52)/($O$47*SQRT($O$52)))-$O$47*SQRT(($O$52))))*$S$38*EXP(-#REF!*$O$52))*$R$38*100,0)</f>
        <v>0</v>
      </c>
      <c r="GA82" s="69">
        <f ca="1">IFERROR((NORMSDIST(((LN($EP82/$S$39)+(#REF!+($O$47^2)/2)*$O$52)/($O$47*SQRT($O$52))))*$EP82-NORMSDIST((((LN($EP82/$S$39)+(#REF!+($O$47^2)/2)*$O$52)/($O$47*SQRT($O$52)))-$O$47*SQRT(($O$52))))*$S$39*EXP(-#REF!*$O$52))*$R$39*100,0)</f>
        <v>0</v>
      </c>
      <c r="GB82" s="69">
        <f ca="1">IFERROR((NORMSDIST(((LN($EP82/$S$40)+(#REF!+($O$47^2)/2)*$O$52)/($O$47*SQRT($O$52))))*$EP82-NORMSDIST((((LN($EP82/$S$40)+(#REF!+($O$47^2)/2)*$O$52)/($O$47*SQRT($O$52)))-$O$47*SQRT(($O$52))))*$S$40*EXP(-#REF!*$O$52))*$R$40*100,0)</f>
        <v>0</v>
      </c>
      <c r="GC82" s="69">
        <f ca="1">IFERROR((NORMSDIST(((LN($EP82/$S$41)+(#REF!+($O$47^2)/2)*$O$52)/($O$47*SQRT($O$52))))*$EP82-NORMSDIST((((LN($EP82/$S$41)+(#REF!+($O$47^2)/2)*$O$52)/($O$47*SQRT($O$52)))-$O$47*SQRT(($O$52))))*$S$41*EXP(-#REF!*$O$52))*$R$41*100,0)</f>
        <v>0</v>
      </c>
      <c r="GD82" s="69">
        <f ca="1">IFERROR((NORMSDIST(((LN($EP82/$S$42)+(#REF!+($O$47^2)/2)*$O$52)/($O$47*SQRT($O$52))))*$EP82-NORMSDIST((((LN($EP82/$S$42)+(#REF!+($O$47^2)/2)*$O$52)/($O$47*SQRT($O$52)))-$O$47*SQRT(($O$52))))*$S$42*EXP(-#REF!*$O$52))*$R$42*100,0)</f>
        <v>0</v>
      </c>
      <c r="GE82" s="102">
        <f t="shared" ca="1" si="185"/>
        <v>0</v>
      </c>
    </row>
    <row r="83" spans="103:187">
      <c r="CY83" s="68">
        <f t="shared" si="142"/>
        <v>3726.3519999999999</v>
      </c>
      <c r="CZ83" s="69">
        <f t="shared" si="143"/>
        <v>0</v>
      </c>
      <c r="DA83" s="69">
        <f t="shared" si="144"/>
        <v>0</v>
      </c>
      <c r="DB83" s="69">
        <f t="shared" si="145"/>
        <v>0</v>
      </c>
      <c r="DC83" s="69">
        <f t="shared" si="146"/>
        <v>0</v>
      </c>
      <c r="DD83" s="69">
        <f t="shared" si="147"/>
        <v>0</v>
      </c>
      <c r="DE83" s="69">
        <f t="shared" si="148"/>
        <v>0</v>
      </c>
      <c r="DF83" s="69">
        <f t="shared" si="149"/>
        <v>0</v>
      </c>
      <c r="DG83" s="69">
        <f t="shared" si="150"/>
        <v>0</v>
      </c>
      <c r="DH83" s="69">
        <f t="shared" si="151"/>
        <v>0</v>
      </c>
      <c r="DI83" s="69">
        <f t="shared" si="152"/>
        <v>0</v>
      </c>
      <c r="DJ83" s="69">
        <f t="shared" si="153"/>
        <v>0</v>
      </c>
      <c r="DK83" s="69">
        <f t="shared" si="154"/>
        <v>0</v>
      </c>
      <c r="DL83" s="69">
        <f t="shared" si="155"/>
        <v>0</v>
      </c>
      <c r="DM83" s="69">
        <f t="shared" si="156"/>
        <v>0</v>
      </c>
      <c r="DN83" s="69">
        <f t="shared" si="157"/>
        <v>0</v>
      </c>
      <c r="DO83" s="69">
        <f t="shared" si="158"/>
        <v>0</v>
      </c>
      <c r="DP83" s="69">
        <f t="shared" si="159"/>
        <v>0</v>
      </c>
      <c r="DQ83" s="69">
        <f t="shared" si="160"/>
        <v>0</v>
      </c>
      <c r="DR83" s="69">
        <f t="shared" si="161"/>
        <v>0</v>
      </c>
      <c r="DS83" s="69">
        <f t="shared" si="162"/>
        <v>0</v>
      </c>
      <c r="DT83" s="69">
        <f t="shared" si="163"/>
        <v>0</v>
      </c>
      <c r="DU83" s="69">
        <f t="shared" si="164"/>
        <v>0</v>
      </c>
      <c r="DV83" s="69">
        <f t="shared" si="165"/>
        <v>0</v>
      </c>
      <c r="DW83" s="69">
        <f t="shared" si="166"/>
        <v>0</v>
      </c>
      <c r="DX83" s="69">
        <f t="shared" si="167"/>
        <v>0</v>
      </c>
      <c r="DY83" s="69">
        <f t="shared" si="168"/>
        <v>0</v>
      </c>
      <c r="DZ83" s="69">
        <f t="shared" si="169"/>
        <v>0</v>
      </c>
      <c r="EA83" s="69">
        <f t="shared" si="170"/>
        <v>0</v>
      </c>
      <c r="EB83" s="69">
        <f t="shared" si="171"/>
        <v>0</v>
      </c>
      <c r="EC83" s="69">
        <f t="shared" si="172"/>
        <v>0</v>
      </c>
      <c r="ED83" s="69">
        <f t="shared" si="173"/>
        <v>0</v>
      </c>
      <c r="EE83" s="69">
        <f t="shared" si="174"/>
        <v>0</v>
      </c>
      <c r="EF83" s="69">
        <f t="shared" si="175"/>
        <v>0</v>
      </c>
      <c r="EG83" s="69">
        <f t="shared" si="176"/>
        <v>0</v>
      </c>
      <c r="EH83" s="69">
        <f t="shared" si="177"/>
        <v>0</v>
      </c>
      <c r="EI83" s="69">
        <f t="shared" si="178"/>
        <v>0</v>
      </c>
      <c r="EJ83" s="69">
        <f t="shared" si="179"/>
        <v>0</v>
      </c>
      <c r="EK83" s="69">
        <f t="shared" si="180"/>
        <v>0</v>
      </c>
      <c r="EL83" s="69">
        <f t="shared" si="181"/>
        <v>0</v>
      </c>
      <c r="EM83" s="69">
        <f t="shared" si="182"/>
        <v>0</v>
      </c>
      <c r="EN83" s="102">
        <f t="shared" si="183"/>
        <v>0</v>
      </c>
      <c r="EO83" s="58"/>
      <c r="EP83" s="68">
        <f t="shared" si="184"/>
        <v>3726.3519999999999</v>
      </c>
      <c r="EQ83" s="69">
        <f ca="1">IFERROR((NORMSDIST(((LN($EP83/$S$3)+(#REF!+($O$47^2)/2)*$O$52)/($O$47*SQRT($O$52))))*$EP83-NORMSDIST((((LN($EP83/$S$3)+(#REF!+($O$47^2)/2)*$O$52)/($O$47*SQRT($O$52)))-$O$47*SQRT(($O$52))))*$S$3*EXP(-#REF!*$O$52))*$R$3*100,0)</f>
        <v>0</v>
      </c>
      <c r="ER83" s="69">
        <f ca="1">IFERROR((NORMSDIST(((LN($EP83/$S$4)+(#REF!+($O$47^2)/2)*$O$52)/($O$47*SQRT($O$52))))*$EP83-NORMSDIST((((LN($EP83/$S$4)+(#REF!+($O$47^2)/2)*$O$52)/($O$47*SQRT($O$52)))-$O$47*SQRT(($O$52))))*$S$4*EXP(-#REF!*$O$52))*$R$4*100,0)</f>
        <v>0</v>
      </c>
      <c r="ES83" s="69">
        <f ca="1">IFERROR((NORMSDIST(((LN($EP83/$S$5)+(#REF!+($O$47^2)/2)*$O$52)/($O$47*SQRT($O$52))))*$EP83-NORMSDIST((((LN($EP83/$S$5)+(#REF!+($O$47^2)/2)*$O$52)/($O$47*SQRT($O$52)))-$O$47*SQRT(($O$52))))*$S$5*EXP(-#REF!*$O$52))*$R$5*100,0)</f>
        <v>0</v>
      </c>
      <c r="ET83" s="69">
        <f ca="1">IFERROR((NORMSDIST(((LN($EP83/$S$6)+(#REF!+($O$47^2)/2)*$O$52)/($O$47*SQRT($O$52))))*$EP83-NORMSDIST((((LN($EP83/$S$6)+(#REF!+($O$47^2)/2)*$O$52)/($O$47*SQRT($O$52)))-$O$47*SQRT(($O$52))))*$S$6*EXP(-#REF!*$O$52))*$R$6*100,0)</f>
        <v>0</v>
      </c>
      <c r="EU83" s="69">
        <f ca="1">IFERROR((NORMSDIST(((LN($EP83/$S$7)+(#REF!+($O$47^2)/2)*$O$52)/($O$47*SQRT($O$52))))*$EP83-NORMSDIST((((LN($EP83/$S$7)+(#REF!+($O$47^2)/2)*$O$52)/($O$47*SQRT($O$52)))-$O$47*SQRT(($O$52))))*$S$7*EXP(-#REF!*$O$52))*$R$7*100,0)</f>
        <v>0</v>
      </c>
      <c r="EV83" s="69">
        <f ca="1">IFERROR((NORMSDIST(((LN($EP83/$S$8)+(#REF!+($O$47^2)/2)*$O$52)/($O$47*SQRT($O$52))))*$EP83-NORMSDIST((((LN($EP83/$S$8)+(#REF!+($O$47^2)/2)*$O$52)/($O$47*SQRT($O$52)))-$O$47*SQRT(($O$52))))*$S$8*EXP(-#REF!*$O$52))*$R$8*100,0)</f>
        <v>0</v>
      </c>
      <c r="EW83" s="69">
        <f ca="1">IFERROR((NORMSDIST(((LN($EP83/$S$9)+(#REF!+($O$47^2)/2)*$O$52)/($O$47*SQRT($O$52))))*$EP83-NORMSDIST((((LN($EP83/$S$9)+(#REF!+($O$47^2)/2)*$O$52)/($O$47*SQRT($O$52)))-$O$47*SQRT(($O$52))))*$S$9*EXP(-#REF!*$O$52))*$R$9*100,0)</f>
        <v>0</v>
      </c>
      <c r="EX83" s="69">
        <f ca="1">IFERROR((NORMSDIST(((LN($EP83/$S$10)+(#REF!+($O$47^2)/2)*$O$52)/($O$47*SQRT($O$52))))*$EP83-NORMSDIST((((LN($EP83/$S$10)+(#REF!+($O$47^2)/2)*$O$52)/($O$47*SQRT($O$52)))-$O$47*SQRT(($O$52))))*$S$10*EXP(-#REF!*$O$52))*$R$10*100,0)</f>
        <v>0</v>
      </c>
      <c r="EY83" s="69">
        <f ca="1">IFERROR((NORMSDIST(((LN($EP83/$S$11)+(#REF!+($O$47^2)/2)*$O$52)/($O$47*SQRT($O$52))))*$EP83-NORMSDIST((((LN($EP83/$S$11)+(#REF!+($O$47^2)/2)*$O$52)/($O$47*SQRT($O$52)))-$O$47*SQRT(($O$52))))*$S$11*EXP(-#REF!*$O$52))*$R$11*100,0)</f>
        <v>0</v>
      </c>
      <c r="EZ83" s="69">
        <f ca="1">IFERROR((NORMSDIST(((LN($EP83/$S$12)+(#REF!+($O$47^2)/2)*$O$52)/($O$47*SQRT($O$52))))*$EP83-NORMSDIST((((LN($EP83/$S$12)+(#REF!+($O$47^2)/2)*$O$52)/($O$47*SQRT($O$52)))-$O$47*SQRT(($O$52))))*$S$12*EXP(-#REF!*$O$52))*$R$12*100,0)</f>
        <v>0</v>
      </c>
      <c r="FA83" s="69">
        <f ca="1">IFERROR((NORMSDIST(((LN($EP83/$S$13)+(#REF!+($O$47^2)/2)*$O$52)/($O$47*SQRT($O$52))))*$EP83-NORMSDIST((((LN($EP83/$S$13)+(#REF!+($O$47^2)/2)*$O$52)/($O$47*SQRT($O$52)))-$O$47*SQRT(($O$52))))*$S$13*EXP(-#REF!*$O$52))*$R$13*100,0)</f>
        <v>0</v>
      </c>
      <c r="FB83" s="69">
        <f ca="1">IFERROR((NORMSDIST(((LN($EP83/$S$14)+(#REF!+($O$47^2)/2)*$O$52)/($O$47*SQRT($O$52))))*$EP83-NORMSDIST((((LN($EP83/$S$14)+(#REF!+($O$47^2)/2)*$O$52)/($O$47*SQRT($O$52)))-$O$47*SQRT(($O$52))))*$S$14*EXP(-#REF!*$O$52))*$R$14*100,0)</f>
        <v>0</v>
      </c>
      <c r="FC83" s="69">
        <f ca="1">IFERROR((NORMSDIST(((LN($EP83/$S$15)+(#REF!+($O$47^2)/2)*$O$52)/($O$47*SQRT($O$52))))*$EP83-NORMSDIST((((LN($EP83/$S$15)+(#REF!+($O$47^2)/2)*$O$52)/($O$47*SQRT($O$52)))-$O$47*SQRT(($O$52))))*$S$15*EXP(-#REF!*$O$52))*$R$15*100,0)</f>
        <v>0</v>
      </c>
      <c r="FD83" s="69">
        <f ca="1">IFERROR((NORMSDIST(((LN($EP83/$S$16)+(#REF!+($O$47^2)/2)*$O$52)/($O$47*SQRT($O$52))))*$EP83-NORMSDIST((((LN($EP83/$S$16)+(#REF!+($O$47^2)/2)*$O$52)/($O$47*SQRT($O$52)))-$O$47*SQRT(($O$52))))*$S$16*EXP(-#REF!*$O$52))*$R$16*100,0)</f>
        <v>0</v>
      </c>
      <c r="FE83" s="69">
        <f ca="1">IFERROR((NORMSDIST(((LN($EP83/$S$17)+(#REF!+($O$47^2)/2)*$O$52)/($O$47*SQRT($O$52))))*$EP83-NORMSDIST((((LN($EP83/$S$17)+(#REF!+($O$47^2)/2)*$O$52)/($O$47*SQRT($O$52)))-$O$47*SQRT(($O$52))))*$S$17*EXP(-#REF!*$O$52))*$R$17*100,0)</f>
        <v>0</v>
      </c>
      <c r="FF83" s="69">
        <f ca="1">IFERROR((NORMSDIST(((LN($EP83/$S$18)+(#REF!+($O$47^2)/2)*$O$52)/($O$47*SQRT($O$52))))*$EP83-NORMSDIST((((LN($EP83/$S$18)+(#REF!+($O$47^2)/2)*$O$52)/($O$47*SQRT($O$52)))-$O$47*SQRT(($O$52))))*$S$18*EXP(-#REF!*$O$52))*$R$18*100,0)</f>
        <v>0</v>
      </c>
      <c r="FG83" s="69">
        <f ca="1">IFERROR((NORMSDIST(((LN($EP83/$S$19)+(#REF!+($O$47^2)/2)*$O$52)/($O$47*SQRT($O$52))))*$EP83-NORMSDIST((((LN($EP83/$S$19)+(#REF!+($O$47^2)/2)*$O$52)/($O$47*SQRT($O$52)))-$O$47*SQRT(($O$52))))*$S$19*EXP(-#REF!*$O$52))*$R$19*100,0)</f>
        <v>0</v>
      </c>
      <c r="FH83" s="69">
        <f ca="1">IFERROR((NORMSDIST(((LN($EP83/$S$20)+(#REF!+($O$47^2)/2)*$O$52)/($O$47*SQRT($O$52))))*$EP83-NORMSDIST((((LN($EP83/$S$20)+(#REF!+($O$47^2)/2)*$O$52)/($O$47*SQRT($O$52)))-$O$47*SQRT(($O$52))))*$S$20*EXP(-#REF!*$O$52))*$R$20*100,0)</f>
        <v>0</v>
      </c>
      <c r="FI83" s="69">
        <f ca="1">IFERROR((NORMSDIST(((LN($EP83/$S$21)+(#REF!+($O$47^2)/2)*$O$52)/($O$47*SQRT($O$52))))*$EP83-NORMSDIST((((LN($EP83/$S$21)+(#REF!+($O$47^2)/2)*$O$52)/($O$47*SQRT($O$52)))-$O$47*SQRT(($O$52))))*$S$21*EXP(-#REF!*$O$52))*$R$21*100,0)</f>
        <v>0</v>
      </c>
      <c r="FJ83" s="69">
        <f ca="1">IFERROR((NORMSDIST(((LN($EP83/$S$22)+(#REF!+($O$47^2)/2)*$O$52)/($O$47*SQRT($O$52))))*$EP83-NORMSDIST((((LN($EP83/$S$22)+(#REF!+($O$47^2)/2)*$O$52)/($O$47*SQRT($O$52)))-$O$47*SQRT(($O$52))))*$S$22*EXP(-#REF!*$O$52))*$R$22*100,0)</f>
        <v>0</v>
      </c>
      <c r="FK83" s="69">
        <f ca="1">IFERROR((NORMSDIST(((LN($EP83/$S$23)+(#REF!+($O$47^2)/2)*$O$52)/($O$47*SQRT($O$52))))*$EP83-NORMSDIST((((LN($EP83/$S$23)+(#REF!+($O$47^2)/2)*$O$52)/($O$47*SQRT($O$52)))-$O$47*SQRT(($O$52))))*$S$23*EXP(-#REF!*$O$52))*$R$23*100,0)</f>
        <v>0</v>
      </c>
      <c r="FL83" s="69">
        <f ca="1">IFERROR((NORMSDIST(((LN($EP83/$S$24)+(#REF!+($O$47^2)/2)*$O$52)/($O$47*SQRT($O$52))))*$EP83-NORMSDIST((((LN($EP83/$S$24)+(#REF!+($O$47^2)/2)*$O$52)/($O$47*SQRT($O$52)))-$O$47*SQRT(($O$52))))*$S$24*EXP(-#REF!*$O$52))*$R$24*100,0)</f>
        <v>0</v>
      </c>
      <c r="FM83" s="69">
        <f ca="1">IFERROR((NORMSDIST(((LN($EP83/$S$25)+(#REF!+($O$47^2)/2)*$O$52)/($O$47*SQRT($O$52))))*$EP83-NORMSDIST((((LN($EP83/$S$25)+(#REF!+($O$47^2)/2)*$O$52)/($O$47*SQRT($O$52)))-$O$47*SQRT(($O$52))))*$S$25*EXP(-#REF!*$O$52))*$R$25*100,0)</f>
        <v>0</v>
      </c>
      <c r="FN83" s="69">
        <f ca="1">IFERROR((NORMSDIST(((LN($EP83/$S$26)+(#REF!+($O$47^2)/2)*$O$52)/($O$47*SQRT($O$52))))*$EP83-NORMSDIST((((LN($EP83/$S$26)+(#REF!+($O$47^2)/2)*$O$52)/($O$47*SQRT($O$52)))-$O$47*SQRT(($O$52))))*$S$26*EXP(-#REF!*$O$52))*$R$26*100,0)</f>
        <v>0</v>
      </c>
      <c r="FO83" s="69">
        <f ca="1">IFERROR((NORMSDIST(((LN($EP83/$S$27)+(#REF!+($O$47^2)/2)*$O$52)/($O$47*SQRT($O$52))))*$EP83-NORMSDIST((((LN($EP83/$S$27)+(#REF!+($O$47^2)/2)*$O$52)/($O$47*SQRT($O$52)))-$O$47*SQRT(($O$52))))*$S$27*EXP(-#REF!*$O$52))*$R$27*100,0)</f>
        <v>0</v>
      </c>
      <c r="FP83" s="69">
        <f ca="1">IFERROR((NORMSDIST(((LN($EP83/$S$28)+(#REF!+($O$47^2)/2)*$O$52)/($O$47*SQRT($O$52))))*$EP83-NORMSDIST((((LN($EP83/$S$28)+(#REF!+($O$47^2)/2)*$O$52)/($O$47*SQRT($O$52)))-$O$47*SQRT(($O$52))))*$S$28*EXP(-#REF!*$O$52))*$R$28*100,0)</f>
        <v>0</v>
      </c>
      <c r="FQ83" s="69">
        <f ca="1">IFERROR((NORMSDIST(((LN($EP83/$S$29)+(#REF!+($O$47^2)/2)*$O$52)/($O$47*SQRT($O$52))))*$EP83-NORMSDIST((((LN($EP83/$S$29)+(#REF!+($O$47^2)/2)*$O$52)/($O$47*SQRT($O$52)))-$O$47*SQRT(($O$52))))*$S$29*EXP(-#REF!*$O$52))*$R$29*100,0)</f>
        <v>0</v>
      </c>
      <c r="FR83" s="69">
        <f ca="1">IFERROR((NORMSDIST(((LN($EP83/$S$30)+(#REF!+($O$47^2)/2)*$O$52)/($O$47*SQRT($O$52))))*$EP83-NORMSDIST((((LN($EP83/$S$30)+(#REF!+($O$47^2)/2)*$O$52)/($O$47*SQRT($O$52)))-$O$47*SQRT(($O$52))))*$S$30*EXP(-#REF!*$O$52))*$R$30*100,0)</f>
        <v>0</v>
      </c>
      <c r="FS83" s="69">
        <f ca="1">IFERROR((NORMSDIST(((LN($EP83/$S$31)+(#REF!+($O$47^2)/2)*$O$52)/($O$47*SQRT($O$52))))*$EP83-NORMSDIST((((LN($EP83/$S$31)+(#REF!+($O$47^2)/2)*$O$52)/($O$47*SQRT($O$52)))-$O$47*SQRT(($O$52))))*$S$31*EXP(-#REF!*$O$52))*$R$31*100,0)</f>
        <v>0</v>
      </c>
      <c r="FT83" s="69">
        <f ca="1">IFERROR((NORMSDIST(((LN($EP83/$S$32)+(#REF!+($O$47^2)/2)*$O$52)/($O$47*SQRT($O$52))))*$EP83-NORMSDIST((((LN($EP83/$S$32)+(#REF!+($O$47^2)/2)*$O$52)/($O$47*SQRT($O$52)))-$O$47*SQRT(($O$52))))*$S$32*EXP(-#REF!*$O$52))*$R$32*100,0)</f>
        <v>0</v>
      </c>
      <c r="FU83" s="69">
        <f ca="1">IFERROR((NORMSDIST(((LN($EP83/$S$33)+(#REF!+($O$47^2)/2)*$O$52)/($O$47*SQRT($O$52))))*$EP83-NORMSDIST((((LN($EP83/$S$33)+(#REF!+($O$47^2)/2)*$O$52)/($O$47*SQRT($O$52)))-$O$47*SQRT(($O$52))))*$S$33*EXP(-#REF!*$O$52))*$R$33*100,0)</f>
        <v>0</v>
      </c>
      <c r="FV83" s="69">
        <f ca="1">IFERROR((NORMSDIST(((LN($EP83/$S$34)+(#REF!+($O$47^2)/2)*$O$52)/($O$47*SQRT($O$52))))*$EP83-NORMSDIST((((LN($EP83/$S$34)+(#REF!+($O$47^2)/2)*$O$52)/($O$47*SQRT($O$52)))-$O$47*SQRT(($O$52))))*$S$34*EXP(-#REF!*$O$52))*$R$34*100,0)</f>
        <v>0</v>
      </c>
      <c r="FW83" s="69">
        <f ca="1">IFERROR((NORMSDIST(((LN($EP83/$S$35)+(#REF!+($O$47^2)/2)*$O$52)/($O$47*SQRT($O$52))))*$EP83-NORMSDIST((((LN($EP83/$S$35)+(#REF!+($O$47^2)/2)*$O$52)/($O$47*SQRT($O$52)))-$O$47*SQRT(($O$52))))*$S$35*EXP(-#REF!*$O$52))*$R$35*100,0)</f>
        <v>0</v>
      </c>
      <c r="FX83" s="69">
        <f ca="1">IFERROR((NORMSDIST(((LN($EP83/$S$36)+(#REF!+($O$47^2)/2)*$O$52)/($O$47*SQRT($O$52))))*$EP83-NORMSDIST((((LN($EP83/$S$36)+(#REF!+($O$47^2)/2)*$O$52)/($O$47*SQRT($O$52)))-$O$47*SQRT(($O$52))))*$S$36*EXP(-#REF!*$O$52))*$R$36*100,0)</f>
        <v>0</v>
      </c>
      <c r="FY83" s="69">
        <f ca="1">IFERROR((NORMSDIST(((LN($EP83/$S$37)+(#REF!+($O$47^2)/2)*$O$52)/($O$47*SQRT($O$52))))*$EP83-NORMSDIST((((LN($EP83/$S$37)+(#REF!+($O$47^2)/2)*$O$52)/($O$47*SQRT($O$52)))-$O$47*SQRT(($O$52))))*$S$37*EXP(-#REF!*$O$52))*$R$37*100,0)</f>
        <v>0</v>
      </c>
      <c r="FZ83" s="69">
        <f ca="1">IFERROR((NORMSDIST(((LN($EP83/$S$38)+(#REF!+($O$47^2)/2)*$O$52)/($O$47*SQRT($O$52))))*$EP83-NORMSDIST((((LN($EP83/$S$38)+(#REF!+($O$47^2)/2)*$O$52)/($O$47*SQRT($O$52)))-$O$47*SQRT(($O$52))))*$S$38*EXP(-#REF!*$O$52))*$R$38*100,0)</f>
        <v>0</v>
      </c>
      <c r="GA83" s="69">
        <f ca="1">IFERROR((NORMSDIST(((LN($EP83/$S$39)+(#REF!+($O$47^2)/2)*$O$52)/($O$47*SQRT($O$52))))*$EP83-NORMSDIST((((LN($EP83/$S$39)+(#REF!+($O$47^2)/2)*$O$52)/($O$47*SQRT($O$52)))-$O$47*SQRT(($O$52))))*$S$39*EXP(-#REF!*$O$52))*$R$39*100,0)</f>
        <v>0</v>
      </c>
      <c r="GB83" s="69">
        <f ca="1">IFERROR((NORMSDIST(((LN($EP83/$S$40)+(#REF!+($O$47^2)/2)*$O$52)/($O$47*SQRT($O$52))))*$EP83-NORMSDIST((((LN($EP83/$S$40)+(#REF!+($O$47^2)/2)*$O$52)/($O$47*SQRT($O$52)))-$O$47*SQRT(($O$52))))*$S$40*EXP(-#REF!*$O$52))*$R$40*100,0)</f>
        <v>0</v>
      </c>
      <c r="GC83" s="69">
        <f ca="1">IFERROR((NORMSDIST(((LN($EP83/$S$41)+(#REF!+($O$47^2)/2)*$O$52)/($O$47*SQRT($O$52))))*$EP83-NORMSDIST((((LN($EP83/$S$41)+(#REF!+($O$47^2)/2)*$O$52)/($O$47*SQRT($O$52)))-$O$47*SQRT(($O$52))))*$S$41*EXP(-#REF!*$O$52))*$R$41*100,0)</f>
        <v>0</v>
      </c>
      <c r="GD83" s="69">
        <f ca="1">IFERROR((NORMSDIST(((LN($EP83/$S$42)+(#REF!+($O$47^2)/2)*$O$52)/($O$47*SQRT($O$52))))*$EP83-NORMSDIST((((LN($EP83/$S$42)+(#REF!+($O$47^2)/2)*$O$52)/($O$47*SQRT($O$52)))-$O$47*SQRT(($O$52))))*$S$42*EXP(-#REF!*$O$52))*$R$42*100,0)</f>
        <v>0</v>
      </c>
      <c r="GE83" s="102">
        <f t="shared" ca="1" si="185"/>
        <v>0</v>
      </c>
    </row>
    <row r="84" spans="103:187">
      <c r="CY84" s="68">
        <f t="shared" si="142"/>
        <v>3802.4</v>
      </c>
      <c r="CZ84" s="69">
        <f t="shared" si="143"/>
        <v>0</v>
      </c>
      <c r="DA84" s="69">
        <f t="shared" si="144"/>
        <v>0</v>
      </c>
      <c r="DB84" s="69">
        <f t="shared" si="145"/>
        <v>0</v>
      </c>
      <c r="DC84" s="69">
        <f t="shared" si="146"/>
        <v>0</v>
      </c>
      <c r="DD84" s="69">
        <f t="shared" si="147"/>
        <v>0</v>
      </c>
      <c r="DE84" s="69">
        <f t="shared" si="148"/>
        <v>0</v>
      </c>
      <c r="DF84" s="69">
        <f t="shared" si="149"/>
        <v>0</v>
      </c>
      <c r="DG84" s="69">
        <f t="shared" si="150"/>
        <v>0</v>
      </c>
      <c r="DH84" s="69">
        <f t="shared" si="151"/>
        <v>0</v>
      </c>
      <c r="DI84" s="69">
        <f t="shared" si="152"/>
        <v>0</v>
      </c>
      <c r="DJ84" s="69">
        <f t="shared" si="153"/>
        <v>0</v>
      </c>
      <c r="DK84" s="69">
        <f t="shared" si="154"/>
        <v>0</v>
      </c>
      <c r="DL84" s="69">
        <f t="shared" si="155"/>
        <v>0</v>
      </c>
      <c r="DM84" s="69">
        <f t="shared" si="156"/>
        <v>0</v>
      </c>
      <c r="DN84" s="69">
        <f t="shared" si="157"/>
        <v>0</v>
      </c>
      <c r="DO84" s="69">
        <f t="shared" si="158"/>
        <v>0</v>
      </c>
      <c r="DP84" s="69">
        <f t="shared" si="159"/>
        <v>0</v>
      </c>
      <c r="DQ84" s="69">
        <f t="shared" si="160"/>
        <v>0</v>
      </c>
      <c r="DR84" s="69">
        <f t="shared" si="161"/>
        <v>0</v>
      </c>
      <c r="DS84" s="69">
        <f t="shared" si="162"/>
        <v>0</v>
      </c>
      <c r="DT84" s="69">
        <f t="shared" si="163"/>
        <v>0</v>
      </c>
      <c r="DU84" s="69">
        <f t="shared" si="164"/>
        <v>0</v>
      </c>
      <c r="DV84" s="69">
        <f t="shared" si="165"/>
        <v>0</v>
      </c>
      <c r="DW84" s="69">
        <f t="shared" si="166"/>
        <v>0</v>
      </c>
      <c r="DX84" s="69">
        <f t="shared" si="167"/>
        <v>0</v>
      </c>
      <c r="DY84" s="69">
        <f t="shared" si="168"/>
        <v>0</v>
      </c>
      <c r="DZ84" s="69">
        <f t="shared" si="169"/>
        <v>0</v>
      </c>
      <c r="EA84" s="69">
        <f t="shared" si="170"/>
        <v>0</v>
      </c>
      <c r="EB84" s="69">
        <f t="shared" si="171"/>
        <v>0</v>
      </c>
      <c r="EC84" s="69">
        <f t="shared" si="172"/>
        <v>0</v>
      </c>
      <c r="ED84" s="69">
        <f t="shared" si="173"/>
        <v>0</v>
      </c>
      <c r="EE84" s="69">
        <f t="shared" si="174"/>
        <v>0</v>
      </c>
      <c r="EF84" s="69">
        <f t="shared" si="175"/>
        <v>0</v>
      </c>
      <c r="EG84" s="69">
        <f t="shared" si="176"/>
        <v>0</v>
      </c>
      <c r="EH84" s="69">
        <f t="shared" si="177"/>
        <v>0</v>
      </c>
      <c r="EI84" s="69">
        <f t="shared" si="178"/>
        <v>0</v>
      </c>
      <c r="EJ84" s="69">
        <f t="shared" si="179"/>
        <v>0</v>
      </c>
      <c r="EK84" s="69">
        <f t="shared" si="180"/>
        <v>0</v>
      </c>
      <c r="EL84" s="69">
        <f t="shared" si="181"/>
        <v>0</v>
      </c>
      <c r="EM84" s="69">
        <f t="shared" si="182"/>
        <v>0</v>
      </c>
      <c r="EN84" s="102">
        <f t="shared" si="183"/>
        <v>0</v>
      </c>
      <c r="EO84" s="58"/>
      <c r="EP84" s="68">
        <f t="shared" si="184"/>
        <v>3802.4</v>
      </c>
      <c r="EQ84" s="69">
        <f ca="1">IFERROR((NORMSDIST(((LN($EP84/$S$3)+(#REF!+($O$47^2)/2)*$O$52)/($O$47*SQRT($O$52))))*$EP84-NORMSDIST((((LN($EP84/$S$3)+(#REF!+($O$47^2)/2)*$O$52)/($O$47*SQRT($O$52)))-$O$47*SQRT(($O$52))))*$S$3*EXP(-#REF!*$O$52))*$R$3*100,0)</f>
        <v>0</v>
      </c>
      <c r="ER84" s="69">
        <f ca="1">IFERROR((NORMSDIST(((LN($EP84/$S$4)+(#REF!+($O$47^2)/2)*$O$52)/($O$47*SQRT($O$52))))*$EP84-NORMSDIST((((LN($EP84/$S$4)+(#REF!+($O$47^2)/2)*$O$52)/($O$47*SQRT($O$52)))-$O$47*SQRT(($O$52))))*$S$4*EXP(-#REF!*$O$52))*$R$4*100,0)</f>
        <v>0</v>
      </c>
      <c r="ES84" s="69">
        <f ca="1">IFERROR((NORMSDIST(((LN($EP84/$S$5)+(#REF!+($O$47^2)/2)*$O$52)/($O$47*SQRT($O$52))))*$EP84-NORMSDIST((((LN($EP84/$S$5)+(#REF!+($O$47^2)/2)*$O$52)/($O$47*SQRT($O$52)))-$O$47*SQRT(($O$52))))*$S$5*EXP(-#REF!*$O$52))*$R$5*100,0)</f>
        <v>0</v>
      </c>
      <c r="ET84" s="69">
        <f ca="1">IFERROR((NORMSDIST(((LN($EP84/$S$6)+(#REF!+($O$47^2)/2)*$O$52)/($O$47*SQRT($O$52))))*$EP84-NORMSDIST((((LN($EP84/$S$6)+(#REF!+($O$47^2)/2)*$O$52)/($O$47*SQRT($O$52)))-$O$47*SQRT(($O$52))))*$S$6*EXP(-#REF!*$O$52))*$R$6*100,0)</f>
        <v>0</v>
      </c>
      <c r="EU84" s="69">
        <f ca="1">IFERROR((NORMSDIST(((LN($EP84/$S$7)+(#REF!+($O$47^2)/2)*$O$52)/($O$47*SQRT($O$52))))*$EP84-NORMSDIST((((LN($EP84/$S$7)+(#REF!+($O$47^2)/2)*$O$52)/($O$47*SQRT($O$52)))-$O$47*SQRT(($O$52))))*$S$7*EXP(-#REF!*$O$52))*$R$7*100,0)</f>
        <v>0</v>
      </c>
      <c r="EV84" s="69">
        <f ca="1">IFERROR((NORMSDIST(((LN($EP84/$S$8)+(#REF!+($O$47^2)/2)*$O$52)/($O$47*SQRT($O$52))))*$EP84-NORMSDIST((((LN($EP84/$S$8)+(#REF!+($O$47^2)/2)*$O$52)/($O$47*SQRT($O$52)))-$O$47*SQRT(($O$52))))*$S$8*EXP(-#REF!*$O$52))*$R$8*100,0)</f>
        <v>0</v>
      </c>
      <c r="EW84" s="69">
        <f ca="1">IFERROR((NORMSDIST(((LN($EP84/$S$9)+(#REF!+($O$47^2)/2)*$O$52)/($O$47*SQRT($O$52))))*$EP84-NORMSDIST((((LN($EP84/$S$9)+(#REF!+($O$47^2)/2)*$O$52)/($O$47*SQRT($O$52)))-$O$47*SQRT(($O$52))))*$S$9*EXP(-#REF!*$O$52))*$R$9*100,0)</f>
        <v>0</v>
      </c>
      <c r="EX84" s="69">
        <f ca="1">IFERROR((NORMSDIST(((LN($EP84/$S$10)+(#REF!+($O$47^2)/2)*$O$52)/($O$47*SQRT($O$52))))*$EP84-NORMSDIST((((LN($EP84/$S$10)+(#REF!+($O$47^2)/2)*$O$52)/($O$47*SQRT($O$52)))-$O$47*SQRT(($O$52))))*$S$10*EXP(-#REF!*$O$52))*$R$10*100,0)</f>
        <v>0</v>
      </c>
      <c r="EY84" s="69">
        <f ca="1">IFERROR((NORMSDIST(((LN($EP84/$S$11)+(#REF!+($O$47^2)/2)*$O$52)/($O$47*SQRT($O$52))))*$EP84-NORMSDIST((((LN($EP84/$S$11)+(#REF!+($O$47^2)/2)*$O$52)/($O$47*SQRT($O$52)))-$O$47*SQRT(($O$52))))*$S$11*EXP(-#REF!*$O$52))*$R$11*100,0)</f>
        <v>0</v>
      </c>
      <c r="EZ84" s="69">
        <f ca="1">IFERROR((NORMSDIST(((LN($EP84/$S$12)+(#REF!+($O$47^2)/2)*$O$52)/($O$47*SQRT($O$52))))*$EP84-NORMSDIST((((LN($EP84/$S$12)+(#REF!+($O$47^2)/2)*$O$52)/($O$47*SQRT($O$52)))-$O$47*SQRT(($O$52))))*$S$12*EXP(-#REF!*$O$52))*$R$12*100,0)</f>
        <v>0</v>
      </c>
      <c r="FA84" s="69">
        <f ca="1">IFERROR((NORMSDIST(((LN($EP84/$S$13)+(#REF!+($O$47^2)/2)*$O$52)/($O$47*SQRT($O$52))))*$EP84-NORMSDIST((((LN($EP84/$S$13)+(#REF!+($O$47^2)/2)*$O$52)/($O$47*SQRT($O$52)))-$O$47*SQRT(($O$52))))*$S$13*EXP(-#REF!*$O$52))*$R$13*100,0)</f>
        <v>0</v>
      </c>
      <c r="FB84" s="69">
        <f ca="1">IFERROR((NORMSDIST(((LN($EP84/$S$14)+(#REF!+($O$47^2)/2)*$O$52)/($O$47*SQRT($O$52))))*$EP84-NORMSDIST((((LN($EP84/$S$14)+(#REF!+($O$47^2)/2)*$O$52)/($O$47*SQRT($O$52)))-$O$47*SQRT(($O$52))))*$S$14*EXP(-#REF!*$O$52))*$R$14*100,0)</f>
        <v>0</v>
      </c>
      <c r="FC84" s="69">
        <f ca="1">IFERROR((NORMSDIST(((LN($EP84/$S$15)+(#REF!+($O$47^2)/2)*$O$52)/($O$47*SQRT($O$52))))*$EP84-NORMSDIST((((LN($EP84/$S$15)+(#REF!+($O$47^2)/2)*$O$52)/($O$47*SQRT($O$52)))-$O$47*SQRT(($O$52))))*$S$15*EXP(-#REF!*$O$52))*$R$15*100,0)</f>
        <v>0</v>
      </c>
      <c r="FD84" s="69">
        <f ca="1">IFERROR((NORMSDIST(((LN($EP84/$S$16)+(#REF!+($O$47^2)/2)*$O$52)/($O$47*SQRT($O$52))))*$EP84-NORMSDIST((((LN($EP84/$S$16)+(#REF!+($O$47^2)/2)*$O$52)/($O$47*SQRT($O$52)))-$O$47*SQRT(($O$52))))*$S$16*EXP(-#REF!*$O$52))*$R$16*100,0)</f>
        <v>0</v>
      </c>
      <c r="FE84" s="69">
        <f ca="1">IFERROR((NORMSDIST(((LN($EP84/$S$17)+(#REF!+($O$47^2)/2)*$O$52)/($O$47*SQRT($O$52))))*$EP84-NORMSDIST((((LN($EP84/$S$17)+(#REF!+($O$47^2)/2)*$O$52)/($O$47*SQRT($O$52)))-$O$47*SQRT(($O$52))))*$S$17*EXP(-#REF!*$O$52))*$R$17*100,0)</f>
        <v>0</v>
      </c>
      <c r="FF84" s="69">
        <f ca="1">IFERROR((NORMSDIST(((LN($EP84/$S$18)+(#REF!+($O$47^2)/2)*$O$52)/($O$47*SQRT($O$52))))*$EP84-NORMSDIST((((LN($EP84/$S$18)+(#REF!+($O$47^2)/2)*$O$52)/($O$47*SQRT($O$52)))-$O$47*SQRT(($O$52))))*$S$18*EXP(-#REF!*$O$52))*$R$18*100,0)</f>
        <v>0</v>
      </c>
      <c r="FG84" s="69">
        <f ca="1">IFERROR((NORMSDIST(((LN($EP84/$S$19)+(#REF!+($O$47^2)/2)*$O$52)/($O$47*SQRT($O$52))))*$EP84-NORMSDIST((((LN($EP84/$S$19)+(#REF!+($O$47^2)/2)*$O$52)/($O$47*SQRT($O$52)))-$O$47*SQRT(($O$52))))*$S$19*EXP(-#REF!*$O$52))*$R$19*100,0)</f>
        <v>0</v>
      </c>
      <c r="FH84" s="69">
        <f ca="1">IFERROR((NORMSDIST(((LN($EP84/$S$20)+(#REF!+($O$47^2)/2)*$O$52)/($O$47*SQRT($O$52))))*$EP84-NORMSDIST((((LN($EP84/$S$20)+(#REF!+($O$47^2)/2)*$O$52)/($O$47*SQRT($O$52)))-$O$47*SQRT(($O$52))))*$S$20*EXP(-#REF!*$O$52))*$R$20*100,0)</f>
        <v>0</v>
      </c>
      <c r="FI84" s="69">
        <f ca="1">IFERROR((NORMSDIST(((LN($EP84/$S$21)+(#REF!+($O$47^2)/2)*$O$52)/($O$47*SQRT($O$52))))*$EP84-NORMSDIST((((LN($EP84/$S$21)+(#REF!+($O$47^2)/2)*$O$52)/($O$47*SQRT($O$52)))-$O$47*SQRT(($O$52))))*$S$21*EXP(-#REF!*$O$52))*$R$21*100,0)</f>
        <v>0</v>
      </c>
      <c r="FJ84" s="69">
        <f ca="1">IFERROR((NORMSDIST(((LN($EP84/$S$22)+(#REF!+($O$47^2)/2)*$O$52)/($O$47*SQRT($O$52))))*$EP84-NORMSDIST((((LN($EP84/$S$22)+(#REF!+($O$47^2)/2)*$O$52)/($O$47*SQRT($O$52)))-$O$47*SQRT(($O$52))))*$S$22*EXP(-#REF!*$O$52))*$R$22*100,0)</f>
        <v>0</v>
      </c>
      <c r="FK84" s="69">
        <f ca="1">IFERROR((NORMSDIST(((LN($EP84/$S$23)+(#REF!+($O$47^2)/2)*$O$52)/($O$47*SQRT($O$52))))*$EP84-NORMSDIST((((LN($EP84/$S$23)+(#REF!+($O$47^2)/2)*$O$52)/($O$47*SQRT($O$52)))-$O$47*SQRT(($O$52))))*$S$23*EXP(-#REF!*$O$52))*$R$23*100,0)</f>
        <v>0</v>
      </c>
      <c r="FL84" s="69">
        <f ca="1">IFERROR((NORMSDIST(((LN($EP84/$S$24)+(#REF!+($O$47^2)/2)*$O$52)/($O$47*SQRT($O$52))))*$EP84-NORMSDIST((((LN($EP84/$S$24)+(#REF!+($O$47^2)/2)*$O$52)/($O$47*SQRT($O$52)))-$O$47*SQRT(($O$52))))*$S$24*EXP(-#REF!*$O$52))*$R$24*100,0)</f>
        <v>0</v>
      </c>
      <c r="FM84" s="69">
        <f ca="1">IFERROR((NORMSDIST(((LN($EP84/$S$25)+(#REF!+($O$47^2)/2)*$O$52)/($O$47*SQRT($O$52))))*$EP84-NORMSDIST((((LN($EP84/$S$25)+(#REF!+($O$47^2)/2)*$O$52)/($O$47*SQRT($O$52)))-$O$47*SQRT(($O$52))))*$S$25*EXP(-#REF!*$O$52))*$R$25*100,0)</f>
        <v>0</v>
      </c>
      <c r="FN84" s="69">
        <f ca="1">IFERROR((NORMSDIST(((LN($EP84/$S$26)+(#REF!+($O$47^2)/2)*$O$52)/($O$47*SQRT($O$52))))*$EP84-NORMSDIST((((LN($EP84/$S$26)+(#REF!+($O$47^2)/2)*$O$52)/($O$47*SQRT($O$52)))-$O$47*SQRT(($O$52))))*$S$26*EXP(-#REF!*$O$52))*$R$26*100,0)</f>
        <v>0</v>
      </c>
      <c r="FO84" s="69">
        <f ca="1">IFERROR((NORMSDIST(((LN($EP84/$S$27)+(#REF!+($O$47^2)/2)*$O$52)/($O$47*SQRT($O$52))))*$EP84-NORMSDIST((((LN($EP84/$S$27)+(#REF!+($O$47^2)/2)*$O$52)/($O$47*SQRT($O$52)))-$O$47*SQRT(($O$52))))*$S$27*EXP(-#REF!*$O$52))*$R$27*100,0)</f>
        <v>0</v>
      </c>
      <c r="FP84" s="69">
        <f ca="1">IFERROR((NORMSDIST(((LN($EP84/$S$28)+(#REF!+($O$47^2)/2)*$O$52)/($O$47*SQRT($O$52))))*$EP84-NORMSDIST((((LN($EP84/$S$28)+(#REF!+($O$47^2)/2)*$O$52)/($O$47*SQRT($O$52)))-$O$47*SQRT(($O$52))))*$S$28*EXP(-#REF!*$O$52))*$R$28*100,0)</f>
        <v>0</v>
      </c>
      <c r="FQ84" s="69">
        <f ca="1">IFERROR((NORMSDIST(((LN($EP84/$S$29)+(#REF!+($O$47^2)/2)*$O$52)/($O$47*SQRT($O$52))))*$EP84-NORMSDIST((((LN($EP84/$S$29)+(#REF!+($O$47^2)/2)*$O$52)/($O$47*SQRT($O$52)))-$O$47*SQRT(($O$52))))*$S$29*EXP(-#REF!*$O$52))*$R$29*100,0)</f>
        <v>0</v>
      </c>
      <c r="FR84" s="69">
        <f ca="1">IFERROR((NORMSDIST(((LN($EP84/$S$30)+(#REF!+($O$47^2)/2)*$O$52)/($O$47*SQRT($O$52))))*$EP84-NORMSDIST((((LN($EP84/$S$30)+(#REF!+($O$47^2)/2)*$O$52)/($O$47*SQRT($O$52)))-$O$47*SQRT(($O$52))))*$S$30*EXP(-#REF!*$O$52))*$R$30*100,0)</f>
        <v>0</v>
      </c>
      <c r="FS84" s="69">
        <f ca="1">IFERROR((NORMSDIST(((LN($EP84/$S$31)+(#REF!+($O$47^2)/2)*$O$52)/($O$47*SQRT($O$52))))*$EP84-NORMSDIST((((LN($EP84/$S$31)+(#REF!+($O$47^2)/2)*$O$52)/($O$47*SQRT($O$52)))-$O$47*SQRT(($O$52))))*$S$31*EXP(-#REF!*$O$52))*$R$31*100,0)</f>
        <v>0</v>
      </c>
      <c r="FT84" s="69">
        <f ca="1">IFERROR((NORMSDIST(((LN($EP84/$S$32)+(#REF!+($O$47^2)/2)*$O$52)/($O$47*SQRT($O$52))))*$EP84-NORMSDIST((((LN($EP84/$S$32)+(#REF!+($O$47^2)/2)*$O$52)/($O$47*SQRT($O$52)))-$O$47*SQRT(($O$52))))*$S$32*EXP(-#REF!*$O$52))*$R$32*100,0)</f>
        <v>0</v>
      </c>
      <c r="FU84" s="69">
        <f ca="1">IFERROR((NORMSDIST(((LN($EP84/$S$33)+(#REF!+($O$47^2)/2)*$O$52)/($O$47*SQRT($O$52))))*$EP84-NORMSDIST((((LN($EP84/$S$33)+(#REF!+($O$47^2)/2)*$O$52)/($O$47*SQRT($O$52)))-$O$47*SQRT(($O$52))))*$S$33*EXP(-#REF!*$O$52))*$R$33*100,0)</f>
        <v>0</v>
      </c>
      <c r="FV84" s="69">
        <f ca="1">IFERROR((NORMSDIST(((LN($EP84/$S$34)+(#REF!+($O$47^2)/2)*$O$52)/($O$47*SQRT($O$52))))*$EP84-NORMSDIST((((LN($EP84/$S$34)+(#REF!+($O$47^2)/2)*$O$52)/($O$47*SQRT($O$52)))-$O$47*SQRT(($O$52))))*$S$34*EXP(-#REF!*$O$52))*$R$34*100,0)</f>
        <v>0</v>
      </c>
      <c r="FW84" s="69">
        <f ca="1">IFERROR((NORMSDIST(((LN($EP84/$S$35)+(#REF!+($O$47^2)/2)*$O$52)/($O$47*SQRT($O$52))))*$EP84-NORMSDIST((((LN($EP84/$S$35)+(#REF!+($O$47^2)/2)*$O$52)/($O$47*SQRT($O$52)))-$O$47*SQRT(($O$52))))*$S$35*EXP(-#REF!*$O$52))*$R$35*100,0)</f>
        <v>0</v>
      </c>
      <c r="FX84" s="69">
        <f ca="1">IFERROR((NORMSDIST(((LN($EP84/$S$36)+(#REF!+($O$47^2)/2)*$O$52)/($O$47*SQRT($O$52))))*$EP84-NORMSDIST((((LN($EP84/$S$36)+(#REF!+($O$47^2)/2)*$O$52)/($O$47*SQRT($O$52)))-$O$47*SQRT(($O$52))))*$S$36*EXP(-#REF!*$O$52))*$R$36*100,0)</f>
        <v>0</v>
      </c>
      <c r="FY84" s="69">
        <f ca="1">IFERROR((NORMSDIST(((LN($EP84/$S$37)+(#REF!+($O$47^2)/2)*$O$52)/($O$47*SQRT($O$52))))*$EP84-NORMSDIST((((LN($EP84/$S$37)+(#REF!+($O$47^2)/2)*$O$52)/($O$47*SQRT($O$52)))-$O$47*SQRT(($O$52))))*$S$37*EXP(-#REF!*$O$52))*$R$37*100,0)</f>
        <v>0</v>
      </c>
      <c r="FZ84" s="69">
        <f ca="1">IFERROR((NORMSDIST(((LN($EP84/$S$38)+(#REF!+($O$47^2)/2)*$O$52)/($O$47*SQRT($O$52))))*$EP84-NORMSDIST((((LN($EP84/$S$38)+(#REF!+($O$47^2)/2)*$O$52)/($O$47*SQRT($O$52)))-$O$47*SQRT(($O$52))))*$S$38*EXP(-#REF!*$O$52))*$R$38*100,0)</f>
        <v>0</v>
      </c>
      <c r="GA84" s="69">
        <f ca="1">IFERROR((NORMSDIST(((LN($EP84/$S$39)+(#REF!+($O$47^2)/2)*$O$52)/($O$47*SQRT($O$52))))*$EP84-NORMSDIST((((LN($EP84/$S$39)+(#REF!+($O$47^2)/2)*$O$52)/($O$47*SQRT($O$52)))-$O$47*SQRT(($O$52))))*$S$39*EXP(-#REF!*$O$52))*$R$39*100,0)</f>
        <v>0</v>
      </c>
      <c r="GB84" s="69">
        <f ca="1">IFERROR((NORMSDIST(((LN($EP84/$S$40)+(#REF!+($O$47^2)/2)*$O$52)/($O$47*SQRT($O$52))))*$EP84-NORMSDIST((((LN($EP84/$S$40)+(#REF!+($O$47^2)/2)*$O$52)/($O$47*SQRT($O$52)))-$O$47*SQRT(($O$52))))*$S$40*EXP(-#REF!*$O$52))*$R$40*100,0)</f>
        <v>0</v>
      </c>
      <c r="GC84" s="69">
        <f ca="1">IFERROR((NORMSDIST(((LN($EP84/$S$41)+(#REF!+($O$47^2)/2)*$O$52)/($O$47*SQRT($O$52))))*$EP84-NORMSDIST((((LN($EP84/$S$41)+(#REF!+($O$47^2)/2)*$O$52)/($O$47*SQRT($O$52)))-$O$47*SQRT(($O$52))))*$S$41*EXP(-#REF!*$O$52))*$R$41*100,0)</f>
        <v>0</v>
      </c>
      <c r="GD84" s="69">
        <f ca="1">IFERROR((NORMSDIST(((LN($EP84/$S$42)+(#REF!+($O$47^2)/2)*$O$52)/($O$47*SQRT($O$52))))*$EP84-NORMSDIST((((LN($EP84/$S$42)+(#REF!+($O$47^2)/2)*$O$52)/($O$47*SQRT($O$52)))-$O$47*SQRT(($O$52))))*$S$42*EXP(-#REF!*$O$52))*$R$42*100,0)</f>
        <v>0</v>
      </c>
      <c r="GE84" s="102">
        <f t="shared" ca="1" si="185"/>
        <v>0</v>
      </c>
    </row>
    <row r="85" spans="103:187">
      <c r="CY85" s="68">
        <f t="shared" si="142"/>
        <v>3880</v>
      </c>
      <c r="CZ85" s="69">
        <f t="shared" si="143"/>
        <v>0</v>
      </c>
      <c r="DA85" s="69">
        <f t="shared" si="144"/>
        <v>0</v>
      </c>
      <c r="DB85" s="69">
        <f t="shared" si="145"/>
        <v>0</v>
      </c>
      <c r="DC85" s="69">
        <f t="shared" si="146"/>
        <v>0</v>
      </c>
      <c r="DD85" s="69">
        <f t="shared" si="147"/>
        <v>0</v>
      </c>
      <c r="DE85" s="69">
        <f t="shared" si="148"/>
        <v>0</v>
      </c>
      <c r="DF85" s="69">
        <f t="shared" si="149"/>
        <v>0</v>
      </c>
      <c r="DG85" s="69">
        <f t="shared" si="150"/>
        <v>0</v>
      </c>
      <c r="DH85" s="69">
        <f t="shared" si="151"/>
        <v>0</v>
      </c>
      <c r="DI85" s="69">
        <f t="shared" si="152"/>
        <v>0</v>
      </c>
      <c r="DJ85" s="69">
        <f t="shared" si="153"/>
        <v>0</v>
      </c>
      <c r="DK85" s="69">
        <f t="shared" si="154"/>
        <v>0</v>
      </c>
      <c r="DL85" s="69">
        <f t="shared" si="155"/>
        <v>0</v>
      </c>
      <c r="DM85" s="69">
        <f t="shared" si="156"/>
        <v>0</v>
      </c>
      <c r="DN85" s="69">
        <f t="shared" si="157"/>
        <v>0</v>
      </c>
      <c r="DO85" s="69">
        <f t="shared" si="158"/>
        <v>0</v>
      </c>
      <c r="DP85" s="69">
        <f t="shared" si="159"/>
        <v>0</v>
      </c>
      <c r="DQ85" s="69">
        <f t="shared" si="160"/>
        <v>0</v>
      </c>
      <c r="DR85" s="69">
        <f t="shared" si="161"/>
        <v>0</v>
      </c>
      <c r="DS85" s="69">
        <f t="shared" si="162"/>
        <v>0</v>
      </c>
      <c r="DT85" s="69">
        <f t="shared" si="163"/>
        <v>0</v>
      </c>
      <c r="DU85" s="69">
        <f t="shared" si="164"/>
        <v>0</v>
      </c>
      <c r="DV85" s="69">
        <f t="shared" si="165"/>
        <v>0</v>
      </c>
      <c r="DW85" s="69">
        <f t="shared" si="166"/>
        <v>0</v>
      </c>
      <c r="DX85" s="69">
        <f t="shared" si="167"/>
        <v>0</v>
      </c>
      <c r="DY85" s="69">
        <f t="shared" si="168"/>
        <v>0</v>
      </c>
      <c r="DZ85" s="69">
        <f t="shared" si="169"/>
        <v>0</v>
      </c>
      <c r="EA85" s="69">
        <f t="shared" si="170"/>
        <v>0</v>
      </c>
      <c r="EB85" s="69">
        <f t="shared" si="171"/>
        <v>0</v>
      </c>
      <c r="EC85" s="69">
        <f t="shared" si="172"/>
        <v>0</v>
      </c>
      <c r="ED85" s="69">
        <f t="shared" si="173"/>
        <v>0</v>
      </c>
      <c r="EE85" s="69">
        <f t="shared" si="174"/>
        <v>0</v>
      </c>
      <c r="EF85" s="69">
        <f t="shared" si="175"/>
        <v>0</v>
      </c>
      <c r="EG85" s="69">
        <f t="shared" si="176"/>
        <v>0</v>
      </c>
      <c r="EH85" s="69">
        <f t="shared" si="177"/>
        <v>0</v>
      </c>
      <c r="EI85" s="69">
        <f t="shared" si="178"/>
        <v>0</v>
      </c>
      <c r="EJ85" s="69">
        <f t="shared" si="179"/>
        <v>0</v>
      </c>
      <c r="EK85" s="69">
        <f t="shared" si="180"/>
        <v>0</v>
      </c>
      <c r="EL85" s="69">
        <f t="shared" si="181"/>
        <v>0</v>
      </c>
      <c r="EM85" s="69">
        <f t="shared" si="182"/>
        <v>0</v>
      </c>
      <c r="EN85" s="102">
        <f t="shared" si="183"/>
        <v>0</v>
      </c>
      <c r="EO85" s="58"/>
      <c r="EP85" s="68">
        <f t="shared" si="184"/>
        <v>3880</v>
      </c>
      <c r="EQ85" s="69">
        <f ca="1">IFERROR((NORMSDIST(((LN($EP85/$S$3)+(#REF!+($O$47^2)/2)*$O$52)/($O$47*SQRT($O$52))))*$EP85-NORMSDIST((((LN($EP85/$S$3)+(#REF!+($O$47^2)/2)*$O$52)/($O$47*SQRT($O$52)))-$O$47*SQRT(($O$52))))*$S$3*EXP(-#REF!*$O$52))*$R$3*100,0)</f>
        <v>0</v>
      </c>
      <c r="ER85" s="69">
        <f ca="1">IFERROR((NORMSDIST(((LN($EP85/$S$4)+(#REF!+($O$47^2)/2)*$O$52)/($O$47*SQRT($O$52))))*$EP85-NORMSDIST((((LN($EP85/$S$4)+(#REF!+($O$47^2)/2)*$O$52)/($O$47*SQRT($O$52)))-$O$47*SQRT(($O$52))))*$S$4*EXP(-#REF!*$O$52))*$R$4*100,0)</f>
        <v>0</v>
      </c>
      <c r="ES85" s="69">
        <f ca="1">IFERROR((NORMSDIST(((LN($EP85/$S$5)+(#REF!+($O$47^2)/2)*$O$52)/($O$47*SQRT($O$52))))*$EP85-NORMSDIST((((LN($EP85/$S$5)+(#REF!+($O$47^2)/2)*$O$52)/($O$47*SQRT($O$52)))-$O$47*SQRT(($O$52))))*$S$5*EXP(-#REF!*$O$52))*$R$5*100,0)</f>
        <v>0</v>
      </c>
      <c r="ET85" s="69">
        <f ca="1">IFERROR((NORMSDIST(((LN($EP85/$S$6)+(#REF!+($O$47^2)/2)*$O$52)/($O$47*SQRT($O$52))))*$EP85-NORMSDIST((((LN($EP85/$S$6)+(#REF!+($O$47^2)/2)*$O$52)/($O$47*SQRT($O$52)))-$O$47*SQRT(($O$52))))*$S$6*EXP(-#REF!*$O$52))*$R$6*100,0)</f>
        <v>0</v>
      </c>
      <c r="EU85" s="69">
        <f ca="1">IFERROR((NORMSDIST(((LN($EP85/$S$7)+(#REF!+($O$47^2)/2)*$O$52)/($O$47*SQRT($O$52))))*$EP85-NORMSDIST((((LN($EP85/$S$7)+(#REF!+($O$47^2)/2)*$O$52)/($O$47*SQRT($O$52)))-$O$47*SQRT(($O$52))))*$S$7*EXP(-#REF!*$O$52))*$R$7*100,0)</f>
        <v>0</v>
      </c>
      <c r="EV85" s="69">
        <f ca="1">IFERROR((NORMSDIST(((LN($EP85/$S$8)+(#REF!+($O$47^2)/2)*$O$52)/($O$47*SQRT($O$52))))*$EP85-NORMSDIST((((LN($EP85/$S$8)+(#REF!+($O$47^2)/2)*$O$52)/($O$47*SQRT($O$52)))-$O$47*SQRT(($O$52))))*$S$8*EXP(-#REF!*$O$52))*$R$8*100,0)</f>
        <v>0</v>
      </c>
      <c r="EW85" s="69">
        <f ca="1">IFERROR((NORMSDIST(((LN($EP85/$S$9)+(#REF!+($O$47^2)/2)*$O$52)/($O$47*SQRT($O$52))))*$EP85-NORMSDIST((((LN($EP85/$S$9)+(#REF!+($O$47^2)/2)*$O$52)/($O$47*SQRT($O$52)))-$O$47*SQRT(($O$52))))*$S$9*EXP(-#REF!*$O$52))*$R$9*100,0)</f>
        <v>0</v>
      </c>
      <c r="EX85" s="69">
        <f ca="1">IFERROR((NORMSDIST(((LN($EP85/$S$10)+(#REF!+($O$47^2)/2)*$O$52)/($O$47*SQRT($O$52))))*$EP85-NORMSDIST((((LN($EP85/$S$10)+(#REF!+($O$47^2)/2)*$O$52)/($O$47*SQRT($O$52)))-$O$47*SQRT(($O$52))))*$S$10*EXP(-#REF!*$O$52))*$R$10*100,0)</f>
        <v>0</v>
      </c>
      <c r="EY85" s="69">
        <f ca="1">IFERROR((NORMSDIST(((LN($EP85/$S$11)+(#REF!+($O$47^2)/2)*$O$52)/($O$47*SQRT($O$52))))*$EP85-NORMSDIST((((LN($EP85/$S$11)+(#REF!+($O$47^2)/2)*$O$52)/($O$47*SQRT($O$52)))-$O$47*SQRT(($O$52))))*$S$11*EXP(-#REF!*$O$52))*$R$11*100,0)</f>
        <v>0</v>
      </c>
      <c r="EZ85" s="69">
        <f ca="1">IFERROR((NORMSDIST(((LN($EP85/$S$12)+(#REF!+($O$47^2)/2)*$O$52)/($O$47*SQRT($O$52))))*$EP85-NORMSDIST((((LN($EP85/$S$12)+(#REF!+($O$47^2)/2)*$O$52)/($O$47*SQRT($O$52)))-$O$47*SQRT(($O$52))))*$S$12*EXP(-#REF!*$O$52))*$R$12*100,0)</f>
        <v>0</v>
      </c>
      <c r="FA85" s="69">
        <f ca="1">IFERROR((NORMSDIST(((LN($EP85/$S$13)+(#REF!+($O$47^2)/2)*$O$52)/($O$47*SQRT($O$52))))*$EP85-NORMSDIST((((LN($EP85/$S$13)+(#REF!+($O$47^2)/2)*$O$52)/($O$47*SQRT($O$52)))-$O$47*SQRT(($O$52))))*$S$13*EXP(-#REF!*$O$52))*$R$13*100,0)</f>
        <v>0</v>
      </c>
      <c r="FB85" s="69">
        <f ca="1">IFERROR((NORMSDIST(((LN($EP85/$S$14)+(#REF!+($O$47^2)/2)*$O$52)/($O$47*SQRT($O$52))))*$EP85-NORMSDIST((((LN($EP85/$S$14)+(#REF!+($O$47^2)/2)*$O$52)/($O$47*SQRT($O$52)))-$O$47*SQRT(($O$52))))*$S$14*EXP(-#REF!*$O$52))*$R$14*100,0)</f>
        <v>0</v>
      </c>
      <c r="FC85" s="69">
        <f ca="1">IFERROR((NORMSDIST(((LN($EP85/$S$15)+(#REF!+($O$47^2)/2)*$O$52)/($O$47*SQRT($O$52))))*$EP85-NORMSDIST((((LN($EP85/$S$15)+(#REF!+($O$47^2)/2)*$O$52)/($O$47*SQRT($O$52)))-$O$47*SQRT(($O$52))))*$S$15*EXP(-#REF!*$O$52))*$R$15*100,0)</f>
        <v>0</v>
      </c>
      <c r="FD85" s="69">
        <f ca="1">IFERROR((NORMSDIST(((LN($EP85/$S$16)+(#REF!+($O$47^2)/2)*$O$52)/($O$47*SQRT($O$52))))*$EP85-NORMSDIST((((LN($EP85/$S$16)+(#REF!+($O$47^2)/2)*$O$52)/($O$47*SQRT($O$52)))-$O$47*SQRT(($O$52))))*$S$16*EXP(-#REF!*$O$52))*$R$16*100,0)</f>
        <v>0</v>
      </c>
      <c r="FE85" s="69">
        <f ca="1">IFERROR((NORMSDIST(((LN($EP85/$S$17)+(#REF!+($O$47^2)/2)*$O$52)/($O$47*SQRT($O$52))))*$EP85-NORMSDIST((((LN($EP85/$S$17)+(#REF!+($O$47^2)/2)*$O$52)/($O$47*SQRT($O$52)))-$O$47*SQRT(($O$52))))*$S$17*EXP(-#REF!*$O$52))*$R$17*100,0)</f>
        <v>0</v>
      </c>
      <c r="FF85" s="69">
        <f ca="1">IFERROR((NORMSDIST(((LN($EP85/$S$18)+(#REF!+($O$47^2)/2)*$O$52)/($O$47*SQRT($O$52))))*$EP85-NORMSDIST((((LN($EP85/$S$18)+(#REF!+($O$47^2)/2)*$O$52)/($O$47*SQRT($O$52)))-$O$47*SQRT(($O$52))))*$S$18*EXP(-#REF!*$O$52))*$R$18*100,0)</f>
        <v>0</v>
      </c>
      <c r="FG85" s="69">
        <f ca="1">IFERROR((NORMSDIST(((LN($EP85/$S$19)+(#REF!+($O$47^2)/2)*$O$52)/($O$47*SQRT($O$52))))*$EP85-NORMSDIST((((LN($EP85/$S$19)+(#REF!+($O$47^2)/2)*$O$52)/($O$47*SQRT($O$52)))-$O$47*SQRT(($O$52))))*$S$19*EXP(-#REF!*$O$52))*$R$19*100,0)</f>
        <v>0</v>
      </c>
      <c r="FH85" s="69">
        <f ca="1">IFERROR((NORMSDIST(((LN($EP85/$S$20)+(#REF!+($O$47^2)/2)*$O$52)/($O$47*SQRT($O$52))))*$EP85-NORMSDIST((((LN($EP85/$S$20)+(#REF!+($O$47^2)/2)*$O$52)/($O$47*SQRT($O$52)))-$O$47*SQRT(($O$52))))*$S$20*EXP(-#REF!*$O$52))*$R$20*100,0)</f>
        <v>0</v>
      </c>
      <c r="FI85" s="69">
        <f ca="1">IFERROR((NORMSDIST(((LN($EP85/$S$21)+(#REF!+($O$47^2)/2)*$O$52)/($O$47*SQRT($O$52))))*$EP85-NORMSDIST((((LN($EP85/$S$21)+(#REF!+($O$47^2)/2)*$O$52)/($O$47*SQRT($O$52)))-$O$47*SQRT(($O$52))))*$S$21*EXP(-#REF!*$O$52))*$R$21*100,0)</f>
        <v>0</v>
      </c>
      <c r="FJ85" s="69">
        <f ca="1">IFERROR((NORMSDIST(((LN($EP85/$S$22)+(#REF!+($O$47^2)/2)*$O$52)/($O$47*SQRT($O$52))))*$EP85-NORMSDIST((((LN($EP85/$S$22)+(#REF!+($O$47^2)/2)*$O$52)/($O$47*SQRT($O$52)))-$O$47*SQRT(($O$52))))*$S$22*EXP(-#REF!*$O$52))*$R$22*100,0)</f>
        <v>0</v>
      </c>
      <c r="FK85" s="69">
        <f ca="1">IFERROR((NORMSDIST(((LN($EP85/$S$23)+(#REF!+($O$47^2)/2)*$O$52)/($O$47*SQRT($O$52))))*$EP85-NORMSDIST((((LN($EP85/$S$23)+(#REF!+($O$47^2)/2)*$O$52)/($O$47*SQRT($O$52)))-$O$47*SQRT(($O$52))))*$S$23*EXP(-#REF!*$O$52))*$R$23*100,0)</f>
        <v>0</v>
      </c>
      <c r="FL85" s="69">
        <f ca="1">IFERROR((NORMSDIST(((LN($EP85/$S$24)+(#REF!+($O$47^2)/2)*$O$52)/($O$47*SQRT($O$52))))*$EP85-NORMSDIST((((LN($EP85/$S$24)+(#REF!+($O$47^2)/2)*$O$52)/($O$47*SQRT($O$52)))-$O$47*SQRT(($O$52))))*$S$24*EXP(-#REF!*$O$52))*$R$24*100,0)</f>
        <v>0</v>
      </c>
      <c r="FM85" s="69">
        <f ca="1">IFERROR((NORMSDIST(((LN($EP85/$S$25)+(#REF!+($O$47^2)/2)*$O$52)/($O$47*SQRT($O$52))))*$EP85-NORMSDIST((((LN($EP85/$S$25)+(#REF!+($O$47^2)/2)*$O$52)/($O$47*SQRT($O$52)))-$O$47*SQRT(($O$52))))*$S$25*EXP(-#REF!*$O$52))*$R$25*100,0)</f>
        <v>0</v>
      </c>
      <c r="FN85" s="69">
        <f ca="1">IFERROR((NORMSDIST(((LN($EP85/$S$26)+(#REF!+($O$47^2)/2)*$O$52)/($O$47*SQRT($O$52))))*$EP85-NORMSDIST((((LN($EP85/$S$26)+(#REF!+($O$47^2)/2)*$O$52)/($O$47*SQRT($O$52)))-$O$47*SQRT(($O$52))))*$S$26*EXP(-#REF!*$O$52))*$R$26*100,0)</f>
        <v>0</v>
      </c>
      <c r="FO85" s="69">
        <f ca="1">IFERROR((NORMSDIST(((LN($EP85/$S$27)+(#REF!+($O$47^2)/2)*$O$52)/($O$47*SQRT($O$52))))*$EP85-NORMSDIST((((LN($EP85/$S$27)+(#REF!+($O$47^2)/2)*$O$52)/($O$47*SQRT($O$52)))-$O$47*SQRT(($O$52))))*$S$27*EXP(-#REF!*$O$52))*$R$27*100,0)</f>
        <v>0</v>
      </c>
      <c r="FP85" s="69">
        <f ca="1">IFERROR((NORMSDIST(((LN($EP85/$S$28)+(#REF!+($O$47^2)/2)*$O$52)/($O$47*SQRT($O$52))))*$EP85-NORMSDIST((((LN($EP85/$S$28)+(#REF!+($O$47^2)/2)*$O$52)/($O$47*SQRT($O$52)))-$O$47*SQRT(($O$52))))*$S$28*EXP(-#REF!*$O$52))*$R$28*100,0)</f>
        <v>0</v>
      </c>
      <c r="FQ85" s="69">
        <f ca="1">IFERROR((NORMSDIST(((LN($EP85/$S$29)+(#REF!+($O$47^2)/2)*$O$52)/($O$47*SQRT($O$52))))*$EP85-NORMSDIST((((LN($EP85/$S$29)+(#REF!+($O$47^2)/2)*$O$52)/($O$47*SQRT($O$52)))-$O$47*SQRT(($O$52))))*$S$29*EXP(-#REF!*$O$52))*$R$29*100,0)</f>
        <v>0</v>
      </c>
      <c r="FR85" s="69">
        <f ca="1">IFERROR((NORMSDIST(((LN($EP85/$S$30)+(#REF!+($O$47^2)/2)*$O$52)/($O$47*SQRT($O$52))))*$EP85-NORMSDIST((((LN($EP85/$S$30)+(#REF!+($O$47^2)/2)*$O$52)/($O$47*SQRT($O$52)))-$O$47*SQRT(($O$52))))*$S$30*EXP(-#REF!*$O$52))*$R$30*100,0)</f>
        <v>0</v>
      </c>
      <c r="FS85" s="69">
        <f ca="1">IFERROR((NORMSDIST(((LN($EP85/$S$31)+(#REF!+($O$47^2)/2)*$O$52)/($O$47*SQRT($O$52))))*$EP85-NORMSDIST((((LN($EP85/$S$31)+(#REF!+($O$47^2)/2)*$O$52)/($O$47*SQRT($O$52)))-$O$47*SQRT(($O$52))))*$S$31*EXP(-#REF!*$O$52))*$R$31*100,0)</f>
        <v>0</v>
      </c>
      <c r="FT85" s="69">
        <f ca="1">IFERROR((NORMSDIST(((LN($EP85/$S$32)+(#REF!+($O$47^2)/2)*$O$52)/($O$47*SQRT($O$52))))*$EP85-NORMSDIST((((LN($EP85/$S$32)+(#REF!+($O$47^2)/2)*$O$52)/($O$47*SQRT($O$52)))-$O$47*SQRT(($O$52))))*$S$32*EXP(-#REF!*$O$52))*$R$32*100,0)</f>
        <v>0</v>
      </c>
      <c r="FU85" s="69">
        <f ca="1">IFERROR((NORMSDIST(((LN($EP85/$S$33)+(#REF!+($O$47^2)/2)*$O$52)/($O$47*SQRT($O$52))))*$EP85-NORMSDIST((((LN($EP85/$S$33)+(#REF!+($O$47^2)/2)*$O$52)/($O$47*SQRT($O$52)))-$O$47*SQRT(($O$52))))*$S$33*EXP(-#REF!*$O$52))*$R$33*100,0)</f>
        <v>0</v>
      </c>
      <c r="FV85" s="69">
        <f ca="1">IFERROR((NORMSDIST(((LN($EP85/$S$34)+(#REF!+($O$47^2)/2)*$O$52)/($O$47*SQRT($O$52))))*$EP85-NORMSDIST((((LN($EP85/$S$34)+(#REF!+($O$47^2)/2)*$O$52)/($O$47*SQRT($O$52)))-$O$47*SQRT(($O$52))))*$S$34*EXP(-#REF!*$O$52))*$R$34*100,0)</f>
        <v>0</v>
      </c>
      <c r="FW85" s="69">
        <f ca="1">IFERROR((NORMSDIST(((LN($EP85/$S$35)+(#REF!+($O$47^2)/2)*$O$52)/($O$47*SQRT($O$52))))*$EP85-NORMSDIST((((LN($EP85/$S$35)+(#REF!+($O$47^2)/2)*$O$52)/($O$47*SQRT($O$52)))-$O$47*SQRT(($O$52))))*$S$35*EXP(-#REF!*$O$52))*$R$35*100,0)</f>
        <v>0</v>
      </c>
      <c r="FX85" s="69">
        <f ca="1">IFERROR((NORMSDIST(((LN($EP85/$S$36)+(#REF!+($O$47^2)/2)*$O$52)/($O$47*SQRT($O$52))))*$EP85-NORMSDIST((((LN($EP85/$S$36)+(#REF!+($O$47^2)/2)*$O$52)/($O$47*SQRT($O$52)))-$O$47*SQRT(($O$52))))*$S$36*EXP(-#REF!*$O$52))*$R$36*100,0)</f>
        <v>0</v>
      </c>
      <c r="FY85" s="69">
        <f ca="1">IFERROR((NORMSDIST(((LN($EP85/$S$37)+(#REF!+($O$47^2)/2)*$O$52)/($O$47*SQRT($O$52))))*$EP85-NORMSDIST((((LN($EP85/$S$37)+(#REF!+($O$47^2)/2)*$O$52)/($O$47*SQRT($O$52)))-$O$47*SQRT(($O$52))))*$S$37*EXP(-#REF!*$O$52))*$R$37*100,0)</f>
        <v>0</v>
      </c>
      <c r="FZ85" s="69">
        <f ca="1">IFERROR((NORMSDIST(((LN($EP85/$S$38)+(#REF!+($O$47^2)/2)*$O$52)/($O$47*SQRT($O$52))))*$EP85-NORMSDIST((((LN($EP85/$S$38)+(#REF!+($O$47^2)/2)*$O$52)/($O$47*SQRT($O$52)))-$O$47*SQRT(($O$52))))*$S$38*EXP(-#REF!*$O$52))*$R$38*100,0)</f>
        <v>0</v>
      </c>
      <c r="GA85" s="69">
        <f ca="1">IFERROR((NORMSDIST(((LN($EP85/$S$39)+(#REF!+($O$47^2)/2)*$O$52)/($O$47*SQRT($O$52))))*$EP85-NORMSDIST((((LN($EP85/$S$39)+(#REF!+($O$47^2)/2)*$O$52)/($O$47*SQRT($O$52)))-$O$47*SQRT(($O$52))))*$S$39*EXP(-#REF!*$O$52))*$R$39*100,0)</f>
        <v>0</v>
      </c>
      <c r="GB85" s="69">
        <f ca="1">IFERROR((NORMSDIST(((LN($EP85/$S$40)+(#REF!+($O$47^2)/2)*$O$52)/($O$47*SQRT($O$52))))*$EP85-NORMSDIST((((LN($EP85/$S$40)+(#REF!+($O$47^2)/2)*$O$52)/($O$47*SQRT($O$52)))-$O$47*SQRT(($O$52))))*$S$40*EXP(-#REF!*$O$52))*$R$40*100,0)</f>
        <v>0</v>
      </c>
      <c r="GC85" s="69">
        <f ca="1">IFERROR((NORMSDIST(((LN($EP85/$S$41)+(#REF!+($O$47^2)/2)*$O$52)/($O$47*SQRT($O$52))))*$EP85-NORMSDIST((((LN($EP85/$S$41)+(#REF!+($O$47^2)/2)*$O$52)/($O$47*SQRT($O$52)))-$O$47*SQRT(($O$52))))*$S$41*EXP(-#REF!*$O$52))*$R$41*100,0)</f>
        <v>0</v>
      </c>
      <c r="GD85" s="69">
        <f ca="1">IFERROR((NORMSDIST(((LN($EP85/$S$42)+(#REF!+($O$47^2)/2)*$O$52)/($O$47*SQRT($O$52))))*$EP85-NORMSDIST((((LN($EP85/$S$42)+(#REF!+($O$47^2)/2)*$O$52)/($O$47*SQRT($O$52)))-$O$47*SQRT(($O$52))))*$S$42*EXP(-#REF!*$O$52))*$R$42*100,0)</f>
        <v>0</v>
      </c>
      <c r="GE85" s="102">
        <f t="shared" ca="1" si="185"/>
        <v>0</v>
      </c>
    </row>
    <row r="86" spans="103:187">
      <c r="CY86" s="68">
        <f t="shared" si="142"/>
        <v>3957.6</v>
      </c>
      <c r="CZ86" s="69">
        <f t="shared" si="143"/>
        <v>0</v>
      </c>
      <c r="DA86" s="69">
        <f t="shared" si="144"/>
        <v>0</v>
      </c>
      <c r="DB86" s="69">
        <f t="shared" si="145"/>
        <v>0</v>
      </c>
      <c r="DC86" s="69">
        <f t="shared" si="146"/>
        <v>0</v>
      </c>
      <c r="DD86" s="69">
        <f t="shared" si="147"/>
        <v>0</v>
      </c>
      <c r="DE86" s="69">
        <f t="shared" si="148"/>
        <v>0</v>
      </c>
      <c r="DF86" s="69">
        <f t="shared" si="149"/>
        <v>0</v>
      </c>
      <c r="DG86" s="69">
        <f t="shared" si="150"/>
        <v>0</v>
      </c>
      <c r="DH86" s="69">
        <f t="shared" si="151"/>
        <v>0</v>
      </c>
      <c r="DI86" s="69">
        <f t="shared" si="152"/>
        <v>0</v>
      </c>
      <c r="DJ86" s="69">
        <f t="shared" si="153"/>
        <v>0</v>
      </c>
      <c r="DK86" s="69">
        <f t="shared" si="154"/>
        <v>0</v>
      </c>
      <c r="DL86" s="69">
        <f t="shared" si="155"/>
        <v>0</v>
      </c>
      <c r="DM86" s="69">
        <f t="shared" si="156"/>
        <v>0</v>
      </c>
      <c r="DN86" s="69">
        <f t="shared" si="157"/>
        <v>0</v>
      </c>
      <c r="DO86" s="69">
        <f t="shared" si="158"/>
        <v>0</v>
      </c>
      <c r="DP86" s="69">
        <f t="shared" si="159"/>
        <v>0</v>
      </c>
      <c r="DQ86" s="69">
        <f t="shared" si="160"/>
        <v>0</v>
      </c>
      <c r="DR86" s="69">
        <f t="shared" si="161"/>
        <v>0</v>
      </c>
      <c r="DS86" s="69">
        <f t="shared" si="162"/>
        <v>0</v>
      </c>
      <c r="DT86" s="69">
        <f t="shared" si="163"/>
        <v>0</v>
      </c>
      <c r="DU86" s="69">
        <f t="shared" si="164"/>
        <v>0</v>
      </c>
      <c r="DV86" s="69">
        <f t="shared" si="165"/>
        <v>0</v>
      </c>
      <c r="DW86" s="69">
        <f t="shared" si="166"/>
        <v>0</v>
      </c>
      <c r="DX86" s="69">
        <f t="shared" si="167"/>
        <v>0</v>
      </c>
      <c r="DY86" s="69">
        <f t="shared" si="168"/>
        <v>0</v>
      </c>
      <c r="DZ86" s="69">
        <f t="shared" si="169"/>
        <v>0</v>
      </c>
      <c r="EA86" s="69">
        <f t="shared" si="170"/>
        <v>0</v>
      </c>
      <c r="EB86" s="69">
        <f t="shared" si="171"/>
        <v>0</v>
      </c>
      <c r="EC86" s="69">
        <f t="shared" si="172"/>
        <v>0</v>
      </c>
      <c r="ED86" s="69">
        <f t="shared" si="173"/>
        <v>0</v>
      </c>
      <c r="EE86" s="69">
        <f t="shared" si="174"/>
        <v>0</v>
      </c>
      <c r="EF86" s="69">
        <f t="shared" si="175"/>
        <v>0</v>
      </c>
      <c r="EG86" s="69">
        <f t="shared" si="176"/>
        <v>0</v>
      </c>
      <c r="EH86" s="69">
        <f t="shared" si="177"/>
        <v>0</v>
      </c>
      <c r="EI86" s="69">
        <f t="shared" si="178"/>
        <v>0</v>
      </c>
      <c r="EJ86" s="69">
        <f t="shared" si="179"/>
        <v>0</v>
      </c>
      <c r="EK86" s="69">
        <f t="shared" si="180"/>
        <v>0</v>
      </c>
      <c r="EL86" s="69">
        <f t="shared" si="181"/>
        <v>0</v>
      </c>
      <c r="EM86" s="69">
        <f t="shared" si="182"/>
        <v>0</v>
      </c>
      <c r="EN86" s="102">
        <f t="shared" si="183"/>
        <v>0</v>
      </c>
      <c r="EO86" s="58"/>
      <c r="EP86" s="68">
        <f t="shared" si="184"/>
        <v>3957.6</v>
      </c>
      <c r="EQ86" s="69">
        <f ca="1">IFERROR((NORMSDIST(((LN($EP86/$S$3)+(#REF!+($O$47^2)/2)*$O$52)/($O$47*SQRT($O$52))))*$EP86-NORMSDIST((((LN($EP86/$S$3)+(#REF!+($O$47^2)/2)*$O$52)/($O$47*SQRT($O$52)))-$O$47*SQRT(($O$52))))*$S$3*EXP(-#REF!*$O$52))*$R$3*100,0)</f>
        <v>0</v>
      </c>
      <c r="ER86" s="69">
        <f ca="1">IFERROR((NORMSDIST(((LN($EP86/$S$4)+(#REF!+($O$47^2)/2)*$O$52)/($O$47*SQRT($O$52))))*$EP86-NORMSDIST((((LN($EP86/$S$4)+(#REF!+($O$47^2)/2)*$O$52)/($O$47*SQRT($O$52)))-$O$47*SQRT(($O$52))))*$S$4*EXP(-#REF!*$O$52))*$R$4*100,0)</f>
        <v>0</v>
      </c>
      <c r="ES86" s="69">
        <f ca="1">IFERROR((NORMSDIST(((LN($EP86/$S$5)+(#REF!+($O$47^2)/2)*$O$52)/($O$47*SQRT($O$52))))*$EP86-NORMSDIST((((LN($EP86/$S$5)+(#REF!+($O$47^2)/2)*$O$52)/($O$47*SQRT($O$52)))-$O$47*SQRT(($O$52))))*$S$5*EXP(-#REF!*$O$52))*$R$5*100,0)</f>
        <v>0</v>
      </c>
      <c r="ET86" s="69">
        <f ca="1">IFERROR((NORMSDIST(((LN($EP86/$S$6)+(#REF!+($O$47^2)/2)*$O$52)/($O$47*SQRT($O$52))))*$EP86-NORMSDIST((((LN($EP86/$S$6)+(#REF!+($O$47^2)/2)*$O$52)/($O$47*SQRT($O$52)))-$O$47*SQRT(($O$52))))*$S$6*EXP(-#REF!*$O$52))*$R$6*100,0)</f>
        <v>0</v>
      </c>
      <c r="EU86" s="69">
        <f ca="1">IFERROR((NORMSDIST(((LN($EP86/$S$7)+(#REF!+($O$47^2)/2)*$O$52)/($O$47*SQRT($O$52))))*$EP86-NORMSDIST((((LN($EP86/$S$7)+(#REF!+($O$47^2)/2)*$O$52)/($O$47*SQRT($O$52)))-$O$47*SQRT(($O$52))))*$S$7*EXP(-#REF!*$O$52))*$R$7*100,0)</f>
        <v>0</v>
      </c>
      <c r="EV86" s="69">
        <f ca="1">IFERROR((NORMSDIST(((LN($EP86/$S$8)+(#REF!+($O$47^2)/2)*$O$52)/($O$47*SQRT($O$52))))*$EP86-NORMSDIST((((LN($EP86/$S$8)+(#REF!+($O$47^2)/2)*$O$52)/($O$47*SQRT($O$52)))-$O$47*SQRT(($O$52))))*$S$8*EXP(-#REF!*$O$52))*$R$8*100,0)</f>
        <v>0</v>
      </c>
      <c r="EW86" s="69">
        <f ca="1">IFERROR((NORMSDIST(((LN($EP86/$S$9)+(#REF!+($O$47^2)/2)*$O$52)/($O$47*SQRT($O$52))))*$EP86-NORMSDIST((((LN($EP86/$S$9)+(#REF!+($O$47^2)/2)*$O$52)/($O$47*SQRT($O$52)))-$O$47*SQRT(($O$52))))*$S$9*EXP(-#REF!*$O$52))*$R$9*100,0)</f>
        <v>0</v>
      </c>
      <c r="EX86" s="69">
        <f ca="1">IFERROR((NORMSDIST(((LN($EP86/$S$10)+(#REF!+($O$47^2)/2)*$O$52)/($O$47*SQRT($O$52))))*$EP86-NORMSDIST((((LN($EP86/$S$10)+(#REF!+($O$47^2)/2)*$O$52)/($O$47*SQRT($O$52)))-$O$47*SQRT(($O$52))))*$S$10*EXP(-#REF!*$O$52))*$R$10*100,0)</f>
        <v>0</v>
      </c>
      <c r="EY86" s="69">
        <f ca="1">IFERROR((NORMSDIST(((LN($EP86/$S$11)+(#REF!+($O$47^2)/2)*$O$52)/($O$47*SQRT($O$52))))*$EP86-NORMSDIST((((LN($EP86/$S$11)+(#REF!+($O$47^2)/2)*$O$52)/($O$47*SQRT($O$52)))-$O$47*SQRT(($O$52))))*$S$11*EXP(-#REF!*$O$52))*$R$11*100,0)</f>
        <v>0</v>
      </c>
      <c r="EZ86" s="69">
        <f ca="1">IFERROR((NORMSDIST(((LN($EP86/$S$12)+(#REF!+($O$47^2)/2)*$O$52)/($O$47*SQRT($O$52))))*$EP86-NORMSDIST((((LN($EP86/$S$12)+(#REF!+($O$47^2)/2)*$O$52)/($O$47*SQRT($O$52)))-$O$47*SQRT(($O$52))))*$S$12*EXP(-#REF!*$O$52))*$R$12*100,0)</f>
        <v>0</v>
      </c>
      <c r="FA86" s="69">
        <f ca="1">IFERROR((NORMSDIST(((LN($EP86/$S$13)+(#REF!+($O$47^2)/2)*$O$52)/($O$47*SQRT($O$52))))*$EP86-NORMSDIST((((LN($EP86/$S$13)+(#REF!+($O$47^2)/2)*$O$52)/($O$47*SQRT($O$52)))-$O$47*SQRT(($O$52))))*$S$13*EXP(-#REF!*$O$52))*$R$13*100,0)</f>
        <v>0</v>
      </c>
      <c r="FB86" s="69">
        <f ca="1">IFERROR((NORMSDIST(((LN($EP86/$S$14)+(#REF!+($O$47^2)/2)*$O$52)/($O$47*SQRT($O$52))))*$EP86-NORMSDIST((((LN($EP86/$S$14)+(#REF!+($O$47^2)/2)*$O$52)/($O$47*SQRT($O$52)))-$O$47*SQRT(($O$52))))*$S$14*EXP(-#REF!*$O$52))*$R$14*100,0)</f>
        <v>0</v>
      </c>
      <c r="FC86" s="69">
        <f ca="1">IFERROR((NORMSDIST(((LN($EP86/$S$15)+(#REF!+($O$47^2)/2)*$O$52)/($O$47*SQRT($O$52))))*$EP86-NORMSDIST((((LN($EP86/$S$15)+(#REF!+($O$47^2)/2)*$O$52)/($O$47*SQRT($O$52)))-$O$47*SQRT(($O$52))))*$S$15*EXP(-#REF!*$O$52))*$R$15*100,0)</f>
        <v>0</v>
      </c>
      <c r="FD86" s="69">
        <f ca="1">IFERROR((NORMSDIST(((LN($EP86/$S$16)+(#REF!+($O$47^2)/2)*$O$52)/($O$47*SQRT($O$52))))*$EP86-NORMSDIST((((LN($EP86/$S$16)+(#REF!+($O$47^2)/2)*$O$52)/($O$47*SQRT($O$52)))-$O$47*SQRT(($O$52))))*$S$16*EXP(-#REF!*$O$52))*$R$16*100,0)</f>
        <v>0</v>
      </c>
      <c r="FE86" s="69">
        <f ca="1">IFERROR((NORMSDIST(((LN($EP86/$S$17)+(#REF!+($O$47^2)/2)*$O$52)/($O$47*SQRT($O$52))))*$EP86-NORMSDIST((((LN($EP86/$S$17)+(#REF!+($O$47^2)/2)*$O$52)/($O$47*SQRT($O$52)))-$O$47*SQRT(($O$52))))*$S$17*EXP(-#REF!*$O$52))*$R$17*100,0)</f>
        <v>0</v>
      </c>
      <c r="FF86" s="69">
        <f ca="1">IFERROR((NORMSDIST(((LN($EP86/$S$18)+(#REF!+($O$47^2)/2)*$O$52)/($O$47*SQRT($O$52))))*$EP86-NORMSDIST((((LN($EP86/$S$18)+(#REF!+($O$47^2)/2)*$O$52)/($O$47*SQRT($O$52)))-$O$47*SQRT(($O$52))))*$S$18*EXP(-#REF!*$O$52))*$R$18*100,0)</f>
        <v>0</v>
      </c>
      <c r="FG86" s="69">
        <f ca="1">IFERROR((NORMSDIST(((LN($EP86/$S$19)+(#REF!+($O$47^2)/2)*$O$52)/($O$47*SQRT($O$52))))*$EP86-NORMSDIST((((LN($EP86/$S$19)+(#REF!+($O$47^2)/2)*$O$52)/($O$47*SQRT($O$52)))-$O$47*SQRT(($O$52))))*$S$19*EXP(-#REF!*$O$52))*$R$19*100,0)</f>
        <v>0</v>
      </c>
      <c r="FH86" s="69">
        <f ca="1">IFERROR((NORMSDIST(((LN($EP86/$S$20)+(#REF!+($O$47^2)/2)*$O$52)/($O$47*SQRT($O$52))))*$EP86-NORMSDIST((((LN($EP86/$S$20)+(#REF!+($O$47^2)/2)*$O$52)/($O$47*SQRT($O$52)))-$O$47*SQRT(($O$52))))*$S$20*EXP(-#REF!*$O$52))*$R$20*100,0)</f>
        <v>0</v>
      </c>
      <c r="FI86" s="69">
        <f ca="1">IFERROR((NORMSDIST(((LN($EP86/$S$21)+(#REF!+($O$47^2)/2)*$O$52)/($O$47*SQRT($O$52))))*$EP86-NORMSDIST((((LN($EP86/$S$21)+(#REF!+($O$47^2)/2)*$O$52)/($O$47*SQRT($O$52)))-$O$47*SQRT(($O$52))))*$S$21*EXP(-#REF!*$O$52))*$R$21*100,0)</f>
        <v>0</v>
      </c>
      <c r="FJ86" s="69">
        <f ca="1">IFERROR((NORMSDIST(((LN($EP86/$S$22)+(#REF!+($O$47^2)/2)*$O$52)/($O$47*SQRT($O$52))))*$EP86-NORMSDIST((((LN($EP86/$S$22)+(#REF!+($O$47^2)/2)*$O$52)/($O$47*SQRT($O$52)))-$O$47*SQRT(($O$52))))*$S$22*EXP(-#REF!*$O$52))*$R$22*100,0)</f>
        <v>0</v>
      </c>
      <c r="FK86" s="69">
        <f ca="1">IFERROR((NORMSDIST(((LN($EP86/$S$23)+(#REF!+($O$47^2)/2)*$O$52)/($O$47*SQRT($O$52))))*$EP86-NORMSDIST((((LN($EP86/$S$23)+(#REF!+($O$47^2)/2)*$O$52)/($O$47*SQRT($O$52)))-$O$47*SQRT(($O$52))))*$S$23*EXP(-#REF!*$O$52))*$R$23*100,0)</f>
        <v>0</v>
      </c>
      <c r="FL86" s="69">
        <f ca="1">IFERROR((NORMSDIST(((LN($EP86/$S$24)+(#REF!+($O$47^2)/2)*$O$52)/($O$47*SQRT($O$52))))*$EP86-NORMSDIST((((LN($EP86/$S$24)+(#REF!+($O$47^2)/2)*$O$52)/($O$47*SQRT($O$52)))-$O$47*SQRT(($O$52))))*$S$24*EXP(-#REF!*$O$52))*$R$24*100,0)</f>
        <v>0</v>
      </c>
      <c r="FM86" s="69">
        <f ca="1">IFERROR((NORMSDIST(((LN($EP86/$S$25)+(#REF!+($O$47^2)/2)*$O$52)/($O$47*SQRT($O$52))))*$EP86-NORMSDIST((((LN($EP86/$S$25)+(#REF!+($O$47^2)/2)*$O$52)/($O$47*SQRT($O$52)))-$O$47*SQRT(($O$52))))*$S$25*EXP(-#REF!*$O$52))*$R$25*100,0)</f>
        <v>0</v>
      </c>
      <c r="FN86" s="69">
        <f ca="1">IFERROR((NORMSDIST(((LN($EP86/$S$26)+(#REF!+($O$47^2)/2)*$O$52)/($O$47*SQRT($O$52))))*$EP86-NORMSDIST((((LN($EP86/$S$26)+(#REF!+($O$47^2)/2)*$O$52)/($O$47*SQRT($O$52)))-$O$47*SQRT(($O$52))))*$S$26*EXP(-#REF!*$O$52))*$R$26*100,0)</f>
        <v>0</v>
      </c>
      <c r="FO86" s="69">
        <f ca="1">IFERROR((NORMSDIST(((LN($EP86/$S$27)+(#REF!+($O$47^2)/2)*$O$52)/($O$47*SQRT($O$52))))*$EP86-NORMSDIST((((LN($EP86/$S$27)+(#REF!+($O$47^2)/2)*$O$52)/($O$47*SQRT($O$52)))-$O$47*SQRT(($O$52))))*$S$27*EXP(-#REF!*$O$52))*$R$27*100,0)</f>
        <v>0</v>
      </c>
      <c r="FP86" s="69">
        <f ca="1">IFERROR((NORMSDIST(((LN($EP86/$S$28)+(#REF!+($O$47^2)/2)*$O$52)/($O$47*SQRT($O$52))))*$EP86-NORMSDIST((((LN($EP86/$S$28)+(#REF!+($O$47^2)/2)*$O$52)/($O$47*SQRT($O$52)))-$O$47*SQRT(($O$52))))*$S$28*EXP(-#REF!*$O$52))*$R$28*100,0)</f>
        <v>0</v>
      </c>
      <c r="FQ86" s="69">
        <f ca="1">IFERROR((NORMSDIST(((LN($EP86/$S$29)+(#REF!+($O$47^2)/2)*$O$52)/($O$47*SQRT($O$52))))*$EP86-NORMSDIST((((LN($EP86/$S$29)+(#REF!+($O$47^2)/2)*$O$52)/($O$47*SQRT($O$52)))-$O$47*SQRT(($O$52))))*$S$29*EXP(-#REF!*$O$52))*$R$29*100,0)</f>
        <v>0</v>
      </c>
      <c r="FR86" s="69">
        <f ca="1">IFERROR((NORMSDIST(((LN($EP86/$S$30)+(#REF!+($O$47^2)/2)*$O$52)/($O$47*SQRT($O$52))))*$EP86-NORMSDIST((((LN($EP86/$S$30)+(#REF!+($O$47^2)/2)*$O$52)/($O$47*SQRT($O$52)))-$O$47*SQRT(($O$52))))*$S$30*EXP(-#REF!*$O$52))*$R$30*100,0)</f>
        <v>0</v>
      </c>
      <c r="FS86" s="69">
        <f ca="1">IFERROR((NORMSDIST(((LN($EP86/$S$31)+(#REF!+($O$47^2)/2)*$O$52)/($O$47*SQRT($O$52))))*$EP86-NORMSDIST((((LN($EP86/$S$31)+(#REF!+($O$47^2)/2)*$O$52)/($O$47*SQRT($O$52)))-$O$47*SQRT(($O$52))))*$S$31*EXP(-#REF!*$O$52))*$R$31*100,0)</f>
        <v>0</v>
      </c>
      <c r="FT86" s="69">
        <f ca="1">IFERROR((NORMSDIST(((LN($EP86/$S$32)+(#REF!+($O$47^2)/2)*$O$52)/($O$47*SQRT($O$52))))*$EP86-NORMSDIST((((LN($EP86/$S$32)+(#REF!+($O$47^2)/2)*$O$52)/($O$47*SQRT($O$52)))-$O$47*SQRT(($O$52))))*$S$32*EXP(-#REF!*$O$52))*$R$32*100,0)</f>
        <v>0</v>
      </c>
      <c r="FU86" s="69">
        <f ca="1">IFERROR((NORMSDIST(((LN($EP86/$S$33)+(#REF!+($O$47^2)/2)*$O$52)/($O$47*SQRT($O$52))))*$EP86-NORMSDIST((((LN($EP86/$S$33)+(#REF!+($O$47^2)/2)*$O$52)/($O$47*SQRT($O$52)))-$O$47*SQRT(($O$52))))*$S$33*EXP(-#REF!*$O$52))*$R$33*100,0)</f>
        <v>0</v>
      </c>
      <c r="FV86" s="69">
        <f ca="1">IFERROR((NORMSDIST(((LN($EP86/$S$34)+(#REF!+($O$47^2)/2)*$O$52)/($O$47*SQRT($O$52))))*$EP86-NORMSDIST((((LN($EP86/$S$34)+(#REF!+($O$47^2)/2)*$O$52)/($O$47*SQRT($O$52)))-$O$47*SQRT(($O$52))))*$S$34*EXP(-#REF!*$O$52))*$R$34*100,0)</f>
        <v>0</v>
      </c>
      <c r="FW86" s="69">
        <f ca="1">IFERROR((NORMSDIST(((LN($EP86/$S$35)+(#REF!+($O$47^2)/2)*$O$52)/($O$47*SQRT($O$52))))*$EP86-NORMSDIST((((LN($EP86/$S$35)+(#REF!+($O$47^2)/2)*$O$52)/($O$47*SQRT($O$52)))-$O$47*SQRT(($O$52))))*$S$35*EXP(-#REF!*$O$52))*$R$35*100,0)</f>
        <v>0</v>
      </c>
      <c r="FX86" s="69">
        <f ca="1">IFERROR((NORMSDIST(((LN($EP86/$S$36)+(#REF!+($O$47^2)/2)*$O$52)/($O$47*SQRT($O$52))))*$EP86-NORMSDIST((((LN($EP86/$S$36)+(#REF!+($O$47^2)/2)*$O$52)/($O$47*SQRT($O$52)))-$O$47*SQRT(($O$52))))*$S$36*EXP(-#REF!*$O$52))*$R$36*100,0)</f>
        <v>0</v>
      </c>
      <c r="FY86" s="69">
        <f ca="1">IFERROR((NORMSDIST(((LN($EP86/$S$37)+(#REF!+($O$47^2)/2)*$O$52)/($O$47*SQRT($O$52))))*$EP86-NORMSDIST((((LN($EP86/$S$37)+(#REF!+($O$47^2)/2)*$O$52)/($O$47*SQRT($O$52)))-$O$47*SQRT(($O$52))))*$S$37*EXP(-#REF!*$O$52))*$R$37*100,0)</f>
        <v>0</v>
      </c>
      <c r="FZ86" s="69">
        <f ca="1">IFERROR((NORMSDIST(((LN($EP86/$S$38)+(#REF!+($O$47^2)/2)*$O$52)/($O$47*SQRT($O$52))))*$EP86-NORMSDIST((((LN($EP86/$S$38)+(#REF!+($O$47^2)/2)*$O$52)/($O$47*SQRT($O$52)))-$O$47*SQRT(($O$52))))*$S$38*EXP(-#REF!*$O$52))*$R$38*100,0)</f>
        <v>0</v>
      </c>
      <c r="GA86" s="69">
        <f ca="1">IFERROR((NORMSDIST(((LN($EP86/$S$39)+(#REF!+($O$47^2)/2)*$O$52)/($O$47*SQRT($O$52))))*$EP86-NORMSDIST((((LN($EP86/$S$39)+(#REF!+($O$47^2)/2)*$O$52)/($O$47*SQRT($O$52)))-$O$47*SQRT(($O$52))))*$S$39*EXP(-#REF!*$O$52))*$R$39*100,0)</f>
        <v>0</v>
      </c>
      <c r="GB86" s="69">
        <f ca="1">IFERROR((NORMSDIST(((LN($EP86/$S$40)+(#REF!+($O$47^2)/2)*$O$52)/($O$47*SQRT($O$52))))*$EP86-NORMSDIST((((LN($EP86/$S$40)+(#REF!+($O$47^2)/2)*$O$52)/($O$47*SQRT($O$52)))-$O$47*SQRT(($O$52))))*$S$40*EXP(-#REF!*$O$52))*$R$40*100,0)</f>
        <v>0</v>
      </c>
      <c r="GC86" s="69">
        <f ca="1">IFERROR((NORMSDIST(((LN($EP86/$S$41)+(#REF!+($O$47^2)/2)*$O$52)/($O$47*SQRT($O$52))))*$EP86-NORMSDIST((((LN($EP86/$S$41)+(#REF!+($O$47^2)/2)*$O$52)/($O$47*SQRT($O$52)))-$O$47*SQRT(($O$52))))*$S$41*EXP(-#REF!*$O$52))*$R$41*100,0)</f>
        <v>0</v>
      </c>
      <c r="GD86" s="69">
        <f ca="1">IFERROR((NORMSDIST(((LN($EP86/$S$42)+(#REF!+($O$47^2)/2)*$O$52)/($O$47*SQRT($O$52))))*$EP86-NORMSDIST((((LN($EP86/$S$42)+(#REF!+($O$47^2)/2)*$O$52)/($O$47*SQRT($O$52)))-$O$47*SQRT(($O$52))))*$S$42*EXP(-#REF!*$O$52))*$R$42*100,0)</f>
        <v>0</v>
      </c>
      <c r="GE86" s="102">
        <f t="shared" ca="1" si="185"/>
        <v>0</v>
      </c>
    </row>
    <row r="87" spans="103:187">
      <c r="CY87" s="68">
        <f t="shared" si="142"/>
        <v>4036.752</v>
      </c>
      <c r="CZ87" s="69">
        <f t="shared" si="143"/>
        <v>0</v>
      </c>
      <c r="DA87" s="69">
        <f t="shared" si="144"/>
        <v>0</v>
      </c>
      <c r="DB87" s="69">
        <f t="shared" si="145"/>
        <v>0</v>
      </c>
      <c r="DC87" s="69">
        <f t="shared" si="146"/>
        <v>0</v>
      </c>
      <c r="DD87" s="69">
        <f t="shared" si="147"/>
        <v>0</v>
      </c>
      <c r="DE87" s="69">
        <f t="shared" si="148"/>
        <v>0</v>
      </c>
      <c r="DF87" s="69">
        <f t="shared" si="149"/>
        <v>0</v>
      </c>
      <c r="DG87" s="69">
        <f t="shared" si="150"/>
        <v>0</v>
      </c>
      <c r="DH87" s="69">
        <f t="shared" si="151"/>
        <v>0</v>
      </c>
      <c r="DI87" s="69">
        <f t="shared" si="152"/>
        <v>0</v>
      </c>
      <c r="DJ87" s="69">
        <f t="shared" si="153"/>
        <v>0</v>
      </c>
      <c r="DK87" s="69">
        <f t="shared" si="154"/>
        <v>0</v>
      </c>
      <c r="DL87" s="69">
        <f t="shared" si="155"/>
        <v>0</v>
      </c>
      <c r="DM87" s="69">
        <f t="shared" si="156"/>
        <v>0</v>
      </c>
      <c r="DN87" s="69">
        <f t="shared" si="157"/>
        <v>0</v>
      </c>
      <c r="DO87" s="69">
        <f t="shared" si="158"/>
        <v>0</v>
      </c>
      <c r="DP87" s="69">
        <f t="shared" si="159"/>
        <v>0</v>
      </c>
      <c r="DQ87" s="69">
        <f t="shared" si="160"/>
        <v>0</v>
      </c>
      <c r="DR87" s="69">
        <f t="shared" si="161"/>
        <v>0</v>
      </c>
      <c r="DS87" s="69">
        <f t="shared" si="162"/>
        <v>0</v>
      </c>
      <c r="DT87" s="69">
        <f t="shared" si="163"/>
        <v>0</v>
      </c>
      <c r="DU87" s="69">
        <f t="shared" si="164"/>
        <v>0</v>
      </c>
      <c r="DV87" s="69">
        <f t="shared" si="165"/>
        <v>0</v>
      </c>
      <c r="DW87" s="69">
        <f t="shared" si="166"/>
        <v>0</v>
      </c>
      <c r="DX87" s="69">
        <f t="shared" si="167"/>
        <v>0</v>
      </c>
      <c r="DY87" s="69">
        <f t="shared" si="168"/>
        <v>0</v>
      </c>
      <c r="DZ87" s="69">
        <f t="shared" si="169"/>
        <v>0</v>
      </c>
      <c r="EA87" s="69">
        <f t="shared" si="170"/>
        <v>0</v>
      </c>
      <c r="EB87" s="69">
        <f t="shared" si="171"/>
        <v>0</v>
      </c>
      <c r="EC87" s="69">
        <f t="shared" si="172"/>
        <v>0</v>
      </c>
      <c r="ED87" s="69">
        <f t="shared" si="173"/>
        <v>0</v>
      </c>
      <c r="EE87" s="69">
        <f t="shared" si="174"/>
        <v>0</v>
      </c>
      <c r="EF87" s="69">
        <f t="shared" si="175"/>
        <v>0</v>
      </c>
      <c r="EG87" s="69">
        <f t="shared" si="176"/>
        <v>0</v>
      </c>
      <c r="EH87" s="69">
        <f t="shared" si="177"/>
        <v>0</v>
      </c>
      <c r="EI87" s="69">
        <f t="shared" si="178"/>
        <v>0</v>
      </c>
      <c r="EJ87" s="69">
        <f t="shared" si="179"/>
        <v>0</v>
      </c>
      <c r="EK87" s="69">
        <f t="shared" si="180"/>
        <v>0</v>
      </c>
      <c r="EL87" s="69">
        <f t="shared" si="181"/>
        <v>0</v>
      </c>
      <c r="EM87" s="69">
        <f t="shared" si="182"/>
        <v>0</v>
      </c>
      <c r="EN87" s="102">
        <f t="shared" si="183"/>
        <v>0</v>
      </c>
      <c r="EO87" s="58"/>
      <c r="EP87" s="68">
        <f t="shared" si="184"/>
        <v>4036.752</v>
      </c>
      <c r="EQ87" s="69">
        <f ca="1">IFERROR((NORMSDIST(((LN($EP87/$S$3)+(#REF!+($O$47^2)/2)*$O$52)/($O$47*SQRT($O$52))))*$EP87-NORMSDIST((((LN($EP87/$S$3)+(#REF!+($O$47^2)/2)*$O$52)/($O$47*SQRT($O$52)))-$O$47*SQRT(($O$52))))*$S$3*EXP(-#REF!*$O$52))*$R$3*100,0)</f>
        <v>0</v>
      </c>
      <c r="ER87" s="69">
        <f ca="1">IFERROR((NORMSDIST(((LN($EP87/$S$4)+(#REF!+($O$47^2)/2)*$O$52)/($O$47*SQRT($O$52))))*$EP87-NORMSDIST((((LN($EP87/$S$4)+(#REF!+($O$47^2)/2)*$O$52)/($O$47*SQRT($O$52)))-$O$47*SQRT(($O$52))))*$S$4*EXP(-#REF!*$O$52))*$R$4*100,0)</f>
        <v>0</v>
      </c>
      <c r="ES87" s="69">
        <f ca="1">IFERROR((NORMSDIST(((LN($EP87/$S$5)+(#REF!+($O$47^2)/2)*$O$52)/($O$47*SQRT($O$52))))*$EP87-NORMSDIST((((LN($EP87/$S$5)+(#REF!+($O$47^2)/2)*$O$52)/($O$47*SQRT($O$52)))-$O$47*SQRT(($O$52))))*$S$5*EXP(-#REF!*$O$52))*$R$5*100,0)</f>
        <v>0</v>
      </c>
      <c r="ET87" s="69">
        <f ca="1">IFERROR((NORMSDIST(((LN($EP87/$S$6)+(#REF!+($O$47^2)/2)*$O$52)/($O$47*SQRT($O$52))))*$EP87-NORMSDIST((((LN($EP87/$S$6)+(#REF!+($O$47^2)/2)*$O$52)/($O$47*SQRT($O$52)))-$O$47*SQRT(($O$52))))*$S$6*EXP(-#REF!*$O$52))*$R$6*100,0)</f>
        <v>0</v>
      </c>
      <c r="EU87" s="69">
        <f ca="1">IFERROR((NORMSDIST(((LN($EP87/$S$7)+(#REF!+($O$47^2)/2)*$O$52)/($O$47*SQRT($O$52))))*$EP87-NORMSDIST((((LN($EP87/$S$7)+(#REF!+($O$47^2)/2)*$O$52)/($O$47*SQRT($O$52)))-$O$47*SQRT(($O$52))))*$S$7*EXP(-#REF!*$O$52))*$R$7*100,0)</f>
        <v>0</v>
      </c>
      <c r="EV87" s="69">
        <f ca="1">IFERROR((NORMSDIST(((LN($EP87/$S$8)+(#REF!+($O$47^2)/2)*$O$52)/($O$47*SQRT($O$52))))*$EP87-NORMSDIST((((LN($EP87/$S$8)+(#REF!+($O$47^2)/2)*$O$52)/($O$47*SQRT($O$52)))-$O$47*SQRT(($O$52))))*$S$8*EXP(-#REF!*$O$52))*$R$8*100,0)</f>
        <v>0</v>
      </c>
      <c r="EW87" s="69">
        <f ca="1">IFERROR((NORMSDIST(((LN($EP87/$S$9)+(#REF!+($O$47^2)/2)*$O$52)/($O$47*SQRT($O$52))))*$EP87-NORMSDIST((((LN($EP87/$S$9)+(#REF!+($O$47^2)/2)*$O$52)/($O$47*SQRT($O$52)))-$O$47*SQRT(($O$52))))*$S$9*EXP(-#REF!*$O$52))*$R$9*100,0)</f>
        <v>0</v>
      </c>
      <c r="EX87" s="69">
        <f ca="1">IFERROR((NORMSDIST(((LN($EP87/$S$10)+(#REF!+($O$47^2)/2)*$O$52)/($O$47*SQRT($O$52))))*$EP87-NORMSDIST((((LN($EP87/$S$10)+(#REF!+($O$47^2)/2)*$O$52)/($O$47*SQRT($O$52)))-$O$47*SQRT(($O$52))))*$S$10*EXP(-#REF!*$O$52))*$R$10*100,0)</f>
        <v>0</v>
      </c>
      <c r="EY87" s="69">
        <f ca="1">IFERROR((NORMSDIST(((LN($EP87/$S$11)+(#REF!+($O$47^2)/2)*$O$52)/($O$47*SQRT($O$52))))*$EP87-NORMSDIST((((LN($EP87/$S$11)+(#REF!+($O$47^2)/2)*$O$52)/($O$47*SQRT($O$52)))-$O$47*SQRT(($O$52))))*$S$11*EXP(-#REF!*$O$52))*$R$11*100,0)</f>
        <v>0</v>
      </c>
      <c r="EZ87" s="69">
        <f ca="1">IFERROR((NORMSDIST(((LN($EP87/$S$12)+(#REF!+($O$47^2)/2)*$O$52)/($O$47*SQRT($O$52))))*$EP87-NORMSDIST((((LN($EP87/$S$12)+(#REF!+($O$47^2)/2)*$O$52)/($O$47*SQRT($O$52)))-$O$47*SQRT(($O$52))))*$S$12*EXP(-#REF!*$O$52))*$R$12*100,0)</f>
        <v>0</v>
      </c>
      <c r="FA87" s="69">
        <f ca="1">IFERROR((NORMSDIST(((LN($EP87/$S$13)+(#REF!+($O$47^2)/2)*$O$52)/($O$47*SQRT($O$52))))*$EP87-NORMSDIST((((LN($EP87/$S$13)+(#REF!+($O$47^2)/2)*$O$52)/($O$47*SQRT($O$52)))-$O$47*SQRT(($O$52))))*$S$13*EXP(-#REF!*$O$52))*$R$13*100,0)</f>
        <v>0</v>
      </c>
      <c r="FB87" s="69">
        <f ca="1">IFERROR((NORMSDIST(((LN($EP87/$S$14)+(#REF!+($O$47^2)/2)*$O$52)/($O$47*SQRT($O$52))))*$EP87-NORMSDIST((((LN($EP87/$S$14)+(#REF!+($O$47^2)/2)*$O$52)/($O$47*SQRT($O$52)))-$O$47*SQRT(($O$52))))*$S$14*EXP(-#REF!*$O$52))*$R$14*100,0)</f>
        <v>0</v>
      </c>
      <c r="FC87" s="69">
        <f ca="1">IFERROR((NORMSDIST(((LN($EP87/$S$15)+(#REF!+($O$47^2)/2)*$O$52)/($O$47*SQRT($O$52))))*$EP87-NORMSDIST((((LN($EP87/$S$15)+(#REF!+($O$47^2)/2)*$O$52)/($O$47*SQRT($O$52)))-$O$47*SQRT(($O$52))))*$S$15*EXP(-#REF!*$O$52))*$R$15*100,0)</f>
        <v>0</v>
      </c>
      <c r="FD87" s="69">
        <f ca="1">IFERROR((NORMSDIST(((LN($EP87/$S$16)+(#REF!+($O$47^2)/2)*$O$52)/($O$47*SQRT($O$52))))*$EP87-NORMSDIST((((LN($EP87/$S$16)+(#REF!+($O$47^2)/2)*$O$52)/($O$47*SQRT($O$52)))-$O$47*SQRT(($O$52))))*$S$16*EXP(-#REF!*$O$52))*$R$16*100,0)</f>
        <v>0</v>
      </c>
      <c r="FE87" s="69">
        <f ca="1">IFERROR((NORMSDIST(((LN($EP87/$S$17)+(#REF!+($O$47^2)/2)*$O$52)/($O$47*SQRT($O$52))))*$EP87-NORMSDIST((((LN($EP87/$S$17)+(#REF!+($O$47^2)/2)*$O$52)/($O$47*SQRT($O$52)))-$O$47*SQRT(($O$52))))*$S$17*EXP(-#REF!*$O$52))*$R$17*100,0)</f>
        <v>0</v>
      </c>
      <c r="FF87" s="69">
        <f ca="1">IFERROR((NORMSDIST(((LN($EP87/$S$18)+(#REF!+($O$47^2)/2)*$O$52)/($O$47*SQRT($O$52))))*$EP87-NORMSDIST((((LN($EP87/$S$18)+(#REF!+($O$47^2)/2)*$O$52)/($O$47*SQRT($O$52)))-$O$47*SQRT(($O$52))))*$S$18*EXP(-#REF!*$O$52))*$R$18*100,0)</f>
        <v>0</v>
      </c>
      <c r="FG87" s="69">
        <f ca="1">IFERROR((NORMSDIST(((LN($EP87/$S$19)+(#REF!+($O$47^2)/2)*$O$52)/($O$47*SQRT($O$52))))*$EP87-NORMSDIST((((LN($EP87/$S$19)+(#REF!+($O$47^2)/2)*$O$52)/($O$47*SQRT($O$52)))-$O$47*SQRT(($O$52))))*$S$19*EXP(-#REF!*$O$52))*$R$19*100,0)</f>
        <v>0</v>
      </c>
      <c r="FH87" s="69">
        <f ca="1">IFERROR((NORMSDIST(((LN($EP87/$S$20)+(#REF!+($O$47^2)/2)*$O$52)/($O$47*SQRT($O$52))))*$EP87-NORMSDIST((((LN($EP87/$S$20)+(#REF!+($O$47^2)/2)*$O$52)/($O$47*SQRT($O$52)))-$O$47*SQRT(($O$52))))*$S$20*EXP(-#REF!*$O$52))*$R$20*100,0)</f>
        <v>0</v>
      </c>
      <c r="FI87" s="69">
        <f ca="1">IFERROR((NORMSDIST(((LN($EP87/$S$21)+(#REF!+($O$47^2)/2)*$O$52)/($O$47*SQRT($O$52))))*$EP87-NORMSDIST((((LN($EP87/$S$21)+(#REF!+($O$47^2)/2)*$O$52)/($O$47*SQRT($O$52)))-$O$47*SQRT(($O$52))))*$S$21*EXP(-#REF!*$O$52))*$R$21*100,0)</f>
        <v>0</v>
      </c>
      <c r="FJ87" s="69">
        <f ca="1">IFERROR((NORMSDIST(((LN($EP87/$S$22)+(#REF!+($O$47^2)/2)*$O$52)/($O$47*SQRT($O$52))))*$EP87-NORMSDIST((((LN($EP87/$S$22)+(#REF!+($O$47^2)/2)*$O$52)/($O$47*SQRT($O$52)))-$O$47*SQRT(($O$52))))*$S$22*EXP(-#REF!*$O$52))*$R$22*100,0)</f>
        <v>0</v>
      </c>
      <c r="FK87" s="69">
        <f ca="1">IFERROR((NORMSDIST(((LN($EP87/$S$23)+(#REF!+($O$47^2)/2)*$O$52)/($O$47*SQRT($O$52))))*$EP87-NORMSDIST((((LN($EP87/$S$23)+(#REF!+($O$47^2)/2)*$O$52)/($O$47*SQRT($O$52)))-$O$47*SQRT(($O$52))))*$S$23*EXP(-#REF!*$O$52))*$R$23*100,0)</f>
        <v>0</v>
      </c>
      <c r="FL87" s="69">
        <f ca="1">IFERROR((NORMSDIST(((LN($EP87/$S$24)+(#REF!+($O$47^2)/2)*$O$52)/($O$47*SQRT($O$52))))*$EP87-NORMSDIST((((LN($EP87/$S$24)+(#REF!+($O$47^2)/2)*$O$52)/($O$47*SQRT($O$52)))-$O$47*SQRT(($O$52))))*$S$24*EXP(-#REF!*$O$52))*$R$24*100,0)</f>
        <v>0</v>
      </c>
      <c r="FM87" s="69">
        <f ca="1">IFERROR((NORMSDIST(((LN($EP87/$S$25)+(#REF!+($O$47^2)/2)*$O$52)/($O$47*SQRT($O$52))))*$EP87-NORMSDIST((((LN($EP87/$S$25)+(#REF!+($O$47^2)/2)*$O$52)/($O$47*SQRT($O$52)))-$O$47*SQRT(($O$52))))*$S$25*EXP(-#REF!*$O$52))*$R$25*100,0)</f>
        <v>0</v>
      </c>
      <c r="FN87" s="69">
        <f ca="1">IFERROR((NORMSDIST(((LN($EP87/$S$26)+(#REF!+($O$47^2)/2)*$O$52)/($O$47*SQRT($O$52))))*$EP87-NORMSDIST((((LN($EP87/$S$26)+(#REF!+($O$47^2)/2)*$O$52)/($O$47*SQRT($O$52)))-$O$47*SQRT(($O$52))))*$S$26*EXP(-#REF!*$O$52))*$R$26*100,0)</f>
        <v>0</v>
      </c>
      <c r="FO87" s="69">
        <f ca="1">IFERROR((NORMSDIST(((LN($EP87/$S$27)+(#REF!+($O$47^2)/2)*$O$52)/($O$47*SQRT($O$52))))*$EP87-NORMSDIST((((LN($EP87/$S$27)+(#REF!+($O$47^2)/2)*$O$52)/($O$47*SQRT($O$52)))-$O$47*SQRT(($O$52))))*$S$27*EXP(-#REF!*$O$52))*$R$27*100,0)</f>
        <v>0</v>
      </c>
      <c r="FP87" s="69">
        <f ca="1">IFERROR((NORMSDIST(((LN($EP87/$S$28)+(#REF!+($O$47^2)/2)*$O$52)/($O$47*SQRT($O$52))))*$EP87-NORMSDIST((((LN($EP87/$S$28)+(#REF!+($O$47^2)/2)*$O$52)/($O$47*SQRT($O$52)))-$O$47*SQRT(($O$52))))*$S$28*EXP(-#REF!*$O$52))*$R$28*100,0)</f>
        <v>0</v>
      </c>
      <c r="FQ87" s="69">
        <f ca="1">IFERROR((NORMSDIST(((LN($EP87/$S$29)+(#REF!+($O$47^2)/2)*$O$52)/($O$47*SQRT($O$52))))*$EP87-NORMSDIST((((LN($EP87/$S$29)+(#REF!+($O$47^2)/2)*$O$52)/($O$47*SQRT($O$52)))-$O$47*SQRT(($O$52))))*$S$29*EXP(-#REF!*$O$52))*$R$29*100,0)</f>
        <v>0</v>
      </c>
      <c r="FR87" s="69">
        <f ca="1">IFERROR((NORMSDIST(((LN($EP87/$S$30)+(#REF!+($O$47^2)/2)*$O$52)/($O$47*SQRT($O$52))))*$EP87-NORMSDIST((((LN($EP87/$S$30)+(#REF!+($O$47^2)/2)*$O$52)/($O$47*SQRT($O$52)))-$O$47*SQRT(($O$52))))*$S$30*EXP(-#REF!*$O$52))*$R$30*100,0)</f>
        <v>0</v>
      </c>
      <c r="FS87" s="69">
        <f ca="1">IFERROR((NORMSDIST(((LN($EP87/$S$31)+(#REF!+($O$47^2)/2)*$O$52)/($O$47*SQRT($O$52))))*$EP87-NORMSDIST((((LN($EP87/$S$31)+(#REF!+($O$47^2)/2)*$O$52)/($O$47*SQRT($O$52)))-$O$47*SQRT(($O$52))))*$S$31*EXP(-#REF!*$O$52))*$R$31*100,0)</f>
        <v>0</v>
      </c>
      <c r="FT87" s="69">
        <f ca="1">IFERROR((NORMSDIST(((LN($EP87/$S$32)+(#REF!+($O$47^2)/2)*$O$52)/($O$47*SQRT($O$52))))*$EP87-NORMSDIST((((LN($EP87/$S$32)+(#REF!+($O$47^2)/2)*$O$52)/($O$47*SQRT($O$52)))-$O$47*SQRT(($O$52))))*$S$32*EXP(-#REF!*$O$52))*$R$32*100,0)</f>
        <v>0</v>
      </c>
      <c r="FU87" s="69">
        <f ca="1">IFERROR((NORMSDIST(((LN($EP87/$S$33)+(#REF!+($O$47^2)/2)*$O$52)/($O$47*SQRT($O$52))))*$EP87-NORMSDIST((((LN($EP87/$S$33)+(#REF!+($O$47^2)/2)*$O$52)/($O$47*SQRT($O$52)))-$O$47*SQRT(($O$52))))*$S$33*EXP(-#REF!*$O$52))*$R$33*100,0)</f>
        <v>0</v>
      </c>
      <c r="FV87" s="69">
        <f ca="1">IFERROR((NORMSDIST(((LN($EP87/$S$34)+(#REF!+($O$47^2)/2)*$O$52)/($O$47*SQRT($O$52))))*$EP87-NORMSDIST((((LN($EP87/$S$34)+(#REF!+($O$47^2)/2)*$O$52)/($O$47*SQRT($O$52)))-$O$47*SQRT(($O$52))))*$S$34*EXP(-#REF!*$O$52))*$R$34*100,0)</f>
        <v>0</v>
      </c>
      <c r="FW87" s="69">
        <f ca="1">IFERROR((NORMSDIST(((LN($EP87/$S$35)+(#REF!+($O$47^2)/2)*$O$52)/($O$47*SQRT($O$52))))*$EP87-NORMSDIST((((LN($EP87/$S$35)+(#REF!+($O$47^2)/2)*$O$52)/($O$47*SQRT($O$52)))-$O$47*SQRT(($O$52))))*$S$35*EXP(-#REF!*$O$52))*$R$35*100,0)</f>
        <v>0</v>
      </c>
      <c r="FX87" s="69">
        <f ca="1">IFERROR((NORMSDIST(((LN($EP87/$S$36)+(#REF!+($O$47^2)/2)*$O$52)/($O$47*SQRT($O$52))))*$EP87-NORMSDIST((((LN($EP87/$S$36)+(#REF!+($O$47^2)/2)*$O$52)/($O$47*SQRT($O$52)))-$O$47*SQRT(($O$52))))*$S$36*EXP(-#REF!*$O$52))*$R$36*100,0)</f>
        <v>0</v>
      </c>
      <c r="FY87" s="69">
        <f ca="1">IFERROR((NORMSDIST(((LN($EP87/$S$37)+(#REF!+($O$47^2)/2)*$O$52)/($O$47*SQRT($O$52))))*$EP87-NORMSDIST((((LN($EP87/$S$37)+(#REF!+($O$47^2)/2)*$O$52)/($O$47*SQRT($O$52)))-$O$47*SQRT(($O$52))))*$S$37*EXP(-#REF!*$O$52))*$R$37*100,0)</f>
        <v>0</v>
      </c>
      <c r="FZ87" s="69">
        <f ca="1">IFERROR((NORMSDIST(((LN($EP87/$S$38)+(#REF!+($O$47^2)/2)*$O$52)/($O$47*SQRT($O$52))))*$EP87-NORMSDIST((((LN($EP87/$S$38)+(#REF!+($O$47^2)/2)*$O$52)/($O$47*SQRT($O$52)))-$O$47*SQRT(($O$52))))*$S$38*EXP(-#REF!*$O$52))*$R$38*100,0)</f>
        <v>0</v>
      </c>
      <c r="GA87" s="69">
        <f ca="1">IFERROR((NORMSDIST(((LN($EP87/$S$39)+(#REF!+($O$47^2)/2)*$O$52)/($O$47*SQRT($O$52))))*$EP87-NORMSDIST((((LN($EP87/$S$39)+(#REF!+($O$47^2)/2)*$O$52)/($O$47*SQRT($O$52)))-$O$47*SQRT(($O$52))))*$S$39*EXP(-#REF!*$O$52))*$R$39*100,0)</f>
        <v>0</v>
      </c>
      <c r="GB87" s="69">
        <f ca="1">IFERROR((NORMSDIST(((LN($EP87/$S$40)+(#REF!+($O$47^2)/2)*$O$52)/($O$47*SQRT($O$52))))*$EP87-NORMSDIST((((LN($EP87/$S$40)+(#REF!+($O$47^2)/2)*$O$52)/($O$47*SQRT($O$52)))-$O$47*SQRT(($O$52))))*$S$40*EXP(-#REF!*$O$52))*$R$40*100,0)</f>
        <v>0</v>
      </c>
      <c r="GC87" s="69">
        <f ca="1">IFERROR((NORMSDIST(((LN($EP87/$S$41)+(#REF!+($O$47^2)/2)*$O$52)/($O$47*SQRT($O$52))))*$EP87-NORMSDIST((((LN($EP87/$S$41)+(#REF!+($O$47^2)/2)*$O$52)/($O$47*SQRT($O$52)))-$O$47*SQRT(($O$52))))*$S$41*EXP(-#REF!*$O$52))*$R$41*100,0)</f>
        <v>0</v>
      </c>
      <c r="GD87" s="69">
        <f ca="1">IFERROR((NORMSDIST(((LN($EP87/$S$42)+(#REF!+($O$47^2)/2)*$O$52)/($O$47*SQRT($O$52))))*$EP87-NORMSDIST((((LN($EP87/$S$42)+(#REF!+($O$47^2)/2)*$O$52)/($O$47*SQRT($O$52)))-$O$47*SQRT(($O$52))))*$S$42*EXP(-#REF!*$O$52))*$R$42*100,0)</f>
        <v>0</v>
      </c>
      <c r="GE87" s="102">
        <f t="shared" ca="1" si="185"/>
        <v>0</v>
      </c>
    </row>
    <row r="88" spans="103:187">
      <c r="CY88" s="68">
        <f t="shared" si="142"/>
        <v>4117.48704</v>
      </c>
      <c r="CZ88" s="69">
        <f t="shared" si="143"/>
        <v>0</v>
      </c>
      <c r="DA88" s="69">
        <f t="shared" si="144"/>
        <v>0</v>
      </c>
      <c r="DB88" s="69">
        <f t="shared" si="145"/>
        <v>0</v>
      </c>
      <c r="DC88" s="69">
        <f t="shared" si="146"/>
        <v>0</v>
      </c>
      <c r="DD88" s="69">
        <f t="shared" si="147"/>
        <v>0</v>
      </c>
      <c r="DE88" s="69">
        <f t="shared" si="148"/>
        <v>0</v>
      </c>
      <c r="DF88" s="69">
        <f t="shared" si="149"/>
        <v>0</v>
      </c>
      <c r="DG88" s="69">
        <f t="shared" si="150"/>
        <v>0</v>
      </c>
      <c r="DH88" s="69">
        <f t="shared" si="151"/>
        <v>0</v>
      </c>
      <c r="DI88" s="69">
        <f t="shared" si="152"/>
        <v>0</v>
      </c>
      <c r="DJ88" s="69">
        <f t="shared" si="153"/>
        <v>0</v>
      </c>
      <c r="DK88" s="69">
        <f t="shared" si="154"/>
        <v>0</v>
      </c>
      <c r="DL88" s="69">
        <f t="shared" si="155"/>
        <v>0</v>
      </c>
      <c r="DM88" s="69">
        <f t="shared" si="156"/>
        <v>0</v>
      </c>
      <c r="DN88" s="69">
        <f t="shared" si="157"/>
        <v>0</v>
      </c>
      <c r="DO88" s="69">
        <f t="shared" si="158"/>
        <v>0</v>
      </c>
      <c r="DP88" s="69">
        <f t="shared" si="159"/>
        <v>0</v>
      </c>
      <c r="DQ88" s="69">
        <f t="shared" si="160"/>
        <v>0</v>
      </c>
      <c r="DR88" s="69">
        <f t="shared" si="161"/>
        <v>0</v>
      </c>
      <c r="DS88" s="69">
        <f t="shared" si="162"/>
        <v>0</v>
      </c>
      <c r="DT88" s="69">
        <f t="shared" si="163"/>
        <v>0</v>
      </c>
      <c r="DU88" s="69">
        <f t="shared" si="164"/>
        <v>0</v>
      </c>
      <c r="DV88" s="69">
        <f t="shared" si="165"/>
        <v>0</v>
      </c>
      <c r="DW88" s="69">
        <f t="shared" si="166"/>
        <v>0</v>
      </c>
      <c r="DX88" s="69">
        <f t="shared" si="167"/>
        <v>0</v>
      </c>
      <c r="DY88" s="69">
        <f t="shared" si="168"/>
        <v>0</v>
      </c>
      <c r="DZ88" s="69">
        <f t="shared" si="169"/>
        <v>0</v>
      </c>
      <c r="EA88" s="69">
        <f t="shared" si="170"/>
        <v>0</v>
      </c>
      <c r="EB88" s="69">
        <f t="shared" si="171"/>
        <v>0</v>
      </c>
      <c r="EC88" s="69">
        <f t="shared" si="172"/>
        <v>0</v>
      </c>
      <c r="ED88" s="69">
        <f t="shared" si="173"/>
        <v>0</v>
      </c>
      <c r="EE88" s="69">
        <f t="shared" si="174"/>
        <v>0</v>
      </c>
      <c r="EF88" s="69">
        <f t="shared" si="175"/>
        <v>0</v>
      </c>
      <c r="EG88" s="69">
        <f t="shared" si="176"/>
        <v>0</v>
      </c>
      <c r="EH88" s="69">
        <f t="shared" si="177"/>
        <v>0</v>
      </c>
      <c r="EI88" s="69">
        <f t="shared" si="178"/>
        <v>0</v>
      </c>
      <c r="EJ88" s="69">
        <f t="shared" si="179"/>
        <v>0</v>
      </c>
      <c r="EK88" s="69">
        <f t="shared" si="180"/>
        <v>0</v>
      </c>
      <c r="EL88" s="69">
        <f t="shared" si="181"/>
        <v>0</v>
      </c>
      <c r="EM88" s="69">
        <f t="shared" si="182"/>
        <v>0</v>
      </c>
      <c r="EN88" s="102">
        <f t="shared" si="183"/>
        <v>0</v>
      </c>
      <c r="EO88" s="58"/>
      <c r="EP88" s="68">
        <f t="shared" si="184"/>
        <v>4117.48704</v>
      </c>
      <c r="EQ88" s="69">
        <f ca="1">IFERROR((NORMSDIST(((LN($EP88/$S$3)+(#REF!+($O$47^2)/2)*$O$52)/($O$47*SQRT($O$52))))*$EP88-NORMSDIST((((LN($EP88/$S$3)+(#REF!+($O$47^2)/2)*$O$52)/($O$47*SQRT($O$52)))-$O$47*SQRT(($O$52))))*$S$3*EXP(-#REF!*$O$52))*$R$3*100,0)</f>
        <v>0</v>
      </c>
      <c r="ER88" s="69">
        <f ca="1">IFERROR((NORMSDIST(((LN($EP88/$S$4)+(#REF!+($O$47^2)/2)*$O$52)/($O$47*SQRT($O$52))))*$EP88-NORMSDIST((((LN($EP88/$S$4)+(#REF!+($O$47^2)/2)*$O$52)/($O$47*SQRT($O$52)))-$O$47*SQRT(($O$52))))*$S$4*EXP(-#REF!*$O$52))*$R$4*100,0)</f>
        <v>0</v>
      </c>
      <c r="ES88" s="69">
        <f ca="1">IFERROR((NORMSDIST(((LN($EP88/$S$5)+(#REF!+($O$47^2)/2)*$O$52)/($O$47*SQRT($O$52))))*$EP88-NORMSDIST((((LN($EP88/$S$5)+(#REF!+($O$47^2)/2)*$O$52)/($O$47*SQRT($O$52)))-$O$47*SQRT(($O$52))))*$S$5*EXP(-#REF!*$O$52))*$R$5*100,0)</f>
        <v>0</v>
      </c>
      <c r="ET88" s="69">
        <f ca="1">IFERROR((NORMSDIST(((LN($EP88/$S$6)+(#REF!+($O$47^2)/2)*$O$52)/($O$47*SQRT($O$52))))*$EP88-NORMSDIST((((LN($EP88/$S$6)+(#REF!+($O$47^2)/2)*$O$52)/($O$47*SQRT($O$52)))-$O$47*SQRT(($O$52))))*$S$6*EXP(-#REF!*$O$52))*$R$6*100,0)</f>
        <v>0</v>
      </c>
      <c r="EU88" s="69">
        <f ca="1">IFERROR((NORMSDIST(((LN($EP88/$S$7)+(#REF!+($O$47^2)/2)*$O$52)/($O$47*SQRT($O$52))))*$EP88-NORMSDIST((((LN($EP88/$S$7)+(#REF!+($O$47^2)/2)*$O$52)/($O$47*SQRT($O$52)))-$O$47*SQRT(($O$52))))*$S$7*EXP(-#REF!*$O$52))*$R$7*100,0)</f>
        <v>0</v>
      </c>
      <c r="EV88" s="69">
        <f ca="1">IFERROR((NORMSDIST(((LN($EP88/$S$8)+(#REF!+($O$47^2)/2)*$O$52)/($O$47*SQRT($O$52))))*$EP88-NORMSDIST((((LN($EP88/$S$8)+(#REF!+($O$47^2)/2)*$O$52)/($O$47*SQRT($O$52)))-$O$47*SQRT(($O$52))))*$S$8*EXP(-#REF!*$O$52))*$R$8*100,0)</f>
        <v>0</v>
      </c>
      <c r="EW88" s="69">
        <f ca="1">IFERROR((NORMSDIST(((LN($EP88/$S$9)+(#REF!+($O$47^2)/2)*$O$52)/($O$47*SQRT($O$52))))*$EP88-NORMSDIST((((LN($EP88/$S$9)+(#REF!+($O$47^2)/2)*$O$52)/($O$47*SQRT($O$52)))-$O$47*SQRT(($O$52))))*$S$9*EXP(-#REF!*$O$52))*$R$9*100,0)</f>
        <v>0</v>
      </c>
      <c r="EX88" s="69">
        <f ca="1">IFERROR((NORMSDIST(((LN($EP88/$S$10)+(#REF!+($O$47^2)/2)*$O$52)/($O$47*SQRT($O$52))))*$EP88-NORMSDIST((((LN($EP88/$S$10)+(#REF!+($O$47^2)/2)*$O$52)/($O$47*SQRT($O$52)))-$O$47*SQRT(($O$52))))*$S$10*EXP(-#REF!*$O$52))*$R$10*100,0)</f>
        <v>0</v>
      </c>
      <c r="EY88" s="69">
        <f ca="1">IFERROR((NORMSDIST(((LN($EP88/$S$11)+(#REF!+($O$47^2)/2)*$O$52)/($O$47*SQRT($O$52))))*$EP88-NORMSDIST((((LN($EP88/$S$11)+(#REF!+($O$47^2)/2)*$O$52)/($O$47*SQRT($O$52)))-$O$47*SQRT(($O$52))))*$S$11*EXP(-#REF!*$O$52))*$R$11*100,0)</f>
        <v>0</v>
      </c>
      <c r="EZ88" s="69">
        <f ca="1">IFERROR((NORMSDIST(((LN($EP88/$S$12)+(#REF!+($O$47^2)/2)*$O$52)/($O$47*SQRT($O$52))))*$EP88-NORMSDIST((((LN($EP88/$S$12)+(#REF!+($O$47^2)/2)*$O$52)/($O$47*SQRT($O$52)))-$O$47*SQRT(($O$52))))*$S$12*EXP(-#REF!*$O$52))*$R$12*100,0)</f>
        <v>0</v>
      </c>
      <c r="FA88" s="69">
        <f ca="1">IFERROR((NORMSDIST(((LN($EP88/$S$13)+(#REF!+($O$47^2)/2)*$O$52)/($O$47*SQRT($O$52))))*$EP88-NORMSDIST((((LN($EP88/$S$13)+(#REF!+($O$47^2)/2)*$O$52)/($O$47*SQRT($O$52)))-$O$47*SQRT(($O$52))))*$S$13*EXP(-#REF!*$O$52))*$R$13*100,0)</f>
        <v>0</v>
      </c>
      <c r="FB88" s="69">
        <f ca="1">IFERROR((NORMSDIST(((LN($EP88/$S$14)+(#REF!+($O$47^2)/2)*$O$52)/($O$47*SQRT($O$52))))*$EP88-NORMSDIST((((LN($EP88/$S$14)+(#REF!+($O$47^2)/2)*$O$52)/($O$47*SQRT($O$52)))-$O$47*SQRT(($O$52))))*$S$14*EXP(-#REF!*$O$52))*$R$14*100,0)</f>
        <v>0</v>
      </c>
      <c r="FC88" s="69">
        <f ca="1">IFERROR((NORMSDIST(((LN($EP88/$S$15)+(#REF!+($O$47^2)/2)*$O$52)/($O$47*SQRT($O$52))))*$EP88-NORMSDIST((((LN($EP88/$S$15)+(#REF!+($O$47^2)/2)*$O$52)/($O$47*SQRT($O$52)))-$O$47*SQRT(($O$52))))*$S$15*EXP(-#REF!*$O$52))*$R$15*100,0)</f>
        <v>0</v>
      </c>
      <c r="FD88" s="69">
        <f ca="1">IFERROR((NORMSDIST(((LN($EP88/$S$16)+(#REF!+($O$47^2)/2)*$O$52)/($O$47*SQRT($O$52))))*$EP88-NORMSDIST((((LN($EP88/$S$16)+(#REF!+($O$47^2)/2)*$O$52)/($O$47*SQRT($O$52)))-$O$47*SQRT(($O$52))))*$S$16*EXP(-#REF!*$O$52))*$R$16*100,0)</f>
        <v>0</v>
      </c>
      <c r="FE88" s="69">
        <f ca="1">IFERROR((NORMSDIST(((LN($EP88/$S$17)+(#REF!+($O$47^2)/2)*$O$52)/($O$47*SQRT($O$52))))*$EP88-NORMSDIST((((LN($EP88/$S$17)+(#REF!+($O$47^2)/2)*$O$52)/($O$47*SQRT($O$52)))-$O$47*SQRT(($O$52))))*$S$17*EXP(-#REF!*$O$52))*$R$17*100,0)</f>
        <v>0</v>
      </c>
      <c r="FF88" s="69">
        <f ca="1">IFERROR((NORMSDIST(((LN($EP88/$S$18)+(#REF!+($O$47^2)/2)*$O$52)/($O$47*SQRT($O$52))))*$EP88-NORMSDIST((((LN($EP88/$S$18)+(#REF!+($O$47^2)/2)*$O$52)/($O$47*SQRT($O$52)))-$O$47*SQRT(($O$52))))*$S$18*EXP(-#REF!*$O$52))*$R$18*100,0)</f>
        <v>0</v>
      </c>
      <c r="FG88" s="69">
        <f ca="1">IFERROR((NORMSDIST(((LN($EP88/$S$19)+(#REF!+($O$47^2)/2)*$O$52)/($O$47*SQRT($O$52))))*$EP88-NORMSDIST((((LN($EP88/$S$19)+(#REF!+($O$47^2)/2)*$O$52)/($O$47*SQRT($O$52)))-$O$47*SQRT(($O$52))))*$S$19*EXP(-#REF!*$O$52))*$R$19*100,0)</f>
        <v>0</v>
      </c>
      <c r="FH88" s="69">
        <f ca="1">IFERROR((NORMSDIST(((LN($EP88/$S$20)+(#REF!+($O$47^2)/2)*$O$52)/($O$47*SQRT($O$52))))*$EP88-NORMSDIST((((LN($EP88/$S$20)+(#REF!+($O$47^2)/2)*$O$52)/($O$47*SQRT($O$52)))-$O$47*SQRT(($O$52))))*$S$20*EXP(-#REF!*$O$52))*$R$20*100,0)</f>
        <v>0</v>
      </c>
      <c r="FI88" s="69">
        <f ca="1">IFERROR((NORMSDIST(((LN($EP88/$S$21)+(#REF!+($O$47^2)/2)*$O$52)/($O$47*SQRT($O$52))))*$EP88-NORMSDIST((((LN($EP88/$S$21)+(#REF!+($O$47^2)/2)*$O$52)/($O$47*SQRT($O$52)))-$O$47*SQRT(($O$52))))*$S$21*EXP(-#REF!*$O$52))*$R$21*100,0)</f>
        <v>0</v>
      </c>
      <c r="FJ88" s="69">
        <f ca="1">IFERROR((NORMSDIST(((LN($EP88/$S$22)+(#REF!+($O$47^2)/2)*$O$52)/($O$47*SQRT($O$52))))*$EP88-NORMSDIST((((LN($EP88/$S$22)+(#REF!+($O$47^2)/2)*$O$52)/($O$47*SQRT($O$52)))-$O$47*SQRT(($O$52))))*$S$22*EXP(-#REF!*$O$52))*$R$22*100,0)</f>
        <v>0</v>
      </c>
      <c r="FK88" s="69">
        <f ca="1">IFERROR((NORMSDIST(((LN($EP88/$S$23)+(#REF!+($O$47^2)/2)*$O$52)/($O$47*SQRT($O$52))))*$EP88-NORMSDIST((((LN($EP88/$S$23)+(#REF!+($O$47^2)/2)*$O$52)/($O$47*SQRT($O$52)))-$O$47*SQRT(($O$52))))*$S$23*EXP(-#REF!*$O$52))*$R$23*100,0)</f>
        <v>0</v>
      </c>
      <c r="FL88" s="69">
        <f ca="1">IFERROR((NORMSDIST(((LN($EP88/$S$24)+(#REF!+($O$47^2)/2)*$O$52)/($O$47*SQRT($O$52))))*$EP88-NORMSDIST((((LN($EP88/$S$24)+(#REF!+($O$47^2)/2)*$O$52)/($O$47*SQRT($O$52)))-$O$47*SQRT(($O$52))))*$S$24*EXP(-#REF!*$O$52))*$R$24*100,0)</f>
        <v>0</v>
      </c>
      <c r="FM88" s="69">
        <f ca="1">IFERROR((NORMSDIST(((LN($EP88/$S$25)+(#REF!+($O$47^2)/2)*$O$52)/($O$47*SQRT($O$52))))*$EP88-NORMSDIST((((LN($EP88/$S$25)+(#REF!+($O$47^2)/2)*$O$52)/($O$47*SQRT($O$52)))-$O$47*SQRT(($O$52))))*$S$25*EXP(-#REF!*$O$52))*$R$25*100,0)</f>
        <v>0</v>
      </c>
      <c r="FN88" s="69">
        <f ca="1">IFERROR((NORMSDIST(((LN($EP88/$S$26)+(#REF!+($O$47^2)/2)*$O$52)/($O$47*SQRT($O$52))))*$EP88-NORMSDIST((((LN($EP88/$S$26)+(#REF!+($O$47^2)/2)*$O$52)/($O$47*SQRT($O$52)))-$O$47*SQRT(($O$52))))*$S$26*EXP(-#REF!*$O$52))*$R$26*100,0)</f>
        <v>0</v>
      </c>
      <c r="FO88" s="69">
        <f ca="1">IFERROR((NORMSDIST(((LN($EP88/$S$27)+(#REF!+($O$47^2)/2)*$O$52)/($O$47*SQRT($O$52))))*$EP88-NORMSDIST((((LN($EP88/$S$27)+(#REF!+($O$47^2)/2)*$O$52)/($O$47*SQRT($O$52)))-$O$47*SQRT(($O$52))))*$S$27*EXP(-#REF!*$O$52))*$R$27*100,0)</f>
        <v>0</v>
      </c>
      <c r="FP88" s="69">
        <f ca="1">IFERROR((NORMSDIST(((LN($EP88/$S$28)+(#REF!+($O$47^2)/2)*$O$52)/($O$47*SQRT($O$52))))*$EP88-NORMSDIST((((LN($EP88/$S$28)+(#REF!+($O$47^2)/2)*$O$52)/($O$47*SQRT($O$52)))-$O$47*SQRT(($O$52))))*$S$28*EXP(-#REF!*$O$52))*$R$28*100,0)</f>
        <v>0</v>
      </c>
      <c r="FQ88" s="69">
        <f ca="1">IFERROR((NORMSDIST(((LN($EP88/$S$29)+(#REF!+($O$47^2)/2)*$O$52)/($O$47*SQRT($O$52))))*$EP88-NORMSDIST((((LN($EP88/$S$29)+(#REF!+($O$47^2)/2)*$O$52)/($O$47*SQRT($O$52)))-$O$47*SQRT(($O$52))))*$S$29*EXP(-#REF!*$O$52))*$R$29*100,0)</f>
        <v>0</v>
      </c>
      <c r="FR88" s="69">
        <f ca="1">IFERROR((NORMSDIST(((LN($EP88/$S$30)+(#REF!+($O$47^2)/2)*$O$52)/($O$47*SQRT($O$52))))*$EP88-NORMSDIST((((LN($EP88/$S$30)+(#REF!+($O$47^2)/2)*$O$52)/($O$47*SQRT($O$52)))-$O$47*SQRT(($O$52))))*$S$30*EXP(-#REF!*$O$52))*$R$30*100,0)</f>
        <v>0</v>
      </c>
      <c r="FS88" s="69">
        <f ca="1">IFERROR((NORMSDIST(((LN($EP88/$S$31)+(#REF!+($O$47^2)/2)*$O$52)/($O$47*SQRT($O$52))))*$EP88-NORMSDIST((((LN($EP88/$S$31)+(#REF!+($O$47^2)/2)*$O$52)/($O$47*SQRT($O$52)))-$O$47*SQRT(($O$52))))*$S$31*EXP(-#REF!*$O$52))*$R$31*100,0)</f>
        <v>0</v>
      </c>
      <c r="FT88" s="69">
        <f ca="1">IFERROR((NORMSDIST(((LN($EP88/$S$32)+(#REF!+($O$47^2)/2)*$O$52)/($O$47*SQRT($O$52))))*$EP88-NORMSDIST((((LN($EP88/$S$32)+(#REF!+($O$47^2)/2)*$O$52)/($O$47*SQRT($O$52)))-$O$47*SQRT(($O$52))))*$S$32*EXP(-#REF!*$O$52))*$R$32*100,0)</f>
        <v>0</v>
      </c>
      <c r="FU88" s="69">
        <f ca="1">IFERROR((NORMSDIST(((LN($EP88/$S$33)+(#REF!+($O$47^2)/2)*$O$52)/($O$47*SQRT($O$52))))*$EP88-NORMSDIST((((LN($EP88/$S$33)+(#REF!+($O$47^2)/2)*$O$52)/($O$47*SQRT($O$52)))-$O$47*SQRT(($O$52))))*$S$33*EXP(-#REF!*$O$52))*$R$33*100,0)</f>
        <v>0</v>
      </c>
      <c r="FV88" s="69">
        <f ca="1">IFERROR((NORMSDIST(((LN($EP88/$S$34)+(#REF!+($O$47^2)/2)*$O$52)/($O$47*SQRT($O$52))))*$EP88-NORMSDIST((((LN($EP88/$S$34)+(#REF!+($O$47^2)/2)*$O$52)/($O$47*SQRT($O$52)))-$O$47*SQRT(($O$52))))*$S$34*EXP(-#REF!*$O$52))*$R$34*100,0)</f>
        <v>0</v>
      </c>
      <c r="FW88" s="69">
        <f ca="1">IFERROR((NORMSDIST(((LN($EP88/$S$35)+(#REF!+($O$47^2)/2)*$O$52)/($O$47*SQRT($O$52))))*$EP88-NORMSDIST((((LN($EP88/$S$35)+(#REF!+($O$47^2)/2)*$O$52)/($O$47*SQRT($O$52)))-$O$47*SQRT(($O$52))))*$S$35*EXP(-#REF!*$O$52))*$R$35*100,0)</f>
        <v>0</v>
      </c>
      <c r="FX88" s="69">
        <f ca="1">IFERROR((NORMSDIST(((LN($EP88/$S$36)+(#REF!+($O$47^2)/2)*$O$52)/($O$47*SQRT($O$52))))*$EP88-NORMSDIST((((LN($EP88/$S$36)+(#REF!+($O$47^2)/2)*$O$52)/($O$47*SQRT($O$52)))-$O$47*SQRT(($O$52))))*$S$36*EXP(-#REF!*$O$52))*$R$36*100,0)</f>
        <v>0</v>
      </c>
      <c r="FY88" s="69">
        <f ca="1">IFERROR((NORMSDIST(((LN($EP88/$S$37)+(#REF!+($O$47^2)/2)*$O$52)/($O$47*SQRT($O$52))))*$EP88-NORMSDIST((((LN($EP88/$S$37)+(#REF!+($O$47^2)/2)*$O$52)/($O$47*SQRT($O$52)))-$O$47*SQRT(($O$52))))*$S$37*EXP(-#REF!*$O$52))*$R$37*100,0)</f>
        <v>0</v>
      </c>
      <c r="FZ88" s="69">
        <f ca="1">IFERROR((NORMSDIST(((LN($EP88/$S$38)+(#REF!+($O$47^2)/2)*$O$52)/($O$47*SQRT($O$52))))*$EP88-NORMSDIST((((LN($EP88/$S$38)+(#REF!+($O$47^2)/2)*$O$52)/($O$47*SQRT($O$52)))-$O$47*SQRT(($O$52))))*$S$38*EXP(-#REF!*$O$52))*$R$38*100,0)</f>
        <v>0</v>
      </c>
      <c r="GA88" s="69">
        <f ca="1">IFERROR((NORMSDIST(((LN($EP88/$S$39)+(#REF!+($O$47^2)/2)*$O$52)/($O$47*SQRT($O$52))))*$EP88-NORMSDIST((((LN($EP88/$S$39)+(#REF!+($O$47^2)/2)*$O$52)/($O$47*SQRT($O$52)))-$O$47*SQRT(($O$52))))*$S$39*EXP(-#REF!*$O$52))*$R$39*100,0)</f>
        <v>0</v>
      </c>
      <c r="GB88" s="69">
        <f ca="1">IFERROR((NORMSDIST(((LN($EP88/$S$40)+(#REF!+($O$47^2)/2)*$O$52)/($O$47*SQRT($O$52))))*$EP88-NORMSDIST((((LN($EP88/$S$40)+(#REF!+($O$47^2)/2)*$O$52)/($O$47*SQRT($O$52)))-$O$47*SQRT(($O$52))))*$S$40*EXP(-#REF!*$O$52))*$R$40*100,0)</f>
        <v>0</v>
      </c>
      <c r="GC88" s="69">
        <f ca="1">IFERROR((NORMSDIST(((LN($EP88/$S$41)+(#REF!+($O$47^2)/2)*$O$52)/($O$47*SQRT($O$52))))*$EP88-NORMSDIST((((LN($EP88/$S$41)+(#REF!+($O$47^2)/2)*$O$52)/($O$47*SQRT($O$52)))-$O$47*SQRT(($O$52))))*$S$41*EXP(-#REF!*$O$52))*$R$41*100,0)</f>
        <v>0</v>
      </c>
      <c r="GD88" s="69">
        <f ca="1">IFERROR((NORMSDIST(((LN($EP88/$S$42)+(#REF!+($O$47^2)/2)*$O$52)/($O$47*SQRT($O$52))))*$EP88-NORMSDIST((((LN($EP88/$S$42)+(#REF!+($O$47^2)/2)*$O$52)/($O$47*SQRT($O$52)))-$O$47*SQRT(($O$52))))*$S$42*EXP(-#REF!*$O$52))*$R$42*100,0)</f>
        <v>0</v>
      </c>
      <c r="GE88" s="102">
        <f t="shared" ca="1" si="185"/>
        <v>0</v>
      </c>
    </row>
    <row r="89" spans="103:187">
      <c r="CY89" s="68">
        <f t="shared" si="142"/>
        <v>4199.8367808000003</v>
      </c>
      <c r="CZ89" s="69">
        <f t="shared" si="143"/>
        <v>0</v>
      </c>
      <c r="DA89" s="69">
        <f t="shared" si="144"/>
        <v>0</v>
      </c>
      <c r="DB89" s="69">
        <f t="shared" si="145"/>
        <v>0</v>
      </c>
      <c r="DC89" s="69">
        <f t="shared" si="146"/>
        <v>0</v>
      </c>
      <c r="DD89" s="69">
        <f t="shared" si="147"/>
        <v>0</v>
      </c>
      <c r="DE89" s="69">
        <f t="shared" si="148"/>
        <v>0</v>
      </c>
      <c r="DF89" s="69">
        <f t="shared" si="149"/>
        <v>0</v>
      </c>
      <c r="DG89" s="69">
        <f t="shared" si="150"/>
        <v>0</v>
      </c>
      <c r="DH89" s="69">
        <f t="shared" si="151"/>
        <v>0</v>
      </c>
      <c r="DI89" s="69">
        <f t="shared" si="152"/>
        <v>0</v>
      </c>
      <c r="DJ89" s="69">
        <f t="shared" si="153"/>
        <v>0</v>
      </c>
      <c r="DK89" s="69">
        <f t="shared" si="154"/>
        <v>0</v>
      </c>
      <c r="DL89" s="69">
        <f t="shared" si="155"/>
        <v>0</v>
      </c>
      <c r="DM89" s="69">
        <f t="shared" si="156"/>
        <v>0</v>
      </c>
      <c r="DN89" s="69">
        <f t="shared" si="157"/>
        <v>0</v>
      </c>
      <c r="DO89" s="69">
        <f t="shared" si="158"/>
        <v>0</v>
      </c>
      <c r="DP89" s="69">
        <f t="shared" si="159"/>
        <v>0</v>
      </c>
      <c r="DQ89" s="69">
        <f t="shared" si="160"/>
        <v>0</v>
      </c>
      <c r="DR89" s="69">
        <f t="shared" si="161"/>
        <v>0</v>
      </c>
      <c r="DS89" s="69">
        <f t="shared" si="162"/>
        <v>0</v>
      </c>
      <c r="DT89" s="69">
        <f t="shared" si="163"/>
        <v>0</v>
      </c>
      <c r="DU89" s="69">
        <f t="shared" si="164"/>
        <v>0</v>
      </c>
      <c r="DV89" s="69">
        <f t="shared" si="165"/>
        <v>0</v>
      </c>
      <c r="DW89" s="69">
        <f t="shared" si="166"/>
        <v>0</v>
      </c>
      <c r="DX89" s="69">
        <f t="shared" si="167"/>
        <v>0</v>
      </c>
      <c r="DY89" s="69">
        <f t="shared" si="168"/>
        <v>0</v>
      </c>
      <c r="DZ89" s="69">
        <f t="shared" si="169"/>
        <v>0</v>
      </c>
      <c r="EA89" s="69">
        <f t="shared" si="170"/>
        <v>0</v>
      </c>
      <c r="EB89" s="69">
        <f t="shared" si="171"/>
        <v>0</v>
      </c>
      <c r="EC89" s="69">
        <f t="shared" si="172"/>
        <v>0</v>
      </c>
      <c r="ED89" s="69">
        <f t="shared" si="173"/>
        <v>0</v>
      </c>
      <c r="EE89" s="69">
        <f t="shared" si="174"/>
        <v>0</v>
      </c>
      <c r="EF89" s="69">
        <f t="shared" si="175"/>
        <v>0</v>
      </c>
      <c r="EG89" s="69">
        <f t="shared" si="176"/>
        <v>0</v>
      </c>
      <c r="EH89" s="69">
        <f t="shared" si="177"/>
        <v>0</v>
      </c>
      <c r="EI89" s="69">
        <f t="shared" si="178"/>
        <v>0</v>
      </c>
      <c r="EJ89" s="69">
        <f t="shared" si="179"/>
        <v>0</v>
      </c>
      <c r="EK89" s="69">
        <f t="shared" si="180"/>
        <v>0</v>
      </c>
      <c r="EL89" s="69">
        <f t="shared" si="181"/>
        <v>0</v>
      </c>
      <c r="EM89" s="69">
        <f t="shared" si="182"/>
        <v>0</v>
      </c>
      <c r="EN89" s="102">
        <f t="shared" si="183"/>
        <v>0</v>
      </c>
      <c r="EO89" s="58"/>
      <c r="EP89" s="68">
        <f t="shared" si="184"/>
        <v>4199.8367808000003</v>
      </c>
      <c r="EQ89" s="69">
        <f ca="1">IFERROR((NORMSDIST(((LN($EP89/$S$3)+(#REF!+($O$47^2)/2)*$O$52)/($O$47*SQRT($O$52))))*$EP89-NORMSDIST((((LN($EP89/$S$3)+(#REF!+($O$47^2)/2)*$O$52)/($O$47*SQRT($O$52)))-$O$47*SQRT(($O$52))))*$S$3*EXP(-#REF!*$O$52))*$R$3*100,0)</f>
        <v>0</v>
      </c>
      <c r="ER89" s="69">
        <f ca="1">IFERROR((NORMSDIST(((LN($EP89/$S$4)+(#REF!+($O$47^2)/2)*$O$52)/($O$47*SQRT($O$52))))*$EP89-NORMSDIST((((LN($EP89/$S$4)+(#REF!+($O$47^2)/2)*$O$52)/($O$47*SQRT($O$52)))-$O$47*SQRT(($O$52))))*$S$4*EXP(-#REF!*$O$52))*$R$4*100,0)</f>
        <v>0</v>
      </c>
      <c r="ES89" s="69">
        <f ca="1">IFERROR((NORMSDIST(((LN($EP89/$S$5)+(#REF!+($O$47^2)/2)*$O$52)/($O$47*SQRT($O$52))))*$EP89-NORMSDIST((((LN($EP89/$S$5)+(#REF!+($O$47^2)/2)*$O$52)/($O$47*SQRT($O$52)))-$O$47*SQRT(($O$52))))*$S$5*EXP(-#REF!*$O$52))*$R$5*100,0)</f>
        <v>0</v>
      </c>
      <c r="ET89" s="69">
        <f ca="1">IFERROR((NORMSDIST(((LN($EP89/$S$6)+(#REF!+($O$47^2)/2)*$O$52)/($O$47*SQRT($O$52))))*$EP89-NORMSDIST((((LN($EP89/$S$6)+(#REF!+($O$47^2)/2)*$O$52)/($O$47*SQRT($O$52)))-$O$47*SQRT(($O$52))))*$S$6*EXP(-#REF!*$O$52))*$R$6*100,0)</f>
        <v>0</v>
      </c>
      <c r="EU89" s="69">
        <f ca="1">IFERROR((NORMSDIST(((LN($EP89/$S$7)+(#REF!+($O$47^2)/2)*$O$52)/($O$47*SQRT($O$52))))*$EP89-NORMSDIST((((LN($EP89/$S$7)+(#REF!+($O$47^2)/2)*$O$52)/($O$47*SQRT($O$52)))-$O$47*SQRT(($O$52))))*$S$7*EXP(-#REF!*$O$52))*$R$7*100,0)</f>
        <v>0</v>
      </c>
      <c r="EV89" s="69">
        <f ca="1">IFERROR((NORMSDIST(((LN($EP89/$S$8)+(#REF!+($O$47^2)/2)*$O$52)/($O$47*SQRT($O$52))))*$EP89-NORMSDIST((((LN($EP89/$S$8)+(#REF!+($O$47^2)/2)*$O$52)/($O$47*SQRT($O$52)))-$O$47*SQRT(($O$52))))*$S$8*EXP(-#REF!*$O$52))*$R$8*100,0)</f>
        <v>0</v>
      </c>
      <c r="EW89" s="69">
        <f ca="1">IFERROR((NORMSDIST(((LN($EP89/$S$9)+(#REF!+($O$47^2)/2)*$O$52)/($O$47*SQRT($O$52))))*$EP89-NORMSDIST((((LN($EP89/$S$9)+(#REF!+($O$47^2)/2)*$O$52)/($O$47*SQRT($O$52)))-$O$47*SQRT(($O$52))))*$S$9*EXP(-#REF!*$O$52))*$R$9*100,0)</f>
        <v>0</v>
      </c>
      <c r="EX89" s="69">
        <f ca="1">IFERROR((NORMSDIST(((LN($EP89/$S$10)+(#REF!+($O$47^2)/2)*$O$52)/($O$47*SQRT($O$52))))*$EP89-NORMSDIST((((LN($EP89/$S$10)+(#REF!+($O$47^2)/2)*$O$52)/($O$47*SQRT($O$52)))-$O$47*SQRT(($O$52))))*$S$10*EXP(-#REF!*$O$52))*$R$10*100,0)</f>
        <v>0</v>
      </c>
      <c r="EY89" s="69">
        <f ca="1">IFERROR((NORMSDIST(((LN($EP89/$S$11)+(#REF!+($O$47^2)/2)*$O$52)/($O$47*SQRT($O$52))))*$EP89-NORMSDIST((((LN($EP89/$S$11)+(#REF!+($O$47^2)/2)*$O$52)/($O$47*SQRT($O$52)))-$O$47*SQRT(($O$52))))*$S$11*EXP(-#REF!*$O$52))*$R$11*100,0)</f>
        <v>0</v>
      </c>
      <c r="EZ89" s="69">
        <f ca="1">IFERROR((NORMSDIST(((LN($EP89/$S$12)+(#REF!+($O$47^2)/2)*$O$52)/($O$47*SQRT($O$52))))*$EP89-NORMSDIST((((LN($EP89/$S$12)+(#REF!+($O$47^2)/2)*$O$52)/($O$47*SQRT($O$52)))-$O$47*SQRT(($O$52))))*$S$12*EXP(-#REF!*$O$52))*$R$12*100,0)</f>
        <v>0</v>
      </c>
      <c r="FA89" s="69">
        <f ca="1">IFERROR((NORMSDIST(((LN($EP89/$S$13)+(#REF!+($O$47^2)/2)*$O$52)/($O$47*SQRT($O$52))))*$EP89-NORMSDIST((((LN($EP89/$S$13)+(#REF!+($O$47^2)/2)*$O$52)/($O$47*SQRT($O$52)))-$O$47*SQRT(($O$52))))*$S$13*EXP(-#REF!*$O$52))*$R$13*100,0)</f>
        <v>0</v>
      </c>
      <c r="FB89" s="69">
        <f ca="1">IFERROR((NORMSDIST(((LN($EP89/$S$14)+(#REF!+($O$47^2)/2)*$O$52)/($O$47*SQRT($O$52))))*$EP89-NORMSDIST((((LN($EP89/$S$14)+(#REF!+($O$47^2)/2)*$O$52)/($O$47*SQRT($O$52)))-$O$47*SQRT(($O$52))))*$S$14*EXP(-#REF!*$O$52))*$R$14*100,0)</f>
        <v>0</v>
      </c>
      <c r="FC89" s="69">
        <f ca="1">IFERROR((NORMSDIST(((LN($EP89/$S$15)+(#REF!+($O$47^2)/2)*$O$52)/($O$47*SQRT($O$52))))*$EP89-NORMSDIST((((LN($EP89/$S$15)+(#REF!+($O$47^2)/2)*$O$52)/($O$47*SQRT($O$52)))-$O$47*SQRT(($O$52))))*$S$15*EXP(-#REF!*$O$52))*$R$15*100,0)</f>
        <v>0</v>
      </c>
      <c r="FD89" s="69">
        <f ca="1">IFERROR((NORMSDIST(((LN($EP89/$S$16)+(#REF!+($O$47^2)/2)*$O$52)/($O$47*SQRT($O$52))))*$EP89-NORMSDIST((((LN($EP89/$S$16)+(#REF!+($O$47^2)/2)*$O$52)/($O$47*SQRT($O$52)))-$O$47*SQRT(($O$52))))*$S$16*EXP(-#REF!*$O$52))*$R$16*100,0)</f>
        <v>0</v>
      </c>
      <c r="FE89" s="69">
        <f ca="1">IFERROR((NORMSDIST(((LN($EP89/$S$17)+(#REF!+($O$47^2)/2)*$O$52)/($O$47*SQRT($O$52))))*$EP89-NORMSDIST((((LN($EP89/$S$17)+(#REF!+($O$47^2)/2)*$O$52)/($O$47*SQRT($O$52)))-$O$47*SQRT(($O$52))))*$S$17*EXP(-#REF!*$O$52))*$R$17*100,0)</f>
        <v>0</v>
      </c>
      <c r="FF89" s="69">
        <f ca="1">IFERROR((NORMSDIST(((LN($EP89/$S$18)+(#REF!+($O$47^2)/2)*$O$52)/($O$47*SQRT($O$52))))*$EP89-NORMSDIST((((LN($EP89/$S$18)+(#REF!+($O$47^2)/2)*$O$52)/($O$47*SQRT($O$52)))-$O$47*SQRT(($O$52))))*$S$18*EXP(-#REF!*$O$52))*$R$18*100,0)</f>
        <v>0</v>
      </c>
      <c r="FG89" s="69">
        <f ca="1">IFERROR((NORMSDIST(((LN($EP89/$S$19)+(#REF!+($O$47^2)/2)*$O$52)/($O$47*SQRT($O$52))))*$EP89-NORMSDIST((((LN($EP89/$S$19)+(#REF!+($O$47^2)/2)*$O$52)/($O$47*SQRT($O$52)))-$O$47*SQRT(($O$52))))*$S$19*EXP(-#REF!*$O$52))*$R$19*100,0)</f>
        <v>0</v>
      </c>
      <c r="FH89" s="69">
        <f ca="1">IFERROR((NORMSDIST(((LN($EP89/$S$20)+(#REF!+($O$47^2)/2)*$O$52)/($O$47*SQRT($O$52))))*$EP89-NORMSDIST((((LN($EP89/$S$20)+(#REF!+($O$47^2)/2)*$O$52)/($O$47*SQRT($O$52)))-$O$47*SQRT(($O$52))))*$S$20*EXP(-#REF!*$O$52))*$R$20*100,0)</f>
        <v>0</v>
      </c>
      <c r="FI89" s="69">
        <f ca="1">IFERROR((NORMSDIST(((LN($EP89/$S$21)+(#REF!+($O$47^2)/2)*$O$52)/($O$47*SQRT($O$52))))*$EP89-NORMSDIST((((LN($EP89/$S$21)+(#REF!+($O$47^2)/2)*$O$52)/($O$47*SQRT($O$52)))-$O$47*SQRT(($O$52))))*$S$21*EXP(-#REF!*$O$52))*$R$21*100,0)</f>
        <v>0</v>
      </c>
      <c r="FJ89" s="69">
        <f ca="1">IFERROR((NORMSDIST(((LN($EP89/$S$22)+(#REF!+($O$47^2)/2)*$O$52)/($O$47*SQRT($O$52))))*$EP89-NORMSDIST((((LN($EP89/$S$22)+(#REF!+($O$47^2)/2)*$O$52)/($O$47*SQRT($O$52)))-$O$47*SQRT(($O$52))))*$S$22*EXP(-#REF!*$O$52))*$R$22*100,0)</f>
        <v>0</v>
      </c>
      <c r="FK89" s="69">
        <f ca="1">IFERROR((NORMSDIST(((LN($EP89/$S$23)+(#REF!+($O$47^2)/2)*$O$52)/($O$47*SQRT($O$52))))*$EP89-NORMSDIST((((LN($EP89/$S$23)+(#REF!+($O$47^2)/2)*$O$52)/($O$47*SQRT($O$52)))-$O$47*SQRT(($O$52))))*$S$23*EXP(-#REF!*$O$52))*$R$23*100,0)</f>
        <v>0</v>
      </c>
      <c r="FL89" s="69">
        <f ca="1">IFERROR((NORMSDIST(((LN($EP89/$S$24)+(#REF!+($O$47^2)/2)*$O$52)/($O$47*SQRT($O$52))))*$EP89-NORMSDIST((((LN($EP89/$S$24)+(#REF!+($O$47^2)/2)*$O$52)/($O$47*SQRT($O$52)))-$O$47*SQRT(($O$52))))*$S$24*EXP(-#REF!*$O$52))*$R$24*100,0)</f>
        <v>0</v>
      </c>
      <c r="FM89" s="69">
        <f ca="1">IFERROR((NORMSDIST(((LN($EP89/$S$25)+(#REF!+($O$47^2)/2)*$O$52)/($O$47*SQRT($O$52))))*$EP89-NORMSDIST((((LN($EP89/$S$25)+(#REF!+($O$47^2)/2)*$O$52)/($O$47*SQRT($O$52)))-$O$47*SQRT(($O$52))))*$S$25*EXP(-#REF!*$O$52))*$R$25*100,0)</f>
        <v>0</v>
      </c>
      <c r="FN89" s="69">
        <f ca="1">IFERROR((NORMSDIST(((LN($EP89/$S$26)+(#REF!+($O$47^2)/2)*$O$52)/($O$47*SQRT($O$52))))*$EP89-NORMSDIST((((LN($EP89/$S$26)+(#REF!+($O$47^2)/2)*$O$52)/($O$47*SQRT($O$52)))-$O$47*SQRT(($O$52))))*$S$26*EXP(-#REF!*$O$52))*$R$26*100,0)</f>
        <v>0</v>
      </c>
      <c r="FO89" s="69">
        <f ca="1">IFERROR((NORMSDIST(((LN($EP89/$S$27)+(#REF!+($O$47^2)/2)*$O$52)/($O$47*SQRT($O$52))))*$EP89-NORMSDIST((((LN($EP89/$S$27)+(#REF!+($O$47^2)/2)*$O$52)/($O$47*SQRT($O$52)))-$O$47*SQRT(($O$52))))*$S$27*EXP(-#REF!*$O$52))*$R$27*100,0)</f>
        <v>0</v>
      </c>
      <c r="FP89" s="69">
        <f ca="1">IFERROR((NORMSDIST(((LN($EP89/$S$28)+(#REF!+($O$47^2)/2)*$O$52)/($O$47*SQRT($O$52))))*$EP89-NORMSDIST((((LN($EP89/$S$28)+(#REF!+($O$47^2)/2)*$O$52)/($O$47*SQRT($O$52)))-$O$47*SQRT(($O$52))))*$S$28*EXP(-#REF!*$O$52))*$R$28*100,0)</f>
        <v>0</v>
      </c>
      <c r="FQ89" s="69">
        <f ca="1">IFERROR((NORMSDIST(((LN($EP89/$S$29)+(#REF!+($O$47^2)/2)*$O$52)/($O$47*SQRT($O$52))))*$EP89-NORMSDIST((((LN($EP89/$S$29)+(#REF!+($O$47^2)/2)*$O$52)/($O$47*SQRT($O$52)))-$O$47*SQRT(($O$52))))*$S$29*EXP(-#REF!*$O$52))*$R$29*100,0)</f>
        <v>0</v>
      </c>
      <c r="FR89" s="69">
        <f ca="1">IFERROR((NORMSDIST(((LN($EP89/$S$30)+(#REF!+($O$47^2)/2)*$O$52)/($O$47*SQRT($O$52))))*$EP89-NORMSDIST((((LN($EP89/$S$30)+(#REF!+($O$47^2)/2)*$O$52)/($O$47*SQRT($O$52)))-$O$47*SQRT(($O$52))))*$S$30*EXP(-#REF!*$O$52))*$R$30*100,0)</f>
        <v>0</v>
      </c>
      <c r="FS89" s="69">
        <f ca="1">IFERROR((NORMSDIST(((LN($EP89/$S$31)+(#REF!+($O$47^2)/2)*$O$52)/($O$47*SQRT($O$52))))*$EP89-NORMSDIST((((LN($EP89/$S$31)+(#REF!+($O$47^2)/2)*$O$52)/($O$47*SQRT($O$52)))-$O$47*SQRT(($O$52))))*$S$31*EXP(-#REF!*$O$52))*$R$31*100,0)</f>
        <v>0</v>
      </c>
      <c r="FT89" s="69">
        <f ca="1">IFERROR((NORMSDIST(((LN($EP89/$S$32)+(#REF!+($O$47^2)/2)*$O$52)/($O$47*SQRT($O$52))))*$EP89-NORMSDIST((((LN($EP89/$S$32)+(#REF!+($O$47^2)/2)*$O$52)/($O$47*SQRT($O$52)))-$O$47*SQRT(($O$52))))*$S$32*EXP(-#REF!*$O$52))*$R$32*100,0)</f>
        <v>0</v>
      </c>
      <c r="FU89" s="69">
        <f ca="1">IFERROR((NORMSDIST(((LN($EP89/$S$33)+(#REF!+($O$47^2)/2)*$O$52)/($O$47*SQRT($O$52))))*$EP89-NORMSDIST((((LN($EP89/$S$33)+(#REF!+($O$47^2)/2)*$O$52)/($O$47*SQRT($O$52)))-$O$47*SQRT(($O$52))))*$S$33*EXP(-#REF!*$O$52))*$R$33*100,0)</f>
        <v>0</v>
      </c>
      <c r="FV89" s="69">
        <f ca="1">IFERROR((NORMSDIST(((LN($EP89/$S$34)+(#REF!+($O$47^2)/2)*$O$52)/($O$47*SQRT($O$52))))*$EP89-NORMSDIST((((LN($EP89/$S$34)+(#REF!+($O$47^2)/2)*$O$52)/($O$47*SQRT($O$52)))-$O$47*SQRT(($O$52))))*$S$34*EXP(-#REF!*$O$52))*$R$34*100,0)</f>
        <v>0</v>
      </c>
      <c r="FW89" s="69">
        <f ca="1">IFERROR((NORMSDIST(((LN($EP89/$S$35)+(#REF!+($O$47^2)/2)*$O$52)/($O$47*SQRT($O$52))))*$EP89-NORMSDIST((((LN($EP89/$S$35)+(#REF!+($O$47^2)/2)*$O$52)/($O$47*SQRT($O$52)))-$O$47*SQRT(($O$52))))*$S$35*EXP(-#REF!*$O$52))*$R$35*100,0)</f>
        <v>0</v>
      </c>
      <c r="FX89" s="69">
        <f ca="1">IFERROR((NORMSDIST(((LN($EP89/$S$36)+(#REF!+($O$47^2)/2)*$O$52)/($O$47*SQRT($O$52))))*$EP89-NORMSDIST((((LN($EP89/$S$36)+(#REF!+($O$47^2)/2)*$O$52)/($O$47*SQRT($O$52)))-$O$47*SQRT(($O$52))))*$S$36*EXP(-#REF!*$O$52))*$R$36*100,0)</f>
        <v>0</v>
      </c>
      <c r="FY89" s="69">
        <f ca="1">IFERROR((NORMSDIST(((LN($EP89/$S$37)+(#REF!+($O$47^2)/2)*$O$52)/($O$47*SQRT($O$52))))*$EP89-NORMSDIST((((LN($EP89/$S$37)+(#REF!+($O$47^2)/2)*$O$52)/($O$47*SQRT($O$52)))-$O$47*SQRT(($O$52))))*$S$37*EXP(-#REF!*$O$52))*$R$37*100,0)</f>
        <v>0</v>
      </c>
      <c r="FZ89" s="69">
        <f ca="1">IFERROR((NORMSDIST(((LN($EP89/$S$38)+(#REF!+($O$47^2)/2)*$O$52)/($O$47*SQRT($O$52))))*$EP89-NORMSDIST((((LN($EP89/$S$38)+(#REF!+($O$47^2)/2)*$O$52)/($O$47*SQRT($O$52)))-$O$47*SQRT(($O$52))))*$S$38*EXP(-#REF!*$O$52))*$R$38*100,0)</f>
        <v>0</v>
      </c>
      <c r="GA89" s="69">
        <f ca="1">IFERROR((NORMSDIST(((LN($EP89/$S$39)+(#REF!+($O$47^2)/2)*$O$52)/($O$47*SQRT($O$52))))*$EP89-NORMSDIST((((LN($EP89/$S$39)+(#REF!+($O$47^2)/2)*$O$52)/($O$47*SQRT($O$52)))-$O$47*SQRT(($O$52))))*$S$39*EXP(-#REF!*$O$52))*$R$39*100,0)</f>
        <v>0</v>
      </c>
      <c r="GB89" s="69">
        <f ca="1">IFERROR((NORMSDIST(((LN($EP89/$S$40)+(#REF!+($O$47^2)/2)*$O$52)/($O$47*SQRT($O$52))))*$EP89-NORMSDIST((((LN($EP89/$S$40)+(#REF!+($O$47^2)/2)*$O$52)/($O$47*SQRT($O$52)))-$O$47*SQRT(($O$52))))*$S$40*EXP(-#REF!*$O$52))*$R$40*100,0)</f>
        <v>0</v>
      </c>
      <c r="GC89" s="69">
        <f ca="1">IFERROR((NORMSDIST(((LN($EP89/$S$41)+(#REF!+($O$47^2)/2)*$O$52)/($O$47*SQRT($O$52))))*$EP89-NORMSDIST((((LN($EP89/$S$41)+(#REF!+($O$47^2)/2)*$O$52)/($O$47*SQRT($O$52)))-$O$47*SQRT(($O$52))))*$S$41*EXP(-#REF!*$O$52))*$R$41*100,0)</f>
        <v>0</v>
      </c>
      <c r="GD89" s="69">
        <f ca="1">IFERROR((NORMSDIST(((LN($EP89/$S$42)+(#REF!+($O$47^2)/2)*$O$52)/($O$47*SQRT($O$52))))*$EP89-NORMSDIST((((LN($EP89/$S$42)+(#REF!+($O$47^2)/2)*$O$52)/($O$47*SQRT($O$52)))-$O$47*SQRT(($O$52))))*$S$42*EXP(-#REF!*$O$52))*$R$42*100,0)</f>
        <v>0</v>
      </c>
      <c r="GE89" s="102">
        <f t="shared" ca="1" si="185"/>
        <v>0</v>
      </c>
    </row>
    <row r="90" spans="103:187">
      <c r="CY90" s="68">
        <f t="shared" si="142"/>
        <v>4283.8335164160007</v>
      </c>
      <c r="CZ90" s="69">
        <f t="shared" si="143"/>
        <v>0</v>
      </c>
      <c r="DA90" s="69">
        <f t="shared" si="144"/>
        <v>0</v>
      </c>
      <c r="DB90" s="69">
        <f t="shared" si="145"/>
        <v>0</v>
      </c>
      <c r="DC90" s="69">
        <f t="shared" si="146"/>
        <v>0</v>
      </c>
      <c r="DD90" s="69">
        <f t="shared" si="147"/>
        <v>0</v>
      </c>
      <c r="DE90" s="69">
        <f t="shared" si="148"/>
        <v>0</v>
      </c>
      <c r="DF90" s="69">
        <f t="shared" si="149"/>
        <v>0</v>
      </c>
      <c r="DG90" s="69">
        <f t="shared" si="150"/>
        <v>0</v>
      </c>
      <c r="DH90" s="69">
        <f t="shared" si="151"/>
        <v>0</v>
      </c>
      <c r="DI90" s="69">
        <f t="shared" si="152"/>
        <v>0</v>
      </c>
      <c r="DJ90" s="69">
        <f t="shared" si="153"/>
        <v>0</v>
      </c>
      <c r="DK90" s="69">
        <f t="shared" si="154"/>
        <v>0</v>
      </c>
      <c r="DL90" s="69">
        <f t="shared" si="155"/>
        <v>0</v>
      </c>
      <c r="DM90" s="69">
        <f t="shared" si="156"/>
        <v>0</v>
      </c>
      <c r="DN90" s="69">
        <f t="shared" si="157"/>
        <v>0</v>
      </c>
      <c r="DO90" s="69">
        <f t="shared" si="158"/>
        <v>0</v>
      </c>
      <c r="DP90" s="69">
        <f t="shared" si="159"/>
        <v>0</v>
      </c>
      <c r="DQ90" s="69">
        <f t="shared" si="160"/>
        <v>0</v>
      </c>
      <c r="DR90" s="69">
        <f t="shared" si="161"/>
        <v>0</v>
      </c>
      <c r="DS90" s="69">
        <f t="shared" si="162"/>
        <v>0</v>
      </c>
      <c r="DT90" s="69">
        <f t="shared" si="163"/>
        <v>0</v>
      </c>
      <c r="DU90" s="69">
        <f t="shared" si="164"/>
        <v>0</v>
      </c>
      <c r="DV90" s="69">
        <f t="shared" si="165"/>
        <v>0</v>
      </c>
      <c r="DW90" s="69">
        <f t="shared" si="166"/>
        <v>0</v>
      </c>
      <c r="DX90" s="69">
        <f t="shared" si="167"/>
        <v>0</v>
      </c>
      <c r="DY90" s="69">
        <f t="shared" si="168"/>
        <v>0</v>
      </c>
      <c r="DZ90" s="69">
        <f t="shared" si="169"/>
        <v>0</v>
      </c>
      <c r="EA90" s="69">
        <f t="shared" si="170"/>
        <v>0</v>
      </c>
      <c r="EB90" s="69">
        <f t="shared" si="171"/>
        <v>0</v>
      </c>
      <c r="EC90" s="69">
        <f t="shared" si="172"/>
        <v>0</v>
      </c>
      <c r="ED90" s="69">
        <f t="shared" si="173"/>
        <v>0</v>
      </c>
      <c r="EE90" s="69">
        <f t="shared" si="174"/>
        <v>0</v>
      </c>
      <c r="EF90" s="69">
        <f t="shared" si="175"/>
        <v>0</v>
      </c>
      <c r="EG90" s="69">
        <f t="shared" si="176"/>
        <v>0</v>
      </c>
      <c r="EH90" s="69">
        <f t="shared" si="177"/>
        <v>0</v>
      </c>
      <c r="EI90" s="69">
        <f t="shared" si="178"/>
        <v>0</v>
      </c>
      <c r="EJ90" s="69">
        <f t="shared" si="179"/>
        <v>0</v>
      </c>
      <c r="EK90" s="69">
        <f t="shared" si="180"/>
        <v>0</v>
      </c>
      <c r="EL90" s="69">
        <f t="shared" si="181"/>
        <v>0</v>
      </c>
      <c r="EM90" s="69">
        <f t="shared" si="182"/>
        <v>0</v>
      </c>
      <c r="EN90" s="102">
        <f t="shared" si="183"/>
        <v>0</v>
      </c>
      <c r="EO90" s="58"/>
      <c r="EP90" s="68">
        <f t="shared" si="184"/>
        <v>4283.8335164160007</v>
      </c>
      <c r="EQ90" s="69">
        <f ca="1">IFERROR((NORMSDIST(((LN($EP90/$S$3)+(#REF!+($O$47^2)/2)*$O$52)/($O$47*SQRT($O$52))))*$EP90-NORMSDIST((((LN($EP90/$S$3)+(#REF!+($O$47^2)/2)*$O$52)/($O$47*SQRT($O$52)))-$O$47*SQRT(($O$52))))*$S$3*EXP(-#REF!*$O$52))*$R$3*100,0)</f>
        <v>0</v>
      </c>
      <c r="ER90" s="69">
        <f ca="1">IFERROR((NORMSDIST(((LN($EP90/$S$4)+(#REF!+($O$47^2)/2)*$O$52)/($O$47*SQRT($O$52))))*$EP90-NORMSDIST((((LN($EP90/$S$4)+(#REF!+($O$47^2)/2)*$O$52)/($O$47*SQRT($O$52)))-$O$47*SQRT(($O$52))))*$S$4*EXP(-#REF!*$O$52))*$R$4*100,0)</f>
        <v>0</v>
      </c>
      <c r="ES90" s="69">
        <f ca="1">IFERROR((NORMSDIST(((LN($EP90/$S$5)+(#REF!+($O$47^2)/2)*$O$52)/($O$47*SQRT($O$52))))*$EP90-NORMSDIST((((LN($EP90/$S$5)+(#REF!+($O$47^2)/2)*$O$52)/($O$47*SQRT($O$52)))-$O$47*SQRT(($O$52))))*$S$5*EXP(-#REF!*$O$52))*$R$5*100,0)</f>
        <v>0</v>
      </c>
      <c r="ET90" s="69">
        <f ca="1">IFERROR((NORMSDIST(((LN($EP90/$S$6)+(#REF!+($O$47^2)/2)*$O$52)/($O$47*SQRT($O$52))))*$EP90-NORMSDIST((((LN($EP90/$S$6)+(#REF!+($O$47^2)/2)*$O$52)/($O$47*SQRT($O$52)))-$O$47*SQRT(($O$52))))*$S$6*EXP(-#REF!*$O$52))*$R$6*100,0)</f>
        <v>0</v>
      </c>
      <c r="EU90" s="69">
        <f ca="1">IFERROR((NORMSDIST(((LN($EP90/$S$7)+(#REF!+($O$47^2)/2)*$O$52)/($O$47*SQRT($O$52))))*$EP90-NORMSDIST((((LN($EP90/$S$7)+(#REF!+($O$47^2)/2)*$O$52)/($O$47*SQRT($O$52)))-$O$47*SQRT(($O$52))))*$S$7*EXP(-#REF!*$O$52))*$R$7*100,0)</f>
        <v>0</v>
      </c>
      <c r="EV90" s="69">
        <f ca="1">IFERROR((NORMSDIST(((LN($EP90/$S$8)+(#REF!+($O$47^2)/2)*$O$52)/($O$47*SQRT($O$52))))*$EP90-NORMSDIST((((LN($EP90/$S$8)+(#REF!+($O$47^2)/2)*$O$52)/($O$47*SQRT($O$52)))-$O$47*SQRT(($O$52))))*$S$8*EXP(-#REF!*$O$52))*$R$8*100,0)</f>
        <v>0</v>
      </c>
      <c r="EW90" s="69">
        <f ca="1">IFERROR((NORMSDIST(((LN($EP90/$S$9)+(#REF!+($O$47^2)/2)*$O$52)/($O$47*SQRT($O$52))))*$EP90-NORMSDIST((((LN($EP90/$S$9)+(#REF!+($O$47^2)/2)*$O$52)/($O$47*SQRT($O$52)))-$O$47*SQRT(($O$52))))*$S$9*EXP(-#REF!*$O$52))*$R$9*100,0)</f>
        <v>0</v>
      </c>
      <c r="EX90" s="69">
        <f ca="1">IFERROR((NORMSDIST(((LN($EP90/$S$10)+(#REF!+($O$47^2)/2)*$O$52)/($O$47*SQRT($O$52))))*$EP90-NORMSDIST((((LN($EP90/$S$10)+(#REF!+($O$47^2)/2)*$O$52)/($O$47*SQRT($O$52)))-$O$47*SQRT(($O$52))))*$S$10*EXP(-#REF!*$O$52))*$R$10*100,0)</f>
        <v>0</v>
      </c>
      <c r="EY90" s="69">
        <f ca="1">IFERROR((NORMSDIST(((LN($EP90/$S$11)+(#REF!+($O$47^2)/2)*$O$52)/($O$47*SQRT($O$52))))*$EP90-NORMSDIST((((LN($EP90/$S$11)+(#REF!+($O$47^2)/2)*$O$52)/($O$47*SQRT($O$52)))-$O$47*SQRT(($O$52))))*$S$11*EXP(-#REF!*$O$52))*$R$11*100,0)</f>
        <v>0</v>
      </c>
      <c r="EZ90" s="69">
        <f ca="1">IFERROR((NORMSDIST(((LN($EP90/$S$12)+(#REF!+($O$47^2)/2)*$O$52)/($O$47*SQRT($O$52))))*$EP90-NORMSDIST((((LN($EP90/$S$12)+(#REF!+($O$47^2)/2)*$O$52)/($O$47*SQRT($O$52)))-$O$47*SQRT(($O$52))))*$S$12*EXP(-#REF!*$O$52))*$R$12*100,0)</f>
        <v>0</v>
      </c>
      <c r="FA90" s="69">
        <f ca="1">IFERROR((NORMSDIST(((LN($EP90/$S$13)+(#REF!+($O$47^2)/2)*$O$52)/($O$47*SQRT($O$52))))*$EP90-NORMSDIST((((LN($EP90/$S$13)+(#REF!+($O$47^2)/2)*$O$52)/($O$47*SQRT($O$52)))-$O$47*SQRT(($O$52))))*$S$13*EXP(-#REF!*$O$52))*$R$13*100,0)</f>
        <v>0</v>
      </c>
      <c r="FB90" s="69">
        <f ca="1">IFERROR((NORMSDIST(((LN($EP90/$S$14)+(#REF!+($O$47^2)/2)*$O$52)/($O$47*SQRT($O$52))))*$EP90-NORMSDIST((((LN($EP90/$S$14)+(#REF!+($O$47^2)/2)*$O$52)/($O$47*SQRT($O$52)))-$O$47*SQRT(($O$52))))*$S$14*EXP(-#REF!*$O$52))*$R$14*100,0)</f>
        <v>0</v>
      </c>
      <c r="FC90" s="69">
        <f ca="1">IFERROR((NORMSDIST(((LN($EP90/$S$15)+(#REF!+($O$47^2)/2)*$O$52)/($O$47*SQRT($O$52))))*$EP90-NORMSDIST((((LN($EP90/$S$15)+(#REF!+($O$47^2)/2)*$O$52)/($O$47*SQRT($O$52)))-$O$47*SQRT(($O$52))))*$S$15*EXP(-#REF!*$O$52))*$R$15*100,0)</f>
        <v>0</v>
      </c>
      <c r="FD90" s="69">
        <f ca="1">IFERROR((NORMSDIST(((LN($EP90/$S$16)+(#REF!+($O$47^2)/2)*$O$52)/($O$47*SQRT($O$52))))*$EP90-NORMSDIST((((LN($EP90/$S$16)+(#REF!+($O$47^2)/2)*$O$52)/($O$47*SQRT($O$52)))-$O$47*SQRT(($O$52))))*$S$16*EXP(-#REF!*$O$52))*$R$16*100,0)</f>
        <v>0</v>
      </c>
      <c r="FE90" s="69">
        <f ca="1">IFERROR((NORMSDIST(((LN($EP90/$S$17)+(#REF!+($O$47^2)/2)*$O$52)/($O$47*SQRT($O$52))))*$EP90-NORMSDIST((((LN($EP90/$S$17)+(#REF!+($O$47^2)/2)*$O$52)/($O$47*SQRT($O$52)))-$O$47*SQRT(($O$52))))*$S$17*EXP(-#REF!*$O$52))*$R$17*100,0)</f>
        <v>0</v>
      </c>
      <c r="FF90" s="69">
        <f ca="1">IFERROR((NORMSDIST(((LN($EP90/$S$18)+(#REF!+($O$47^2)/2)*$O$52)/($O$47*SQRT($O$52))))*$EP90-NORMSDIST((((LN($EP90/$S$18)+(#REF!+($O$47^2)/2)*$O$52)/($O$47*SQRT($O$52)))-$O$47*SQRT(($O$52))))*$S$18*EXP(-#REF!*$O$52))*$R$18*100,0)</f>
        <v>0</v>
      </c>
      <c r="FG90" s="69">
        <f ca="1">IFERROR((NORMSDIST(((LN($EP90/$S$19)+(#REF!+($O$47^2)/2)*$O$52)/($O$47*SQRT($O$52))))*$EP90-NORMSDIST((((LN($EP90/$S$19)+(#REF!+($O$47^2)/2)*$O$52)/($O$47*SQRT($O$52)))-$O$47*SQRT(($O$52))))*$S$19*EXP(-#REF!*$O$52))*$R$19*100,0)</f>
        <v>0</v>
      </c>
      <c r="FH90" s="69">
        <f ca="1">IFERROR((NORMSDIST(((LN($EP90/$S$20)+(#REF!+($O$47^2)/2)*$O$52)/($O$47*SQRT($O$52))))*$EP90-NORMSDIST((((LN($EP90/$S$20)+(#REF!+($O$47^2)/2)*$O$52)/($O$47*SQRT($O$52)))-$O$47*SQRT(($O$52))))*$S$20*EXP(-#REF!*$O$52))*$R$20*100,0)</f>
        <v>0</v>
      </c>
      <c r="FI90" s="69">
        <f ca="1">IFERROR((NORMSDIST(((LN($EP90/$S$21)+(#REF!+($O$47^2)/2)*$O$52)/($O$47*SQRT($O$52))))*$EP90-NORMSDIST((((LN($EP90/$S$21)+(#REF!+($O$47^2)/2)*$O$52)/($O$47*SQRT($O$52)))-$O$47*SQRT(($O$52))))*$S$21*EXP(-#REF!*$O$52))*$R$21*100,0)</f>
        <v>0</v>
      </c>
      <c r="FJ90" s="69">
        <f ca="1">IFERROR((NORMSDIST(((LN($EP90/$S$22)+(#REF!+($O$47^2)/2)*$O$52)/($O$47*SQRT($O$52))))*$EP90-NORMSDIST((((LN($EP90/$S$22)+(#REF!+($O$47^2)/2)*$O$52)/($O$47*SQRT($O$52)))-$O$47*SQRT(($O$52))))*$S$22*EXP(-#REF!*$O$52))*$R$22*100,0)</f>
        <v>0</v>
      </c>
      <c r="FK90" s="69">
        <f ca="1">IFERROR((NORMSDIST(((LN($EP90/$S$23)+(#REF!+($O$47^2)/2)*$O$52)/($O$47*SQRT($O$52))))*$EP90-NORMSDIST((((LN($EP90/$S$23)+(#REF!+($O$47^2)/2)*$O$52)/($O$47*SQRT($O$52)))-$O$47*SQRT(($O$52))))*$S$23*EXP(-#REF!*$O$52))*$R$23*100,0)</f>
        <v>0</v>
      </c>
      <c r="FL90" s="69">
        <f ca="1">IFERROR((NORMSDIST(((LN($EP90/$S$24)+(#REF!+($O$47^2)/2)*$O$52)/($O$47*SQRT($O$52))))*$EP90-NORMSDIST((((LN($EP90/$S$24)+(#REF!+($O$47^2)/2)*$O$52)/($O$47*SQRT($O$52)))-$O$47*SQRT(($O$52))))*$S$24*EXP(-#REF!*$O$52))*$R$24*100,0)</f>
        <v>0</v>
      </c>
      <c r="FM90" s="69">
        <f ca="1">IFERROR((NORMSDIST(((LN($EP90/$S$25)+(#REF!+($O$47^2)/2)*$O$52)/($O$47*SQRT($O$52))))*$EP90-NORMSDIST((((LN($EP90/$S$25)+(#REF!+($O$47^2)/2)*$O$52)/($O$47*SQRT($O$52)))-$O$47*SQRT(($O$52))))*$S$25*EXP(-#REF!*$O$52))*$R$25*100,0)</f>
        <v>0</v>
      </c>
      <c r="FN90" s="69">
        <f ca="1">IFERROR((NORMSDIST(((LN($EP90/$S$26)+(#REF!+($O$47^2)/2)*$O$52)/($O$47*SQRT($O$52))))*$EP90-NORMSDIST((((LN($EP90/$S$26)+(#REF!+($O$47^2)/2)*$O$52)/($O$47*SQRT($O$52)))-$O$47*SQRT(($O$52))))*$S$26*EXP(-#REF!*$O$52))*$R$26*100,0)</f>
        <v>0</v>
      </c>
      <c r="FO90" s="69">
        <f ca="1">IFERROR((NORMSDIST(((LN($EP90/$S$27)+(#REF!+($O$47^2)/2)*$O$52)/($O$47*SQRT($O$52))))*$EP90-NORMSDIST((((LN($EP90/$S$27)+(#REF!+($O$47^2)/2)*$O$52)/($O$47*SQRT($O$52)))-$O$47*SQRT(($O$52))))*$S$27*EXP(-#REF!*$O$52))*$R$27*100,0)</f>
        <v>0</v>
      </c>
      <c r="FP90" s="69">
        <f ca="1">IFERROR((NORMSDIST(((LN($EP90/$S$28)+(#REF!+($O$47^2)/2)*$O$52)/($O$47*SQRT($O$52))))*$EP90-NORMSDIST((((LN($EP90/$S$28)+(#REF!+($O$47^2)/2)*$O$52)/($O$47*SQRT($O$52)))-$O$47*SQRT(($O$52))))*$S$28*EXP(-#REF!*$O$52))*$R$28*100,0)</f>
        <v>0</v>
      </c>
      <c r="FQ90" s="69">
        <f ca="1">IFERROR((NORMSDIST(((LN($EP90/$S$29)+(#REF!+($O$47^2)/2)*$O$52)/($O$47*SQRT($O$52))))*$EP90-NORMSDIST((((LN($EP90/$S$29)+(#REF!+($O$47^2)/2)*$O$52)/($O$47*SQRT($O$52)))-$O$47*SQRT(($O$52))))*$S$29*EXP(-#REF!*$O$52))*$R$29*100,0)</f>
        <v>0</v>
      </c>
      <c r="FR90" s="69">
        <f ca="1">IFERROR((NORMSDIST(((LN($EP90/$S$30)+(#REF!+($O$47^2)/2)*$O$52)/($O$47*SQRT($O$52))))*$EP90-NORMSDIST((((LN($EP90/$S$30)+(#REF!+($O$47^2)/2)*$O$52)/($O$47*SQRT($O$52)))-$O$47*SQRT(($O$52))))*$S$30*EXP(-#REF!*$O$52))*$R$30*100,0)</f>
        <v>0</v>
      </c>
      <c r="FS90" s="69">
        <f ca="1">IFERROR((NORMSDIST(((LN($EP90/$S$31)+(#REF!+($O$47^2)/2)*$O$52)/($O$47*SQRT($O$52))))*$EP90-NORMSDIST((((LN($EP90/$S$31)+(#REF!+($O$47^2)/2)*$O$52)/($O$47*SQRT($O$52)))-$O$47*SQRT(($O$52))))*$S$31*EXP(-#REF!*$O$52))*$R$31*100,0)</f>
        <v>0</v>
      </c>
      <c r="FT90" s="69">
        <f ca="1">IFERROR((NORMSDIST(((LN($EP90/$S$32)+(#REF!+($O$47^2)/2)*$O$52)/($O$47*SQRT($O$52))))*$EP90-NORMSDIST((((LN($EP90/$S$32)+(#REF!+($O$47^2)/2)*$O$52)/($O$47*SQRT($O$52)))-$O$47*SQRT(($O$52))))*$S$32*EXP(-#REF!*$O$52))*$R$32*100,0)</f>
        <v>0</v>
      </c>
      <c r="FU90" s="69">
        <f ca="1">IFERROR((NORMSDIST(((LN($EP90/$S$33)+(#REF!+($O$47^2)/2)*$O$52)/($O$47*SQRT($O$52))))*$EP90-NORMSDIST((((LN($EP90/$S$33)+(#REF!+($O$47^2)/2)*$O$52)/($O$47*SQRT($O$52)))-$O$47*SQRT(($O$52))))*$S$33*EXP(-#REF!*$O$52))*$R$33*100,0)</f>
        <v>0</v>
      </c>
      <c r="FV90" s="69">
        <f ca="1">IFERROR((NORMSDIST(((LN($EP90/$S$34)+(#REF!+($O$47^2)/2)*$O$52)/($O$47*SQRT($O$52))))*$EP90-NORMSDIST((((LN($EP90/$S$34)+(#REF!+($O$47^2)/2)*$O$52)/($O$47*SQRT($O$52)))-$O$47*SQRT(($O$52))))*$S$34*EXP(-#REF!*$O$52))*$R$34*100,0)</f>
        <v>0</v>
      </c>
      <c r="FW90" s="69">
        <f ca="1">IFERROR((NORMSDIST(((LN($EP90/$S$35)+(#REF!+($O$47^2)/2)*$O$52)/($O$47*SQRT($O$52))))*$EP90-NORMSDIST((((LN($EP90/$S$35)+(#REF!+($O$47^2)/2)*$O$52)/($O$47*SQRT($O$52)))-$O$47*SQRT(($O$52))))*$S$35*EXP(-#REF!*$O$52))*$R$35*100,0)</f>
        <v>0</v>
      </c>
      <c r="FX90" s="69">
        <f ca="1">IFERROR((NORMSDIST(((LN($EP90/$S$36)+(#REF!+($O$47^2)/2)*$O$52)/($O$47*SQRT($O$52))))*$EP90-NORMSDIST((((LN($EP90/$S$36)+(#REF!+($O$47^2)/2)*$O$52)/($O$47*SQRT($O$52)))-$O$47*SQRT(($O$52))))*$S$36*EXP(-#REF!*$O$52))*$R$36*100,0)</f>
        <v>0</v>
      </c>
      <c r="FY90" s="69">
        <f ca="1">IFERROR((NORMSDIST(((LN($EP90/$S$37)+(#REF!+($O$47^2)/2)*$O$52)/($O$47*SQRT($O$52))))*$EP90-NORMSDIST((((LN($EP90/$S$37)+(#REF!+($O$47^2)/2)*$O$52)/($O$47*SQRT($O$52)))-$O$47*SQRT(($O$52))))*$S$37*EXP(-#REF!*$O$52))*$R$37*100,0)</f>
        <v>0</v>
      </c>
      <c r="FZ90" s="69">
        <f ca="1">IFERROR((NORMSDIST(((LN($EP90/$S$38)+(#REF!+($O$47^2)/2)*$O$52)/($O$47*SQRT($O$52))))*$EP90-NORMSDIST((((LN($EP90/$S$38)+(#REF!+($O$47^2)/2)*$O$52)/($O$47*SQRT($O$52)))-$O$47*SQRT(($O$52))))*$S$38*EXP(-#REF!*$O$52))*$R$38*100,0)</f>
        <v>0</v>
      </c>
      <c r="GA90" s="69">
        <f ca="1">IFERROR((NORMSDIST(((LN($EP90/$S$39)+(#REF!+($O$47^2)/2)*$O$52)/($O$47*SQRT($O$52))))*$EP90-NORMSDIST((((LN($EP90/$S$39)+(#REF!+($O$47^2)/2)*$O$52)/($O$47*SQRT($O$52)))-$O$47*SQRT(($O$52))))*$S$39*EXP(-#REF!*$O$52))*$R$39*100,0)</f>
        <v>0</v>
      </c>
      <c r="GB90" s="69">
        <f ca="1">IFERROR((NORMSDIST(((LN($EP90/$S$40)+(#REF!+($O$47^2)/2)*$O$52)/($O$47*SQRT($O$52))))*$EP90-NORMSDIST((((LN($EP90/$S$40)+(#REF!+($O$47^2)/2)*$O$52)/($O$47*SQRT($O$52)))-$O$47*SQRT(($O$52))))*$S$40*EXP(-#REF!*$O$52))*$R$40*100,0)</f>
        <v>0</v>
      </c>
      <c r="GC90" s="69">
        <f ca="1">IFERROR((NORMSDIST(((LN($EP90/$S$41)+(#REF!+($O$47^2)/2)*$O$52)/($O$47*SQRT($O$52))))*$EP90-NORMSDIST((((LN($EP90/$S$41)+(#REF!+($O$47^2)/2)*$O$52)/($O$47*SQRT($O$52)))-$O$47*SQRT(($O$52))))*$S$41*EXP(-#REF!*$O$52))*$R$41*100,0)</f>
        <v>0</v>
      </c>
      <c r="GD90" s="69">
        <f ca="1">IFERROR((NORMSDIST(((LN($EP90/$S$42)+(#REF!+($O$47^2)/2)*$O$52)/($O$47*SQRT($O$52))))*$EP90-NORMSDIST((((LN($EP90/$S$42)+(#REF!+($O$47^2)/2)*$O$52)/($O$47*SQRT($O$52)))-$O$47*SQRT(($O$52))))*$S$42*EXP(-#REF!*$O$52))*$R$42*100,0)</f>
        <v>0</v>
      </c>
      <c r="GE90" s="102">
        <f t="shared" ca="1" si="185"/>
        <v>0</v>
      </c>
    </row>
    <row r="91" spans="103:187">
      <c r="CY91" s="68">
        <f t="shared" si="142"/>
        <v>4369.5101867443209</v>
      </c>
      <c r="CZ91" s="69">
        <f t="shared" si="143"/>
        <v>0</v>
      </c>
      <c r="DA91" s="69">
        <f t="shared" si="144"/>
        <v>0</v>
      </c>
      <c r="DB91" s="69">
        <f t="shared" si="145"/>
        <v>0</v>
      </c>
      <c r="DC91" s="69">
        <f t="shared" si="146"/>
        <v>0</v>
      </c>
      <c r="DD91" s="69">
        <f t="shared" si="147"/>
        <v>0</v>
      </c>
      <c r="DE91" s="69">
        <f t="shared" si="148"/>
        <v>0</v>
      </c>
      <c r="DF91" s="69">
        <f t="shared" si="149"/>
        <v>0</v>
      </c>
      <c r="DG91" s="69">
        <f t="shared" si="150"/>
        <v>0</v>
      </c>
      <c r="DH91" s="69">
        <f t="shared" si="151"/>
        <v>0</v>
      </c>
      <c r="DI91" s="69">
        <f t="shared" si="152"/>
        <v>0</v>
      </c>
      <c r="DJ91" s="69">
        <f t="shared" si="153"/>
        <v>0</v>
      </c>
      <c r="DK91" s="69">
        <f t="shared" si="154"/>
        <v>0</v>
      </c>
      <c r="DL91" s="69">
        <f t="shared" si="155"/>
        <v>0</v>
      </c>
      <c r="DM91" s="69">
        <f t="shared" si="156"/>
        <v>0</v>
      </c>
      <c r="DN91" s="69">
        <f t="shared" si="157"/>
        <v>0</v>
      </c>
      <c r="DO91" s="69">
        <f t="shared" si="158"/>
        <v>0</v>
      </c>
      <c r="DP91" s="69">
        <f t="shared" si="159"/>
        <v>0</v>
      </c>
      <c r="DQ91" s="69">
        <f t="shared" si="160"/>
        <v>0</v>
      </c>
      <c r="DR91" s="69">
        <f t="shared" si="161"/>
        <v>0</v>
      </c>
      <c r="DS91" s="69">
        <f t="shared" si="162"/>
        <v>0</v>
      </c>
      <c r="DT91" s="69">
        <f t="shared" si="163"/>
        <v>0</v>
      </c>
      <c r="DU91" s="69">
        <f t="shared" si="164"/>
        <v>0</v>
      </c>
      <c r="DV91" s="69">
        <f t="shared" si="165"/>
        <v>0</v>
      </c>
      <c r="DW91" s="69">
        <f t="shared" si="166"/>
        <v>0</v>
      </c>
      <c r="DX91" s="69">
        <f t="shared" si="167"/>
        <v>0</v>
      </c>
      <c r="DY91" s="69">
        <f t="shared" si="168"/>
        <v>0</v>
      </c>
      <c r="DZ91" s="69">
        <f t="shared" si="169"/>
        <v>0</v>
      </c>
      <c r="EA91" s="69">
        <f t="shared" si="170"/>
        <v>0</v>
      </c>
      <c r="EB91" s="69">
        <f t="shared" si="171"/>
        <v>0</v>
      </c>
      <c r="EC91" s="69">
        <f t="shared" si="172"/>
        <v>0</v>
      </c>
      <c r="ED91" s="69">
        <f t="shared" si="173"/>
        <v>0</v>
      </c>
      <c r="EE91" s="69">
        <f t="shared" si="174"/>
        <v>0</v>
      </c>
      <c r="EF91" s="69">
        <f t="shared" si="175"/>
        <v>0</v>
      </c>
      <c r="EG91" s="69">
        <f t="shared" si="176"/>
        <v>0</v>
      </c>
      <c r="EH91" s="69">
        <f t="shared" si="177"/>
        <v>0</v>
      </c>
      <c r="EI91" s="69">
        <f t="shared" si="178"/>
        <v>0</v>
      </c>
      <c r="EJ91" s="69">
        <f t="shared" si="179"/>
        <v>0</v>
      </c>
      <c r="EK91" s="69">
        <f t="shared" si="180"/>
        <v>0</v>
      </c>
      <c r="EL91" s="69">
        <f t="shared" si="181"/>
        <v>0</v>
      </c>
      <c r="EM91" s="69">
        <f t="shared" si="182"/>
        <v>0</v>
      </c>
      <c r="EN91" s="102">
        <f t="shared" si="183"/>
        <v>0</v>
      </c>
      <c r="EO91" s="58"/>
      <c r="EP91" s="68">
        <f t="shared" si="184"/>
        <v>4369.5101867443209</v>
      </c>
      <c r="EQ91" s="69">
        <f ca="1">IFERROR((NORMSDIST(((LN($EP91/$S$3)+(#REF!+($O$47^2)/2)*$O$52)/($O$47*SQRT($O$52))))*$EP91-NORMSDIST((((LN($EP91/$S$3)+(#REF!+($O$47^2)/2)*$O$52)/($O$47*SQRT($O$52)))-$O$47*SQRT(($O$52))))*$S$3*EXP(-#REF!*$O$52))*$R$3*100,0)</f>
        <v>0</v>
      </c>
      <c r="ER91" s="69">
        <f ca="1">IFERROR((NORMSDIST(((LN($EP91/$S$4)+(#REF!+($O$47^2)/2)*$O$52)/($O$47*SQRT($O$52))))*$EP91-NORMSDIST((((LN($EP91/$S$4)+(#REF!+($O$47^2)/2)*$O$52)/($O$47*SQRT($O$52)))-$O$47*SQRT(($O$52))))*$S$4*EXP(-#REF!*$O$52))*$R$4*100,0)</f>
        <v>0</v>
      </c>
      <c r="ES91" s="69">
        <f ca="1">IFERROR((NORMSDIST(((LN($EP91/$S$5)+(#REF!+($O$47^2)/2)*$O$52)/($O$47*SQRT($O$52))))*$EP91-NORMSDIST((((LN($EP91/$S$5)+(#REF!+($O$47^2)/2)*$O$52)/($O$47*SQRT($O$52)))-$O$47*SQRT(($O$52))))*$S$5*EXP(-#REF!*$O$52))*$R$5*100,0)</f>
        <v>0</v>
      </c>
      <c r="ET91" s="69">
        <f ca="1">IFERROR((NORMSDIST(((LN($EP91/$S$6)+(#REF!+($O$47^2)/2)*$O$52)/($O$47*SQRT($O$52))))*$EP91-NORMSDIST((((LN($EP91/$S$6)+(#REF!+($O$47^2)/2)*$O$52)/($O$47*SQRT($O$52)))-$O$47*SQRT(($O$52))))*$S$6*EXP(-#REF!*$O$52))*$R$6*100,0)</f>
        <v>0</v>
      </c>
      <c r="EU91" s="69">
        <f ca="1">IFERROR((NORMSDIST(((LN($EP91/$S$7)+(#REF!+($O$47^2)/2)*$O$52)/($O$47*SQRT($O$52))))*$EP91-NORMSDIST((((LN($EP91/$S$7)+(#REF!+($O$47^2)/2)*$O$52)/($O$47*SQRT($O$52)))-$O$47*SQRT(($O$52))))*$S$7*EXP(-#REF!*$O$52))*$R$7*100,0)</f>
        <v>0</v>
      </c>
      <c r="EV91" s="69">
        <f ca="1">IFERROR((NORMSDIST(((LN($EP91/$S$8)+(#REF!+($O$47^2)/2)*$O$52)/($O$47*SQRT($O$52))))*$EP91-NORMSDIST((((LN($EP91/$S$8)+(#REF!+($O$47^2)/2)*$O$52)/($O$47*SQRT($O$52)))-$O$47*SQRT(($O$52))))*$S$8*EXP(-#REF!*$O$52))*$R$8*100,0)</f>
        <v>0</v>
      </c>
      <c r="EW91" s="69">
        <f ca="1">IFERROR((NORMSDIST(((LN($EP91/$S$9)+(#REF!+($O$47^2)/2)*$O$52)/($O$47*SQRT($O$52))))*$EP91-NORMSDIST((((LN($EP91/$S$9)+(#REF!+($O$47^2)/2)*$O$52)/($O$47*SQRT($O$52)))-$O$47*SQRT(($O$52))))*$S$9*EXP(-#REF!*$O$52))*$R$9*100,0)</f>
        <v>0</v>
      </c>
      <c r="EX91" s="69">
        <f ca="1">IFERROR((NORMSDIST(((LN($EP91/$S$10)+(#REF!+($O$47^2)/2)*$O$52)/($O$47*SQRT($O$52))))*$EP91-NORMSDIST((((LN($EP91/$S$10)+(#REF!+($O$47^2)/2)*$O$52)/($O$47*SQRT($O$52)))-$O$47*SQRT(($O$52))))*$S$10*EXP(-#REF!*$O$52))*$R$10*100,0)</f>
        <v>0</v>
      </c>
      <c r="EY91" s="69">
        <f ca="1">IFERROR((NORMSDIST(((LN($EP91/$S$11)+(#REF!+($O$47^2)/2)*$O$52)/($O$47*SQRT($O$52))))*$EP91-NORMSDIST((((LN($EP91/$S$11)+(#REF!+($O$47^2)/2)*$O$52)/($O$47*SQRT($O$52)))-$O$47*SQRT(($O$52))))*$S$11*EXP(-#REF!*$O$52))*$R$11*100,0)</f>
        <v>0</v>
      </c>
      <c r="EZ91" s="69">
        <f ca="1">IFERROR((NORMSDIST(((LN($EP91/$S$12)+(#REF!+($O$47^2)/2)*$O$52)/($O$47*SQRT($O$52))))*$EP91-NORMSDIST((((LN($EP91/$S$12)+(#REF!+($O$47^2)/2)*$O$52)/($O$47*SQRT($O$52)))-$O$47*SQRT(($O$52))))*$S$12*EXP(-#REF!*$O$52))*$R$12*100,0)</f>
        <v>0</v>
      </c>
      <c r="FA91" s="69">
        <f ca="1">IFERROR((NORMSDIST(((LN($EP91/$S$13)+(#REF!+($O$47^2)/2)*$O$52)/($O$47*SQRT($O$52))))*$EP91-NORMSDIST((((LN($EP91/$S$13)+(#REF!+($O$47^2)/2)*$O$52)/($O$47*SQRT($O$52)))-$O$47*SQRT(($O$52))))*$S$13*EXP(-#REF!*$O$52))*$R$13*100,0)</f>
        <v>0</v>
      </c>
      <c r="FB91" s="69">
        <f ca="1">IFERROR((NORMSDIST(((LN($EP91/$S$14)+(#REF!+($O$47^2)/2)*$O$52)/($O$47*SQRT($O$52))))*$EP91-NORMSDIST((((LN($EP91/$S$14)+(#REF!+($O$47^2)/2)*$O$52)/($O$47*SQRT($O$52)))-$O$47*SQRT(($O$52))))*$S$14*EXP(-#REF!*$O$52))*$R$14*100,0)</f>
        <v>0</v>
      </c>
      <c r="FC91" s="69">
        <f ca="1">IFERROR((NORMSDIST(((LN($EP91/$S$15)+(#REF!+($O$47^2)/2)*$O$52)/($O$47*SQRT($O$52))))*$EP91-NORMSDIST((((LN($EP91/$S$15)+(#REF!+($O$47^2)/2)*$O$52)/($O$47*SQRT($O$52)))-$O$47*SQRT(($O$52))))*$S$15*EXP(-#REF!*$O$52))*$R$15*100,0)</f>
        <v>0</v>
      </c>
      <c r="FD91" s="69">
        <f ca="1">IFERROR((NORMSDIST(((LN($EP91/$S$16)+(#REF!+($O$47^2)/2)*$O$52)/($O$47*SQRT($O$52))))*$EP91-NORMSDIST((((LN($EP91/$S$16)+(#REF!+($O$47^2)/2)*$O$52)/($O$47*SQRT($O$52)))-$O$47*SQRT(($O$52))))*$S$16*EXP(-#REF!*$O$52))*$R$16*100,0)</f>
        <v>0</v>
      </c>
      <c r="FE91" s="69">
        <f ca="1">IFERROR((NORMSDIST(((LN($EP91/$S$17)+(#REF!+($O$47^2)/2)*$O$52)/($O$47*SQRT($O$52))))*$EP91-NORMSDIST((((LN($EP91/$S$17)+(#REF!+($O$47^2)/2)*$O$52)/($O$47*SQRT($O$52)))-$O$47*SQRT(($O$52))))*$S$17*EXP(-#REF!*$O$52))*$R$17*100,0)</f>
        <v>0</v>
      </c>
      <c r="FF91" s="69">
        <f ca="1">IFERROR((NORMSDIST(((LN($EP91/$S$18)+(#REF!+($O$47^2)/2)*$O$52)/($O$47*SQRT($O$52))))*$EP91-NORMSDIST((((LN($EP91/$S$18)+(#REF!+($O$47^2)/2)*$O$52)/($O$47*SQRT($O$52)))-$O$47*SQRT(($O$52))))*$S$18*EXP(-#REF!*$O$52))*$R$18*100,0)</f>
        <v>0</v>
      </c>
      <c r="FG91" s="69">
        <f ca="1">IFERROR((NORMSDIST(((LN($EP91/$S$19)+(#REF!+($O$47^2)/2)*$O$52)/($O$47*SQRT($O$52))))*$EP91-NORMSDIST((((LN($EP91/$S$19)+(#REF!+($O$47^2)/2)*$O$52)/($O$47*SQRT($O$52)))-$O$47*SQRT(($O$52))))*$S$19*EXP(-#REF!*$O$52))*$R$19*100,0)</f>
        <v>0</v>
      </c>
      <c r="FH91" s="69">
        <f ca="1">IFERROR((NORMSDIST(((LN($EP91/$S$20)+(#REF!+($O$47^2)/2)*$O$52)/($O$47*SQRT($O$52))))*$EP91-NORMSDIST((((LN($EP91/$S$20)+(#REF!+($O$47^2)/2)*$O$52)/($O$47*SQRT($O$52)))-$O$47*SQRT(($O$52))))*$S$20*EXP(-#REF!*$O$52))*$R$20*100,0)</f>
        <v>0</v>
      </c>
      <c r="FI91" s="69">
        <f ca="1">IFERROR((NORMSDIST(((LN($EP91/$S$21)+(#REF!+($O$47^2)/2)*$O$52)/($O$47*SQRT($O$52))))*$EP91-NORMSDIST((((LN($EP91/$S$21)+(#REF!+($O$47^2)/2)*$O$52)/($O$47*SQRT($O$52)))-$O$47*SQRT(($O$52))))*$S$21*EXP(-#REF!*$O$52))*$R$21*100,0)</f>
        <v>0</v>
      </c>
      <c r="FJ91" s="69">
        <f ca="1">IFERROR((NORMSDIST(((LN($EP91/$S$22)+(#REF!+($O$47^2)/2)*$O$52)/($O$47*SQRT($O$52))))*$EP91-NORMSDIST((((LN($EP91/$S$22)+(#REF!+($O$47^2)/2)*$O$52)/($O$47*SQRT($O$52)))-$O$47*SQRT(($O$52))))*$S$22*EXP(-#REF!*$O$52))*$R$22*100,0)</f>
        <v>0</v>
      </c>
      <c r="FK91" s="69">
        <f ca="1">IFERROR((NORMSDIST(((LN($EP91/$S$23)+(#REF!+($O$47^2)/2)*$O$52)/($O$47*SQRT($O$52))))*$EP91-NORMSDIST((((LN($EP91/$S$23)+(#REF!+($O$47^2)/2)*$O$52)/($O$47*SQRT($O$52)))-$O$47*SQRT(($O$52))))*$S$23*EXP(-#REF!*$O$52))*$R$23*100,0)</f>
        <v>0</v>
      </c>
      <c r="FL91" s="69">
        <f ca="1">IFERROR((NORMSDIST(((LN($EP91/$S$24)+(#REF!+($O$47^2)/2)*$O$52)/($O$47*SQRT($O$52))))*$EP91-NORMSDIST((((LN($EP91/$S$24)+(#REF!+($O$47^2)/2)*$O$52)/($O$47*SQRT($O$52)))-$O$47*SQRT(($O$52))))*$S$24*EXP(-#REF!*$O$52))*$R$24*100,0)</f>
        <v>0</v>
      </c>
      <c r="FM91" s="69">
        <f ca="1">IFERROR((NORMSDIST(((LN($EP91/$S$25)+(#REF!+($O$47^2)/2)*$O$52)/($O$47*SQRT($O$52))))*$EP91-NORMSDIST((((LN($EP91/$S$25)+(#REF!+($O$47^2)/2)*$O$52)/($O$47*SQRT($O$52)))-$O$47*SQRT(($O$52))))*$S$25*EXP(-#REF!*$O$52))*$R$25*100,0)</f>
        <v>0</v>
      </c>
      <c r="FN91" s="69">
        <f ca="1">IFERROR((NORMSDIST(((LN($EP91/$S$26)+(#REF!+($O$47^2)/2)*$O$52)/($O$47*SQRT($O$52))))*$EP91-NORMSDIST((((LN($EP91/$S$26)+(#REF!+($O$47^2)/2)*$O$52)/($O$47*SQRT($O$52)))-$O$47*SQRT(($O$52))))*$S$26*EXP(-#REF!*$O$52))*$R$26*100,0)</f>
        <v>0</v>
      </c>
      <c r="FO91" s="69">
        <f ca="1">IFERROR((NORMSDIST(((LN($EP91/$S$27)+(#REF!+($O$47^2)/2)*$O$52)/($O$47*SQRT($O$52))))*$EP91-NORMSDIST((((LN($EP91/$S$27)+(#REF!+($O$47^2)/2)*$O$52)/($O$47*SQRT($O$52)))-$O$47*SQRT(($O$52))))*$S$27*EXP(-#REF!*$O$52))*$R$27*100,0)</f>
        <v>0</v>
      </c>
      <c r="FP91" s="69">
        <f ca="1">IFERROR((NORMSDIST(((LN($EP91/$S$28)+(#REF!+($O$47^2)/2)*$O$52)/($O$47*SQRT($O$52))))*$EP91-NORMSDIST((((LN($EP91/$S$28)+(#REF!+($O$47^2)/2)*$O$52)/($O$47*SQRT($O$52)))-$O$47*SQRT(($O$52))))*$S$28*EXP(-#REF!*$O$52))*$R$28*100,0)</f>
        <v>0</v>
      </c>
      <c r="FQ91" s="69">
        <f ca="1">IFERROR((NORMSDIST(((LN($EP91/$S$29)+(#REF!+($O$47^2)/2)*$O$52)/($O$47*SQRT($O$52))))*$EP91-NORMSDIST((((LN($EP91/$S$29)+(#REF!+($O$47^2)/2)*$O$52)/($O$47*SQRT($O$52)))-$O$47*SQRT(($O$52))))*$S$29*EXP(-#REF!*$O$52))*$R$29*100,0)</f>
        <v>0</v>
      </c>
      <c r="FR91" s="69">
        <f ca="1">IFERROR((NORMSDIST(((LN($EP91/$S$30)+(#REF!+($O$47^2)/2)*$O$52)/($O$47*SQRT($O$52))))*$EP91-NORMSDIST((((LN($EP91/$S$30)+(#REF!+($O$47^2)/2)*$O$52)/($O$47*SQRT($O$52)))-$O$47*SQRT(($O$52))))*$S$30*EXP(-#REF!*$O$52))*$R$30*100,0)</f>
        <v>0</v>
      </c>
      <c r="FS91" s="69">
        <f ca="1">IFERROR((NORMSDIST(((LN($EP91/$S$31)+(#REF!+($O$47^2)/2)*$O$52)/($O$47*SQRT($O$52))))*$EP91-NORMSDIST((((LN($EP91/$S$31)+(#REF!+($O$47^2)/2)*$O$52)/($O$47*SQRT($O$52)))-$O$47*SQRT(($O$52))))*$S$31*EXP(-#REF!*$O$52))*$R$31*100,0)</f>
        <v>0</v>
      </c>
      <c r="FT91" s="69">
        <f ca="1">IFERROR((NORMSDIST(((LN($EP91/$S$32)+(#REF!+($O$47^2)/2)*$O$52)/($O$47*SQRT($O$52))))*$EP91-NORMSDIST((((LN($EP91/$S$32)+(#REF!+($O$47^2)/2)*$O$52)/($O$47*SQRT($O$52)))-$O$47*SQRT(($O$52))))*$S$32*EXP(-#REF!*$O$52))*$R$32*100,0)</f>
        <v>0</v>
      </c>
      <c r="FU91" s="69">
        <f ca="1">IFERROR((NORMSDIST(((LN($EP91/$S$33)+(#REF!+($O$47^2)/2)*$O$52)/($O$47*SQRT($O$52))))*$EP91-NORMSDIST((((LN($EP91/$S$33)+(#REF!+($O$47^2)/2)*$O$52)/($O$47*SQRT($O$52)))-$O$47*SQRT(($O$52))))*$S$33*EXP(-#REF!*$O$52))*$R$33*100,0)</f>
        <v>0</v>
      </c>
      <c r="FV91" s="69">
        <f ca="1">IFERROR((NORMSDIST(((LN($EP91/$S$34)+(#REF!+($O$47^2)/2)*$O$52)/($O$47*SQRT($O$52))))*$EP91-NORMSDIST((((LN($EP91/$S$34)+(#REF!+($O$47^2)/2)*$O$52)/($O$47*SQRT($O$52)))-$O$47*SQRT(($O$52))))*$S$34*EXP(-#REF!*$O$52))*$R$34*100,0)</f>
        <v>0</v>
      </c>
      <c r="FW91" s="69">
        <f ca="1">IFERROR((NORMSDIST(((LN($EP91/$S$35)+(#REF!+($O$47^2)/2)*$O$52)/($O$47*SQRT($O$52))))*$EP91-NORMSDIST((((LN($EP91/$S$35)+(#REF!+($O$47^2)/2)*$O$52)/($O$47*SQRT($O$52)))-$O$47*SQRT(($O$52))))*$S$35*EXP(-#REF!*$O$52))*$R$35*100,0)</f>
        <v>0</v>
      </c>
      <c r="FX91" s="69">
        <f ca="1">IFERROR((NORMSDIST(((LN($EP91/$S$36)+(#REF!+($O$47^2)/2)*$O$52)/($O$47*SQRT($O$52))))*$EP91-NORMSDIST((((LN($EP91/$S$36)+(#REF!+($O$47^2)/2)*$O$52)/($O$47*SQRT($O$52)))-$O$47*SQRT(($O$52))))*$S$36*EXP(-#REF!*$O$52))*$R$36*100,0)</f>
        <v>0</v>
      </c>
      <c r="FY91" s="69">
        <f ca="1">IFERROR((NORMSDIST(((LN($EP91/$S$37)+(#REF!+($O$47^2)/2)*$O$52)/($O$47*SQRT($O$52))))*$EP91-NORMSDIST((((LN($EP91/$S$37)+(#REF!+($O$47^2)/2)*$O$52)/($O$47*SQRT($O$52)))-$O$47*SQRT(($O$52))))*$S$37*EXP(-#REF!*$O$52))*$R$37*100,0)</f>
        <v>0</v>
      </c>
      <c r="FZ91" s="69">
        <f ca="1">IFERROR((NORMSDIST(((LN($EP91/$S$38)+(#REF!+($O$47^2)/2)*$O$52)/($O$47*SQRT($O$52))))*$EP91-NORMSDIST((((LN($EP91/$S$38)+(#REF!+($O$47^2)/2)*$O$52)/($O$47*SQRT($O$52)))-$O$47*SQRT(($O$52))))*$S$38*EXP(-#REF!*$O$52))*$R$38*100,0)</f>
        <v>0</v>
      </c>
      <c r="GA91" s="69">
        <f ca="1">IFERROR((NORMSDIST(((LN($EP91/$S$39)+(#REF!+($O$47^2)/2)*$O$52)/($O$47*SQRT($O$52))))*$EP91-NORMSDIST((((LN($EP91/$S$39)+(#REF!+($O$47^2)/2)*$O$52)/($O$47*SQRT($O$52)))-$O$47*SQRT(($O$52))))*$S$39*EXP(-#REF!*$O$52))*$R$39*100,0)</f>
        <v>0</v>
      </c>
      <c r="GB91" s="69">
        <f ca="1">IFERROR((NORMSDIST(((LN($EP91/$S$40)+(#REF!+($O$47^2)/2)*$O$52)/($O$47*SQRT($O$52))))*$EP91-NORMSDIST((((LN($EP91/$S$40)+(#REF!+($O$47^2)/2)*$O$52)/($O$47*SQRT($O$52)))-$O$47*SQRT(($O$52))))*$S$40*EXP(-#REF!*$O$52))*$R$40*100,0)</f>
        <v>0</v>
      </c>
      <c r="GC91" s="69">
        <f ca="1">IFERROR((NORMSDIST(((LN($EP91/$S$41)+(#REF!+($O$47^2)/2)*$O$52)/($O$47*SQRT($O$52))))*$EP91-NORMSDIST((((LN($EP91/$S$41)+(#REF!+($O$47^2)/2)*$O$52)/($O$47*SQRT($O$52)))-$O$47*SQRT(($O$52))))*$S$41*EXP(-#REF!*$O$52))*$R$41*100,0)</f>
        <v>0</v>
      </c>
      <c r="GD91" s="69">
        <f ca="1">IFERROR((NORMSDIST(((LN($EP91/$S$42)+(#REF!+($O$47^2)/2)*$O$52)/($O$47*SQRT($O$52))))*$EP91-NORMSDIST((((LN($EP91/$S$42)+(#REF!+($O$47^2)/2)*$O$52)/($O$47*SQRT($O$52)))-$O$47*SQRT(($O$52))))*$S$42*EXP(-#REF!*$O$52))*$R$42*100,0)</f>
        <v>0</v>
      </c>
      <c r="GE91" s="102">
        <f t="shared" ca="1" si="185"/>
        <v>0</v>
      </c>
    </row>
    <row r="92" spans="103:187">
      <c r="CY92" s="68">
        <f t="shared" si="142"/>
        <v>4456.9003904792071</v>
      </c>
      <c r="CZ92" s="69">
        <f t="shared" si="143"/>
        <v>0</v>
      </c>
      <c r="DA92" s="69">
        <f t="shared" si="144"/>
        <v>0</v>
      </c>
      <c r="DB92" s="69">
        <f t="shared" si="145"/>
        <v>0</v>
      </c>
      <c r="DC92" s="69">
        <f t="shared" si="146"/>
        <v>0</v>
      </c>
      <c r="DD92" s="69">
        <f t="shared" si="147"/>
        <v>0</v>
      </c>
      <c r="DE92" s="69">
        <f t="shared" si="148"/>
        <v>0</v>
      </c>
      <c r="DF92" s="69">
        <f t="shared" si="149"/>
        <v>0</v>
      </c>
      <c r="DG92" s="69">
        <f t="shared" si="150"/>
        <v>0</v>
      </c>
      <c r="DH92" s="69">
        <f t="shared" si="151"/>
        <v>0</v>
      </c>
      <c r="DI92" s="69">
        <f t="shared" si="152"/>
        <v>0</v>
      </c>
      <c r="DJ92" s="69">
        <f t="shared" si="153"/>
        <v>0</v>
      </c>
      <c r="DK92" s="69">
        <f t="shared" si="154"/>
        <v>0</v>
      </c>
      <c r="DL92" s="69">
        <f t="shared" si="155"/>
        <v>0</v>
      </c>
      <c r="DM92" s="69">
        <f t="shared" si="156"/>
        <v>0</v>
      </c>
      <c r="DN92" s="69">
        <f t="shared" si="157"/>
        <v>0</v>
      </c>
      <c r="DO92" s="69">
        <f t="shared" si="158"/>
        <v>0</v>
      </c>
      <c r="DP92" s="69">
        <f t="shared" si="159"/>
        <v>0</v>
      </c>
      <c r="DQ92" s="69">
        <f t="shared" si="160"/>
        <v>0</v>
      </c>
      <c r="DR92" s="69">
        <f t="shared" si="161"/>
        <v>0</v>
      </c>
      <c r="DS92" s="69">
        <f t="shared" si="162"/>
        <v>0</v>
      </c>
      <c r="DT92" s="69">
        <f t="shared" si="163"/>
        <v>0</v>
      </c>
      <c r="DU92" s="69">
        <f t="shared" si="164"/>
        <v>0</v>
      </c>
      <c r="DV92" s="69">
        <f t="shared" si="165"/>
        <v>0</v>
      </c>
      <c r="DW92" s="69">
        <f t="shared" si="166"/>
        <v>0</v>
      </c>
      <c r="DX92" s="69">
        <f t="shared" si="167"/>
        <v>0</v>
      </c>
      <c r="DY92" s="69">
        <f t="shared" si="168"/>
        <v>0</v>
      </c>
      <c r="DZ92" s="69">
        <f t="shared" si="169"/>
        <v>0</v>
      </c>
      <c r="EA92" s="69">
        <f t="shared" si="170"/>
        <v>0</v>
      </c>
      <c r="EB92" s="69">
        <f t="shared" si="171"/>
        <v>0</v>
      </c>
      <c r="EC92" s="69">
        <f t="shared" si="172"/>
        <v>0</v>
      </c>
      <c r="ED92" s="69">
        <f t="shared" si="173"/>
        <v>0</v>
      </c>
      <c r="EE92" s="69">
        <f t="shared" si="174"/>
        <v>0</v>
      </c>
      <c r="EF92" s="69">
        <f t="shared" si="175"/>
        <v>0</v>
      </c>
      <c r="EG92" s="69">
        <f t="shared" si="176"/>
        <v>0</v>
      </c>
      <c r="EH92" s="69">
        <f t="shared" si="177"/>
        <v>0</v>
      </c>
      <c r="EI92" s="69">
        <f t="shared" si="178"/>
        <v>0</v>
      </c>
      <c r="EJ92" s="69">
        <f t="shared" si="179"/>
        <v>0</v>
      </c>
      <c r="EK92" s="69">
        <f t="shared" si="180"/>
        <v>0</v>
      </c>
      <c r="EL92" s="69">
        <f t="shared" si="181"/>
        <v>0</v>
      </c>
      <c r="EM92" s="69">
        <f t="shared" si="182"/>
        <v>0</v>
      </c>
      <c r="EN92" s="102">
        <f t="shared" si="183"/>
        <v>0</v>
      </c>
      <c r="EO92" s="58"/>
      <c r="EP92" s="68">
        <f t="shared" si="184"/>
        <v>4456.9003904792071</v>
      </c>
      <c r="EQ92" s="69">
        <f ca="1">IFERROR((NORMSDIST(((LN($EP92/$S$3)+(#REF!+($O$47^2)/2)*$O$52)/($O$47*SQRT($O$52))))*$EP92-NORMSDIST((((LN($EP92/$S$3)+(#REF!+($O$47^2)/2)*$O$52)/($O$47*SQRT($O$52)))-$O$47*SQRT(($O$52))))*$S$3*EXP(-#REF!*$O$52))*$R$3*100,0)</f>
        <v>0</v>
      </c>
      <c r="ER92" s="69">
        <f ca="1">IFERROR((NORMSDIST(((LN($EP92/$S$4)+(#REF!+($O$47^2)/2)*$O$52)/($O$47*SQRT($O$52))))*$EP92-NORMSDIST((((LN($EP92/$S$4)+(#REF!+($O$47^2)/2)*$O$52)/($O$47*SQRT($O$52)))-$O$47*SQRT(($O$52))))*$S$4*EXP(-#REF!*$O$52))*$R$4*100,0)</f>
        <v>0</v>
      </c>
      <c r="ES92" s="69">
        <f ca="1">IFERROR((NORMSDIST(((LN($EP92/$S$5)+(#REF!+($O$47^2)/2)*$O$52)/($O$47*SQRT($O$52))))*$EP92-NORMSDIST((((LN($EP92/$S$5)+(#REF!+($O$47^2)/2)*$O$52)/($O$47*SQRT($O$52)))-$O$47*SQRT(($O$52))))*$S$5*EXP(-#REF!*$O$52))*$R$5*100,0)</f>
        <v>0</v>
      </c>
      <c r="ET92" s="69">
        <f ca="1">IFERROR((NORMSDIST(((LN($EP92/$S$6)+(#REF!+($O$47^2)/2)*$O$52)/($O$47*SQRT($O$52))))*$EP92-NORMSDIST((((LN($EP92/$S$6)+(#REF!+($O$47^2)/2)*$O$52)/($O$47*SQRT($O$52)))-$O$47*SQRT(($O$52))))*$S$6*EXP(-#REF!*$O$52))*$R$6*100,0)</f>
        <v>0</v>
      </c>
      <c r="EU92" s="69">
        <f ca="1">IFERROR((NORMSDIST(((LN($EP92/$S$7)+(#REF!+($O$47^2)/2)*$O$52)/($O$47*SQRT($O$52))))*$EP92-NORMSDIST((((LN($EP92/$S$7)+(#REF!+($O$47^2)/2)*$O$52)/($O$47*SQRT($O$52)))-$O$47*SQRT(($O$52))))*$S$7*EXP(-#REF!*$O$52))*$R$7*100,0)</f>
        <v>0</v>
      </c>
      <c r="EV92" s="69">
        <f ca="1">IFERROR((NORMSDIST(((LN($EP92/$S$8)+(#REF!+($O$47^2)/2)*$O$52)/($O$47*SQRT($O$52))))*$EP92-NORMSDIST((((LN($EP92/$S$8)+(#REF!+($O$47^2)/2)*$O$52)/($O$47*SQRT($O$52)))-$O$47*SQRT(($O$52))))*$S$8*EXP(-#REF!*$O$52))*$R$8*100,0)</f>
        <v>0</v>
      </c>
      <c r="EW92" s="69">
        <f ca="1">IFERROR((NORMSDIST(((LN($EP92/$S$9)+(#REF!+($O$47^2)/2)*$O$52)/($O$47*SQRT($O$52))))*$EP92-NORMSDIST((((LN($EP92/$S$9)+(#REF!+($O$47^2)/2)*$O$52)/($O$47*SQRT($O$52)))-$O$47*SQRT(($O$52))))*$S$9*EXP(-#REF!*$O$52))*$R$9*100,0)</f>
        <v>0</v>
      </c>
      <c r="EX92" s="69">
        <f ca="1">IFERROR((NORMSDIST(((LN($EP92/$S$10)+(#REF!+($O$47^2)/2)*$O$52)/($O$47*SQRT($O$52))))*$EP92-NORMSDIST((((LN($EP92/$S$10)+(#REF!+($O$47^2)/2)*$O$52)/($O$47*SQRT($O$52)))-$O$47*SQRT(($O$52))))*$S$10*EXP(-#REF!*$O$52))*$R$10*100,0)</f>
        <v>0</v>
      </c>
      <c r="EY92" s="69">
        <f ca="1">IFERROR((NORMSDIST(((LN($EP92/$S$11)+(#REF!+($O$47^2)/2)*$O$52)/($O$47*SQRT($O$52))))*$EP92-NORMSDIST((((LN($EP92/$S$11)+(#REF!+($O$47^2)/2)*$O$52)/($O$47*SQRT($O$52)))-$O$47*SQRT(($O$52))))*$S$11*EXP(-#REF!*$O$52))*$R$11*100,0)</f>
        <v>0</v>
      </c>
      <c r="EZ92" s="69">
        <f ca="1">IFERROR((NORMSDIST(((LN($EP92/$S$12)+(#REF!+($O$47^2)/2)*$O$52)/($O$47*SQRT($O$52))))*$EP92-NORMSDIST((((LN($EP92/$S$12)+(#REF!+($O$47^2)/2)*$O$52)/($O$47*SQRT($O$52)))-$O$47*SQRT(($O$52))))*$S$12*EXP(-#REF!*$O$52))*$R$12*100,0)</f>
        <v>0</v>
      </c>
      <c r="FA92" s="69">
        <f ca="1">IFERROR((NORMSDIST(((LN($EP92/$S$13)+(#REF!+($O$47^2)/2)*$O$52)/($O$47*SQRT($O$52))))*$EP92-NORMSDIST((((LN($EP92/$S$13)+(#REF!+($O$47^2)/2)*$O$52)/($O$47*SQRT($O$52)))-$O$47*SQRT(($O$52))))*$S$13*EXP(-#REF!*$O$52))*$R$13*100,0)</f>
        <v>0</v>
      </c>
      <c r="FB92" s="69">
        <f ca="1">IFERROR((NORMSDIST(((LN($EP92/$S$14)+(#REF!+($O$47^2)/2)*$O$52)/($O$47*SQRT($O$52))))*$EP92-NORMSDIST((((LN($EP92/$S$14)+(#REF!+($O$47^2)/2)*$O$52)/($O$47*SQRT($O$52)))-$O$47*SQRT(($O$52))))*$S$14*EXP(-#REF!*$O$52))*$R$14*100,0)</f>
        <v>0</v>
      </c>
      <c r="FC92" s="69">
        <f ca="1">IFERROR((NORMSDIST(((LN($EP92/$S$15)+(#REF!+($O$47^2)/2)*$O$52)/($O$47*SQRT($O$52))))*$EP92-NORMSDIST((((LN($EP92/$S$15)+(#REF!+($O$47^2)/2)*$O$52)/($O$47*SQRT($O$52)))-$O$47*SQRT(($O$52))))*$S$15*EXP(-#REF!*$O$52))*$R$15*100,0)</f>
        <v>0</v>
      </c>
      <c r="FD92" s="69">
        <f ca="1">IFERROR((NORMSDIST(((LN($EP92/$S$16)+(#REF!+($O$47^2)/2)*$O$52)/($O$47*SQRT($O$52))))*$EP92-NORMSDIST((((LN($EP92/$S$16)+(#REF!+($O$47^2)/2)*$O$52)/($O$47*SQRT($O$52)))-$O$47*SQRT(($O$52))))*$S$16*EXP(-#REF!*$O$52))*$R$16*100,0)</f>
        <v>0</v>
      </c>
      <c r="FE92" s="69">
        <f ca="1">IFERROR((NORMSDIST(((LN($EP92/$S$17)+(#REF!+($O$47^2)/2)*$O$52)/($O$47*SQRT($O$52))))*$EP92-NORMSDIST((((LN($EP92/$S$17)+(#REF!+($O$47^2)/2)*$O$52)/($O$47*SQRT($O$52)))-$O$47*SQRT(($O$52))))*$S$17*EXP(-#REF!*$O$52))*$R$17*100,0)</f>
        <v>0</v>
      </c>
      <c r="FF92" s="69">
        <f ca="1">IFERROR((NORMSDIST(((LN($EP92/$S$18)+(#REF!+($O$47^2)/2)*$O$52)/($O$47*SQRT($O$52))))*$EP92-NORMSDIST((((LN($EP92/$S$18)+(#REF!+($O$47^2)/2)*$O$52)/($O$47*SQRT($O$52)))-$O$47*SQRT(($O$52))))*$S$18*EXP(-#REF!*$O$52))*$R$18*100,0)</f>
        <v>0</v>
      </c>
      <c r="FG92" s="69">
        <f ca="1">IFERROR((NORMSDIST(((LN($EP92/$S$19)+(#REF!+($O$47^2)/2)*$O$52)/($O$47*SQRT($O$52))))*$EP92-NORMSDIST((((LN($EP92/$S$19)+(#REF!+($O$47^2)/2)*$O$52)/($O$47*SQRT($O$52)))-$O$47*SQRT(($O$52))))*$S$19*EXP(-#REF!*$O$52))*$R$19*100,0)</f>
        <v>0</v>
      </c>
      <c r="FH92" s="69">
        <f ca="1">IFERROR((NORMSDIST(((LN($EP92/$S$20)+(#REF!+($O$47^2)/2)*$O$52)/($O$47*SQRT($O$52))))*$EP92-NORMSDIST((((LN($EP92/$S$20)+(#REF!+($O$47^2)/2)*$O$52)/($O$47*SQRT($O$52)))-$O$47*SQRT(($O$52))))*$S$20*EXP(-#REF!*$O$52))*$R$20*100,0)</f>
        <v>0</v>
      </c>
      <c r="FI92" s="69">
        <f ca="1">IFERROR((NORMSDIST(((LN($EP92/$S$21)+(#REF!+($O$47^2)/2)*$O$52)/($O$47*SQRT($O$52))))*$EP92-NORMSDIST((((LN($EP92/$S$21)+(#REF!+($O$47^2)/2)*$O$52)/($O$47*SQRT($O$52)))-$O$47*SQRT(($O$52))))*$S$21*EXP(-#REF!*$O$52))*$R$21*100,0)</f>
        <v>0</v>
      </c>
      <c r="FJ92" s="69">
        <f ca="1">IFERROR((NORMSDIST(((LN($EP92/$S$22)+(#REF!+($O$47^2)/2)*$O$52)/($O$47*SQRT($O$52))))*$EP92-NORMSDIST((((LN($EP92/$S$22)+(#REF!+($O$47^2)/2)*$O$52)/($O$47*SQRT($O$52)))-$O$47*SQRT(($O$52))))*$S$22*EXP(-#REF!*$O$52))*$R$22*100,0)</f>
        <v>0</v>
      </c>
      <c r="FK92" s="69">
        <f ca="1">IFERROR((NORMSDIST(((LN($EP92/$S$23)+(#REF!+($O$47^2)/2)*$O$52)/($O$47*SQRT($O$52))))*$EP92-NORMSDIST((((LN($EP92/$S$23)+(#REF!+($O$47^2)/2)*$O$52)/($O$47*SQRT($O$52)))-$O$47*SQRT(($O$52))))*$S$23*EXP(-#REF!*$O$52))*$R$23*100,0)</f>
        <v>0</v>
      </c>
      <c r="FL92" s="69">
        <f ca="1">IFERROR((NORMSDIST(((LN($EP92/$S$24)+(#REF!+($O$47^2)/2)*$O$52)/($O$47*SQRT($O$52))))*$EP92-NORMSDIST((((LN($EP92/$S$24)+(#REF!+($O$47^2)/2)*$O$52)/($O$47*SQRT($O$52)))-$O$47*SQRT(($O$52))))*$S$24*EXP(-#REF!*$O$52))*$R$24*100,0)</f>
        <v>0</v>
      </c>
      <c r="FM92" s="69">
        <f ca="1">IFERROR((NORMSDIST(((LN($EP92/$S$25)+(#REF!+($O$47^2)/2)*$O$52)/($O$47*SQRT($O$52))))*$EP92-NORMSDIST((((LN($EP92/$S$25)+(#REF!+($O$47^2)/2)*$O$52)/($O$47*SQRT($O$52)))-$O$47*SQRT(($O$52))))*$S$25*EXP(-#REF!*$O$52))*$R$25*100,0)</f>
        <v>0</v>
      </c>
      <c r="FN92" s="69">
        <f ca="1">IFERROR((NORMSDIST(((LN($EP92/$S$26)+(#REF!+($O$47^2)/2)*$O$52)/($O$47*SQRT($O$52))))*$EP92-NORMSDIST((((LN($EP92/$S$26)+(#REF!+($O$47^2)/2)*$O$52)/($O$47*SQRT($O$52)))-$O$47*SQRT(($O$52))))*$S$26*EXP(-#REF!*$O$52))*$R$26*100,0)</f>
        <v>0</v>
      </c>
      <c r="FO92" s="69">
        <f ca="1">IFERROR((NORMSDIST(((LN($EP92/$S$27)+(#REF!+($O$47^2)/2)*$O$52)/($O$47*SQRT($O$52))))*$EP92-NORMSDIST((((LN($EP92/$S$27)+(#REF!+($O$47^2)/2)*$O$52)/($O$47*SQRT($O$52)))-$O$47*SQRT(($O$52))))*$S$27*EXP(-#REF!*$O$52))*$R$27*100,0)</f>
        <v>0</v>
      </c>
      <c r="FP92" s="69">
        <f ca="1">IFERROR((NORMSDIST(((LN($EP92/$S$28)+(#REF!+($O$47^2)/2)*$O$52)/($O$47*SQRT($O$52))))*$EP92-NORMSDIST((((LN($EP92/$S$28)+(#REF!+($O$47^2)/2)*$O$52)/($O$47*SQRT($O$52)))-$O$47*SQRT(($O$52))))*$S$28*EXP(-#REF!*$O$52))*$R$28*100,0)</f>
        <v>0</v>
      </c>
      <c r="FQ92" s="69">
        <f ca="1">IFERROR((NORMSDIST(((LN($EP92/$S$29)+(#REF!+($O$47^2)/2)*$O$52)/($O$47*SQRT($O$52))))*$EP92-NORMSDIST((((LN($EP92/$S$29)+(#REF!+($O$47^2)/2)*$O$52)/($O$47*SQRT($O$52)))-$O$47*SQRT(($O$52))))*$S$29*EXP(-#REF!*$O$52))*$R$29*100,0)</f>
        <v>0</v>
      </c>
      <c r="FR92" s="69">
        <f ca="1">IFERROR((NORMSDIST(((LN($EP92/$S$30)+(#REF!+($O$47^2)/2)*$O$52)/($O$47*SQRT($O$52))))*$EP92-NORMSDIST((((LN($EP92/$S$30)+(#REF!+($O$47^2)/2)*$O$52)/($O$47*SQRT($O$52)))-$O$47*SQRT(($O$52))))*$S$30*EXP(-#REF!*$O$52))*$R$30*100,0)</f>
        <v>0</v>
      </c>
      <c r="FS92" s="69">
        <f ca="1">IFERROR((NORMSDIST(((LN($EP92/$S$31)+(#REF!+($O$47^2)/2)*$O$52)/($O$47*SQRT($O$52))))*$EP92-NORMSDIST((((LN($EP92/$S$31)+(#REF!+($O$47^2)/2)*$O$52)/($O$47*SQRT($O$52)))-$O$47*SQRT(($O$52))))*$S$31*EXP(-#REF!*$O$52))*$R$31*100,0)</f>
        <v>0</v>
      </c>
      <c r="FT92" s="69">
        <f ca="1">IFERROR((NORMSDIST(((LN($EP92/$S$32)+(#REF!+($O$47^2)/2)*$O$52)/($O$47*SQRT($O$52))))*$EP92-NORMSDIST((((LN($EP92/$S$32)+(#REF!+($O$47^2)/2)*$O$52)/($O$47*SQRT($O$52)))-$O$47*SQRT(($O$52))))*$S$32*EXP(-#REF!*$O$52))*$R$32*100,0)</f>
        <v>0</v>
      </c>
      <c r="FU92" s="69">
        <f ca="1">IFERROR((NORMSDIST(((LN($EP92/$S$33)+(#REF!+($O$47^2)/2)*$O$52)/($O$47*SQRT($O$52))))*$EP92-NORMSDIST((((LN($EP92/$S$33)+(#REF!+($O$47^2)/2)*$O$52)/($O$47*SQRT($O$52)))-$O$47*SQRT(($O$52))))*$S$33*EXP(-#REF!*$O$52))*$R$33*100,0)</f>
        <v>0</v>
      </c>
      <c r="FV92" s="69">
        <f ca="1">IFERROR((NORMSDIST(((LN($EP92/$S$34)+(#REF!+($O$47^2)/2)*$O$52)/($O$47*SQRT($O$52))))*$EP92-NORMSDIST((((LN($EP92/$S$34)+(#REF!+($O$47^2)/2)*$O$52)/($O$47*SQRT($O$52)))-$O$47*SQRT(($O$52))))*$S$34*EXP(-#REF!*$O$52))*$R$34*100,0)</f>
        <v>0</v>
      </c>
      <c r="FW92" s="69">
        <f ca="1">IFERROR((NORMSDIST(((LN($EP92/$S$35)+(#REF!+($O$47^2)/2)*$O$52)/($O$47*SQRT($O$52))))*$EP92-NORMSDIST((((LN($EP92/$S$35)+(#REF!+($O$47^2)/2)*$O$52)/($O$47*SQRT($O$52)))-$O$47*SQRT(($O$52))))*$S$35*EXP(-#REF!*$O$52))*$R$35*100,0)</f>
        <v>0</v>
      </c>
      <c r="FX92" s="69">
        <f ca="1">IFERROR((NORMSDIST(((LN($EP92/$S$36)+(#REF!+($O$47^2)/2)*$O$52)/($O$47*SQRT($O$52))))*$EP92-NORMSDIST((((LN($EP92/$S$36)+(#REF!+($O$47^2)/2)*$O$52)/($O$47*SQRT($O$52)))-$O$47*SQRT(($O$52))))*$S$36*EXP(-#REF!*$O$52))*$R$36*100,0)</f>
        <v>0</v>
      </c>
      <c r="FY92" s="69">
        <f ca="1">IFERROR((NORMSDIST(((LN($EP92/$S$37)+(#REF!+($O$47^2)/2)*$O$52)/($O$47*SQRT($O$52))))*$EP92-NORMSDIST((((LN($EP92/$S$37)+(#REF!+($O$47^2)/2)*$O$52)/($O$47*SQRT($O$52)))-$O$47*SQRT(($O$52))))*$S$37*EXP(-#REF!*$O$52))*$R$37*100,0)</f>
        <v>0</v>
      </c>
      <c r="FZ92" s="69">
        <f ca="1">IFERROR((NORMSDIST(((LN($EP92/$S$38)+(#REF!+($O$47^2)/2)*$O$52)/($O$47*SQRT($O$52))))*$EP92-NORMSDIST((((LN($EP92/$S$38)+(#REF!+($O$47^2)/2)*$O$52)/($O$47*SQRT($O$52)))-$O$47*SQRT(($O$52))))*$S$38*EXP(-#REF!*$O$52))*$R$38*100,0)</f>
        <v>0</v>
      </c>
      <c r="GA92" s="69">
        <f ca="1">IFERROR((NORMSDIST(((LN($EP92/$S$39)+(#REF!+($O$47^2)/2)*$O$52)/($O$47*SQRT($O$52))))*$EP92-NORMSDIST((((LN($EP92/$S$39)+(#REF!+($O$47^2)/2)*$O$52)/($O$47*SQRT($O$52)))-$O$47*SQRT(($O$52))))*$S$39*EXP(-#REF!*$O$52))*$R$39*100,0)</f>
        <v>0</v>
      </c>
      <c r="GB92" s="69">
        <f ca="1">IFERROR((NORMSDIST(((LN($EP92/$S$40)+(#REF!+($O$47^2)/2)*$O$52)/($O$47*SQRT($O$52))))*$EP92-NORMSDIST((((LN($EP92/$S$40)+(#REF!+($O$47^2)/2)*$O$52)/($O$47*SQRT($O$52)))-$O$47*SQRT(($O$52))))*$S$40*EXP(-#REF!*$O$52))*$R$40*100,0)</f>
        <v>0</v>
      </c>
      <c r="GC92" s="69">
        <f ca="1">IFERROR((NORMSDIST(((LN($EP92/$S$41)+(#REF!+($O$47^2)/2)*$O$52)/($O$47*SQRT($O$52))))*$EP92-NORMSDIST((((LN($EP92/$S$41)+(#REF!+($O$47^2)/2)*$O$52)/($O$47*SQRT($O$52)))-$O$47*SQRT(($O$52))))*$S$41*EXP(-#REF!*$O$52))*$R$41*100,0)</f>
        <v>0</v>
      </c>
      <c r="GD92" s="69">
        <f ca="1">IFERROR((NORMSDIST(((LN($EP92/$S$42)+(#REF!+($O$47^2)/2)*$O$52)/($O$47*SQRT($O$52))))*$EP92-NORMSDIST((((LN($EP92/$S$42)+(#REF!+($O$47^2)/2)*$O$52)/($O$47*SQRT($O$52)))-$O$47*SQRT(($O$52))))*$S$42*EXP(-#REF!*$O$52))*$R$42*100,0)</f>
        <v>0</v>
      </c>
      <c r="GE92" s="102">
        <f t="shared" ca="1" si="185"/>
        <v>0</v>
      </c>
    </row>
    <row r="93" spans="103:187">
      <c r="CY93" s="68">
        <f t="shared" si="142"/>
        <v>4546.0383982887915</v>
      </c>
      <c r="CZ93" s="69">
        <f t="shared" si="143"/>
        <v>0</v>
      </c>
      <c r="DA93" s="69">
        <f t="shared" si="144"/>
        <v>0</v>
      </c>
      <c r="DB93" s="69">
        <f t="shared" si="145"/>
        <v>0</v>
      </c>
      <c r="DC93" s="69">
        <f t="shared" si="146"/>
        <v>0</v>
      </c>
      <c r="DD93" s="69">
        <f t="shared" si="147"/>
        <v>0</v>
      </c>
      <c r="DE93" s="69">
        <f t="shared" si="148"/>
        <v>0</v>
      </c>
      <c r="DF93" s="69">
        <f t="shared" si="149"/>
        <v>0</v>
      </c>
      <c r="DG93" s="69">
        <f t="shared" si="150"/>
        <v>0</v>
      </c>
      <c r="DH93" s="69">
        <f t="shared" si="151"/>
        <v>0</v>
      </c>
      <c r="DI93" s="69">
        <f t="shared" si="152"/>
        <v>0</v>
      </c>
      <c r="DJ93" s="69">
        <f t="shared" si="153"/>
        <v>0</v>
      </c>
      <c r="DK93" s="69">
        <f t="shared" si="154"/>
        <v>0</v>
      </c>
      <c r="DL93" s="69">
        <f t="shared" si="155"/>
        <v>0</v>
      </c>
      <c r="DM93" s="69">
        <f t="shared" si="156"/>
        <v>0</v>
      </c>
      <c r="DN93" s="69">
        <f t="shared" si="157"/>
        <v>0</v>
      </c>
      <c r="DO93" s="69">
        <f t="shared" si="158"/>
        <v>0</v>
      </c>
      <c r="DP93" s="69">
        <f t="shared" si="159"/>
        <v>0</v>
      </c>
      <c r="DQ93" s="69">
        <f t="shared" si="160"/>
        <v>0</v>
      </c>
      <c r="DR93" s="69">
        <f t="shared" si="161"/>
        <v>0</v>
      </c>
      <c r="DS93" s="69">
        <f t="shared" si="162"/>
        <v>0</v>
      </c>
      <c r="DT93" s="69">
        <f t="shared" si="163"/>
        <v>0</v>
      </c>
      <c r="DU93" s="69">
        <f t="shared" si="164"/>
        <v>0</v>
      </c>
      <c r="DV93" s="69">
        <f t="shared" si="165"/>
        <v>0</v>
      </c>
      <c r="DW93" s="69">
        <f t="shared" si="166"/>
        <v>0</v>
      </c>
      <c r="DX93" s="69">
        <f t="shared" si="167"/>
        <v>0</v>
      </c>
      <c r="DY93" s="69">
        <f t="shared" si="168"/>
        <v>0</v>
      </c>
      <c r="DZ93" s="69">
        <f t="shared" si="169"/>
        <v>0</v>
      </c>
      <c r="EA93" s="69">
        <f t="shared" si="170"/>
        <v>0</v>
      </c>
      <c r="EB93" s="69">
        <f t="shared" si="171"/>
        <v>0</v>
      </c>
      <c r="EC93" s="69">
        <f t="shared" si="172"/>
        <v>0</v>
      </c>
      <c r="ED93" s="69">
        <f t="shared" si="173"/>
        <v>0</v>
      </c>
      <c r="EE93" s="69">
        <f t="shared" si="174"/>
        <v>0</v>
      </c>
      <c r="EF93" s="69">
        <f t="shared" si="175"/>
        <v>0</v>
      </c>
      <c r="EG93" s="69">
        <f t="shared" si="176"/>
        <v>0</v>
      </c>
      <c r="EH93" s="69">
        <f t="shared" si="177"/>
        <v>0</v>
      </c>
      <c r="EI93" s="69">
        <f t="shared" si="178"/>
        <v>0</v>
      </c>
      <c r="EJ93" s="69">
        <f t="shared" si="179"/>
        <v>0</v>
      </c>
      <c r="EK93" s="69">
        <f t="shared" si="180"/>
        <v>0</v>
      </c>
      <c r="EL93" s="69">
        <f t="shared" si="181"/>
        <v>0</v>
      </c>
      <c r="EM93" s="69">
        <f t="shared" si="182"/>
        <v>0</v>
      </c>
      <c r="EN93" s="102">
        <f t="shared" si="183"/>
        <v>0</v>
      </c>
      <c r="EO93" s="58"/>
      <c r="EP93" s="68">
        <f t="shared" si="184"/>
        <v>4546.0383982887915</v>
      </c>
      <c r="EQ93" s="69">
        <f ca="1">IFERROR((NORMSDIST(((LN($EP93/$S$3)+(#REF!+($O$47^2)/2)*$O$52)/($O$47*SQRT($O$52))))*$EP93-NORMSDIST((((LN($EP93/$S$3)+(#REF!+($O$47^2)/2)*$O$52)/($O$47*SQRT($O$52)))-$O$47*SQRT(($O$52))))*$S$3*EXP(-#REF!*$O$52))*$R$3*100,0)</f>
        <v>0</v>
      </c>
      <c r="ER93" s="69">
        <f ca="1">IFERROR((NORMSDIST(((LN($EP93/$S$4)+(#REF!+($O$47^2)/2)*$O$52)/($O$47*SQRT($O$52))))*$EP93-NORMSDIST((((LN($EP93/$S$4)+(#REF!+($O$47^2)/2)*$O$52)/($O$47*SQRT($O$52)))-$O$47*SQRT(($O$52))))*$S$4*EXP(-#REF!*$O$52))*$R$4*100,0)</f>
        <v>0</v>
      </c>
      <c r="ES93" s="69">
        <f ca="1">IFERROR((NORMSDIST(((LN($EP93/$S$5)+(#REF!+($O$47^2)/2)*$O$52)/($O$47*SQRT($O$52))))*$EP93-NORMSDIST((((LN($EP93/$S$5)+(#REF!+($O$47^2)/2)*$O$52)/($O$47*SQRT($O$52)))-$O$47*SQRT(($O$52))))*$S$5*EXP(-#REF!*$O$52))*$R$5*100,0)</f>
        <v>0</v>
      </c>
      <c r="ET93" s="69">
        <f ca="1">IFERROR((NORMSDIST(((LN($EP93/$S$6)+(#REF!+($O$47^2)/2)*$O$52)/($O$47*SQRT($O$52))))*$EP93-NORMSDIST((((LN($EP93/$S$6)+(#REF!+($O$47^2)/2)*$O$52)/($O$47*SQRT($O$52)))-$O$47*SQRT(($O$52))))*$S$6*EXP(-#REF!*$O$52))*$R$6*100,0)</f>
        <v>0</v>
      </c>
      <c r="EU93" s="69">
        <f ca="1">IFERROR((NORMSDIST(((LN($EP93/$S$7)+(#REF!+($O$47^2)/2)*$O$52)/($O$47*SQRT($O$52))))*$EP93-NORMSDIST((((LN($EP93/$S$7)+(#REF!+($O$47^2)/2)*$O$52)/($O$47*SQRT($O$52)))-$O$47*SQRT(($O$52))))*$S$7*EXP(-#REF!*$O$52))*$R$7*100,0)</f>
        <v>0</v>
      </c>
      <c r="EV93" s="69">
        <f ca="1">IFERROR((NORMSDIST(((LN($EP93/$S$8)+(#REF!+($O$47^2)/2)*$O$52)/($O$47*SQRT($O$52))))*$EP93-NORMSDIST((((LN($EP93/$S$8)+(#REF!+($O$47^2)/2)*$O$52)/($O$47*SQRT($O$52)))-$O$47*SQRT(($O$52))))*$S$8*EXP(-#REF!*$O$52))*$R$8*100,0)</f>
        <v>0</v>
      </c>
      <c r="EW93" s="69">
        <f ca="1">IFERROR((NORMSDIST(((LN($EP93/$S$9)+(#REF!+($O$47^2)/2)*$O$52)/($O$47*SQRT($O$52))))*$EP93-NORMSDIST((((LN($EP93/$S$9)+(#REF!+($O$47^2)/2)*$O$52)/($O$47*SQRT($O$52)))-$O$47*SQRT(($O$52))))*$S$9*EXP(-#REF!*$O$52))*$R$9*100,0)</f>
        <v>0</v>
      </c>
      <c r="EX93" s="69">
        <f ca="1">IFERROR((NORMSDIST(((LN($EP93/$S$10)+(#REF!+($O$47^2)/2)*$O$52)/($O$47*SQRT($O$52))))*$EP93-NORMSDIST((((LN($EP93/$S$10)+(#REF!+($O$47^2)/2)*$O$52)/($O$47*SQRT($O$52)))-$O$47*SQRT(($O$52))))*$S$10*EXP(-#REF!*$O$52))*$R$10*100,0)</f>
        <v>0</v>
      </c>
      <c r="EY93" s="69">
        <f ca="1">IFERROR((NORMSDIST(((LN($EP93/$S$11)+(#REF!+($O$47^2)/2)*$O$52)/($O$47*SQRT($O$52))))*$EP93-NORMSDIST((((LN($EP93/$S$11)+(#REF!+($O$47^2)/2)*$O$52)/($O$47*SQRT($O$52)))-$O$47*SQRT(($O$52))))*$S$11*EXP(-#REF!*$O$52))*$R$11*100,0)</f>
        <v>0</v>
      </c>
      <c r="EZ93" s="69">
        <f ca="1">IFERROR((NORMSDIST(((LN($EP93/$S$12)+(#REF!+($O$47^2)/2)*$O$52)/($O$47*SQRT($O$52))))*$EP93-NORMSDIST((((LN($EP93/$S$12)+(#REF!+($O$47^2)/2)*$O$52)/($O$47*SQRT($O$52)))-$O$47*SQRT(($O$52))))*$S$12*EXP(-#REF!*$O$52))*$R$12*100,0)</f>
        <v>0</v>
      </c>
      <c r="FA93" s="69">
        <f ca="1">IFERROR((NORMSDIST(((LN($EP93/$S$13)+(#REF!+($O$47^2)/2)*$O$52)/($O$47*SQRT($O$52))))*$EP93-NORMSDIST((((LN($EP93/$S$13)+(#REF!+($O$47^2)/2)*$O$52)/($O$47*SQRT($O$52)))-$O$47*SQRT(($O$52))))*$S$13*EXP(-#REF!*$O$52))*$R$13*100,0)</f>
        <v>0</v>
      </c>
      <c r="FB93" s="69">
        <f ca="1">IFERROR((NORMSDIST(((LN($EP93/$S$14)+(#REF!+($O$47^2)/2)*$O$52)/($O$47*SQRT($O$52))))*$EP93-NORMSDIST((((LN($EP93/$S$14)+(#REF!+($O$47^2)/2)*$O$52)/($O$47*SQRT($O$52)))-$O$47*SQRT(($O$52))))*$S$14*EXP(-#REF!*$O$52))*$R$14*100,0)</f>
        <v>0</v>
      </c>
      <c r="FC93" s="69">
        <f ca="1">IFERROR((NORMSDIST(((LN($EP93/$S$15)+(#REF!+($O$47^2)/2)*$O$52)/($O$47*SQRT($O$52))))*$EP93-NORMSDIST((((LN($EP93/$S$15)+(#REF!+($O$47^2)/2)*$O$52)/($O$47*SQRT($O$52)))-$O$47*SQRT(($O$52))))*$S$15*EXP(-#REF!*$O$52))*$R$15*100,0)</f>
        <v>0</v>
      </c>
      <c r="FD93" s="69">
        <f ca="1">IFERROR((NORMSDIST(((LN($EP93/$S$16)+(#REF!+($O$47^2)/2)*$O$52)/($O$47*SQRT($O$52))))*$EP93-NORMSDIST((((LN($EP93/$S$16)+(#REF!+($O$47^2)/2)*$O$52)/($O$47*SQRT($O$52)))-$O$47*SQRT(($O$52))))*$S$16*EXP(-#REF!*$O$52))*$R$16*100,0)</f>
        <v>0</v>
      </c>
      <c r="FE93" s="69">
        <f ca="1">IFERROR((NORMSDIST(((LN($EP93/$S$17)+(#REF!+($O$47^2)/2)*$O$52)/($O$47*SQRT($O$52))))*$EP93-NORMSDIST((((LN($EP93/$S$17)+(#REF!+($O$47^2)/2)*$O$52)/($O$47*SQRT($O$52)))-$O$47*SQRT(($O$52))))*$S$17*EXP(-#REF!*$O$52))*$R$17*100,0)</f>
        <v>0</v>
      </c>
      <c r="FF93" s="69">
        <f ca="1">IFERROR((NORMSDIST(((LN($EP93/$S$18)+(#REF!+($O$47^2)/2)*$O$52)/($O$47*SQRT($O$52))))*$EP93-NORMSDIST((((LN($EP93/$S$18)+(#REF!+($O$47^2)/2)*$O$52)/($O$47*SQRT($O$52)))-$O$47*SQRT(($O$52))))*$S$18*EXP(-#REF!*$O$52))*$R$18*100,0)</f>
        <v>0</v>
      </c>
      <c r="FG93" s="69">
        <f ca="1">IFERROR((NORMSDIST(((LN($EP93/$S$19)+(#REF!+($O$47^2)/2)*$O$52)/($O$47*SQRT($O$52))))*$EP93-NORMSDIST((((LN($EP93/$S$19)+(#REF!+($O$47^2)/2)*$O$52)/($O$47*SQRT($O$52)))-$O$47*SQRT(($O$52))))*$S$19*EXP(-#REF!*$O$52))*$R$19*100,0)</f>
        <v>0</v>
      </c>
      <c r="FH93" s="69">
        <f ca="1">IFERROR((NORMSDIST(((LN($EP93/$S$20)+(#REF!+($O$47^2)/2)*$O$52)/($O$47*SQRT($O$52))))*$EP93-NORMSDIST((((LN($EP93/$S$20)+(#REF!+($O$47^2)/2)*$O$52)/($O$47*SQRT($O$52)))-$O$47*SQRT(($O$52))))*$S$20*EXP(-#REF!*$O$52))*$R$20*100,0)</f>
        <v>0</v>
      </c>
      <c r="FI93" s="69">
        <f ca="1">IFERROR((NORMSDIST(((LN($EP93/$S$21)+(#REF!+($O$47^2)/2)*$O$52)/($O$47*SQRT($O$52))))*$EP93-NORMSDIST((((LN($EP93/$S$21)+(#REF!+($O$47^2)/2)*$O$52)/($O$47*SQRT($O$52)))-$O$47*SQRT(($O$52))))*$S$21*EXP(-#REF!*$O$52))*$R$21*100,0)</f>
        <v>0</v>
      </c>
      <c r="FJ93" s="69">
        <f ca="1">IFERROR((NORMSDIST(((LN($EP93/$S$22)+(#REF!+($O$47^2)/2)*$O$52)/($O$47*SQRT($O$52))))*$EP93-NORMSDIST((((LN($EP93/$S$22)+(#REF!+($O$47^2)/2)*$O$52)/($O$47*SQRT($O$52)))-$O$47*SQRT(($O$52))))*$S$22*EXP(-#REF!*$O$52))*$R$22*100,0)</f>
        <v>0</v>
      </c>
      <c r="FK93" s="69">
        <f ca="1">IFERROR((NORMSDIST(((LN($EP93/$S$23)+(#REF!+($O$47^2)/2)*$O$52)/($O$47*SQRT($O$52))))*$EP93-NORMSDIST((((LN($EP93/$S$23)+(#REF!+($O$47^2)/2)*$O$52)/($O$47*SQRT($O$52)))-$O$47*SQRT(($O$52))))*$S$23*EXP(-#REF!*$O$52))*$R$23*100,0)</f>
        <v>0</v>
      </c>
      <c r="FL93" s="69">
        <f ca="1">IFERROR((NORMSDIST(((LN($EP93/$S$24)+(#REF!+($O$47^2)/2)*$O$52)/($O$47*SQRT($O$52))))*$EP93-NORMSDIST((((LN($EP93/$S$24)+(#REF!+($O$47^2)/2)*$O$52)/($O$47*SQRT($O$52)))-$O$47*SQRT(($O$52))))*$S$24*EXP(-#REF!*$O$52))*$R$24*100,0)</f>
        <v>0</v>
      </c>
      <c r="FM93" s="69">
        <f ca="1">IFERROR((NORMSDIST(((LN($EP93/$S$25)+(#REF!+($O$47^2)/2)*$O$52)/($O$47*SQRT($O$52))))*$EP93-NORMSDIST((((LN($EP93/$S$25)+(#REF!+($O$47^2)/2)*$O$52)/($O$47*SQRT($O$52)))-$O$47*SQRT(($O$52))))*$S$25*EXP(-#REF!*$O$52))*$R$25*100,0)</f>
        <v>0</v>
      </c>
      <c r="FN93" s="69">
        <f ca="1">IFERROR((NORMSDIST(((LN($EP93/$S$26)+(#REF!+($O$47^2)/2)*$O$52)/($O$47*SQRT($O$52))))*$EP93-NORMSDIST((((LN($EP93/$S$26)+(#REF!+($O$47^2)/2)*$O$52)/($O$47*SQRT($O$52)))-$O$47*SQRT(($O$52))))*$S$26*EXP(-#REF!*$O$52))*$R$26*100,0)</f>
        <v>0</v>
      </c>
      <c r="FO93" s="69">
        <f ca="1">IFERROR((NORMSDIST(((LN($EP93/$S$27)+(#REF!+($O$47^2)/2)*$O$52)/($O$47*SQRT($O$52))))*$EP93-NORMSDIST((((LN($EP93/$S$27)+(#REF!+($O$47^2)/2)*$O$52)/($O$47*SQRT($O$52)))-$O$47*SQRT(($O$52))))*$S$27*EXP(-#REF!*$O$52))*$R$27*100,0)</f>
        <v>0</v>
      </c>
      <c r="FP93" s="69">
        <f ca="1">IFERROR((NORMSDIST(((LN($EP93/$S$28)+(#REF!+($O$47^2)/2)*$O$52)/($O$47*SQRT($O$52))))*$EP93-NORMSDIST((((LN($EP93/$S$28)+(#REF!+($O$47^2)/2)*$O$52)/($O$47*SQRT($O$52)))-$O$47*SQRT(($O$52))))*$S$28*EXP(-#REF!*$O$52))*$R$28*100,0)</f>
        <v>0</v>
      </c>
      <c r="FQ93" s="69">
        <f ca="1">IFERROR((NORMSDIST(((LN($EP93/$S$29)+(#REF!+($O$47^2)/2)*$O$52)/($O$47*SQRT($O$52))))*$EP93-NORMSDIST((((LN($EP93/$S$29)+(#REF!+($O$47^2)/2)*$O$52)/($O$47*SQRT($O$52)))-$O$47*SQRT(($O$52))))*$S$29*EXP(-#REF!*$O$52))*$R$29*100,0)</f>
        <v>0</v>
      </c>
      <c r="FR93" s="69">
        <f ca="1">IFERROR((NORMSDIST(((LN($EP93/$S$30)+(#REF!+($O$47^2)/2)*$O$52)/($O$47*SQRT($O$52))))*$EP93-NORMSDIST((((LN($EP93/$S$30)+(#REF!+($O$47^2)/2)*$O$52)/($O$47*SQRT($O$52)))-$O$47*SQRT(($O$52))))*$S$30*EXP(-#REF!*$O$52))*$R$30*100,0)</f>
        <v>0</v>
      </c>
      <c r="FS93" s="69">
        <f ca="1">IFERROR((NORMSDIST(((LN($EP93/$S$31)+(#REF!+($O$47^2)/2)*$O$52)/($O$47*SQRT($O$52))))*$EP93-NORMSDIST((((LN($EP93/$S$31)+(#REF!+($O$47^2)/2)*$O$52)/($O$47*SQRT($O$52)))-$O$47*SQRT(($O$52))))*$S$31*EXP(-#REF!*$O$52))*$R$31*100,0)</f>
        <v>0</v>
      </c>
      <c r="FT93" s="69">
        <f ca="1">IFERROR((NORMSDIST(((LN($EP93/$S$32)+(#REF!+($O$47^2)/2)*$O$52)/($O$47*SQRT($O$52))))*$EP93-NORMSDIST((((LN($EP93/$S$32)+(#REF!+($O$47^2)/2)*$O$52)/($O$47*SQRT($O$52)))-$O$47*SQRT(($O$52))))*$S$32*EXP(-#REF!*$O$52))*$R$32*100,0)</f>
        <v>0</v>
      </c>
      <c r="FU93" s="69">
        <f ca="1">IFERROR((NORMSDIST(((LN($EP93/$S$33)+(#REF!+($O$47^2)/2)*$O$52)/($O$47*SQRT($O$52))))*$EP93-NORMSDIST((((LN($EP93/$S$33)+(#REF!+($O$47^2)/2)*$O$52)/($O$47*SQRT($O$52)))-$O$47*SQRT(($O$52))))*$S$33*EXP(-#REF!*$O$52))*$R$33*100,0)</f>
        <v>0</v>
      </c>
      <c r="FV93" s="69">
        <f ca="1">IFERROR((NORMSDIST(((LN($EP93/$S$34)+(#REF!+($O$47^2)/2)*$O$52)/($O$47*SQRT($O$52))))*$EP93-NORMSDIST((((LN($EP93/$S$34)+(#REF!+($O$47^2)/2)*$O$52)/($O$47*SQRT($O$52)))-$O$47*SQRT(($O$52))))*$S$34*EXP(-#REF!*$O$52))*$R$34*100,0)</f>
        <v>0</v>
      </c>
      <c r="FW93" s="69">
        <f ca="1">IFERROR((NORMSDIST(((LN($EP93/$S$35)+(#REF!+($O$47^2)/2)*$O$52)/($O$47*SQRT($O$52))))*$EP93-NORMSDIST((((LN($EP93/$S$35)+(#REF!+($O$47^2)/2)*$O$52)/($O$47*SQRT($O$52)))-$O$47*SQRT(($O$52))))*$S$35*EXP(-#REF!*$O$52))*$R$35*100,0)</f>
        <v>0</v>
      </c>
      <c r="FX93" s="69">
        <f ca="1">IFERROR((NORMSDIST(((LN($EP93/$S$36)+(#REF!+($O$47^2)/2)*$O$52)/($O$47*SQRT($O$52))))*$EP93-NORMSDIST((((LN($EP93/$S$36)+(#REF!+($O$47^2)/2)*$O$52)/($O$47*SQRT($O$52)))-$O$47*SQRT(($O$52))))*$S$36*EXP(-#REF!*$O$52))*$R$36*100,0)</f>
        <v>0</v>
      </c>
      <c r="FY93" s="69">
        <f ca="1">IFERROR((NORMSDIST(((LN($EP93/$S$37)+(#REF!+($O$47^2)/2)*$O$52)/($O$47*SQRT($O$52))))*$EP93-NORMSDIST((((LN($EP93/$S$37)+(#REF!+($O$47^2)/2)*$O$52)/($O$47*SQRT($O$52)))-$O$47*SQRT(($O$52))))*$S$37*EXP(-#REF!*$O$52))*$R$37*100,0)</f>
        <v>0</v>
      </c>
      <c r="FZ93" s="69">
        <f ca="1">IFERROR((NORMSDIST(((LN($EP93/$S$38)+(#REF!+($O$47^2)/2)*$O$52)/($O$47*SQRT($O$52))))*$EP93-NORMSDIST((((LN($EP93/$S$38)+(#REF!+($O$47^2)/2)*$O$52)/($O$47*SQRT($O$52)))-$O$47*SQRT(($O$52))))*$S$38*EXP(-#REF!*$O$52))*$R$38*100,0)</f>
        <v>0</v>
      </c>
      <c r="GA93" s="69">
        <f ca="1">IFERROR((NORMSDIST(((LN($EP93/$S$39)+(#REF!+($O$47^2)/2)*$O$52)/($O$47*SQRT($O$52))))*$EP93-NORMSDIST((((LN($EP93/$S$39)+(#REF!+($O$47^2)/2)*$O$52)/($O$47*SQRT($O$52)))-$O$47*SQRT(($O$52))))*$S$39*EXP(-#REF!*$O$52))*$R$39*100,0)</f>
        <v>0</v>
      </c>
      <c r="GB93" s="69">
        <f ca="1">IFERROR((NORMSDIST(((LN($EP93/$S$40)+(#REF!+($O$47^2)/2)*$O$52)/($O$47*SQRT($O$52))))*$EP93-NORMSDIST((((LN($EP93/$S$40)+(#REF!+($O$47^2)/2)*$O$52)/($O$47*SQRT($O$52)))-$O$47*SQRT(($O$52))))*$S$40*EXP(-#REF!*$O$52))*$R$40*100,0)</f>
        <v>0</v>
      </c>
      <c r="GC93" s="69">
        <f ca="1">IFERROR((NORMSDIST(((LN($EP93/$S$41)+(#REF!+($O$47^2)/2)*$O$52)/($O$47*SQRT($O$52))))*$EP93-NORMSDIST((((LN($EP93/$S$41)+(#REF!+($O$47^2)/2)*$O$52)/($O$47*SQRT($O$52)))-$O$47*SQRT(($O$52))))*$S$41*EXP(-#REF!*$O$52))*$R$41*100,0)</f>
        <v>0</v>
      </c>
      <c r="GD93" s="69">
        <f ca="1">IFERROR((NORMSDIST(((LN($EP93/$S$42)+(#REF!+($O$47^2)/2)*$O$52)/($O$47*SQRT($O$52))))*$EP93-NORMSDIST((((LN($EP93/$S$42)+(#REF!+($O$47^2)/2)*$O$52)/($O$47*SQRT($O$52)))-$O$47*SQRT(($O$52))))*$S$42*EXP(-#REF!*$O$52))*$R$42*100,0)</f>
        <v>0</v>
      </c>
      <c r="GE93" s="102">
        <f t="shared" ca="1" si="185"/>
        <v>0</v>
      </c>
    </row>
    <row r="94" spans="103:187">
      <c r="CY94" s="68">
        <f t="shared" si="142"/>
        <v>4636.9591662545672</v>
      </c>
      <c r="CZ94" s="69">
        <f t="shared" si="143"/>
        <v>0</v>
      </c>
      <c r="DA94" s="69">
        <f t="shared" si="144"/>
        <v>0</v>
      </c>
      <c r="DB94" s="69">
        <f t="shared" si="145"/>
        <v>0</v>
      </c>
      <c r="DC94" s="69">
        <f t="shared" si="146"/>
        <v>0</v>
      </c>
      <c r="DD94" s="69">
        <f t="shared" si="147"/>
        <v>0</v>
      </c>
      <c r="DE94" s="69">
        <f t="shared" si="148"/>
        <v>0</v>
      </c>
      <c r="DF94" s="69">
        <f t="shared" si="149"/>
        <v>0</v>
      </c>
      <c r="DG94" s="69">
        <f t="shared" si="150"/>
        <v>0</v>
      </c>
      <c r="DH94" s="69">
        <f t="shared" si="151"/>
        <v>0</v>
      </c>
      <c r="DI94" s="69">
        <f t="shared" si="152"/>
        <v>0</v>
      </c>
      <c r="DJ94" s="69">
        <f t="shared" si="153"/>
        <v>0</v>
      </c>
      <c r="DK94" s="69">
        <f t="shared" si="154"/>
        <v>0</v>
      </c>
      <c r="DL94" s="69">
        <f t="shared" si="155"/>
        <v>0</v>
      </c>
      <c r="DM94" s="69">
        <f t="shared" si="156"/>
        <v>0</v>
      </c>
      <c r="DN94" s="69">
        <f t="shared" si="157"/>
        <v>0</v>
      </c>
      <c r="DO94" s="69">
        <f t="shared" si="158"/>
        <v>0</v>
      </c>
      <c r="DP94" s="69">
        <f t="shared" si="159"/>
        <v>0</v>
      </c>
      <c r="DQ94" s="69">
        <f t="shared" si="160"/>
        <v>0</v>
      </c>
      <c r="DR94" s="69">
        <f t="shared" si="161"/>
        <v>0</v>
      </c>
      <c r="DS94" s="69">
        <f t="shared" si="162"/>
        <v>0</v>
      </c>
      <c r="DT94" s="69">
        <f t="shared" si="163"/>
        <v>0</v>
      </c>
      <c r="DU94" s="69">
        <f t="shared" si="164"/>
        <v>0</v>
      </c>
      <c r="DV94" s="69">
        <f t="shared" si="165"/>
        <v>0</v>
      </c>
      <c r="DW94" s="69">
        <f t="shared" si="166"/>
        <v>0</v>
      </c>
      <c r="DX94" s="69">
        <f t="shared" si="167"/>
        <v>0</v>
      </c>
      <c r="DY94" s="69">
        <f t="shared" si="168"/>
        <v>0</v>
      </c>
      <c r="DZ94" s="69">
        <f t="shared" si="169"/>
        <v>0</v>
      </c>
      <c r="EA94" s="69">
        <f t="shared" si="170"/>
        <v>0</v>
      </c>
      <c r="EB94" s="69">
        <f t="shared" si="171"/>
        <v>0</v>
      </c>
      <c r="EC94" s="69">
        <f t="shared" si="172"/>
        <v>0</v>
      </c>
      <c r="ED94" s="69">
        <f t="shared" si="173"/>
        <v>0</v>
      </c>
      <c r="EE94" s="69">
        <f t="shared" si="174"/>
        <v>0</v>
      </c>
      <c r="EF94" s="69">
        <f t="shared" si="175"/>
        <v>0</v>
      </c>
      <c r="EG94" s="69">
        <f t="shared" si="176"/>
        <v>0</v>
      </c>
      <c r="EH94" s="69">
        <f t="shared" si="177"/>
        <v>0</v>
      </c>
      <c r="EI94" s="69">
        <f t="shared" si="178"/>
        <v>0</v>
      </c>
      <c r="EJ94" s="69">
        <f t="shared" si="179"/>
        <v>0</v>
      </c>
      <c r="EK94" s="69">
        <f t="shared" si="180"/>
        <v>0</v>
      </c>
      <c r="EL94" s="69">
        <f t="shared" si="181"/>
        <v>0</v>
      </c>
      <c r="EM94" s="69">
        <f t="shared" si="182"/>
        <v>0</v>
      </c>
      <c r="EN94" s="102">
        <f t="shared" si="183"/>
        <v>0</v>
      </c>
      <c r="EO94" s="58"/>
      <c r="EP94" s="68">
        <f t="shared" si="184"/>
        <v>4636.9591662545672</v>
      </c>
      <c r="EQ94" s="69">
        <f ca="1">IFERROR((NORMSDIST(((LN($EP94/$S$3)+(#REF!+($O$47^2)/2)*$O$52)/($O$47*SQRT($O$52))))*$EP94-NORMSDIST((((LN($EP94/$S$3)+(#REF!+($O$47^2)/2)*$O$52)/($O$47*SQRT($O$52)))-$O$47*SQRT(($O$52))))*$S$3*EXP(-#REF!*$O$52))*$R$3*100,0)</f>
        <v>0</v>
      </c>
      <c r="ER94" s="69">
        <f ca="1">IFERROR((NORMSDIST(((LN($EP94/$S$4)+(#REF!+($O$47^2)/2)*$O$52)/($O$47*SQRT($O$52))))*$EP94-NORMSDIST((((LN($EP94/$S$4)+(#REF!+($O$47^2)/2)*$O$52)/($O$47*SQRT($O$52)))-$O$47*SQRT(($O$52))))*$S$4*EXP(-#REF!*$O$52))*$R$4*100,0)</f>
        <v>0</v>
      </c>
      <c r="ES94" s="69">
        <f ca="1">IFERROR((NORMSDIST(((LN($EP94/$S$5)+(#REF!+($O$47^2)/2)*$O$52)/($O$47*SQRT($O$52))))*$EP94-NORMSDIST((((LN($EP94/$S$5)+(#REF!+($O$47^2)/2)*$O$52)/($O$47*SQRT($O$52)))-$O$47*SQRT(($O$52))))*$S$5*EXP(-#REF!*$O$52))*$R$5*100,0)</f>
        <v>0</v>
      </c>
      <c r="ET94" s="69">
        <f ca="1">IFERROR((NORMSDIST(((LN($EP94/$S$6)+(#REF!+($O$47^2)/2)*$O$52)/($O$47*SQRT($O$52))))*$EP94-NORMSDIST((((LN($EP94/$S$6)+(#REF!+($O$47^2)/2)*$O$52)/($O$47*SQRT($O$52)))-$O$47*SQRT(($O$52))))*$S$6*EXP(-#REF!*$O$52))*$R$6*100,0)</f>
        <v>0</v>
      </c>
      <c r="EU94" s="69">
        <f ca="1">IFERROR((NORMSDIST(((LN($EP94/$S$7)+(#REF!+($O$47^2)/2)*$O$52)/($O$47*SQRT($O$52))))*$EP94-NORMSDIST((((LN($EP94/$S$7)+(#REF!+($O$47^2)/2)*$O$52)/($O$47*SQRT($O$52)))-$O$47*SQRT(($O$52))))*$S$7*EXP(-#REF!*$O$52))*$R$7*100,0)</f>
        <v>0</v>
      </c>
      <c r="EV94" s="69">
        <f ca="1">IFERROR((NORMSDIST(((LN($EP94/$S$8)+(#REF!+($O$47^2)/2)*$O$52)/($O$47*SQRT($O$52))))*$EP94-NORMSDIST((((LN($EP94/$S$8)+(#REF!+($O$47^2)/2)*$O$52)/($O$47*SQRT($O$52)))-$O$47*SQRT(($O$52))))*$S$8*EXP(-#REF!*$O$52))*$R$8*100,0)</f>
        <v>0</v>
      </c>
      <c r="EW94" s="69">
        <f ca="1">IFERROR((NORMSDIST(((LN($EP94/$S$9)+(#REF!+($O$47^2)/2)*$O$52)/($O$47*SQRT($O$52))))*$EP94-NORMSDIST((((LN($EP94/$S$9)+(#REF!+($O$47^2)/2)*$O$52)/($O$47*SQRT($O$52)))-$O$47*SQRT(($O$52))))*$S$9*EXP(-#REF!*$O$52))*$R$9*100,0)</f>
        <v>0</v>
      </c>
      <c r="EX94" s="69">
        <f ca="1">IFERROR((NORMSDIST(((LN($EP94/$S$10)+(#REF!+($O$47^2)/2)*$O$52)/($O$47*SQRT($O$52))))*$EP94-NORMSDIST((((LN($EP94/$S$10)+(#REF!+($O$47^2)/2)*$O$52)/($O$47*SQRT($O$52)))-$O$47*SQRT(($O$52))))*$S$10*EXP(-#REF!*$O$52))*$R$10*100,0)</f>
        <v>0</v>
      </c>
      <c r="EY94" s="69">
        <f ca="1">IFERROR((NORMSDIST(((LN($EP94/$S$11)+(#REF!+($O$47^2)/2)*$O$52)/($O$47*SQRT($O$52))))*$EP94-NORMSDIST((((LN($EP94/$S$11)+(#REF!+($O$47^2)/2)*$O$52)/($O$47*SQRT($O$52)))-$O$47*SQRT(($O$52))))*$S$11*EXP(-#REF!*$O$52))*$R$11*100,0)</f>
        <v>0</v>
      </c>
      <c r="EZ94" s="69">
        <f ca="1">IFERROR((NORMSDIST(((LN($EP94/$S$12)+(#REF!+($O$47^2)/2)*$O$52)/($O$47*SQRT($O$52))))*$EP94-NORMSDIST((((LN($EP94/$S$12)+(#REF!+($O$47^2)/2)*$O$52)/($O$47*SQRT($O$52)))-$O$47*SQRT(($O$52))))*$S$12*EXP(-#REF!*$O$52))*$R$12*100,0)</f>
        <v>0</v>
      </c>
      <c r="FA94" s="69">
        <f ca="1">IFERROR((NORMSDIST(((LN($EP94/$S$13)+(#REF!+($O$47^2)/2)*$O$52)/($O$47*SQRT($O$52))))*$EP94-NORMSDIST((((LN($EP94/$S$13)+(#REF!+($O$47^2)/2)*$O$52)/($O$47*SQRT($O$52)))-$O$47*SQRT(($O$52))))*$S$13*EXP(-#REF!*$O$52))*$R$13*100,0)</f>
        <v>0</v>
      </c>
      <c r="FB94" s="69">
        <f ca="1">IFERROR((NORMSDIST(((LN($EP94/$S$14)+(#REF!+($O$47^2)/2)*$O$52)/($O$47*SQRT($O$52))))*$EP94-NORMSDIST((((LN($EP94/$S$14)+(#REF!+($O$47^2)/2)*$O$52)/($O$47*SQRT($O$52)))-$O$47*SQRT(($O$52))))*$S$14*EXP(-#REF!*$O$52))*$R$14*100,0)</f>
        <v>0</v>
      </c>
      <c r="FC94" s="69">
        <f ca="1">IFERROR((NORMSDIST(((LN($EP94/$S$15)+(#REF!+($O$47^2)/2)*$O$52)/($O$47*SQRT($O$52))))*$EP94-NORMSDIST((((LN($EP94/$S$15)+(#REF!+($O$47^2)/2)*$O$52)/($O$47*SQRT($O$52)))-$O$47*SQRT(($O$52))))*$S$15*EXP(-#REF!*$O$52))*$R$15*100,0)</f>
        <v>0</v>
      </c>
      <c r="FD94" s="69">
        <f ca="1">IFERROR((NORMSDIST(((LN($EP94/$S$16)+(#REF!+($O$47^2)/2)*$O$52)/($O$47*SQRT($O$52))))*$EP94-NORMSDIST((((LN($EP94/$S$16)+(#REF!+($O$47^2)/2)*$O$52)/($O$47*SQRT($O$52)))-$O$47*SQRT(($O$52))))*$S$16*EXP(-#REF!*$O$52))*$R$16*100,0)</f>
        <v>0</v>
      </c>
      <c r="FE94" s="69">
        <f ca="1">IFERROR((NORMSDIST(((LN($EP94/$S$17)+(#REF!+($O$47^2)/2)*$O$52)/($O$47*SQRT($O$52))))*$EP94-NORMSDIST((((LN($EP94/$S$17)+(#REF!+($O$47^2)/2)*$O$52)/($O$47*SQRT($O$52)))-$O$47*SQRT(($O$52))))*$S$17*EXP(-#REF!*$O$52))*$R$17*100,0)</f>
        <v>0</v>
      </c>
      <c r="FF94" s="69">
        <f ca="1">IFERROR((NORMSDIST(((LN($EP94/$S$18)+(#REF!+($O$47^2)/2)*$O$52)/($O$47*SQRT($O$52))))*$EP94-NORMSDIST((((LN($EP94/$S$18)+(#REF!+($O$47^2)/2)*$O$52)/($O$47*SQRT($O$52)))-$O$47*SQRT(($O$52))))*$S$18*EXP(-#REF!*$O$52))*$R$18*100,0)</f>
        <v>0</v>
      </c>
      <c r="FG94" s="69">
        <f ca="1">IFERROR((NORMSDIST(((LN($EP94/$S$19)+(#REF!+($O$47^2)/2)*$O$52)/($O$47*SQRT($O$52))))*$EP94-NORMSDIST((((LN($EP94/$S$19)+(#REF!+($O$47^2)/2)*$O$52)/($O$47*SQRT($O$52)))-$O$47*SQRT(($O$52))))*$S$19*EXP(-#REF!*$O$52))*$R$19*100,0)</f>
        <v>0</v>
      </c>
      <c r="FH94" s="69">
        <f ca="1">IFERROR((NORMSDIST(((LN($EP94/$S$20)+(#REF!+($O$47^2)/2)*$O$52)/($O$47*SQRT($O$52))))*$EP94-NORMSDIST((((LN($EP94/$S$20)+(#REF!+($O$47^2)/2)*$O$52)/($O$47*SQRT($O$52)))-$O$47*SQRT(($O$52))))*$S$20*EXP(-#REF!*$O$52))*$R$20*100,0)</f>
        <v>0</v>
      </c>
      <c r="FI94" s="69">
        <f ca="1">IFERROR((NORMSDIST(((LN($EP94/$S$21)+(#REF!+($O$47^2)/2)*$O$52)/($O$47*SQRT($O$52))))*$EP94-NORMSDIST((((LN($EP94/$S$21)+(#REF!+($O$47^2)/2)*$O$52)/($O$47*SQRT($O$52)))-$O$47*SQRT(($O$52))))*$S$21*EXP(-#REF!*$O$52))*$R$21*100,0)</f>
        <v>0</v>
      </c>
      <c r="FJ94" s="69">
        <f ca="1">IFERROR((NORMSDIST(((LN($EP94/$S$22)+(#REF!+($O$47^2)/2)*$O$52)/($O$47*SQRT($O$52))))*$EP94-NORMSDIST((((LN($EP94/$S$22)+(#REF!+($O$47^2)/2)*$O$52)/($O$47*SQRT($O$52)))-$O$47*SQRT(($O$52))))*$S$22*EXP(-#REF!*$O$52))*$R$22*100,0)</f>
        <v>0</v>
      </c>
      <c r="FK94" s="69">
        <f ca="1">IFERROR((NORMSDIST(((LN($EP94/$S$23)+(#REF!+($O$47^2)/2)*$O$52)/($O$47*SQRT($O$52))))*$EP94-NORMSDIST((((LN($EP94/$S$23)+(#REF!+($O$47^2)/2)*$O$52)/($O$47*SQRT($O$52)))-$O$47*SQRT(($O$52))))*$S$23*EXP(-#REF!*$O$52))*$R$23*100,0)</f>
        <v>0</v>
      </c>
      <c r="FL94" s="69">
        <f ca="1">IFERROR((NORMSDIST(((LN($EP94/$S$24)+(#REF!+($O$47^2)/2)*$O$52)/($O$47*SQRT($O$52))))*$EP94-NORMSDIST((((LN($EP94/$S$24)+(#REF!+($O$47^2)/2)*$O$52)/($O$47*SQRT($O$52)))-$O$47*SQRT(($O$52))))*$S$24*EXP(-#REF!*$O$52))*$R$24*100,0)</f>
        <v>0</v>
      </c>
      <c r="FM94" s="69">
        <f ca="1">IFERROR((NORMSDIST(((LN($EP94/$S$25)+(#REF!+($O$47^2)/2)*$O$52)/($O$47*SQRT($O$52))))*$EP94-NORMSDIST((((LN($EP94/$S$25)+(#REF!+($O$47^2)/2)*$O$52)/($O$47*SQRT($O$52)))-$O$47*SQRT(($O$52))))*$S$25*EXP(-#REF!*$O$52))*$R$25*100,0)</f>
        <v>0</v>
      </c>
      <c r="FN94" s="69">
        <f ca="1">IFERROR((NORMSDIST(((LN($EP94/$S$26)+(#REF!+($O$47^2)/2)*$O$52)/($O$47*SQRT($O$52))))*$EP94-NORMSDIST((((LN($EP94/$S$26)+(#REF!+($O$47^2)/2)*$O$52)/($O$47*SQRT($O$52)))-$O$47*SQRT(($O$52))))*$S$26*EXP(-#REF!*$O$52))*$R$26*100,0)</f>
        <v>0</v>
      </c>
      <c r="FO94" s="69">
        <f ca="1">IFERROR((NORMSDIST(((LN($EP94/$S$27)+(#REF!+($O$47^2)/2)*$O$52)/($O$47*SQRT($O$52))))*$EP94-NORMSDIST((((LN($EP94/$S$27)+(#REF!+($O$47^2)/2)*$O$52)/($O$47*SQRT($O$52)))-$O$47*SQRT(($O$52))))*$S$27*EXP(-#REF!*$O$52))*$R$27*100,0)</f>
        <v>0</v>
      </c>
      <c r="FP94" s="69">
        <f ca="1">IFERROR((NORMSDIST(((LN($EP94/$S$28)+(#REF!+($O$47^2)/2)*$O$52)/($O$47*SQRT($O$52))))*$EP94-NORMSDIST((((LN($EP94/$S$28)+(#REF!+($O$47^2)/2)*$O$52)/($O$47*SQRT($O$52)))-$O$47*SQRT(($O$52))))*$S$28*EXP(-#REF!*$O$52))*$R$28*100,0)</f>
        <v>0</v>
      </c>
      <c r="FQ94" s="69">
        <f ca="1">IFERROR((NORMSDIST(((LN($EP94/$S$29)+(#REF!+($O$47^2)/2)*$O$52)/($O$47*SQRT($O$52))))*$EP94-NORMSDIST((((LN($EP94/$S$29)+(#REF!+($O$47^2)/2)*$O$52)/($O$47*SQRT($O$52)))-$O$47*SQRT(($O$52))))*$S$29*EXP(-#REF!*$O$52))*$R$29*100,0)</f>
        <v>0</v>
      </c>
      <c r="FR94" s="69">
        <f ca="1">IFERROR((NORMSDIST(((LN($EP94/$S$30)+(#REF!+($O$47^2)/2)*$O$52)/($O$47*SQRT($O$52))))*$EP94-NORMSDIST((((LN($EP94/$S$30)+(#REF!+($O$47^2)/2)*$O$52)/($O$47*SQRT($O$52)))-$O$47*SQRT(($O$52))))*$S$30*EXP(-#REF!*$O$52))*$R$30*100,0)</f>
        <v>0</v>
      </c>
      <c r="FS94" s="69">
        <f ca="1">IFERROR((NORMSDIST(((LN($EP94/$S$31)+(#REF!+($O$47^2)/2)*$O$52)/($O$47*SQRT($O$52))))*$EP94-NORMSDIST((((LN($EP94/$S$31)+(#REF!+($O$47^2)/2)*$O$52)/($O$47*SQRT($O$52)))-$O$47*SQRT(($O$52))))*$S$31*EXP(-#REF!*$O$52))*$R$31*100,0)</f>
        <v>0</v>
      </c>
      <c r="FT94" s="69">
        <f ca="1">IFERROR((NORMSDIST(((LN($EP94/$S$32)+(#REF!+($O$47^2)/2)*$O$52)/($O$47*SQRT($O$52))))*$EP94-NORMSDIST((((LN($EP94/$S$32)+(#REF!+($O$47^2)/2)*$O$52)/($O$47*SQRT($O$52)))-$O$47*SQRT(($O$52))))*$S$32*EXP(-#REF!*$O$52))*$R$32*100,0)</f>
        <v>0</v>
      </c>
      <c r="FU94" s="69">
        <f ca="1">IFERROR((NORMSDIST(((LN($EP94/$S$33)+(#REF!+($O$47^2)/2)*$O$52)/($O$47*SQRT($O$52))))*$EP94-NORMSDIST((((LN($EP94/$S$33)+(#REF!+($O$47^2)/2)*$O$52)/($O$47*SQRT($O$52)))-$O$47*SQRT(($O$52))))*$S$33*EXP(-#REF!*$O$52))*$R$33*100,0)</f>
        <v>0</v>
      </c>
      <c r="FV94" s="69">
        <f ca="1">IFERROR((NORMSDIST(((LN($EP94/$S$34)+(#REF!+($O$47^2)/2)*$O$52)/($O$47*SQRT($O$52))))*$EP94-NORMSDIST((((LN($EP94/$S$34)+(#REF!+($O$47^2)/2)*$O$52)/($O$47*SQRT($O$52)))-$O$47*SQRT(($O$52))))*$S$34*EXP(-#REF!*$O$52))*$R$34*100,0)</f>
        <v>0</v>
      </c>
      <c r="FW94" s="69">
        <f ca="1">IFERROR((NORMSDIST(((LN($EP94/$S$35)+(#REF!+($O$47^2)/2)*$O$52)/($O$47*SQRT($O$52))))*$EP94-NORMSDIST((((LN($EP94/$S$35)+(#REF!+($O$47^2)/2)*$O$52)/($O$47*SQRT($O$52)))-$O$47*SQRT(($O$52))))*$S$35*EXP(-#REF!*$O$52))*$R$35*100,0)</f>
        <v>0</v>
      </c>
      <c r="FX94" s="69">
        <f ca="1">IFERROR((NORMSDIST(((LN($EP94/$S$36)+(#REF!+($O$47^2)/2)*$O$52)/($O$47*SQRT($O$52))))*$EP94-NORMSDIST((((LN($EP94/$S$36)+(#REF!+($O$47^2)/2)*$O$52)/($O$47*SQRT($O$52)))-$O$47*SQRT(($O$52))))*$S$36*EXP(-#REF!*$O$52))*$R$36*100,0)</f>
        <v>0</v>
      </c>
      <c r="FY94" s="69">
        <f ca="1">IFERROR((NORMSDIST(((LN($EP94/$S$37)+(#REF!+($O$47^2)/2)*$O$52)/($O$47*SQRT($O$52))))*$EP94-NORMSDIST((((LN($EP94/$S$37)+(#REF!+($O$47^2)/2)*$O$52)/($O$47*SQRT($O$52)))-$O$47*SQRT(($O$52))))*$S$37*EXP(-#REF!*$O$52))*$R$37*100,0)</f>
        <v>0</v>
      </c>
      <c r="FZ94" s="69">
        <f ca="1">IFERROR((NORMSDIST(((LN($EP94/$S$38)+(#REF!+($O$47^2)/2)*$O$52)/($O$47*SQRT($O$52))))*$EP94-NORMSDIST((((LN($EP94/$S$38)+(#REF!+($O$47^2)/2)*$O$52)/($O$47*SQRT($O$52)))-$O$47*SQRT(($O$52))))*$S$38*EXP(-#REF!*$O$52))*$R$38*100,0)</f>
        <v>0</v>
      </c>
      <c r="GA94" s="69">
        <f ca="1">IFERROR((NORMSDIST(((LN($EP94/$S$39)+(#REF!+($O$47^2)/2)*$O$52)/($O$47*SQRT($O$52))))*$EP94-NORMSDIST((((LN($EP94/$S$39)+(#REF!+($O$47^2)/2)*$O$52)/($O$47*SQRT($O$52)))-$O$47*SQRT(($O$52))))*$S$39*EXP(-#REF!*$O$52))*$R$39*100,0)</f>
        <v>0</v>
      </c>
      <c r="GB94" s="69">
        <f ca="1">IFERROR((NORMSDIST(((LN($EP94/$S$40)+(#REF!+($O$47^2)/2)*$O$52)/($O$47*SQRT($O$52))))*$EP94-NORMSDIST((((LN($EP94/$S$40)+(#REF!+($O$47^2)/2)*$O$52)/($O$47*SQRT($O$52)))-$O$47*SQRT(($O$52))))*$S$40*EXP(-#REF!*$O$52))*$R$40*100,0)</f>
        <v>0</v>
      </c>
      <c r="GC94" s="69">
        <f ca="1">IFERROR((NORMSDIST(((LN($EP94/$S$41)+(#REF!+($O$47^2)/2)*$O$52)/($O$47*SQRT($O$52))))*$EP94-NORMSDIST((((LN($EP94/$S$41)+(#REF!+($O$47^2)/2)*$O$52)/($O$47*SQRT($O$52)))-$O$47*SQRT(($O$52))))*$S$41*EXP(-#REF!*$O$52))*$R$41*100,0)</f>
        <v>0</v>
      </c>
      <c r="GD94" s="69">
        <f ca="1">IFERROR((NORMSDIST(((LN($EP94/$S$42)+(#REF!+($O$47^2)/2)*$O$52)/($O$47*SQRT($O$52))))*$EP94-NORMSDIST((((LN($EP94/$S$42)+(#REF!+($O$47^2)/2)*$O$52)/($O$47*SQRT($O$52)))-$O$47*SQRT(($O$52))))*$S$42*EXP(-#REF!*$O$52))*$R$42*100,0)</f>
        <v>0</v>
      </c>
      <c r="GE94" s="102">
        <f t="shared" ca="1" si="185"/>
        <v>0</v>
      </c>
    </row>
    <row r="95" spans="103:187">
      <c r="CY95" s="68">
        <f t="shared" si="142"/>
        <v>4729.6983495796585</v>
      </c>
      <c r="CZ95" s="69">
        <f t="shared" si="143"/>
        <v>0</v>
      </c>
      <c r="DA95" s="69">
        <f t="shared" si="144"/>
        <v>0</v>
      </c>
      <c r="DB95" s="69">
        <f t="shared" si="145"/>
        <v>0</v>
      </c>
      <c r="DC95" s="69">
        <f t="shared" si="146"/>
        <v>0</v>
      </c>
      <c r="DD95" s="69">
        <f t="shared" si="147"/>
        <v>0</v>
      </c>
      <c r="DE95" s="69">
        <f t="shared" si="148"/>
        <v>0</v>
      </c>
      <c r="DF95" s="69">
        <f t="shared" si="149"/>
        <v>0</v>
      </c>
      <c r="DG95" s="69">
        <f t="shared" si="150"/>
        <v>0</v>
      </c>
      <c r="DH95" s="69">
        <f t="shared" si="151"/>
        <v>0</v>
      </c>
      <c r="DI95" s="69">
        <f t="shared" si="152"/>
        <v>0</v>
      </c>
      <c r="DJ95" s="69">
        <f t="shared" si="153"/>
        <v>0</v>
      </c>
      <c r="DK95" s="69">
        <f t="shared" si="154"/>
        <v>0</v>
      </c>
      <c r="DL95" s="69">
        <f t="shared" si="155"/>
        <v>0</v>
      </c>
      <c r="DM95" s="69">
        <f t="shared" si="156"/>
        <v>0</v>
      </c>
      <c r="DN95" s="69">
        <f t="shared" si="157"/>
        <v>0</v>
      </c>
      <c r="DO95" s="69">
        <f t="shared" si="158"/>
        <v>0</v>
      </c>
      <c r="DP95" s="69">
        <f t="shared" si="159"/>
        <v>0</v>
      </c>
      <c r="DQ95" s="69">
        <f t="shared" si="160"/>
        <v>0</v>
      </c>
      <c r="DR95" s="69">
        <f t="shared" si="161"/>
        <v>0</v>
      </c>
      <c r="DS95" s="69">
        <f t="shared" si="162"/>
        <v>0</v>
      </c>
      <c r="DT95" s="69">
        <f t="shared" si="163"/>
        <v>0</v>
      </c>
      <c r="DU95" s="69">
        <f t="shared" si="164"/>
        <v>0</v>
      </c>
      <c r="DV95" s="69">
        <f t="shared" si="165"/>
        <v>0</v>
      </c>
      <c r="DW95" s="69">
        <f t="shared" si="166"/>
        <v>0</v>
      </c>
      <c r="DX95" s="69">
        <f t="shared" si="167"/>
        <v>0</v>
      </c>
      <c r="DY95" s="69">
        <f t="shared" si="168"/>
        <v>0</v>
      </c>
      <c r="DZ95" s="69">
        <f t="shared" si="169"/>
        <v>0</v>
      </c>
      <c r="EA95" s="69">
        <f t="shared" si="170"/>
        <v>0</v>
      </c>
      <c r="EB95" s="69">
        <f t="shared" si="171"/>
        <v>0</v>
      </c>
      <c r="EC95" s="69">
        <f t="shared" si="172"/>
        <v>0</v>
      </c>
      <c r="ED95" s="69">
        <f t="shared" si="173"/>
        <v>0</v>
      </c>
      <c r="EE95" s="69">
        <f t="shared" si="174"/>
        <v>0</v>
      </c>
      <c r="EF95" s="69">
        <f t="shared" si="175"/>
        <v>0</v>
      </c>
      <c r="EG95" s="69">
        <f t="shared" si="176"/>
        <v>0</v>
      </c>
      <c r="EH95" s="69">
        <f t="shared" si="177"/>
        <v>0</v>
      </c>
      <c r="EI95" s="69">
        <f t="shared" si="178"/>
        <v>0</v>
      </c>
      <c r="EJ95" s="69">
        <f t="shared" si="179"/>
        <v>0</v>
      </c>
      <c r="EK95" s="69">
        <f t="shared" si="180"/>
        <v>0</v>
      </c>
      <c r="EL95" s="69">
        <f t="shared" si="181"/>
        <v>0</v>
      </c>
      <c r="EM95" s="69">
        <f t="shared" si="182"/>
        <v>0</v>
      </c>
      <c r="EN95" s="102">
        <f t="shared" si="183"/>
        <v>0</v>
      </c>
      <c r="EO95" s="58"/>
      <c r="EP95" s="68">
        <f t="shared" si="184"/>
        <v>4729.6983495796585</v>
      </c>
      <c r="EQ95" s="69">
        <f ca="1">IFERROR((NORMSDIST(((LN($EP95/$S$3)+(#REF!+($O$47^2)/2)*$O$52)/($O$47*SQRT($O$52))))*$EP95-NORMSDIST((((LN($EP95/$S$3)+(#REF!+($O$47^2)/2)*$O$52)/($O$47*SQRT($O$52)))-$O$47*SQRT(($O$52))))*$S$3*EXP(-#REF!*$O$52))*$R$3*100,0)</f>
        <v>0</v>
      </c>
      <c r="ER95" s="69">
        <f ca="1">IFERROR((NORMSDIST(((LN($EP95/$S$4)+(#REF!+($O$47^2)/2)*$O$52)/($O$47*SQRT($O$52))))*$EP95-NORMSDIST((((LN($EP95/$S$4)+(#REF!+($O$47^2)/2)*$O$52)/($O$47*SQRT($O$52)))-$O$47*SQRT(($O$52))))*$S$4*EXP(-#REF!*$O$52))*$R$4*100,0)</f>
        <v>0</v>
      </c>
      <c r="ES95" s="69">
        <f ca="1">IFERROR((NORMSDIST(((LN($EP95/$S$5)+(#REF!+($O$47^2)/2)*$O$52)/($O$47*SQRT($O$52))))*$EP95-NORMSDIST((((LN($EP95/$S$5)+(#REF!+($O$47^2)/2)*$O$52)/($O$47*SQRT($O$52)))-$O$47*SQRT(($O$52))))*$S$5*EXP(-#REF!*$O$52))*$R$5*100,0)</f>
        <v>0</v>
      </c>
      <c r="ET95" s="69">
        <f ca="1">IFERROR((NORMSDIST(((LN($EP95/$S$6)+(#REF!+($O$47^2)/2)*$O$52)/($O$47*SQRT($O$52))))*$EP95-NORMSDIST((((LN($EP95/$S$6)+(#REF!+($O$47^2)/2)*$O$52)/($O$47*SQRT($O$52)))-$O$47*SQRT(($O$52))))*$S$6*EXP(-#REF!*$O$52))*$R$6*100,0)</f>
        <v>0</v>
      </c>
      <c r="EU95" s="69">
        <f ca="1">IFERROR((NORMSDIST(((LN($EP95/$S$7)+(#REF!+($O$47^2)/2)*$O$52)/($O$47*SQRT($O$52))))*$EP95-NORMSDIST((((LN($EP95/$S$7)+(#REF!+($O$47^2)/2)*$O$52)/($O$47*SQRT($O$52)))-$O$47*SQRT(($O$52))))*$S$7*EXP(-#REF!*$O$52))*$R$7*100,0)</f>
        <v>0</v>
      </c>
      <c r="EV95" s="69">
        <f ca="1">IFERROR((NORMSDIST(((LN($EP95/$S$8)+(#REF!+($O$47^2)/2)*$O$52)/($O$47*SQRT($O$52))))*$EP95-NORMSDIST((((LN($EP95/$S$8)+(#REF!+($O$47^2)/2)*$O$52)/($O$47*SQRT($O$52)))-$O$47*SQRT(($O$52))))*$S$8*EXP(-#REF!*$O$52))*$R$8*100,0)</f>
        <v>0</v>
      </c>
      <c r="EW95" s="69">
        <f ca="1">IFERROR((NORMSDIST(((LN($EP95/$S$9)+(#REF!+($O$47^2)/2)*$O$52)/($O$47*SQRT($O$52))))*$EP95-NORMSDIST((((LN($EP95/$S$9)+(#REF!+($O$47^2)/2)*$O$52)/($O$47*SQRT($O$52)))-$O$47*SQRT(($O$52))))*$S$9*EXP(-#REF!*$O$52))*$R$9*100,0)</f>
        <v>0</v>
      </c>
      <c r="EX95" s="69">
        <f ca="1">IFERROR((NORMSDIST(((LN($EP95/$S$10)+(#REF!+($O$47^2)/2)*$O$52)/($O$47*SQRT($O$52))))*$EP95-NORMSDIST((((LN($EP95/$S$10)+(#REF!+($O$47^2)/2)*$O$52)/($O$47*SQRT($O$52)))-$O$47*SQRT(($O$52))))*$S$10*EXP(-#REF!*$O$52))*$R$10*100,0)</f>
        <v>0</v>
      </c>
      <c r="EY95" s="69">
        <f ca="1">IFERROR((NORMSDIST(((LN($EP95/$S$11)+(#REF!+($O$47^2)/2)*$O$52)/($O$47*SQRT($O$52))))*$EP95-NORMSDIST((((LN($EP95/$S$11)+(#REF!+($O$47^2)/2)*$O$52)/($O$47*SQRT($O$52)))-$O$47*SQRT(($O$52))))*$S$11*EXP(-#REF!*$O$52))*$R$11*100,0)</f>
        <v>0</v>
      </c>
      <c r="EZ95" s="69">
        <f ca="1">IFERROR((NORMSDIST(((LN($EP95/$S$12)+(#REF!+($O$47^2)/2)*$O$52)/($O$47*SQRT($O$52))))*$EP95-NORMSDIST((((LN($EP95/$S$12)+(#REF!+($O$47^2)/2)*$O$52)/($O$47*SQRT($O$52)))-$O$47*SQRT(($O$52))))*$S$12*EXP(-#REF!*$O$52))*$R$12*100,0)</f>
        <v>0</v>
      </c>
      <c r="FA95" s="69">
        <f ca="1">IFERROR((NORMSDIST(((LN($EP95/$S$13)+(#REF!+($O$47^2)/2)*$O$52)/($O$47*SQRT($O$52))))*$EP95-NORMSDIST((((LN($EP95/$S$13)+(#REF!+($O$47^2)/2)*$O$52)/($O$47*SQRT($O$52)))-$O$47*SQRT(($O$52))))*$S$13*EXP(-#REF!*$O$52))*$R$13*100,0)</f>
        <v>0</v>
      </c>
      <c r="FB95" s="69">
        <f ca="1">IFERROR((NORMSDIST(((LN($EP95/$S$14)+(#REF!+($O$47^2)/2)*$O$52)/($O$47*SQRT($O$52))))*$EP95-NORMSDIST((((LN($EP95/$S$14)+(#REF!+($O$47^2)/2)*$O$52)/($O$47*SQRT($O$52)))-$O$47*SQRT(($O$52))))*$S$14*EXP(-#REF!*$O$52))*$R$14*100,0)</f>
        <v>0</v>
      </c>
      <c r="FC95" s="69">
        <f ca="1">IFERROR((NORMSDIST(((LN($EP95/$S$15)+(#REF!+($O$47^2)/2)*$O$52)/($O$47*SQRT($O$52))))*$EP95-NORMSDIST((((LN($EP95/$S$15)+(#REF!+($O$47^2)/2)*$O$52)/($O$47*SQRT($O$52)))-$O$47*SQRT(($O$52))))*$S$15*EXP(-#REF!*$O$52))*$R$15*100,0)</f>
        <v>0</v>
      </c>
      <c r="FD95" s="69">
        <f ca="1">IFERROR((NORMSDIST(((LN($EP95/$S$16)+(#REF!+($O$47^2)/2)*$O$52)/($O$47*SQRT($O$52))))*$EP95-NORMSDIST((((LN($EP95/$S$16)+(#REF!+($O$47^2)/2)*$O$52)/($O$47*SQRT($O$52)))-$O$47*SQRT(($O$52))))*$S$16*EXP(-#REF!*$O$52))*$R$16*100,0)</f>
        <v>0</v>
      </c>
      <c r="FE95" s="69">
        <f ca="1">IFERROR((NORMSDIST(((LN($EP95/$S$17)+(#REF!+($O$47^2)/2)*$O$52)/($O$47*SQRT($O$52))))*$EP95-NORMSDIST((((LN($EP95/$S$17)+(#REF!+($O$47^2)/2)*$O$52)/($O$47*SQRT($O$52)))-$O$47*SQRT(($O$52))))*$S$17*EXP(-#REF!*$O$52))*$R$17*100,0)</f>
        <v>0</v>
      </c>
      <c r="FF95" s="69">
        <f ca="1">IFERROR((NORMSDIST(((LN($EP95/$S$18)+(#REF!+($O$47^2)/2)*$O$52)/($O$47*SQRT($O$52))))*$EP95-NORMSDIST((((LN($EP95/$S$18)+(#REF!+($O$47^2)/2)*$O$52)/($O$47*SQRT($O$52)))-$O$47*SQRT(($O$52))))*$S$18*EXP(-#REF!*$O$52))*$R$18*100,0)</f>
        <v>0</v>
      </c>
      <c r="FG95" s="69">
        <f ca="1">IFERROR((NORMSDIST(((LN($EP95/$S$19)+(#REF!+($O$47^2)/2)*$O$52)/($O$47*SQRT($O$52))))*$EP95-NORMSDIST((((LN($EP95/$S$19)+(#REF!+($O$47^2)/2)*$O$52)/($O$47*SQRT($O$52)))-$O$47*SQRT(($O$52))))*$S$19*EXP(-#REF!*$O$52))*$R$19*100,0)</f>
        <v>0</v>
      </c>
      <c r="FH95" s="69">
        <f ca="1">IFERROR((NORMSDIST(((LN($EP95/$S$20)+(#REF!+($O$47^2)/2)*$O$52)/($O$47*SQRT($O$52))))*$EP95-NORMSDIST((((LN($EP95/$S$20)+(#REF!+($O$47^2)/2)*$O$52)/($O$47*SQRT($O$52)))-$O$47*SQRT(($O$52))))*$S$20*EXP(-#REF!*$O$52))*$R$20*100,0)</f>
        <v>0</v>
      </c>
      <c r="FI95" s="69">
        <f ca="1">IFERROR((NORMSDIST(((LN($EP95/$S$21)+(#REF!+($O$47^2)/2)*$O$52)/($O$47*SQRT($O$52))))*$EP95-NORMSDIST((((LN($EP95/$S$21)+(#REF!+($O$47^2)/2)*$O$52)/($O$47*SQRT($O$52)))-$O$47*SQRT(($O$52))))*$S$21*EXP(-#REF!*$O$52))*$R$21*100,0)</f>
        <v>0</v>
      </c>
      <c r="FJ95" s="69">
        <f ca="1">IFERROR((NORMSDIST(((LN($EP95/$S$22)+(#REF!+($O$47^2)/2)*$O$52)/($O$47*SQRT($O$52))))*$EP95-NORMSDIST((((LN($EP95/$S$22)+(#REF!+($O$47^2)/2)*$O$52)/($O$47*SQRT($O$52)))-$O$47*SQRT(($O$52))))*$S$22*EXP(-#REF!*$O$52))*$R$22*100,0)</f>
        <v>0</v>
      </c>
      <c r="FK95" s="69">
        <f ca="1">IFERROR((NORMSDIST(((LN($EP95/$S$23)+(#REF!+($O$47^2)/2)*$O$52)/($O$47*SQRT($O$52))))*$EP95-NORMSDIST((((LN($EP95/$S$23)+(#REF!+($O$47^2)/2)*$O$52)/($O$47*SQRT($O$52)))-$O$47*SQRT(($O$52))))*$S$23*EXP(-#REF!*$O$52))*$R$23*100,0)</f>
        <v>0</v>
      </c>
      <c r="FL95" s="69">
        <f ca="1">IFERROR((NORMSDIST(((LN($EP95/$S$24)+(#REF!+($O$47^2)/2)*$O$52)/($O$47*SQRT($O$52))))*$EP95-NORMSDIST((((LN($EP95/$S$24)+(#REF!+($O$47^2)/2)*$O$52)/($O$47*SQRT($O$52)))-$O$47*SQRT(($O$52))))*$S$24*EXP(-#REF!*$O$52))*$R$24*100,0)</f>
        <v>0</v>
      </c>
      <c r="FM95" s="69">
        <f ca="1">IFERROR((NORMSDIST(((LN($EP95/$S$25)+(#REF!+($O$47^2)/2)*$O$52)/($O$47*SQRT($O$52))))*$EP95-NORMSDIST((((LN($EP95/$S$25)+(#REF!+($O$47^2)/2)*$O$52)/($O$47*SQRT($O$52)))-$O$47*SQRT(($O$52))))*$S$25*EXP(-#REF!*$O$52))*$R$25*100,0)</f>
        <v>0</v>
      </c>
      <c r="FN95" s="69">
        <f ca="1">IFERROR((NORMSDIST(((LN($EP95/$S$26)+(#REF!+($O$47^2)/2)*$O$52)/($O$47*SQRT($O$52))))*$EP95-NORMSDIST((((LN($EP95/$S$26)+(#REF!+($O$47^2)/2)*$O$52)/($O$47*SQRT($O$52)))-$O$47*SQRT(($O$52))))*$S$26*EXP(-#REF!*$O$52))*$R$26*100,0)</f>
        <v>0</v>
      </c>
      <c r="FO95" s="69">
        <f ca="1">IFERROR((NORMSDIST(((LN($EP95/$S$27)+(#REF!+($O$47^2)/2)*$O$52)/($O$47*SQRT($O$52))))*$EP95-NORMSDIST((((LN($EP95/$S$27)+(#REF!+($O$47^2)/2)*$O$52)/($O$47*SQRT($O$52)))-$O$47*SQRT(($O$52))))*$S$27*EXP(-#REF!*$O$52))*$R$27*100,0)</f>
        <v>0</v>
      </c>
      <c r="FP95" s="69">
        <f ca="1">IFERROR((NORMSDIST(((LN($EP95/$S$28)+(#REF!+($O$47^2)/2)*$O$52)/($O$47*SQRT($O$52))))*$EP95-NORMSDIST((((LN($EP95/$S$28)+(#REF!+($O$47^2)/2)*$O$52)/($O$47*SQRT($O$52)))-$O$47*SQRT(($O$52))))*$S$28*EXP(-#REF!*$O$52))*$R$28*100,0)</f>
        <v>0</v>
      </c>
      <c r="FQ95" s="69">
        <f ca="1">IFERROR((NORMSDIST(((LN($EP95/$S$29)+(#REF!+($O$47^2)/2)*$O$52)/($O$47*SQRT($O$52))))*$EP95-NORMSDIST((((LN($EP95/$S$29)+(#REF!+($O$47^2)/2)*$O$52)/($O$47*SQRT($O$52)))-$O$47*SQRT(($O$52))))*$S$29*EXP(-#REF!*$O$52))*$R$29*100,0)</f>
        <v>0</v>
      </c>
      <c r="FR95" s="69">
        <f ca="1">IFERROR((NORMSDIST(((LN($EP95/$S$30)+(#REF!+($O$47^2)/2)*$O$52)/($O$47*SQRT($O$52))))*$EP95-NORMSDIST((((LN($EP95/$S$30)+(#REF!+($O$47^2)/2)*$O$52)/($O$47*SQRT($O$52)))-$O$47*SQRT(($O$52))))*$S$30*EXP(-#REF!*$O$52))*$R$30*100,0)</f>
        <v>0</v>
      </c>
      <c r="FS95" s="69">
        <f ca="1">IFERROR((NORMSDIST(((LN($EP95/$S$31)+(#REF!+($O$47^2)/2)*$O$52)/($O$47*SQRT($O$52))))*$EP95-NORMSDIST((((LN($EP95/$S$31)+(#REF!+($O$47^2)/2)*$O$52)/($O$47*SQRT($O$52)))-$O$47*SQRT(($O$52))))*$S$31*EXP(-#REF!*$O$52))*$R$31*100,0)</f>
        <v>0</v>
      </c>
      <c r="FT95" s="69">
        <f ca="1">IFERROR((NORMSDIST(((LN($EP95/$S$32)+(#REF!+($O$47^2)/2)*$O$52)/($O$47*SQRT($O$52))))*$EP95-NORMSDIST((((LN($EP95/$S$32)+(#REF!+($O$47^2)/2)*$O$52)/($O$47*SQRT($O$52)))-$O$47*SQRT(($O$52))))*$S$32*EXP(-#REF!*$O$52))*$R$32*100,0)</f>
        <v>0</v>
      </c>
      <c r="FU95" s="69">
        <f ca="1">IFERROR((NORMSDIST(((LN($EP95/$S$33)+(#REF!+($O$47^2)/2)*$O$52)/($O$47*SQRT($O$52))))*$EP95-NORMSDIST((((LN($EP95/$S$33)+(#REF!+($O$47^2)/2)*$O$52)/($O$47*SQRT($O$52)))-$O$47*SQRT(($O$52))))*$S$33*EXP(-#REF!*$O$52))*$R$33*100,0)</f>
        <v>0</v>
      </c>
      <c r="FV95" s="69">
        <f ca="1">IFERROR((NORMSDIST(((LN($EP95/$S$34)+(#REF!+($O$47^2)/2)*$O$52)/($O$47*SQRT($O$52))))*$EP95-NORMSDIST((((LN($EP95/$S$34)+(#REF!+($O$47^2)/2)*$O$52)/($O$47*SQRT($O$52)))-$O$47*SQRT(($O$52))))*$S$34*EXP(-#REF!*$O$52))*$R$34*100,0)</f>
        <v>0</v>
      </c>
      <c r="FW95" s="69">
        <f ca="1">IFERROR((NORMSDIST(((LN($EP95/$S$35)+(#REF!+($O$47^2)/2)*$O$52)/($O$47*SQRT($O$52))))*$EP95-NORMSDIST((((LN($EP95/$S$35)+(#REF!+($O$47^2)/2)*$O$52)/($O$47*SQRT($O$52)))-$O$47*SQRT(($O$52))))*$S$35*EXP(-#REF!*$O$52))*$R$35*100,0)</f>
        <v>0</v>
      </c>
      <c r="FX95" s="69">
        <f ca="1">IFERROR((NORMSDIST(((LN($EP95/$S$36)+(#REF!+($O$47^2)/2)*$O$52)/($O$47*SQRT($O$52))))*$EP95-NORMSDIST((((LN($EP95/$S$36)+(#REF!+($O$47^2)/2)*$O$52)/($O$47*SQRT($O$52)))-$O$47*SQRT(($O$52))))*$S$36*EXP(-#REF!*$O$52))*$R$36*100,0)</f>
        <v>0</v>
      </c>
      <c r="FY95" s="69">
        <f ca="1">IFERROR((NORMSDIST(((LN($EP95/$S$37)+(#REF!+($O$47^2)/2)*$O$52)/($O$47*SQRT($O$52))))*$EP95-NORMSDIST((((LN($EP95/$S$37)+(#REF!+($O$47^2)/2)*$O$52)/($O$47*SQRT($O$52)))-$O$47*SQRT(($O$52))))*$S$37*EXP(-#REF!*$O$52))*$R$37*100,0)</f>
        <v>0</v>
      </c>
      <c r="FZ95" s="69">
        <f ca="1">IFERROR((NORMSDIST(((LN($EP95/$S$38)+(#REF!+($O$47^2)/2)*$O$52)/($O$47*SQRT($O$52))))*$EP95-NORMSDIST((((LN($EP95/$S$38)+(#REF!+($O$47^2)/2)*$O$52)/($O$47*SQRT($O$52)))-$O$47*SQRT(($O$52))))*$S$38*EXP(-#REF!*$O$52))*$R$38*100,0)</f>
        <v>0</v>
      </c>
      <c r="GA95" s="69">
        <f ca="1">IFERROR((NORMSDIST(((LN($EP95/$S$39)+(#REF!+($O$47^2)/2)*$O$52)/($O$47*SQRT($O$52))))*$EP95-NORMSDIST((((LN($EP95/$S$39)+(#REF!+($O$47^2)/2)*$O$52)/($O$47*SQRT($O$52)))-$O$47*SQRT(($O$52))))*$S$39*EXP(-#REF!*$O$52))*$R$39*100,0)</f>
        <v>0</v>
      </c>
      <c r="GB95" s="69">
        <f ca="1">IFERROR((NORMSDIST(((LN($EP95/$S$40)+(#REF!+($O$47^2)/2)*$O$52)/($O$47*SQRT($O$52))))*$EP95-NORMSDIST((((LN($EP95/$S$40)+(#REF!+($O$47^2)/2)*$O$52)/($O$47*SQRT($O$52)))-$O$47*SQRT(($O$52))))*$S$40*EXP(-#REF!*$O$52))*$R$40*100,0)</f>
        <v>0</v>
      </c>
      <c r="GC95" s="69">
        <f ca="1">IFERROR((NORMSDIST(((LN($EP95/$S$41)+(#REF!+($O$47^2)/2)*$O$52)/($O$47*SQRT($O$52))))*$EP95-NORMSDIST((((LN($EP95/$S$41)+(#REF!+($O$47^2)/2)*$O$52)/($O$47*SQRT($O$52)))-$O$47*SQRT(($O$52))))*$S$41*EXP(-#REF!*$O$52))*$R$41*100,0)</f>
        <v>0</v>
      </c>
      <c r="GD95" s="69">
        <f ca="1">IFERROR((NORMSDIST(((LN($EP95/$S$42)+(#REF!+($O$47^2)/2)*$O$52)/($O$47*SQRT($O$52))))*$EP95-NORMSDIST((((LN($EP95/$S$42)+(#REF!+($O$47^2)/2)*$O$52)/($O$47*SQRT($O$52)))-$O$47*SQRT(($O$52))))*$S$42*EXP(-#REF!*$O$52))*$R$42*100,0)</f>
        <v>0</v>
      </c>
      <c r="GE95" s="102">
        <f t="shared" ca="1" si="185"/>
        <v>0</v>
      </c>
    </row>
    <row r="96" spans="103:187">
      <c r="CY96" s="68">
        <f t="shared" si="142"/>
        <v>4824.2923165712518</v>
      </c>
      <c r="CZ96" s="69">
        <f t="shared" si="143"/>
        <v>0</v>
      </c>
      <c r="DA96" s="69">
        <f t="shared" si="144"/>
        <v>0</v>
      </c>
      <c r="DB96" s="69">
        <f t="shared" si="145"/>
        <v>0</v>
      </c>
      <c r="DC96" s="69">
        <f t="shared" si="146"/>
        <v>0</v>
      </c>
      <c r="DD96" s="69">
        <f t="shared" si="147"/>
        <v>0</v>
      </c>
      <c r="DE96" s="69">
        <f t="shared" si="148"/>
        <v>0</v>
      </c>
      <c r="DF96" s="69">
        <f t="shared" si="149"/>
        <v>0</v>
      </c>
      <c r="DG96" s="69">
        <f t="shared" si="150"/>
        <v>0</v>
      </c>
      <c r="DH96" s="69">
        <f t="shared" si="151"/>
        <v>0</v>
      </c>
      <c r="DI96" s="69">
        <f t="shared" si="152"/>
        <v>0</v>
      </c>
      <c r="DJ96" s="69">
        <f t="shared" si="153"/>
        <v>0</v>
      </c>
      <c r="DK96" s="69">
        <f t="shared" si="154"/>
        <v>0</v>
      </c>
      <c r="DL96" s="69">
        <f t="shared" si="155"/>
        <v>0</v>
      </c>
      <c r="DM96" s="69">
        <f t="shared" si="156"/>
        <v>0</v>
      </c>
      <c r="DN96" s="69">
        <f t="shared" si="157"/>
        <v>0</v>
      </c>
      <c r="DO96" s="69">
        <f t="shared" si="158"/>
        <v>0</v>
      </c>
      <c r="DP96" s="69">
        <f t="shared" si="159"/>
        <v>0</v>
      </c>
      <c r="DQ96" s="69">
        <f t="shared" si="160"/>
        <v>0</v>
      </c>
      <c r="DR96" s="69">
        <f t="shared" si="161"/>
        <v>0</v>
      </c>
      <c r="DS96" s="69">
        <f t="shared" si="162"/>
        <v>0</v>
      </c>
      <c r="DT96" s="69">
        <f t="shared" si="163"/>
        <v>0</v>
      </c>
      <c r="DU96" s="69">
        <f t="shared" si="164"/>
        <v>0</v>
      </c>
      <c r="DV96" s="69">
        <f t="shared" si="165"/>
        <v>0</v>
      </c>
      <c r="DW96" s="69">
        <f t="shared" si="166"/>
        <v>0</v>
      </c>
      <c r="DX96" s="69">
        <f t="shared" si="167"/>
        <v>0</v>
      </c>
      <c r="DY96" s="69">
        <f t="shared" si="168"/>
        <v>0</v>
      </c>
      <c r="DZ96" s="69">
        <f t="shared" si="169"/>
        <v>0</v>
      </c>
      <c r="EA96" s="69">
        <f t="shared" si="170"/>
        <v>0</v>
      </c>
      <c r="EB96" s="69">
        <f t="shared" si="171"/>
        <v>0</v>
      </c>
      <c r="EC96" s="69">
        <f t="shared" si="172"/>
        <v>0</v>
      </c>
      <c r="ED96" s="69">
        <f t="shared" si="173"/>
        <v>0</v>
      </c>
      <c r="EE96" s="69">
        <f t="shared" si="174"/>
        <v>0</v>
      </c>
      <c r="EF96" s="69">
        <f t="shared" si="175"/>
        <v>0</v>
      </c>
      <c r="EG96" s="69">
        <f t="shared" si="176"/>
        <v>0</v>
      </c>
      <c r="EH96" s="69">
        <f t="shared" si="177"/>
        <v>0</v>
      </c>
      <c r="EI96" s="69">
        <f t="shared" si="178"/>
        <v>0</v>
      </c>
      <c r="EJ96" s="69">
        <f t="shared" si="179"/>
        <v>0</v>
      </c>
      <c r="EK96" s="69">
        <f t="shared" si="180"/>
        <v>0</v>
      </c>
      <c r="EL96" s="69">
        <f t="shared" si="181"/>
        <v>0</v>
      </c>
      <c r="EM96" s="69">
        <f t="shared" si="182"/>
        <v>0</v>
      </c>
      <c r="EN96" s="102">
        <f t="shared" si="183"/>
        <v>0</v>
      </c>
      <c r="EO96" s="58"/>
      <c r="EP96" s="68">
        <f t="shared" si="184"/>
        <v>4824.2923165712518</v>
      </c>
      <c r="EQ96" s="69">
        <f ca="1">IFERROR((NORMSDIST(((LN($EP96/$S$3)+(#REF!+($O$47^2)/2)*$O$52)/($O$47*SQRT($O$52))))*$EP96-NORMSDIST((((LN($EP96/$S$3)+(#REF!+($O$47^2)/2)*$O$52)/($O$47*SQRT($O$52)))-$O$47*SQRT(($O$52))))*$S$3*EXP(-#REF!*$O$52))*$R$3*100,0)</f>
        <v>0</v>
      </c>
      <c r="ER96" s="69">
        <f ca="1">IFERROR((NORMSDIST(((LN($EP96/$S$4)+(#REF!+($O$47^2)/2)*$O$52)/($O$47*SQRT($O$52))))*$EP96-NORMSDIST((((LN($EP96/$S$4)+(#REF!+($O$47^2)/2)*$O$52)/($O$47*SQRT($O$52)))-$O$47*SQRT(($O$52))))*$S$4*EXP(-#REF!*$O$52))*$R$4*100,0)</f>
        <v>0</v>
      </c>
      <c r="ES96" s="69">
        <f ca="1">IFERROR((NORMSDIST(((LN($EP96/$S$5)+(#REF!+($O$47^2)/2)*$O$52)/($O$47*SQRT($O$52))))*$EP96-NORMSDIST((((LN($EP96/$S$5)+(#REF!+($O$47^2)/2)*$O$52)/($O$47*SQRT($O$52)))-$O$47*SQRT(($O$52))))*$S$5*EXP(-#REF!*$O$52))*$R$5*100,0)</f>
        <v>0</v>
      </c>
      <c r="ET96" s="69">
        <f ca="1">IFERROR((NORMSDIST(((LN($EP96/$S$6)+(#REF!+($O$47^2)/2)*$O$52)/($O$47*SQRT($O$52))))*$EP96-NORMSDIST((((LN($EP96/$S$6)+(#REF!+($O$47^2)/2)*$O$52)/($O$47*SQRT($O$52)))-$O$47*SQRT(($O$52))))*$S$6*EXP(-#REF!*$O$52))*$R$6*100,0)</f>
        <v>0</v>
      </c>
      <c r="EU96" s="69">
        <f ca="1">IFERROR((NORMSDIST(((LN($EP96/$S$7)+(#REF!+($O$47^2)/2)*$O$52)/($O$47*SQRT($O$52))))*$EP96-NORMSDIST((((LN($EP96/$S$7)+(#REF!+($O$47^2)/2)*$O$52)/($O$47*SQRT($O$52)))-$O$47*SQRT(($O$52))))*$S$7*EXP(-#REF!*$O$52))*$R$7*100,0)</f>
        <v>0</v>
      </c>
      <c r="EV96" s="69">
        <f ca="1">IFERROR((NORMSDIST(((LN($EP96/$S$8)+(#REF!+($O$47^2)/2)*$O$52)/($O$47*SQRT($O$52))))*$EP96-NORMSDIST((((LN($EP96/$S$8)+(#REF!+($O$47^2)/2)*$O$52)/($O$47*SQRT($O$52)))-$O$47*SQRT(($O$52))))*$S$8*EXP(-#REF!*$O$52))*$R$8*100,0)</f>
        <v>0</v>
      </c>
      <c r="EW96" s="69">
        <f ca="1">IFERROR((NORMSDIST(((LN($EP96/$S$9)+(#REF!+($O$47^2)/2)*$O$52)/($O$47*SQRT($O$52))))*$EP96-NORMSDIST((((LN($EP96/$S$9)+(#REF!+($O$47^2)/2)*$O$52)/($O$47*SQRT($O$52)))-$O$47*SQRT(($O$52))))*$S$9*EXP(-#REF!*$O$52))*$R$9*100,0)</f>
        <v>0</v>
      </c>
      <c r="EX96" s="69">
        <f ca="1">IFERROR((NORMSDIST(((LN($EP96/$S$10)+(#REF!+($O$47^2)/2)*$O$52)/($O$47*SQRT($O$52))))*$EP96-NORMSDIST((((LN($EP96/$S$10)+(#REF!+($O$47^2)/2)*$O$52)/($O$47*SQRT($O$52)))-$O$47*SQRT(($O$52))))*$S$10*EXP(-#REF!*$O$52))*$R$10*100,0)</f>
        <v>0</v>
      </c>
      <c r="EY96" s="69">
        <f ca="1">IFERROR((NORMSDIST(((LN($EP96/$S$11)+(#REF!+($O$47^2)/2)*$O$52)/($O$47*SQRT($O$52))))*$EP96-NORMSDIST((((LN($EP96/$S$11)+(#REF!+($O$47^2)/2)*$O$52)/($O$47*SQRT($O$52)))-$O$47*SQRT(($O$52))))*$S$11*EXP(-#REF!*$O$52))*$R$11*100,0)</f>
        <v>0</v>
      </c>
      <c r="EZ96" s="69">
        <f ca="1">IFERROR((NORMSDIST(((LN($EP96/$S$12)+(#REF!+($O$47^2)/2)*$O$52)/($O$47*SQRT($O$52))))*$EP96-NORMSDIST((((LN($EP96/$S$12)+(#REF!+($O$47^2)/2)*$O$52)/($O$47*SQRT($O$52)))-$O$47*SQRT(($O$52))))*$S$12*EXP(-#REF!*$O$52))*$R$12*100,0)</f>
        <v>0</v>
      </c>
      <c r="FA96" s="69">
        <f ca="1">IFERROR((NORMSDIST(((LN($EP96/$S$13)+(#REF!+($O$47^2)/2)*$O$52)/($O$47*SQRT($O$52))))*$EP96-NORMSDIST((((LN($EP96/$S$13)+(#REF!+($O$47^2)/2)*$O$52)/($O$47*SQRT($O$52)))-$O$47*SQRT(($O$52))))*$S$13*EXP(-#REF!*$O$52))*$R$13*100,0)</f>
        <v>0</v>
      </c>
      <c r="FB96" s="69">
        <f ca="1">IFERROR((NORMSDIST(((LN($EP96/$S$14)+(#REF!+($O$47^2)/2)*$O$52)/($O$47*SQRT($O$52))))*$EP96-NORMSDIST((((LN($EP96/$S$14)+(#REF!+($O$47^2)/2)*$O$52)/($O$47*SQRT($O$52)))-$O$47*SQRT(($O$52))))*$S$14*EXP(-#REF!*$O$52))*$R$14*100,0)</f>
        <v>0</v>
      </c>
      <c r="FC96" s="69">
        <f ca="1">IFERROR((NORMSDIST(((LN($EP96/$S$15)+(#REF!+($O$47^2)/2)*$O$52)/($O$47*SQRT($O$52))))*$EP96-NORMSDIST((((LN($EP96/$S$15)+(#REF!+($O$47^2)/2)*$O$52)/($O$47*SQRT($O$52)))-$O$47*SQRT(($O$52))))*$S$15*EXP(-#REF!*$O$52))*$R$15*100,0)</f>
        <v>0</v>
      </c>
      <c r="FD96" s="69">
        <f ca="1">IFERROR((NORMSDIST(((LN($EP96/$S$16)+(#REF!+($O$47^2)/2)*$O$52)/($O$47*SQRT($O$52))))*$EP96-NORMSDIST((((LN($EP96/$S$16)+(#REF!+($O$47^2)/2)*$O$52)/($O$47*SQRT($O$52)))-$O$47*SQRT(($O$52))))*$S$16*EXP(-#REF!*$O$52))*$R$16*100,0)</f>
        <v>0</v>
      </c>
      <c r="FE96" s="69">
        <f ca="1">IFERROR((NORMSDIST(((LN($EP96/$S$17)+(#REF!+($O$47^2)/2)*$O$52)/($O$47*SQRT($O$52))))*$EP96-NORMSDIST((((LN($EP96/$S$17)+(#REF!+($O$47^2)/2)*$O$52)/($O$47*SQRT($O$52)))-$O$47*SQRT(($O$52))))*$S$17*EXP(-#REF!*$O$52))*$R$17*100,0)</f>
        <v>0</v>
      </c>
      <c r="FF96" s="69">
        <f ca="1">IFERROR((NORMSDIST(((LN($EP96/$S$18)+(#REF!+($O$47^2)/2)*$O$52)/($O$47*SQRT($O$52))))*$EP96-NORMSDIST((((LN($EP96/$S$18)+(#REF!+($O$47^2)/2)*$O$52)/($O$47*SQRT($O$52)))-$O$47*SQRT(($O$52))))*$S$18*EXP(-#REF!*$O$52))*$R$18*100,0)</f>
        <v>0</v>
      </c>
      <c r="FG96" s="69">
        <f ca="1">IFERROR((NORMSDIST(((LN($EP96/$S$19)+(#REF!+($O$47^2)/2)*$O$52)/($O$47*SQRT($O$52))))*$EP96-NORMSDIST((((LN($EP96/$S$19)+(#REF!+($O$47^2)/2)*$O$52)/($O$47*SQRT($O$52)))-$O$47*SQRT(($O$52))))*$S$19*EXP(-#REF!*$O$52))*$R$19*100,0)</f>
        <v>0</v>
      </c>
      <c r="FH96" s="69">
        <f ca="1">IFERROR((NORMSDIST(((LN($EP96/$S$20)+(#REF!+($O$47^2)/2)*$O$52)/($O$47*SQRT($O$52))))*$EP96-NORMSDIST((((LN($EP96/$S$20)+(#REF!+($O$47^2)/2)*$O$52)/($O$47*SQRT($O$52)))-$O$47*SQRT(($O$52))))*$S$20*EXP(-#REF!*$O$52))*$R$20*100,0)</f>
        <v>0</v>
      </c>
      <c r="FI96" s="69">
        <f ca="1">IFERROR((NORMSDIST(((LN($EP96/$S$21)+(#REF!+($O$47^2)/2)*$O$52)/($O$47*SQRT($O$52))))*$EP96-NORMSDIST((((LN($EP96/$S$21)+(#REF!+($O$47^2)/2)*$O$52)/($O$47*SQRT($O$52)))-$O$47*SQRT(($O$52))))*$S$21*EXP(-#REF!*$O$52))*$R$21*100,0)</f>
        <v>0</v>
      </c>
      <c r="FJ96" s="69">
        <f ca="1">IFERROR((NORMSDIST(((LN($EP96/$S$22)+(#REF!+($O$47^2)/2)*$O$52)/($O$47*SQRT($O$52))))*$EP96-NORMSDIST((((LN($EP96/$S$22)+(#REF!+($O$47^2)/2)*$O$52)/($O$47*SQRT($O$52)))-$O$47*SQRT(($O$52))))*$S$22*EXP(-#REF!*$O$52))*$R$22*100,0)</f>
        <v>0</v>
      </c>
      <c r="FK96" s="69">
        <f ca="1">IFERROR((NORMSDIST(((LN($EP96/$S$23)+(#REF!+($O$47^2)/2)*$O$52)/($O$47*SQRT($O$52))))*$EP96-NORMSDIST((((LN($EP96/$S$23)+(#REF!+($O$47^2)/2)*$O$52)/($O$47*SQRT($O$52)))-$O$47*SQRT(($O$52))))*$S$23*EXP(-#REF!*$O$52))*$R$23*100,0)</f>
        <v>0</v>
      </c>
      <c r="FL96" s="69">
        <f ca="1">IFERROR((NORMSDIST(((LN($EP96/$S$24)+(#REF!+($O$47^2)/2)*$O$52)/($O$47*SQRT($O$52))))*$EP96-NORMSDIST((((LN($EP96/$S$24)+(#REF!+($O$47^2)/2)*$O$52)/($O$47*SQRT($O$52)))-$O$47*SQRT(($O$52))))*$S$24*EXP(-#REF!*$O$52))*$R$24*100,0)</f>
        <v>0</v>
      </c>
      <c r="FM96" s="69">
        <f ca="1">IFERROR((NORMSDIST(((LN($EP96/$S$25)+(#REF!+($O$47^2)/2)*$O$52)/($O$47*SQRT($O$52))))*$EP96-NORMSDIST((((LN($EP96/$S$25)+(#REF!+($O$47^2)/2)*$O$52)/($O$47*SQRT($O$52)))-$O$47*SQRT(($O$52))))*$S$25*EXP(-#REF!*$O$52))*$R$25*100,0)</f>
        <v>0</v>
      </c>
      <c r="FN96" s="69">
        <f ca="1">IFERROR((NORMSDIST(((LN($EP96/$S$26)+(#REF!+($O$47^2)/2)*$O$52)/($O$47*SQRT($O$52))))*$EP96-NORMSDIST((((LN($EP96/$S$26)+(#REF!+($O$47^2)/2)*$O$52)/($O$47*SQRT($O$52)))-$O$47*SQRT(($O$52))))*$S$26*EXP(-#REF!*$O$52))*$R$26*100,0)</f>
        <v>0</v>
      </c>
      <c r="FO96" s="69">
        <f ca="1">IFERROR((NORMSDIST(((LN($EP96/$S$27)+(#REF!+($O$47^2)/2)*$O$52)/($O$47*SQRT($O$52))))*$EP96-NORMSDIST((((LN($EP96/$S$27)+(#REF!+($O$47^2)/2)*$O$52)/($O$47*SQRT($O$52)))-$O$47*SQRT(($O$52))))*$S$27*EXP(-#REF!*$O$52))*$R$27*100,0)</f>
        <v>0</v>
      </c>
      <c r="FP96" s="69">
        <f ca="1">IFERROR((NORMSDIST(((LN($EP96/$S$28)+(#REF!+($O$47^2)/2)*$O$52)/($O$47*SQRT($O$52))))*$EP96-NORMSDIST((((LN($EP96/$S$28)+(#REF!+($O$47^2)/2)*$O$52)/($O$47*SQRT($O$52)))-$O$47*SQRT(($O$52))))*$S$28*EXP(-#REF!*$O$52))*$R$28*100,0)</f>
        <v>0</v>
      </c>
      <c r="FQ96" s="69">
        <f ca="1">IFERROR((NORMSDIST(((LN($EP96/$S$29)+(#REF!+($O$47^2)/2)*$O$52)/($O$47*SQRT($O$52))))*$EP96-NORMSDIST((((LN($EP96/$S$29)+(#REF!+($O$47^2)/2)*$O$52)/($O$47*SQRT($O$52)))-$O$47*SQRT(($O$52))))*$S$29*EXP(-#REF!*$O$52))*$R$29*100,0)</f>
        <v>0</v>
      </c>
      <c r="FR96" s="69">
        <f ca="1">IFERROR((NORMSDIST(((LN($EP96/$S$30)+(#REF!+($O$47^2)/2)*$O$52)/($O$47*SQRT($O$52))))*$EP96-NORMSDIST((((LN($EP96/$S$30)+(#REF!+($O$47^2)/2)*$O$52)/($O$47*SQRT($O$52)))-$O$47*SQRT(($O$52))))*$S$30*EXP(-#REF!*$O$52))*$R$30*100,0)</f>
        <v>0</v>
      </c>
      <c r="FS96" s="69">
        <f ca="1">IFERROR((NORMSDIST(((LN($EP96/$S$31)+(#REF!+($O$47^2)/2)*$O$52)/($O$47*SQRT($O$52))))*$EP96-NORMSDIST((((LN($EP96/$S$31)+(#REF!+($O$47^2)/2)*$O$52)/($O$47*SQRT($O$52)))-$O$47*SQRT(($O$52))))*$S$31*EXP(-#REF!*$O$52))*$R$31*100,0)</f>
        <v>0</v>
      </c>
      <c r="FT96" s="69">
        <f ca="1">IFERROR((NORMSDIST(((LN($EP96/$S$32)+(#REF!+($O$47^2)/2)*$O$52)/($O$47*SQRT($O$52))))*$EP96-NORMSDIST((((LN($EP96/$S$32)+(#REF!+($O$47^2)/2)*$O$52)/($O$47*SQRT($O$52)))-$O$47*SQRT(($O$52))))*$S$32*EXP(-#REF!*$O$52))*$R$32*100,0)</f>
        <v>0</v>
      </c>
      <c r="FU96" s="69">
        <f ca="1">IFERROR((NORMSDIST(((LN($EP96/$S$33)+(#REF!+($O$47^2)/2)*$O$52)/($O$47*SQRT($O$52))))*$EP96-NORMSDIST((((LN($EP96/$S$33)+(#REF!+($O$47^2)/2)*$O$52)/($O$47*SQRT($O$52)))-$O$47*SQRT(($O$52))))*$S$33*EXP(-#REF!*$O$52))*$R$33*100,0)</f>
        <v>0</v>
      </c>
      <c r="FV96" s="69">
        <f ca="1">IFERROR((NORMSDIST(((LN($EP96/$S$34)+(#REF!+($O$47^2)/2)*$O$52)/($O$47*SQRT($O$52))))*$EP96-NORMSDIST((((LN($EP96/$S$34)+(#REF!+($O$47^2)/2)*$O$52)/($O$47*SQRT($O$52)))-$O$47*SQRT(($O$52))))*$S$34*EXP(-#REF!*$O$52))*$R$34*100,0)</f>
        <v>0</v>
      </c>
      <c r="FW96" s="69">
        <f ca="1">IFERROR((NORMSDIST(((LN($EP96/$S$35)+(#REF!+($O$47^2)/2)*$O$52)/($O$47*SQRT($O$52))))*$EP96-NORMSDIST((((LN($EP96/$S$35)+(#REF!+($O$47^2)/2)*$O$52)/($O$47*SQRT($O$52)))-$O$47*SQRT(($O$52))))*$S$35*EXP(-#REF!*$O$52))*$R$35*100,0)</f>
        <v>0</v>
      </c>
      <c r="FX96" s="69">
        <f ca="1">IFERROR((NORMSDIST(((LN($EP96/$S$36)+(#REF!+($O$47^2)/2)*$O$52)/($O$47*SQRT($O$52))))*$EP96-NORMSDIST((((LN($EP96/$S$36)+(#REF!+($O$47^2)/2)*$O$52)/($O$47*SQRT($O$52)))-$O$47*SQRT(($O$52))))*$S$36*EXP(-#REF!*$O$52))*$R$36*100,0)</f>
        <v>0</v>
      </c>
      <c r="FY96" s="69">
        <f ca="1">IFERROR((NORMSDIST(((LN($EP96/$S$37)+(#REF!+($O$47^2)/2)*$O$52)/($O$47*SQRT($O$52))))*$EP96-NORMSDIST((((LN($EP96/$S$37)+(#REF!+($O$47^2)/2)*$O$52)/($O$47*SQRT($O$52)))-$O$47*SQRT(($O$52))))*$S$37*EXP(-#REF!*$O$52))*$R$37*100,0)</f>
        <v>0</v>
      </c>
      <c r="FZ96" s="69">
        <f ca="1">IFERROR((NORMSDIST(((LN($EP96/$S$38)+(#REF!+($O$47^2)/2)*$O$52)/($O$47*SQRT($O$52))))*$EP96-NORMSDIST((((LN($EP96/$S$38)+(#REF!+($O$47^2)/2)*$O$52)/($O$47*SQRT($O$52)))-$O$47*SQRT(($O$52))))*$S$38*EXP(-#REF!*$O$52))*$R$38*100,0)</f>
        <v>0</v>
      </c>
      <c r="GA96" s="69">
        <f ca="1">IFERROR((NORMSDIST(((LN($EP96/$S$39)+(#REF!+($O$47^2)/2)*$O$52)/($O$47*SQRT($O$52))))*$EP96-NORMSDIST((((LN($EP96/$S$39)+(#REF!+($O$47^2)/2)*$O$52)/($O$47*SQRT($O$52)))-$O$47*SQRT(($O$52))))*$S$39*EXP(-#REF!*$O$52))*$R$39*100,0)</f>
        <v>0</v>
      </c>
      <c r="GB96" s="69">
        <f ca="1">IFERROR((NORMSDIST(((LN($EP96/$S$40)+(#REF!+($O$47^2)/2)*$O$52)/($O$47*SQRT($O$52))))*$EP96-NORMSDIST((((LN($EP96/$S$40)+(#REF!+($O$47^2)/2)*$O$52)/($O$47*SQRT($O$52)))-$O$47*SQRT(($O$52))))*$S$40*EXP(-#REF!*$O$52))*$R$40*100,0)</f>
        <v>0</v>
      </c>
      <c r="GC96" s="69">
        <f ca="1">IFERROR((NORMSDIST(((LN($EP96/$S$41)+(#REF!+($O$47^2)/2)*$O$52)/($O$47*SQRT($O$52))))*$EP96-NORMSDIST((((LN($EP96/$S$41)+(#REF!+($O$47^2)/2)*$O$52)/($O$47*SQRT($O$52)))-$O$47*SQRT(($O$52))))*$S$41*EXP(-#REF!*$O$52))*$R$41*100,0)</f>
        <v>0</v>
      </c>
      <c r="GD96" s="69">
        <f ca="1">IFERROR((NORMSDIST(((LN($EP96/$S$42)+(#REF!+($O$47^2)/2)*$O$52)/($O$47*SQRT($O$52))))*$EP96-NORMSDIST((((LN($EP96/$S$42)+(#REF!+($O$47^2)/2)*$O$52)/($O$47*SQRT($O$52)))-$O$47*SQRT(($O$52))))*$S$42*EXP(-#REF!*$O$52))*$R$42*100,0)</f>
        <v>0</v>
      </c>
      <c r="GE96" s="102">
        <f t="shared" ca="1" si="185"/>
        <v>0</v>
      </c>
    </row>
    <row r="97" spans="103:187">
      <c r="CY97" s="68">
        <f t="shared" si="142"/>
        <v>4920.7781629026767</v>
      </c>
      <c r="CZ97" s="69">
        <f t="shared" si="143"/>
        <v>0</v>
      </c>
      <c r="DA97" s="69">
        <f t="shared" si="144"/>
        <v>0</v>
      </c>
      <c r="DB97" s="69">
        <f t="shared" si="145"/>
        <v>0</v>
      </c>
      <c r="DC97" s="69">
        <f t="shared" si="146"/>
        <v>0</v>
      </c>
      <c r="DD97" s="69">
        <f t="shared" si="147"/>
        <v>0</v>
      </c>
      <c r="DE97" s="69">
        <f t="shared" si="148"/>
        <v>0</v>
      </c>
      <c r="DF97" s="69">
        <f t="shared" si="149"/>
        <v>0</v>
      </c>
      <c r="DG97" s="69">
        <f t="shared" si="150"/>
        <v>0</v>
      </c>
      <c r="DH97" s="69">
        <f t="shared" si="151"/>
        <v>0</v>
      </c>
      <c r="DI97" s="69">
        <f t="shared" si="152"/>
        <v>0</v>
      </c>
      <c r="DJ97" s="69">
        <f t="shared" si="153"/>
        <v>0</v>
      </c>
      <c r="DK97" s="69">
        <f t="shared" si="154"/>
        <v>0</v>
      </c>
      <c r="DL97" s="69">
        <f t="shared" si="155"/>
        <v>0</v>
      </c>
      <c r="DM97" s="69">
        <f t="shared" si="156"/>
        <v>0</v>
      </c>
      <c r="DN97" s="69">
        <f t="shared" si="157"/>
        <v>0</v>
      </c>
      <c r="DO97" s="69">
        <f t="shared" si="158"/>
        <v>0</v>
      </c>
      <c r="DP97" s="69">
        <f t="shared" si="159"/>
        <v>0</v>
      </c>
      <c r="DQ97" s="69">
        <f t="shared" si="160"/>
        <v>0</v>
      </c>
      <c r="DR97" s="69">
        <f t="shared" si="161"/>
        <v>0</v>
      </c>
      <c r="DS97" s="69">
        <f t="shared" si="162"/>
        <v>0</v>
      </c>
      <c r="DT97" s="69">
        <f t="shared" si="163"/>
        <v>0</v>
      </c>
      <c r="DU97" s="69">
        <f t="shared" si="164"/>
        <v>0</v>
      </c>
      <c r="DV97" s="69">
        <f t="shared" si="165"/>
        <v>0</v>
      </c>
      <c r="DW97" s="69">
        <f t="shared" si="166"/>
        <v>0</v>
      </c>
      <c r="DX97" s="69">
        <f t="shared" si="167"/>
        <v>0</v>
      </c>
      <c r="DY97" s="69">
        <f t="shared" si="168"/>
        <v>0</v>
      </c>
      <c r="DZ97" s="69">
        <f t="shared" si="169"/>
        <v>0</v>
      </c>
      <c r="EA97" s="69">
        <f t="shared" si="170"/>
        <v>0</v>
      </c>
      <c r="EB97" s="69">
        <f t="shared" si="171"/>
        <v>0</v>
      </c>
      <c r="EC97" s="69">
        <f t="shared" si="172"/>
        <v>0</v>
      </c>
      <c r="ED97" s="69">
        <f t="shared" si="173"/>
        <v>0</v>
      </c>
      <c r="EE97" s="69">
        <f t="shared" si="174"/>
        <v>0</v>
      </c>
      <c r="EF97" s="69">
        <f t="shared" si="175"/>
        <v>0</v>
      </c>
      <c r="EG97" s="69">
        <f t="shared" si="176"/>
        <v>0</v>
      </c>
      <c r="EH97" s="69">
        <f t="shared" si="177"/>
        <v>0</v>
      </c>
      <c r="EI97" s="69">
        <f t="shared" si="178"/>
        <v>0</v>
      </c>
      <c r="EJ97" s="69">
        <f t="shared" si="179"/>
        <v>0</v>
      </c>
      <c r="EK97" s="69">
        <f t="shared" si="180"/>
        <v>0</v>
      </c>
      <c r="EL97" s="69">
        <f t="shared" si="181"/>
        <v>0</v>
      </c>
      <c r="EM97" s="69">
        <f t="shared" si="182"/>
        <v>0</v>
      </c>
      <c r="EN97" s="102">
        <f t="shared" si="183"/>
        <v>0</v>
      </c>
      <c r="EO97" s="58"/>
      <c r="EP97" s="68">
        <f t="shared" si="184"/>
        <v>4920.7781629026767</v>
      </c>
      <c r="EQ97" s="69">
        <f ca="1">IFERROR((NORMSDIST(((LN($EP97/$S$3)+(#REF!+($O$47^2)/2)*$O$52)/($O$47*SQRT($O$52))))*$EP97-NORMSDIST((((LN($EP97/$S$3)+(#REF!+($O$47^2)/2)*$O$52)/($O$47*SQRT($O$52)))-$O$47*SQRT(($O$52))))*$S$3*EXP(-#REF!*$O$52))*$R$3*100,0)</f>
        <v>0</v>
      </c>
      <c r="ER97" s="69">
        <f ca="1">IFERROR((NORMSDIST(((LN($EP97/$S$4)+(#REF!+($O$47^2)/2)*$O$52)/($O$47*SQRT($O$52))))*$EP97-NORMSDIST((((LN($EP97/$S$4)+(#REF!+($O$47^2)/2)*$O$52)/($O$47*SQRT($O$52)))-$O$47*SQRT(($O$52))))*$S$4*EXP(-#REF!*$O$52))*$R$4*100,0)</f>
        <v>0</v>
      </c>
      <c r="ES97" s="69">
        <f ca="1">IFERROR((NORMSDIST(((LN($EP97/$S$5)+(#REF!+($O$47^2)/2)*$O$52)/($O$47*SQRT($O$52))))*$EP97-NORMSDIST((((LN($EP97/$S$5)+(#REF!+($O$47^2)/2)*$O$52)/($O$47*SQRT($O$52)))-$O$47*SQRT(($O$52))))*$S$5*EXP(-#REF!*$O$52))*$R$5*100,0)</f>
        <v>0</v>
      </c>
      <c r="ET97" s="69">
        <f ca="1">IFERROR((NORMSDIST(((LN($EP97/$S$6)+(#REF!+($O$47^2)/2)*$O$52)/($O$47*SQRT($O$52))))*$EP97-NORMSDIST((((LN($EP97/$S$6)+(#REF!+($O$47^2)/2)*$O$52)/($O$47*SQRT($O$52)))-$O$47*SQRT(($O$52))))*$S$6*EXP(-#REF!*$O$52))*$R$6*100,0)</f>
        <v>0</v>
      </c>
      <c r="EU97" s="69">
        <f ca="1">IFERROR((NORMSDIST(((LN($EP97/$S$7)+(#REF!+($O$47^2)/2)*$O$52)/($O$47*SQRT($O$52))))*$EP97-NORMSDIST((((LN($EP97/$S$7)+(#REF!+($O$47^2)/2)*$O$52)/($O$47*SQRT($O$52)))-$O$47*SQRT(($O$52))))*$S$7*EXP(-#REF!*$O$52))*$R$7*100,0)</f>
        <v>0</v>
      </c>
      <c r="EV97" s="69">
        <f ca="1">IFERROR((NORMSDIST(((LN($EP97/$S$8)+(#REF!+($O$47^2)/2)*$O$52)/($O$47*SQRT($O$52))))*$EP97-NORMSDIST((((LN($EP97/$S$8)+(#REF!+($O$47^2)/2)*$O$52)/($O$47*SQRT($O$52)))-$O$47*SQRT(($O$52))))*$S$8*EXP(-#REF!*$O$52))*$R$8*100,0)</f>
        <v>0</v>
      </c>
      <c r="EW97" s="69">
        <f ca="1">IFERROR((NORMSDIST(((LN($EP97/$S$9)+(#REF!+($O$47^2)/2)*$O$52)/($O$47*SQRT($O$52))))*$EP97-NORMSDIST((((LN($EP97/$S$9)+(#REF!+($O$47^2)/2)*$O$52)/($O$47*SQRT($O$52)))-$O$47*SQRT(($O$52))))*$S$9*EXP(-#REF!*$O$52))*$R$9*100,0)</f>
        <v>0</v>
      </c>
      <c r="EX97" s="69">
        <f ca="1">IFERROR((NORMSDIST(((LN($EP97/$S$10)+(#REF!+($O$47^2)/2)*$O$52)/($O$47*SQRT($O$52))))*$EP97-NORMSDIST((((LN($EP97/$S$10)+(#REF!+($O$47^2)/2)*$O$52)/($O$47*SQRT($O$52)))-$O$47*SQRT(($O$52))))*$S$10*EXP(-#REF!*$O$52))*$R$10*100,0)</f>
        <v>0</v>
      </c>
      <c r="EY97" s="69">
        <f ca="1">IFERROR((NORMSDIST(((LN($EP97/$S$11)+(#REF!+($O$47^2)/2)*$O$52)/($O$47*SQRT($O$52))))*$EP97-NORMSDIST((((LN($EP97/$S$11)+(#REF!+($O$47^2)/2)*$O$52)/($O$47*SQRT($O$52)))-$O$47*SQRT(($O$52))))*$S$11*EXP(-#REF!*$O$52))*$R$11*100,0)</f>
        <v>0</v>
      </c>
      <c r="EZ97" s="69">
        <f ca="1">IFERROR((NORMSDIST(((LN($EP97/$S$12)+(#REF!+($O$47^2)/2)*$O$52)/($O$47*SQRT($O$52))))*$EP97-NORMSDIST((((LN($EP97/$S$12)+(#REF!+($O$47^2)/2)*$O$52)/($O$47*SQRT($O$52)))-$O$47*SQRT(($O$52))))*$S$12*EXP(-#REF!*$O$52))*$R$12*100,0)</f>
        <v>0</v>
      </c>
      <c r="FA97" s="69">
        <f ca="1">IFERROR((NORMSDIST(((LN($EP97/$S$13)+(#REF!+($O$47^2)/2)*$O$52)/($O$47*SQRT($O$52))))*$EP97-NORMSDIST((((LN($EP97/$S$13)+(#REF!+($O$47^2)/2)*$O$52)/($O$47*SQRT($O$52)))-$O$47*SQRT(($O$52))))*$S$13*EXP(-#REF!*$O$52))*$R$13*100,0)</f>
        <v>0</v>
      </c>
      <c r="FB97" s="69">
        <f ca="1">IFERROR((NORMSDIST(((LN($EP97/$S$14)+(#REF!+($O$47^2)/2)*$O$52)/($O$47*SQRT($O$52))))*$EP97-NORMSDIST((((LN($EP97/$S$14)+(#REF!+($O$47^2)/2)*$O$52)/($O$47*SQRT($O$52)))-$O$47*SQRT(($O$52))))*$S$14*EXP(-#REF!*$O$52))*$R$14*100,0)</f>
        <v>0</v>
      </c>
      <c r="FC97" s="69">
        <f ca="1">IFERROR((NORMSDIST(((LN($EP97/$S$15)+(#REF!+($O$47^2)/2)*$O$52)/($O$47*SQRT($O$52))))*$EP97-NORMSDIST((((LN($EP97/$S$15)+(#REF!+($O$47^2)/2)*$O$52)/($O$47*SQRT($O$52)))-$O$47*SQRT(($O$52))))*$S$15*EXP(-#REF!*$O$52))*$R$15*100,0)</f>
        <v>0</v>
      </c>
      <c r="FD97" s="69">
        <f ca="1">IFERROR((NORMSDIST(((LN($EP97/$S$16)+(#REF!+($O$47^2)/2)*$O$52)/($O$47*SQRT($O$52))))*$EP97-NORMSDIST((((LN($EP97/$S$16)+(#REF!+($O$47^2)/2)*$O$52)/($O$47*SQRT($O$52)))-$O$47*SQRT(($O$52))))*$S$16*EXP(-#REF!*$O$52))*$R$16*100,0)</f>
        <v>0</v>
      </c>
      <c r="FE97" s="69">
        <f ca="1">IFERROR((NORMSDIST(((LN($EP97/$S$17)+(#REF!+($O$47^2)/2)*$O$52)/($O$47*SQRT($O$52))))*$EP97-NORMSDIST((((LN($EP97/$S$17)+(#REF!+($O$47^2)/2)*$O$52)/($O$47*SQRT($O$52)))-$O$47*SQRT(($O$52))))*$S$17*EXP(-#REF!*$O$52))*$R$17*100,0)</f>
        <v>0</v>
      </c>
      <c r="FF97" s="69">
        <f ca="1">IFERROR((NORMSDIST(((LN($EP97/$S$18)+(#REF!+($O$47^2)/2)*$O$52)/($O$47*SQRT($O$52))))*$EP97-NORMSDIST((((LN($EP97/$S$18)+(#REF!+($O$47^2)/2)*$O$52)/($O$47*SQRT($O$52)))-$O$47*SQRT(($O$52))))*$S$18*EXP(-#REF!*$O$52))*$R$18*100,0)</f>
        <v>0</v>
      </c>
      <c r="FG97" s="69">
        <f ca="1">IFERROR((NORMSDIST(((LN($EP97/$S$19)+(#REF!+($O$47^2)/2)*$O$52)/($O$47*SQRT($O$52))))*$EP97-NORMSDIST((((LN($EP97/$S$19)+(#REF!+($O$47^2)/2)*$O$52)/($O$47*SQRT($O$52)))-$O$47*SQRT(($O$52))))*$S$19*EXP(-#REF!*$O$52))*$R$19*100,0)</f>
        <v>0</v>
      </c>
      <c r="FH97" s="69">
        <f ca="1">IFERROR((NORMSDIST(((LN($EP97/$S$20)+(#REF!+($O$47^2)/2)*$O$52)/($O$47*SQRT($O$52))))*$EP97-NORMSDIST((((LN($EP97/$S$20)+(#REF!+($O$47^2)/2)*$O$52)/($O$47*SQRT($O$52)))-$O$47*SQRT(($O$52))))*$S$20*EXP(-#REF!*$O$52))*$R$20*100,0)</f>
        <v>0</v>
      </c>
      <c r="FI97" s="69">
        <f ca="1">IFERROR((NORMSDIST(((LN($EP97/$S$21)+(#REF!+($O$47^2)/2)*$O$52)/($O$47*SQRT($O$52))))*$EP97-NORMSDIST((((LN($EP97/$S$21)+(#REF!+($O$47^2)/2)*$O$52)/($O$47*SQRT($O$52)))-$O$47*SQRT(($O$52))))*$S$21*EXP(-#REF!*$O$52))*$R$21*100,0)</f>
        <v>0</v>
      </c>
      <c r="FJ97" s="69">
        <f ca="1">IFERROR((NORMSDIST(((LN($EP97/$S$22)+(#REF!+($O$47^2)/2)*$O$52)/($O$47*SQRT($O$52))))*$EP97-NORMSDIST((((LN($EP97/$S$22)+(#REF!+($O$47^2)/2)*$O$52)/($O$47*SQRT($O$52)))-$O$47*SQRT(($O$52))))*$S$22*EXP(-#REF!*$O$52))*$R$22*100,0)</f>
        <v>0</v>
      </c>
      <c r="FK97" s="69">
        <f ca="1">IFERROR((NORMSDIST(((LN($EP97/$S$23)+(#REF!+($O$47^2)/2)*$O$52)/($O$47*SQRT($O$52))))*$EP97-NORMSDIST((((LN($EP97/$S$23)+(#REF!+($O$47^2)/2)*$O$52)/($O$47*SQRT($O$52)))-$O$47*SQRT(($O$52))))*$S$23*EXP(-#REF!*$O$52))*$R$23*100,0)</f>
        <v>0</v>
      </c>
      <c r="FL97" s="69">
        <f ca="1">IFERROR((NORMSDIST(((LN($EP97/$S$24)+(#REF!+($O$47^2)/2)*$O$52)/($O$47*SQRT($O$52))))*$EP97-NORMSDIST((((LN($EP97/$S$24)+(#REF!+($O$47^2)/2)*$O$52)/($O$47*SQRT($O$52)))-$O$47*SQRT(($O$52))))*$S$24*EXP(-#REF!*$O$52))*$R$24*100,0)</f>
        <v>0</v>
      </c>
      <c r="FM97" s="69">
        <f ca="1">IFERROR((NORMSDIST(((LN($EP97/$S$25)+(#REF!+($O$47^2)/2)*$O$52)/($O$47*SQRT($O$52))))*$EP97-NORMSDIST((((LN($EP97/$S$25)+(#REF!+($O$47^2)/2)*$O$52)/($O$47*SQRT($O$52)))-$O$47*SQRT(($O$52))))*$S$25*EXP(-#REF!*$O$52))*$R$25*100,0)</f>
        <v>0</v>
      </c>
      <c r="FN97" s="69">
        <f ca="1">IFERROR((NORMSDIST(((LN($EP97/$S$26)+(#REF!+($O$47^2)/2)*$O$52)/($O$47*SQRT($O$52))))*$EP97-NORMSDIST((((LN($EP97/$S$26)+(#REF!+($O$47^2)/2)*$O$52)/($O$47*SQRT($O$52)))-$O$47*SQRT(($O$52))))*$S$26*EXP(-#REF!*$O$52))*$R$26*100,0)</f>
        <v>0</v>
      </c>
      <c r="FO97" s="69">
        <f ca="1">IFERROR((NORMSDIST(((LN($EP97/$S$27)+(#REF!+($O$47^2)/2)*$O$52)/($O$47*SQRT($O$52))))*$EP97-NORMSDIST((((LN($EP97/$S$27)+(#REF!+($O$47^2)/2)*$O$52)/($O$47*SQRT($O$52)))-$O$47*SQRT(($O$52))))*$S$27*EXP(-#REF!*$O$52))*$R$27*100,0)</f>
        <v>0</v>
      </c>
      <c r="FP97" s="69">
        <f ca="1">IFERROR((NORMSDIST(((LN($EP97/$S$28)+(#REF!+($O$47^2)/2)*$O$52)/($O$47*SQRT($O$52))))*$EP97-NORMSDIST((((LN($EP97/$S$28)+(#REF!+($O$47^2)/2)*$O$52)/($O$47*SQRT($O$52)))-$O$47*SQRT(($O$52))))*$S$28*EXP(-#REF!*$O$52))*$R$28*100,0)</f>
        <v>0</v>
      </c>
      <c r="FQ97" s="69">
        <f ca="1">IFERROR((NORMSDIST(((LN($EP97/$S$29)+(#REF!+($O$47^2)/2)*$O$52)/($O$47*SQRT($O$52))))*$EP97-NORMSDIST((((LN($EP97/$S$29)+(#REF!+($O$47^2)/2)*$O$52)/($O$47*SQRT($O$52)))-$O$47*SQRT(($O$52))))*$S$29*EXP(-#REF!*$O$52))*$R$29*100,0)</f>
        <v>0</v>
      </c>
      <c r="FR97" s="69">
        <f ca="1">IFERROR((NORMSDIST(((LN($EP97/$S$30)+(#REF!+($O$47^2)/2)*$O$52)/($O$47*SQRT($O$52))))*$EP97-NORMSDIST((((LN($EP97/$S$30)+(#REF!+($O$47^2)/2)*$O$52)/($O$47*SQRT($O$52)))-$O$47*SQRT(($O$52))))*$S$30*EXP(-#REF!*$O$52))*$R$30*100,0)</f>
        <v>0</v>
      </c>
      <c r="FS97" s="69">
        <f ca="1">IFERROR((NORMSDIST(((LN($EP97/$S$31)+(#REF!+($O$47^2)/2)*$O$52)/($O$47*SQRT($O$52))))*$EP97-NORMSDIST((((LN($EP97/$S$31)+(#REF!+($O$47^2)/2)*$O$52)/($O$47*SQRT($O$52)))-$O$47*SQRT(($O$52))))*$S$31*EXP(-#REF!*$O$52))*$R$31*100,0)</f>
        <v>0</v>
      </c>
      <c r="FT97" s="69">
        <f ca="1">IFERROR((NORMSDIST(((LN($EP97/$S$32)+(#REF!+($O$47^2)/2)*$O$52)/($O$47*SQRT($O$52))))*$EP97-NORMSDIST((((LN($EP97/$S$32)+(#REF!+($O$47^2)/2)*$O$52)/($O$47*SQRT($O$52)))-$O$47*SQRT(($O$52))))*$S$32*EXP(-#REF!*$O$52))*$R$32*100,0)</f>
        <v>0</v>
      </c>
      <c r="FU97" s="69">
        <f ca="1">IFERROR((NORMSDIST(((LN($EP97/$S$33)+(#REF!+($O$47^2)/2)*$O$52)/($O$47*SQRT($O$52))))*$EP97-NORMSDIST((((LN($EP97/$S$33)+(#REF!+($O$47^2)/2)*$O$52)/($O$47*SQRT($O$52)))-$O$47*SQRT(($O$52))))*$S$33*EXP(-#REF!*$O$52))*$R$33*100,0)</f>
        <v>0</v>
      </c>
      <c r="FV97" s="69">
        <f ca="1">IFERROR((NORMSDIST(((LN($EP97/$S$34)+(#REF!+($O$47^2)/2)*$O$52)/($O$47*SQRT($O$52))))*$EP97-NORMSDIST((((LN($EP97/$S$34)+(#REF!+($O$47^2)/2)*$O$52)/($O$47*SQRT($O$52)))-$O$47*SQRT(($O$52))))*$S$34*EXP(-#REF!*$O$52))*$R$34*100,0)</f>
        <v>0</v>
      </c>
      <c r="FW97" s="69">
        <f ca="1">IFERROR((NORMSDIST(((LN($EP97/$S$35)+(#REF!+($O$47^2)/2)*$O$52)/($O$47*SQRT($O$52))))*$EP97-NORMSDIST((((LN($EP97/$S$35)+(#REF!+($O$47^2)/2)*$O$52)/($O$47*SQRT($O$52)))-$O$47*SQRT(($O$52))))*$S$35*EXP(-#REF!*$O$52))*$R$35*100,0)</f>
        <v>0</v>
      </c>
      <c r="FX97" s="69">
        <f ca="1">IFERROR((NORMSDIST(((LN($EP97/$S$36)+(#REF!+($O$47^2)/2)*$O$52)/($O$47*SQRT($O$52))))*$EP97-NORMSDIST((((LN($EP97/$S$36)+(#REF!+($O$47^2)/2)*$O$52)/($O$47*SQRT($O$52)))-$O$47*SQRT(($O$52))))*$S$36*EXP(-#REF!*$O$52))*$R$36*100,0)</f>
        <v>0</v>
      </c>
      <c r="FY97" s="69">
        <f ca="1">IFERROR((NORMSDIST(((LN($EP97/$S$37)+(#REF!+($O$47^2)/2)*$O$52)/($O$47*SQRT($O$52))))*$EP97-NORMSDIST((((LN($EP97/$S$37)+(#REF!+($O$47^2)/2)*$O$52)/($O$47*SQRT($O$52)))-$O$47*SQRT(($O$52))))*$S$37*EXP(-#REF!*$O$52))*$R$37*100,0)</f>
        <v>0</v>
      </c>
      <c r="FZ97" s="69">
        <f ca="1">IFERROR((NORMSDIST(((LN($EP97/$S$38)+(#REF!+($O$47^2)/2)*$O$52)/($O$47*SQRT($O$52))))*$EP97-NORMSDIST((((LN($EP97/$S$38)+(#REF!+($O$47^2)/2)*$O$52)/($O$47*SQRT($O$52)))-$O$47*SQRT(($O$52))))*$S$38*EXP(-#REF!*$O$52))*$R$38*100,0)</f>
        <v>0</v>
      </c>
      <c r="GA97" s="69">
        <f ca="1">IFERROR((NORMSDIST(((LN($EP97/$S$39)+(#REF!+($O$47^2)/2)*$O$52)/($O$47*SQRT($O$52))))*$EP97-NORMSDIST((((LN($EP97/$S$39)+(#REF!+($O$47^2)/2)*$O$52)/($O$47*SQRT($O$52)))-$O$47*SQRT(($O$52))))*$S$39*EXP(-#REF!*$O$52))*$R$39*100,0)</f>
        <v>0</v>
      </c>
      <c r="GB97" s="69">
        <f ca="1">IFERROR((NORMSDIST(((LN($EP97/$S$40)+(#REF!+($O$47^2)/2)*$O$52)/($O$47*SQRT($O$52))))*$EP97-NORMSDIST((((LN($EP97/$S$40)+(#REF!+($O$47^2)/2)*$O$52)/($O$47*SQRT($O$52)))-$O$47*SQRT(($O$52))))*$S$40*EXP(-#REF!*$O$52))*$R$40*100,0)</f>
        <v>0</v>
      </c>
      <c r="GC97" s="69">
        <f ca="1">IFERROR((NORMSDIST(((LN($EP97/$S$41)+(#REF!+($O$47^2)/2)*$O$52)/($O$47*SQRT($O$52))))*$EP97-NORMSDIST((((LN($EP97/$S$41)+(#REF!+($O$47^2)/2)*$O$52)/($O$47*SQRT($O$52)))-$O$47*SQRT(($O$52))))*$S$41*EXP(-#REF!*$O$52))*$R$41*100,0)</f>
        <v>0</v>
      </c>
      <c r="GD97" s="69">
        <f ca="1">IFERROR((NORMSDIST(((LN($EP97/$S$42)+(#REF!+($O$47^2)/2)*$O$52)/($O$47*SQRT($O$52))))*$EP97-NORMSDIST((((LN($EP97/$S$42)+(#REF!+($O$47^2)/2)*$O$52)/($O$47*SQRT($O$52)))-$O$47*SQRT(($O$52))))*$S$42*EXP(-#REF!*$O$52))*$R$42*100,0)</f>
        <v>0</v>
      </c>
      <c r="GE97" s="102">
        <f t="shared" ca="1" si="185"/>
        <v>0</v>
      </c>
    </row>
    <row r="98" spans="103:187">
      <c r="CY98" s="68">
        <f t="shared" si="142"/>
        <v>5019.19372616073</v>
      </c>
      <c r="CZ98" s="69">
        <f t="shared" si="143"/>
        <v>0</v>
      </c>
      <c r="DA98" s="69">
        <f t="shared" si="144"/>
        <v>0</v>
      </c>
      <c r="DB98" s="69">
        <f t="shared" si="145"/>
        <v>0</v>
      </c>
      <c r="DC98" s="69">
        <f t="shared" si="146"/>
        <v>0</v>
      </c>
      <c r="DD98" s="69">
        <f t="shared" si="147"/>
        <v>0</v>
      </c>
      <c r="DE98" s="69">
        <f t="shared" si="148"/>
        <v>0</v>
      </c>
      <c r="DF98" s="69">
        <f t="shared" si="149"/>
        <v>0</v>
      </c>
      <c r="DG98" s="69">
        <f t="shared" si="150"/>
        <v>0</v>
      </c>
      <c r="DH98" s="69">
        <f t="shared" si="151"/>
        <v>0</v>
      </c>
      <c r="DI98" s="69">
        <f t="shared" si="152"/>
        <v>0</v>
      </c>
      <c r="DJ98" s="69">
        <f t="shared" si="153"/>
        <v>0</v>
      </c>
      <c r="DK98" s="69">
        <f t="shared" si="154"/>
        <v>0</v>
      </c>
      <c r="DL98" s="69">
        <f t="shared" si="155"/>
        <v>0</v>
      </c>
      <c r="DM98" s="69">
        <f t="shared" si="156"/>
        <v>0</v>
      </c>
      <c r="DN98" s="69">
        <f t="shared" si="157"/>
        <v>0</v>
      </c>
      <c r="DO98" s="69">
        <f t="shared" si="158"/>
        <v>0</v>
      </c>
      <c r="DP98" s="69">
        <f t="shared" si="159"/>
        <v>0</v>
      </c>
      <c r="DQ98" s="69">
        <f t="shared" si="160"/>
        <v>0</v>
      </c>
      <c r="DR98" s="69">
        <f t="shared" si="161"/>
        <v>0</v>
      </c>
      <c r="DS98" s="69">
        <f t="shared" si="162"/>
        <v>0</v>
      </c>
      <c r="DT98" s="69">
        <f t="shared" si="163"/>
        <v>0</v>
      </c>
      <c r="DU98" s="69">
        <f t="shared" si="164"/>
        <v>0</v>
      </c>
      <c r="DV98" s="69">
        <f t="shared" si="165"/>
        <v>0</v>
      </c>
      <c r="DW98" s="69">
        <f t="shared" si="166"/>
        <v>0</v>
      </c>
      <c r="DX98" s="69">
        <f t="shared" si="167"/>
        <v>0</v>
      </c>
      <c r="DY98" s="69">
        <f t="shared" si="168"/>
        <v>0</v>
      </c>
      <c r="DZ98" s="69">
        <f t="shared" si="169"/>
        <v>0</v>
      </c>
      <c r="EA98" s="69">
        <f t="shared" si="170"/>
        <v>0</v>
      </c>
      <c r="EB98" s="69">
        <f t="shared" si="171"/>
        <v>0</v>
      </c>
      <c r="EC98" s="69">
        <f t="shared" si="172"/>
        <v>0</v>
      </c>
      <c r="ED98" s="69">
        <f t="shared" si="173"/>
        <v>0</v>
      </c>
      <c r="EE98" s="69">
        <f t="shared" si="174"/>
        <v>0</v>
      </c>
      <c r="EF98" s="69">
        <f t="shared" si="175"/>
        <v>0</v>
      </c>
      <c r="EG98" s="69">
        <f t="shared" si="176"/>
        <v>0</v>
      </c>
      <c r="EH98" s="69">
        <f t="shared" si="177"/>
        <v>0</v>
      </c>
      <c r="EI98" s="69">
        <f t="shared" si="178"/>
        <v>0</v>
      </c>
      <c r="EJ98" s="69">
        <f t="shared" si="179"/>
        <v>0</v>
      </c>
      <c r="EK98" s="69">
        <f t="shared" si="180"/>
        <v>0</v>
      </c>
      <c r="EL98" s="69">
        <f t="shared" si="181"/>
        <v>0</v>
      </c>
      <c r="EM98" s="69">
        <f t="shared" si="182"/>
        <v>0</v>
      </c>
      <c r="EN98" s="102">
        <f t="shared" si="183"/>
        <v>0</v>
      </c>
      <c r="EO98" s="58"/>
      <c r="EP98" s="68">
        <f t="shared" si="184"/>
        <v>5019.19372616073</v>
      </c>
      <c r="EQ98" s="69">
        <f ca="1">IFERROR((NORMSDIST(((LN($EP98/$S$3)+(#REF!+($O$47^2)/2)*$O$52)/($O$47*SQRT($O$52))))*$EP98-NORMSDIST((((LN($EP98/$S$3)+(#REF!+($O$47^2)/2)*$O$52)/($O$47*SQRT($O$52)))-$O$47*SQRT(($O$52))))*$S$3*EXP(-#REF!*$O$52))*$R$3*100,0)</f>
        <v>0</v>
      </c>
      <c r="ER98" s="69">
        <f ca="1">IFERROR((NORMSDIST(((LN($EP98/$S$4)+(#REF!+($O$47^2)/2)*$O$52)/($O$47*SQRT($O$52))))*$EP98-NORMSDIST((((LN($EP98/$S$4)+(#REF!+($O$47^2)/2)*$O$52)/($O$47*SQRT($O$52)))-$O$47*SQRT(($O$52))))*$S$4*EXP(-#REF!*$O$52))*$R$4*100,0)</f>
        <v>0</v>
      </c>
      <c r="ES98" s="69">
        <f ca="1">IFERROR((NORMSDIST(((LN($EP98/$S$5)+(#REF!+($O$47^2)/2)*$O$52)/($O$47*SQRT($O$52))))*$EP98-NORMSDIST((((LN($EP98/$S$5)+(#REF!+($O$47^2)/2)*$O$52)/($O$47*SQRT($O$52)))-$O$47*SQRT(($O$52))))*$S$5*EXP(-#REF!*$O$52))*$R$5*100,0)</f>
        <v>0</v>
      </c>
      <c r="ET98" s="69">
        <f ca="1">IFERROR((NORMSDIST(((LN($EP98/$S$6)+(#REF!+($O$47^2)/2)*$O$52)/($O$47*SQRT($O$52))))*$EP98-NORMSDIST((((LN($EP98/$S$6)+(#REF!+($O$47^2)/2)*$O$52)/($O$47*SQRT($O$52)))-$O$47*SQRT(($O$52))))*$S$6*EXP(-#REF!*$O$52))*$R$6*100,0)</f>
        <v>0</v>
      </c>
      <c r="EU98" s="69">
        <f ca="1">IFERROR((NORMSDIST(((LN($EP98/$S$7)+(#REF!+($O$47^2)/2)*$O$52)/($O$47*SQRT($O$52))))*$EP98-NORMSDIST((((LN($EP98/$S$7)+(#REF!+($O$47^2)/2)*$O$52)/($O$47*SQRT($O$52)))-$O$47*SQRT(($O$52))))*$S$7*EXP(-#REF!*$O$52))*$R$7*100,0)</f>
        <v>0</v>
      </c>
      <c r="EV98" s="69">
        <f ca="1">IFERROR((NORMSDIST(((LN($EP98/$S$8)+(#REF!+($O$47^2)/2)*$O$52)/($O$47*SQRT($O$52))))*$EP98-NORMSDIST((((LN($EP98/$S$8)+(#REF!+($O$47^2)/2)*$O$52)/($O$47*SQRT($O$52)))-$O$47*SQRT(($O$52))))*$S$8*EXP(-#REF!*$O$52))*$R$8*100,0)</f>
        <v>0</v>
      </c>
      <c r="EW98" s="69">
        <f ca="1">IFERROR((NORMSDIST(((LN($EP98/$S$9)+(#REF!+($O$47^2)/2)*$O$52)/($O$47*SQRT($O$52))))*$EP98-NORMSDIST((((LN($EP98/$S$9)+(#REF!+($O$47^2)/2)*$O$52)/($O$47*SQRT($O$52)))-$O$47*SQRT(($O$52))))*$S$9*EXP(-#REF!*$O$52))*$R$9*100,0)</f>
        <v>0</v>
      </c>
      <c r="EX98" s="69">
        <f ca="1">IFERROR((NORMSDIST(((LN($EP98/$S$10)+(#REF!+($O$47^2)/2)*$O$52)/($O$47*SQRT($O$52))))*$EP98-NORMSDIST((((LN($EP98/$S$10)+(#REF!+($O$47^2)/2)*$O$52)/($O$47*SQRT($O$52)))-$O$47*SQRT(($O$52))))*$S$10*EXP(-#REF!*$O$52))*$R$10*100,0)</f>
        <v>0</v>
      </c>
      <c r="EY98" s="69">
        <f ca="1">IFERROR((NORMSDIST(((LN($EP98/$S$11)+(#REF!+($O$47^2)/2)*$O$52)/($O$47*SQRT($O$52))))*$EP98-NORMSDIST((((LN($EP98/$S$11)+(#REF!+($O$47^2)/2)*$O$52)/($O$47*SQRT($O$52)))-$O$47*SQRT(($O$52))))*$S$11*EXP(-#REF!*$O$52))*$R$11*100,0)</f>
        <v>0</v>
      </c>
      <c r="EZ98" s="69">
        <f ca="1">IFERROR((NORMSDIST(((LN($EP98/$S$12)+(#REF!+($O$47^2)/2)*$O$52)/($O$47*SQRT($O$52))))*$EP98-NORMSDIST((((LN($EP98/$S$12)+(#REF!+($O$47^2)/2)*$O$52)/($O$47*SQRT($O$52)))-$O$47*SQRT(($O$52))))*$S$12*EXP(-#REF!*$O$52))*$R$12*100,0)</f>
        <v>0</v>
      </c>
      <c r="FA98" s="69">
        <f ca="1">IFERROR((NORMSDIST(((LN($EP98/$S$13)+(#REF!+($O$47^2)/2)*$O$52)/($O$47*SQRT($O$52))))*$EP98-NORMSDIST((((LN($EP98/$S$13)+(#REF!+($O$47^2)/2)*$O$52)/($O$47*SQRT($O$52)))-$O$47*SQRT(($O$52))))*$S$13*EXP(-#REF!*$O$52))*$R$13*100,0)</f>
        <v>0</v>
      </c>
      <c r="FB98" s="69">
        <f ca="1">IFERROR((NORMSDIST(((LN($EP98/$S$14)+(#REF!+($O$47^2)/2)*$O$52)/($O$47*SQRT($O$52))))*$EP98-NORMSDIST((((LN($EP98/$S$14)+(#REF!+($O$47^2)/2)*$O$52)/($O$47*SQRT($O$52)))-$O$47*SQRT(($O$52))))*$S$14*EXP(-#REF!*$O$52))*$R$14*100,0)</f>
        <v>0</v>
      </c>
      <c r="FC98" s="69">
        <f ca="1">IFERROR((NORMSDIST(((LN($EP98/$S$15)+(#REF!+($O$47^2)/2)*$O$52)/($O$47*SQRT($O$52))))*$EP98-NORMSDIST((((LN($EP98/$S$15)+(#REF!+($O$47^2)/2)*$O$52)/($O$47*SQRT($O$52)))-$O$47*SQRT(($O$52))))*$S$15*EXP(-#REF!*$O$52))*$R$15*100,0)</f>
        <v>0</v>
      </c>
      <c r="FD98" s="69">
        <f ca="1">IFERROR((NORMSDIST(((LN($EP98/$S$16)+(#REF!+($O$47^2)/2)*$O$52)/($O$47*SQRT($O$52))))*$EP98-NORMSDIST((((LN($EP98/$S$16)+(#REF!+($O$47^2)/2)*$O$52)/($O$47*SQRT($O$52)))-$O$47*SQRT(($O$52))))*$S$16*EXP(-#REF!*$O$52))*$R$16*100,0)</f>
        <v>0</v>
      </c>
      <c r="FE98" s="69">
        <f ca="1">IFERROR((NORMSDIST(((LN($EP98/$S$17)+(#REF!+($O$47^2)/2)*$O$52)/($O$47*SQRT($O$52))))*$EP98-NORMSDIST((((LN($EP98/$S$17)+(#REF!+($O$47^2)/2)*$O$52)/($O$47*SQRT($O$52)))-$O$47*SQRT(($O$52))))*$S$17*EXP(-#REF!*$O$52))*$R$17*100,0)</f>
        <v>0</v>
      </c>
      <c r="FF98" s="69">
        <f ca="1">IFERROR((NORMSDIST(((LN($EP98/$S$18)+(#REF!+($O$47^2)/2)*$O$52)/($O$47*SQRT($O$52))))*$EP98-NORMSDIST((((LN($EP98/$S$18)+(#REF!+($O$47^2)/2)*$O$52)/($O$47*SQRT($O$52)))-$O$47*SQRT(($O$52))))*$S$18*EXP(-#REF!*$O$52))*$R$18*100,0)</f>
        <v>0</v>
      </c>
      <c r="FG98" s="69">
        <f ca="1">IFERROR((NORMSDIST(((LN($EP98/$S$19)+(#REF!+($O$47^2)/2)*$O$52)/($O$47*SQRT($O$52))))*$EP98-NORMSDIST((((LN($EP98/$S$19)+(#REF!+($O$47^2)/2)*$O$52)/($O$47*SQRT($O$52)))-$O$47*SQRT(($O$52))))*$S$19*EXP(-#REF!*$O$52))*$R$19*100,0)</f>
        <v>0</v>
      </c>
      <c r="FH98" s="69">
        <f ca="1">IFERROR((NORMSDIST(((LN($EP98/$S$20)+(#REF!+($O$47^2)/2)*$O$52)/($O$47*SQRT($O$52))))*$EP98-NORMSDIST((((LN($EP98/$S$20)+(#REF!+($O$47^2)/2)*$O$52)/($O$47*SQRT($O$52)))-$O$47*SQRT(($O$52))))*$S$20*EXP(-#REF!*$O$52))*$R$20*100,0)</f>
        <v>0</v>
      </c>
      <c r="FI98" s="69">
        <f ca="1">IFERROR((NORMSDIST(((LN($EP98/$S$21)+(#REF!+($O$47^2)/2)*$O$52)/($O$47*SQRT($O$52))))*$EP98-NORMSDIST((((LN($EP98/$S$21)+(#REF!+($O$47^2)/2)*$O$52)/($O$47*SQRT($O$52)))-$O$47*SQRT(($O$52))))*$S$21*EXP(-#REF!*$O$52))*$R$21*100,0)</f>
        <v>0</v>
      </c>
      <c r="FJ98" s="69">
        <f ca="1">IFERROR((NORMSDIST(((LN($EP98/$S$22)+(#REF!+($O$47^2)/2)*$O$52)/($O$47*SQRT($O$52))))*$EP98-NORMSDIST((((LN($EP98/$S$22)+(#REF!+($O$47^2)/2)*$O$52)/($O$47*SQRT($O$52)))-$O$47*SQRT(($O$52))))*$S$22*EXP(-#REF!*$O$52))*$R$22*100,0)</f>
        <v>0</v>
      </c>
      <c r="FK98" s="69">
        <f ca="1">IFERROR((NORMSDIST(((LN($EP98/$S$23)+(#REF!+($O$47^2)/2)*$O$52)/($O$47*SQRT($O$52))))*$EP98-NORMSDIST((((LN($EP98/$S$23)+(#REF!+($O$47^2)/2)*$O$52)/($O$47*SQRT($O$52)))-$O$47*SQRT(($O$52))))*$S$23*EXP(-#REF!*$O$52))*$R$23*100,0)</f>
        <v>0</v>
      </c>
      <c r="FL98" s="69">
        <f ca="1">IFERROR((NORMSDIST(((LN($EP98/$S$24)+(#REF!+($O$47^2)/2)*$O$52)/($O$47*SQRT($O$52))))*$EP98-NORMSDIST((((LN($EP98/$S$24)+(#REF!+($O$47^2)/2)*$O$52)/($O$47*SQRT($O$52)))-$O$47*SQRT(($O$52))))*$S$24*EXP(-#REF!*$O$52))*$R$24*100,0)</f>
        <v>0</v>
      </c>
      <c r="FM98" s="69">
        <f ca="1">IFERROR((NORMSDIST(((LN($EP98/$S$25)+(#REF!+($O$47^2)/2)*$O$52)/($O$47*SQRT($O$52))))*$EP98-NORMSDIST((((LN($EP98/$S$25)+(#REF!+($O$47^2)/2)*$O$52)/($O$47*SQRT($O$52)))-$O$47*SQRT(($O$52))))*$S$25*EXP(-#REF!*$O$52))*$R$25*100,0)</f>
        <v>0</v>
      </c>
      <c r="FN98" s="69">
        <f ca="1">IFERROR((NORMSDIST(((LN($EP98/$S$26)+(#REF!+($O$47^2)/2)*$O$52)/($O$47*SQRT($O$52))))*$EP98-NORMSDIST((((LN($EP98/$S$26)+(#REF!+($O$47^2)/2)*$O$52)/($O$47*SQRT($O$52)))-$O$47*SQRT(($O$52))))*$S$26*EXP(-#REF!*$O$52))*$R$26*100,0)</f>
        <v>0</v>
      </c>
      <c r="FO98" s="69">
        <f ca="1">IFERROR((NORMSDIST(((LN($EP98/$S$27)+(#REF!+($O$47^2)/2)*$O$52)/($O$47*SQRT($O$52))))*$EP98-NORMSDIST((((LN($EP98/$S$27)+(#REF!+($O$47^2)/2)*$O$52)/($O$47*SQRT($O$52)))-$O$47*SQRT(($O$52))))*$S$27*EXP(-#REF!*$O$52))*$R$27*100,0)</f>
        <v>0</v>
      </c>
      <c r="FP98" s="69">
        <f ca="1">IFERROR((NORMSDIST(((LN($EP98/$S$28)+(#REF!+($O$47^2)/2)*$O$52)/($O$47*SQRT($O$52))))*$EP98-NORMSDIST((((LN($EP98/$S$28)+(#REF!+($O$47^2)/2)*$O$52)/($O$47*SQRT($O$52)))-$O$47*SQRT(($O$52))))*$S$28*EXP(-#REF!*$O$52))*$R$28*100,0)</f>
        <v>0</v>
      </c>
      <c r="FQ98" s="69">
        <f ca="1">IFERROR((NORMSDIST(((LN($EP98/$S$29)+(#REF!+($O$47^2)/2)*$O$52)/($O$47*SQRT($O$52))))*$EP98-NORMSDIST((((LN($EP98/$S$29)+(#REF!+($O$47^2)/2)*$O$52)/($O$47*SQRT($O$52)))-$O$47*SQRT(($O$52))))*$S$29*EXP(-#REF!*$O$52))*$R$29*100,0)</f>
        <v>0</v>
      </c>
      <c r="FR98" s="69">
        <f ca="1">IFERROR((NORMSDIST(((LN($EP98/$S$30)+(#REF!+($O$47^2)/2)*$O$52)/($O$47*SQRT($O$52))))*$EP98-NORMSDIST((((LN($EP98/$S$30)+(#REF!+($O$47^2)/2)*$O$52)/($O$47*SQRT($O$52)))-$O$47*SQRT(($O$52))))*$S$30*EXP(-#REF!*$O$52))*$R$30*100,0)</f>
        <v>0</v>
      </c>
      <c r="FS98" s="69">
        <f ca="1">IFERROR((NORMSDIST(((LN($EP98/$S$31)+(#REF!+($O$47^2)/2)*$O$52)/($O$47*SQRT($O$52))))*$EP98-NORMSDIST((((LN($EP98/$S$31)+(#REF!+($O$47^2)/2)*$O$52)/($O$47*SQRT($O$52)))-$O$47*SQRT(($O$52))))*$S$31*EXP(-#REF!*$O$52))*$R$31*100,0)</f>
        <v>0</v>
      </c>
      <c r="FT98" s="69">
        <f ca="1">IFERROR((NORMSDIST(((LN($EP98/$S$32)+(#REF!+($O$47^2)/2)*$O$52)/($O$47*SQRT($O$52))))*$EP98-NORMSDIST((((LN($EP98/$S$32)+(#REF!+($O$47^2)/2)*$O$52)/($O$47*SQRT($O$52)))-$O$47*SQRT(($O$52))))*$S$32*EXP(-#REF!*$O$52))*$R$32*100,0)</f>
        <v>0</v>
      </c>
      <c r="FU98" s="69">
        <f ca="1">IFERROR((NORMSDIST(((LN($EP98/$S$33)+(#REF!+($O$47^2)/2)*$O$52)/($O$47*SQRT($O$52))))*$EP98-NORMSDIST((((LN($EP98/$S$33)+(#REF!+($O$47^2)/2)*$O$52)/($O$47*SQRT($O$52)))-$O$47*SQRT(($O$52))))*$S$33*EXP(-#REF!*$O$52))*$R$33*100,0)</f>
        <v>0</v>
      </c>
      <c r="FV98" s="69">
        <f ca="1">IFERROR((NORMSDIST(((LN($EP98/$S$34)+(#REF!+($O$47^2)/2)*$O$52)/($O$47*SQRT($O$52))))*$EP98-NORMSDIST((((LN($EP98/$S$34)+(#REF!+($O$47^2)/2)*$O$52)/($O$47*SQRT($O$52)))-$O$47*SQRT(($O$52))))*$S$34*EXP(-#REF!*$O$52))*$R$34*100,0)</f>
        <v>0</v>
      </c>
      <c r="FW98" s="69">
        <f ca="1">IFERROR((NORMSDIST(((LN($EP98/$S$35)+(#REF!+($O$47^2)/2)*$O$52)/($O$47*SQRT($O$52))))*$EP98-NORMSDIST((((LN($EP98/$S$35)+(#REF!+($O$47^2)/2)*$O$52)/($O$47*SQRT($O$52)))-$O$47*SQRT(($O$52))))*$S$35*EXP(-#REF!*$O$52))*$R$35*100,0)</f>
        <v>0</v>
      </c>
      <c r="FX98" s="69">
        <f ca="1">IFERROR((NORMSDIST(((LN($EP98/$S$36)+(#REF!+($O$47^2)/2)*$O$52)/($O$47*SQRT($O$52))))*$EP98-NORMSDIST((((LN($EP98/$S$36)+(#REF!+($O$47^2)/2)*$O$52)/($O$47*SQRT($O$52)))-$O$47*SQRT(($O$52))))*$S$36*EXP(-#REF!*$O$52))*$R$36*100,0)</f>
        <v>0</v>
      </c>
      <c r="FY98" s="69">
        <f ca="1">IFERROR((NORMSDIST(((LN($EP98/$S$37)+(#REF!+($O$47^2)/2)*$O$52)/($O$47*SQRT($O$52))))*$EP98-NORMSDIST((((LN($EP98/$S$37)+(#REF!+($O$47^2)/2)*$O$52)/($O$47*SQRT($O$52)))-$O$47*SQRT(($O$52))))*$S$37*EXP(-#REF!*$O$52))*$R$37*100,0)</f>
        <v>0</v>
      </c>
      <c r="FZ98" s="69">
        <f ca="1">IFERROR((NORMSDIST(((LN($EP98/$S$38)+(#REF!+($O$47^2)/2)*$O$52)/($O$47*SQRT($O$52))))*$EP98-NORMSDIST((((LN($EP98/$S$38)+(#REF!+($O$47^2)/2)*$O$52)/($O$47*SQRT($O$52)))-$O$47*SQRT(($O$52))))*$S$38*EXP(-#REF!*$O$52))*$R$38*100,0)</f>
        <v>0</v>
      </c>
      <c r="GA98" s="69">
        <f ca="1">IFERROR((NORMSDIST(((LN($EP98/$S$39)+(#REF!+($O$47^2)/2)*$O$52)/($O$47*SQRT($O$52))))*$EP98-NORMSDIST((((LN($EP98/$S$39)+(#REF!+($O$47^2)/2)*$O$52)/($O$47*SQRT($O$52)))-$O$47*SQRT(($O$52))))*$S$39*EXP(-#REF!*$O$52))*$R$39*100,0)</f>
        <v>0</v>
      </c>
      <c r="GB98" s="69">
        <f ca="1">IFERROR((NORMSDIST(((LN($EP98/$S$40)+(#REF!+($O$47^2)/2)*$O$52)/($O$47*SQRT($O$52))))*$EP98-NORMSDIST((((LN($EP98/$S$40)+(#REF!+($O$47^2)/2)*$O$52)/($O$47*SQRT($O$52)))-$O$47*SQRT(($O$52))))*$S$40*EXP(-#REF!*$O$52))*$R$40*100,0)</f>
        <v>0</v>
      </c>
      <c r="GC98" s="69">
        <f ca="1">IFERROR((NORMSDIST(((LN($EP98/$S$41)+(#REF!+($O$47^2)/2)*$O$52)/($O$47*SQRT($O$52))))*$EP98-NORMSDIST((((LN($EP98/$S$41)+(#REF!+($O$47^2)/2)*$O$52)/($O$47*SQRT($O$52)))-$O$47*SQRT(($O$52))))*$S$41*EXP(-#REF!*$O$52))*$R$41*100,0)</f>
        <v>0</v>
      </c>
      <c r="GD98" s="69">
        <f ca="1">IFERROR((NORMSDIST(((LN($EP98/$S$42)+(#REF!+($O$47^2)/2)*$O$52)/($O$47*SQRT($O$52))))*$EP98-NORMSDIST((((LN($EP98/$S$42)+(#REF!+($O$47^2)/2)*$O$52)/($O$47*SQRT($O$52)))-$O$47*SQRT(($O$52))))*$S$42*EXP(-#REF!*$O$52))*$R$42*100,0)</f>
        <v>0</v>
      </c>
      <c r="GE98" s="102">
        <f t="shared" ca="1" si="185"/>
        <v>0</v>
      </c>
    </row>
    <row r="99" spans="103:187">
      <c r="CY99" s="68">
        <f t="shared" si="142"/>
        <v>5119.5776006839451</v>
      </c>
      <c r="CZ99" s="69">
        <f t="shared" si="143"/>
        <v>0</v>
      </c>
      <c r="DA99" s="69">
        <f t="shared" si="144"/>
        <v>0</v>
      </c>
      <c r="DB99" s="69">
        <f t="shared" si="145"/>
        <v>0</v>
      </c>
      <c r="DC99" s="69">
        <f t="shared" si="146"/>
        <v>0</v>
      </c>
      <c r="DD99" s="69">
        <f t="shared" si="147"/>
        <v>0</v>
      </c>
      <c r="DE99" s="69">
        <f t="shared" si="148"/>
        <v>0</v>
      </c>
      <c r="DF99" s="69">
        <f t="shared" si="149"/>
        <v>0</v>
      </c>
      <c r="DG99" s="69">
        <f t="shared" si="150"/>
        <v>0</v>
      </c>
      <c r="DH99" s="69">
        <f t="shared" si="151"/>
        <v>0</v>
      </c>
      <c r="DI99" s="69">
        <f t="shared" si="152"/>
        <v>0</v>
      </c>
      <c r="DJ99" s="69">
        <f t="shared" si="153"/>
        <v>0</v>
      </c>
      <c r="DK99" s="69">
        <f t="shared" si="154"/>
        <v>0</v>
      </c>
      <c r="DL99" s="69">
        <f t="shared" si="155"/>
        <v>0</v>
      </c>
      <c r="DM99" s="69">
        <f t="shared" si="156"/>
        <v>0</v>
      </c>
      <c r="DN99" s="69">
        <f t="shared" si="157"/>
        <v>0</v>
      </c>
      <c r="DO99" s="69">
        <f t="shared" si="158"/>
        <v>0</v>
      </c>
      <c r="DP99" s="69">
        <f t="shared" si="159"/>
        <v>0</v>
      </c>
      <c r="DQ99" s="69">
        <f t="shared" si="160"/>
        <v>0</v>
      </c>
      <c r="DR99" s="69">
        <f t="shared" si="161"/>
        <v>0</v>
      </c>
      <c r="DS99" s="69">
        <f t="shared" si="162"/>
        <v>0</v>
      </c>
      <c r="DT99" s="69">
        <f t="shared" si="163"/>
        <v>0</v>
      </c>
      <c r="DU99" s="69">
        <f t="shared" si="164"/>
        <v>0</v>
      </c>
      <c r="DV99" s="69">
        <f t="shared" si="165"/>
        <v>0</v>
      </c>
      <c r="DW99" s="69">
        <f t="shared" si="166"/>
        <v>0</v>
      </c>
      <c r="DX99" s="69">
        <f t="shared" si="167"/>
        <v>0</v>
      </c>
      <c r="DY99" s="69">
        <f t="shared" si="168"/>
        <v>0</v>
      </c>
      <c r="DZ99" s="69">
        <f t="shared" si="169"/>
        <v>0</v>
      </c>
      <c r="EA99" s="69">
        <f t="shared" si="170"/>
        <v>0</v>
      </c>
      <c r="EB99" s="69">
        <f t="shared" si="171"/>
        <v>0</v>
      </c>
      <c r="EC99" s="69">
        <f t="shared" si="172"/>
        <v>0</v>
      </c>
      <c r="ED99" s="69">
        <f t="shared" si="173"/>
        <v>0</v>
      </c>
      <c r="EE99" s="69">
        <f t="shared" si="174"/>
        <v>0</v>
      </c>
      <c r="EF99" s="69">
        <f t="shared" si="175"/>
        <v>0</v>
      </c>
      <c r="EG99" s="69">
        <f t="shared" si="176"/>
        <v>0</v>
      </c>
      <c r="EH99" s="69">
        <f t="shared" si="177"/>
        <v>0</v>
      </c>
      <c r="EI99" s="69">
        <f t="shared" si="178"/>
        <v>0</v>
      </c>
      <c r="EJ99" s="69">
        <f t="shared" si="179"/>
        <v>0</v>
      </c>
      <c r="EK99" s="69">
        <f t="shared" si="180"/>
        <v>0</v>
      </c>
      <c r="EL99" s="69">
        <f t="shared" si="181"/>
        <v>0</v>
      </c>
      <c r="EM99" s="69">
        <f t="shared" si="182"/>
        <v>0</v>
      </c>
      <c r="EN99" s="102">
        <f t="shared" si="183"/>
        <v>0</v>
      </c>
      <c r="EO99" s="58"/>
      <c r="EP99" s="68">
        <f t="shared" si="184"/>
        <v>5119.5776006839451</v>
      </c>
      <c r="EQ99" s="69">
        <f ca="1">IFERROR((NORMSDIST(((LN($EP99/$S$3)+(#REF!+($O$47^2)/2)*$O$52)/($O$47*SQRT($O$52))))*$EP99-NORMSDIST((((LN($EP99/$S$3)+(#REF!+($O$47^2)/2)*$O$52)/($O$47*SQRT($O$52)))-$O$47*SQRT(($O$52))))*$S$3*EXP(-#REF!*$O$52))*$R$3*100,0)</f>
        <v>0</v>
      </c>
      <c r="ER99" s="69">
        <f ca="1">IFERROR((NORMSDIST(((LN($EP99/$S$4)+(#REF!+($O$47^2)/2)*$O$52)/($O$47*SQRT($O$52))))*$EP99-NORMSDIST((((LN($EP99/$S$4)+(#REF!+($O$47^2)/2)*$O$52)/($O$47*SQRT($O$52)))-$O$47*SQRT(($O$52))))*$S$4*EXP(-#REF!*$O$52))*$R$4*100,0)</f>
        <v>0</v>
      </c>
      <c r="ES99" s="69">
        <f ca="1">IFERROR((NORMSDIST(((LN($EP99/$S$5)+(#REF!+($O$47^2)/2)*$O$52)/($O$47*SQRT($O$52))))*$EP99-NORMSDIST((((LN($EP99/$S$5)+(#REF!+($O$47^2)/2)*$O$52)/($O$47*SQRT($O$52)))-$O$47*SQRT(($O$52))))*$S$5*EXP(-#REF!*$O$52))*$R$5*100,0)</f>
        <v>0</v>
      </c>
      <c r="ET99" s="69">
        <f ca="1">IFERROR((NORMSDIST(((LN($EP99/$S$6)+(#REF!+($O$47^2)/2)*$O$52)/($O$47*SQRT($O$52))))*$EP99-NORMSDIST((((LN($EP99/$S$6)+(#REF!+($O$47^2)/2)*$O$52)/($O$47*SQRT($O$52)))-$O$47*SQRT(($O$52))))*$S$6*EXP(-#REF!*$O$52))*$R$6*100,0)</f>
        <v>0</v>
      </c>
      <c r="EU99" s="69">
        <f ca="1">IFERROR((NORMSDIST(((LN($EP99/$S$7)+(#REF!+($O$47^2)/2)*$O$52)/($O$47*SQRT($O$52))))*$EP99-NORMSDIST((((LN($EP99/$S$7)+(#REF!+($O$47^2)/2)*$O$52)/($O$47*SQRT($O$52)))-$O$47*SQRT(($O$52))))*$S$7*EXP(-#REF!*$O$52))*$R$7*100,0)</f>
        <v>0</v>
      </c>
      <c r="EV99" s="69">
        <f ca="1">IFERROR((NORMSDIST(((LN($EP99/$S$8)+(#REF!+($O$47^2)/2)*$O$52)/($O$47*SQRT($O$52))))*$EP99-NORMSDIST((((LN($EP99/$S$8)+(#REF!+($O$47^2)/2)*$O$52)/($O$47*SQRT($O$52)))-$O$47*SQRT(($O$52))))*$S$8*EXP(-#REF!*$O$52))*$R$8*100,0)</f>
        <v>0</v>
      </c>
      <c r="EW99" s="69">
        <f ca="1">IFERROR((NORMSDIST(((LN($EP99/$S$9)+(#REF!+($O$47^2)/2)*$O$52)/($O$47*SQRT($O$52))))*$EP99-NORMSDIST((((LN($EP99/$S$9)+(#REF!+($O$47^2)/2)*$O$52)/($O$47*SQRT($O$52)))-$O$47*SQRT(($O$52))))*$S$9*EXP(-#REF!*$O$52))*$R$9*100,0)</f>
        <v>0</v>
      </c>
      <c r="EX99" s="69">
        <f ca="1">IFERROR((NORMSDIST(((LN($EP99/$S$10)+(#REF!+($O$47^2)/2)*$O$52)/($O$47*SQRT($O$52))))*$EP99-NORMSDIST((((LN($EP99/$S$10)+(#REF!+($O$47^2)/2)*$O$52)/($O$47*SQRT($O$52)))-$O$47*SQRT(($O$52))))*$S$10*EXP(-#REF!*$O$52))*$R$10*100,0)</f>
        <v>0</v>
      </c>
      <c r="EY99" s="69">
        <f ca="1">IFERROR((NORMSDIST(((LN($EP99/$S$11)+(#REF!+($O$47^2)/2)*$O$52)/($O$47*SQRT($O$52))))*$EP99-NORMSDIST((((LN($EP99/$S$11)+(#REF!+($O$47^2)/2)*$O$52)/($O$47*SQRT($O$52)))-$O$47*SQRT(($O$52))))*$S$11*EXP(-#REF!*$O$52))*$R$11*100,0)</f>
        <v>0</v>
      </c>
      <c r="EZ99" s="69">
        <f ca="1">IFERROR((NORMSDIST(((LN($EP99/$S$12)+(#REF!+($O$47^2)/2)*$O$52)/($O$47*SQRT($O$52))))*$EP99-NORMSDIST((((LN($EP99/$S$12)+(#REF!+($O$47^2)/2)*$O$52)/($O$47*SQRT($O$52)))-$O$47*SQRT(($O$52))))*$S$12*EXP(-#REF!*$O$52))*$R$12*100,0)</f>
        <v>0</v>
      </c>
      <c r="FA99" s="69">
        <f ca="1">IFERROR((NORMSDIST(((LN($EP99/$S$13)+(#REF!+($O$47^2)/2)*$O$52)/($O$47*SQRT($O$52))))*$EP99-NORMSDIST((((LN($EP99/$S$13)+(#REF!+($O$47^2)/2)*$O$52)/($O$47*SQRT($O$52)))-$O$47*SQRT(($O$52))))*$S$13*EXP(-#REF!*$O$52))*$R$13*100,0)</f>
        <v>0</v>
      </c>
      <c r="FB99" s="69">
        <f ca="1">IFERROR((NORMSDIST(((LN($EP99/$S$14)+(#REF!+($O$47^2)/2)*$O$52)/($O$47*SQRT($O$52))))*$EP99-NORMSDIST((((LN($EP99/$S$14)+(#REF!+($O$47^2)/2)*$O$52)/($O$47*SQRT($O$52)))-$O$47*SQRT(($O$52))))*$S$14*EXP(-#REF!*$O$52))*$R$14*100,0)</f>
        <v>0</v>
      </c>
      <c r="FC99" s="69">
        <f ca="1">IFERROR((NORMSDIST(((LN($EP99/$S$15)+(#REF!+($O$47^2)/2)*$O$52)/($O$47*SQRT($O$52))))*$EP99-NORMSDIST((((LN($EP99/$S$15)+(#REF!+($O$47^2)/2)*$O$52)/($O$47*SQRT($O$52)))-$O$47*SQRT(($O$52))))*$S$15*EXP(-#REF!*$O$52))*$R$15*100,0)</f>
        <v>0</v>
      </c>
      <c r="FD99" s="69">
        <f ca="1">IFERROR((NORMSDIST(((LN($EP99/$S$16)+(#REF!+($O$47^2)/2)*$O$52)/($O$47*SQRT($O$52))))*$EP99-NORMSDIST((((LN($EP99/$S$16)+(#REF!+($O$47^2)/2)*$O$52)/($O$47*SQRT($O$52)))-$O$47*SQRT(($O$52))))*$S$16*EXP(-#REF!*$O$52))*$R$16*100,0)</f>
        <v>0</v>
      </c>
      <c r="FE99" s="69">
        <f ca="1">IFERROR((NORMSDIST(((LN($EP99/$S$17)+(#REF!+($O$47^2)/2)*$O$52)/($O$47*SQRT($O$52))))*$EP99-NORMSDIST((((LN($EP99/$S$17)+(#REF!+($O$47^2)/2)*$O$52)/($O$47*SQRT($O$52)))-$O$47*SQRT(($O$52))))*$S$17*EXP(-#REF!*$O$52))*$R$17*100,0)</f>
        <v>0</v>
      </c>
      <c r="FF99" s="69">
        <f ca="1">IFERROR((NORMSDIST(((LN($EP99/$S$18)+(#REF!+($O$47^2)/2)*$O$52)/($O$47*SQRT($O$52))))*$EP99-NORMSDIST((((LN($EP99/$S$18)+(#REF!+($O$47^2)/2)*$O$52)/($O$47*SQRT($O$52)))-$O$47*SQRT(($O$52))))*$S$18*EXP(-#REF!*$O$52))*$R$18*100,0)</f>
        <v>0</v>
      </c>
      <c r="FG99" s="69">
        <f ca="1">IFERROR((NORMSDIST(((LN($EP99/$S$19)+(#REF!+($O$47^2)/2)*$O$52)/($O$47*SQRT($O$52))))*$EP99-NORMSDIST((((LN($EP99/$S$19)+(#REF!+($O$47^2)/2)*$O$52)/($O$47*SQRT($O$52)))-$O$47*SQRT(($O$52))))*$S$19*EXP(-#REF!*$O$52))*$R$19*100,0)</f>
        <v>0</v>
      </c>
      <c r="FH99" s="69">
        <f ca="1">IFERROR((NORMSDIST(((LN($EP99/$S$20)+(#REF!+($O$47^2)/2)*$O$52)/($O$47*SQRT($O$52))))*$EP99-NORMSDIST((((LN($EP99/$S$20)+(#REF!+($O$47^2)/2)*$O$52)/($O$47*SQRT($O$52)))-$O$47*SQRT(($O$52))))*$S$20*EXP(-#REF!*$O$52))*$R$20*100,0)</f>
        <v>0</v>
      </c>
      <c r="FI99" s="69">
        <f ca="1">IFERROR((NORMSDIST(((LN($EP99/$S$21)+(#REF!+($O$47^2)/2)*$O$52)/($O$47*SQRT($O$52))))*$EP99-NORMSDIST((((LN($EP99/$S$21)+(#REF!+($O$47^2)/2)*$O$52)/($O$47*SQRT($O$52)))-$O$47*SQRT(($O$52))))*$S$21*EXP(-#REF!*$O$52))*$R$21*100,0)</f>
        <v>0</v>
      </c>
      <c r="FJ99" s="69">
        <f ca="1">IFERROR((NORMSDIST(((LN($EP99/$S$22)+(#REF!+($O$47^2)/2)*$O$52)/($O$47*SQRT($O$52))))*$EP99-NORMSDIST((((LN($EP99/$S$22)+(#REF!+($O$47^2)/2)*$O$52)/($O$47*SQRT($O$52)))-$O$47*SQRT(($O$52))))*$S$22*EXP(-#REF!*$O$52))*$R$22*100,0)</f>
        <v>0</v>
      </c>
      <c r="FK99" s="69">
        <f ca="1">IFERROR((NORMSDIST(((LN($EP99/$S$23)+(#REF!+($O$47^2)/2)*$O$52)/($O$47*SQRT($O$52))))*$EP99-NORMSDIST((((LN($EP99/$S$23)+(#REF!+($O$47^2)/2)*$O$52)/($O$47*SQRT($O$52)))-$O$47*SQRT(($O$52))))*$S$23*EXP(-#REF!*$O$52))*$R$23*100,0)</f>
        <v>0</v>
      </c>
      <c r="FL99" s="69">
        <f ca="1">IFERROR((NORMSDIST(((LN($EP99/$S$24)+(#REF!+($O$47^2)/2)*$O$52)/($O$47*SQRT($O$52))))*$EP99-NORMSDIST((((LN($EP99/$S$24)+(#REF!+($O$47^2)/2)*$O$52)/($O$47*SQRT($O$52)))-$O$47*SQRT(($O$52))))*$S$24*EXP(-#REF!*$O$52))*$R$24*100,0)</f>
        <v>0</v>
      </c>
      <c r="FM99" s="69">
        <f ca="1">IFERROR((NORMSDIST(((LN($EP99/$S$25)+(#REF!+($O$47^2)/2)*$O$52)/($O$47*SQRT($O$52))))*$EP99-NORMSDIST((((LN($EP99/$S$25)+(#REF!+($O$47^2)/2)*$O$52)/($O$47*SQRT($O$52)))-$O$47*SQRT(($O$52))))*$S$25*EXP(-#REF!*$O$52))*$R$25*100,0)</f>
        <v>0</v>
      </c>
      <c r="FN99" s="69">
        <f ca="1">IFERROR((NORMSDIST(((LN($EP99/$S$26)+(#REF!+($O$47^2)/2)*$O$52)/($O$47*SQRT($O$52))))*$EP99-NORMSDIST((((LN($EP99/$S$26)+(#REF!+($O$47^2)/2)*$O$52)/($O$47*SQRT($O$52)))-$O$47*SQRT(($O$52))))*$S$26*EXP(-#REF!*$O$52))*$R$26*100,0)</f>
        <v>0</v>
      </c>
      <c r="FO99" s="69">
        <f ca="1">IFERROR((NORMSDIST(((LN($EP99/$S$27)+(#REF!+($O$47^2)/2)*$O$52)/($O$47*SQRT($O$52))))*$EP99-NORMSDIST((((LN($EP99/$S$27)+(#REF!+($O$47^2)/2)*$O$52)/($O$47*SQRT($O$52)))-$O$47*SQRT(($O$52))))*$S$27*EXP(-#REF!*$O$52))*$R$27*100,0)</f>
        <v>0</v>
      </c>
      <c r="FP99" s="69">
        <f ca="1">IFERROR((NORMSDIST(((LN($EP99/$S$28)+(#REF!+($O$47^2)/2)*$O$52)/($O$47*SQRT($O$52))))*$EP99-NORMSDIST((((LN($EP99/$S$28)+(#REF!+($O$47^2)/2)*$O$52)/($O$47*SQRT($O$52)))-$O$47*SQRT(($O$52))))*$S$28*EXP(-#REF!*$O$52))*$R$28*100,0)</f>
        <v>0</v>
      </c>
      <c r="FQ99" s="69">
        <f ca="1">IFERROR((NORMSDIST(((LN($EP99/$S$29)+(#REF!+($O$47^2)/2)*$O$52)/($O$47*SQRT($O$52))))*$EP99-NORMSDIST((((LN($EP99/$S$29)+(#REF!+($O$47^2)/2)*$O$52)/($O$47*SQRT($O$52)))-$O$47*SQRT(($O$52))))*$S$29*EXP(-#REF!*$O$52))*$R$29*100,0)</f>
        <v>0</v>
      </c>
      <c r="FR99" s="69">
        <f ca="1">IFERROR((NORMSDIST(((LN($EP99/$S$30)+(#REF!+($O$47^2)/2)*$O$52)/($O$47*SQRT($O$52))))*$EP99-NORMSDIST((((LN($EP99/$S$30)+(#REF!+($O$47^2)/2)*$O$52)/($O$47*SQRT($O$52)))-$O$47*SQRT(($O$52))))*$S$30*EXP(-#REF!*$O$52))*$R$30*100,0)</f>
        <v>0</v>
      </c>
      <c r="FS99" s="69">
        <f ca="1">IFERROR((NORMSDIST(((LN($EP99/$S$31)+(#REF!+($O$47^2)/2)*$O$52)/($O$47*SQRT($O$52))))*$EP99-NORMSDIST((((LN($EP99/$S$31)+(#REF!+($O$47^2)/2)*$O$52)/($O$47*SQRT($O$52)))-$O$47*SQRT(($O$52))))*$S$31*EXP(-#REF!*$O$52))*$R$31*100,0)</f>
        <v>0</v>
      </c>
      <c r="FT99" s="69">
        <f ca="1">IFERROR((NORMSDIST(((LN($EP99/$S$32)+(#REF!+($O$47^2)/2)*$O$52)/($O$47*SQRT($O$52))))*$EP99-NORMSDIST((((LN($EP99/$S$32)+(#REF!+($O$47^2)/2)*$O$52)/($O$47*SQRT($O$52)))-$O$47*SQRT(($O$52))))*$S$32*EXP(-#REF!*$O$52))*$R$32*100,0)</f>
        <v>0</v>
      </c>
      <c r="FU99" s="69">
        <f ca="1">IFERROR((NORMSDIST(((LN($EP99/$S$33)+(#REF!+($O$47^2)/2)*$O$52)/($O$47*SQRT($O$52))))*$EP99-NORMSDIST((((LN($EP99/$S$33)+(#REF!+($O$47^2)/2)*$O$52)/($O$47*SQRT($O$52)))-$O$47*SQRT(($O$52))))*$S$33*EXP(-#REF!*$O$52))*$R$33*100,0)</f>
        <v>0</v>
      </c>
      <c r="FV99" s="69">
        <f ca="1">IFERROR((NORMSDIST(((LN($EP99/$S$34)+(#REF!+($O$47^2)/2)*$O$52)/($O$47*SQRT($O$52))))*$EP99-NORMSDIST((((LN($EP99/$S$34)+(#REF!+($O$47^2)/2)*$O$52)/($O$47*SQRT($O$52)))-$O$47*SQRT(($O$52))))*$S$34*EXP(-#REF!*$O$52))*$R$34*100,0)</f>
        <v>0</v>
      </c>
      <c r="FW99" s="69">
        <f ca="1">IFERROR((NORMSDIST(((LN($EP99/$S$35)+(#REF!+($O$47^2)/2)*$O$52)/($O$47*SQRT($O$52))))*$EP99-NORMSDIST((((LN($EP99/$S$35)+(#REF!+($O$47^2)/2)*$O$52)/($O$47*SQRT($O$52)))-$O$47*SQRT(($O$52))))*$S$35*EXP(-#REF!*$O$52))*$R$35*100,0)</f>
        <v>0</v>
      </c>
      <c r="FX99" s="69">
        <f ca="1">IFERROR((NORMSDIST(((LN($EP99/$S$36)+(#REF!+($O$47^2)/2)*$O$52)/($O$47*SQRT($O$52))))*$EP99-NORMSDIST((((LN($EP99/$S$36)+(#REF!+($O$47^2)/2)*$O$52)/($O$47*SQRT($O$52)))-$O$47*SQRT(($O$52))))*$S$36*EXP(-#REF!*$O$52))*$R$36*100,0)</f>
        <v>0</v>
      </c>
      <c r="FY99" s="69">
        <f ca="1">IFERROR((NORMSDIST(((LN($EP99/$S$37)+(#REF!+($O$47^2)/2)*$O$52)/($O$47*SQRT($O$52))))*$EP99-NORMSDIST((((LN($EP99/$S$37)+(#REF!+($O$47^2)/2)*$O$52)/($O$47*SQRT($O$52)))-$O$47*SQRT(($O$52))))*$S$37*EXP(-#REF!*$O$52))*$R$37*100,0)</f>
        <v>0</v>
      </c>
      <c r="FZ99" s="69">
        <f ca="1">IFERROR((NORMSDIST(((LN($EP99/$S$38)+(#REF!+($O$47^2)/2)*$O$52)/($O$47*SQRT($O$52))))*$EP99-NORMSDIST((((LN($EP99/$S$38)+(#REF!+($O$47^2)/2)*$O$52)/($O$47*SQRT($O$52)))-$O$47*SQRT(($O$52))))*$S$38*EXP(-#REF!*$O$52))*$R$38*100,0)</f>
        <v>0</v>
      </c>
      <c r="GA99" s="69">
        <f ca="1">IFERROR((NORMSDIST(((LN($EP99/$S$39)+(#REF!+($O$47^2)/2)*$O$52)/($O$47*SQRT($O$52))))*$EP99-NORMSDIST((((LN($EP99/$S$39)+(#REF!+($O$47^2)/2)*$O$52)/($O$47*SQRT($O$52)))-$O$47*SQRT(($O$52))))*$S$39*EXP(-#REF!*$O$52))*$R$39*100,0)</f>
        <v>0</v>
      </c>
      <c r="GB99" s="69">
        <f ca="1">IFERROR((NORMSDIST(((LN($EP99/$S$40)+(#REF!+($O$47^2)/2)*$O$52)/($O$47*SQRT($O$52))))*$EP99-NORMSDIST((((LN($EP99/$S$40)+(#REF!+($O$47^2)/2)*$O$52)/($O$47*SQRT($O$52)))-$O$47*SQRT(($O$52))))*$S$40*EXP(-#REF!*$O$52))*$R$40*100,0)</f>
        <v>0</v>
      </c>
      <c r="GC99" s="69">
        <f ca="1">IFERROR((NORMSDIST(((LN($EP99/$S$41)+(#REF!+($O$47^2)/2)*$O$52)/($O$47*SQRT($O$52))))*$EP99-NORMSDIST((((LN($EP99/$S$41)+(#REF!+($O$47^2)/2)*$O$52)/($O$47*SQRT($O$52)))-$O$47*SQRT(($O$52))))*$S$41*EXP(-#REF!*$O$52))*$R$41*100,0)</f>
        <v>0</v>
      </c>
      <c r="GD99" s="69">
        <f ca="1">IFERROR((NORMSDIST(((LN($EP99/$S$42)+(#REF!+($O$47^2)/2)*$O$52)/($O$47*SQRT($O$52))))*$EP99-NORMSDIST((((LN($EP99/$S$42)+(#REF!+($O$47^2)/2)*$O$52)/($O$47*SQRT($O$52)))-$O$47*SQRT(($O$52))))*$S$42*EXP(-#REF!*$O$52))*$R$42*100,0)</f>
        <v>0</v>
      </c>
      <c r="GE99" s="102">
        <f t="shared" ca="1" si="185"/>
        <v>0</v>
      </c>
    </row>
    <row r="100" spans="103:187">
      <c r="CY100" s="68">
        <f t="shared" si="142"/>
        <v>5221.9691526976239</v>
      </c>
      <c r="CZ100" s="69">
        <f t="shared" si="143"/>
        <v>0</v>
      </c>
      <c r="DA100" s="69">
        <f t="shared" si="144"/>
        <v>0</v>
      </c>
      <c r="DB100" s="69">
        <f t="shared" si="145"/>
        <v>0</v>
      </c>
      <c r="DC100" s="69">
        <f t="shared" si="146"/>
        <v>0</v>
      </c>
      <c r="DD100" s="69">
        <f t="shared" si="147"/>
        <v>0</v>
      </c>
      <c r="DE100" s="69">
        <f t="shared" si="148"/>
        <v>0</v>
      </c>
      <c r="DF100" s="69">
        <f t="shared" si="149"/>
        <v>0</v>
      </c>
      <c r="DG100" s="69">
        <f t="shared" si="150"/>
        <v>0</v>
      </c>
      <c r="DH100" s="69">
        <f t="shared" si="151"/>
        <v>0</v>
      </c>
      <c r="DI100" s="69">
        <f t="shared" si="152"/>
        <v>0</v>
      </c>
      <c r="DJ100" s="69">
        <f t="shared" si="153"/>
        <v>0</v>
      </c>
      <c r="DK100" s="69">
        <f t="shared" si="154"/>
        <v>0</v>
      </c>
      <c r="DL100" s="69">
        <f t="shared" si="155"/>
        <v>0</v>
      </c>
      <c r="DM100" s="69">
        <f t="shared" si="156"/>
        <v>0</v>
      </c>
      <c r="DN100" s="69">
        <f t="shared" si="157"/>
        <v>0</v>
      </c>
      <c r="DO100" s="69">
        <f t="shared" si="158"/>
        <v>0</v>
      </c>
      <c r="DP100" s="69">
        <f t="shared" si="159"/>
        <v>0</v>
      </c>
      <c r="DQ100" s="69">
        <f t="shared" si="160"/>
        <v>0</v>
      </c>
      <c r="DR100" s="69">
        <f t="shared" si="161"/>
        <v>0</v>
      </c>
      <c r="DS100" s="69">
        <f t="shared" si="162"/>
        <v>0</v>
      </c>
      <c r="DT100" s="69">
        <f t="shared" si="163"/>
        <v>0</v>
      </c>
      <c r="DU100" s="69">
        <f t="shared" si="164"/>
        <v>0</v>
      </c>
      <c r="DV100" s="69">
        <f t="shared" si="165"/>
        <v>0</v>
      </c>
      <c r="DW100" s="69">
        <f t="shared" si="166"/>
        <v>0</v>
      </c>
      <c r="DX100" s="69">
        <f t="shared" si="167"/>
        <v>0</v>
      </c>
      <c r="DY100" s="69">
        <f t="shared" si="168"/>
        <v>0</v>
      </c>
      <c r="DZ100" s="69">
        <f t="shared" si="169"/>
        <v>0</v>
      </c>
      <c r="EA100" s="69">
        <f t="shared" si="170"/>
        <v>0</v>
      </c>
      <c r="EB100" s="69">
        <f t="shared" si="171"/>
        <v>0</v>
      </c>
      <c r="EC100" s="69">
        <f t="shared" si="172"/>
        <v>0</v>
      </c>
      <c r="ED100" s="69">
        <f t="shared" si="173"/>
        <v>0</v>
      </c>
      <c r="EE100" s="69">
        <f t="shared" si="174"/>
        <v>0</v>
      </c>
      <c r="EF100" s="69">
        <f t="shared" si="175"/>
        <v>0</v>
      </c>
      <c r="EG100" s="69">
        <f t="shared" si="176"/>
        <v>0</v>
      </c>
      <c r="EH100" s="69">
        <f t="shared" si="177"/>
        <v>0</v>
      </c>
      <c r="EI100" s="69">
        <f t="shared" si="178"/>
        <v>0</v>
      </c>
      <c r="EJ100" s="69">
        <f t="shared" si="179"/>
        <v>0</v>
      </c>
      <c r="EK100" s="69">
        <f t="shared" si="180"/>
        <v>0</v>
      </c>
      <c r="EL100" s="69">
        <f t="shared" si="181"/>
        <v>0</v>
      </c>
      <c r="EM100" s="69">
        <f t="shared" si="182"/>
        <v>0</v>
      </c>
      <c r="EN100" s="102">
        <f t="shared" si="183"/>
        <v>0</v>
      </c>
      <c r="EO100" s="58"/>
      <c r="EP100" s="68">
        <f t="shared" si="184"/>
        <v>5221.9691526976239</v>
      </c>
      <c r="EQ100" s="69">
        <f ca="1">IFERROR((NORMSDIST(((LN($EP100/$S$3)+(#REF!+($O$47^2)/2)*$O$52)/($O$47*SQRT($O$52))))*$EP100-NORMSDIST((((LN($EP100/$S$3)+(#REF!+($O$47^2)/2)*$O$52)/($O$47*SQRT($O$52)))-$O$47*SQRT(($O$52))))*$S$3*EXP(-#REF!*$O$52))*$R$3*100,0)</f>
        <v>0</v>
      </c>
      <c r="ER100" s="69">
        <f ca="1">IFERROR((NORMSDIST(((LN($EP100/$S$4)+(#REF!+($O$47^2)/2)*$O$52)/($O$47*SQRT($O$52))))*$EP100-NORMSDIST((((LN($EP100/$S$4)+(#REF!+($O$47^2)/2)*$O$52)/($O$47*SQRT($O$52)))-$O$47*SQRT(($O$52))))*$S$4*EXP(-#REF!*$O$52))*$R$4*100,0)</f>
        <v>0</v>
      </c>
      <c r="ES100" s="69">
        <f ca="1">IFERROR((NORMSDIST(((LN($EP100/$S$5)+(#REF!+($O$47^2)/2)*$O$52)/($O$47*SQRT($O$52))))*$EP100-NORMSDIST((((LN($EP100/$S$5)+(#REF!+($O$47^2)/2)*$O$52)/($O$47*SQRT($O$52)))-$O$47*SQRT(($O$52))))*$S$5*EXP(-#REF!*$O$52))*$R$5*100,0)</f>
        <v>0</v>
      </c>
      <c r="ET100" s="69">
        <f ca="1">IFERROR((NORMSDIST(((LN($EP100/$S$6)+(#REF!+($O$47^2)/2)*$O$52)/($O$47*SQRT($O$52))))*$EP100-NORMSDIST((((LN($EP100/$S$6)+(#REF!+($O$47^2)/2)*$O$52)/($O$47*SQRT($O$52)))-$O$47*SQRT(($O$52))))*$S$6*EXP(-#REF!*$O$52))*$R$6*100,0)</f>
        <v>0</v>
      </c>
      <c r="EU100" s="69">
        <f ca="1">IFERROR((NORMSDIST(((LN($EP100/$S$7)+(#REF!+($O$47^2)/2)*$O$52)/($O$47*SQRT($O$52))))*$EP100-NORMSDIST((((LN($EP100/$S$7)+(#REF!+($O$47^2)/2)*$O$52)/($O$47*SQRT($O$52)))-$O$47*SQRT(($O$52))))*$S$7*EXP(-#REF!*$O$52))*$R$7*100,0)</f>
        <v>0</v>
      </c>
      <c r="EV100" s="69">
        <f ca="1">IFERROR((NORMSDIST(((LN($EP100/$S$8)+(#REF!+($O$47^2)/2)*$O$52)/($O$47*SQRT($O$52))))*$EP100-NORMSDIST((((LN($EP100/$S$8)+(#REF!+($O$47^2)/2)*$O$52)/($O$47*SQRT($O$52)))-$O$47*SQRT(($O$52))))*$S$8*EXP(-#REF!*$O$52))*$R$8*100,0)</f>
        <v>0</v>
      </c>
      <c r="EW100" s="69">
        <f ca="1">IFERROR((NORMSDIST(((LN($EP100/$S$9)+(#REF!+($O$47^2)/2)*$O$52)/($O$47*SQRT($O$52))))*$EP100-NORMSDIST((((LN($EP100/$S$9)+(#REF!+($O$47^2)/2)*$O$52)/($O$47*SQRT($O$52)))-$O$47*SQRT(($O$52))))*$S$9*EXP(-#REF!*$O$52))*$R$9*100,0)</f>
        <v>0</v>
      </c>
      <c r="EX100" s="69">
        <f ca="1">IFERROR((NORMSDIST(((LN($EP100/$S$10)+(#REF!+($O$47^2)/2)*$O$52)/($O$47*SQRT($O$52))))*$EP100-NORMSDIST((((LN($EP100/$S$10)+(#REF!+($O$47^2)/2)*$O$52)/($O$47*SQRT($O$52)))-$O$47*SQRT(($O$52))))*$S$10*EXP(-#REF!*$O$52))*$R$10*100,0)</f>
        <v>0</v>
      </c>
      <c r="EY100" s="69">
        <f ca="1">IFERROR((NORMSDIST(((LN($EP100/$S$11)+(#REF!+($O$47^2)/2)*$O$52)/($O$47*SQRT($O$52))))*$EP100-NORMSDIST((((LN($EP100/$S$11)+(#REF!+($O$47^2)/2)*$O$52)/($O$47*SQRT($O$52)))-$O$47*SQRT(($O$52))))*$S$11*EXP(-#REF!*$O$52))*$R$11*100,0)</f>
        <v>0</v>
      </c>
      <c r="EZ100" s="69">
        <f ca="1">IFERROR((NORMSDIST(((LN($EP100/$S$12)+(#REF!+($O$47^2)/2)*$O$52)/($O$47*SQRT($O$52))))*$EP100-NORMSDIST((((LN($EP100/$S$12)+(#REF!+($O$47^2)/2)*$O$52)/($O$47*SQRT($O$52)))-$O$47*SQRT(($O$52))))*$S$12*EXP(-#REF!*$O$52))*$R$12*100,0)</f>
        <v>0</v>
      </c>
      <c r="FA100" s="69">
        <f ca="1">IFERROR((NORMSDIST(((LN($EP100/$S$13)+(#REF!+($O$47^2)/2)*$O$52)/($O$47*SQRT($O$52))))*$EP100-NORMSDIST((((LN($EP100/$S$13)+(#REF!+($O$47^2)/2)*$O$52)/($O$47*SQRT($O$52)))-$O$47*SQRT(($O$52))))*$S$13*EXP(-#REF!*$O$52))*$R$13*100,0)</f>
        <v>0</v>
      </c>
      <c r="FB100" s="69">
        <f ca="1">IFERROR((NORMSDIST(((LN($EP100/$S$14)+(#REF!+($O$47^2)/2)*$O$52)/($O$47*SQRT($O$52))))*$EP100-NORMSDIST((((LN($EP100/$S$14)+(#REF!+($O$47^2)/2)*$O$52)/($O$47*SQRT($O$52)))-$O$47*SQRT(($O$52))))*$S$14*EXP(-#REF!*$O$52))*$R$14*100,0)</f>
        <v>0</v>
      </c>
      <c r="FC100" s="69">
        <f ca="1">IFERROR((NORMSDIST(((LN($EP100/$S$15)+(#REF!+($O$47^2)/2)*$O$52)/($O$47*SQRT($O$52))))*$EP100-NORMSDIST((((LN($EP100/$S$15)+(#REF!+($O$47^2)/2)*$O$52)/($O$47*SQRT($O$52)))-$O$47*SQRT(($O$52))))*$S$15*EXP(-#REF!*$O$52))*$R$15*100,0)</f>
        <v>0</v>
      </c>
      <c r="FD100" s="69">
        <f ca="1">IFERROR((NORMSDIST(((LN($EP100/$S$16)+(#REF!+($O$47^2)/2)*$O$52)/($O$47*SQRT($O$52))))*$EP100-NORMSDIST((((LN($EP100/$S$16)+(#REF!+($O$47^2)/2)*$O$52)/($O$47*SQRT($O$52)))-$O$47*SQRT(($O$52))))*$S$16*EXP(-#REF!*$O$52))*$R$16*100,0)</f>
        <v>0</v>
      </c>
      <c r="FE100" s="69">
        <f ca="1">IFERROR((NORMSDIST(((LN($EP100/$S$17)+(#REF!+($O$47^2)/2)*$O$52)/($O$47*SQRT($O$52))))*$EP100-NORMSDIST((((LN($EP100/$S$17)+(#REF!+($O$47^2)/2)*$O$52)/($O$47*SQRT($O$52)))-$O$47*SQRT(($O$52))))*$S$17*EXP(-#REF!*$O$52))*$R$17*100,0)</f>
        <v>0</v>
      </c>
      <c r="FF100" s="69">
        <f ca="1">IFERROR((NORMSDIST(((LN($EP100/$S$18)+(#REF!+($O$47^2)/2)*$O$52)/($O$47*SQRT($O$52))))*$EP100-NORMSDIST((((LN($EP100/$S$18)+(#REF!+($O$47^2)/2)*$O$52)/($O$47*SQRT($O$52)))-$O$47*SQRT(($O$52))))*$S$18*EXP(-#REF!*$O$52))*$R$18*100,0)</f>
        <v>0</v>
      </c>
      <c r="FG100" s="69">
        <f ca="1">IFERROR((NORMSDIST(((LN($EP100/$S$19)+(#REF!+($O$47^2)/2)*$O$52)/($O$47*SQRT($O$52))))*$EP100-NORMSDIST((((LN($EP100/$S$19)+(#REF!+($O$47^2)/2)*$O$52)/($O$47*SQRT($O$52)))-$O$47*SQRT(($O$52))))*$S$19*EXP(-#REF!*$O$52))*$R$19*100,0)</f>
        <v>0</v>
      </c>
      <c r="FH100" s="69">
        <f ca="1">IFERROR((NORMSDIST(((LN($EP100/$S$20)+(#REF!+($O$47^2)/2)*$O$52)/($O$47*SQRT($O$52))))*$EP100-NORMSDIST((((LN($EP100/$S$20)+(#REF!+($O$47^2)/2)*$O$52)/($O$47*SQRT($O$52)))-$O$47*SQRT(($O$52))))*$S$20*EXP(-#REF!*$O$52))*$R$20*100,0)</f>
        <v>0</v>
      </c>
      <c r="FI100" s="69">
        <f ca="1">IFERROR((NORMSDIST(((LN($EP100/$S$21)+(#REF!+($O$47^2)/2)*$O$52)/($O$47*SQRT($O$52))))*$EP100-NORMSDIST((((LN($EP100/$S$21)+(#REF!+($O$47^2)/2)*$O$52)/($O$47*SQRT($O$52)))-$O$47*SQRT(($O$52))))*$S$21*EXP(-#REF!*$O$52))*$R$21*100,0)</f>
        <v>0</v>
      </c>
      <c r="FJ100" s="69">
        <f ca="1">IFERROR((NORMSDIST(((LN($EP100/$S$22)+(#REF!+($O$47^2)/2)*$O$52)/($O$47*SQRT($O$52))))*$EP100-NORMSDIST((((LN($EP100/$S$22)+(#REF!+($O$47^2)/2)*$O$52)/($O$47*SQRT($O$52)))-$O$47*SQRT(($O$52))))*$S$22*EXP(-#REF!*$O$52))*$R$22*100,0)</f>
        <v>0</v>
      </c>
      <c r="FK100" s="69">
        <f ca="1">IFERROR((NORMSDIST(((LN($EP100/$S$23)+(#REF!+($O$47^2)/2)*$O$52)/($O$47*SQRT($O$52))))*$EP100-NORMSDIST((((LN($EP100/$S$23)+(#REF!+($O$47^2)/2)*$O$52)/($O$47*SQRT($O$52)))-$O$47*SQRT(($O$52))))*$S$23*EXP(-#REF!*$O$52))*$R$23*100,0)</f>
        <v>0</v>
      </c>
      <c r="FL100" s="69">
        <f ca="1">IFERROR((NORMSDIST(((LN($EP100/$S$24)+(#REF!+($O$47^2)/2)*$O$52)/($O$47*SQRT($O$52))))*$EP100-NORMSDIST((((LN($EP100/$S$24)+(#REF!+($O$47^2)/2)*$O$52)/($O$47*SQRT($O$52)))-$O$47*SQRT(($O$52))))*$S$24*EXP(-#REF!*$O$52))*$R$24*100,0)</f>
        <v>0</v>
      </c>
      <c r="FM100" s="69">
        <f ca="1">IFERROR((NORMSDIST(((LN($EP100/$S$25)+(#REF!+($O$47^2)/2)*$O$52)/($O$47*SQRT($O$52))))*$EP100-NORMSDIST((((LN($EP100/$S$25)+(#REF!+($O$47^2)/2)*$O$52)/($O$47*SQRT($O$52)))-$O$47*SQRT(($O$52))))*$S$25*EXP(-#REF!*$O$52))*$R$25*100,0)</f>
        <v>0</v>
      </c>
      <c r="FN100" s="69">
        <f ca="1">IFERROR((NORMSDIST(((LN($EP100/$S$26)+(#REF!+($O$47^2)/2)*$O$52)/($O$47*SQRT($O$52))))*$EP100-NORMSDIST((((LN($EP100/$S$26)+(#REF!+($O$47^2)/2)*$O$52)/($O$47*SQRT($O$52)))-$O$47*SQRT(($O$52))))*$S$26*EXP(-#REF!*$O$52))*$R$26*100,0)</f>
        <v>0</v>
      </c>
      <c r="FO100" s="69">
        <f ca="1">IFERROR((NORMSDIST(((LN($EP100/$S$27)+(#REF!+($O$47^2)/2)*$O$52)/($O$47*SQRT($O$52))))*$EP100-NORMSDIST((((LN($EP100/$S$27)+(#REF!+($O$47^2)/2)*$O$52)/($O$47*SQRT($O$52)))-$O$47*SQRT(($O$52))))*$S$27*EXP(-#REF!*$O$52))*$R$27*100,0)</f>
        <v>0</v>
      </c>
      <c r="FP100" s="69">
        <f ca="1">IFERROR((NORMSDIST(((LN($EP100/$S$28)+(#REF!+($O$47^2)/2)*$O$52)/($O$47*SQRT($O$52))))*$EP100-NORMSDIST((((LN($EP100/$S$28)+(#REF!+($O$47^2)/2)*$O$52)/($O$47*SQRT($O$52)))-$O$47*SQRT(($O$52))))*$S$28*EXP(-#REF!*$O$52))*$R$28*100,0)</f>
        <v>0</v>
      </c>
      <c r="FQ100" s="69">
        <f ca="1">IFERROR((NORMSDIST(((LN($EP100/$S$29)+(#REF!+($O$47^2)/2)*$O$52)/($O$47*SQRT($O$52))))*$EP100-NORMSDIST((((LN($EP100/$S$29)+(#REF!+($O$47^2)/2)*$O$52)/($O$47*SQRT($O$52)))-$O$47*SQRT(($O$52))))*$S$29*EXP(-#REF!*$O$52))*$R$29*100,0)</f>
        <v>0</v>
      </c>
      <c r="FR100" s="69">
        <f ca="1">IFERROR((NORMSDIST(((LN($EP100/$S$30)+(#REF!+($O$47^2)/2)*$O$52)/($O$47*SQRT($O$52))))*$EP100-NORMSDIST((((LN($EP100/$S$30)+(#REF!+($O$47^2)/2)*$O$52)/($O$47*SQRT($O$52)))-$O$47*SQRT(($O$52))))*$S$30*EXP(-#REF!*$O$52))*$R$30*100,0)</f>
        <v>0</v>
      </c>
      <c r="FS100" s="69">
        <f ca="1">IFERROR((NORMSDIST(((LN($EP100/$S$31)+(#REF!+($O$47^2)/2)*$O$52)/($O$47*SQRT($O$52))))*$EP100-NORMSDIST((((LN($EP100/$S$31)+(#REF!+($O$47^2)/2)*$O$52)/($O$47*SQRT($O$52)))-$O$47*SQRT(($O$52))))*$S$31*EXP(-#REF!*$O$52))*$R$31*100,0)</f>
        <v>0</v>
      </c>
      <c r="FT100" s="69">
        <f ca="1">IFERROR((NORMSDIST(((LN($EP100/$S$32)+(#REF!+($O$47^2)/2)*$O$52)/($O$47*SQRT($O$52))))*$EP100-NORMSDIST((((LN($EP100/$S$32)+(#REF!+($O$47^2)/2)*$O$52)/($O$47*SQRT($O$52)))-$O$47*SQRT(($O$52))))*$S$32*EXP(-#REF!*$O$52))*$R$32*100,0)</f>
        <v>0</v>
      </c>
      <c r="FU100" s="69">
        <f ca="1">IFERROR((NORMSDIST(((LN($EP100/$S$33)+(#REF!+($O$47^2)/2)*$O$52)/($O$47*SQRT($O$52))))*$EP100-NORMSDIST((((LN($EP100/$S$33)+(#REF!+($O$47^2)/2)*$O$52)/($O$47*SQRT($O$52)))-$O$47*SQRT(($O$52))))*$S$33*EXP(-#REF!*$O$52))*$R$33*100,0)</f>
        <v>0</v>
      </c>
      <c r="FV100" s="69">
        <f ca="1">IFERROR((NORMSDIST(((LN($EP100/$S$34)+(#REF!+($O$47^2)/2)*$O$52)/($O$47*SQRT($O$52))))*$EP100-NORMSDIST((((LN($EP100/$S$34)+(#REF!+($O$47^2)/2)*$O$52)/($O$47*SQRT($O$52)))-$O$47*SQRT(($O$52))))*$S$34*EXP(-#REF!*$O$52))*$R$34*100,0)</f>
        <v>0</v>
      </c>
      <c r="FW100" s="69">
        <f ca="1">IFERROR((NORMSDIST(((LN($EP100/$S$35)+(#REF!+($O$47^2)/2)*$O$52)/($O$47*SQRT($O$52))))*$EP100-NORMSDIST((((LN($EP100/$S$35)+(#REF!+($O$47^2)/2)*$O$52)/($O$47*SQRT($O$52)))-$O$47*SQRT(($O$52))))*$S$35*EXP(-#REF!*$O$52))*$R$35*100,0)</f>
        <v>0</v>
      </c>
      <c r="FX100" s="69">
        <f ca="1">IFERROR((NORMSDIST(((LN($EP100/$S$36)+(#REF!+($O$47^2)/2)*$O$52)/($O$47*SQRT($O$52))))*$EP100-NORMSDIST((((LN($EP100/$S$36)+(#REF!+($O$47^2)/2)*$O$52)/($O$47*SQRT($O$52)))-$O$47*SQRT(($O$52))))*$S$36*EXP(-#REF!*$O$52))*$R$36*100,0)</f>
        <v>0</v>
      </c>
      <c r="FY100" s="69">
        <f ca="1">IFERROR((NORMSDIST(((LN($EP100/$S$37)+(#REF!+($O$47^2)/2)*$O$52)/($O$47*SQRT($O$52))))*$EP100-NORMSDIST((((LN($EP100/$S$37)+(#REF!+($O$47^2)/2)*$O$52)/($O$47*SQRT($O$52)))-$O$47*SQRT(($O$52))))*$S$37*EXP(-#REF!*$O$52))*$R$37*100,0)</f>
        <v>0</v>
      </c>
      <c r="FZ100" s="69">
        <f ca="1">IFERROR((NORMSDIST(((LN($EP100/$S$38)+(#REF!+($O$47^2)/2)*$O$52)/($O$47*SQRT($O$52))))*$EP100-NORMSDIST((((LN($EP100/$S$38)+(#REF!+($O$47^2)/2)*$O$52)/($O$47*SQRT($O$52)))-$O$47*SQRT(($O$52))))*$S$38*EXP(-#REF!*$O$52))*$R$38*100,0)</f>
        <v>0</v>
      </c>
      <c r="GA100" s="69">
        <f ca="1">IFERROR((NORMSDIST(((LN($EP100/$S$39)+(#REF!+($O$47^2)/2)*$O$52)/($O$47*SQRT($O$52))))*$EP100-NORMSDIST((((LN($EP100/$S$39)+(#REF!+($O$47^2)/2)*$O$52)/($O$47*SQRT($O$52)))-$O$47*SQRT(($O$52))))*$S$39*EXP(-#REF!*$O$52))*$R$39*100,0)</f>
        <v>0</v>
      </c>
      <c r="GB100" s="69">
        <f ca="1">IFERROR((NORMSDIST(((LN($EP100/$S$40)+(#REF!+($O$47^2)/2)*$O$52)/($O$47*SQRT($O$52))))*$EP100-NORMSDIST((((LN($EP100/$S$40)+(#REF!+($O$47^2)/2)*$O$52)/($O$47*SQRT($O$52)))-$O$47*SQRT(($O$52))))*$S$40*EXP(-#REF!*$O$52))*$R$40*100,0)</f>
        <v>0</v>
      </c>
      <c r="GC100" s="69">
        <f ca="1">IFERROR((NORMSDIST(((LN($EP100/$S$41)+(#REF!+($O$47^2)/2)*$O$52)/($O$47*SQRT($O$52))))*$EP100-NORMSDIST((((LN($EP100/$S$41)+(#REF!+($O$47^2)/2)*$O$52)/($O$47*SQRT($O$52)))-$O$47*SQRT(($O$52))))*$S$41*EXP(-#REF!*$O$52))*$R$41*100,0)</f>
        <v>0</v>
      </c>
      <c r="GD100" s="69">
        <f ca="1">IFERROR((NORMSDIST(((LN($EP100/$S$42)+(#REF!+($O$47^2)/2)*$O$52)/($O$47*SQRT($O$52))))*$EP100-NORMSDIST((((LN($EP100/$S$42)+(#REF!+($O$47^2)/2)*$O$52)/($O$47*SQRT($O$52)))-$O$47*SQRT(($O$52))))*$S$42*EXP(-#REF!*$O$52))*$R$42*100,0)</f>
        <v>0</v>
      </c>
      <c r="GE100" s="102">
        <f t="shared" ca="1" si="185"/>
        <v>0</v>
      </c>
    </row>
    <row r="101" spans="103:187">
      <c r="CY101" s="68">
        <f t="shared" si="142"/>
        <v>5326.4085357515769</v>
      </c>
      <c r="CZ101" s="69">
        <f t="shared" si="143"/>
        <v>0</v>
      </c>
      <c r="DA101" s="69">
        <f t="shared" si="144"/>
        <v>0</v>
      </c>
      <c r="DB101" s="69">
        <f t="shared" si="145"/>
        <v>0</v>
      </c>
      <c r="DC101" s="69">
        <f t="shared" si="146"/>
        <v>0</v>
      </c>
      <c r="DD101" s="69">
        <f t="shared" si="147"/>
        <v>0</v>
      </c>
      <c r="DE101" s="69">
        <f t="shared" si="148"/>
        <v>0</v>
      </c>
      <c r="DF101" s="69">
        <f t="shared" si="149"/>
        <v>0</v>
      </c>
      <c r="DG101" s="69">
        <f t="shared" si="150"/>
        <v>0</v>
      </c>
      <c r="DH101" s="69">
        <f t="shared" si="151"/>
        <v>0</v>
      </c>
      <c r="DI101" s="69">
        <f t="shared" si="152"/>
        <v>0</v>
      </c>
      <c r="DJ101" s="69">
        <f t="shared" si="153"/>
        <v>0</v>
      </c>
      <c r="DK101" s="69">
        <f t="shared" si="154"/>
        <v>0</v>
      </c>
      <c r="DL101" s="69">
        <f t="shared" si="155"/>
        <v>0</v>
      </c>
      <c r="DM101" s="69">
        <f t="shared" si="156"/>
        <v>0</v>
      </c>
      <c r="DN101" s="69">
        <f t="shared" si="157"/>
        <v>0</v>
      </c>
      <c r="DO101" s="69">
        <f t="shared" si="158"/>
        <v>0</v>
      </c>
      <c r="DP101" s="69">
        <f t="shared" si="159"/>
        <v>0</v>
      </c>
      <c r="DQ101" s="69">
        <f t="shared" si="160"/>
        <v>0</v>
      </c>
      <c r="DR101" s="69">
        <f t="shared" si="161"/>
        <v>0</v>
      </c>
      <c r="DS101" s="69">
        <f t="shared" si="162"/>
        <v>0</v>
      </c>
      <c r="DT101" s="69">
        <f t="shared" si="163"/>
        <v>0</v>
      </c>
      <c r="DU101" s="69">
        <f t="shared" si="164"/>
        <v>0</v>
      </c>
      <c r="DV101" s="69">
        <f t="shared" si="165"/>
        <v>0</v>
      </c>
      <c r="DW101" s="69">
        <f t="shared" si="166"/>
        <v>0</v>
      </c>
      <c r="DX101" s="69">
        <f t="shared" si="167"/>
        <v>0</v>
      </c>
      <c r="DY101" s="69">
        <f t="shared" si="168"/>
        <v>0</v>
      </c>
      <c r="DZ101" s="69">
        <f t="shared" si="169"/>
        <v>0</v>
      </c>
      <c r="EA101" s="69">
        <f t="shared" si="170"/>
        <v>0</v>
      </c>
      <c r="EB101" s="69">
        <f t="shared" si="171"/>
        <v>0</v>
      </c>
      <c r="EC101" s="69">
        <f t="shared" si="172"/>
        <v>0</v>
      </c>
      <c r="ED101" s="69">
        <f t="shared" si="173"/>
        <v>0</v>
      </c>
      <c r="EE101" s="69">
        <f t="shared" si="174"/>
        <v>0</v>
      </c>
      <c r="EF101" s="69">
        <f t="shared" si="175"/>
        <v>0</v>
      </c>
      <c r="EG101" s="69">
        <f t="shared" si="176"/>
        <v>0</v>
      </c>
      <c r="EH101" s="69">
        <f t="shared" si="177"/>
        <v>0</v>
      </c>
      <c r="EI101" s="69">
        <f t="shared" si="178"/>
        <v>0</v>
      </c>
      <c r="EJ101" s="69">
        <f t="shared" si="179"/>
        <v>0</v>
      </c>
      <c r="EK101" s="69">
        <f t="shared" si="180"/>
        <v>0</v>
      </c>
      <c r="EL101" s="69">
        <f t="shared" si="181"/>
        <v>0</v>
      </c>
      <c r="EM101" s="69">
        <f t="shared" si="182"/>
        <v>0</v>
      </c>
      <c r="EN101" s="102">
        <f t="shared" si="183"/>
        <v>0</v>
      </c>
      <c r="EO101" s="58"/>
      <c r="EP101" s="68">
        <f t="shared" si="184"/>
        <v>5326.4085357515769</v>
      </c>
      <c r="EQ101" s="69">
        <f ca="1">IFERROR((NORMSDIST(((LN($EP101/$S$3)+(#REF!+($O$47^2)/2)*$O$52)/($O$47*SQRT($O$52))))*$EP101-NORMSDIST((((LN($EP101/$S$3)+(#REF!+($O$47^2)/2)*$O$52)/($O$47*SQRT($O$52)))-$O$47*SQRT(($O$52))))*$S$3*EXP(-#REF!*$O$52))*$R$3*100,0)</f>
        <v>0</v>
      </c>
      <c r="ER101" s="69">
        <f ca="1">IFERROR((NORMSDIST(((LN($EP101/$S$4)+(#REF!+($O$47^2)/2)*$O$52)/($O$47*SQRT($O$52))))*$EP101-NORMSDIST((((LN($EP101/$S$4)+(#REF!+($O$47^2)/2)*$O$52)/($O$47*SQRT($O$52)))-$O$47*SQRT(($O$52))))*$S$4*EXP(-#REF!*$O$52))*$R$4*100,0)</f>
        <v>0</v>
      </c>
      <c r="ES101" s="69">
        <f ca="1">IFERROR((NORMSDIST(((LN($EP101/$S$5)+(#REF!+($O$47^2)/2)*$O$52)/($O$47*SQRT($O$52))))*$EP101-NORMSDIST((((LN($EP101/$S$5)+(#REF!+($O$47^2)/2)*$O$52)/($O$47*SQRT($O$52)))-$O$47*SQRT(($O$52))))*$S$5*EXP(-#REF!*$O$52))*$R$5*100,0)</f>
        <v>0</v>
      </c>
      <c r="ET101" s="69">
        <f ca="1">IFERROR((NORMSDIST(((LN($EP101/$S$6)+(#REF!+($O$47^2)/2)*$O$52)/($O$47*SQRT($O$52))))*$EP101-NORMSDIST((((LN($EP101/$S$6)+(#REF!+($O$47^2)/2)*$O$52)/($O$47*SQRT($O$52)))-$O$47*SQRT(($O$52))))*$S$6*EXP(-#REF!*$O$52))*$R$6*100,0)</f>
        <v>0</v>
      </c>
      <c r="EU101" s="69">
        <f ca="1">IFERROR((NORMSDIST(((LN($EP101/$S$7)+(#REF!+($O$47^2)/2)*$O$52)/($O$47*SQRT($O$52))))*$EP101-NORMSDIST((((LN($EP101/$S$7)+(#REF!+($O$47^2)/2)*$O$52)/($O$47*SQRT($O$52)))-$O$47*SQRT(($O$52))))*$S$7*EXP(-#REF!*$O$52))*$R$7*100,0)</f>
        <v>0</v>
      </c>
      <c r="EV101" s="69">
        <f ca="1">IFERROR((NORMSDIST(((LN($EP101/$S$8)+(#REF!+($O$47^2)/2)*$O$52)/($O$47*SQRT($O$52))))*$EP101-NORMSDIST((((LN($EP101/$S$8)+(#REF!+($O$47^2)/2)*$O$52)/($O$47*SQRT($O$52)))-$O$47*SQRT(($O$52))))*$S$8*EXP(-#REF!*$O$52))*$R$8*100,0)</f>
        <v>0</v>
      </c>
      <c r="EW101" s="69">
        <f ca="1">IFERROR((NORMSDIST(((LN($EP101/$S$9)+(#REF!+($O$47^2)/2)*$O$52)/($O$47*SQRT($O$52))))*$EP101-NORMSDIST((((LN($EP101/$S$9)+(#REF!+($O$47^2)/2)*$O$52)/($O$47*SQRT($O$52)))-$O$47*SQRT(($O$52))))*$S$9*EXP(-#REF!*$O$52))*$R$9*100,0)</f>
        <v>0</v>
      </c>
      <c r="EX101" s="69">
        <f ca="1">IFERROR((NORMSDIST(((LN($EP101/$S$10)+(#REF!+($O$47^2)/2)*$O$52)/($O$47*SQRT($O$52))))*$EP101-NORMSDIST((((LN($EP101/$S$10)+(#REF!+($O$47^2)/2)*$O$52)/($O$47*SQRT($O$52)))-$O$47*SQRT(($O$52))))*$S$10*EXP(-#REF!*$O$52))*$R$10*100,0)</f>
        <v>0</v>
      </c>
      <c r="EY101" s="69">
        <f ca="1">IFERROR((NORMSDIST(((LN($EP101/$S$11)+(#REF!+($O$47^2)/2)*$O$52)/($O$47*SQRT($O$52))))*$EP101-NORMSDIST((((LN($EP101/$S$11)+(#REF!+($O$47^2)/2)*$O$52)/($O$47*SQRT($O$52)))-$O$47*SQRT(($O$52))))*$S$11*EXP(-#REF!*$O$52))*$R$11*100,0)</f>
        <v>0</v>
      </c>
      <c r="EZ101" s="69">
        <f ca="1">IFERROR((NORMSDIST(((LN($EP101/$S$12)+(#REF!+($O$47^2)/2)*$O$52)/($O$47*SQRT($O$52))))*$EP101-NORMSDIST((((LN($EP101/$S$12)+(#REF!+($O$47^2)/2)*$O$52)/($O$47*SQRT($O$52)))-$O$47*SQRT(($O$52))))*$S$12*EXP(-#REF!*$O$52))*$R$12*100,0)</f>
        <v>0</v>
      </c>
      <c r="FA101" s="69">
        <f ca="1">IFERROR((NORMSDIST(((LN($EP101/$S$13)+(#REF!+($O$47^2)/2)*$O$52)/($O$47*SQRT($O$52))))*$EP101-NORMSDIST((((LN($EP101/$S$13)+(#REF!+($O$47^2)/2)*$O$52)/($O$47*SQRT($O$52)))-$O$47*SQRT(($O$52))))*$S$13*EXP(-#REF!*$O$52))*$R$13*100,0)</f>
        <v>0</v>
      </c>
      <c r="FB101" s="69">
        <f ca="1">IFERROR((NORMSDIST(((LN($EP101/$S$14)+(#REF!+($O$47^2)/2)*$O$52)/($O$47*SQRT($O$52))))*$EP101-NORMSDIST((((LN($EP101/$S$14)+(#REF!+($O$47^2)/2)*$O$52)/($O$47*SQRT($O$52)))-$O$47*SQRT(($O$52))))*$S$14*EXP(-#REF!*$O$52))*$R$14*100,0)</f>
        <v>0</v>
      </c>
      <c r="FC101" s="69">
        <f ca="1">IFERROR((NORMSDIST(((LN($EP101/$S$15)+(#REF!+($O$47^2)/2)*$O$52)/($O$47*SQRT($O$52))))*$EP101-NORMSDIST((((LN($EP101/$S$15)+(#REF!+($O$47^2)/2)*$O$52)/($O$47*SQRT($O$52)))-$O$47*SQRT(($O$52))))*$S$15*EXP(-#REF!*$O$52))*$R$15*100,0)</f>
        <v>0</v>
      </c>
      <c r="FD101" s="69">
        <f ca="1">IFERROR((NORMSDIST(((LN($EP101/$S$16)+(#REF!+($O$47^2)/2)*$O$52)/($O$47*SQRT($O$52))))*$EP101-NORMSDIST((((LN($EP101/$S$16)+(#REF!+($O$47^2)/2)*$O$52)/($O$47*SQRT($O$52)))-$O$47*SQRT(($O$52))))*$S$16*EXP(-#REF!*$O$52))*$R$16*100,0)</f>
        <v>0</v>
      </c>
      <c r="FE101" s="69">
        <f ca="1">IFERROR((NORMSDIST(((LN($EP101/$S$17)+(#REF!+($O$47^2)/2)*$O$52)/($O$47*SQRT($O$52))))*$EP101-NORMSDIST((((LN($EP101/$S$17)+(#REF!+($O$47^2)/2)*$O$52)/($O$47*SQRT($O$52)))-$O$47*SQRT(($O$52))))*$S$17*EXP(-#REF!*$O$52))*$R$17*100,0)</f>
        <v>0</v>
      </c>
      <c r="FF101" s="69">
        <f ca="1">IFERROR((NORMSDIST(((LN($EP101/$S$18)+(#REF!+($O$47^2)/2)*$O$52)/($O$47*SQRT($O$52))))*$EP101-NORMSDIST((((LN($EP101/$S$18)+(#REF!+($O$47^2)/2)*$O$52)/($O$47*SQRT($O$52)))-$O$47*SQRT(($O$52))))*$S$18*EXP(-#REF!*$O$52))*$R$18*100,0)</f>
        <v>0</v>
      </c>
      <c r="FG101" s="69">
        <f ca="1">IFERROR((NORMSDIST(((LN($EP101/$S$19)+(#REF!+($O$47^2)/2)*$O$52)/($O$47*SQRT($O$52))))*$EP101-NORMSDIST((((LN($EP101/$S$19)+(#REF!+($O$47^2)/2)*$O$52)/($O$47*SQRT($O$52)))-$O$47*SQRT(($O$52))))*$S$19*EXP(-#REF!*$O$52))*$R$19*100,0)</f>
        <v>0</v>
      </c>
      <c r="FH101" s="69">
        <f ca="1">IFERROR((NORMSDIST(((LN($EP101/$S$20)+(#REF!+($O$47^2)/2)*$O$52)/($O$47*SQRT($O$52))))*$EP101-NORMSDIST((((LN($EP101/$S$20)+(#REF!+($O$47^2)/2)*$O$52)/($O$47*SQRT($O$52)))-$O$47*SQRT(($O$52))))*$S$20*EXP(-#REF!*$O$52))*$R$20*100,0)</f>
        <v>0</v>
      </c>
      <c r="FI101" s="69">
        <f ca="1">IFERROR((NORMSDIST(((LN($EP101/$S$21)+(#REF!+($O$47^2)/2)*$O$52)/($O$47*SQRT($O$52))))*$EP101-NORMSDIST((((LN($EP101/$S$21)+(#REF!+($O$47^2)/2)*$O$52)/($O$47*SQRT($O$52)))-$O$47*SQRT(($O$52))))*$S$21*EXP(-#REF!*$O$52))*$R$21*100,0)</f>
        <v>0</v>
      </c>
      <c r="FJ101" s="69">
        <f ca="1">IFERROR((NORMSDIST(((LN($EP101/$S$22)+(#REF!+($O$47^2)/2)*$O$52)/($O$47*SQRT($O$52))))*$EP101-NORMSDIST((((LN($EP101/$S$22)+(#REF!+($O$47^2)/2)*$O$52)/($O$47*SQRT($O$52)))-$O$47*SQRT(($O$52))))*$S$22*EXP(-#REF!*$O$52))*$R$22*100,0)</f>
        <v>0</v>
      </c>
      <c r="FK101" s="69">
        <f ca="1">IFERROR((NORMSDIST(((LN($EP101/$S$23)+(#REF!+($O$47^2)/2)*$O$52)/($O$47*SQRT($O$52))))*$EP101-NORMSDIST((((LN($EP101/$S$23)+(#REF!+($O$47^2)/2)*$O$52)/($O$47*SQRT($O$52)))-$O$47*SQRT(($O$52))))*$S$23*EXP(-#REF!*$O$52))*$R$23*100,0)</f>
        <v>0</v>
      </c>
      <c r="FL101" s="69">
        <f ca="1">IFERROR((NORMSDIST(((LN($EP101/$S$24)+(#REF!+($O$47^2)/2)*$O$52)/($O$47*SQRT($O$52))))*$EP101-NORMSDIST((((LN($EP101/$S$24)+(#REF!+($O$47^2)/2)*$O$52)/($O$47*SQRT($O$52)))-$O$47*SQRT(($O$52))))*$S$24*EXP(-#REF!*$O$52))*$R$24*100,0)</f>
        <v>0</v>
      </c>
      <c r="FM101" s="69">
        <f ca="1">IFERROR((NORMSDIST(((LN($EP101/$S$25)+(#REF!+($O$47^2)/2)*$O$52)/($O$47*SQRT($O$52))))*$EP101-NORMSDIST((((LN($EP101/$S$25)+(#REF!+($O$47^2)/2)*$O$52)/($O$47*SQRT($O$52)))-$O$47*SQRT(($O$52))))*$S$25*EXP(-#REF!*$O$52))*$R$25*100,0)</f>
        <v>0</v>
      </c>
      <c r="FN101" s="69">
        <f ca="1">IFERROR((NORMSDIST(((LN($EP101/$S$26)+(#REF!+($O$47^2)/2)*$O$52)/($O$47*SQRT($O$52))))*$EP101-NORMSDIST((((LN($EP101/$S$26)+(#REF!+($O$47^2)/2)*$O$52)/($O$47*SQRT($O$52)))-$O$47*SQRT(($O$52))))*$S$26*EXP(-#REF!*$O$52))*$R$26*100,0)</f>
        <v>0</v>
      </c>
      <c r="FO101" s="69">
        <f ca="1">IFERROR((NORMSDIST(((LN($EP101/$S$27)+(#REF!+($O$47^2)/2)*$O$52)/($O$47*SQRT($O$52))))*$EP101-NORMSDIST((((LN($EP101/$S$27)+(#REF!+($O$47^2)/2)*$O$52)/($O$47*SQRT($O$52)))-$O$47*SQRT(($O$52))))*$S$27*EXP(-#REF!*$O$52))*$R$27*100,0)</f>
        <v>0</v>
      </c>
      <c r="FP101" s="69">
        <f ca="1">IFERROR((NORMSDIST(((LN($EP101/$S$28)+(#REF!+($O$47^2)/2)*$O$52)/($O$47*SQRT($O$52))))*$EP101-NORMSDIST((((LN($EP101/$S$28)+(#REF!+($O$47^2)/2)*$O$52)/($O$47*SQRT($O$52)))-$O$47*SQRT(($O$52))))*$S$28*EXP(-#REF!*$O$52))*$R$28*100,0)</f>
        <v>0</v>
      </c>
      <c r="FQ101" s="69">
        <f ca="1">IFERROR((NORMSDIST(((LN($EP101/$S$29)+(#REF!+($O$47^2)/2)*$O$52)/($O$47*SQRT($O$52))))*$EP101-NORMSDIST((((LN($EP101/$S$29)+(#REF!+($O$47^2)/2)*$O$52)/($O$47*SQRT($O$52)))-$O$47*SQRT(($O$52))))*$S$29*EXP(-#REF!*$O$52))*$R$29*100,0)</f>
        <v>0</v>
      </c>
      <c r="FR101" s="69">
        <f ca="1">IFERROR((NORMSDIST(((LN($EP101/$S$30)+(#REF!+($O$47^2)/2)*$O$52)/($O$47*SQRT($O$52))))*$EP101-NORMSDIST((((LN($EP101/$S$30)+(#REF!+($O$47^2)/2)*$O$52)/($O$47*SQRT($O$52)))-$O$47*SQRT(($O$52))))*$S$30*EXP(-#REF!*$O$52))*$R$30*100,0)</f>
        <v>0</v>
      </c>
      <c r="FS101" s="69">
        <f ca="1">IFERROR((NORMSDIST(((LN($EP101/$S$31)+(#REF!+($O$47^2)/2)*$O$52)/($O$47*SQRT($O$52))))*$EP101-NORMSDIST((((LN($EP101/$S$31)+(#REF!+($O$47^2)/2)*$O$52)/($O$47*SQRT($O$52)))-$O$47*SQRT(($O$52))))*$S$31*EXP(-#REF!*$O$52))*$R$31*100,0)</f>
        <v>0</v>
      </c>
      <c r="FT101" s="69">
        <f ca="1">IFERROR((NORMSDIST(((LN($EP101/$S$32)+(#REF!+($O$47^2)/2)*$O$52)/($O$47*SQRT($O$52))))*$EP101-NORMSDIST((((LN($EP101/$S$32)+(#REF!+($O$47^2)/2)*$O$52)/($O$47*SQRT($O$52)))-$O$47*SQRT(($O$52))))*$S$32*EXP(-#REF!*$O$52))*$R$32*100,0)</f>
        <v>0</v>
      </c>
      <c r="FU101" s="69">
        <f ca="1">IFERROR((NORMSDIST(((LN($EP101/$S$33)+(#REF!+($O$47^2)/2)*$O$52)/($O$47*SQRT($O$52))))*$EP101-NORMSDIST((((LN($EP101/$S$33)+(#REF!+($O$47^2)/2)*$O$52)/($O$47*SQRT($O$52)))-$O$47*SQRT(($O$52))))*$S$33*EXP(-#REF!*$O$52))*$R$33*100,0)</f>
        <v>0</v>
      </c>
      <c r="FV101" s="69">
        <f ca="1">IFERROR((NORMSDIST(((LN($EP101/$S$34)+(#REF!+($O$47^2)/2)*$O$52)/($O$47*SQRT($O$52))))*$EP101-NORMSDIST((((LN($EP101/$S$34)+(#REF!+($O$47^2)/2)*$O$52)/($O$47*SQRT($O$52)))-$O$47*SQRT(($O$52))))*$S$34*EXP(-#REF!*$O$52))*$R$34*100,0)</f>
        <v>0</v>
      </c>
      <c r="FW101" s="69">
        <f ca="1">IFERROR((NORMSDIST(((LN($EP101/$S$35)+(#REF!+($O$47^2)/2)*$O$52)/($O$47*SQRT($O$52))))*$EP101-NORMSDIST((((LN($EP101/$S$35)+(#REF!+($O$47^2)/2)*$O$52)/($O$47*SQRT($O$52)))-$O$47*SQRT(($O$52))))*$S$35*EXP(-#REF!*$O$52))*$R$35*100,0)</f>
        <v>0</v>
      </c>
      <c r="FX101" s="69">
        <f ca="1">IFERROR((NORMSDIST(((LN($EP101/$S$36)+(#REF!+($O$47^2)/2)*$O$52)/($O$47*SQRT($O$52))))*$EP101-NORMSDIST((((LN($EP101/$S$36)+(#REF!+($O$47^2)/2)*$O$52)/($O$47*SQRT($O$52)))-$O$47*SQRT(($O$52))))*$S$36*EXP(-#REF!*$O$52))*$R$36*100,0)</f>
        <v>0</v>
      </c>
      <c r="FY101" s="69">
        <f ca="1">IFERROR((NORMSDIST(((LN($EP101/$S$37)+(#REF!+($O$47^2)/2)*$O$52)/($O$47*SQRT($O$52))))*$EP101-NORMSDIST((((LN($EP101/$S$37)+(#REF!+($O$47^2)/2)*$O$52)/($O$47*SQRT($O$52)))-$O$47*SQRT(($O$52))))*$S$37*EXP(-#REF!*$O$52))*$R$37*100,0)</f>
        <v>0</v>
      </c>
      <c r="FZ101" s="69">
        <f ca="1">IFERROR((NORMSDIST(((LN($EP101/$S$38)+(#REF!+($O$47^2)/2)*$O$52)/($O$47*SQRT($O$52))))*$EP101-NORMSDIST((((LN($EP101/$S$38)+(#REF!+($O$47^2)/2)*$O$52)/($O$47*SQRT($O$52)))-$O$47*SQRT(($O$52))))*$S$38*EXP(-#REF!*$O$52))*$R$38*100,0)</f>
        <v>0</v>
      </c>
      <c r="GA101" s="69">
        <f ca="1">IFERROR((NORMSDIST(((LN($EP101/$S$39)+(#REF!+($O$47^2)/2)*$O$52)/($O$47*SQRT($O$52))))*$EP101-NORMSDIST((((LN($EP101/$S$39)+(#REF!+($O$47^2)/2)*$O$52)/($O$47*SQRT($O$52)))-$O$47*SQRT(($O$52))))*$S$39*EXP(-#REF!*$O$52))*$R$39*100,0)</f>
        <v>0</v>
      </c>
      <c r="GB101" s="69">
        <f ca="1">IFERROR((NORMSDIST(((LN($EP101/$S$40)+(#REF!+($O$47^2)/2)*$O$52)/($O$47*SQRT($O$52))))*$EP101-NORMSDIST((((LN($EP101/$S$40)+(#REF!+($O$47^2)/2)*$O$52)/($O$47*SQRT($O$52)))-$O$47*SQRT(($O$52))))*$S$40*EXP(-#REF!*$O$52))*$R$40*100,0)</f>
        <v>0</v>
      </c>
      <c r="GC101" s="69">
        <f ca="1">IFERROR((NORMSDIST(((LN($EP101/$S$41)+(#REF!+($O$47^2)/2)*$O$52)/($O$47*SQRT($O$52))))*$EP101-NORMSDIST((((LN($EP101/$S$41)+(#REF!+($O$47^2)/2)*$O$52)/($O$47*SQRT($O$52)))-$O$47*SQRT(($O$52))))*$S$41*EXP(-#REF!*$O$52))*$R$41*100,0)</f>
        <v>0</v>
      </c>
      <c r="GD101" s="69">
        <f ca="1">IFERROR((NORMSDIST(((LN($EP101/$S$42)+(#REF!+($O$47^2)/2)*$O$52)/($O$47*SQRT($O$52))))*$EP101-NORMSDIST((((LN($EP101/$S$42)+(#REF!+($O$47^2)/2)*$O$52)/($O$47*SQRT($O$52)))-$O$47*SQRT(($O$52))))*$S$42*EXP(-#REF!*$O$52))*$R$42*100,0)</f>
        <v>0</v>
      </c>
      <c r="GE101" s="102">
        <f t="shared" ca="1" si="185"/>
        <v>0</v>
      </c>
    </row>
    <row r="102" spans="103:187">
      <c r="CY102" s="82" t="s">
        <v>157</v>
      </c>
      <c r="CZ102" s="83" t="s">
        <v>168</v>
      </c>
      <c r="DA102" s="83" t="s">
        <v>169</v>
      </c>
      <c r="DB102" s="83" t="s">
        <v>170</v>
      </c>
      <c r="DC102" s="83" t="s">
        <v>171</v>
      </c>
      <c r="DD102" s="83" t="s">
        <v>172</v>
      </c>
      <c r="DE102" s="103" t="s">
        <v>173</v>
      </c>
      <c r="DF102" s="103" t="s">
        <v>174</v>
      </c>
      <c r="DG102" s="103" t="s">
        <v>175</v>
      </c>
      <c r="DH102" s="103" t="s">
        <v>176</v>
      </c>
      <c r="DI102" s="83" t="s">
        <v>177</v>
      </c>
      <c r="DJ102" s="83" t="s">
        <v>178</v>
      </c>
      <c r="DK102" s="83" t="s">
        <v>179</v>
      </c>
      <c r="DL102" s="83" t="s">
        <v>180</v>
      </c>
      <c r="DM102" s="83" t="s">
        <v>181</v>
      </c>
      <c r="DN102" s="83" t="s">
        <v>182</v>
      </c>
      <c r="DO102" s="83" t="s">
        <v>183</v>
      </c>
      <c r="DP102" s="83" t="s">
        <v>184</v>
      </c>
      <c r="DQ102" s="83" t="s">
        <v>185</v>
      </c>
      <c r="DR102" s="83" t="s">
        <v>186</v>
      </c>
      <c r="DS102" s="83" t="s">
        <v>187</v>
      </c>
      <c r="DT102" s="83" t="s">
        <v>188</v>
      </c>
      <c r="DU102" s="83" t="s">
        <v>189</v>
      </c>
      <c r="DV102" s="83" t="s">
        <v>190</v>
      </c>
      <c r="DW102" s="83" t="s">
        <v>191</v>
      </c>
      <c r="DX102" s="83" t="s">
        <v>192</v>
      </c>
      <c r="DY102" s="83" t="s">
        <v>193</v>
      </c>
      <c r="DZ102" s="83" t="s">
        <v>194</v>
      </c>
      <c r="EA102" s="83" t="s">
        <v>195</v>
      </c>
      <c r="EB102" s="83" t="s">
        <v>196</v>
      </c>
      <c r="EC102" s="83" t="s">
        <v>197</v>
      </c>
      <c r="ED102" s="840" t="s">
        <v>198</v>
      </c>
      <c r="EE102" s="83" t="s">
        <v>199</v>
      </c>
      <c r="EF102" s="103" t="s">
        <v>200</v>
      </c>
      <c r="EG102" s="103" t="s">
        <v>201</v>
      </c>
      <c r="EH102" s="103" t="s">
        <v>202</v>
      </c>
      <c r="EI102" s="103" t="s">
        <v>208</v>
      </c>
      <c r="EJ102" s="103" t="s">
        <v>209</v>
      </c>
      <c r="EK102" s="103" t="s">
        <v>210</v>
      </c>
      <c r="EL102" s="103" t="s">
        <v>211</v>
      </c>
      <c r="EM102" s="103" t="s">
        <v>212</v>
      </c>
      <c r="EN102" s="85" t="s">
        <v>203</v>
      </c>
      <c r="EO102" s="58"/>
      <c r="EP102" s="82" t="s">
        <v>157</v>
      </c>
      <c r="EQ102" s="83" t="s">
        <v>168</v>
      </c>
      <c r="ER102" s="83" t="s">
        <v>169</v>
      </c>
      <c r="ES102" s="83" t="s">
        <v>170</v>
      </c>
      <c r="ET102" s="83" t="s">
        <v>171</v>
      </c>
      <c r="EU102" s="83" t="s">
        <v>172</v>
      </c>
      <c r="EV102" s="103" t="s">
        <v>173</v>
      </c>
      <c r="EW102" s="103" t="s">
        <v>174</v>
      </c>
      <c r="EX102" s="103" t="s">
        <v>175</v>
      </c>
      <c r="EY102" s="103" t="s">
        <v>176</v>
      </c>
      <c r="EZ102" s="83" t="s">
        <v>177</v>
      </c>
      <c r="FA102" s="83" t="s">
        <v>178</v>
      </c>
      <c r="FB102" s="83" t="s">
        <v>179</v>
      </c>
      <c r="FC102" s="83" t="s">
        <v>180</v>
      </c>
      <c r="FD102" s="83" t="s">
        <v>181</v>
      </c>
      <c r="FE102" s="83" t="s">
        <v>182</v>
      </c>
      <c r="FF102" s="83" t="s">
        <v>183</v>
      </c>
      <c r="FG102" s="83" t="s">
        <v>184</v>
      </c>
      <c r="FH102" s="83" t="s">
        <v>185</v>
      </c>
      <c r="FI102" s="83" t="s">
        <v>186</v>
      </c>
      <c r="FJ102" s="83" t="s">
        <v>187</v>
      </c>
      <c r="FK102" s="83" t="s">
        <v>188</v>
      </c>
      <c r="FL102" s="83" t="s">
        <v>189</v>
      </c>
      <c r="FM102" s="83" t="s">
        <v>190</v>
      </c>
      <c r="FN102" s="83" t="s">
        <v>191</v>
      </c>
      <c r="FO102" s="83" t="s">
        <v>192</v>
      </c>
      <c r="FP102" s="83" t="s">
        <v>193</v>
      </c>
      <c r="FQ102" s="83" t="s">
        <v>194</v>
      </c>
      <c r="FR102" s="83" t="s">
        <v>195</v>
      </c>
      <c r="FS102" s="83" t="s">
        <v>196</v>
      </c>
      <c r="FT102" s="83" t="s">
        <v>197</v>
      </c>
      <c r="FU102" s="83" t="s">
        <v>198</v>
      </c>
      <c r="FV102" s="83" t="s">
        <v>199</v>
      </c>
      <c r="FW102" s="103" t="s">
        <v>200</v>
      </c>
      <c r="FX102" s="103" t="s">
        <v>201</v>
      </c>
      <c r="FY102" s="103" t="s">
        <v>202</v>
      </c>
      <c r="FZ102" s="103" t="s">
        <v>208</v>
      </c>
      <c r="GA102" s="103" t="s">
        <v>209</v>
      </c>
      <c r="GB102" s="103" t="s">
        <v>210</v>
      </c>
      <c r="GC102" s="103" t="s">
        <v>211</v>
      </c>
      <c r="GD102" s="103" t="s">
        <v>212</v>
      </c>
      <c r="GE102" s="85" t="s">
        <v>203</v>
      </c>
    </row>
    <row r="103" spans="103:187">
      <c r="CY103" s="68">
        <f t="shared" ref="CY103:CY134" si="186">CY3</f>
        <v>2865.6481182641669</v>
      </c>
      <c r="CZ103" s="69">
        <f>IFERROR(IF($CY103&lt;$AC$3,$AB$3*100*($AC$3-$CY103),0),0)</f>
        <v>0</v>
      </c>
      <c r="DA103" s="69">
        <f>IFERROR(IF($CY103&lt;$AC$4,$AB$4*100*($AC$4-$CY103),0),0)</f>
        <v>0</v>
      </c>
      <c r="DB103" s="69">
        <f>IFERROR(IF($CY103&lt;$AC$5,$AB$5*100*($AC$5-$CY103),0),0)</f>
        <v>0</v>
      </c>
      <c r="DC103" s="69">
        <f>IFERROR(IF($CY103&lt;$AC$6,$AB$6*100*($AC$6-$CY103),0),0)</f>
        <v>0</v>
      </c>
      <c r="DD103" s="69">
        <f>IFERROR(IF($CY103&lt;$AC$7,$AB$7*100*($AC$7-$CY103),0),0)</f>
        <v>-72735.564520749904</v>
      </c>
      <c r="DE103" s="69">
        <f>IFERROR(IF($CY103&lt;$AC$8,$AB$8*100*($AC$8-$CY103),0),0)</f>
        <v>0</v>
      </c>
      <c r="DF103" s="69">
        <f>IFERROR(IF($CY103&lt;$AC$9,$AB$9*100*($AC$9-$CY103),0),0)</f>
        <v>0</v>
      </c>
      <c r="DG103" s="69">
        <f>IFERROR(IF($CY103&lt;$AC$10,$AB$10*100*($AC$10-$CY103),0),0)</f>
        <v>0</v>
      </c>
      <c r="DH103" s="69">
        <f>IFERROR(IF($CY103&lt;$AC$11,$AB$11*100*($AC$11-$CY103),0),0)</f>
        <v>0</v>
      </c>
      <c r="DI103" s="69">
        <f>IFERROR(IF($CY103&lt;$AC$12,$AB$12*100*($AC$12-$CY103),0),0)</f>
        <v>0</v>
      </c>
      <c r="DJ103" s="69">
        <f>IFERROR(IF($CY103&lt;$AC$13,$AB$13*100*($AC$13-$CY103),0),0)</f>
        <v>0</v>
      </c>
      <c r="DK103" s="69">
        <f>IFERROR(IF($CY103&lt;$AC$14,$AB$14*100*($AC$14-$CY103),0),0)</f>
        <v>0</v>
      </c>
      <c r="DL103" s="69">
        <f>IFERROR(IF($CY103&lt;$AC$15,$AB$15*100*($AC$15-$CY103),0),0)</f>
        <v>0</v>
      </c>
      <c r="DM103" s="69">
        <f>IFERROR(IF($CY103&lt;$AC$16,$AB$16*100*($AC$16-$CY103),0),0)</f>
        <v>0</v>
      </c>
      <c r="DN103" s="69">
        <f>IFERROR(IF($CY103&lt;$AC$17,$AB$17*100*($AC$17-$CY103),0),0)</f>
        <v>0</v>
      </c>
      <c r="DO103" s="69">
        <f>IFERROR(IF($CY103&lt;$AC$18,$AB$18*100*($AC$18-$CY103),0),0)</f>
        <v>0</v>
      </c>
      <c r="DP103" s="69">
        <f>IFERROR(IF($CY103&lt;$AC$19,$AB$19*100*($AC$19-$CY103),0),0)</f>
        <v>0</v>
      </c>
      <c r="DQ103" s="69">
        <f>IFERROR(IF($CY103&lt;$AC$20,$AB$20*100*($AC$20-$CY103),0),0)</f>
        <v>0</v>
      </c>
      <c r="DR103" s="69">
        <f>IFERROR(IF($CY103&lt;$AC$21,$AB$21*100*($AC$21-$CY103),0),0)</f>
        <v>0</v>
      </c>
      <c r="DS103" s="69">
        <f>IFERROR(IF($CY103&lt;$AC$22,$AB$22*100*($AC$22-$CY103),0),0)</f>
        <v>0</v>
      </c>
      <c r="DT103" s="69">
        <f>IFERROR(IF($CY103&lt;$AC$23,$AB$23*100*($AC$23-$CY103),0),0)</f>
        <v>0</v>
      </c>
      <c r="DU103" s="69">
        <f>IFERROR(IF($CY103&lt;$AC$24,$AB$24*100*($AC$24-$CY103),0),0)</f>
        <v>0</v>
      </c>
      <c r="DV103" s="69">
        <f>IFERROR(IF($CY103&lt;$AC$25,$AB$25*100*($AC$25-$CY103),0),0)</f>
        <v>0</v>
      </c>
      <c r="DW103" s="69">
        <f>IFERROR(IF($CY103&lt;$AC$26,$AB$26*100*($AC$26-$CY103),0),0)</f>
        <v>0</v>
      </c>
      <c r="DX103" s="69">
        <f>IFERROR(IF($CY103&lt;$AC$27,$AB$27*100*($AC$27-$CY103),0),0)</f>
        <v>0</v>
      </c>
      <c r="DY103" s="69">
        <f>IFERROR(IF($CY103&lt;$AC$28,$AB$28*100*($AC$28-$CY103),0),0)</f>
        <v>0</v>
      </c>
      <c r="DZ103" s="69">
        <f>IFERROR(IF($CY103&lt;$AC$29,$AB$29*100*($AC$29-$CY103),0),0)</f>
        <v>0</v>
      </c>
      <c r="EA103" s="69">
        <f>IFERROR(IF($CY103&lt;$AC$30,$AB$30*100*($AC$30-$CY103),0),0)</f>
        <v>0</v>
      </c>
      <c r="EB103" s="69">
        <f>IFERROR(IF($CY103&lt;$AC$31,$AB$31*100*($AC$31-$CY103),0),0)</f>
        <v>0</v>
      </c>
      <c r="EC103" s="69">
        <f>IFERROR(IF($CY103&lt;$AC$32,$AB$32*100*($AC$32-$CY103),0),0)</f>
        <v>0</v>
      </c>
      <c r="ED103" s="69">
        <f>IFERROR(IF($CY103&lt;$AC$33,$AB$33*100*($AC$33-$CY103),0),0)</f>
        <v>0</v>
      </c>
      <c r="EE103" s="69">
        <f>IFERROR(IF($CY103&lt;$AC$34,$AB$34*100*($AC$34-$CY103),0),0)</f>
        <v>0</v>
      </c>
      <c r="EF103" s="69">
        <f>IFERROR(IF($CY103&lt;$AC$35,$AB$35*100*($AC$35-$CY103),0),0)</f>
        <v>0</v>
      </c>
      <c r="EG103" s="69">
        <f>IFERROR(IF($CY103&lt;$AC$36,$AB$36*100*($AC$36-$CY103),0),0)</f>
        <v>0</v>
      </c>
      <c r="EH103" s="69">
        <f>IFERROR(IF($CY103&lt;$AC$37,$AB$37*100*($AC$37-$CY103),0),0)</f>
        <v>0</v>
      </c>
      <c r="EI103" s="69">
        <f>IFERROR(IF($CY103&lt;$AC$38,$AB$38*100*($AC$38-$CY103),0),0)</f>
        <v>0</v>
      </c>
      <c r="EJ103" s="69">
        <f>IFERROR(IF($CY103&lt;$AC$39,$AB$39*100*($AC$39-$CY103),0),0)</f>
        <v>0</v>
      </c>
      <c r="EK103" s="69">
        <f>IFERROR(IF($CY103&lt;$AC$40,$AB$40*100*($AC$40-$CY103),0),0)</f>
        <v>0</v>
      </c>
      <c r="EL103" s="69">
        <f>IFERROR(IF($CY103&lt;$AC$41,$AB$41*100*($AC$41-$CY103),0),0)</f>
        <v>0</v>
      </c>
      <c r="EM103" s="69">
        <f>IFERROR(IF($CY103&lt;$AC$42,$AB$42*100*($AC$42-$CY103),0),0)</f>
        <v>0</v>
      </c>
      <c r="EN103" s="102">
        <f t="shared" ref="EN103:EN134" si="187">SUM(CZ103:EM103)</f>
        <v>-72735.564520749904</v>
      </c>
      <c r="EO103" s="58"/>
      <c r="EP103" s="68">
        <f t="shared" ref="EP103:EP134" si="188">EP3</f>
        <v>2865.6481182641669</v>
      </c>
      <c r="EQ103" s="69">
        <f ca="1">IFERROR((NORMSDIST(-(((LN($EP103/$AC$3)+(#REF!+($O$48^2)/2)*$O$52)/($O$48*SQRT($O$52)))-$O$48*SQRT($O$52)))*$AC$3*EXP(-#REF!*$O$52)-NORMSDIST(-((LN($EP103/$AC$3)+(#REF!+($O$48^2)/2)*$O$52)/($O$48*SQRT($O$52))))*$EP103)*100*$AB$3,0)</f>
        <v>0</v>
      </c>
      <c r="ER103" s="69">
        <f ca="1">IFERROR((NORMSDIST(-(((LN($EP103/$AC$4)+(#REF!+($O$48^2)/2)*$O$52)/($O$48*SQRT($O$52)))-$O$48*SQRT($O$52)))*$AC$4*EXP(-#REF!*$O$52)-NORMSDIST(-((LN($EP103/$AC$4)+(#REF!+($O$48^2)/2)*$O$52)/($O$48*SQRT($O$52))))*$EP103)*100*$AB$4,0)</f>
        <v>0</v>
      </c>
      <c r="ES103" s="69">
        <f ca="1">IFERROR((NORMSDIST(-(((LN($EP103/$AC$5)+(#REF!+($O$48^2)/2)*$O$52)/($O$48*SQRT($O$52)))-$O$48*SQRT($O$52)))*$AC$5*EXP(-#REF!*$O$52)-NORMSDIST(-((LN($EP103/$AC$5)+(#REF!+($O$48^2)/2)*$O$52)/($O$48*SQRT($O$52))))*$EP103)*100*$AB$5,0)</f>
        <v>0</v>
      </c>
      <c r="ET103" s="69">
        <f ca="1">IFERROR((NORMSDIST(-(((LN($EP103/$AC$6)+(#REF!+($O$48^2)/2)*$O$52)/($O$48*SQRT($O$52)))-$O$48*SQRT($O$52)))*$AC$6*EXP(-#REF!*$O$52)-NORMSDIST(-((LN($EP103/$AC$6)+(#REF!+($O$48^2)/2)*$O$52)/($O$48*SQRT($O$52))))*$EP103)*100*$AB$6,0)</f>
        <v>0</v>
      </c>
      <c r="EU103" s="69">
        <f ca="1">IFERROR((NORMSDIST(-(((LN($EP103/$AC$7)+(#REF!+($O$48^2)/2)*$O$52)/($O$48*SQRT($O$52)))-$O$48*SQRT($O$52)))*$AC$7*EXP(-#REF!*$O$52)-NORMSDIST(-((LN($EP103/$AC$7)+(#REF!+($O$48^2)/2)*$O$52)/($O$48*SQRT($O$52))))*$EP103)*100*$AB$7,0)</f>
        <v>0</v>
      </c>
      <c r="EV103" s="69">
        <f ca="1">IFERROR((NORMSDIST(-(((LN($EP103/$AC$8)+(#REF!+($O$48^2)/2)*$O$52)/($O$48*SQRT($O$52)))-$O$48*SQRT($O$52)))*$AC$8*EXP(-#REF!*$O$52)-NORMSDIST(-((LN($EP103/$AC$8)+(#REF!+($O$48^2)/2)*$O$52)/($O$48*SQRT($O$52))))*$EP103)*100*$AB$8,0)</f>
        <v>0</v>
      </c>
      <c r="EW103" s="69">
        <f ca="1">IFERROR((NORMSDIST(-(((LN($EP103/$AC$9)+(#REF!+($O$48^2)/2)*$O$52)/($O$48*SQRT($O$52)))-$O$48*SQRT($O$52)))*$AC$9*EXP(-#REF!*$O$52)-NORMSDIST(-((LN($EP103/$AC$9)+(#REF!+($O$48^2)/2)*$O$52)/($O$48*SQRT($O$52))))*$EP103)*100*$AB$9,0)</f>
        <v>0</v>
      </c>
      <c r="EX103" s="69">
        <f ca="1">IFERROR((NORMSDIST(-(((LN($EP103/$AC$10)+(#REF!+($O$48^2)/2)*$O$52)/($O$48*SQRT($O$52)))-$O$48*SQRT($O$52)))*$AC$10*EXP(-#REF!*$O$52)-NORMSDIST(-((LN($EP103/$AC$10)+(#REF!+($O$48^2)/2)*$O$52)/($O$48*SQRT($O$52))))*$EP103)*100*$AB$10,0)</f>
        <v>0</v>
      </c>
      <c r="EY103" s="69">
        <f ca="1">IFERROR((NORMSDIST(-(((LN($EP103/$AC$11)+(#REF!+($O$48^2)/2)*$O$52)/($O$48*SQRT($O$52)))-$O$48*SQRT($O$52)))*$AC$11*EXP(-#REF!*$O$52)-NORMSDIST(-((LN($EP103/$AC$11)+(#REF!+($O$48^2)/2)*$O$52)/($O$48*SQRT($O$52))))*$EP103)*100*$AB$11,0)</f>
        <v>0</v>
      </c>
      <c r="EZ103" s="69">
        <f ca="1">IFERROR((NORMSDIST(-(((LN($EP103/$AC$12)+(#REF!+($O$48^2)/2)*$O$52)/($O$48*SQRT($O$52)))-$O$48*SQRT($O$52)))*$AC$12*EXP(-#REF!*$O$52)-NORMSDIST(-((LN($EP103/$AC$12)+(#REF!+($O$48^2)/2)*$O$52)/($O$48*SQRT($O$52))))*$EP103)*100*$AB$12,0)</f>
        <v>0</v>
      </c>
      <c r="FA103" s="69">
        <f ca="1">IFERROR((NORMSDIST(-(((LN($EP103/$AC$13)+(#REF!+($O$48^2)/2)*$O$52)/($O$48*SQRT($O$52)))-$O$48*SQRT($O$52)))*$AC$13*EXP(-#REF!*$O$52)-NORMSDIST(-((LN($EP103/$AC$13)+(#REF!+($O$48^2)/2)*$O$52)/($O$48*SQRT($O$52))))*$EP103)*100*$AB$13,0)</f>
        <v>0</v>
      </c>
      <c r="FB103" s="69">
        <f ca="1">IFERROR((NORMSDIST(-(((LN($EP103/$AC$14)+(#REF!+($O$48^2)/2)*$O$52)/($O$48*SQRT($O$52)))-$O$48*SQRT($O$52)))*$AC$14*EXP(-#REF!*$O$52)-NORMSDIST(-((LN($EP103/$AC$14)+(#REF!+($O$48^2)/2)*$O$52)/($O$48*SQRT($O$52))))*$EP103)*100*$AB$14,0)</f>
        <v>0</v>
      </c>
      <c r="FC103" s="69">
        <f ca="1">IFERROR((NORMSDIST(-(((LN($EP103/$AC$15)+(#REF!+($O$48^2)/2)*$O$52)/($O$48*SQRT($O$52)))-$O$48*SQRT($O$52)))*$AC$15*EXP(-#REF!*$O$52)-NORMSDIST(-((LN($EP103/$AC$15)+(#REF!+($O$48^2)/2)*$O$52)/($O$48*SQRT($O$52))))*$EP103)*100*$AB$15,0)</f>
        <v>0</v>
      </c>
      <c r="FD103" s="69">
        <f ca="1">IFERROR((NORMSDIST(-(((LN($EP103/$AC$16)+(#REF!+($O$48^2)/2)*$O$52)/($O$48*SQRT($O$52)))-$O$48*SQRT($O$52)))*$AC$16*EXP(-#REF!*$O$52)-NORMSDIST(-((LN($EP103/$AC$16)+(#REF!+($O$48^2)/2)*$O$52)/($O$48*SQRT($O$52))))*$EP103)*100*$AB$16,0)</f>
        <v>0</v>
      </c>
      <c r="FE103" s="69">
        <f ca="1">IFERROR((NORMSDIST(-(((LN($EP103/$AC$17)+(#REF!+($O$48^2)/2)*$O$52)/($O$48*SQRT($O$52)))-$O$48*SQRT($O$52)))*$AC$17*EXP(-#REF!*$O$52)-NORMSDIST(-((LN($EP103/$AC$17)+(#REF!+($O$48^2)/2)*$O$52)/($O$48*SQRT($O$52))))*$EP103)*100*$AB$17,0)</f>
        <v>0</v>
      </c>
      <c r="FF103" s="69">
        <f ca="1">IFERROR((NORMSDIST(-(((LN($EP103/$AC$18)+(#REF!+($O$48^2)/2)*$O$52)/($O$48*SQRT($O$52)))-$O$48*SQRT($O$52)))*$AC$18*EXP(-#REF!*$O$52)-NORMSDIST(-((LN($EP103/$AC$18)+(#REF!+($O$48^2)/2)*$O$52)/($O$48*SQRT($O$52))))*$EP103)*100*$AB$18,0)</f>
        <v>0</v>
      </c>
      <c r="FG103" s="69">
        <f ca="1">IFERROR((NORMSDIST(-(((LN($EP103/$AC$19)+(#REF!+($O$48^2)/2)*$O$52)/($O$48*SQRT($O$52)))-$O$48*SQRT($O$52)))*$AC$19*EXP(-#REF!*$O$52)-NORMSDIST(-((LN($EP103/$AC$19)+(#REF!+($O$48^2)/2)*$O$52)/($O$48*SQRT($O$52))))*$EP103)*100*$AB$19,0)</f>
        <v>0</v>
      </c>
      <c r="FH103" s="69">
        <f ca="1">IFERROR((NORMSDIST(-(((LN($EP103/$AC$20)+(#REF!+($O$48^2)/2)*$O$52)/($O$48*SQRT($O$52)))-$O$48*SQRT($O$52)))*$AC$20*EXP(-#REF!*$O$52)-NORMSDIST(-((LN($EP103/$AC$20)+(#REF!+($O$48^2)/2)*$O$52)/($O$48*SQRT($O$52))))*$EP103)*100*$AB$20,0)</f>
        <v>0</v>
      </c>
      <c r="FI103" s="69">
        <f ca="1">IFERROR((NORMSDIST(-(((LN($EP103/$AC$21)+(#REF!+($O$48^2)/2)*$O$52)/($O$48*SQRT($O$52)))-$O$48*SQRT($O$52)))*$AC$21*EXP(-#REF!*$O$52)-NORMSDIST(-((LN($EP103/$AC$21)+(#REF!+($O$48^2)/2)*$O$52)/($O$48*SQRT($O$52))))*$EP103)*100*$AB$21,0)</f>
        <v>0</v>
      </c>
      <c r="FJ103" s="69">
        <f ca="1">IFERROR((NORMSDIST(-(((LN($EP103/$AC$22)+(#REF!+($O$48^2)/2)*$O$52)/($O$48*SQRT($O$52)))-$O$48*SQRT($O$52)))*$AC$22*EXP(-#REF!*$O$52)-NORMSDIST(-((LN($EP103/$AC$22)+(#REF!+($O$48^2)/2)*$O$52)/($O$48*SQRT($O$52))))*$EP103)*100*$AB$22,0)</f>
        <v>0</v>
      </c>
      <c r="FK103" s="69">
        <f ca="1">IFERROR((NORMSDIST(-(((LN($EP103/$AC$23)+(#REF!+($O$48^2)/2)*$O$52)/($O$48*SQRT($O$52)))-$O$48*SQRT($O$52)))*$AC$23*EXP(-#REF!*$O$52)-NORMSDIST(-((LN($EP103/$AC$23)+(#REF!+($O$48^2)/2)*$O$52)/($O$48*SQRT($O$52))))*$EP103)*100*$AB$23,0)</f>
        <v>0</v>
      </c>
      <c r="FL103" s="69">
        <f ca="1">IFERROR((NORMSDIST(-(((LN($EP103/$AC$24)+(#REF!+($O$48^2)/2)*$O$52)/($O$48*SQRT($O$52)))-$O$48*SQRT($O$52)))*$AC$24*EXP(-#REF!*$O$52)-NORMSDIST(-((LN($EP103/$AC$24)+(#REF!+($O$48^2)/2)*$O$52)/($O$48*SQRT($O$52))))*$EP103)*100*$AB$24,0)</f>
        <v>0</v>
      </c>
      <c r="FM103" s="69">
        <f ca="1">IFERROR((NORMSDIST(-(((LN($EP103/$AC$25)+(#REF!+($O$48^2)/2)*$O$52)/($O$48*SQRT($O$52)))-$O$48*SQRT($O$52)))*$AC$25*EXP(-#REF!*$O$52)-NORMSDIST(-((LN($EP103/$AC$25)+(#REF!+($O$48^2)/2)*$O$52)/($O$48*SQRT($O$52))))*$EP103)*100*$AB$25,0)</f>
        <v>0</v>
      </c>
      <c r="FN103" s="69">
        <f ca="1">IFERROR((NORMSDIST(-(((LN($EP103/$AC$26)+(#REF!+($O$48^2)/2)*$O$52)/($O$48*SQRT($O$52)))-$O$48*SQRT($O$52)))*$AC$26*EXP(-#REF!*$O$52)-NORMSDIST(-((LN($EP103/$AC$26)+(#REF!+($O$48^2)/2)*$O$52)/($O$48*SQRT($O$52))))*$EP103)*100*$AB$26,0)</f>
        <v>0</v>
      </c>
      <c r="FO103" s="69">
        <f ca="1">IFERROR((NORMSDIST(-(((LN($EP103/$AC$27)+(#REF!+($O$48^2)/2)*$O$52)/($O$48*SQRT($O$52)))-$O$48*SQRT($O$52)))*$AC$27*EXP(-#REF!*$O$52)-NORMSDIST(-((LN($EP103/$AC$27)+(#REF!+($O$48^2)/2)*$O$52)/($O$48*SQRT($O$52))))*$EP103)*100*$AB$27,0)</f>
        <v>0</v>
      </c>
      <c r="FP103" s="69">
        <f ca="1">IFERROR((NORMSDIST(-(((LN($EP103/$AC$28)+(#REF!+($O$48^2)/2)*$O$52)/($O$48*SQRT($O$52)))-$O$48*SQRT($O$52)))*$AC$28*EXP(-#REF!*$O$52)-NORMSDIST(-((LN($EP103/$AC$28)+(#REF!+($O$48^2)/2)*$O$52)/($O$48*SQRT($O$52))))*$EP103)*100*$AB$28,0)</f>
        <v>0</v>
      </c>
      <c r="FQ103" s="69">
        <f ca="1">IFERROR((NORMSDIST(-(((LN($EP103/$AC$29)+(#REF!+($O$48^2)/2)*$O$52)/($O$48*SQRT($O$52)))-$O$48*SQRT($O$52)))*$AC$29*EXP(-#REF!*$O$52)-NORMSDIST(-((LN($EP103/$AC$29)+(#REF!+($O$48^2)/2)*$O$52)/($O$48*SQRT($O$52))))*$EP103)*100*$AB$29,0)</f>
        <v>0</v>
      </c>
      <c r="FR103" s="69">
        <f ca="1">IFERROR((NORMSDIST(-(((LN($EP103/$AC$30)+(#REF!+($O$48^2)/2)*$O$52)/($O$48*SQRT($O$52)))-$O$48*SQRT($O$52)))*$AC$30*EXP(-#REF!*$O$52)-NORMSDIST(-((LN($EP103/$AC$30)+(#REF!+($O$48^2)/2)*$O$52)/($O$48*SQRT($O$52))))*$EP103)*100*$AB$30,0)</f>
        <v>0</v>
      </c>
      <c r="FS103" s="69">
        <f ca="1">IFERROR((NORMSDIST(-(((LN($EP103/$AC$31)+(#REF!+($O$48^2)/2)*$O$52)/($O$48*SQRT($O$52)))-$O$48*SQRT($O$52)))*$AC$31*EXP(-#REF!*$O$52)-NORMSDIST(-((LN($EP103/$AC$31)+(#REF!+($O$48^2)/2)*$O$52)/($O$48*SQRT($O$52))))*$EP103)*100*$AB$31,0)</f>
        <v>0</v>
      </c>
      <c r="FT103" s="69">
        <f ca="1">IFERROR((NORMSDIST(-(((LN($EP103/$AC$32)+(#REF!+($O$48^2)/2)*$O$52)/($O$48*SQRT($O$52)))-$O$48*SQRT($O$52)))*$AC$32*EXP(-#REF!*$O$52)-NORMSDIST(-((LN($EP103/$AC$32)+(#REF!+($O$48^2)/2)*$O$52)/($O$48*SQRT($O$52))))*$EP103)*100*$AB$32,0)</f>
        <v>0</v>
      </c>
      <c r="FU103" s="69">
        <f ca="1">IFERROR((NORMSDIST(-(((LN($EP103/$AC$33)+(#REF!+($O$48^2)/2)*$O$52)/($O$48*SQRT($O$52)))-$O$48*SQRT($O$52)))*$AC$33*EXP(-#REF!*$O$52)-NORMSDIST(-((LN($EP103/$AC$33)+(#REF!+($O$48^2)/2)*$O$52)/($O$48*SQRT($O$52))))*$EP103)*100*$AB$33,0)</f>
        <v>0</v>
      </c>
      <c r="FV103" s="69">
        <f ca="1">IFERROR((NORMSDIST(-(((LN($EP103/$AC$34)+(#REF!+($O$48^2)/2)*$O$52)/($O$48*SQRT($O$52)))-$O$48*SQRT($O$52)))*$AC$34*EXP(-#REF!*$O$52)-NORMSDIST(-((LN($EP103/$AC$34)+(#REF!+($O$48^2)/2)*$O$52)/($O$48*SQRT($O$52))))*$EP103)*100*$AB$34,0)</f>
        <v>0</v>
      </c>
      <c r="FW103" s="69">
        <f ca="1">IFERROR((NORMSDIST(-(((LN($EP103/$AC$35)+(#REF!+($O$48^2)/2)*$O$52)/($O$48*SQRT($O$52)))-$O$48*SQRT($O$52)))*$AC$35*EXP(-#REF!*$O$52)-NORMSDIST(-((LN($EP103/$AC$35)+(#REF!+($O$48^2)/2)*$O$52)/($O$48*SQRT($O$52))))*$EP103)*100*$AB$35,0)</f>
        <v>0</v>
      </c>
      <c r="FX103" s="69">
        <f ca="1">IFERROR((NORMSDIST(-(((LN($EP103/$AC$36)+(#REF!+($O$48^2)/2)*$O$52)/($O$48*SQRT($O$52)))-$O$48*SQRT($O$52)))*$AC$36*EXP(-#REF!*$O$52)-NORMSDIST(-((LN($EP103/$AC$36)+(#REF!+($O$48^2)/2)*$O$52)/($O$48*SQRT($O$52))))*$EP103)*100*$AB$36,0)</f>
        <v>0</v>
      </c>
      <c r="FY103" s="69">
        <f ca="1">IFERROR((NORMSDIST(-(((LN($EP103/$AC$37)+(#REF!+($O$48^2)/2)*$O$52)/($O$48*SQRT($O$52)))-$O$48*SQRT($O$52)))*$AC$37*EXP(-#REF!*$O$52)-NORMSDIST(-((LN($EP103/$AC$37)+(#REF!+($O$48^2)/2)*$O$52)/($O$48*SQRT($O$52))))*$EP103)*100*$AB$37,0)</f>
        <v>0</v>
      </c>
      <c r="FZ103" s="69">
        <f ca="1">IFERROR((NORMSDIST(-(((LN($EP103/$AC$38)+(#REF!+($O$48^2)/2)*$O$52)/($O$48*SQRT($O$52)))-$O$48*SQRT($O$52)))*$AC$38*EXP(-#REF!*$O$52)-NORMSDIST(-((LN($EP103/$AC$38)+(#REF!+($O$48^2)/2)*$O$52)/($O$48*SQRT($O$52))))*$EP103)*100*$AB$38,0)</f>
        <v>0</v>
      </c>
      <c r="GA103" s="69">
        <f ca="1">IFERROR((NORMSDIST(-(((LN($EP103/$AC$39)+(#REF!+($O$48^2)/2)*$O$52)/($O$48*SQRT($O$52)))-$O$48*SQRT($O$52)))*$AC$39*EXP(-#REF!*$O$52)-NORMSDIST(-((LN($EP103/$AC$39)+(#REF!+($O$48^2)/2)*$O$52)/($O$48*SQRT($O$52))))*$EP103)*100*$AB$39,0)</f>
        <v>0</v>
      </c>
      <c r="GB103" s="69">
        <f ca="1">IFERROR((NORMSDIST(-(((LN($EP103/$AC$40)+(#REF!+($O$48^2)/2)*$O$52)/($O$48*SQRT($O$52)))-$O$48*SQRT($O$52)))*$AC$40*EXP(-#REF!*$O$52)-NORMSDIST(-((LN($EP103/$AC$40)+(#REF!+($O$48^2)/2)*$O$52)/($O$48*SQRT($O$52))))*$EP103)*100*$AB$40,0)</f>
        <v>0</v>
      </c>
      <c r="GC103" s="69">
        <f ca="1">IFERROR((NORMSDIST(-(((LN($EP103/$AC$41)+(#REF!+($O$48^2)/2)*$O$52)/($O$48*SQRT($O$52)))-$O$48*SQRT($O$52)))*$AC$41*EXP(-#REF!*$O$52)-NORMSDIST(-((LN($EP103/$AC$41)+(#REF!+($O$48^2)/2)*$O$52)/($O$48*SQRT($O$52))))*$EP103)*100*$AB$41,0)</f>
        <v>0</v>
      </c>
      <c r="GD103" s="69">
        <f ca="1">IFERROR((NORMSDIST(-(((LN($EP103/$AC$42)+(#REF!+($O$48^2)/2)*$O$52)/($O$48*SQRT($O$52)))-$O$48*SQRT($O$52)))*$AC$42*EXP(-#REF!*$O$52)-NORMSDIST(-((LN($EP103/$AC$42)+(#REF!+($O$48^2)/2)*$O$52)/($O$48*SQRT($O$52))))*$EP103)*100*$AB$42,0)</f>
        <v>0</v>
      </c>
      <c r="GE103" s="102">
        <f t="shared" ref="GE103:GE134" ca="1" si="189">SUM(EQ103:GD103)</f>
        <v>0</v>
      </c>
    </row>
    <row r="104" spans="103:187">
      <c r="CY104" s="68">
        <f t="shared" si="186"/>
        <v>2924.1307329226192</v>
      </c>
      <c r="CZ104" s="69">
        <f t="shared" ref="CZ104:CZ134" si="190">IFERROR(IF($CY104&lt;$AC$3,$AB$3*100*($AC$3-$CY104),0),0)</f>
        <v>0</v>
      </c>
      <c r="DA104" s="69">
        <f t="shared" ref="DA104:DA134" si="191">IFERROR(IF($CY104&lt;$AC$4,$AB$4*100*($AC$4-$CY104),0),0)</f>
        <v>0</v>
      </c>
      <c r="DB104" s="69">
        <f t="shared" ref="DB104:DB134" si="192">IFERROR(IF($CY104&lt;$AC$5,$AB$5*100*($AC$5-$CY104),0),0)</f>
        <v>0</v>
      </c>
      <c r="DC104" s="69">
        <f t="shared" ref="DC104:DC134" si="193">IFERROR(IF($CY104&lt;$AC$6,$AB$6*100*($AC$6-$CY104),0),0)</f>
        <v>0</v>
      </c>
      <c r="DD104" s="69">
        <f t="shared" ref="DD104:DD134" si="194">IFERROR(IF($CY104&lt;$AC$7,$AB$7*100*($AC$7-$CY104),0),0)</f>
        <v>-55190.780123214201</v>
      </c>
      <c r="DE104" s="69">
        <f t="shared" ref="DE104:DE134" si="195">IFERROR(IF($CY104&lt;$AC$8,$AB$8*100*($AC$8-$CY104),0),0)</f>
        <v>0</v>
      </c>
      <c r="DF104" s="69">
        <f t="shared" ref="DF104:DF134" si="196">IFERROR(IF($CY104&lt;$AC$9,$AB$9*100*($AC$9-$CY104),0),0)</f>
        <v>0</v>
      </c>
      <c r="DG104" s="69">
        <f t="shared" ref="DG104:DG134" si="197">IFERROR(IF($CY104&lt;$AC$10,$AB$10*100*($AC$10-$CY104),0),0)</f>
        <v>0</v>
      </c>
      <c r="DH104" s="69">
        <f t="shared" ref="DH104:DH134" si="198">IFERROR(IF($CY104&lt;$AC$11,$AB$11*100*($AC$11-$CY104),0),0)</f>
        <v>0</v>
      </c>
      <c r="DI104" s="69">
        <f t="shared" ref="DI104:DI134" si="199">IFERROR(IF($CY104&lt;$AC$12,$AB$12*100*($AC$12-$CY104),0),0)</f>
        <v>0</v>
      </c>
      <c r="DJ104" s="69">
        <f t="shared" ref="DJ104:DJ134" si="200">IFERROR(IF($CY104&lt;$AC$13,$AB$13*100*($AC$13-$CY104),0),0)</f>
        <v>0</v>
      </c>
      <c r="DK104" s="69">
        <f t="shared" ref="DK104:DK134" si="201">IFERROR(IF($CY104&lt;$AC$14,$AB$14*100*($AC$14-$CY104),0),0)</f>
        <v>0</v>
      </c>
      <c r="DL104" s="69">
        <f t="shared" ref="DL104:DL134" si="202">IFERROR(IF($CY104&lt;$AC$15,$AB$15*100*($AC$15-$CY104),0),0)</f>
        <v>0</v>
      </c>
      <c r="DM104" s="69">
        <f t="shared" ref="DM104:DM134" si="203">IFERROR(IF($CY104&lt;$AC$16,$AB$16*100*($AC$16-$CY104),0),0)</f>
        <v>0</v>
      </c>
      <c r="DN104" s="69">
        <f t="shared" ref="DN104:DN134" si="204">IFERROR(IF($CY104&lt;$AC$17,$AB$17*100*($AC$17-$CY104),0),0)</f>
        <v>0</v>
      </c>
      <c r="DO104" s="69">
        <f t="shared" ref="DO104:DO134" si="205">IFERROR(IF($CY104&lt;$AC$18,$AB$18*100*($AC$18-$CY104),0),0)</f>
        <v>0</v>
      </c>
      <c r="DP104" s="69">
        <f t="shared" ref="DP104:DP134" si="206">IFERROR(IF($CY104&lt;$AC$19,$AB$19*100*($AC$19-$CY104),0),0)</f>
        <v>0</v>
      </c>
      <c r="DQ104" s="69">
        <f t="shared" ref="DQ104:DQ134" si="207">IFERROR(IF($CY104&lt;$AC$20,$AB$20*100*($AC$20-$CY104),0),0)</f>
        <v>0</v>
      </c>
      <c r="DR104" s="69">
        <f t="shared" ref="DR104:DR134" si="208">IFERROR(IF($CY104&lt;$AC$21,$AB$21*100*($AC$21-$CY104),0),0)</f>
        <v>0</v>
      </c>
      <c r="DS104" s="69">
        <f t="shared" ref="DS104:DS134" si="209">IFERROR(IF($CY104&lt;$AC$22,$AB$22*100*($AC$22-$CY104),0),0)</f>
        <v>0</v>
      </c>
      <c r="DT104" s="69">
        <f t="shared" ref="DT104:DT134" si="210">IFERROR(IF($CY104&lt;$AC$23,$AB$23*100*($AC$23-$CY104),0),0)</f>
        <v>0</v>
      </c>
      <c r="DU104" s="69">
        <f t="shared" ref="DU104:DU134" si="211">IFERROR(IF($CY104&lt;$AC$24,$AB$24*100*($AC$24-$CY104),0),0)</f>
        <v>0</v>
      </c>
      <c r="DV104" s="69">
        <f t="shared" ref="DV104:DV134" si="212">IFERROR(IF($CY104&lt;$AC$25,$AB$25*100*($AC$25-$CY104),0),0)</f>
        <v>0</v>
      </c>
      <c r="DW104" s="69">
        <f t="shared" ref="DW104:DW134" si="213">IFERROR(IF($CY104&lt;$AC$26,$AB$26*100*($AC$26-$CY104),0),0)</f>
        <v>0</v>
      </c>
      <c r="DX104" s="69">
        <f t="shared" ref="DX104:DX134" si="214">IFERROR(IF($CY104&lt;$AC$27,$AB$27*100*($AC$27-$CY104),0),0)</f>
        <v>0</v>
      </c>
      <c r="DY104" s="69">
        <f t="shared" ref="DY104:DY134" si="215">IFERROR(IF($CY104&lt;$AC$28,$AB$28*100*($AC$28-$CY104),0),0)</f>
        <v>0</v>
      </c>
      <c r="DZ104" s="69">
        <f t="shared" ref="DZ104:DZ134" si="216">IFERROR(IF($CY104&lt;$AC$29,$AB$29*100*($AC$29-$CY104),0),0)</f>
        <v>0</v>
      </c>
      <c r="EA104" s="69">
        <f t="shared" ref="EA104:EA134" si="217">IFERROR(IF($CY104&lt;$AC$30,$AB$30*100*($AC$30-$CY104),0),0)</f>
        <v>0</v>
      </c>
      <c r="EB104" s="69">
        <f t="shared" ref="EB104:EB134" si="218">IFERROR(IF($CY104&lt;$AC$31,$AB$31*100*($AC$31-$CY104),0),0)</f>
        <v>0</v>
      </c>
      <c r="EC104" s="69">
        <f t="shared" ref="EC104:EC134" si="219">IFERROR(IF($CY104&lt;$AC$32,$AB$32*100*($AC$32-$CY104),0),0)</f>
        <v>0</v>
      </c>
      <c r="ED104" s="69">
        <f t="shared" ref="ED104:ED134" si="220">IFERROR(IF($CY104&lt;$AC$33,$AB$33*100*($AC$33-$CY104),0),0)</f>
        <v>0</v>
      </c>
      <c r="EE104" s="69">
        <f t="shared" ref="EE104:EE134" si="221">IFERROR(IF($CY104&lt;$AC$34,$AB$34*100*($AC$34-$CY104),0),0)</f>
        <v>0</v>
      </c>
      <c r="EF104" s="69">
        <f t="shared" ref="EF104:EF134" si="222">IFERROR(IF($CY104&lt;$AC$35,$AB$35*100*($AC$35-$CY104),0),0)</f>
        <v>0</v>
      </c>
      <c r="EG104" s="69">
        <f t="shared" ref="EG104:EG134" si="223">IFERROR(IF($CY104&lt;$AC$36,$AB$36*100*($AC$36-$CY104),0),0)</f>
        <v>0</v>
      </c>
      <c r="EH104" s="69">
        <f t="shared" ref="EH104:EH134" si="224">IFERROR(IF($CY104&lt;$AC$37,$AB$37*100*($AC$37-$CY104),0),0)</f>
        <v>0</v>
      </c>
      <c r="EI104" s="69">
        <f t="shared" ref="EI104:EI134" si="225">IFERROR(IF($CY104&lt;$AC$38,$AB$38*100*($AC$38-$CY104),0),0)</f>
        <v>0</v>
      </c>
      <c r="EJ104" s="69">
        <f t="shared" ref="EJ104:EJ134" si="226">IFERROR(IF($CY104&lt;$AC$39,$AB$39*100*($AC$39-$CY104),0),0)</f>
        <v>0</v>
      </c>
      <c r="EK104" s="69">
        <f t="shared" ref="EK104:EK134" si="227">IFERROR(IF($CY104&lt;$AC$40,$AB$40*100*($AC$40-$CY104),0),0)</f>
        <v>0</v>
      </c>
      <c r="EL104" s="69">
        <f t="shared" ref="EL104:EL134" si="228">IFERROR(IF($CY104&lt;$AC$41,$AB$41*100*($AC$41-$CY104),0),0)</f>
        <v>0</v>
      </c>
      <c r="EM104" s="69">
        <f t="shared" ref="EM104:EM134" si="229">IFERROR(IF($CY104&lt;$AC$42,$AB$42*100*($AC$42-$CY104),0),0)</f>
        <v>0</v>
      </c>
      <c r="EN104" s="102">
        <f t="shared" si="187"/>
        <v>-55190.780123214201</v>
      </c>
      <c r="EO104" s="58"/>
      <c r="EP104" s="68">
        <f t="shared" si="188"/>
        <v>2924.1307329226192</v>
      </c>
      <c r="EQ104" s="69">
        <f ca="1">IFERROR((NORMSDIST(-(((LN($EP104/$AC$3)+(#REF!+($O$48^2)/2)*$O$52)/($O$48*SQRT($O$52)))-$O$48*SQRT($O$52)))*$AC$3*EXP(-#REF!*$O$52)-NORMSDIST(-((LN($EP104/$AC$3)+(#REF!+($O$48^2)/2)*$O$52)/($O$48*SQRT($O$52))))*$EP104)*100*$AB$3,0)</f>
        <v>0</v>
      </c>
      <c r="ER104" s="69">
        <f ca="1">IFERROR((NORMSDIST(-(((LN($EP104/$AC$4)+(#REF!+($O$48^2)/2)*$O$52)/($O$48*SQRT($O$52)))-$O$48*SQRT($O$52)))*$AC$4*EXP(-#REF!*$O$52)-NORMSDIST(-((LN($EP104/$AC$4)+(#REF!+($O$48^2)/2)*$O$52)/($O$48*SQRT($O$52))))*$EP104)*100*$AB$4,0)</f>
        <v>0</v>
      </c>
      <c r="ES104" s="69">
        <f ca="1">IFERROR((NORMSDIST(-(((LN($EP104/$AC$5)+(#REF!+($O$48^2)/2)*$O$52)/($O$48*SQRT($O$52)))-$O$48*SQRT($O$52)))*$AC$5*EXP(-#REF!*$O$52)-NORMSDIST(-((LN($EP104/$AC$5)+(#REF!+($O$48^2)/2)*$O$52)/($O$48*SQRT($O$52))))*$EP104)*100*$AB$5,0)</f>
        <v>0</v>
      </c>
      <c r="ET104" s="69">
        <f ca="1">IFERROR((NORMSDIST(-(((LN($EP104/$AC$6)+(#REF!+($O$48^2)/2)*$O$52)/($O$48*SQRT($O$52)))-$O$48*SQRT($O$52)))*$AC$6*EXP(-#REF!*$O$52)-NORMSDIST(-((LN($EP104/$AC$6)+(#REF!+($O$48^2)/2)*$O$52)/($O$48*SQRT($O$52))))*$EP104)*100*$AB$6,0)</f>
        <v>0</v>
      </c>
      <c r="EU104" s="69">
        <f ca="1">IFERROR((NORMSDIST(-(((LN($EP104/$AC$7)+(#REF!+($O$48^2)/2)*$O$52)/($O$48*SQRT($O$52)))-$O$48*SQRT($O$52)))*$AC$7*EXP(-#REF!*$O$52)-NORMSDIST(-((LN($EP104/$AC$7)+(#REF!+($O$48^2)/2)*$O$52)/($O$48*SQRT($O$52))))*$EP104)*100*$AB$7,0)</f>
        <v>0</v>
      </c>
      <c r="EV104" s="69">
        <f ca="1">IFERROR((NORMSDIST(-(((LN($EP104/$AC$8)+(#REF!+($O$48^2)/2)*$O$52)/($O$48*SQRT($O$52)))-$O$48*SQRT($O$52)))*$AC$8*EXP(-#REF!*$O$52)-NORMSDIST(-((LN($EP104/$AC$8)+(#REF!+($O$48^2)/2)*$O$52)/($O$48*SQRT($O$52))))*$EP104)*100*$AB$8,0)</f>
        <v>0</v>
      </c>
      <c r="EW104" s="69">
        <f ca="1">IFERROR((NORMSDIST(-(((LN($EP104/$AC$9)+(#REF!+($O$48^2)/2)*$O$52)/($O$48*SQRT($O$52)))-$O$48*SQRT($O$52)))*$AC$9*EXP(-#REF!*$O$52)-NORMSDIST(-((LN($EP104/$AC$9)+(#REF!+($O$48^2)/2)*$O$52)/($O$48*SQRT($O$52))))*$EP104)*100*$AB$9,0)</f>
        <v>0</v>
      </c>
      <c r="EX104" s="69">
        <f ca="1">IFERROR((NORMSDIST(-(((LN($EP104/$AC$10)+(#REF!+($O$48^2)/2)*$O$52)/($O$48*SQRT($O$52)))-$O$48*SQRT($O$52)))*$AC$10*EXP(-#REF!*$O$52)-NORMSDIST(-((LN($EP104/$AC$10)+(#REF!+($O$48^2)/2)*$O$52)/($O$48*SQRT($O$52))))*$EP104)*100*$AB$10,0)</f>
        <v>0</v>
      </c>
      <c r="EY104" s="69">
        <f ca="1">IFERROR((NORMSDIST(-(((LN($EP104/$AC$11)+(#REF!+($O$48^2)/2)*$O$52)/($O$48*SQRT($O$52)))-$O$48*SQRT($O$52)))*$AC$11*EXP(-#REF!*$O$52)-NORMSDIST(-((LN($EP104/$AC$11)+(#REF!+($O$48^2)/2)*$O$52)/($O$48*SQRT($O$52))))*$EP104)*100*$AB$11,0)</f>
        <v>0</v>
      </c>
      <c r="EZ104" s="69">
        <f ca="1">IFERROR((NORMSDIST(-(((LN($EP104/$AC$12)+(#REF!+($O$48^2)/2)*$O$52)/($O$48*SQRT($O$52)))-$O$48*SQRT($O$52)))*$AC$12*EXP(-#REF!*$O$52)-NORMSDIST(-((LN($EP104/$AC$12)+(#REF!+($O$48^2)/2)*$O$52)/($O$48*SQRT($O$52))))*$EP104)*100*$AB$12,0)</f>
        <v>0</v>
      </c>
      <c r="FA104" s="69">
        <f ca="1">IFERROR((NORMSDIST(-(((LN($EP104/$AC$13)+(#REF!+($O$48^2)/2)*$O$52)/($O$48*SQRT($O$52)))-$O$48*SQRT($O$52)))*$AC$13*EXP(-#REF!*$O$52)-NORMSDIST(-((LN($EP104/$AC$13)+(#REF!+($O$48^2)/2)*$O$52)/($O$48*SQRT($O$52))))*$EP104)*100*$AB$13,0)</f>
        <v>0</v>
      </c>
      <c r="FB104" s="69">
        <f ca="1">IFERROR((NORMSDIST(-(((LN($EP104/$AC$14)+(#REF!+($O$48^2)/2)*$O$52)/($O$48*SQRT($O$52)))-$O$48*SQRT($O$52)))*$AC$14*EXP(-#REF!*$O$52)-NORMSDIST(-((LN($EP104/$AC$14)+(#REF!+($O$48^2)/2)*$O$52)/($O$48*SQRT($O$52))))*$EP104)*100*$AB$14,0)</f>
        <v>0</v>
      </c>
      <c r="FC104" s="69">
        <f ca="1">IFERROR((NORMSDIST(-(((LN($EP104/$AC$15)+(#REF!+($O$48^2)/2)*$O$52)/($O$48*SQRT($O$52)))-$O$48*SQRT($O$52)))*$AC$15*EXP(-#REF!*$O$52)-NORMSDIST(-((LN($EP104/$AC$15)+(#REF!+($O$48^2)/2)*$O$52)/($O$48*SQRT($O$52))))*$EP104)*100*$AB$15,0)</f>
        <v>0</v>
      </c>
      <c r="FD104" s="69">
        <f ca="1">IFERROR((NORMSDIST(-(((LN($EP104/$AC$16)+(#REF!+($O$48^2)/2)*$O$52)/($O$48*SQRT($O$52)))-$O$48*SQRT($O$52)))*$AC$16*EXP(-#REF!*$O$52)-NORMSDIST(-((LN($EP104/$AC$16)+(#REF!+($O$48^2)/2)*$O$52)/($O$48*SQRT($O$52))))*$EP104)*100*$AB$16,0)</f>
        <v>0</v>
      </c>
      <c r="FE104" s="69">
        <f ca="1">IFERROR((NORMSDIST(-(((LN($EP104/$AC$17)+(#REF!+($O$48^2)/2)*$O$52)/($O$48*SQRT($O$52)))-$O$48*SQRT($O$52)))*$AC$17*EXP(-#REF!*$O$52)-NORMSDIST(-((LN($EP104/$AC$17)+(#REF!+($O$48^2)/2)*$O$52)/($O$48*SQRT($O$52))))*$EP104)*100*$AB$17,0)</f>
        <v>0</v>
      </c>
      <c r="FF104" s="69">
        <f ca="1">IFERROR((NORMSDIST(-(((LN($EP104/$AC$18)+(#REF!+($O$48^2)/2)*$O$52)/($O$48*SQRT($O$52)))-$O$48*SQRT($O$52)))*$AC$18*EXP(-#REF!*$O$52)-NORMSDIST(-((LN($EP104/$AC$18)+(#REF!+($O$48^2)/2)*$O$52)/($O$48*SQRT($O$52))))*$EP104)*100*$AB$18,0)</f>
        <v>0</v>
      </c>
      <c r="FG104" s="69">
        <f ca="1">IFERROR((NORMSDIST(-(((LN($EP104/$AC$19)+(#REF!+($O$48^2)/2)*$O$52)/($O$48*SQRT($O$52)))-$O$48*SQRT($O$52)))*$AC$19*EXP(-#REF!*$O$52)-NORMSDIST(-((LN($EP104/$AC$19)+(#REF!+($O$48^2)/2)*$O$52)/($O$48*SQRT($O$52))))*$EP104)*100*$AB$19,0)</f>
        <v>0</v>
      </c>
      <c r="FH104" s="69">
        <f ca="1">IFERROR((NORMSDIST(-(((LN($EP104/$AC$20)+(#REF!+($O$48^2)/2)*$O$52)/($O$48*SQRT($O$52)))-$O$48*SQRT($O$52)))*$AC$20*EXP(-#REF!*$O$52)-NORMSDIST(-((LN($EP104/$AC$20)+(#REF!+($O$48^2)/2)*$O$52)/($O$48*SQRT($O$52))))*$EP104)*100*$AB$20,0)</f>
        <v>0</v>
      </c>
      <c r="FI104" s="69">
        <f ca="1">IFERROR((NORMSDIST(-(((LN($EP104/$AC$21)+(#REF!+($O$48^2)/2)*$O$52)/($O$48*SQRT($O$52)))-$O$48*SQRT($O$52)))*$AC$21*EXP(-#REF!*$O$52)-NORMSDIST(-((LN($EP104/$AC$21)+(#REF!+($O$48^2)/2)*$O$52)/($O$48*SQRT($O$52))))*$EP104)*100*$AB$21,0)</f>
        <v>0</v>
      </c>
      <c r="FJ104" s="69">
        <f ca="1">IFERROR((NORMSDIST(-(((LN($EP104/$AC$22)+(#REF!+($O$48^2)/2)*$O$52)/($O$48*SQRT($O$52)))-$O$48*SQRT($O$52)))*$AC$22*EXP(-#REF!*$O$52)-NORMSDIST(-((LN($EP104/$AC$22)+(#REF!+($O$48^2)/2)*$O$52)/($O$48*SQRT($O$52))))*$EP104)*100*$AB$22,0)</f>
        <v>0</v>
      </c>
      <c r="FK104" s="69">
        <f ca="1">IFERROR((NORMSDIST(-(((LN($EP104/$AC$23)+(#REF!+($O$48^2)/2)*$O$52)/($O$48*SQRT($O$52)))-$O$48*SQRT($O$52)))*$AC$23*EXP(-#REF!*$O$52)-NORMSDIST(-((LN($EP104/$AC$23)+(#REF!+($O$48^2)/2)*$O$52)/($O$48*SQRT($O$52))))*$EP104)*100*$AB$23,0)</f>
        <v>0</v>
      </c>
      <c r="FL104" s="69">
        <f ca="1">IFERROR((NORMSDIST(-(((LN($EP104/$AC$24)+(#REF!+($O$48^2)/2)*$O$52)/($O$48*SQRT($O$52)))-$O$48*SQRT($O$52)))*$AC$24*EXP(-#REF!*$O$52)-NORMSDIST(-((LN($EP104/$AC$24)+(#REF!+($O$48^2)/2)*$O$52)/($O$48*SQRT($O$52))))*$EP104)*100*$AB$24,0)</f>
        <v>0</v>
      </c>
      <c r="FM104" s="69">
        <f ca="1">IFERROR((NORMSDIST(-(((LN($EP104/$AC$25)+(#REF!+($O$48^2)/2)*$O$52)/($O$48*SQRT($O$52)))-$O$48*SQRT($O$52)))*$AC$25*EXP(-#REF!*$O$52)-NORMSDIST(-((LN($EP104/$AC$25)+(#REF!+($O$48^2)/2)*$O$52)/($O$48*SQRT($O$52))))*$EP104)*100*$AB$25,0)</f>
        <v>0</v>
      </c>
      <c r="FN104" s="69">
        <f ca="1">IFERROR((NORMSDIST(-(((LN($EP104/$AC$26)+(#REF!+($O$48^2)/2)*$O$52)/($O$48*SQRT($O$52)))-$O$48*SQRT($O$52)))*$AC$26*EXP(-#REF!*$O$52)-NORMSDIST(-((LN($EP104/$AC$26)+(#REF!+($O$48^2)/2)*$O$52)/($O$48*SQRT($O$52))))*$EP104)*100*$AB$26,0)</f>
        <v>0</v>
      </c>
      <c r="FO104" s="69">
        <f ca="1">IFERROR((NORMSDIST(-(((LN($EP104/$AC$27)+(#REF!+($O$48^2)/2)*$O$52)/($O$48*SQRT($O$52)))-$O$48*SQRT($O$52)))*$AC$27*EXP(-#REF!*$O$52)-NORMSDIST(-((LN($EP104/$AC$27)+(#REF!+($O$48^2)/2)*$O$52)/($O$48*SQRT($O$52))))*$EP104)*100*$AB$27,0)</f>
        <v>0</v>
      </c>
      <c r="FP104" s="69">
        <f ca="1">IFERROR((NORMSDIST(-(((LN($EP104/$AC$28)+(#REF!+($O$48^2)/2)*$O$52)/($O$48*SQRT($O$52)))-$O$48*SQRT($O$52)))*$AC$28*EXP(-#REF!*$O$52)-NORMSDIST(-((LN($EP104/$AC$28)+(#REF!+($O$48^2)/2)*$O$52)/($O$48*SQRT($O$52))))*$EP104)*100*$AB$28,0)</f>
        <v>0</v>
      </c>
      <c r="FQ104" s="69">
        <f ca="1">IFERROR((NORMSDIST(-(((LN($EP104/$AC$29)+(#REF!+($O$48^2)/2)*$O$52)/($O$48*SQRT($O$52)))-$O$48*SQRT($O$52)))*$AC$29*EXP(-#REF!*$O$52)-NORMSDIST(-((LN($EP104/$AC$29)+(#REF!+($O$48^2)/2)*$O$52)/($O$48*SQRT($O$52))))*$EP104)*100*$AB$29,0)</f>
        <v>0</v>
      </c>
      <c r="FR104" s="69">
        <f ca="1">IFERROR((NORMSDIST(-(((LN($EP104/$AC$30)+(#REF!+($O$48^2)/2)*$O$52)/($O$48*SQRT($O$52)))-$O$48*SQRT($O$52)))*$AC$30*EXP(-#REF!*$O$52)-NORMSDIST(-((LN($EP104/$AC$30)+(#REF!+($O$48^2)/2)*$O$52)/($O$48*SQRT($O$52))))*$EP104)*100*$AB$30,0)</f>
        <v>0</v>
      </c>
      <c r="FS104" s="69">
        <f ca="1">IFERROR((NORMSDIST(-(((LN($EP104/$AC$31)+(#REF!+($O$48^2)/2)*$O$52)/($O$48*SQRT($O$52)))-$O$48*SQRT($O$52)))*$AC$31*EXP(-#REF!*$O$52)-NORMSDIST(-((LN($EP104/$AC$31)+(#REF!+($O$48^2)/2)*$O$52)/($O$48*SQRT($O$52))))*$EP104)*100*$AB$31,0)</f>
        <v>0</v>
      </c>
      <c r="FT104" s="69">
        <f ca="1">IFERROR((NORMSDIST(-(((LN($EP104/$AC$32)+(#REF!+($O$48^2)/2)*$O$52)/($O$48*SQRT($O$52)))-$O$48*SQRT($O$52)))*$AC$32*EXP(-#REF!*$O$52)-NORMSDIST(-((LN($EP104/$AC$32)+(#REF!+($O$48^2)/2)*$O$52)/($O$48*SQRT($O$52))))*$EP104)*100*$AB$32,0)</f>
        <v>0</v>
      </c>
      <c r="FU104" s="69">
        <f ca="1">IFERROR((NORMSDIST(-(((LN($EP104/$AC$33)+(#REF!+($O$48^2)/2)*$O$52)/($O$48*SQRT($O$52)))-$O$48*SQRT($O$52)))*$AC$33*EXP(-#REF!*$O$52)-NORMSDIST(-((LN($EP104/$AC$33)+(#REF!+($O$48^2)/2)*$O$52)/($O$48*SQRT($O$52))))*$EP104)*100*$AB$33,0)</f>
        <v>0</v>
      </c>
      <c r="FV104" s="69">
        <f ca="1">IFERROR((NORMSDIST(-(((LN($EP104/$AC$34)+(#REF!+($O$48^2)/2)*$O$52)/($O$48*SQRT($O$52)))-$O$48*SQRT($O$52)))*$AC$34*EXP(-#REF!*$O$52)-NORMSDIST(-((LN($EP104/$AC$34)+(#REF!+($O$48^2)/2)*$O$52)/($O$48*SQRT($O$52))))*$EP104)*100*$AB$34,0)</f>
        <v>0</v>
      </c>
      <c r="FW104" s="69">
        <f ca="1">IFERROR((NORMSDIST(-(((LN($EP104/$AC$35)+(#REF!+($O$48^2)/2)*$O$52)/($O$48*SQRT($O$52)))-$O$48*SQRT($O$52)))*$AC$35*EXP(-#REF!*$O$52)-NORMSDIST(-((LN($EP104/$AC$35)+(#REF!+($O$48^2)/2)*$O$52)/($O$48*SQRT($O$52))))*$EP104)*100*$AB$35,0)</f>
        <v>0</v>
      </c>
      <c r="FX104" s="69">
        <f ca="1">IFERROR((NORMSDIST(-(((LN($EP104/$AC$36)+(#REF!+($O$48^2)/2)*$O$52)/($O$48*SQRT($O$52)))-$O$48*SQRT($O$52)))*$AC$36*EXP(-#REF!*$O$52)-NORMSDIST(-((LN($EP104/$AC$36)+(#REF!+($O$48^2)/2)*$O$52)/($O$48*SQRT($O$52))))*$EP104)*100*$AB$36,0)</f>
        <v>0</v>
      </c>
      <c r="FY104" s="69">
        <f ca="1">IFERROR((NORMSDIST(-(((LN($EP104/$AC$37)+(#REF!+($O$48^2)/2)*$O$52)/($O$48*SQRT($O$52)))-$O$48*SQRT($O$52)))*$AC$37*EXP(-#REF!*$O$52)-NORMSDIST(-((LN($EP104/$AC$37)+(#REF!+($O$48^2)/2)*$O$52)/($O$48*SQRT($O$52))))*$EP104)*100*$AB$37,0)</f>
        <v>0</v>
      </c>
      <c r="FZ104" s="69">
        <f ca="1">IFERROR((NORMSDIST(-(((LN($EP104/$AC$38)+(#REF!+($O$48^2)/2)*$O$52)/($O$48*SQRT($O$52)))-$O$48*SQRT($O$52)))*$AC$38*EXP(-#REF!*$O$52)-NORMSDIST(-((LN($EP104/$AC$38)+(#REF!+($O$48^2)/2)*$O$52)/($O$48*SQRT($O$52))))*$EP104)*100*$AB$38,0)</f>
        <v>0</v>
      </c>
      <c r="GA104" s="69">
        <f ca="1">IFERROR((NORMSDIST(-(((LN($EP104/$AC$39)+(#REF!+($O$48^2)/2)*$O$52)/($O$48*SQRT($O$52)))-$O$48*SQRT($O$52)))*$AC$39*EXP(-#REF!*$O$52)-NORMSDIST(-((LN($EP104/$AC$39)+(#REF!+($O$48^2)/2)*$O$52)/($O$48*SQRT($O$52))))*$EP104)*100*$AB$39,0)</f>
        <v>0</v>
      </c>
      <c r="GB104" s="69">
        <f ca="1">IFERROR((NORMSDIST(-(((LN($EP104/$AC$40)+(#REF!+($O$48^2)/2)*$O$52)/($O$48*SQRT($O$52)))-$O$48*SQRT($O$52)))*$AC$40*EXP(-#REF!*$O$52)-NORMSDIST(-((LN($EP104/$AC$40)+(#REF!+($O$48^2)/2)*$O$52)/($O$48*SQRT($O$52))))*$EP104)*100*$AB$40,0)</f>
        <v>0</v>
      </c>
      <c r="GC104" s="69">
        <f ca="1">IFERROR((NORMSDIST(-(((LN($EP104/$AC$41)+(#REF!+($O$48^2)/2)*$O$52)/($O$48*SQRT($O$52)))-$O$48*SQRT($O$52)))*$AC$41*EXP(-#REF!*$O$52)-NORMSDIST(-((LN($EP104/$AC$41)+(#REF!+($O$48^2)/2)*$O$52)/($O$48*SQRT($O$52))))*$EP104)*100*$AB$41,0)</f>
        <v>0</v>
      </c>
      <c r="GD104" s="69">
        <f ca="1">IFERROR((NORMSDIST(-(((LN($EP104/$AC$42)+(#REF!+($O$48^2)/2)*$O$52)/($O$48*SQRT($O$52)))-$O$48*SQRT($O$52)))*$AC$42*EXP(-#REF!*$O$52)-NORMSDIST(-((LN($EP104/$AC$42)+(#REF!+($O$48^2)/2)*$O$52)/($O$48*SQRT($O$52))))*$EP104)*100*$AB$42,0)</f>
        <v>0</v>
      </c>
      <c r="GE104" s="102">
        <f t="shared" ca="1" si="189"/>
        <v>0</v>
      </c>
    </row>
    <row r="105" spans="103:187">
      <c r="CY105" s="68">
        <f t="shared" si="186"/>
        <v>2983.8068703292033</v>
      </c>
      <c r="CZ105" s="69">
        <f t="shared" si="190"/>
        <v>0</v>
      </c>
      <c r="DA105" s="69">
        <f t="shared" si="191"/>
        <v>0</v>
      </c>
      <c r="DB105" s="69">
        <f t="shared" si="192"/>
        <v>0</v>
      </c>
      <c r="DC105" s="69">
        <f t="shared" si="193"/>
        <v>0</v>
      </c>
      <c r="DD105" s="69">
        <f t="shared" si="194"/>
        <v>-37287.938901238973</v>
      </c>
      <c r="DE105" s="69">
        <f t="shared" si="195"/>
        <v>0</v>
      </c>
      <c r="DF105" s="69">
        <f t="shared" si="196"/>
        <v>0</v>
      </c>
      <c r="DG105" s="69">
        <f t="shared" si="197"/>
        <v>0</v>
      </c>
      <c r="DH105" s="69">
        <f t="shared" si="198"/>
        <v>0</v>
      </c>
      <c r="DI105" s="69">
        <f t="shared" si="199"/>
        <v>0</v>
      </c>
      <c r="DJ105" s="69">
        <f t="shared" si="200"/>
        <v>0</v>
      </c>
      <c r="DK105" s="69">
        <f t="shared" si="201"/>
        <v>0</v>
      </c>
      <c r="DL105" s="69">
        <f t="shared" si="202"/>
        <v>0</v>
      </c>
      <c r="DM105" s="69">
        <f t="shared" si="203"/>
        <v>0</v>
      </c>
      <c r="DN105" s="69">
        <f t="shared" si="204"/>
        <v>0</v>
      </c>
      <c r="DO105" s="69">
        <f t="shared" si="205"/>
        <v>0</v>
      </c>
      <c r="DP105" s="69">
        <f t="shared" si="206"/>
        <v>0</v>
      </c>
      <c r="DQ105" s="69">
        <f t="shared" si="207"/>
        <v>0</v>
      </c>
      <c r="DR105" s="69">
        <f t="shared" si="208"/>
        <v>0</v>
      </c>
      <c r="DS105" s="69">
        <f t="shared" si="209"/>
        <v>0</v>
      </c>
      <c r="DT105" s="69">
        <f t="shared" si="210"/>
        <v>0</v>
      </c>
      <c r="DU105" s="69">
        <f t="shared" si="211"/>
        <v>0</v>
      </c>
      <c r="DV105" s="69">
        <f t="shared" si="212"/>
        <v>0</v>
      </c>
      <c r="DW105" s="69">
        <f t="shared" si="213"/>
        <v>0</v>
      </c>
      <c r="DX105" s="69">
        <f t="shared" si="214"/>
        <v>0</v>
      </c>
      <c r="DY105" s="69">
        <f t="shared" si="215"/>
        <v>0</v>
      </c>
      <c r="DZ105" s="69">
        <f t="shared" si="216"/>
        <v>0</v>
      </c>
      <c r="EA105" s="69">
        <f t="shared" si="217"/>
        <v>0</v>
      </c>
      <c r="EB105" s="69">
        <f t="shared" si="218"/>
        <v>0</v>
      </c>
      <c r="EC105" s="69">
        <f t="shared" si="219"/>
        <v>0</v>
      </c>
      <c r="ED105" s="69">
        <f t="shared" si="220"/>
        <v>0</v>
      </c>
      <c r="EE105" s="69">
        <f t="shared" si="221"/>
        <v>0</v>
      </c>
      <c r="EF105" s="69">
        <f t="shared" si="222"/>
        <v>0</v>
      </c>
      <c r="EG105" s="69">
        <f t="shared" si="223"/>
        <v>0</v>
      </c>
      <c r="EH105" s="69">
        <f t="shared" si="224"/>
        <v>0</v>
      </c>
      <c r="EI105" s="69">
        <f t="shared" si="225"/>
        <v>0</v>
      </c>
      <c r="EJ105" s="69">
        <f t="shared" si="226"/>
        <v>0</v>
      </c>
      <c r="EK105" s="69">
        <f t="shared" si="227"/>
        <v>0</v>
      </c>
      <c r="EL105" s="69">
        <f t="shared" si="228"/>
        <v>0</v>
      </c>
      <c r="EM105" s="69">
        <f t="shared" si="229"/>
        <v>0</v>
      </c>
      <c r="EN105" s="102">
        <f t="shared" si="187"/>
        <v>-37287.938901238973</v>
      </c>
      <c r="EO105" s="58"/>
      <c r="EP105" s="68">
        <f t="shared" si="188"/>
        <v>2983.8068703292033</v>
      </c>
      <c r="EQ105" s="69">
        <f ca="1">IFERROR((NORMSDIST(-(((LN($EP105/$AC$3)+(#REF!+($O$48^2)/2)*$O$52)/($O$48*SQRT($O$52)))-$O$48*SQRT($O$52)))*$AC$3*EXP(-#REF!*$O$52)-NORMSDIST(-((LN($EP105/$AC$3)+(#REF!+($O$48^2)/2)*$O$52)/($O$48*SQRT($O$52))))*$EP105)*100*$AB$3,0)</f>
        <v>0</v>
      </c>
      <c r="ER105" s="69">
        <f ca="1">IFERROR((NORMSDIST(-(((LN($EP105/$AC$4)+(#REF!+($O$48^2)/2)*$O$52)/($O$48*SQRT($O$52)))-$O$48*SQRT($O$52)))*$AC$4*EXP(-#REF!*$O$52)-NORMSDIST(-((LN($EP105/$AC$4)+(#REF!+($O$48^2)/2)*$O$52)/($O$48*SQRT($O$52))))*$EP105)*100*$AB$4,0)</f>
        <v>0</v>
      </c>
      <c r="ES105" s="69">
        <f ca="1">IFERROR((NORMSDIST(-(((LN($EP105/$AC$5)+(#REF!+($O$48^2)/2)*$O$52)/($O$48*SQRT($O$52)))-$O$48*SQRT($O$52)))*$AC$5*EXP(-#REF!*$O$52)-NORMSDIST(-((LN($EP105/$AC$5)+(#REF!+($O$48^2)/2)*$O$52)/($O$48*SQRT($O$52))))*$EP105)*100*$AB$5,0)</f>
        <v>0</v>
      </c>
      <c r="ET105" s="69">
        <f ca="1">IFERROR((NORMSDIST(-(((LN($EP105/$AC$6)+(#REF!+($O$48^2)/2)*$O$52)/($O$48*SQRT($O$52)))-$O$48*SQRT($O$52)))*$AC$6*EXP(-#REF!*$O$52)-NORMSDIST(-((LN($EP105/$AC$6)+(#REF!+($O$48^2)/2)*$O$52)/($O$48*SQRT($O$52))))*$EP105)*100*$AB$6,0)</f>
        <v>0</v>
      </c>
      <c r="EU105" s="69">
        <f ca="1">IFERROR((NORMSDIST(-(((LN($EP105/$AC$7)+(#REF!+($O$48^2)/2)*$O$52)/($O$48*SQRT($O$52)))-$O$48*SQRT($O$52)))*$AC$7*EXP(-#REF!*$O$52)-NORMSDIST(-((LN($EP105/$AC$7)+(#REF!+($O$48^2)/2)*$O$52)/($O$48*SQRT($O$52))))*$EP105)*100*$AB$7,0)</f>
        <v>0</v>
      </c>
      <c r="EV105" s="69">
        <f ca="1">IFERROR((NORMSDIST(-(((LN($EP105/$AC$8)+(#REF!+($O$48^2)/2)*$O$52)/($O$48*SQRT($O$52)))-$O$48*SQRT($O$52)))*$AC$8*EXP(-#REF!*$O$52)-NORMSDIST(-((LN($EP105/$AC$8)+(#REF!+($O$48^2)/2)*$O$52)/($O$48*SQRT($O$52))))*$EP105)*100*$AB$8,0)</f>
        <v>0</v>
      </c>
      <c r="EW105" s="69">
        <f ca="1">IFERROR((NORMSDIST(-(((LN($EP105/$AC$9)+(#REF!+($O$48^2)/2)*$O$52)/($O$48*SQRT($O$52)))-$O$48*SQRT($O$52)))*$AC$9*EXP(-#REF!*$O$52)-NORMSDIST(-((LN($EP105/$AC$9)+(#REF!+($O$48^2)/2)*$O$52)/($O$48*SQRT($O$52))))*$EP105)*100*$AB$9,0)</f>
        <v>0</v>
      </c>
      <c r="EX105" s="69">
        <f ca="1">IFERROR((NORMSDIST(-(((LN($EP105/$AC$10)+(#REF!+($O$48^2)/2)*$O$52)/($O$48*SQRT($O$52)))-$O$48*SQRT($O$52)))*$AC$10*EXP(-#REF!*$O$52)-NORMSDIST(-((LN($EP105/$AC$10)+(#REF!+($O$48^2)/2)*$O$52)/($O$48*SQRT($O$52))))*$EP105)*100*$AB$10,0)</f>
        <v>0</v>
      </c>
      <c r="EY105" s="69">
        <f ca="1">IFERROR((NORMSDIST(-(((LN($EP105/$AC$11)+(#REF!+($O$48^2)/2)*$O$52)/($O$48*SQRT($O$52)))-$O$48*SQRT($O$52)))*$AC$11*EXP(-#REF!*$O$52)-NORMSDIST(-((LN($EP105/$AC$11)+(#REF!+($O$48^2)/2)*$O$52)/($O$48*SQRT($O$52))))*$EP105)*100*$AB$11,0)</f>
        <v>0</v>
      </c>
      <c r="EZ105" s="69">
        <f ca="1">IFERROR((NORMSDIST(-(((LN($EP105/$AC$12)+(#REF!+($O$48^2)/2)*$O$52)/($O$48*SQRT($O$52)))-$O$48*SQRT($O$52)))*$AC$12*EXP(-#REF!*$O$52)-NORMSDIST(-((LN($EP105/$AC$12)+(#REF!+($O$48^2)/2)*$O$52)/($O$48*SQRT($O$52))))*$EP105)*100*$AB$12,0)</f>
        <v>0</v>
      </c>
      <c r="FA105" s="69">
        <f ca="1">IFERROR((NORMSDIST(-(((LN($EP105/$AC$13)+(#REF!+($O$48^2)/2)*$O$52)/($O$48*SQRT($O$52)))-$O$48*SQRT($O$52)))*$AC$13*EXP(-#REF!*$O$52)-NORMSDIST(-((LN($EP105/$AC$13)+(#REF!+($O$48^2)/2)*$O$52)/($O$48*SQRT($O$52))))*$EP105)*100*$AB$13,0)</f>
        <v>0</v>
      </c>
      <c r="FB105" s="69">
        <f ca="1">IFERROR((NORMSDIST(-(((LN($EP105/$AC$14)+(#REF!+($O$48^2)/2)*$O$52)/($O$48*SQRT($O$52)))-$O$48*SQRT($O$52)))*$AC$14*EXP(-#REF!*$O$52)-NORMSDIST(-((LN($EP105/$AC$14)+(#REF!+($O$48^2)/2)*$O$52)/($O$48*SQRT($O$52))))*$EP105)*100*$AB$14,0)</f>
        <v>0</v>
      </c>
      <c r="FC105" s="69">
        <f ca="1">IFERROR((NORMSDIST(-(((LN($EP105/$AC$15)+(#REF!+($O$48^2)/2)*$O$52)/($O$48*SQRT($O$52)))-$O$48*SQRT($O$52)))*$AC$15*EXP(-#REF!*$O$52)-NORMSDIST(-((LN($EP105/$AC$15)+(#REF!+($O$48^2)/2)*$O$52)/($O$48*SQRT($O$52))))*$EP105)*100*$AB$15,0)</f>
        <v>0</v>
      </c>
      <c r="FD105" s="69">
        <f ca="1">IFERROR((NORMSDIST(-(((LN($EP105/$AC$16)+(#REF!+($O$48^2)/2)*$O$52)/($O$48*SQRT($O$52)))-$O$48*SQRT($O$52)))*$AC$16*EXP(-#REF!*$O$52)-NORMSDIST(-((LN($EP105/$AC$16)+(#REF!+($O$48^2)/2)*$O$52)/($O$48*SQRT($O$52))))*$EP105)*100*$AB$16,0)</f>
        <v>0</v>
      </c>
      <c r="FE105" s="69">
        <f ca="1">IFERROR((NORMSDIST(-(((LN($EP105/$AC$17)+(#REF!+($O$48^2)/2)*$O$52)/($O$48*SQRT($O$52)))-$O$48*SQRT($O$52)))*$AC$17*EXP(-#REF!*$O$52)-NORMSDIST(-((LN($EP105/$AC$17)+(#REF!+($O$48^2)/2)*$O$52)/($O$48*SQRT($O$52))))*$EP105)*100*$AB$17,0)</f>
        <v>0</v>
      </c>
      <c r="FF105" s="69">
        <f ca="1">IFERROR((NORMSDIST(-(((LN($EP105/$AC$18)+(#REF!+($O$48^2)/2)*$O$52)/($O$48*SQRT($O$52)))-$O$48*SQRT($O$52)))*$AC$18*EXP(-#REF!*$O$52)-NORMSDIST(-((LN($EP105/$AC$18)+(#REF!+($O$48^2)/2)*$O$52)/($O$48*SQRT($O$52))))*$EP105)*100*$AB$18,0)</f>
        <v>0</v>
      </c>
      <c r="FG105" s="69">
        <f ca="1">IFERROR((NORMSDIST(-(((LN($EP105/$AC$19)+(#REF!+($O$48^2)/2)*$O$52)/($O$48*SQRT($O$52)))-$O$48*SQRT($O$52)))*$AC$19*EXP(-#REF!*$O$52)-NORMSDIST(-((LN($EP105/$AC$19)+(#REF!+($O$48^2)/2)*$O$52)/($O$48*SQRT($O$52))))*$EP105)*100*$AB$19,0)</f>
        <v>0</v>
      </c>
      <c r="FH105" s="69">
        <f ca="1">IFERROR((NORMSDIST(-(((LN($EP105/$AC$20)+(#REF!+($O$48^2)/2)*$O$52)/($O$48*SQRT($O$52)))-$O$48*SQRT($O$52)))*$AC$20*EXP(-#REF!*$O$52)-NORMSDIST(-((LN($EP105/$AC$20)+(#REF!+($O$48^2)/2)*$O$52)/($O$48*SQRT($O$52))))*$EP105)*100*$AB$20,0)</f>
        <v>0</v>
      </c>
      <c r="FI105" s="69">
        <f ca="1">IFERROR((NORMSDIST(-(((LN($EP105/$AC$21)+(#REF!+($O$48^2)/2)*$O$52)/($O$48*SQRT($O$52)))-$O$48*SQRT($O$52)))*$AC$21*EXP(-#REF!*$O$52)-NORMSDIST(-((LN($EP105/$AC$21)+(#REF!+($O$48^2)/2)*$O$52)/($O$48*SQRT($O$52))))*$EP105)*100*$AB$21,0)</f>
        <v>0</v>
      </c>
      <c r="FJ105" s="69">
        <f ca="1">IFERROR((NORMSDIST(-(((LN($EP105/$AC$22)+(#REF!+($O$48^2)/2)*$O$52)/($O$48*SQRT($O$52)))-$O$48*SQRT($O$52)))*$AC$22*EXP(-#REF!*$O$52)-NORMSDIST(-((LN($EP105/$AC$22)+(#REF!+($O$48^2)/2)*$O$52)/($O$48*SQRT($O$52))))*$EP105)*100*$AB$22,0)</f>
        <v>0</v>
      </c>
      <c r="FK105" s="69">
        <f ca="1">IFERROR((NORMSDIST(-(((LN($EP105/$AC$23)+(#REF!+($O$48^2)/2)*$O$52)/($O$48*SQRT($O$52)))-$O$48*SQRT($O$52)))*$AC$23*EXP(-#REF!*$O$52)-NORMSDIST(-((LN($EP105/$AC$23)+(#REF!+($O$48^2)/2)*$O$52)/($O$48*SQRT($O$52))))*$EP105)*100*$AB$23,0)</f>
        <v>0</v>
      </c>
      <c r="FL105" s="69">
        <f ca="1">IFERROR((NORMSDIST(-(((LN($EP105/$AC$24)+(#REF!+($O$48^2)/2)*$O$52)/($O$48*SQRT($O$52)))-$O$48*SQRT($O$52)))*$AC$24*EXP(-#REF!*$O$52)-NORMSDIST(-((LN($EP105/$AC$24)+(#REF!+($O$48^2)/2)*$O$52)/($O$48*SQRT($O$52))))*$EP105)*100*$AB$24,0)</f>
        <v>0</v>
      </c>
      <c r="FM105" s="69">
        <f ca="1">IFERROR((NORMSDIST(-(((LN($EP105/$AC$25)+(#REF!+($O$48^2)/2)*$O$52)/($O$48*SQRT($O$52)))-$O$48*SQRT($O$52)))*$AC$25*EXP(-#REF!*$O$52)-NORMSDIST(-((LN($EP105/$AC$25)+(#REF!+($O$48^2)/2)*$O$52)/($O$48*SQRT($O$52))))*$EP105)*100*$AB$25,0)</f>
        <v>0</v>
      </c>
      <c r="FN105" s="69">
        <f ca="1">IFERROR((NORMSDIST(-(((LN($EP105/$AC$26)+(#REF!+($O$48^2)/2)*$O$52)/($O$48*SQRT($O$52)))-$O$48*SQRT($O$52)))*$AC$26*EXP(-#REF!*$O$52)-NORMSDIST(-((LN($EP105/$AC$26)+(#REF!+($O$48^2)/2)*$O$52)/($O$48*SQRT($O$52))))*$EP105)*100*$AB$26,0)</f>
        <v>0</v>
      </c>
      <c r="FO105" s="69">
        <f ca="1">IFERROR((NORMSDIST(-(((LN($EP105/$AC$27)+(#REF!+($O$48^2)/2)*$O$52)/($O$48*SQRT($O$52)))-$O$48*SQRT($O$52)))*$AC$27*EXP(-#REF!*$O$52)-NORMSDIST(-((LN($EP105/$AC$27)+(#REF!+($O$48^2)/2)*$O$52)/($O$48*SQRT($O$52))))*$EP105)*100*$AB$27,0)</f>
        <v>0</v>
      </c>
      <c r="FP105" s="69">
        <f ca="1">IFERROR((NORMSDIST(-(((LN($EP105/$AC$28)+(#REF!+($O$48^2)/2)*$O$52)/($O$48*SQRT($O$52)))-$O$48*SQRT($O$52)))*$AC$28*EXP(-#REF!*$O$52)-NORMSDIST(-((LN($EP105/$AC$28)+(#REF!+($O$48^2)/2)*$O$52)/($O$48*SQRT($O$52))))*$EP105)*100*$AB$28,0)</f>
        <v>0</v>
      </c>
      <c r="FQ105" s="69">
        <f ca="1">IFERROR((NORMSDIST(-(((LN($EP105/$AC$29)+(#REF!+($O$48^2)/2)*$O$52)/($O$48*SQRT($O$52)))-$O$48*SQRT($O$52)))*$AC$29*EXP(-#REF!*$O$52)-NORMSDIST(-((LN($EP105/$AC$29)+(#REF!+($O$48^2)/2)*$O$52)/($O$48*SQRT($O$52))))*$EP105)*100*$AB$29,0)</f>
        <v>0</v>
      </c>
      <c r="FR105" s="69">
        <f ca="1">IFERROR((NORMSDIST(-(((LN($EP105/$AC$30)+(#REF!+($O$48^2)/2)*$O$52)/($O$48*SQRT($O$52)))-$O$48*SQRT($O$52)))*$AC$30*EXP(-#REF!*$O$52)-NORMSDIST(-((LN($EP105/$AC$30)+(#REF!+($O$48^2)/2)*$O$52)/($O$48*SQRT($O$52))))*$EP105)*100*$AB$30,0)</f>
        <v>0</v>
      </c>
      <c r="FS105" s="69">
        <f ca="1">IFERROR((NORMSDIST(-(((LN($EP105/$AC$31)+(#REF!+($O$48^2)/2)*$O$52)/($O$48*SQRT($O$52)))-$O$48*SQRT($O$52)))*$AC$31*EXP(-#REF!*$O$52)-NORMSDIST(-((LN($EP105/$AC$31)+(#REF!+($O$48^2)/2)*$O$52)/($O$48*SQRT($O$52))))*$EP105)*100*$AB$31,0)</f>
        <v>0</v>
      </c>
      <c r="FT105" s="69">
        <f ca="1">IFERROR((NORMSDIST(-(((LN($EP105/$AC$32)+(#REF!+($O$48^2)/2)*$O$52)/($O$48*SQRT($O$52)))-$O$48*SQRT($O$52)))*$AC$32*EXP(-#REF!*$O$52)-NORMSDIST(-((LN($EP105/$AC$32)+(#REF!+($O$48^2)/2)*$O$52)/($O$48*SQRT($O$52))))*$EP105)*100*$AB$32,0)</f>
        <v>0</v>
      </c>
      <c r="FU105" s="69">
        <f ca="1">IFERROR((NORMSDIST(-(((LN($EP105/$AC$33)+(#REF!+($O$48^2)/2)*$O$52)/($O$48*SQRT($O$52)))-$O$48*SQRT($O$52)))*$AC$33*EXP(-#REF!*$O$52)-NORMSDIST(-((LN($EP105/$AC$33)+(#REF!+($O$48^2)/2)*$O$52)/($O$48*SQRT($O$52))))*$EP105)*100*$AB$33,0)</f>
        <v>0</v>
      </c>
      <c r="FV105" s="69">
        <f ca="1">IFERROR((NORMSDIST(-(((LN($EP105/$AC$34)+(#REF!+($O$48^2)/2)*$O$52)/($O$48*SQRT($O$52)))-$O$48*SQRT($O$52)))*$AC$34*EXP(-#REF!*$O$52)-NORMSDIST(-((LN($EP105/$AC$34)+(#REF!+($O$48^2)/2)*$O$52)/($O$48*SQRT($O$52))))*$EP105)*100*$AB$34,0)</f>
        <v>0</v>
      </c>
      <c r="FW105" s="69">
        <f ca="1">IFERROR((NORMSDIST(-(((LN($EP105/$AC$35)+(#REF!+($O$48^2)/2)*$O$52)/($O$48*SQRT($O$52)))-$O$48*SQRT($O$52)))*$AC$35*EXP(-#REF!*$O$52)-NORMSDIST(-((LN($EP105/$AC$35)+(#REF!+($O$48^2)/2)*$O$52)/($O$48*SQRT($O$52))))*$EP105)*100*$AB$35,0)</f>
        <v>0</v>
      </c>
      <c r="FX105" s="69">
        <f ca="1">IFERROR((NORMSDIST(-(((LN($EP105/$AC$36)+(#REF!+($O$48^2)/2)*$O$52)/($O$48*SQRT($O$52)))-$O$48*SQRT($O$52)))*$AC$36*EXP(-#REF!*$O$52)-NORMSDIST(-((LN($EP105/$AC$36)+(#REF!+($O$48^2)/2)*$O$52)/($O$48*SQRT($O$52))))*$EP105)*100*$AB$36,0)</f>
        <v>0</v>
      </c>
      <c r="FY105" s="69">
        <f ca="1">IFERROR((NORMSDIST(-(((LN($EP105/$AC$37)+(#REF!+($O$48^2)/2)*$O$52)/($O$48*SQRT($O$52)))-$O$48*SQRT($O$52)))*$AC$37*EXP(-#REF!*$O$52)-NORMSDIST(-((LN($EP105/$AC$37)+(#REF!+($O$48^2)/2)*$O$52)/($O$48*SQRT($O$52))))*$EP105)*100*$AB$37,0)</f>
        <v>0</v>
      </c>
      <c r="FZ105" s="69">
        <f ca="1">IFERROR((NORMSDIST(-(((LN($EP105/$AC$38)+(#REF!+($O$48^2)/2)*$O$52)/($O$48*SQRT($O$52)))-$O$48*SQRT($O$52)))*$AC$38*EXP(-#REF!*$O$52)-NORMSDIST(-((LN($EP105/$AC$38)+(#REF!+($O$48^2)/2)*$O$52)/($O$48*SQRT($O$52))))*$EP105)*100*$AB$38,0)</f>
        <v>0</v>
      </c>
      <c r="GA105" s="69">
        <f ca="1">IFERROR((NORMSDIST(-(((LN($EP105/$AC$39)+(#REF!+($O$48^2)/2)*$O$52)/($O$48*SQRT($O$52)))-$O$48*SQRT($O$52)))*$AC$39*EXP(-#REF!*$O$52)-NORMSDIST(-((LN($EP105/$AC$39)+(#REF!+($O$48^2)/2)*$O$52)/($O$48*SQRT($O$52))))*$EP105)*100*$AB$39,0)</f>
        <v>0</v>
      </c>
      <c r="GB105" s="69">
        <f ca="1">IFERROR((NORMSDIST(-(((LN($EP105/$AC$40)+(#REF!+($O$48^2)/2)*$O$52)/($O$48*SQRT($O$52)))-$O$48*SQRT($O$52)))*$AC$40*EXP(-#REF!*$O$52)-NORMSDIST(-((LN($EP105/$AC$40)+(#REF!+($O$48^2)/2)*$O$52)/($O$48*SQRT($O$52))))*$EP105)*100*$AB$40,0)</f>
        <v>0</v>
      </c>
      <c r="GC105" s="69">
        <f ca="1">IFERROR((NORMSDIST(-(((LN($EP105/$AC$41)+(#REF!+($O$48^2)/2)*$O$52)/($O$48*SQRT($O$52)))-$O$48*SQRT($O$52)))*$AC$41*EXP(-#REF!*$O$52)-NORMSDIST(-((LN($EP105/$AC$41)+(#REF!+($O$48^2)/2)*$O$52)/($O$48*SQRT($O$52))))*$EP105)*100*$AB$41,0)</f>
        <v>0</v>
      </c>
      <c r="GD105" s="69">
        <f ca="1">IFERROR((NORMSDIST(-(((LN($EP105/$AC$42)+(#REF!+($O$48^2)/2)*$O$52)/($O$48*SQRT($O$52)))-$O$48*SQRT($O$52)))*$AC$42*EXP(-#REF!*$O$52)-NORMSDIST(-((LN($EP105/$AC$42)+(#REF!+($O$48^2)/2)*$O$52)/($O$48*SQRT($O$52))))*$EP105)*100*$AB$42,0)</f>
        <v>0</v>
      </c>
      <c r="GE105" s="102">
        <f t="shared" ca="1" si="189"/>
        <v>0</v>
      </c>
    </row>
    <row r="106" spans="103:187">
      <c r="CY106" s="68">
        <f t="shared" si="186"/>
        <v>3044.7008880910239</v>
      </c>
      <c r="CZ106" s="69">
        <f t="shared" si="190"/>
        <v>0</v>
      </c>
      <c r="DA106" s="69">
        <f t="shared" si="191"/>
        <v>0</v>
      </c>
      <c r="DB106" s="69">
        <f t="shared" si="192"/>
        <v>0</v>
      </c>
      <c r="DC106" s="69">
        <f t="shared" si="193"/>
        <v>0</v>
      </c>
      <c r="DD106" s="69">
        <f t="shared" si="194"/>
        <v>-19019.733572692803</v>
      </c>
      <c r="DE106" s="69">
        <f t="shared" si="195"/>
        <v>0</v>
      </c>
      <c r="DF106" s="69">
        <f t="shared" si="196"/>
        <v>0</v>
      </c>
      <c r="DG106" s="69">
        <f t="shared" si="197"/>
        <v>0</v>
      </c>
      <c r="DH106" s="69">
        <f t="shared" si="198"/>
        <v>0</v>
      </c>
      <c r="DI106" s="69">
        <f t="shared" si="199"/>
        <v>0</v>
      </c>
      <c r="DJ106" s="69">
        <f t="shared" si="200"/>
        <v>0</v>
      </c>
      <c r="DK106" s="69">
        <f t="shared" si="201"/>
        <v>0</v>
      </c>
      <c r="DL106" s="69">
        <f t="shared" si="202"/>
        <v>0</v>
      </c>
      <c r="DM106" s="69">
        <f t="shared" si="203"/>
        <v>0</v>
      </c>
      <c r="DN106" s="69">
        <f t="shared" si="204"/>
        <v>0</v>
      </c>
      <c r="DO106" s="69">
        <f t="shared" si="205"/>
        <v>0</v>
      </c>
      <c r="DP106" s="69">
        <f t="shared" si="206"/>
        <v>0</v>
      </c>
      <c r="DQ106" s="69">
        <f t="shared" si="207"/>
        <v>0</v>
      </c>
      <c r="DR106" s="69">
        <f t="shared" si="208"/>
        <v>0</v>
      </c>
      <c r="DS106" s="69">
        <f t="shared" si="209"/>
        <v>0</v>
      </c>
      <c r="DT106" s="69">
        <f t="shared" si="210"/>
        <v>0</v>
      </c>
      <c r="DU106" s="69">
        <f t="shared" si="211"/>
        <v>0</v>
      </c>
      <c r="DV106" s="69">
        <f t="shared" si="212"/>
        <v>0</v>
      </c>
      <c r="DW106" s="69">
        <f t="shared" si="213"/>
        <v>0</v>
      </c>
      <c r="DX106" s="69">
        <f t="shared" si="214"/>
        <v>0</v>
      </c>
      <c r="DY106" s="69">
        <f t="shared" si="215"/>
        <v>0</v>
      </c>
      <c r="DZ106" s="69">
        <f t="shared" si="216"/>
        <v>0</v>
      </c>
      <c r="EA106" s="69">
        <f t="shared" si="217"/>
        <v>0</v>
      </c>
      <c r="EB106" s="69">
        <f t="shared" si="218"/>
        <v>0</v>
      </c>
      <c r="EC106" s="69">
        <f t="shared" si="219"/>
        <v>0</v>
      </c>
      <c r="ED106" s="69">
        <f t="shared" si="220"/>
        <v>0</v>
      </c>
      <c r="EE106" s="69">
        <f t="shared" si="221"/>
        <v>0</v>
      </c>
      <c r="EF106" s="69">
        <f t="shared" si="222"/>
        <v>0</v>
      </c>
      <c r="EG106" s="69">
        <f t="shared" si="223"/>
        <v>0</v>
      </c>
      <c r="EH106" s="69">
        <f t="shared" si="224"/>
        <v>0</v>
      </c>
      <c r="EI106" s="69">
        <f t="shared" si="225"/>
        <v>0</v>
      </c>
      <c r="EJ106" s="69">
        <f t="shared" si="226"/>
        <v>0</v>
      </c>
      <c r="EK106" s="69">
        <f t="shared" si="227"/>
        <v>0</v>
      </c>
      <c r="EL106" s="69">
        <f t="shared" si="228"/>
        <v>0</v>
      </c>
      <c r="EM106" s="69">
        <f t="shared" si="229"/>
        <v>0</v>
      </c>
      <c r="EN106" s="102">
        <f t="shared" si="187"/>
        <v>-19019.733572692803</v>
      </c>
      <c r="EO106" s="58"/>
      <c r="EP106" s="68">
        <f t="shared" si="188"/>
        <v>3044.7008880910239</v>
      </c>
      <c r="EQ106" s="69">
        <f ca="1">IFERROR((NORMSDIST(-(((LN($EP106/$AC$3)+(#REF!+($O$48^2)/2)*$O$52)/($O$48*SQRT($O$52)))-$O$48*SQRT($O$52)))*$AC$3*EXP(-#REF!*$O$52)-NORMSDIST(-((LN($EP106/$AC$3)+(#REF!+($O$48^2)/2)*$O$52)/($O$48*SQRT($O$52))))*$EP106)*100*$AB$3,0)</f>
        <v>0</v>
      </c>
      <c r="ER106" s="69">
        <f ca="1">IFERROR((NORMSDIST(-(((LN($EP106/$AC$4)+(#REF!+($O$48^2)/2)*$O$52)/($O$48*SQRT($O$52)))-$O$48*SQRT($O$52)))*$AC$4*EXP(-#REF!*$O$52)-NORMSDIST(-((LN($EP106/$AC$4)+(#REF!+($O$48^2)/2)*$O$52)/($O$48*SQRT($O$52))))*$EP106)*100*$AB$4,0)</f>
        <v>0</v>
      </c>
      <c r="ES106" s="69">
        <f ca="1">IFERROR((NORMSDIST(-(((LN($EP106/$AC$5)+(#REF!+($O$48^2)/2)*$O$52)/($O$48*SQRT($O$52)))-$O$48*SQRT($O$52)))*$AC$5*EXP(-#REF!*$O$52)-NORMSDIST(-((LN($EP106/$AC$5)+(#REF!+($O$48^2)/2)*$O$52)/($O$48*SQRT($O$52))))*$EP106)*100*$AB$5,0)</f>
        <v>0</v>
      </c>
      <c r="ET106" s="69">
        <f ca="1">IFERROR((NORMSDIST(-(((LN($EP106/$AC$6)+(#REF!+($O$48^2)/2)*$O$52)/($O$48*SQRT($O$52)))-$O$48*SQRT($O$52)))*$AC$6*EXP(-#REF!*$O$52)-NORMSDIST(-((LN($EP106/$AC$6)+(#REF!+($O$48^2)/2)*$O$52)/($O$48*SQRT($O$52))))*$EP106)*100*$AB$6,0)</f>
        <v>0</v>
      </c>
      <c r="EU106" s="69">
        <f ca="1">IFERROR((NORMSDIST(-(((LN($EP106/$AC$7)+(#REF!+($O$48^2)/2)*$O$52)/($O$48*SQRT($O$52)))-$O$48*SQRT($O$52)))*$AC$7*EXP(-#REF!*$O$52)-NORMSDIST(-((LN($EP106/$AC$7)+(#REF!+($O$48^2)/2)*$O$52)/($O$48*SQRT($O$52))))*$EP106)*100*$AB$7,0)</f>
        <v>0</v>
      </c>
      <c r="EV106" s="69">
        <f ca="1">IFERROR((NORMSDIST(-(((LN($EP106/$AC$8)+(#REF!+($O$48^2)/2)*$O$52)/($O$48*SQRT($O$52)))-$O$48*SQRT($O$52)))*$AC$8*EXP(-#REF!*$O$52)-NORMSDIST(-((LN($EP106/$AC$8)+(#REF!+($O$48^2)/2)*$O$52)/($O$48*SQRT($O$52))))*$EP106)*100*$AB$8,0)</f>
        <v>0</v>
      </c>
      <c r="EW106" s="69">
        <f ca="1">IFERROR((NORMSDIST(-(((LN($EP106/$AC$9)+(#REF!+($O$48^2)/2)*$O$52)/($O$48*SQRT($O$52)))-$O$48*SQRT($O$52)))*$AC$9*EXP(-#REF!*$O$52)-NORMSDIST(-((LN($EP106/$AC$9)+(#REF!+($O$48^2)/2)*$O$52)/($O$48*SQRT($O$52))))*$EP106)*100*$AB$9,0)</f>
        <v>0</v>
      </c>
      <c r="EX106" s="69">
        <f ca="1">IFERROR((NORMSDIST(-(((LN($EP106/$AC$10)+(#REF!+($O$48^2)/2)*$O$52)/($O$48*SQRT($O$52)))-$O$48*SQRT($O$52)))*$AC$10*EXP(-#REF!*$O$52)-NORMSDIST(-((LN($EP106/$AC$10)+(#REF!+($O$48^2)/2)*$O$52)/($O$48*SQRT($O$52))))*$EP106)*100*$AB$10,0)</f>
        <v>0</v>
      </c>
      <c r="EY106" s="69">
        <f ca="1">IFERROR((NORMSDIST(-(((LN($EP106/$AC$11)+(#REF!+($O$48^2)/2)*$O$52)/($O$48*SQRT($O$52)))-$O$48*SQRT($O$52)))*$AC$11*EXP(-#REF!*$O$52)-NORMSDIST(-((LN($EP106/$AC$11)+(#REF!+($O$48^2)/2)*$O$52)/($O$48*SQRT($O$52))))*$EP106)*100*$AB$11,0)</f>
        <v>0</v>
      </c>
      <c r="EZ106" s="69">
        <f ca="1">IFERROR((NORMSDIST(-(((LN($EP106/$AC$12)+(#REF!+($O$48^2)/2)*$O$52)/($O$48*SQRT($O$52)))-$O$48*SQRT($O$52)))*$AC$12*EXP(-#REF!*$O$52)-NORMSDIST(-((LN($EP106/$AC$12)+(#REF!+($O$48^2)/2)*$O$52)/($O$48*SQRT($O$52))))*$EP106)*100*$AB$12,0)</f>
        <v>0</v>
      </c>
      <c r="FA106" s="69">
        <f ca="1">IFERROR((NORMSDIST(-(((LN($EP106/$AC$13)+(#REF!+($O$48^2)/2)*$O$52)/($O$48*SQRT($O$52)))-$O$48*SQRT($O$52)))*$AC$13*EXP(-#REF!*$O$52)-NORMSDIST(-((LN($EP106/$AC$13)+(#REF!+($O$48^2)/2)*$O$52)/($O$48*SQRT($O$52))))*$EP106)*100*$AB$13,0)</f>
        <v>0</v>
      </c>
      <c r="FB106" s="69">
        <f ca="1">IFERROR((NORMSDIST(-(((LN($EP106/$AC$14)+(#REF!+($O$48^2)/2)*$O$52)/($O$48*SQRT($O$52)))-$O$48*SQRT($O$52)))*$AC$14*EXP(-#REF!*$O$52)-NORMSDIST(-((LN($EP106/$AC$14)+(#REF!+($O$48^2)/2)*$O$52)/($O$48*SQRT($O$52))))*$EP106)*100*$AB$14,0)</f>
        <v>0</v>
      </c>
      <c r="FC106" s="69">
        <f ca="1">IFERROR((NORMSDIST(-(((LN($EP106/$AC$15)+(#REF!+($O$48^2)/2)*$O$52)/($O$48*SQRT($O$52)))-$O$48*SQRT($O$52)))*$AC$15*EXP(-#REF!*$O$52)-NORMSDIST(-((LN($EP106/$AC$15)+(#REF!+($O$48^2)/2)*$O$52)/($O$48*SQRT($O$52))))*$EP106)*100*$AB$15,0)</f>
        <v>0</v>
      </c>
      <c r="FD106" s="69">
        <f ca="1">IFERROR((NORMSDIST(-(((LN($EP106/$AC$16)+(#REF!+($O$48^2)/2)*$O$52)/($O$48*SQRT($O$52)))-$O$48*SQRT($O$52)))*$AC$16*EXP(-#REF!*$O$52)-NORMSDIST(-((LN($EP106/$AC$16)+(#REF!+($O$48^2)/2)*$O$52)/($O$48*SQRT($O$52))))*$EP106)*100*$AB$16,0)</f>
        <v>0</v>
      </c>
      <c r="FE106" s="69">
        <f ca="1">IFERROR((NORMSDIST(-(((LN($EP106/$AC$17)+(#REF!+($O$48^2)/2)*$O$52)/($O$48*SQRT($O$52)))-$O$48*SQRT($O$52)))*$AC$17*EXP(-#REF!*$O$52)-NORMSDIST(-((LN($EP106/$AC$17)+(#REF!+($O$48^2)/2)*$O$52)/($O$48*SQRT($O$52))))*$EP106)*100*$AB$17,0)</f>
        <v>0</v>
      </c>
      <c r="FF106" s="69">
        <f ca="1">IFERROR((NORMSDIST(-(((LN($EP106/$AC$18)+(#REF!+($O$48^2)/2)*$O$52)/($O$48*SQRT($O$52)))-$O$48*SQRT($O$52)))*$AC$18*EXP(-#REF!*$O$52)-NORMSDIST(-((LN($EP106/$AC$18)+(#REF!+($O$48^2)/2)*$O$52)/($O$48*SQRT($O$52))))*$EP106)*100*$AB$18,0)</f>
        <v>0</v>
      </c>
      <c r="FG106" s="69">
        <f ca="1">IFERROR((NORMSDIST(-(((LN($EP106/$AC$19)+(#REF!+($O$48^2)/2)*$O$52)/($O$48*SQRT($O$52)))-$O$48*SQRT($O$52)))*$AC$19*EXP(-#REF!*$O$52)-NORMSDIST(-((LN($EP106/$AC$19)+(#REF!+($O$48^2)/2)*$O$52)/($O$48*SQRT($O$52))))*$EP106)*100*$AB$19,0)</f>
        <v>0</v>
      </c>
      <c r="FH106" s="69">
        <f ca="1">IFERROR((NORMSDIST(-(((LN($EP106/$AC$20)+(#REF!+($O$48^2)/2)*$O$52)/($O$48*SQRT($O$52)))-$O$48*SQRT($O$52)))*$AC$20*EXP(-#REF!*$O$52)-NORMSDIST(-((LN($EP106/$AC$20)+(#REF!+($O$48^2)/2)*$O$52)/($O$48*SQRT($O$52))))*$EP106)*100*$AB$20,0)</f>
        <v>0</v>
      </c>
      <c r="FI106" s="69">
        <f ca="1">IFERROR((NORMSDIST(-(((LN($EP106/$AC$21)+(#REF!+($O$48^2)/2)*$O$52)/($O$48*SQRT($O$52)))-$O$48*SQRT($O$52)))*$AC$21*EXP(-#REF!*$O$52)-NORMSDIST(-((LN($EP106/$AC$21)+(#REF!+($O$48^2)/2)*$O$52)/($O$48*SQRT($O$52))))*$EP106)*100*$AB$21,0)</f>
        <v>0</v>
      </c>
      <c r="FJ106" s="69">
        <f ca="1">IFERROR((NORMSDIST(-(((LN($EP106/$AC$22)+(#REF!+($O$48^2)/2)*$O$52)/($O$48*SQRT($O$52)))-$O$48*SQRT($O$52)))*$AC$22*EXP(-#REF!*$O$52)-NORMSDIST(-((LN($EP106/$AC$22)+(#REF!+($O$48^2)/2)*$O$52)/($O$48*SQRT($O$52))))*$EP106)*100*$AB$22,0)</f>
        <v>0</v>
      </c>
      <c r="FK106" s="69">
        <f ca="1">IFERROR((NORMSDIST(-(((LN($EP106/$AC$23)+(#REF!+($O$48^2)/2)*$O$52)/($O$48*SQRT($O$52)))-$O$48*SQRT($O$52)))*$AC$23*EXP(-#REF!*$O$52)-NORMSDIST(-((LN($EP106/$AC$23)+(#REF!+($O$48^2)/2)*$O$52)/($O$48*SQRT($O$52))))*$EP106)*100*$AB$23,0)</f>
        <v>0</v>
      </c>
      <c r="FL106" s="69">
        <f ca="1">IFERROR((NORMSDIST(-(((LN($EP106/$AC$24)+(#REF!+($O$48^2)/2)*$O$52)/($O$48*SQRT($O$52)))-$O$48*SQRT($O$52)))*$AC$24*EXP(-#REF!*$O$52)-NORMSDIST(-((LN($EP106/$AC$24)+(#REF!+($O$48^2)/2)*$O$52)/($O$48*SQRT($O$52))))*$EP106)*100*$AB$24,0)</f>
        <v>0</v>
      </c>
      <c r="FM106" s="69">
        <f ca="1">IFERROR((NORMSDIST(-(((LN($EP106/$AC$25)+(#REF!+($O$48^2)/2)*$O$52)/($O$48*SQRT($O$52)))-$O$48*SQRT($O$52)))*$AC$25*EXP(-#REF!*$O$52)-NORMSDIST(-((LN($EP106/$AC$25)+(#REF!+($O$48^2)/2)*$O$52)/($O$48*SQRT($O$52))))*$EP106)*100*$AB$25,0)</f>
        <v>0</v>
      </c>
      <c r="FN106" s="69">
        <f ca="1">IFERROR((NORMSDIST(-(((LN($EP106/$AC$26)+(#REF!+($O$48^2)/2)*$O$52)/($O$48*SQRT($O$52)))-$O$48*SQRT($O$52)))*$AC$26*EXP(-#REF!*$O$52)-NORMSDIST(-((LN($EP106/$AC$26)+(#REF!+($O$48^2)/2)*$O$52)/($O$48*SQRT($O$52))))*$EP106)*100*$AB$26,0)</f>
        <v>0</v>
      </c>
      <c r="FO106" s="69">
        <f ca="1">IFERROR((NORMSDIST(-(((LN($EP106/$AC$27)+(#REF!+($O$48^2)/2)*$O$52)/($O$48*SQRT($O$52)))-$O$48*SQRT($O$52)))*$AC$27*EXP(-#REF!*$O$52)-NORMSDIST(-((LN($EP106/$AC$27)+(#REF!+($O$48^2)/2)*$O$52)/($O$48*SQRT($O$52))))*$EP106)*100*$AB$27,0)</f>
        <v>0</v>
      </c>
      <c r="FP106" s="69">
        <f ca="1">IFERROR((NORMSDIST(-(((LN($EP106/$AC$28)+(#REF!+($O$48^2)/2)*$O$52)/($O$48*SQRT($O$52)))-$O$48*SQRT($O$52)))*$AC$28*EXP(-#REF!*$O$52)-NORMSDIST(-((LN($EP106/$AC$28)+(#REF!+($O$48^2)/2)*$O$52)/($O$48*SQRT($O$52))))*$EP106)*100*$AB$28,0)</f>
        <v>0</v>
      </c>
      <c r="FQ106" s="69">
        <f ca="1">IFERROR((NORMSDIST(-(((LN($EP106/$AC$29)+(#REF!+($O$48^2)/2)*$O$52)/($O$48*SQRT($O$52)))-$O$48*SQRT($O$52)))*$AC$29*EXP(-#REF!*$O$52)-NORMSDIST(-((LN($EP106/$AC$29)+(#REF!+($O$48^2)/2)*$O$52)/($O$48*SQRT($O$52))))*$EP106)*100*$AB$29,0)</f>
        <v>0</v>
      </c>
      <c r="FR106" s="69">
        <f ca="1">IFERROR((NORMSDIST(-(((LN($EP106/$AC$30)+(#REF!+($O$48^2)/2)*$O$52)/($O$48*SQRT($O$52)))-$O$48*SQRT($O$52)))*$AC$30*EXP(-#REF!*$O$52)-NORMSDIST(-((LN($EP106/$AC$30)+(#REF!+($O$48^2)/2)*$O$52)/($O$48*SQRT($O$52))))*$EP106)*100*$AB$30,0)</f>
        <v>0</v>
      </c>
      <c r="FS106" s="69">
        <f ca="1">IFERROR((NORMSDIST(-(((LN($EP106/$AC$31)+(#REF!+($O$48^2)/2)*$O$52)/($O$48*SQRT($O$52)))-$O$48*SQRT($O$52)))*$AC$31*EXP(-#REF!*$O$52)-NORMSDIST(-((LN($EP106/$AC$31)+(#REF!+($O$48^2)/2)*$O$52)/($O$48*SQRT($O$52))))*$EP106)*100*$AB$31,0)</f>
        <v>0</v>
      </c>
      <c r="FT106" s="69">
        <f ca="1">IFERROR((NORMSDIST(-(((LN($EP106/$AC$32)+(#REF!+($O$48^2)/2)*$O$52)/($O$48*SQRT($O$52)))-$O$48*SQRT($O$52)))*$AC$32*EXP(-#REF!*$O$52)-NORMSDIST(-((LN($EP106/$AC$32)+(#REF!+($O$48^2)/2)*$O$52)/($O$48*SQRT($O$52))))*$EP106)*100*$AB$32,0)</f>
        <v>0</v>
      </c>
      <c r="FU106" s="69">
        <f ca="1">IFERROR((NORMSDIST(-(((LN($EP106/$AC$33)+(#REF!+($O$48^2)/2)*$O$52)/($O$48*SQRT($O$52)))-$O$48*SQRT($O$52)))*$AC$33*EXP(-#REF!*$O$52)-NORMSDIST(-((LN($EP106/$AC$33)+(#REF!+($O$48^2)/2)*$O$52)/($O$48*SQRT($O$52))))*$EP106)*100*$AB$33,0)</f>
        <v>0</v>
      </c>
      <c r="FV106" s="69">
        <f ca="1">IFERROR((NORMSDIST(-(((LN($EP106/$AC$34)+(#REF!+($O$48^2)/2)*$O$52)/($O$48*SQRT($O$52)))-$O$48*SQRT($O$52)))*$AC$34*EXP(-#REF!*$O$52)-NORMSDIST(-((LN($EP106/$AC$34)+(#REF!+($O$48^2)/2)*$O$52)/($O$48*SQRT($O$52))))*$EP106)*100*$AB$34,0)</f>
        <v>0</v>
      </c>
      <c r="FW106" s="69">
        <f ca="1">IFERROR((NORMSDIST(-(((LN($EP106/$AC$35)+(#REF!+($O$48^2)/2)*$O$52)/($O$48*SQRT($O$52)))-$O$48*SQRT($O$52)))*$AC$35*EXP(-#REF!*$O$52)-NORMSDIST(-((LN($EP106/$AC$35)+(#REF!+($O$48^2)/2)*$O$52)/($O$48*SQRT($O$52))))*$EP106)*100*$AB$35,0)</f>
        <v>0</v>
      </c>
      <c r="FX106" s="69">
        <f ca="1">IFERROR((NORMSDIST(-(((LN($EP106/$AC$36)+(#REF!+($O$48^2)/2)*$O$52)/($O$48*SQRT($O$52)))-$O$48*SQRT($O$52)))*$AC$36*EXP(-#REF!*$O$52)-NORMSDIST(-((LN($EP106/$AC$36)+(#REF!+($O$48^2)/2)*$O$52)/($O$48*SQRT($O$52))))*$EP106)*100*$AB$36,0)</f>
        <v>0</v>
      </c>
      <c r="FY106" s="69">
        <f ca="1">IFERROR((NORMSDIST(-(((LN($EP106/$AC$37)+(#REF!+($O$48^2)/2)*$O$52)/($O$48*SQRT($O$52)))-$O$48*SQRT($O$52)))*$AC$37*EXP(-#REF!*$O$52)-NORMSDIST(-((LN($EP106/$AC$37)+(#REF!+($O$48^2)/2)*$O$52)/($O$48*SQRT($O$52))))*$EP106)*100*$AB$37,0)</f>
        <v>0</v>
      </c>
      <c r="FZ106" s="69">
        <f ca="1">IFERROR((NORMSDIST(-(((LN($EP106/$AC$38)+(#REF!+($O$48^2)/2)*$O$52)/($O$48*SQRT($O$52)))-$O$48*SQRT($O$52)))*$AC$38*EXP(-#REF!*$O$52)-NORMSDIST(-((LN($EP106/$AC$38)+(#REF!+($O$48^2)/2)*$O$52)/($O$48*SQRT($O$52))))*$EP106)*100*$AB$38,0)</f>
        <v>0</v>
      </c>
      <c r="GA106" s="69">
        <f ca="1">IFERROR((NORMSDIST(-(((LN($EP106/$AC$39)+(#REF!+($O$48^2)/2)*$O$52)/($O$48*SQRT($O$52)))-$O$48*SQRT($O$52)))*$AC$39*EXP(-#REF!*$O$52)-NORMSDIST(-((LN($EP106/$AC$39)+(#REF!+($O$48^2)/2)*$O$52)/($O$48*SQRT($O$52))))*$EP106)*100*$AB$39,0)</f>
        <v>0</v>
      </c>
      <c r="GB106" s="69">
        <f ca="1">IFERROR((NORMSDIST(-(((LN($EP106/$AC$40)+(#REF!+($O$48^2)/2)*$O$52)/($O$48*SQRT($O$52)))-$O$48*SQRT($O$52)))*$AC$40*EXP(-#REF!*$O$52)-NORMSDIST(-((LN($EP106/$AC$40)+(#REF!+($O$48^2)/2)*$O$52)/($O$48*SQRT($O$52))))*$EP106)*100*$AB$40,0)</f>
        <v>0</v>
      </c>
      <c r="GC106" s="69">
        <f ca="1">IFERROR((NORMSDIST(-(((LN($EP106/$AC$41)+(#REF!+($O$48^2)/2)*$O$52)/($O$48*SQRT($O$52)))-$O$48*SQRT($O$52)))*$AC$41*EXP(-#REF!*$O$52)-NORMSDIST(-((LN($EP106/$AC$41)+(#REF!+($O$48^2)/2)*$O$52)/($O$48*SQRT($O$52))))*$EP106)*100*$AB$41,0)</f>
        <v>0</v>
      </c>
      <c r="GD106" s="69">
        <f ca="1">IFERROR((NORMSDIST(-(((LN($EP106/$AC$42)+(#REF!+($O$48^2)/2)*$O$52)/($O$48*SQRT($O$52)))-$O$48*SQRT($O$52)))*$AC$42*EXP(-#REF!*$O$52)-NORMSDIST(-((LN($EP106/$AC$42)+(#REF!+($O$48^2)/2)*$O$52)/($O$48*SQRT($O$52))))*$EP106)*100*$AB$42,0)</f>
        <v>0</v>
      </c>
      <c r="GE106" s="102">
        <f t="shared" ca="1" si="189"/>
        <v>0</v>
      </c>
    </row>
    <row r="107" spans="103:187">
      <c r="CY107" s="68">
        <f t="shared" si="186"/>
        <v>3106.8376409092079</v>
      </c>
      <c r="CZ107" s="69">
        <f t="shared" si="190"/>
        <v>0</v>
      </c>
      <c r="DA107" s="69">
        <f t="shared" si="191"/>
        <v>0</v>
      </c>
      <c r="DB107" s="69">
        <f t="shared" si="192"/>
        <v>0</v>
      </c>
      <c r="DC107" s="69">
        <f t="shared" si="193"/>
        <v>0</v>
      </c>
      <c r="DD107" s="69">
        <f t="shared" si="194"/>
        <v>-378.70772723758819</v>
      </c>
      <c r="DE107" s="69">
        <f t="shared" si="195"/>
        <v>0</v>
      </c>
      <c r="DF107" s="69">
        <f t="shared" si="196"/>
        <v>0</v>
      </c>
      <c r="DG107" s="69">
        <f t="shared" si="197"/>
        <v>0</v>
      </c>
      <c r="DH107" s="69">
        <f t="shared" si="198"/>
        <v>0</v>
      </c>
      <c r="DI107" s="69">
        <f t="shared" si="199"/>
        <v>0</v>
      </c>
      <c r="DJ107" s="69">
        <f t="shared" si="200"/>
        <v>0</v>
      </c>
      <c r="DK107" s="69">
        <f t="shared" si="201"/>
        <v>0</v>
      </c>
      <c r="DL107" s="69">
        <f t="shared" si="202"/>
        <v>0</v>
      </c>
      <c r="DM107" s="69">
        <f t="shared" si="203"/>
        <v>0</v>
      </c>
      <c r="DN107" s="69">
        <f t="shared" si="204"/>
        <v>0</v>
      </c>
      <c r="DO107" s="69">
        <f t="shared" si="205"/>
        <v>0</v>
      </c>
      <c r="DP107" s="69">
        <f t="shared" si="206"/>
        <v>0</v>
      </c>
      <c r="DQ107" s="69">
        <f t="shared" si="207"/>
        <v>0</v>
      </c>
      <c r="DR107" s="69">
        <f t="shared" si="208"/>
        <v>0</v>
      </c>
      <c r="DS107" s="69">
        <f t="shared" si="209"/>
        <v>0</v>
      </c>
      <c r="DT107" s="69">
        <f t="shared" si="210"/>
        <v>0</v>
      </c>
      <c r="DU107" s="69">
        <f t="shared" si="211"/>
        <v>0</v>
      </c>
      <c r="DV107" s="69">
        <f t="shared" si="212"/>
        <v>0</v>
      </c>
      <c r="DW107" s="69">
        <f t="shared" si="213"/>
        <v>0</v>
      </c>
      <c r="DX107" s="69">
        <f t="shared" si="214"/>
        <v>0</v>
      </c>
      <c r="DY107" s="69">
        <f t="shared" si="215"/>
        <v>0</v>
      </c>
      <c r="DZ107" s="69">
        <f t="shared" si="216"/>
        <v>0</v>
      </c>
      <c r="EA107" s="69">
        <f t="shared" si="217"/>
        <v>0</v>
      </c>
      <c r="EB107" s="69">
        <f t="shared" si="218"/>
        <v>0</v>
      </c>
      <c r="EC107" s="69">
        <f t="shared" si="219"/>
        <v>0</v>
      </c>
      <c r="ED107" s="69">
        <f t="shared" si="220"/>
        <v>0</v>
      </c>
      <c r="EE107" s="69">
        <f t="shared" si="221"/>
        <v>0</v>
      </c>
      <c r="EF107" s="69">
        <f t="shared" si="222"/>
        <v>0</v>
      </c>
      <c r="EG107" s="69">
        <f t="shared" si="223"/>
        <v>0</v>
      </c>
      <c r="EH107" s="69">
        <f t="shared" si="224"/>
        <v>0</v>
      </c>
      <c r="EI107" s="69">
        <f t="shared" si="225"/>
        <v>0</v>
      </c>
      <c r="EJ107" s="69">
        <f t="shared" si="226"/>
        <v>0</v>
      </c>
      <c r="EK107" s="69">
        <f t="shared" si="227"/>
        <v>0</v>
      </c>
      <c r="EL107" s="69">
        <f t="shared" si="228"/>
        <v>0</v>
      </c>
      <c r="EM107" s="69">
        <f t="shared" si="229"/>
        <v>0</v>
      </c>
      <c r="EN107" s="102">
        <f t="shared" si="187"/>
        <v>-378.70772723758819</v>
      </c>
      <c r="EO107" s="58"/>
      <c r="EP107" s="68">
        <f t="shared" si="188"/>
        <v>3106.8376409092079</v>
      </c>
      <c r="EQ107" s="69">
        <f ca="1">IFERROR((NORMSDIST(-(((LN($EP107/$AC$3)+(#REF!+($O$48^2)/2)*$O$52)/($O$48*SQRT($O$52)))-$O$48*SQRT($O$52)))*$AC$3*EXP(-#REF!*$O$52)-NORMSDIST(-((LN($EP107/$AC$3)+(#REF!+($O$48^2)/2)*$O$52)/($O$48*SQRT($O$52))))*$EP107)*100*$AB$3,0)</f>
        <v>0</v>
      </c>
      <c r="ER107" s="69">
        <f ca="1">IFERROR((NORMSDIST(-(((LN($EP107/$AC$4)+(#REF!+($O$48^2)/2)*$O$52)/($O$48*SQRT($O$52)))-$O$48*SQRT($O$52)))*$AC$4*EXP(-#REF!*$O$52)-NORMSDIST(-((LN($EP107/$AC$4)+(#REF!+($O$48^2)/2)*$O$52)/($O$48*SQRT($O$52))))*$EP107)*100*$AB$4,0)</f>
        <v>0</v>
      </c>
      <c r="ES107" s="69">
        <f ca="1">IFERROR((NORMSDIST(-(((LN($EP107/$AC$5)+(#REF!+($O$48^2)/2)*$O$52)/($O$48*SQRT($O$52)))-$O$48*SQRT($O$52)))*$AC$5*EXP(-#REF!*$O$52)-NORMSDIST(-((LN($EP107/$AC$5)+(#REF!+($O$48^2)/2)*$O$52)/($O$48*SQRT($O$52))))*$EP107)*100*$AB$5,0)</f>
        <v>0</v>
      </c>
      <c r="ET107" s="69">
        <f ca="1">IFERROR((NORMSDIST(-(((LN($EP107/$AC$6)+(#REF!+($O$48^2)/2)*$O$52)/($O$48*SQRT($O$52)))-$O$48*SQRT($O$52)))*$AC$6*EXP(-#REF!*$O$52)-NORMSDIST(-((LN($EP107/$AC$6)+(#REF!+($O$48^2)/2)*$O$52)/($O$48*SQRT($O$52))))*$EP107)*100*$AB$6,0)</f>
        <v>0</v>
      </c>
      <c r="EU107" s="69">
        <f ca="1">IFERROR((NORMSDIST(-(((LN($EP107/$AC$7)+(#REF!+($O$48^2)/2)*$O$52)/($O$48*SQRT($O$52)))-$O$48*SQRT($O$52)))*$AC$7*EXP(-#REF!*$O$52)-NORMSDIST(-((LN($EP107/$AC$7)+(#REF!+($O$48^2)/2)*$O$52)/($O$48*SQRT($O$52))))*$EP107)*100*$AB$7,0)</f>
        <v>0</v>
      </c>
      <c r="EV107" s="69">
        <f ca="1">IFERROR((NORMSDIST(-(((LN($EP107/$AC$8)+(#REF!+($O$48^2)/2)*$O$52)/($O$48*SQRT($O$52)))-$O$48*SQRT($O$52)))*$AC$8*EXP(-#REF!*$O$52)-NORMSDIST(-((LN($EP107/$AC$8)+(#REF!+($O$48^2)/2)*$O$52)/($O$48*SQRT($O$52))))*$EP107)*100*$AB$8,0)</f>
        <v>0</v>
      </c>
      <c r="EW107" s="69">
        <f ca="1">IFERROR((NORMSDIST(-(((LN($EP107/$AC$9)+(#REF!+($O$48^2)/2)*$O$52)/($O$48*SQRT($O$52)))-$O$48*SQRT($O$52)))*$AC$9*EXP(-#REF!*$O$52)-NORMSDIST(-((LN($EP107/$AC$9)+(#REF!+($O$48^2)/2)*$O$52)/($O$48*SQRT($O$52))))*$EP107)*100*$AB$9,0)</f>
        <v>0</v>
      </c>
      <c r="EX107" s="69">
        <f ca="1">IFERROR((NORMSDIST(-(((LN($EP107/$AC$10)+(#REF!+($O$48^2)/2)*$O$52)/($O$48*SQRT($O$52)))-$O$48*SQRT($O$52)))*$AC$10*EXP(-#REF!*$O$52)-NORMSDIST(-((LN($EP107/$AC$10)+(#REF!+($O$48^2)/2)*$O$52)/($O$48*SQRT($O$52))))*$EP107)*100*$AB$10,0)</f>
        <v>0</v>
      </c>
      <c r="EY107" s="69">
        <f ca="1">IFERROR((NORMSDIST(-(((LN($EP107/$AC$11)+(#REF!+($O$48^2)/2)*$O$52)/($O$48*SQRT($O$52)))-$O$48*SQRT($O$52)))*$AC$11*EXP(-#REF!*$O$52)-NORMSDIST(-((LN($EP107/$AC$11)+(#REF!+($O$48^2)/2)*$O$52)/($O$48*SQRT($O$52))))*$EP107)*100*$AB$11,0)</f>
        <v>0</v>
      </c>
      <c r="EZ107" s="69">
        <f ca="1">IFERROR((NORMSDIST(-(((LN($EP107/$AC$12)+(#REF!+($O$48^2)/2)*$O$52)/($O$48*SQRT($O$52)))-$O$48*SQRT($O$52)))*$AC$12*EXP(-#REF!*$O$52)-NORMSDIST(-((LN($EP107/$AC$12)+(#REF!+($O$48^2)/2)*$O$52)/($O$48*SQRT($O$52))))*$EP107)*100*$AB$12,0)</f>
        <v>0</v>
      </c>
      <c r="FA107" s="69">
        <f ca="1">IFERROR((NORMSDIST(-(((LN($EP107/$AC$13)+(#REF!+($O$48^2)/2)*$O$52)/($O$48*SQRT($O$52)))-$O$48*SQRT($O$52)))*$AC$13*EXP(-#REF!*$O$52)-NORMSDIST(-((LN($EP107/$AC$13)+(#REF!+($O$48^2)/2)*$O$52)/($O$48*SQRT($O$52))))*$EP107)*100*$AB$13,0)</f>
        <v>0</v>
      </c>
      <c r="FB107" s="69">
        <f ca="1">IFERROR((NORMSDIST(-(((LN($EP107/$AC$14)+(#REF!+($O$48^2)/2)*$O$52)/($O$48*SQRT($O$52)))-$O$48*SQRT($O$52)))*$AC$14*EXP(-#REF!*$O$52)-NORMSDIST(-((LN($EP107/$AC$14)+(#REF!+($O$48^2)/2)*$O$52)/($O$48*SQRT($O$52))))*$EP107)*100*$AB$14,0)</f>
        <v>0</v>
      </c>
      <c r="FC107" s="69">
        <f ca="1">IFERROR((NORMSDIST(-(((LN($EP107/$AC$15)+(#REF!+($O$48^2)/2)*$O$52)/($O$48*SQRT($O$52)))-$O$48*SQRT($O$52)))*$AC$15*EXP(-#REF!*$O$52)-NORMSDIST(-((LN($EP107/$AC$15)+(#REF!+($O$48^2)/2)*$O$52)/($O$48*SQRT($O$52))))*$EP107)*100*$AB$15,0)</f>
        <v>0</v>
      </c>
      <c r="FD107" s="69">
        <f ca="1">IFERROR((NORMSDIST(-(((LN($EP107/$AC$16)+(#REF!+($O$48^2)/2)*$O$52)/($O$48*SQRT($O$52)))-$O$48*SQRT($O$52)))*$AC$16*EXP(-#REF!*$O$52)-NORMSDIST(-((LN($EP107/$AC$16)+(#REF!+($O$48^2)/2)*$O$52)/($O$48*SQRT($O$52))))*$EP107)*100*$AB$16,0)</f>
        <v>0</v>
      </c>
      <c r="FE107" s="69">
        <f ca="1">IFERROR((NORMSDIST(-(((LN($EP107/$AC$17)+(#REF!+($O$48^2)/2)*$O$52)/($O$48*SQRT($O$52)))-$O$48*SQRT($O$52)))*$AC$17*EXP(-#REF!*$O$52)-NORMSDIST(-((LN($EP107/$AC$17)+(#REF!+($O$48^2)/2)*$O$52)/($O$48*SQRT($O$52))))*$EP107)*100*$AB$17,0)</f>
        <v>0</v>
      </c>
      <c r="FF107" s="69">
        <f ca="1">IFERROR((NORMSDIST(-(((LN($EP107/$AC$18)+(#REF!+($O$48^2)/2)*$O$52)/($O$48*SQRT($O$52)))-$O$48*SQRT($O$52)))*$AC$18*EXP(-#REF!*$O$52)-NORMSDIST(-((LN($EP107/$AC$18)+(#REF!+($O$48^2)/2)*$O$52)/($O$48*SQRT($O$52))))*$EP107)*100*$AB$18,0)</f>
        <v>0</v>
      </c>
      <c r="FG107" s="69">
        <f ca="1">IFERROR((NORMSDIST(-(((LN($EP107/$AC$19)+(#REF!+($O$48^2)/2)*$O$52)/($O$48*SQRT($O$52)))-$O$48*SQRT($O$52)))*$AC$19*EXP(-#REF!*$O$52)-NORMSDIST(-((LN($EP107/$AC$19)+(#REF!+($O$48^2)/2)*$O$52)/($O$48*SQRT($O$52))))*$EP107)*100*$AB$19,0)</f>
        <v>0</v>
      </c>
      <c r="FH107" s="69">
        <f ca="1">IFERROR((NORMSDIST(-(((LN($EP107/$AC$20)+(#REF!+($O$48^2)/2)*$O$52)/($O$48*SQRT($O$52)))-$O$48*SQRT($O$52)))*$AC$20*EXP(-#REF!*$O$52)-NORMSDIST(-((LN($EP107/$AC$20)+(#REF!+($O$48^2)/2)*$O$52)/($O$48*SQRT($O$52))))*$EP107)*100*$AB$20,0)</f>
        <v>0</v>
      </c>
      <c r="FI107" s="69">
        <f ca="1">IFERROR((NORMSDIST(-(((LN($EP107/$AC$21)+(#REF!+($O$48^2)/2)*$O$52)/($O$48*SQRT($O$52)))-$O$48*SQRT($O$52)))*$AC$21*EXP(-#REF!*$O$52)-NORMSDIST(-((LN($EP107/$AC$21)+(#REF!+($O$48^2)/2)*$O$52)/($O$48*SQRT($O$52))))*$EP107)*100*$AB$21,0)</f>
        <v>0</v>
      </c>
      <c r="FJ107" s="69">
        <f ca="1">IFERROR((NORMSDIST(-(((LN($EP107/$AC$22)+(#REF!+($O$48^2)/2)*$O$52)/($O$48*SQRT($O$52)))-$O$48*SQRT($O$52)))*$AC$22*EXP(-#REF!*$O$52)-NORMSDIST(-((LN($EP107/$AC$22)+(#REF!+($O$48^2)/2)*$O$52)/($O$48*SQRT($O$52))))*$EP107)*100*$AB$22,0)</f>
        <v>0</v>
      </c>
      <c r="FK107" s="69">
        <f ca="1">IFERROR((NORMSDIST(-(((LN($EP107/$AC$23)+(#REF!+($O$48^2)/2)*$O$52)/($O$48*SQRT($O$52)))-$O$48*SQRT($O$52)))*$AC$23*EXP(-#REF!*$O$52)-NORMSDIST(-((LN($EP107/$AC$23)+(#REF!+($O$48^2)/2)*$O$52)/($O$48*SQRT($O$52))))*$EP107)*100*$AB$23,0)</f>
        <v>0</v>
      </c>
      <c r="FL107" s="69">
        <f ca="1">IFERROR((NORMSDIST(-(((LN($EP107/$AC$24)+(#REF!+($O$48^2)/2)*$O$52)/($O$48*SQRT($O$52)))-$O$48*SQRT($O$52)))*$AC$24*EXP(-#REF!*$O$52)-NORMSDIST(-((LN($EP107/$AC$24)+(#REF!+($O$48^2)/2)*$O$52)/($O$48*SQRT($O$52))))*$EP107)*100*$AB$24,0)</f>
        <v>0</v>
      </c>
      <c r="FM107" s="69">
        <f ca="1">IFERROR((NORMSDIST(-(((LN($EP107/$AC$25)+(#REF!+($O$48^2)/2)*$O$52)/($O$48*SQRT($O$52)))-$O$48*SQRT($O$52)))*$AC$25*EXP(-#REF!*$O$52)-NORMSDIST(-((LN($EP107/$AC$25)+(#REF!+($O$48^2)/2)*$O$52)/($O$48*SQRT($O$52))))*$EP107)*100*$AB$25,0)</f>
        <v>0</v>
      </c>
      <c r="FN107" s="69">
        <f ca="1">IFERROR((NORMSDIST(-(((LN($EP107/$AC$26)+(#REF!+($O$48^2)/2)*$O$52)/($O$48*SQRT($O$52)))-$O$48*SQRT($O$52)))*$AC$26*EXP(-#REF!*$O$52)-NORMSDIST(-((LN($EP107/$AC$26)+(#REF!+($O$48^2)/2)*$O$52)/($O$48*SQRT($O$52))))*$EP107)*100*$AB$26,0)</f>
        <v>0</v>
      </c>
      <c r="FO107" s="69">
        <f ca="1">IFERROR((NORMSDIST(-(((LN($EP107/$AC$27)+(#REF!+($O$48^2)/2)*$O$52)/($O$48*SQRT($O$52)))-$O$48*SQRT($O$52)))*$AC$27*EXP(-#REF!*$O$52)-NORMSDIST(-((LN($EP107/$AC$27)+(#REF!+($O$48^2)/2)*$O$52)/($O$48*SQRT($O$52))))*$EP107)*100*$AB$27,0)</f>
        <v>0</v>
      </c>
      <c r="FP107" s="69">
        <f ca="1">IFERROR((NORMSDIST(-(((LN($EP107/$AC$28)+(#REF!+($O$48^2)/2)*$O$52)/($O$48*SQRT($O$52)))-$O$48*SQRT($O$52)))*$AC$28*EXP(-#REF!*$O$52)-NORMSDIST(-((LN($EP107/$AC$28)+(#REF!+($O$48^2)/2)*$O$52)/($O$48*SQRT($O$52))))*$EP107)*100*$AB$28,0)</f>
        <v>0</v>
      </c>
      <c r="FQ107" s="69">
        <f ca="1">IFERROR((NORMSDIST(-(((LN($EP107/$AC$29)+(#REF!+($O$48^2)/2)*$O$52)/($O$48*SQRT($O$52)))-$O$48*SQRT($O$52)))*$AC$29*EXP(-#REF!*$O$52)-NORMSDIST(-((LN($EP107/$AC$29)+(#REF!+($O$48^2)/2)*$O$52)/($O$48*SQRT($O$52))))*$EP107)*100*$AB$29,0)</f>
        <v>0</v>
      </c>
      <c r="FR107" s="69">
        <f ca="1">IFERROR((NORMSDIST(-(((LN($EP107/$AC$30)+(#REF!+($O$48^2)/2)*$O$52)/($O$48*SQRT($O$52)))-$O$48*SQRT($O$52)))*$AC$30*EXP(-#REF!*$O$52)-NORMSDIST(-((LN($EP107/$AC$30)+(#REF!+($O$48^2)/2)*$O$52)/($O$48*SQRT($O$52))))*$EP107)*100*$AB$30,0)</f>
        <v>0</v>
      </c>
      <c r="FS107" s="69">
        <f ca="1">IFERROR((NORMSDIST(-(((LN($EP107/$AC$31)+(#REF!+($O$48^2)/2)*$O$52)/($O$48*SQRT($O$52)))-$O$48*SQRT($O$52)))*$AC$31*EXP(-#REF!*$O$52)-NORMSDIST(-((LN($EP107/$AC$31)+(#REF!+($O$48^2)/2)*$O$52)/($O$48*SQRT($O$52))))*$EP107)*100*$AB$31,0)</f>
        <v>0</v>
      </c>
      <c r="FT107" s="69">
        <f ca="1">IFERROR((NORMSDIST(-(((LN($EP107/$AC$32)+(#REF!+($O$48^2)/2)*$O$52)/($O$48*SQRT($O$52)))-$O$48*SQRT($O$52)))*$AC$32*EXP(-#REF!*$O$52)-NORMSDIST(-((LN($EP107/$AC$32)+(#REF!+($O$48^2)/2)*$O$52)/($O$48*SQRT($O$52))))*$EP107)*100*$AB$32,0)</f>
        <v>0</v>
      </c>
      <c r="FU107" s="69">
        <f ca="1">IFERROR((NORMSDIST(-(((LN($EP107/$AC$33)+(#REF!+($O$48^2)/2)*$O$52)/($O$48*SQRT($O$52)))-$O$48*SQRT($O$52)))*$AC$33*EXP(-#REF!*$O$52)-NORMSDIST(-((LN($EP107/$AC$33)+(#REF!+($O$48^2)/2)*$O$52)/($O$48*SQRT($O$52))))*$EP107)*100*$AB$33,0)</f>
        <v>0</v>
      </c>
      <c r="FV107" s="69">
        <f ca="1">IFERROR((NORMSDIST(-(((LN($EP107/$AC$34)+(#REF!+($O$48^2)/2)*$O$52)/($O$48*SQRT($O$52)))-$O$48*SQRT($O$52)))*$AC$34*EXP(-#REF!*$O$52)-NORMSDIST(-((LN($EP107/$AC$34)+(#REF!+($O$48^2)/2)*$O$52)/($O$48*SQRT($O$52))))*$EP107)*100*$AB$34,0)</f>
        <v>0</v>
      </c>
      <c r="FW107" s="69">
        <f ca="1">IFERROR((NORMSDIST(-(((LN($EP107/$AC$35)+(#REF!+($O$48^2)/2)*$O$52)/($O$48*SQRT($O$52)))-$O$48*SQRT($O$52)))*$AC$35*EXP(-#REF!*$O$52)-NORMSDIST(-((LN($EP107/$AC$35)+(#REF!+($O$48^2)/2)*$O$52)/($O$48*SQRT($O$52))))*$EP107)*100*$AB$35,0)</f>
        <v>0</v>
      </c>
      <c r="FX107" s="69">
        <f ca="1">IFERROR((NORMSDIST(-(((LN($EP107/$AC$36)+(#REF!+($O$48^2)/2)*$O$52)/($O$48*SQRT($O$52)))-$O$48*SQRT($O$52)))*$AC$36*EXP(-#REF!*$O$52)-NORMSDIST(-((LN($EP107/$AC$36)+(#REF!+($O$48^2)/2)*$O$52)/($O$48*SQRT($O$52))))*$EP107)*100*$AB$36,0)</f>
        <v>0</v>
      </c>
      <c r="FY107" s="69">
        <f ca="1">IFERROR((NORMSDIST(-(((LN($EP107/$AC$37)+(#REF!+($O$48^2)/2)*$O$52)/($O$48*SQRT($O$52)))-$O$48*SQRT($O$52)))*$AC$37*EXP(-#REF!*$O$52)-NORMSDIST(-((LN($EP107/$AC$37)+(#REF!+($O$48^2)/2)*$O$52)/($O$48*SQRT($O$52))))*$EP107)*100*$AB$37,0)</f>
        <v>0</v>
      </c>
      <c r="FZ107" s="69">
        <f ca="1">IFERROR((NORMSDIST(-(((LN($EP107/$AC$38)+(#REF!+($O$48^2)/2)*$O$52)/($O$48*SQRT($O$52)))-$O$48*SQRT($O$52)))*$AC$38*EXP(-#REF!*$O$52)-NORMSDIST(-((LN($EP107/$AC$38)+(#REF!+($O$48^2)/2)*$O$52)/($O$48*SQRT($O$52))))*$EP107)*100*$AB$38,0)</f>
        <v>0</v>
      </c>
      <c r="GA107" s="69">
        <f ca="1">IFERROR((NORMSDIST(-(((LN($EP107/$AC$39)+(#REF!+($O$48^2)/2)*$O$52)/($O$48*SQRT($O$52)))-$O$48*SQRT($O$52)))*$AC$39*EXP(-#REF!*$O$52)-NORMSDIST(-((LN($EP107/$AC$39)+(#REF!+($O$48^2)/2)*$O$52)/($O$48*SQRT($O$52))))*$EP107)*100*$AB$39,0)</f>
        <v>0</v>
      </c>
      <c r="GB107" s="69">
        <f ca="1">IFERROR((NORMSDIST(-(((LN($EP107/$AC$40)+(#REF!+($O$48^2)/2)*$O$52)/($O$48*SQRT($O$52)))-$O$48*SQRT($O$52)))*$AC$40*EXP(-#REF!*$O$52)-NORMSDIST(-((LN($EP107/$AC$40)+(#REF!+($O$48^2)/2)*$O$52)/($O$48*SQRT($O$52))))*$EP107)*100*$AB$40,0)</f>
        <v>0</v>
      </c>
      <c r="GC107" s="69">
        <f ca="1">IFERROR((NORMSDIST(-(((LN($EP107/$AC$41)+(#REF!+($O$48^2)/2)*$O$52)/($O$48*SQRT($O$52)))-$O$48*SQRT($O$52)))*$AC$41*EXP(-#REF!*$O$52)-NORMSDIST(-((LN($EP107/$AC$41)+(#REF!+($O$48^2)/2)*$O$52)/($O$48*SQRT($O$52))))*$EP107)*100*$AB$41,0)</f>
        <v>0</v>
      </c>
      <c r="GD107" s="69">
        <f ca="1">IFERROR((NORMSDIST(-(((LN($EP107/$AC$42)+(#REF!+($O$48^2)/2)*$O$52)/($O$48*SQRT($O$52)))-$O$48*SQRT($O$52)))*$AC$42*EXP(-#REF!*$O$52)-NORMSDIST(-((LN($EP107/$AC$42)+(#REF!+($O$48^2)/2)*$O$52)/($O$48*SQRT($O$52))))*$EP107)*100*$AB$42,0)</f>
        <v>0</v>
      </c>
      <c r="GE107" s="102">
        <f t="shared" ca="1" si="189"/>
        <v>0</v>
      </c>
    </row>
    <row r="108" spans="103:187">
      <c r="CY108" s="68">
        <f t="shared" si="186"/>
        <v>3170.2424907236818</v>
      </c>
      <c r="CZ108" s="69">
        <f t="shared" si="190"/>
        <v>0</v>
      </c>
      <c r="DA108" s="69">
        <f t="shared" si="191"/>
        <v>0</v>
      </c>
      <c r="DB108" s="69">
        <f t="shared" si="192"/>
        <v>0</v>
      </c>
      <c r="DC108" s="69">
        <f t="shared" si="193"/>
        <v>0</v>
      </c>
      <c r="DD108" s="69">
        <f t="shared" si="194"/>
        <v>0</v>
      </c>
      <c r="DE108" s="69">
        <f t="shared" si="195"/>
        <v>0</v>
      </c>
      <c r="DF108" s="69">
        <f t="shared" si="196"/>
        <v>0</v>
      </c>
      <c r="DG108" s="69">
        <f t="shared" si="197"/>
        <v>0</v>
      </c>
      <c r="DH108" s="69">
        <f t="shared" si="198"/>
        <v>0</v>
      </c>
      <c r="DI108" s="69">
        <f t="shared" si="199"/>
        <v>0</v>
      </c>
      <c r="DJ108" s="69">
        <f t="shared" si="200"/>
        <v>0</v>
      </c>
      <c r="DK108" s="69">
        <f t="shared" si="201"/>
        <v>0</v>
      </c>
      <c r="DL108" s="69">
        <f t="shared" si="202"/>
        <v>0</v>
      </c>
      <c r="DM108" s="69">
        <f t="shared" si="203"/>
        <v>0</v>
      </c>
      <c r="DN108" s="69">
        <f t="shared" si="204"/>
        <v>0</v>
      </c>
      <c r="DO108" s="69">
        <f t="shared" si="205"/>
        <v>0</v>
      </c>
      <c r="DP108" s="69">
        <f t="shared" si="206"/>
        <v>0</v>
      </c>
      <c r="DQ108" s="69">
        <f t="shared" si="207"/>
        <v>0</v>
      </c>
      <c r="DR108" s="69">
        <f t="shared" si="208"/>
        <v>0</v>
      </c>
      <c r="DS108" s="69">
        <f t="shared" si="209"/>
        <v>0</v>
      </c>
      <c r="DT108" s="69">
        <f t="shared" si="210"/>
        <v>0</v>
      </c>
      <c r="DU108" s="69">
        <f t="shared" si="211"/>
        <v>0</v>
      </c>
      <c r="DV108" s="69">
        <f t="shared" si="212"/>
        <v>0</v>
      </c>
      <c r="DW108" s="69">
        <f t="shared" si="213"/>
        <v>0</v>
      </c>
      <c r="DX108" s="69">
        <f t="shared" si="214"/>
        <v>0</v>
      </c>
      <c r="DY108" s="69">
        <f t="shared" si="215"/>
        <v>0</v>
      </c>
      <c r="DZ108" s="69">
        <f t="shared" si="216"/>
        <v>0</v>
      </c>
      <c r="EA108" s="69">
        <f t="shared" si="217"/>
        <v>0</v>
      </c>
      <c r="EB108" s="69">
        <f t="shared" si="218"/>
        <v>0</v>
      </c>
      <c r="EC108" s="69">
        <f t="shared" si="219"/>
        <v>0</v>
      </c>
      <c r="ED108" s="69">
        <f t="shared" si="220"/>
        <v>0</v>
      </c>
      <c r="EE108" s="69">
        <f t="shared" si="221"/>
        <v>0</v>
      </c>
      <c r="EF108" s="69">
        <f t="shared" si="222"/>
        <v>0</v>
      </c>
      <c r="EG108" s="69">
        <f t="shared" si="223"/>
        <v>0</v>
      </c>
      <c r="EH108" s="69">
        <f t="shared" si="224"/>
        <v>0</v>
      </c>
      <c r="EI108" s="69">
        <f t="shared" si="225"/>
        <v>0</v>
      </c>
      <c r="EJ108" s="69">
        <f t="shared" si="226"/>
        <v>0</v>
      </c>
      <c r="EK108" s="69">
        <f t="shared" si="227"/>
        <v>0</v>
      </c>
      <c r="EL108" s="69">
        <f t="shared" si="228"/>
        <v>0</v>
      </c>
      <c r="EM108" s="69">
        <f t="shared" si="229"/>
        <v>0</v>
      </c>
      <c r="EN108" s="102">
        <f t="shared" si="187"/>
        <v>0</v>
      </c>
      <c r="EO108" s="58"/>
      <c r="EP108" s="68">
        <f t="shared" si="188"/>
        <v>3170.2424907236818</v>
      </c>
      <c r="EQ108" s="69">
        <f ca="1">IFERROR((NORMSDIST(-(((LN($EP108/$AC$3)+(#REF!+($O$48^2)/2)*$O$52)/($O$48*SQRT($O$52)))-$O$48*SQRT($O$52)))*$AC$3*EXP(-#REF!*$O$52)-NORMSDIST(-((LN($EP108/$AC$3)+(#REF!+($O$48^2)/2)*$O$52)/($O$48*SQRT($O$52))))*$EP108)*100*$AB$3,0)</f>
        <v>0</v>
      </c>
      <c r="ER108" s="69">
        <f ca="1">IFERROR((NORMSDIST(-(((LN($EP108/$AC$4)+(#REF!+($O$48^2)/2)*$O$52)/($O$48*SQRT($O$52)))-$O$48*SQRT($O$52)))*$AC$4*EXP(-#REF!*$O$52)-NORMSDIST(-((LN($EP108/$AC$4)+(#REF!+($O$48^2)/2)*$O$52)/($O$48*SQRT($O$52))))*$EP108)*100*$AB$4,0)</f>
        <v>0</v>
      </c>
      <c r="ES108" s="69">
        <f ca="1">IFERROR((NORMSDIST(-(((LN($EP108/$AC$5)+(#REF!+($O$48^2)/2)*$O$52)/($O$48*SQRT($O$52)))-$O$48*SQRT($O$52)))*$AC$5*EXP(-#REF!*$O$52)-NORMSDIST(-((LN($EP108/$AC$5)+(#REF!+($O$48^2)/2)*$O$52)/($O$48*SQRT($O$52))))*$EP108)*100*$AB$5,0)</f>
        <v>0</v>
      </c>
      <c r="ET108" s="69">
        <f ca="1">IFERROR((NORMSDIST(-(((LN($EP108/$AC$6)+(#REF!+($O$48^2)/2)*$O$52)/($O$48*SQRT($O$52)))-$O$48*SQRT($O$52)))*$AC$6*EXP(-#REF!*$O$52)-NORMSDIST(-((LN($EP108/$AC$6)+(#REF!+($O$48^2)/2)*$O$52)/($O$48*SQRT($O$52))))*$EP108)*100*$AB$6,0)</f>
        <v>0</v>
      </c>
      <c r="EU108" s="69">
        <f ca="1">IFERROR((NORMSDIST(-(((LN($EP108/$AC$7)+(#REF!+($O$48^2)/2)*$O$52)/($O$48*SQRT($O$52)))-$O$48*SQRT($O$52)))*$AC$7*EXP(-#REF!*$O$52)-NORMSDIST(-((LN($EP108/$AC$7)+(#REF!+($O$48^2)/2)*$O$52)/($O$48*SQRT($O$52))))*$EP108)*100*$AB$7,0)</f>
        <v>0</v>
      </c>
      <c r="EV108" s="69">
        <f ca="1">IFERROR((NORMSDIST(-(((LN($EP108/$AC$8)+(#REF!+($O$48^2)/2)*$O$52)/($O$48*SQRT($O$52)))-$O$48*SQRT($O$52)))*$AC$8*EXP(-#REF!*$O$52)-NORMSDIST(-((LN($EP108/$AC$8)+(#REF!+($O$48^2)/2)*$O$52)/($O$48*SQRT($O$52))))*$EP108)*100*$AB$8,0)</f>
        <v>0</v>
      </c>
      <c r="EW108" s="69">
        <f ca="1">IFERROR((NORMSDIST(-(((LN($EP108/$AC$9)+(#REF!+($O$48^2)/2)*$O$52)/($O$48*SQRT($O$52)))-$O$48*SQRT($O$52)))*$AC$9*EXP(-#REF!*$O$52)-NORMSDIST(-((LN($EP108/$AC$9)+(#REF!+($O$48^2)/2)*$O$52)/($O$48*SQRT($O$52))))*$EP108)*100*$AB$9,0)</f>
        <v>0</v>
      </c>
      <c r="EX108" s="69">
        <f ca="1">IFERROR((NORMSDIST(-(((LN($EP108/$AC$10)+(#REF!+($O$48^2)/2)*$O$52)/($O$48*SQRT($O$52)))-$O$48*SQRT($O$52)))*$AC$10*EXP(-#REF!*$O$52)-NORMSDIST(-((LN($EP108/$AC$10)+(#REF!+($O$48^2)/2)*$O$52)/($O$48*SQRT($O$52))))*$EP108)*100*$AB$10,0)</f>
        <v>0</v>
      </c>
      <c r="EY108" s="69">
        <f ca="1">IFERROR((NORMSDIST(-(((LN($EP108/$AC$11)+(#REF!+($O$48^2)/2)*$O$52)/($O$48*SQRT($O$52)))-$O$48*SQRT($O$52)))*$AC$11*EXP(-#REF!*$O$52)-NORMSDIST(-((LN($EP108/$AC$11)+(#REF!+($O$48^2)/2)*$O$52)/($O$48*SQRT($O$52))))*$EP108)*100*$AB$11,0)</f>
        <v>0</v>
      </c>
      <c r="EZ108" s="69">
        <f ca="1">IFERROR((NORMSDIST(-(((LN($EP108/$AC$12)+(#REF!+($O$48^2)/2)*$O$52)/($O$48*SQRT($O$52)))-$O$48*SQRT($O$52)))*$AC$12*EXP(-#REF!*$O$52)-NORMSDIST(-((LN($EP108/$AC$12)+(#REF!+($O$48^2)/2)*$O$52)/($O$48*SQRT($O$52))))*$EP108)*100*$AB$12,0)</f>
        <v>0</v>
      </c>
      <c r="FA108" s="69">
        <f ca="1">IFERROR((NORMSDIST(-(((LN($EP108/$AC$13)+(#REF!+($O$48^2)/2)*$O$52)/($O$48*SQRT($O$52)))-$O$48*SQRT($O$52)))*$AC$13*EXP(-#REF!*$O$52)-NORMSDIST(-((LN($EP108/$AC$13)+(#REF!+($O$48^2)/2)*$O$52)/($O$48*SQRT($O$52))))*$EP108)*100*$AB$13,0)</f>
        <v>0</v>
      </c>
      <c r="FB108" s="69">
        <f ca="1">IFERROR((NORMSDIST(-(((LN($EP108/$AC$14)+(#REF!+($O$48^2)/2)*$O$52)/($O$48*SQRT($O$52)))-$O$48*SQRT($O$52)))*$AC$14*EXP(-#REF!*$O$52)-NORMSDIST(-((LN($EP108/$AC$14)+(#REF!+($O$48^2)/2)*$O$52)/($O$48*SQRT($O$52))))*$EP108)*100*$AB$14,0)</f>
        <v>0</v>
      </c>
      <c r="FC108" s="69">
        <f ca="1">IFERROR((NORMSDIST(-(((LN($EP108/$AC$15)+(#REF!+($O$48^2)/2)*$O$52)/($O$48*SQRT($O$52)))-$O$48*SQRT($O$52)))*$AC$15*EXP(-#REF!*$O$52)-NORMSDIST(-((LN($EP108/$AC$15)+(#REF!+($O$48^2)/2)*$O$52)/($O$48*SQRT($O$52))))*$EP108)*100*$AB$15,0)</f>
        <v>0</v>
      </c>
      <c r="FD108" s="69">
        <f ca="1">IFERROR((NORMSDIST(-(((LN($EP108/$AC$16)+(#REF!+($O$48^2)/2)*$O$52)/($O$48*SQRT($O$52)))-$O$48*SQRT($O$52)))*$AC$16*EXP(-#REF!*$O$52)-NORMSDIST(-((LN($EP108/$AC$16)+(#REF!+($O$48^2)/2)*$O$52)/($O$48*SQRT($O$52))))*$EP108)*100*$AB$16,0)</f>
        <v>0</v>
      </c>
      <c r="FE108" s="69">
        <f ca="1">IFERROR((NORMSDIST(-(((LN($EP108/$AC$17)+(#REF!+($O$48^2)/2)*$O$52)/($O$48*SQRT($O$52)))-$O$48*SQRT($O$52)))*$AC$17*EXP(-#REF!*$O$52)-NORMSDIST(-((LN($EP108/$AC$17)+(#REF!+($O$48^2)/2)*$O$52)/($O$48*SQRT($O$52))))*$EP108)*100*$AB$17,0)</f>
        <v>0</v>
      </c>
      <c r="FF108" s="69">
        <f ca="1">IFERROR((NORMSDIST(-(((LN($EP108/$AC$18)+(#REF!+($O$48^2)/2)*$O$52)/($O$48*SQRT($O$52)))-$O$48*SQRT($O$52)))*$AC$18*EXP(-#REF!*$O$52)-NORMSDIST(-((LN($EP108/$AC$18)+(#REF!+($O$48^2)/2)*$O$52)/($O$48*SQRT($O$52))))*$EP108)*100*$AB$18,0)</f>
        <v>0</v>
      </c>
      <c r="FG108" s="69">
        <f ca="1">IFERROR((NORMSDIST(-(((LN($EP108/$AC$19)+(#REF!+($O$48^2)/2)*$O$52)/($O$48*SQRT($O$52)))-$O$48*SQRT($O$52)))*$AC$19*EXP(-#REF!*$O$52)-NORMSDIST(-((LN($EP108/$AC$19)+(#REF!+($O$48^2)/2)*$O$52)/($O$48*SQRT($O$52))))*$EP108)*100*$AB$19,0)</f>
        <v>0</v>
      </c>
      <c r="FH108" s="69">
        <f ca="1">IFERROR((NORMSDIST(-(((LN($EP108/$AC$20)+(#REF!+($O$48^2)/2)*$O$52)/($O$48*SQRT($O$52)))-$O$48*SQRT($O$52)))*$AC$20*EXP(-#REF!*$O$52)-NORMSDIST(-((LN($EP108/$AC$20)+(#REF!+($O$48^2)/2)*$O$52)/($O$48*SQRT($O$52))))*$EP108)*100*$AB$20,0)</f>
        <v>0</v>
      </c>
      <c r="FI108" s="69">
        <f ca="1">IFERROR((NORMSDIST(-(((LN($EP108/$AC$21)+(#REF!+($O$48^2)/2)*$O$52)/($O$48*SQRT($O$52)))-$O$48*SQRT($O$52)))*$AC$21*EXP(-#REF!*$O$52)-NORMSDIST(-((LN($EP108/$AC$21)+(#REF!+($O$48^2)/2)*$O$52)/($O$48*SQRT($O$52))))*$EP108)*100*$AB$21,0)</f>
        <v>0</v>
      </c>
      <c r="FJ108" s="69">
        <f ca="1">IFERROR((NORMSDIST(-(((LN($EP108/$AC$22)+(#REF!+($O$48^2)/2)*$O$52)/($O$48*SQRT($O$52)))-$O$48*SQRT($O$52)))*$AC$22*EXP(-#REF!*$O$52)-NORMSDIST(-((LN($EP108/$AC$22)+(#REF!+($O$48^2)/2)*$O$52)/($O$48*SQRT($O$52))))*$EP108)*100*$AB$22,0)</f>
        <v>0</v>
      </c>
      <c r="FK108" s="69">
        <f ca="1">IFERROR((NORMSDIST(-(((LN($EP108/$AC$23)+(#REF!+($O$48^2)/2)*$O$52)/($O$48*SQRT($O$52)))-$O$48*SQRT($O$52)))*$AC$23*EXP(-#REF!*$O$52)-NORMSDIST(-((LN($EP108/$AC$23)+(#REF!+($O$48^2)/2)*$O$52)/($O$48*SQRT($O$52))))*$EP108)*100*$AB$23,0)</f>
        <v>0</v>
      </c>
      <c r="FL108" s="69">
        <f ca="1">IFERROR((NORMSDIST(-(((LN($EP108/$AC$24)+(#REF!+($O$48^2)/2)*$O$52)/($O$48*SQRT($O$52)))-$O$48*SQRT($O$52)))*$AC$24*EXP(-#REF!*$O$52)-NORMSDIST(-((LN($EP108/$AC$24)+(#REF!+($O$48^2)/2)*$O$52)/($O$48*SQRT($O$52))))*$EP108)*100*$AB$24,0)</f>
        <v>0</v>
      </c>
      <c r="FM108" s="69">
        <f ca="1">IFERROR((NORMSDIST(-(((LN($EP108/$AC$25)+(#REF!+($O$48^2)/2)*$O$52)/($O$48*SQRT($O$52)))-$O$48*SQRT($O$52)))*$AC$25*EXP(-#REF!*$O$52)-NORMSDIST(-((LN($EP108/$AC$25)+(#REF!+($O$48^2)/2)*$O$52)/($O$48*SQRT($O$52))))*$EP108)*100*$AB$25,0)</f>
        <v>0</v>
      </c>
      <c r="FN108" s="69">
        <f ca="1">IFERROR((NORMSDIST(-(((LN($EP108/$AC$26)+(#REF!+($O$48^2)/2)*$O$52)/($O$48*SQRT($O$52)))-$O$48*SQRT($O$52)))*$AC$26*EXP(-#REF!*$O$52)-NORMSDIST(-((LN($EP108/$AC$26)+(#REF!+($O$48^2)/2)*$O$52)/($O$48*SQRT($O$52))))*$EP108)*100*$AB$26,0)</f>
        <v>0</v>
      </c>
      <c r="FO108" s="69">
        <f ca="1">IFERROR((NORMSDIST(-(((LN($EP108/$AC$27)+(#REF!+($O$48^2)/2)*$O$52)/($O$48*SQRT($O$52)))-$O$48*SQRT($O$52)))*$AC$27*EXP(-#REF!*$O$52)-NORMSDIST(-((LN($EP108/$AC$27)+(#REF!+($O$48^2)/2)*$O$52)/($O$48*SQRT($O$52))))*$EP108)*100*$AB$27,0)</f>
        <v>0</v>
      </c>
      <c r="FP108" s="69">
        <f ca="1">IFERROR((NORMSDIST(-(((LN($EP108/$AC$28)+(#REF!+($O$48^2)/2)*$O$52)/($O$48*SQRT($O$52)))-$O$48*SQRT($O$52)))*$AC$28*EXP(-#REF!*$O$52)-NORMSDIST(-((LN($EP108/$AC$28)+(#REF!+($O$48^2)/2)*$O$52)/($O$48*SQRT($O$52))))*$EP108)*100*$AB$28,0)</f>
        <v>0</v>
      </c>
      <c r="FQ108" s="69">
        <f ca="1">IFERROR((NORMSDIST(-(((LN($EP108/$AC$29)+(#REF!+($O$48^2)/2)*$O$52)/($O$48*SQRT($O$52)))-$O$48*SQRT($O$52)))*$AC$29*EXP(-#REF!*$O$52)-NORMSDIST(-((LN($EP108/$AC$29)+(#REF!+($O$48^2)/2)*$O$52)/($O$48*SQRT($O$52))))*$EP108)*100*$AB$29,0)</f>
        <v>0</v>
      </c>
      <c r="FR108" s="69">
        <f ca="1">IFERROR((NORMSDIST(-(((LN($EP108/$AC$30)+(#REF!+($O$48^2)/2)*$O$52)/($O$48*SQRT($O$52)))-$O$48*SQRT($O$52)))*$AC$30*EXP(-#REF!*$O$52)-NORMSDIST(-((LN($EP108/$AC$30)+(#REF!+($O$48^2)/2)*$O$52)/($O$48*SQRT($O$52))))*$EP108)*100*$AB$30,0)</f>
        <v>0</v>
      </c>
      <c r="FS108" s="69">
        <f ca="1">IFERROR((NORMSDIST(-(((LN($EP108/$AC$31)+(#REF!+($O$48^2)/2)*$O$52)/($O$48*SQRT($O$52)))-$O$48*SQRT($O$52)))*$AC$31*EXP(-#REF!*$O$52)-NORMSDIST(-((LN($EP108/$AC$31)+(#REF!+($O$48^2)/2)*$O$52)/($O$48*SQRT($O$52))))*$EP108)*100*$AB$31,0)</f>
        <v>0</v>
      </c>
      <c r="FT108" s="69">
        <f ca="1">IFERROR((NORMSDIST(-(((LN($EP108/$AC$32)+(#REF!+($O$48^2)/2)*$O$52)/($O$48*SQRT($O$52)))-$O$48*SQRT($O$52)))*$AC$32*EXP(-#REF!*$O$52)-NORMSDIST(-((LN($EP108/$AC$32)+(#REF!+($O$48^2)/2)*$O$52)/($O$48*SQRT($O$52))))*$EP108)*100*$AB$32,0)</f>
        <v>0</v>
      </c>
      <c r="FU108" s="69">
        <f ca="1">IFERROR((NORMSDIST(-(((LN($EP108/$AC$33)+(#REF!+($O$48^2)/2)*$O$52)/($O$48*SQRT($O$52)))-$O$48*SQRT($O$52)))*$AC$33*EXP(-#REF!*$O$52)-NORMSDIST(-((LN($EP108/$AC$33)+(#REF!+($O$48^2)/2)*$O$52)/($O$48*SQRT($O$52))))*$EP108)*100*$AB$33,0)</f>
        <v>0</v>
      </c>
      <c r="FV108" s="69">
        <f ca="1">IFERROR((NORMSDIST(-(((LN($EP108/$AC$34)+(#REF!+($O$48^2)/2)*$O$52)/($O$48*SQRT($O$52)))-$O$48*SQRT($O$52)))*$AC$34*EXP(-#REF!*$O$52)-NORMSDIST(-((LN($EP108/$AC$34)+(#REF!+($O$48^2)/2)*$O$52)/($O$48*SQRT($O$52))))*$EP108)*100*$AB$34,0)</f>
        <v>0</v>
      </c>
      <c r="FW108" s="69">
        <f ca="1">IFERROR((NORMSDIST(-(((LN($EP108/$AC$35)+(#REF!+($O$48^2)/2)*$O$52)/($O$48*SQRT($O$52)))-$O$48*SQRT($O$52)))*$AC$35*EXP(-#REF!*$O$52)-NORMSDIST(-((LN($EP108/$AC$35)+(#REF!+($O$48^2)/2)*$O$52)/($O$48*SQRT($O$52))))*$EP108)*100*$AB$35,0)</f>
        <v>0</v>
      </c>
      <c r="FX108" s="69">
        <f ca="1">IFERROR((NORMSDIST(-(((LN($EP108/$AC$36)+(#REF!+($O$48^2)/2)*$O$52)/($O$48*SQRT($O$52)))-$O$48*SQRT($O$52)))*$AC$36*EXP(-#REF!*$O$52)-NORMSDIST(-((LN($EP108/$AC$36)+(#REF!+($O$48^2)/2)*$O$52)/($O$48*SQRT($O$52))))*$EP108)*100*$AB$36,0)</f>
        <v>0</v>
      </c>
      <c r="FY108" s="69">
        <f ca="1">IFERROR((NORMSDIST(-(((LN($EP108/$AC$37)+(#REF!+($O$48^2)/2)*$O$52)/($O$48*SQRT($O$52)))-$O$48*SQRT($O$52)))*$AC$37*EXP(-#REF!*$O$52)-NORMSDIST(-((LN($EP108/$AC$37)+(#REF!+($O$48^2)/2)*$O$52)/($O$48*SQRT($O$52))))*$EP108)*100*$AB$37,0)</f>
        <v>0</v>
      </c>
      <c r="FZ108" s="69">
        <f ca="1">IFERROR((NORMSDIST(-(((LN($EP108/$AC$38)+(#REF!+($O$48^2)/2)*$O$52)/($O$48*SQRT($O$52)))-$O$48*SQRT($O$52)))*$AC$38*EXP(-#REF!*$O$52)-NORMSDIST(-((LN($EP108/$AC$38)+(#REF!+($O$48^2)/2)*$O$52)/($O$48*SQRT($O$52))))*$EP108)*100*$AB$38,0)</f>
        <v>0</v>
      </c>
      <c r="GA108" s="69">
        <f ca="1">IFERROR((NORMSDIST(-(((LN($EP108/$AC$39)+(#REF!+($O$48^2)/2)*$O$52)/($O$48*SQRT($O$52)))-$O$48*SQRT($O$52)))*$AC$39*EXP(-#REF!*$O$52)-NORMSDIST(-((LN($EP108/$AC$39)+(#REF!+($O$48^2)/2)*$O$52)/($O$48*SQRT($O$52))))*$EP108)*100*$AB$39,0)</f>
        <v>0</v>
      </c>
      <c r="GB108" s="69">
        <f ca="1">IFERROR((NORMSDIST(-(((LN($EP108/$AC$40)+(#REF!+($O$48^2)/2)*$O$52)/($O$48*SQRT($O$52)))-$O$48*SQRT($O$52)))*$AC$40*EXP(-#REF!*$O$52)-NORMSDIST(-((LN($EP108/$AC$40)+(#REF!+($O$48^2)/2)*$O$52)/($O$48*SQRT($O$52))))*$EP108)*100*$AB$40,0)</f>
        <v>0</v>
      </c>
      <c r="GC108" s="69">
        <f ca="1">IFERROR((NORMSDIST(-(((LN($EP108/$AC$41)+(#REF!+($O$48^2)/2)*$O$52)/($O$48*SQRT($O$52)))-$O$48*SQRT($O$52)))*$AC$41*EXP(-#REF!*$O$52)-NORMSDIST(-((LN($EP108/$AC$41)+(#REF!+($O$48^2)/2)*$O$52)/($O$48*SQRT($O$52))))*$EP108)*100*$AB$41,0)</f>
        <v>0</v>
      </c>
      <c r="GD108" s="69">
        <f ca="1">IFERROR((NORMSDIST(-(((LN($EP108/$AC$42)+(#REF!+($O$48^2)/2)*$O$52)/($O$48*SQRT($O$52)))-$O$48*SQRT($O$52)))*$AC$42*EXP(-#REF!*$O$52)-NORMSDIST(-((LN($EP108/$AC$42)+(#REF!+($O$48^2)/2)*$O$52)/($O$48*SQRT($O$52))))*$EP108)*100*$AB$42,0)</f>
        <v>0</v>
      </c>
      <c r="GE108" s="102">
        <f t="shared" ca="1" si="189"/>
        <v>0</v>
      </c>
    </row>
    <row r="109" spans="103:187">
      <c r="CY109" s="68">
        <f t="shared" si="186"/>
        <v>3234.9413170649814</v>
      </c>
      <c r="CZ109" s="69">
        <f t="shared" si="190"/>
        <v>0</v>
      </c>
      <c r="DA109" s="69">
        <f t="shared" si="191"/>
        <v>0</v>
      </c>
      <c r="DB109" s="69">
        <f t="shared" si="192"/>
        <v>0</v>
      </c>
      <c r="DC109" s="69">
        <f t="shared" si="193"/>
        <v>0</v>
      </c>
      <c r="DD109" s="69">
        <f t="shared" si="194"/>
        <v>0</v>
      </c>
      <c r="DE109" s="69">
        <f t="shared" si="195"/>
        <v>0</v>
      </c>
      <c r="DF109" s="69">
        <f t="shared" si="196"/>
        <v>0</v>
      </c>
      <c r="DG109" s="69">
        <f t="shared" si="197"/>
        <v>0</v>
      </c>
      <c r="DH109" s="69">
        <f t="shared" si="198"/>
        <v>0</v>
      </c>
      <c r="DI109" s="69">
        <f t="shared" si="199"/>
        <v>0</v>
      </c>
      <c r="DJ109" s="69">
        <f t="shared" si="200"/>
        <v>0</v>
      </c>
      <c r="DK109" s="69">
        <f t="shared" si="201"/>
        <v>0</v>
      </c>
      <c r="DL109" s="69">
        <f t="shared" si="202"/>
        <v>0</v>
      </c>
      <c r="DM109" s="69">
        <f t="shared" si="203"/>
        <v>0</v>
      </c>
      <c r="DN109" s="69">
        <f t="shared" si="204"/>
        <v>0</v>
      </c>
      <c r="DO109" s="69">
        <f t="shared" si="205"/>
        <v>0</v>
      </c>
      <c r="DP109" s="69">
        <f t="shared" si="206"/>
        <v>0</v>
      </c>
      <c r="DQ109" s="69">
        <f t="shared" si="207"/>
        <v>0</v>
      </c>
      <c r="DR109" s="69">
        <f t="shared" si="208"/>
        <v>0</v>
      </c>
      <c r="DS109" s="69">
        <f t="shared" si="209"/>
        <v>0</v>
      </c>
      <c r="DT109" s="69">
        <f t="shared" si="210"/>
        <v>0</v>
      </c>
      <c r="DU109" s="69">
        <f t="shared" si="211"/>
        <v>0</v>
      </c>
      <c r="DV109" s="69">
        <f t="shared" si="212"/>
        <v>0</v>
      </c>
      <c r="DW109" s="69">
        <f t="shared" si="213"/>
        <v>0</v>
      </c>
      <c r="DX109" s="69">
        <f t="shared" si="214"/>
        <v>0</v>
      </c>
      <c r="DY109" s="69">
        <f t="shared" si="215"/>
        <v>0</v>
      </c>
      <c r="DZ109" s="69">
        <f t="shared" si="216"/>
        <v>0</v>
      </c>
      <c r="EA109" s="69">
        <f t="shared" si="217"/>
        <v>0</v>
      </c>
      <c r="EB109" s="69">
        <f t="shared" si="218"/>
        <v>0</v>
      </c>
      <c r="EC109" s="69">
        <f t="shared" si="219"/>
        <v>0</v>
      </c>
      <c r="ED109" s="69">
        <f t="shared" si="220"/>
        <v>0</v>
      </c>
      <c r="EE109" s="69">
        <f t="shared" si="221"/>
        <v>0</v>
      </c>
      <c r="EF109" s="69">
        <f t="shared" si="222"/>
        <v>0</v>
      </c>
      <c r="EG109" s="69">
        <f t="shared" si="223"/>
        <v>0</v>
      </c>
      <c r="EH109" s="69">
        <f t="shared" si="224"/>
        <v>0</v>
      </c>
      <c r="EI109" s="69">
        <f t="shared" si="225"/>
        <v>0</v>
      </c>
      <c r="EJ109" s="69">
        <f t="shared" si="226"/>
        <v>0</v>
      </c>
      <c r="EK109" s="69">
        <f t="shared" si="227"/>
        <v>0</v>
      </c>
      <c r="EL109" s="69">
        <f t="shared" si="228"/>
        <v>0</v>
      </c>
      <c r="EM109" s="69">
        <f t="shared" si="229"/>
        <v>0</v>
      </c>
      <c r="EN109" s="102">
        <f t="shared" si="187"/>
        <v>0</v>
      </c>
      <c r="EO109" s="58"/>
      <c r="EP109" s="68">
        <f t="shared" si="188"/>
        <v>3234.9413170649814</v>
      </c>
      <c r="EQ109" s="69">
        <f ca="1">IFERROR((NORMSDIST(-(((LN($EP109/$AC$3)+(#REF!+($O$48^2)/2)*$O$52)/($O$48*SQRT($O$52)))-$O$48*SQRT($O$52)))*$AC$3*EXP(-#REF!*$O$52)-NORMSDIST(-((LN($EP109/$AC$3)+(#REF!+($O$48^2)/2)*$O$52)/($O$48*SQRT($O$52))))*$EP109)*100*$AB$3,0)</f>
        <v>0</v>
      </c>
      <c r="ER109" s="69">
        <f ca="1">IFERROR((NORMSDIST(-(((LN($EP109/$AC$4)+(#REF!+($O$48^2)/2)*$O$52)/($O$48*SQRT($O$52)))-$O$48*SQRT($O$52)))*$AC$4*EXP(-#REF!*$O$52)-NORMSDIST(-((LN($EP109/$AC$4)+(#REF!+($O$48^2)/2)*$O$52)/($O$48*SQRT($O$52))))*$EP109)*100*$AB$4,0)</f>
        <v>0</v>
      </c>
      <c r="ES109" s="69">
        <f ca="1">IFERROR((NORMSDIST(-(((LN($EP109/$AC$5)+(#REF!+($O$48^2)/2)*$O$52)/($O$48*SQRT($O$52)))-$O$48*SQRT($O$52)))*$AC$5*EXP(-#REF!*$O$52)-NORMSDIST(-((LN($EP109/$AC$5)+(#REF!+($O$48^2)/2)*$O$52)/($O$48*SQRT($O$52))))*$EP109)*100*$AB$5,0)</f>
        <v>0</v>
      </c>
      <c r="ET109" s="69">
        <f ca="1">IFERROR((NORMSDIST(-(((LN($EP109/$AC$6)+(#REF!+($O$48^2)/2)*$O$52)/($O$48*SQRT($O$52)))-$O$48*SQRT($O$52)))*$AC$6*EXP(-#REF!*$O$52)-NORMSDIST(-((LN($EP109/$AC$6)+(#REF!+($O$48^2)/2)*$O$52)/($O$48*SQRT($O$52))))*$EP109)*100*$AB$6,0)</f>
        <v>0</v>
      </c>
      <c r="EU109" s="69">
        <f ca="1">IFERROR((NORMSDIST(-(((LN($EP109/$AC$7)+(#REF!+($O$48^2)/2)*$O$52)/($O$48*SQRT($O$52)))-$O$48*SQRT($O$52)))*$AC$7*EXP(-#REF!*$O$52)-NORMSDIST(-((LN($EP109/$AC$7)+(#REF!+($O$48^2)/2)*$O$52)/($O$48*SQRT($O$52))))*$EP109)*100*$AB$7,0)</f>
        <v>0</v>
      </c>
      <c r="EV109" s="69">
        <f ca="1">IFERROR((NORMSDIST(-(((LN($EP109/$AC$8)+(#REF!+($O$48^2)/2)*$O$52)/($O$48*SQRT($O$52)))-$O$48*SQRT($O$52)))*$AC$8*EXP(-#REF!*$O$52)-NORMSDIST(-((LN($EP109/$AC$8)+(#REF!+($O$48^2)/2)*$O$52)/($O$48*SQRT($O$52))))*$EP109)*100*$AB$8,0)</f>
        <v>0</v>
      </c>
      <c r="EW109" s="69">
        <f ca="1">IFERROR((NORMSDIST(-(((LN($EP109/$AC$9)+(#REF!+($O$48^2)/2)*$O$52)/($O$48*SQRT($O$52)))-$O$48*SQRT($O$52)))*$AC$9*EXP(-#REF!*$O$52)-NORMSDIST(-((LN($EP109/$AC$9)+(#REF!+($O$48^2)/2)*$O$52)/($O$48*SQRT($O$52))))*$EP109)*100*$AB$9,0)</f>
        <v>0</v>
      </c>
      <c r="EX109" s="69">
        <f ca="1">IFERROR((NORMSDIST(-(((LN($EP109/$AC$10)+(#REF!+($O$48^2)/2)*$O$52)/($O$48*SQRT($O$52)))-$O$48*SQRT($O$52)))*$AC$10*EXP(-#REF!*$O$52)-NORMSDIST(-((LN($EP109/$AC$10)+(#REF!+($O$48^2)/2)*$O$52)/($O$48*SQRT($O$52))))*$EP109)*100*$AB$10,0)</f>
        <v>0</v>
      </c>
      <c r="EY109" s="69">
        <f ca="1">IFERROR((NORMSDIST(-(((LN($EP109/$AC$11)+(#REF!+($O$48^2)/2)*$O$52)/($O$48*SQRT($O$52)))-$O$48*SQRT($O$52)))*$AC$11*EXP(-#REF!*$O$52)-NORMSDIST(-((LN($EP109/$AC$11)+(#REF!+($O$48^2)/2)*$O$52)/($O$48*SQRT($O$52))))*$EP109)*100*$AB$11,0)</f>
        <v>0</v>
      </c>
      <c r="EZ109" s="69">
        <f ca="1">IFERROR((NORMSDIST(-(((LN($EP109/$AC$12)+(#REF!+($O$48^2)/2)*$O$52)/($O$48*SQRT($O$52)))-$O$48*SQRT($O$52)))*$AC$12*EXP(-#REF!*$O$52)-NORMSDIST(-((LN($EP109/$AC$12)+(#REF!+($O$48^2)/2)*$O$52)/($O$48*SQRT($O$52))))*$EP109)*100*$AB$12,0)</f>
        <v>0</v>
      </c>
      <c r="FA109" s="69">
        <f ca="1">IFERROR((NORMSDIST(-(((LN($EP109/$AC$13)+(#REF!+($O$48^2)/2)*$O$52)/($O$48*SQRT($O$52)))-$O$48*SQRT($O$52)))*$AC$13*EXP(-#REF!*$O$52)-NORMSDIST(-((LN($EP109/$AC$13)+(#REF!+($O$48^2)/2)*$O$52)/($O$48*SQRT($O$52))))*$EP109)*100*$AB$13,0)</f>
        <v>0</v>
      </c>
      <c r="FB109" s="69">
        <f ca="1">IFERROR((NORMSDIST(-(((LN($EP109/$AC$14)+(#REF!+($O$48^2)/2)*$O$52)/($O$48*SQRT($O$52)))-$O$48*SQRT($O$52)))*$AC$14*EXP(-#REF!*$O$52)-NORMSDIST(-((LN($EP109/$AC$14)+(#REF!+($O$48^2)/2)*$O$52)/($O$48*SQRT($O$52))))*$EP109)*100*$AB$14,0)</f>
        <v>0</v>
      </c>
      <c r="FC109" s="69">
        <f ca="1">IFERROR((NORMSDIST(-(((LN($EP109/$AC$15)+(#REF!+($O$48^2)/2)*$O$52)/($O$48*SQRT($O$52)))-$O$48*SQRT($O$52)))*$AC$15*EXP(-#REF!*$O$52)-NORMSDIST(-((LN($EP109/$AC$15)+(#REF!+($O$48^2)/2)*$O$52)/($O$48*SQRT($O$52))))*$EP109)*100*$AB$15,0)</f>
        <v>0</v>
      </c>
      <c r="FD109" s="69">
        <f ca="1">IFERROR((NORMSDIST(-(((LN($EP109/$AC$16)+(#REF!+($O$48^2)/2)*$O$52)/($O$48*SQRT($O$52)))-$O$48*SQRT($O$52)))*$AC$16*EXP(-#REF!*$O$52)-NORMSDIST(-((LN($EP109/$AC$16)+(#REF!+($O$48^2)/2)*$O$52)/($O$48*SQRT($O$52))))*$EP109)*100*$AB$16,0)</f>
        <v>0</v>
      </c>
      <c r="FE109" s="69">
        <f ca="1">IFERROR((NORMSDIST(-(((LN($EP109/$AC$17)+(#REF!+($O$48^2)/2)*$O$52)/($O$48*SQRT($O$52)))-$O$48*SQRT($O$52)))*$AC$17*EXP(-#REF!*$O$52)-NORMSDIST(-((LN($EP109/$AC$17)+(#REF!+($O$48^2)/2)*$O$52)/($O$48*SQRT($O$52))))*$EP109)*100*$AB$17,0)</f>
        <v>0</v>
      </c>
      <c r="FF109" s="69">
        <f ca="1">IFERROR((NORMSDIST(-(((LN($EP109/$AC$18)+(#REF!+($O$48^2)/2)*$O$52)/($O$48*SQRT($O$52)))-$O$48*SQRT($O$52)))*$AC$18*EXP(-#REF!*$O$52)-NORMSDIST(-((LN($EP109/$AC$18)+(#REF!+($O$48^2)/2)*$O$52)/($O$48*SQRT($O$52))))*$EP109)*100*$AB$18,0)</f>
        <v>0</v>
      </c>
      <c r="FG109" s="69">
        <f ca="1">IFERROR((NORMSDIST(-(((LN($EP109/$AC$19)+(#REF!+($O$48^2)/2)*$O$52)/($O$48*SQRT($O$52)))-$O$48*SQRT($O$52)))*$AC$19*EXP(-#REF!*$O$52)-NORMSDIST(-((LN($EP109/$AC$19)+(#REF!+($O$48^2)/2)*$O$52)/($O$48*SQRT($O$52))))*$EP109)*100*$AB$19,0)</f>
        <v>0</v>
      </c>
      <c r="FH109" s="69">
        <f ca="1">IFERROR((NORMSDIST(-(((LN($EP109/$AC$20)+(#REF!+($O$48^2)/2)*$O$52)/($O$48*SQRT($O$52)))-$O$48*SQRT($O$52)))*$AC$20*EXP(-#REF!*$O$52)-NORMSDIST(-((LN($EP109/$AC$20)+(#REF!+($O$48^2)/2)*$O$52)/($O$48*SQRT($O$52))))*$EP109)*100*$AB$20,0)</f>
        <v>0</v>
      </c>
      <c r="FI109" s="69">
        <f ca="1">IFERROR((NORMSDIST(-(((LN($EP109/$AC$21)+(#REF!+($O$48^2)/2)*$O$52)/($O$48*SQRT($O$52)))-$O$48*SQRT($O$52)))*$AC$21*EXP(-#REF!*$O$52)-NORMSDIST(-((LN($EP109/$AC$21)+(#REF!+($O$48^2)/2)*$O$52)/($O$48*SQRT($O$52))))*$EP109)*100*$AB$21,0)</f>
        <v>0</v>
      </c>
      <c r="FJ109" s="69">
        <f ca="1">IFERROR((NORMSDIST(-(((LN($EP109/$AC$22)+(#REF!+($O$48^2)/2)*$O$52)/($O$48*SQRT($O$52)))-$O$48*SQRT($O$52)))*$AC$22*EXP(-#REF!*$O$52)-NORMSDIST(-((LN($EP109/$AC$22)+(#REF!+($O$48^2)/2)*$O$52)/($O$48*SQRT($O$52))))*$EP109)*100*$AB$22,0)</f>
        <v>0</v>
      </c>
      <c r="FK109" s="69">
        <f ca="1">IFERROR((NORMSDIST(-(((LN($EP109/$AC$23)+(#REF!+($O$48^2)/2)*$O$52)/($O$48*SQRT($O$52)))-$O$48*SQRT($O$52)))*$AC$23*EXP(-#REF!*$O$52)-NORMSDIST(-((LN($EP109/$AC$23)+(#REF!+($O$48^2)/2)*$O$52)/($O$48*SQRT($O$52))))*$EP109)*100*$AB$23,0)</f>
        <v>0</v>
      </c>
      <c r="FL109" s="69">
        <f ca="1">IFERROR((NORMSDIST(-(((LN($EP109/$AC$24)+(#REF!+($O$48^2)/2)*$O$52)/($O$48*SQRT($O$52)))-$O$48*SQRT($O$52)))*$AC$24*EXP(-#REF!*$O$52)-NORMSDIST(-((LN($EP109/$AC$24)+(#REF!+($O$48^2)/2)*$O$52)/($O$48*SQRT($O$52))))*$EP109)*100*$AB$24,0)</f>
        <v>0</v>
      </c>
      <c r="FM109" s="69">
        <f ca="1">IFERROR((NORMSDIST(-(((LN($EP109/$AC$25)+(#REF!+($O$48^2)/2)*$O$52)/($O$48*SQRT($O$52)))-$O$48*SQRT($O$52)))*$AC$25*EXP(-#REF!*$O$52)-NORMSDIST(-((LN($EP109/$AC$25)+(#REF!+($O$48^2)/2)*$O$52)/($O$48*SQRT($O$52))))*$EP109)*100*$AB$25,0)</f>
        <v>0</v>
      </c>
      <c r="FN109" s="69">
        <f ca="1">IFERROR((NORMSDIST(-(((LN($EP109/$AC$26)+(#REF!+($O$48^2)/2)*$O$52)/($O$48*SQRT($O$52)))-$O$48*SQRT($O$52)))*$AC$26*EXP(-#REF!*$O$52)-NORMSDIST(-((LN($EP109/$AC$26)+(#REF!+($O$48^2)/2)*$O$52)/($O$48*SQRT($O$52))))*$EP109)*100*$AB$26,0)</f>
        <v>0</v>
      </c>
      <c r="FO109" s="69">
        <f ca="1">IFERROR((NORMSDIST(-(((LN($EP109/$AC$27)+(#REF!+($O$48^2)/2)*$O$52)/($O$48*SQRT($O$52)))-$O$48*SQRT($O$52)))*$AC$27*EXP(-#REF!*$O$52)-NORMSDIST(-((LN($EP109/$AC$27)+(#REF!+($O$48^2)/2)*$O$52)/($O$48*SQRT($O$52))))*$EP109)*100*$AB$27,0)</f>
        <v>0</v>
      </c>
      <c r="FP109" s="69">
        <f ca="1">IFERROR((NORMSDIST(-(((LN($EP109/$AC$28)+(#REF!+($O$48^2)/2)*$O$52)/($O$48*SQRT($O$52)))-$O$48*SQRT($O$52)))*$AC$28*EXP(-#REF!*$O$52)-NORMSDIST(-((LN($EP109/$AC$28)+(#REF!+($O$48^2)/2)*$O$52)/($O$48*SQRT($O$52))))*$EP109)*100*$AB$28,0)</f>
        <v>0</v>
      </c>
      <c r="FQ109" s="69">
        <f ca="1">IFERROR((NORMSDIST(-(((LN($EP109/$AC$29)+(#REF!+($O$48^2)/2)*$O$52)/($O$48*SQRT($O$52)))-$O$48*SQRT($O$52)))*$AC$29*EXP(-#REF!*$O$52)-NORMSDIST(-((LN($EP109/$AC$29)+(#REF!+($O$48^2)/2)*$O$52)/($O$48*SQRT($O$52))))*$EP109)*100*$AB$29,0)</f>
        <v>0</v>
      </c>
      <c r="FR109" s="69">
        <f ca="1">IFERROR((NORMSDIST(-(((LN($EP109/$AC$30)+(#REF!+($O$48^2)/2)*$O$52)/($O$48*SQRT($O$52)))-$O$48*SQRT($O$52)))*$AC$30*EXP(-#REF!*$O$52)-NORMSDIST(-((LN($EP109/$AC$30)+(#REF!+($O$48^2)/2)*$O$52)/($O$48*SQRT($O$52))))*$EP109)*100*$AB$30,0)</f>
        <v>0</v>
      </c>
      <c r="FS109" s="69">
        <f ca="1">IFERROR((NORMSDIST(-(((LN($EP109/$AC$31)+(#REF!+($O$48^2)/2)*$O$52)/($O$48*SQRT($O$52)))-$O$48*SQRT($O$52)))*$AC$31*EXP(-#REF!*$O$52)-NORMSDIST(-((LN($EP109/$AC$31)+(#REF!+($O$48^2)/2)*$O$52)/($O$48*SQRT($O$52))))*$EP109)*100*$AB$31,0)</f>
        <v>0</v>
      </c>
      <c r="FT109" s="69">
        <f ca="1">IFERROR((NORMSDIST(-(((LN($EP109/$AC$32)+(#REF!+($O$48^2)/2)*$O$52)/($O$48*SQRT($O$52)))-$O$48*SQRT($O$52)))*$AC$32*EXP(-#REF!*$O$52)-NORMSDIST(-((LN($EP109/$AC$32)+(#REF!+($O$48^2)/2)*$O$52)/($O$48*SQRT($O$52))))*$EP109)*100*$AB$32,0)</f>
        <v>0</v>
      </c>
      <c r="FU109" s="69">
        <f ca="1">IFERROR((NORMSDIST(-(((LN($EP109/$AC$33)+(#REF!+($O$48^2)/2)*$O$52)/($O$48*SQRT($O$52)))-$O$48*SQRT($O$52)))*$AC$33*EXP(-#REF!*$O$52)-NORMSDIST(-((LN($EP109/$AC$33)+(#REF!+($O$48^2)/2)*$O$52)/($O$48*SQRT($O$52))))*$EP109)*100*$AB$33,0)</f>
        <v>0</v>
      </c>
      <c r="FV109" s="69">
        <f ca="1">IFERROR((NORMSDIST(-(((LN($EP109/$AC$34)+(#REF!+($O$48^2)/2)*$O$52)/($O$48*SQRT($O$52)))-$O$48*SQRT($O$52)))*$AC$34*EXP(-#REF!*$O$52)-NORMSDIST(-((LN($EP109/$AC$34)+(#REF!+($O$48^2)/2)*$O$52)/($O$48*SQRT($O$52))))*$EP109)*100*$AB$34,0)</f>
        <v>0</v>
      </c>
      <c r="FW109" s="69">
        <f ca="1">IFERROR((NORMSDIST(-(((LN($EP109/$AC$35)+(#REF!+($O$48^2)/2)*$O$52)/($O$48*SQRT($O$52)))-$O$48*SQRT($O$52)))*$AC$35*EXP(-#REF!*$O$52)-NORMSDIST(-((LN($EP109/$AC$35)+(#REF!+($O$48^2)/2)*$O$52)/($O$48*SQRT($O$52))))*$EP109)*100*$AB$35,0)</f>
        <v>0</v>
      </c>
      <c r="FX109" s="69">
        <f ca="1">IFERROR((NORMSDIST(-(((LN($EP109/$AC$36)+(#REF!+($O$48^2)/2)*$O$52)/($O$48*SQRT($O$52)))-$O$48*SQRT($O$52)))*$AC$36*EXP(-#REF!*$O$52)-NORMSDIST(-((LN($EP109/$AC$36)+(#REF!+($O$48^2)/2)*$O$52)/($O$48*SQRT($O$52))))*$EP109)*100*$AB$36,0)</f>
        <v>0</v>
      </c>
      <c r="FY109" s="69">
        <f ca="1">IFERROR((NORMSDIST(-(((LN($EP109/$AC$37)+(#REF!+($O$48^2)/2)*$O$52)/($O$48*SQRT($O$52)))-$O$48*SQRT($O$52)))*$AC$37*EXP(-#REF!*$O$52)-NORMSDIST(-((LN($EP109/$AC$37)+(#REF!+($O$48^2)/2)*$O$52)/($O$48*SQRT($O$52))))*$EP109)*100*$AB$37,0)</f>
        <v>0</v>
      </c>
      <c r="FZ109" s="69">
        <f ca="1">IFERROR((NORMSDIST(-(((LN($EP109/$AC$38)+(#REF!+($O$48^2)/2)*$O$52)/($O$48*SQRT($O$52)))-$O$48*SQRT($O$52)))*$AC$38*EXP(-#REF!*$O$52)-NORMSDIST(-((LN($EP109/$AC$38)+(#REF!+($O$48^2)/2)*$O$52)/($O$48*SQRT($O$52))))*$EP109)*100*$AB$38,0)</f>
        <v>0</v>
      </c>
      <c r="GA109" s="69">
        <f ca="1">IFERROR((NORMSDIST(-(((LN($EP109/$AC$39)+(#REF!+($O$48^2)/2)*$O$52)/($O$48*SQRT($O$52)))-$O$48*SQRT($O$52)))*$AC$39*EXP(-#REF!*$O$52)-NORMSDIST(-((LN($EP109/$AC$39)+(#REF!+($O$48^2)/2)*$O$52)/($O$48*SQRT($O$52))))*$EP109)*100*$AB$39,0)</f>
        <v>0</v>
      </c>
      <c r="GB109" s="69">
        <f ca="1">IFERROR((NORMSDIST(-(((LN($EP109/$AC$40)+(#REF!+($O$48^2)/2)*$O$52)/($O$48*SQRT($O$52)))-$O$48*SQRT($O$52)))*$AC$40*EXP(-#REF!*$O$52)-NORMSDIST(-((LN($EP109/$AC$40)+(#REF!+($O$48^2)/2)*$O$52)/($O$48*SQRT($O$52))))*$EP109)*100*$AB$40,0)</f>
        <v>0</v>
      </c>
      <c r="GC109" s="69">
        <f ca="1">IFERROR((NORMSDIST(-(((LN($EP109/$AC$41)+(#REF!+($O$48^2)/2)*$O$52)/($O$48*SQRT($O$52)))-$O$48*SQRT($O$52)))*$AC$41*EXP(-#REF!*$O$52)-NORMSDIST(-((LN($EP109/$AC$41)+(#REF!+($O$48^2)/2)*$O$52)/($O$48*SQRT($O$52))))*$EP109)*100*$AB$41,0)</f>
        <v>0</v>
      </c>
      <c r="GD109" s="69">
        <f ca="1">IFERROR((NORMSDIST(-(((LN($EP109/$AC$42)+(#REF!+($O$48^2)/2)*$O$52)/($O$48*SQRT($O$52)))-$O$48*SQRT($O$52)))*$AC$42*EXP(-#REF!*$O$52)-NORMSDIST(-((LN($EP109/$AC$42)+(#REF!+($O$48^2)/2)*$O$52)/($O$48*SQRT($O$52))))*$EP109)*100*$AB$42,0)</f>
        <v>0</v>
      </c>
      <c r="GE109" s="102">
        <f t="shared" ca="1" si="189"/>
        <v>0</v>
      </c>
    </row>
    <row r="110" spans="103:187">
      <c r="CY110" s="68">
        <f t="shared" si="186"/>
        <v>3300.9605276173279</v>
      </c>
      <c r="CZ110" s="69">
        <f t="shared" si="190"/>
        <v>0</v>
      </c>
      <c r="DA110" s="69">
        <f t="shared" si="191"/>
        <v>0</v>
      </c>
      <c r="DB110" s="69">
        <f t="shared" si="192"/>
        <v>0</v>
      </c>
      <c r="DC110" s="69">
        <f t="shared" si="193"/>
        <v>0</v>
      </c>
      <c r="DD110" s="69">
        <f t="shared" si="194"/>
        <v>0</v>
      </c>
      <c r="DE110" s="69">
        <f t="shared" si="195"/>
        <v>0</v>
      </c>
      <c r="DF110" s="69">
        <f t="shared" si="196"/>
        <v>0</v>
      </c>
      <c r="DG110" s="69">
        <f t="shared" si="197"/>
        <v>0</v>
      </c>
      <c r="DH110" s="69">
        <f t="shared" si="198"/>
        <v>0</v>
      </c>
      <c r="DI110" s="69">
        <f t="shared" si="199"/>
        <v>0</v>
      </c>
      <c r="DJ110" s="69">
        <f t="shared" si="200"/>
        <v>0</v>
      </c>
      <c r="DK110" s="69">
        <f t="shared" si="201"/>
        <v>0</v>
      </c>
      <c r="DL110" s="69">
        <f t="shared" si="202"/>
        <v>0</v>
      </c>
      <c r="DM110" s="69">
        <f t="shared" si="203"/>
        <v>0</v>
      </c>
      <c r="DN110" s="69">
        <f t="shared" si="204"/>
        <v>0</v>
      </c>
      <c r="DO110" s="69">
        <f t="shared" si="205"/>
        <v>0</v>
      </c>
      <c r="DP110" s="69">
        <f t="shared" si="206"/>
        <v>0</v>
      </c>
      <c r="DQ110" s="69">
        <f t="shared" si="207"/>
        <v>0</v>
      </c>
      <c r="DR110" s="69">
        <f t="shared" si="208"/>
        <v>0</v>
      </c>
      <c r="DS110" s="69">
        <f t="shared" si="209"/>
        <v>0</v>
      </c>
      <c r="DT110" s="69">
        <f t="shared" si="210"/>
        <v>0</v>
      </c>
      <c r="DU110" s="69">
        <f t="shared" si="211"/>
        <v>0</v>
      </c>
      <c r="DV110" s="69">
        <f t="shared" si="212"/>
        <v>0</v>
      </c>
      <c r="DW110" s="69">
        <f t="shared" si="213"/>
        <v>0</v>
      </c>
      <c r="DX110" s="69">
        <f t="shared" si="214"/>
        <v>0</v>
      </c>
      <c r="DY110" s="69">
        <f t="shared" si="215"/>
        <v>0</v>
      </c>
      <c r="DZ110" s="69">
        <f t="shared" si="216"/>
        <v>0</v>
      </c>
      <c r="EA110" s="69">
        <f t="shared" si="217"/>
        <v>0</v>
      </c>
      <c r="EB110" s="69">
        <f t="shared" si="218"/>
        <v>0</v>
      </c>
      <c r="EC110" s="69">
        <f t="shared" si="219"/>
        <v>0</v>
      </c>
      <c r="ED110" s="69">
        <f t="shared" si="220"/>
        <v>0</v>
      </c>
      <c r="EE110" s="69">
        <f t="shared" si="221"/>
        <v>0</v>
      </c>
      <c r="EF110" s="69">
        <f t="shared" si="222"/>
        <v>0</v>
      </c>
      <c r="EG110" s="69">
        <f t="shared" si="223"/>
        <v>0</v>
      </c>
      <c r="EH110" s="69">
        <f t="shared" si="224"/>
        <v>0</v>
      </c>
      <c r="EI110" s="69">
        <f t="shared" si="225"/>
        <v>0</v>
      </c>
      <c r="EJ110" s="69">
        <f t="shared" si="226"/>
        <v>0</v>
      </c>
      <c r="EK110" s="69">
        <f t="shared" si="227"/>
        <v>0</v>
      </c>
      <c r="EL110" s="69">
        <f t="shared" si="228"/>
        <v>0</v>
      </c>
      <c r="EM110" s="69">
        <f t="shared" si="229"/>
        <v>0</v>
      </c>
      <c r="EN110" s="102">
        <f t="shared" si="187"/>
        <v>0</v>
      </c>
      <c r="EO110" s="58"/>
      <c r="EP110" s="68">
        <f t="shared" si="188"/>
        <v>3300.9605276173279</v>
      </c>
      <c r="EQ110" s="69">
        <f ca="1">IFERROR((NORMSDIST(-(((LN($EP110/$AC$3)+(#REF!+($O$48^2)/2)*$O$52)/($O$48*SQRT($O$52)))-$O$48*SQRT($O$52)))*$AC$3*EXP(-#REF!*$O$52)-NORMSDIST(-((LN($EP110/$AC$3)+(#REF!+($O$48^2)/2)*$O$52)/($O$48*SQRT($O$52))))*$EP110)*100*$AB$3,0)</f>
        <v>0</v>
      </c>
      <c r="ER110" s="69">
        <f ca="1">IFERROR((NORMSDIST(-(((LN($EP110/$AC$4)+(#REF!+($O$48^2)/2)*$O$52)/($O$48*SQRT($O$52)))-$O$48*SQRT($O$52)))*$AC$4*EXP(-#REF!*$O$52)-NORMSDIST(-((LN($EP110/$AC$4)+(#REF!+($O$48^2)/2)*$O$52)/($O$48*SQRT($O$52))))*$EP110)*100*$AB$4,0)</f>
        <v>0</v>
      </c>
      <c r="ES110" s="69">
        <f ca="1">IFERROR((NORMSDIST(-(((LN($EP110/$AC$5)+(#REF!+($O$48^2)/2)*$O$52)/($O$48*SQRT($O$52)))-$O$48*SQRT($O$52)))*$AC$5*EXP(-#REF!*$O$52)-NORMSDIST(-((LN($EP110/$AC$5)+(#REF!+($O$48^2)/2)*$O$52)/($O$48*SQRT($O$52))))*$EP110)*100*$AB$5,0)</f>
        <v>0</v>
      </c>
      <c r="ET110" s="69">
        <f ca="1">IFERROR((NORMSDIST(-(((LN($EP110/$AC$6)+(#REF!+($O$48^2)/2)*$O$52)/($O$48*SQRT($O$52)))-$O$48*SQRT($O$52)))*$AC$6*EXP(-#REF!*$O$52)-NORMSDIST(-((LN($EP110/$AC$6)+(#REF!+($O$48^2)/2)*$O$52)/($O$48*SQRT($O$52))))*$EP110)*100*$AB$6,0)</f>
        <v>0</v>
      </c>
      <c r="EU110" s="69">
        <f ca="1">IFERROR((NORMSDIST(-(((LN($EP110/$AC$7)+(#REF!+($O$48^2)/2)*$O$52)/($O$48*SQRT($O$52)))-$O$48*SQRT($O$52)))*$AC$7*EXP(-#REF!*$O$52)-NORMSDIST(-((LN($EP110/$AC$7)+(#REF!+($O$48^2)/2)*$O$52)/($O$48*SQRT($O$52))))*$EP110)*100*$AB$7,0)</f>
        <v>0</v>
      </c>
      <c r="EV110" s="69">
        <f ca="1">IFERROR((NORMSDIST(-(((LN($EP110/$AC$8)+(#REF!+($O$48^2)/2)*$O$52)/($O$48*SQRT($O$52)))-$O$48*SQRT($O$52)))*$AC$8*EXP(-#REF!*$O$52)-NORMSDIST(-((LN($EP110/$AC$8)+(#REF!+($O$48^2)/2)*$O$52)/($O$48*SQRT($O$52))))*$EP110)*100*$AB$8,0)</f>
        <v>0</v>
      </c>
      <c r="EW110" s="69">
        <f ca="1">IFERROR((NORMSDIST(-(((LN($EP110/$AC$9)+(#REF!+($O$48^2)/2)*$O$52)/($O$48*SQRT($O$52)))-$O$48*SQRT($O$52)))*$AC$9*EXP(-#REF!*$O$52)-NORMSDIST(-((LN($EP110/$AC$9)+(#REF!+($O$48^2)/2)*$O$52)/($O$48*SQRT($O$52))))*$EP110)*100*$AB$9,0)</f>
        <v>0</v>
      </c>
      <c r="EX110" s="69">
        <f ca="1">IFERROR((NORMSDIST(-(((LN($EP110/$AC$10)+(#REF!+($O$48^2)/2)*$O$52)/($O$48*SQRT($O$52)))-$O$48*SQRT($O$52)))*$AC$10*EXP(-#REF!*$O$52)-NORMSDIST(-((LN($EP110/$AC$10)+(#REF!+($O$48^2)/2)*$O$52)/($O$48*SQRT($O$52))))*$EP110)*100*$AB$10,0)</f>
        <v>0</v>
      </c>
      <c r="EY110" s="69">
        <f ca="1">IFERROR((NORMSDIST(-(((LN($EP110/$AC$11)+(#REF!+($O$48^2)/2)*$O$52)/($O$48*SQRT($O$52)))-$O$48*SQRT($O$52)))*$AC$11*EXP(-#REF!*$O$52)-NORMSDIST(-((LN($EP110/$AC$11)+(#REF!+($O$48^2)/2)*$O$52)/($O$48*SQRT($O$52))))*$EP110)*100*$AB$11,0)</f>
        <v>0</v>
      </c>
      <c r="EZ110" s="69">
        <f ca="1">IFERROR((NORMSDIST(-(((LN($EP110/$AC$12)+(#REF!+($O$48^2)/2)*$O$52)/($O$48*SQRT($O$52)))-$O$48*SQRT($O$52)))*$AC$12*EXP(-#REF!*$O$52)-NORMSDIST(-((LN($EP110/$AC$12)+(#REF!+($O$48^2)/2)*$O$52)/($O$48*SQRT($O$52))))*$EP110)*100*$AB$12,0)</f>
        <v>0</v>
      </c>
      <c r="FA110" s="69">
        <f ca="1">IFERROR((NORMSDIST(-(((LN($EP110/$AC$13)+(#REF!+($O$48^2)/2)*$O$52)/($O$48*SQRT($O$52)))-$O$48*SQRT($O$52)))*$AC$13*EXP(-#REF!*$O$52)-NORMSDIST(-((LN($EP110/$AC$13)+(#REF!+($O$48^2)/2)*$O$52)/($O$48*SQRT($O$52))))*$EP110)*100*$AB$13,0)</f>
        <v>0</v>
      </c>
      <c r="FB110" s="69">
        <f ca="1">IFERROR((NORMSDIST(-(((LN($EP110/$AC$14)+(#REF!+($O$48^2)/2)*$O$52)/($O$48*SQRT($O$52)))-$O$48*SQRT($O$52)))*$AC$14*EXP(-#REF!*$O$52)-NORMSDIST(-((LN($EP110/$AC$14)+(#REF!+($O$48^2)/2)*$O$52)/($O$48*SQRT($O$52))))*$EP110)*100*$AB$14,0)</f>
        <v>0</v>
      </c>
      <c r="FC110" s="69">
        <f ca="1">IFERROR((NORMSDIST(-(((LN($EP110/$AC$15)+(#REF!+($O$48^2)/2)*$O$52)/($O$48*SQRT($O$52)))-$O$48*SQRT($O$52)))*$AC$15*EXP(-#REF!*$O$52)-NORMSDIST(-((LN($EP110/$AC$15)+(#REF!+($O$48^2)/2)*$O$52)/($O$48*SQRT($O$52))))*$EP110)*100*$AB$15,0)</f>
        <v>0</v>
      </c>
      <c r="FD110" s="69">
        <f ca="1">IFERROR((NORMSDIST(-(((LN($EP110/$AC$16)+(#REF!+($O$48^2)/2)*$O$52)/($O$48*SQRT($O$52)))-$O$48*SQRT($O$52)))*$AC$16*EXP(-#REF!*$O$52)-NORMSDIST(-((LN($EP110/$AC$16)+(#REF!+($O$48^2)/2)*$O$52)/($O$48*SQRT($O$52))))*$EP110)*100*$AB$16,0)</f>
        <v>0</v>
      </c>
      <c r="FE110" s="69">
        <f ca="1">IFERROR((NORMSDIST(-(((LN($EP110/$AC$17)+(#REF!+($O$48^2)/2)*$O$52)/($O$48*SQRT($O$52)))-$O$48*SQRT($O$52)))*$AC$17*EXP(-#REF!*$O$52)-NORMSDIST(-((LN($EP110/$AC$17)+(#REF!+($O$48^2)/2)*$O$52)/($O$48*SQRT($O$52))))*$EP110)*100*$AB$17,0)</f>
        <v>0</v>
      </c>
      <c r="FF110" s="69">
        <f ca="1">IFERROR((NORMSDIST(-(((LN($EP110/$AC$18)+(#REF!+($O$48^2)/2)*$O$52)/($O$48*SQRT($O$52)))-$O$48*SQRT($O$52)))*$AC$18*EXP(-#REF!*$O$52)-NORMSDIST(-((LN($EP110/$AC$18)+(#REF!+($O$48^2)/2)*$O$52)/($O$48*SQRT($O$52))))*$EP110)*100*$AB$18,0)</f>
        <v>0</v>
      </c>
      <c r="FG110" s="69">
        <f ca="1">IFERROR((NORMSDIST(-(((LN($EP110/$AC$19)+(#REF!+($O$48^2)/2)*$O$52)/($O$48*SQRT($O$52)))-$O$48*SQRT($O$52)))*$AC$19*EXP(-#REF!*$O$52)-NORMSDIST(-((LN($EP110/$AC$19)+(#REF!+($O$48^2)/2)*$O$52)/($O$48*SQRT($O$52))))*$EP110)*100*$AB$19,0)</f>
        <v>0</v>
      </c>
      <c r="FH110" s="69">
        <f ca="1">IFERROR((NORMSDIST(-(((LN($EP110/$AC$20)+(#REF!+($O$48^2)/2)*$O$52)/($O$48*SQRT($O$52)))-$O$48*SQRT($O$52)))*$AC$20*EXP(-#REF!*$O$52)-NORMSDIST(-((LN($EP110/$AC$20)+(#REF!+($O$48^2)/2)*$O$52)/($O$48*SQRT($O$52))))*$EP110)*100*$AB$20,0)</f>
        <v>0</v>
      </c>
      <c r="FI110" s="69">
        <f ca="1">IFERROR((NORMSDIST(-(((LN($EP110/$AC$21)+(#REF!+($O$48^2)/2)*$O$52)/($O$48*SQRT($O$52)))-$O$48*SQRT($O$52)))*$AC$21*EXP(-#REF!*$O$52)-NORMSDIST(-((LN($EP110/$AC$21)+(#REF!+($O$48^2)/2)*$O$52)/($O$48*SQRT($O$52))))*$EP110)*100*$AB$21,0)</f>
        <v>0</v>
      </c>
      <c r="FJ110" s="69">
        <f ca="1">IFERROR((NORMSDIST(-(((LN($EP110/$AC$22)+(#REF!+($O$48^2)/2)*$O$52)/($O$48*SQRT($O$52)))-$O$48*SQRT($O$52)))*$AC$22*EXP(-#REF!*$O$52)-NORMSDIST(-((LN($EP110/$AC$22)+(#REF!+($O$48^2)/2)*$O$52)/($O$48*SQRT($O$52))))*$EP110)*100*$AB$22,0)</f>
        <v>0</v>
      </c>
      <c r="FK110" s="69">
        <f ca="1">IFERROR((NORMSDIST(-(((LN($EP110/$AC$23)+(#REF!+($O$48^2)/2)*$O$52)/($O$48*SQRT($O$52)))-$O$48*SQRT($O$52)))*$AC$23*EXP(-#REF!*$O$52)-NORMSDIST(-((LN($EP110/$AC$23)+(#REF!+($O$48^2)/2)*$O$52)/($O$48*SQRT($O$52))))*$EP110)*100*$AB$23,0)</f>
        <v>0</v>
      </c>
      <c r="FL110" s="69">
        <f ca="1">IFERROR((NORMSDIST(-(((LN($EP110/$AC$24)+(#REF!+($O$48^2)/2)*$O$52)/($O$48*SQRT($O$52)))-$O$48*SQRT($O$52)))*$AC$24*EXP(-#REF!*$O$52)-NORMSDIST(-((LN($EP110/$AC$24)+(#REF!+($O$48^2)/2)*$O$52)/($O$48*SQRT($O$52))))*$EP110)*100*$AB$24,0)</f>
        <v>0</v>
      </c>
      <c r="FM110" s="69">
        <f ca="1">IFERROR((NORMSDIST(-(((LN($EP110/$AC$25)+(#REF!+($O$48^2)/2)*$O$52)/($O$48*SQRT($O$52)))-$O$48*SQRT($O$52)))*$AC$25*EXP(-#REF!*$O$52)-NORMSDIST(-((LN($EP110/$AC$25)+(#REF!+($O$48^2)/2)*$O$52)/($O$48*SQRT($O$52))))*$EP110)*100*$AB$25,0)</f>
        <v>0</v>
      </c>
      <c r="FN110" s="69">
        <f ca="1">IFERROR((NORMSDIST(-(((LN($EP110/$AC$26)+(#REF!+($O$48^2)/2)*$O$52)/($O$48*SQRT($O$52)))-$O$48*SQRT($O$52)))*$AC$26*EXP(-#REF!*$O$52)-NORMSDIST(-((LN($EP110/$AC$26)+(#REF!+($O$48^2)/2)*$O$52)/($O$48*SQRT($O$52))))*$EP110)*100*$AB$26,0)</f>
        <v>0</v>
      </c>
      <c r="FO110" s="69">
        <f ca="1">IFERROR((NORMSDIST(-(((LN($EP110/$AC$27)+(#REF!+($O$48^2)/2)*$O$52)/($O$48*SQRT($O$52)))-$O$48*SQRT($O$52)))*$AC$27*EXP(-#REF!*$O$52)-NORMSDIST(-((LN($EP110/$AC$27)+(#REF!+($O$48^2)/2)*$O$52)/($O$48*SQRT($O$52))))*$EP110)*100*$AB$27,0)</f>
        <v>0</v>
      </c>
      <c r="FP110" s="69">
        <f ca="1">IFERROR((NORMSDIST(-(((LN($EP110/$AC$28)+(#REF!+($O$48^2)/2)*$O$52)/($O$48*SQRT($O$52)))-$O$48*SQRT($O$52)))*$AC$28*EXP(-#REF!*$O$52)-NORMSDIST(-((LN($EP110/$AC$28)+(#REF!+($O$48^2)/2)*$O$52)/($O$48*SQRT($O$52))))*$EP110)*100*$AB$28,0)</f>
        <v>0</v>
      </c>
      <c r="FQ110" s="69">
        <f ca="1">IFERROR((NORMSDIST(-(((LN($EP110/$AC$29)+(#REF!+($O$48^2)/2)*$O$52)/($O$48*SQRT($O$52)))-$O$48*SQRT($O$52)))*$AC$29*EXP(-#REF!*$O$52)-NORMSDIST(-((LN($EP110/$AC$29)+(#REF!+($O$48^2)/2)*$O$52)/($O$48*SQRT($O$52))))*$EP110)*100*$AB$29,0)</f>
        <v>0</v>
      </c>
      <c r="FR110" s="69">
        <f ca="1">IFERROR((NORMSDIST(-(((LN($EP110/$AC$30)+(#REF!+($O$48^2)/2)*$O$52)/($O$48*SQRT($O$52)))-$O$48*SQRT($O$52)))*$AC$30*EXP(-#REF!*$O$52)-NORMSDIST(-((LN($EP110/$AC$30)+(#REF!+($O$48^2)/2)*$O$52)/($O$48*SQRT($O$52))))*$EP110)*100*$AB$30,0)</f>
        <v>0</v>
      </c>
      <c r="FS110" s="69">
        <f ca="1">IFERROR((NORMSDIST(-(((LN($EP110/$AC$31)+(#REF!+($O$48^2)/2)*$O$52)/($O$48*SQRT($O$52)))-$O$48*SQRT($O$52)))*$AC$31*EXP(-#REF!*$O$52)-NORMSDIST(-((LN($EP110/$AC$31)+(#REF!+($O$48^2)/2)*$O$52)/($O$48*SQRT($O$52))))*$EP110)*100*$AB$31,0)</f>
        <v>0</v>
      </c>
      <c r="FT110" s="69">
        <f ca="1">IFERROR((NORMSDIST(-(((LN($EP110/$AC$32)+(#REF!+($O$48^2)/2)*$O$52)/($O$48*SQRT($O$52)))-$O$48*SQRT($O$52)))*$AC$32*EXP(-#REF!*$O$52)-NORMSDIST(-((LN($EP110/$AC$32)+(#REF!+($O$48^2)/2)*$O$52)/($O$48*SQRT($O$52))))*$EP110)*100*$AB$32,0)</f>
        <v>0</v>
      </c>
      <c r="FU110" s="69">
        <f ca="1">IFERROR((NORMSDIST(-(((LN($EP110/$AC$33)+(#REF!+($O$48^2)/2)*$O$52)/($O$48*SQRT($O$52)))-$O$48*SQRT($O$52)))*$AC$33*EXP(-#REF!*$O$52)-NORMSDIST(-((LN($EP110/$AC$33)+(#REF!+($O$48^2)/2)*$O$52)/($O$48*SQRT($O$52))))*$EP110)*100*$AB$33,0)</f>
        <v>0</v>
      </c>
      <c r="FV110" s="69">
        <f ca="1">IFERROR((NORMSDIST(-(((LN($EP110/$AC$34)+(#REF!+($O$48^2)/2)*$O$52)/($O$48*SQRT($O$52)))-$O$48*SQRT($O$52)))*$AC$34*EXP(-#REF!*$O$52)-NORMSDIST(-((LN($EP110/$AC$34)+(#REF!+($O$48^2)/2)*$O$52)/($O$48*SQRT($O$52))))*$EP110)*100*$AB$34,0)</f>
        <v>0</v>
      </c>
      <c r="FW110" s="69">
        <f ca="1">IFERROR((NORMSDIST(-(((LN($EP110/$AC$35)+(#REF!+($O$48^2)/2)*$O$52)/($O$48*SQRT($O$52)))-$O$48*SQRT($O$52)))*$AC$35*EXP(-#REF!*$O$52)-NORMSDIST(-((LN($EP110/$AC$35)+(#REF!+($O$48^2)/2)*$O$52)/($O$48*SQRT($O$52))))*$EP110)*100*$AB$35,0)</f>
        <v>0</v>
      </c>
      <c r="FX110" s="69">
        <f ca="1">IFERROR((NORMSDIST(-(((LN($EP110/$AC$36)+(#REF!+($O$48^2)/2)*$O$52)/($O$48*SQRT($O$52)))-$O$48*SQRT($O$52)))*$AC$36*EXP(-#REF!*$O$52)-NORMSDIST(-((LN($EP110/$AC$36)+(#REF!+($O$48^2)/2)*$O$52)/($O$48*SQRT($O$52))))*$EP110)*100*$AB$36,0)</f>
        <v>0</v>
      </c>
      <c r="FY110" s="69">
        <f ca="1">IFERROR((NORMSDIST(-(((LN($EP110/$AC$37)+(#REF!+($O$48^2)/2)*$O$52)/($O$48*SQRT($O$52)))-$O$48*SQRT($O$52)))*$AC$37*EXP(-#REF!*$O$52)-NORMSDIST(-((LN($EP110/$AC$37)+(#REF!+($O$48^2)/2)*$O$52)/($O$48*SQRT($O$52))))*$EP110)*100*$AB$37,0)</f>
        <v>0</v>
      </c>
      <c r="FZ110" s="69">
        <f ca="1">IFERROR((NORMSDIST(-(((LN($EP110/$AC$38)+(#REF!+($O$48^2)/2)*$O$52)/($O$48*SQRT($O$52)))-$O$48*SQRT($O$52)))*$AC$38*EXP(-#REF!*$O$52)-NORMSDIST(-((LN($EP110/$AC$38)+(#REF!+($O$48^2)/2)*$O$52)/($O$48*SQRT($O$52))))*$EP110)*100*$AB$38,0)</f>
        <v>0</v>
      </c>
      <c r="GA110" s="69">
        <f ca="1">IFERROR((NORMSDIST(-(((LN($EP110/$AC$39)+(#REF!+($O$48^2)/2)*$O$52)/($O$48*SQRT($O$52)))-$O$48*SQRT($O$52)))*$AC$39*EXP(-#REF!*$O$52)-NORMSDIST(-((LN($EP110/$AC$39)+(#REF!+($O$48^2)/2)*$O$52)/($O$48*SQRT($O$52))))*$EP110)*100*$AB$39,0)</f>
        <v>0</v>
      </c>
      <c r="GB110" s="69">
        <f ca="1">IFERROR((NORMSDIST(-(((LN($EP110/$AC$40)+(#REF!+($O$48^2)/2)*$O$52)/($O$48*SQRT($O$52)))-$O$48*SQRT($O$52)))*$AC$40*EXP(-#REF!*$O$52)-NORMSDIST(-((LN($EP110/$AC$40)+(#REF!+($O$48^2)/2)*$O$52)/($O$48*SQRT($O$52))))*$EP110)*100*$AB$40,0)</f>
        <v>0</v>
      </c>
      <c r="GC110" s="69">
        <f ca="1">IFERROR((NORMSDIST(-(((LN($EP110/$AC$41)+(#REF!+($O$48^2)/2)*$O$52)/($O$48*SQRT($O$52)))-$O$48*SQRT($O$52)))*$AC$41*EXP(-#REF!*$O$52)-NORMSDIST(-((LN($EP110/$AC$41)+(#REF!+($O$48^2)/2)*$O$52)/($O$48*SQRT($O$52))))*$EP110)*100*$AB$41,0)</f>
        <v>0</v>
      </c>
      <c r="GD110" s="69">
        <f ca="1">IFERROR((NORMSDIST(-(((LN($EP110/$AC$42)+(#REF!+($O$48^2)/2)*$O$52)/($O$48*SQRT($O$52)))-$O$48*SQRT($O$52)))*$AC$42*EXP(-#REF!*$O$52)-NORMSDIST(-((LN($EP110/$AC$42)+(#REF!+($O$48^2)/2)*$O$52)/($O$48*SQRT($O$52))))*$EP110)*100*$AB$42,0)</f>
        <v>0</v>
      </c>
      <c r="GE110" s="102">
        <f t="shared" ca="1" si="189"/>
        <v>0</v>
      </c>
    </row>
    <row r="111" spans="103:187">
      <c r="CY111" s="68">
        <f t="shared" si="186"/>
        <v>3368.3270689972733</v>
      </c>
      <c r="CZ111" s="69">
        <f t="shared" si="190"/>
        <v>0</v>
      </c>
      <c r="DA111" s="69">
        <f t="shared" si="191"/>
        <v>0</v>
      </c>
      <c r="DB111" s="69">
        <f t="shared" si="192"/>
        <v>0</v>
      </c>
      <c r="DC111" s="69">
        <f t="shared" si="193"/>
        <v>0</v>
      </c>
      <c r="DD111" s="69">
        <f t="shared" si="194"/>
        <v>0</v>
      </c>
      <c r="DE111" s="69">
        <f t="shared" si="195"/>
        <v>0</v>
      </c>
      <c r="DF111" s="69">
        <f t="shared" si="196"/>
        <v>0</v>
      </c>
      <c r="DG111" s="69">
        <f t="shared" si="197"/>
        <v>0</v>
      </c>
      <c r="DH111" s="69">
        <f t="shared" si="198"/>
        <v>0</v>
      </c>
      <c r="DI111" s="69">
        <f t="shared" si="199"/>
        <v>0</v>
      </c>
      <c r="DJ111" s="69">
        <f t="shared" si="200"/>
        <v>0</v>
      </c>
      <c r="DK111" s="69">
        <f t="shared" si="201"/>
        <v>0</v>
      </c>
      <c r="DL111" s="69">
        <f t="shared" si="202"/>
        <v>0</v>
      </c>
      <c r="DM111" s="69">
        <f t="shared" si="203"/>
        <v>0</v>
      </c>
      <c r="DN111" s="69">
        <f t="shared" si="204"/>
        <v>0</v>
      </c>
      <c r="DO111" s="69">
        <f t="shared" si="205"/>
        <v>0</v>
      </c>
      <c r="DP111" s="69">
        <f t="shared" si="206"/>
        <v>0</v>
      </c>
      <c r="DQ111" s="69">
        <f t="shared" si="207"/>
        <v>0</v>
      </c>
      <c r="DR111" s="69">
        <f t="shared" si="208"/>
        <v>0</v>
      </c>
      <c r="DS111" s="69">
        <f t="shared" si="209"/>
        <v>0</v>
      </c>
      <c r="DT111" s="69">
        <f t="shared" si="210"/>
        <v>0</v>
      </c>
      <c r="DU111" s="69">
        <f t="shared" si="211"/>
        <v>0</v>
      </c>
      <c r="DV111" s="69">
        <f t="shared" si="212"/>
        <v>0</v>
      </c>
      <c r="DW111" s="69">
        <f t="shared" si="213"/>
        <v>0</v>
      </c>
      <c r="DX111" s="69">
        <f t="shared" si="214"/>
        <v>0</v>
      </c>
      <c r="DY111" s="69">
        <f t="shared" si="215"/>
        <v>0</v>
      </c>
      <c r="DZ111" s="69">
        <f t="shared" si="216"/>
        <v>0</v>
      </c>
      <c r="EA111" s="69">
        <f t="shared" si="217"/>
        <v>0</v>
      </c>
      <c r="EB111" s="69">
        <f t="shared" si="218"/>
        <v>0</v>
      </c>
      <c r="EC111" s="69">
        <f t="shared" si="219"/>
        <v>0</v>
      </c>
      <c r="ED111" s="69">
        <f t="shared" si="220"/>
        <v>0</v>
      </c>
      <c r="EE111" s="69">
        <f t="shared" si="221"/>
        <v>0</v>
      </c>
      <c r="EF111" s="69">
        <f t="shared" si="222"/>
        <v>0</v>
      </c>
      <c r="EG111" s="69">
        <f t="shared" si="223"/>
        <v>0</v>
      </c>
      <c r="EH111" s="69">
        <f t="shared" si="224"/>
        <v>0</v>
      </c>
      <c r="EI111" s="69">
        <f t="shared" si="225"/>
        <v>0</v>
      </c>
      <c r="EJ111" s="69">
        <f t="shared" si="226"/>
        <v>0</v>
      </c>
      <c r="EK111" s="69">
        <f t="shared" si="227"/>
        <v>0</v>
      </c>
      <c r="EL111" s="69">
        <f t="shared" si="228"/>
        <v>0</v>
      </c>
      <c r="EM111" s="69">
        <f t="shared" si="229"/>
        <v>0</v>
      </c>
      <c r="EN111" s="102">
        <f t="shared" si="187"/>
        <v>0</v>
      </c>
      <c r="EO111" s="58"/>
      <c r="EP111" s="68">
        <f t="shared" si="188"/>
        <v>3368.3270689972733</v>
      </c>
      <c r="EQ111" s="69">
        <f ca="1">IFERROR((NORMSDIST(-(((LN($EP111/$AC$3)+(#REF!+($O$48^2)/2)*$O$52)/($O$48*SQRT($O$52)))-$O$48*SQRT($O$52)))*$AC$3*EXP(-#REF!*$O$52)-NORMSDIST(-((LN($EP111/$AC$3)+(#REF!+($O$48^2)/2)*$O$52)/($O$48*SQRT($O$52))))*$EP111)*100*$AB$3,0)</f>
        <v>0</v>
      </c>
      <c r="ER111" s="69">
        <f ca="1">IFERROR((NORMSDIST(-(((LN($EP111/$AC$4)+(#REF!+($O$48^2)/2)*$O$52)/($O$48*SQRT($O$52)))-$O$48*SQRT($O$52)))*$AC$4*EXP(-#REF!*$O$52)-NORMSDIST(-((LN($EP111/$AC$4)+(#REF!+($O$48^2)/2)*$O$52)/($O$48*SQRT($O$52))))*$EP111)*100*$AB$4,0)</f>
        <v>0</v>
      </c>
      <c r="ES111" s="69">
        <f ca="1">IFERROR((NORMSDIST(-(((LN($EP111/$AC$5)+(#REF!+($O$48^2)/2)*$O$52)/($O$48*SQRT($O$52)))-$O$48*SQRT($O$52)))*$AC$5*EXP(-#REF!*$O$52)-NORMSDIST(-((LN($EP111/$AC$5)+(#REF!+($O$48^2)/2)*$O$52)/($O$48*SQRT($O$52))))*$EP111)*100*$AB$5,0)</f>
        <v>0</v>
      </c>
      <c r="ET111" s="69">
        <f ca="1">IFERROR((NORMSDIST(-(((LN($EP111/$AC$6)+(#REF!+($O$48^2)/2)*$O$52)/($O$48*SQRT($O$52)))-$O$48*SQRT($O$52)))*$AC$6*EXP(-#REF!*$O$52)-NORMSDIST(-((LN($EP111/$AC$6)+(#REF!+($O$48^2)/2)*$O$52)/($O$48*SQRT($O$52))))*$EP111)*100*$AB$6,0)</f>
        <v>0</v>
      </c>
      <c r="EU111" s="69">
        <f ca="1">IFERROR((NORMSDIST(-(((LN($EP111/$AC$7)+(#REF!+($O$48^2)/2)*$O$52)/($O$48*SQRT($O$52)))-$O$48*SQRT($O$52)))*$AC$7*EXP(-#REF!*$O$52)-NORMSDIST(-((LN($EP111/$AC$7)+(#REF!+($O$48^2)/2)*$O$52)/($O$48*SQRT($O$52))))*$EP111)*100*$AB$7,0)</f>
        <v>0</v>
      </c>
      <c r="EV111" s="69">
        <f ca="1">IFERROR((NORMSDIST(-(((LN($EP111/$AC$8)+(#REF!+($O$48^2)/2)*$O$52)/($O$48*SQRT($O$52)))-$O$48*SQRT($O$52)))*$AC$8*EXP(-#REF!*$O$52)-NORMSDIST(-((LN($EP111/$AC$8)+(#REF!+($O$48^2)/2)*$O$52)/($O$48*SQRT($O$52))))*$EP111)*100*$AB$8,0)</f>
        <v>0</v>
      </c>
      <c r="EW111" s="69">
        <f ca="1">IFERROR((NORMSDIST(-(((LN($EP111/$AC$9)+(#REF!+($O$48^2)/2)*$O$52)/($O$48*SQRT($O$52)))-$O$48*SQRT($O$52)))*$AC$9*EXP(-#REF!*$O$52)-NORMSDIST(-((LN($EP111/$AC$9)+(#REF!+($O$48^2)/2)*$O$52)/($O$48*SQRT($O$52))))*$EP111)*100*$AB$9,0)</f>
        <v>0</v>
      </c>
      <c r="EX111" s="69">
        <f ca="1">IFERROR((NORMSDIST(-(((LN($EP111/$AC$10)+(#REF!+($O$48^2)/2)*$O$52)/($O$48*SQRT($O$52)))-$O$48*SQRT($O$52)))*$AC$10*EXP(-#REF!*$O$52)-NORMSDIST(-((LN($EP111/$AC$10)+(#REF!+($O$48^2)/2)*$O$52)/($O$48*SQRT($O$52))))*$EP111)*100*$AB$10,0)</f>
        <v>0</v>
      </c>
      <c r="EY111" s="69">
        <f ca="1">IFERROR((NORMSDIST(-(((LN($EP111/$AC$11)+(#REF!+($O$48^2)/2)*$O$52)/($O$48*SQRT($O$52)))-$O$48*SQRT($O$52)))*$AC$11*EXP(-#REF!*$O$52)-NORMSDIST(-((LN($EP111/$AC$11)+(#REF!+($O$48^2)/2)*$O$52)/($O$48*SQRT($O$52))))*$EP111)*100*$AB$11,0)</f>
        <v>0</v>
      </c>
      <c r="EZ111" s="69">
        <f ca="1">IFERROR((NORMSDIST(-(((LN($EP111/$AC$12)+(#REF!+($O$48^2)/2)*$O$52)/($O$48*SQRT($O$52)))-$O$48*SQRT($O$52)))*$AC$12*EXP(-#REF!*$O$52)-NORMSDIST(-((LN($EP111/$AC$12)+(#REF!+($O$48^2)/2)*$O$52)/($O$48*SQRT($O$52))))*$EP111)*100*$AB$12,0)</f>
        <v>0</v>
      </c>
      <c r="FA111" s="69">
        <f ca="1">IFERROR((NORMSDIST(-(((LN($EP111/$AC$13)+(#REF!+($O$48^2)/2)*$O$52)/($O$48*SQRT($O$52)))-$O$48*SQRT($O$52)))*$AC$13*EXP(-#REF!*$O$52)-NORMSDIST(-((LN($EP111/$AC$13)+(#REF!+($O$48^2)/2)*$O$52)/($O$48*SQRT($O$52))))*$EP111)*100*$AB$13,0)</f>
        <v>0</v>
      </c>
      <c r="FB111" s="69">
        <f ca="1">IFERROR((NORMSDIST(-(((LN($EP111/$AC$14)+(#REF!+($O$48^2)/2)*$O$52)/($O$48*SQRT($O$52)))-$O$48*SQRT($O$52)))*$AC$14*EXP(-#REF!*$O$52)-NORMSDIST(-((LN($EP111/$AC$14)+(#REF!+($O$48^2)/2)*$O$52)/($O$48*SQRT($O$52))))*$EP111)*100*$AB$14,0)</f>
        <v>0</v>
      </c>
      <c r="FC111" s="69">
        <f ca="1">IFERROR((NORMSDIST(-(((LN($EP111/$AC$15)+(#REF!+($O$48^2)/2)*$O$52)/($O$48*SQRT($O$52)))-$O$48*SQRT($O$52)))*$AC$15*EXP(-#REF!*$O$52)-NORMSDIST(-((LN($EP111/$AC$15)+(#REF!+($O$48^2)/2)*$O$52)/($O$48*SQRT($O$52))))*$EP111)*100*$AB$15,0)</f>
        <v>0</v>
      </c>
      <c r="FD111" s="69">
        <f ca="1">IFERROR((NORMSDIST(-(((LN($EP111/$AC$16)+(#REF!+($O$48^2)/2)*$O$52)/($O$48*SQRT($O$52)))-$O$48*SQRT($O$52)))*$AC$16*EXP(-#REF!*$O$52)-NORMSDIST(-((LN($EP111/$AC$16)+(#REF!+($O$48^2)/2)*$O$52)/($O$48*SQRT($O$52))))*$EP111)*100*$AB$16,0)</f>
        <v>0</v>
      </c>
      <c r="FE111" s="69">
        <f ca="1">IFERROR((NORMSDIST(-(((LN($EP111/$AC$17)+(#REF!+($O$48^2)/2)*$O$52)/($O$48*SQRT($O$52)))-$O$48*SQRT($O$52)))*$AC$17*EXP(-#REF!*$O$52)-NORMSDIST(-((LN($EP111/$AC$17)+(#REF!+($O$48^2)/2)*$O$52)/($O$48*SQRT($O$52))))*$EP111)*100*$AB$17,0)</f>
        <v>0</v>
      </c>
      <c r="FF111" s="69">
        <f ca="1">IFERROR((NORMSDIST(-(((LN($EP111/$AC$18)+(#REF!+($O$48^2)/2)*$O$52)/($O$48*SQRT($O$52)))-$O$48*SQRT($O$52)))*$AC$18*EXP(-#REF!*$O$52)-NORMSDIST(-((LN($EP111/$AC$18)+(#REF!+($O$48^2)/2)*$O$52)/($O$48*SQRT($O$52))))*$EP111)*100*$AB$18,0)</f>
        <v>0</v>
      </c>
      <c r="FG111" s="69">
        <f ca="1">IFERROR((NORMSDIST(-(((LN($EP111/$AC$19)+(#REF!+($O$48^2)/2)*$O$52)/($O$48*SQRT($O$52)))-$O$48*SQRT($O$52)))*$AC$19*EXP(-#REF!*$O$52)-NORMSDIST(-((LN($EP111/$AC$19)+(#REF!+($O$48^2)/2)*$O$52)/($O$48*SQRT($O$52))))*$EP111)*100*$AB$19,0)</f>
        <v>0</v>
      </c>
      <c r="FH111" s="69">
        <f ca="1">IFERROR((NORMSDIST(-(((LN($EP111/$AC$20)+(#REF!+($O$48^2)/2)*$O$52)/($O$48*SQRT($O$52)))-$O$48*SQRT($O$52)))*$AC$20*EXP(-#REF!*$O$52)-NORMSDIST(-((LN($EP111/$AC$20)+(#REF!+($O$48^2)/2)*$O$52)/($O$48*SQRT($O$52))))*$EP111)*100*$AB$20,0)</f>
        <v>0</v>
      </c>
      <c r="FI111" s="69">
        <f ca="1">IFERROR((NORMSDIST(-(((LN($EP111/$AC$21)+(#REF!+($O$48^2)/2)*$O$52)/($O$48*SQRT($O$52)))-$O$48*SQRT($O$52)))*$AC$21*EXP(-#REF!*$O$52)-NORMSDIST(-((LN($EP111/$AC$21)+(#REF!+($O$48^2)/2)*$O$52)/($O$48*SQRT($O$52))))*$EP111)*100*$AB$21,0)</f>
        <v>0</v>
      </c>
      <c r="FJ111" s="69">
        <f ca="1">IFERROR((NORMSDIST(-(((LN($EP111/$AC$22)+(#REF!+($O$48^2)/2)*$O$52)/($O$48*SQRT($O$52)))-$O$48*SQRT($O$52)))*$AC$22*EXP(-#REF!*$O$52)-NORMSDIST(-((LN($EP111/$AC$22)+(#REF!+($O$48^2)/2)*$O$52)/($O$48*SQRT($O$52))))*$EP111)*100*$AB$22,0)</f>
        <v>0</v>
      </c>
      <c r="FK111" s="69">
        <f ca="1">IFERROR((NORMSDIST(-(((LN($EP111/$AC$23)+(#REF!+($O$48^2)/2)*$O$52)/($O$48*SQRT($O$52)))-$O$48*SQRT($O$52)))*$AC$23*EXP(-#REF!*$O$52)-NORMSDIST(-((LN($EP111/$AC$23)+(#REF!+($O$48^2)/2)*$O$52)/($O$48*SQRT($O$52))))*$EP111)*100*$AB$23,0)</f>
        <v>0</v>
      </c>
      <c r="FL111" s="69">
        <f ca="1">IFERROR((NORMSDIST(-(((LN($EP111/$AC$24)+(#REF!+($O$48^2)/2)*$O$52)/($O$48*SQRT($O$52)))-$O$48*SQRT($O$52)))*$AC$24*EXP(-#REF!*$O$52)-NORMSDIST(-((LN($EP111/$AC$24)+(#REF!+($O$48^2)/2)*$O$52)/($O$48*SQRT($O$52))))*$EP111)*100*$AB$24,0)</f>
        <v>0</v>
      </c>
      <c r="FM111" s="69">
        <f ca="1">IFERROR((NORMSDIST(-(((LN($EP111/$AC$25)+(#REF!+($O$48^2)/2)*$O$52)/($O$48*SQRT($O$52)))-$O$48*SQRT($O$52)))*$AC$25*EXP(-#REF!*$O$52)-NORMSDIST(-((LN($EP111/$AC$25)+(#REF!+($O$48^2)/2)*$O$52)/($O$48*SQRT($O$52))))*$EP111)*100*$AB$25,0)</f>
        <v>0</v>
      </c>
      <c r="FN111" s="69">
        <f ca="1">IFERROR((NORMSDIST(-(((LN($EP111/$AC$26)+(#REF!+($O$48^2)/2)*$O$52)/($O$48*SQRT($O$52)))-$O$48*SQRT($O$52)))*$AC$26*EXP(-#REF!*$O$52)-NORMSDIST(-((LN($EP111/$AC$26)+(#REF!+($O$48^2)/2)*$O$52)/($O$48*SQRT($O$52))))*$EP111)*100*$AB$26,0)</f>
        <v>0</v>
      </c>
      <c r="FO111" s="69">
        <f ca="1">IFERROR((NORMSDIST(-(((LN($EP111/$AC$27)+(#REF!+($O$48^2)/2)*$O$52)/($O$48*SQRT($O$52)))-$O$48*SQRT($O$52)))*$AC$27*EXP(-#REF!*$O$52)-NORMSDIST(-((LN($EP111/$AC$27)+(#REF!+($O$48^2)/2)*$O$52)/($O$48*SQRT($O$52))))*$EP111)*100*$AB$27,0)</f>
        <v>0</v>
      </c>
      <c r="FP111" s="69">
        <f ca="1">IFERROR((NORMSDIST(-(((LN($EP111/$AC$28)+(#REF!+($O$48^2)/2)*$O$52)/($O$48*SQRT($O$52)))-$O$48*SQRT($O$52)))*$AC$28*EXP(-#REF!*$O$52)-NORMSDIST(-((LN($EP111/$AC$28)+(#REF!+($O$48^2)/2)*$O$52)/($O$48*SQRT($O$52))))*$EP111)*100*$AB$28,0)</f>
        <v>0</v>
      </c>
      <c r="FQ111" s="69">
        <f ca="1">IFERROR((NORMSDIST(-(((LN($EP111/$AC$29)+(#REF!+($O$48^2)/2)*$O$52)/($O$48*SQRT($O$52)))-$O$48*SQRT($O$52)))*$AC$29*EXP(-#REF!*$O$52)-NORMSDIST(-((LN($EP111/$AC$29)+(#REF!+($O$48^2)/2)*$O$52)/($O$48*SQRT($O$52))))*$EP111)*100*$AB$29,0)</f>
        <v>0</v>
      </c>
      <c r="FR111" s="69">
        <f ca="1">IFERROR((NORMSDIST(-(((LN($EP111/$AC$30)+(#REF!+($O$48^2)/2)*$O$52)/($O$48*SQRT($O$52)))-$O$48*SQRT($O$52)))*$AC$30*EXP(-#REF!*$O$52)-NORMSDIST(-((LN($EP111/$AC$30)+(#REF!+($O$48^2)/2)*$O$52)/($O$48*SQRT($O$52))))*$EP111)*100*$AB$30,0)</f>
        <v>0</v>
      </c>
      <c r="FS111" s="69">
        <f ca="1">IFERROR((NORMSDIST(-(((LN($EP111/$AC$31)+(#REF!+($O$48^2)/2)*$O$52)/($O$48*SQRT($O$52)))-$O$48*SQRT($O$52)))*$AC$31*EXP(-#REF!*$O$52)-NORMSDIST(-((LN($EP111/$AC$31)+(#REF!+($O$48^2)/2)*$O$52)/($O$48*SQRT($O$52))))*$EP111)*100*$AB$31,0)</f>
        <v>0</v>
      </c>
      <c r="FT111" s="69">
        <f ca="1">IFERROR((NORMSDIST(-(((LN($EP111/$AC$32)+(#REF!+($O$48^2)/2)*$O$52)/($O$48*SQRT($O$52)))-$O$48*SQRT($O$52)))*$AC$32*EXP(-#REF!*$O$52)-NORMSDIST(-((LN($EP111/$AC$32)+(#REF!+($O$48^2)/2)*$O$52)/($O$48*SQRT($O$52))))*$EP111)*100*$AB$32,0)</f>
        <v>0</v>
      </c>
      <c r="FU111" s="69">
        <f ca="1">IFERROR((NORMSDIST(-(((LN($EP111/$AC$33)+(#REF!+($O$48^2)/2)*$O$52)/($O$48*SQRT($O$52)))-$O$48*SQRT($O$52)))*$AC$33*EXP(-#REF!*$O$52)-NORMSDIST(-((LN($EP111/$AC$33)+(#REF!+($O$48^2)/2)*$O$52)/($O$48*SQRT($O$52))))*$EP111)*100*$AB$33,0)</f>
        <v>0</v>
      </c>
      <c r="FV111" s="69">
        <f ca="1">IFERROR((NORMSDIST(-(((LN($EP111/$AC$34)+(#REF!+($O$48^2)/2)*$O$52)/($O$48*SQRT($O$52)))-$O$48*SQRT($O$52)))*$AC$34*EXP(-#REF!*$O$52)-NORMSDIST(-((LN($EP111/$AC$34)+(#REF!+($O$48^2)/2)*$O$52)/($O$48*SQRT($O$52))))*$EP111)*100*$AB$34,0)</f>
        <v>0</v>
      </c>
      <c r="FW111" s="69">
        <f ca="1">IFERROR((NORMSDIST(-(((LN($EP111/$AC$35)+(#REF!+($O$48^2)/2)*$O$52)/($O$48*SQRT($O$52)))-$O$48*SQRT($O$52)))*$AC$35*EXP(-#REF!*$O$52)-NORMSDIST(-((LN($EP111/$AC$35)+(#REF!+($O$48^2)/2)*$O$52)/($O$48*SQRT($O$52))))*$EP111)*100*$AB$35,0)</f>
        <v>0</v>
      </c>
      <c r="FX111" s="69">
        <f ca="1">IFERROR((NORMSDIST(-(((LN($EP111/$AC$36)+(#REF!+($O$48^2)/2)*$O$52)/($O$48*SQRT($O$52)))-$O$48*SQRT($O$52)))*$AC$36*EXP(-#REF!*$O$52)-NORMSDIST(-((LN($EP111/$AC$36)+(#REF!+($O$48^2)/2)*$O$52)/($O$48*SQRT($O$52))))*$EP111)*100*$AB$36,0)</f>
        <v>0</v>
      </c>
      <c r="FY111" s="69">
        <f ca="1">IFERROR((NORMSDIST(-(((LN($EP111/$AC$37)+(#REF!+($O$48^2)/2)*$O$52)/($O$48*SQRT($O$52)))-$O$48*SQRT($O$52)))*$AC$37*EXP(-#REF!*$O$52)-NORMSDIST(-((LN($EP111/$AC$37)+(#REF!+($O$48^2)/2)*$O$52)/($O$48*SQRT($O$52))))*$EP111)*100*$AB$37,0)</f>
        <v>0</v>
      </c>
      <c r="FZ111" s="69">
        <f ca="1">IFERROR((NORMSDIST(-(((LN($EP111/$AC$38)+(#REF!+($O$48^2)/2)*$O$52)/($O$48*SQRT($O$52)))-$O$48*SQRT($O$52)))*$AC$38*EXP(-#REF!*$O$52)-NORMSDIST(-((LN($EP111/$AC$38)+(#REF!+($O$48^2)/2)*$O$52)/($O$48*SQRT($O$52))))*$EP111)*100*$AB$38,0)</f>
        <v>0</v>
      </c>
      <c r="GA111" s="69">
        <f ca="1">IFERROR((NORMSDIST(-(((LN($EP111/$AC$39)+(#REF!+($O$48^2)/2)*$O$52)/($O$48*SQRT($O$52)))-$O$48*SQRT($O$52)))*$AC$39*EXP(-#REF!*$O$52)-NORMSDIST(-((LN($EP111/$AC$39)+(#REF!+($O$48^2)/2)*$O$52)/($O$48*SQRT($O$52))))*$EP111)*100*$AB$39,0)</f>
        <v>0</v>
      </c>
      <c r="GB111" s="69">
        <f ca="1">IFERROR((NORMSDIST(-(((LN($EP111/$AC$40)+(#REF!+($O$48^2)/2)*$O$52)/($O$48*SQRT($O$52)))-$O$48*SQRT($O$52)))*$AC$40*EXP(-#REF!*$O$52)-NORMSDIST(-((LN($EP111/$AC$40)+(#REF!+($O$48^2)/2)*$O$52)/($O$48*SQRT($O$52))))*$EP111)*100*$AB$40,0)</f>
        <v>0</v>
      </c>
      <c r="GC111" s="69">
        <f ca="1">IFERROR((NORMSDIST(-(((LN($EP111/$AC$41)+(#REF!+($O$48^2)/2)*$O$52)/($O$48*SQRT($O$52)))-$O$48*SQRT($O$52)))*$AC$41*EXP(-#REF!*$O$52)-NORMSDIST(-((LN($EP111/$AC$41)+(#REF!+($O$48^2)/2)*$O$52)/($O$48*SQRT($O$52))))*$EP111)*100*$AB$41,0)</f>
        <v>0</v>
      </c>
      <c r="GD111" s="69">
        <f ca="1">IFERROR((NORMSDIST(-(((LN($EP111/$AC$42)+(#REF!+($O$48^2)/2)*$O$52)/($O$48*SQRT($O$52)))-$O$48*SQRT($O$52)))*$AC$42*EXP(-#REF!*$O$52)-NORMSDIST(-((LN($EP111/$AC$42)+(#REF!+($O$48^2)/2)*$O$52)/($O$48*SQRT($O$52))))*$EP111)*100*$AB$42,0)</f>
        <v>0</v>
      </c>
      <c r="GE111" s="102">
        <f t="shared" ca="1" si="189"/>
        <v>0</v>
      </c>
    </row>
    <row r="112" spans="103:187">
      <c r="CY112" s="68">
        <f t="shared" si="186"/>
        <v>3437.0684377523198</v>
      </c>
      <c r="CZ112" s="69">
        <f t="shared" si="190"/>
        <v>0</v>
      </c>
      <c r="DA112" s="69">
        <f t="shared" si="191"/>
        <v>0</v>
      </c>
      <c r="DB112" s="69">
        <f t="shared" si="192"/>
        <v>0</v>
      </c>
      <c r="DC112" s="69">
        <f t="shared" si="193"/>
        <v>0</v>
      </c>
      <c r="DD112" s="69">
        <f t="shared" si="194"/>
        <v>0</v>
      </c>
      <c r="DE112" s="69">
        <f t="shared" si="195"/>
        <v>0</v>
      </c>
      <c r="DF112" s="69">
        <f t="shared" si="196"/>
        <v>0</v>
      </c>
      <c r="DG112" s="69">
        <f t="shared" si="197"/>
        <v>0</v>
      </c>
      <c r="DH112" s="69">
        <f t="shared" si="198"/>
        <v>0</v>
      </c>
      <c r="DI112" s="69">
        <f t="shared" si="199"/>
        <v>0</v>
      </c>
      <c r="DJ112" s="69">
        <f t="shared" si="200"/>
        <v>0</v>
      </c>
      <c r="DK112" s="69">
        <f t="shared" si="201"/>
        <v>0</v>
      </c>
      <c r="DL112" s="69">
        <f t="shared" si="202"/>
        <v>0</v>
      </c>
      <c r="DM112" s="69">
        <f t="shared" si="203"/>
        <v>0</v>
      </c>
      <c r="DN112" s="69">
        <f t="shared" si="204"/>
        <v>0</v>
      </c>
      <c r="DO112" s="69">
        <f t="shared" si="205"/>
        <v>0</v>
      </c>
      <c r="DP112" s="69">
        <f t="shared" si="206"/>
        <v>0</v>
      </c>
      <c r="DQ112" s="69">
        <f t="shared" si="207"/>
        <v>0</v>
      </c>
      <c r="DR112" s="69">
        <f t="shared" si="208"/>
        <v>0</v>
      </c>
      <c r="DS112" s="69">
        <f t="shared" si="209"/>
        <v>0</v>
      </c>
      <c r="DT112" s="69">
        <f t="shared" si="210"/>
        <v>0</v>
      </c>
      <c r="DU112" s="69">
        <f t="shared" si="211"/>
        <v>0</v>
      </c>
      <c r="DV112" s="69">
        <f t="shared" si="212"/>
        <v>0</v>
      </c>
      <c r="DW112" s="69">
        <f t="shared" si="213"/>
        <v>0</v>
      </c>
      <c r="DX112" s="69">
        <f t="shared" si="214"/>
        <v>0</v>
      </c>
      <c r="DY112" s="69">
        <f t="shared" si="215"/>
        <v>0</v>
      </c>
      <c r="DZ112" s="69">
        <f t="shared" si="216"/>
        <v>0</v>
      </c>
      <c r="EA112" s="69">
        <f t="shared" si="217"/>
        <v>0</v>
      </c>
      <c r="EB112" s="69">
        <f t="shared" si="218"/>
        <v>0</v>
      </c>
      <c r="EC112" s="69">
        <f t="shared" si="219"/>
        <v>0</v>
      </c>
      <c r="ED112" s="69">
        <f t="shared" si="220"/>
        <v>0</v>
      </c>
      <c r="EE112" s="69">
        <f t="shared" si="221"/>
        <v>0</v>
      </c>
      <c r="EF112" s="69">
        <f t="shared" si="222"/>
        <v>0</v>
      </c>
      <c r="EG112" s="69">
        <f t="shared" si="223"/>
        <v>0</v>
      </c>
      <c r="EH112" s="69">
        <f t="shared" si="224"/>
        <v>0</v>
      </c>
      <c r="EI112" s="69">
        <f t="shared" si="225"/>
        <v>0</v>
      </c>
      <c r="EJ112" s="69">
        <f t="shared" si="226"/>
        <v>0</v>
      </c>
      <c r="EK112" s="69">
        <f t="shared" si="227"/>
        <v>0</v>
      </c>
      <c r="EL112" s="69">
        <f t="shared" si="228"/>
        <v>0</v>
      </c>
      <c r="EM112" s="69">
        <f t="shared" si="229"/>
        <v>0</v>
      </c>
      <c r="EN112" s="102">
        <f t="shared" si="187"/>
        <v>0</v>
      </c>
      <c r="EO112" s="58"/>
      <c r="EP112" s="68">
        <f t="shared" si="188"/>
        <v>3437.0684377523198</v>
      </c>
      <c r="EQ112" s="69">
        <f ca="1">IFERROR((NORMSDIST(-(((LN($EP112/$AC$3)+(#REF!+($O$48^2)/2)*$O$52)/($O$48*SQRT($O$52)))-$O$48*SQRT($O$52)))*$AC$3*EXP(-#REF!*$O$52)-NORMSDIST(-((LN($EP112/$AC$3)+(#REF!+($O$48^2)/2)*$O$52)/($O$48*SQRT($O$52))))*$EP112)*100*$AB$3,0)</f>
        <v>0</v>
      </c>
      <c r="ER112" s="69">
        <f ca="1">IFERROR((NORMSDIST(-(((LN($EP112/$AC$4)+(#REF!+($O$48^2)/2)*$O$52)/($O$48*SQRT($O$52)))-$O$48*SQRT($O$52)))*$AC$4*EXP(-#REF!*$O$52)-NORMSDIST(-((LN($EP112/$AC$4)+(#REF!+($O$48^2)/2)*$O$52)/($O$48*SQRT($O$52))))*$EP112)*100*$AB$4,0)</f>
        <v>0</v>
      </c>
      <c r="ES112" s="69">
        <f ca="1">IFERROR((NORMSDIST(-(((LN($EP112/$AC$5)+(#REF!+($O$48^2)/2)*$O$52)/($O$48*SQRT($O$52)))-$O$48*SQRT($O$52)))*$AC$5*EXP(-#REF!*$O$52)-NORMSDIST(-((LN($EP112/$AC$5)+(#REF!+($O$48^2)/2)*$O$52)/($O$48*SQRT($O$52))))*$EP112)*100*$AB$5,0)</f>
        <v>0</v>
      </c>
      <c r="ET112" s="69">
        <f ca="1">IFERROR((NORMSDIST(-(((LN($EP112/$AC$6)+(#REF!+($O$48^2)/2)*$O$52)/($O$48*SQRT($O$52)))-$O$48*SQRT($O$52)))*$AC$6*EXP(-#REF!*$O$52)-NORMSDIST(-((LN($EP112/$AC$6)+(#REF!+($O$48^2)/2)*$O$52)/($O$48*SQRT($O$52))))*$EP112)*100*$AB$6,0)</f>
        <v>0</v>
      </c>
      <c r="EU112" s="69">
        <f ca="1">IFERROR((NORMSDIST(-(((LN($EP112/$AC$7)+(#REF!+($O$48^2)/2)*$O$52)/($O$48*SQRT($O$52)))-$O$48*SQRT($O$52)))*$AC$7*EXP(-#REF!*$O$52)-NORMSDIST(-((LN($EP112/$AC$7)+(#REF!+($O$48^2)/2)*$O$52)/($O$48*SQRT($O$52))))*$EP112)*100*$AB$7,0)</f>
        <v>0</v>
      </c>
      <c r="EV112" s="69">
        <f ca="1">IFERROR((NORMSDIST(-(((LN($EP112/$AC$8)+(#REF!+($O$48^2)/2)*$O$52)/($O$48*SQRT($O$52)))-$O$48*SQRT($O$52)))*$AC$8*EXP(-#REF!*$O$52)-NORMSDIST(-((LN($EP112/$AC$8)+(#REF!+($O$48^2)/2)*$O$52)/($O$48*SQRT($O$52))))*$EP112)*100*$AB$8,0)</f>
        <v>0</v>
      </c>
      <c r="EW112" s="69">
        <f ca="1">IFERROR((NORMSDIST(-(((LN($EP112/$AC$9)+(#REF!+($O$48^2)/2)*$O$52)/($O$48*SQRT($O$52)))-$O$48*SQRT($O$52)))*$AC$9*EXP(-#REF!*$O$52)-NORMSDIST(-((LN($EP112/$AC$9)+(#REF!+($O$48^2)/2)*$O$52)/($O$48*SQRT($O$52))))*$EP112)*100*$AB$9,0)</f>
        <v>0</v>
      </c>
      <c r="EX112" s="69">
        <f ca="1">IFERROR((NORMSDIST(-(((LN($EP112/$AC$10)+(#REF!+($O$48^2)/2)*$O$52)/($O$48*SQRT($O$52)))-$O$48*SQRT($O$52)))*$AC$10*EXP(-#REF!*$O$52)-NORMSDIST(-((LN($EP112/$AC$10)+(#REF!+($O$48^2)/2)*$O$52)/($O$48*SQRT($O$52))))*$EP112)*100*$AB$10,0)</f>
        <v>0</v>
      </c>
      <c r="EY112" s="69">
        <f ca="1">IFERROR((NORMSDIST(-(((LN($EP112/$AC$11)+(#REF!+($O$48^2)/2)*$O$52)/($O$48*SQRT($O$52)))-$O$48*SQRT($O$52)))*$AC$11*EXP(-#REF!*$O$52)-NORMSDIST(-((LN($EP112/$AC$11)+(#REF!+($O$48^2)/2)*$O$52)/($O$48*SQRT($O$52))))*$EP112)*100*$AB$11,0)</f>
        <v>0</v>
      </c>
      <c r="EZ112" s="69">
        <f ca="1">IFERROR((NORMSDIST(-(((LN($EP112/$AC$12)+(#REF!+($O$48^2)/2)*$O$52)/($O$48*SQRT($O$52)))-$O$48*SQRT($O$52)))*$AC$12*EXP(-#REF!*$O$52)-NORMSDIST(-((LN($EP112/$AC$12)+(#REF!+($O$48^2)/2)*$O$52)/($O$48*SQRT($O$52))))*$EP112)*100*$AB$12,0)</f>
        <v>0</v>
      </c>
      <c r="FA112" s="69">
        <f ca="1">IFERROR((NORMSDIST(-(((LN($EP112/$AC$13)+(#REF!+($O$48^2)/2)*$O$52)/($O$48*SQRT($O$52)))-$O$48*SQRT($O$52)))*$AC$13*EXP(-#REF!*$O$52)-NORMSDIST(-((LN($EP112/$AC$13)+(#REF!+($O$48^2)/2)*$O$52)/($O$48*SQRT($O$52))))*$EP112)*100*$AB$13,0)</f>
        <v>0</v>
      </c>
      <c r="FB112" s="69">
        <f ca="1">IFERROR((NORMSDIST(-(((LN($EP112/$AC$14)+(#REF!+($O$48^2)/2)*$O$52)/($O$48*SQRT($O$52)))-$O$48*SQRT($O$52)))*$AC$14*EXP(-#REF!*$O$52)-NORMSDIST(-((LN($EP112/$AC$14)+(#REF!+($O$48^2)/2)*$O$52)/($O$48*SQRT($O$52))))*$EP112)*100*$AB$14,0)</f>
        <v>0</v>
      </c>
      <c r="FC112" s="69">
        <f ca="1">IFERROR((NORMSDIST(-(((LN($EP112/$AC$15)+(#REF!+($O$48^2)/2)*$O$52)/($O$48*SQRT($O$52)))-$O$48*SQRT($O$52)))*$AC$15*EXP(-#REF!*$O$52)-NORMSDIST(-((LN($EP112/$AC$15)+(#REF!+($O$48^2)/2)*$O$52)/($O$48*SQRT($O$52))))*$EP112)*100*$AB$15,0)</f>
        <v>0</v>
      </c>
      <c r="FD112" s="69">
        <f ca="1">IFERROR((NORMSDIST(-(((LN($EP112/$AC$16)+(#REF!+($O$48^2)/2)*$O$52)/($O$48*SQRT($O$52)))-$O$48*SQRT($O$52)))*$AC$16*EXP(-#REF!*$O$52)-NORMSDIST(-((LN($EP112/$AC$16)+(#REF!+($O$48^2)/2)*$O$52)/($O$48*SQRT($O$52))))*$EP112)*100*$AB$16,0)</f>
        <v>0</v>
      </c>
      <c r="FE112" s="69">
        <f ca="1">IFERROR((NORMSDIST(-(((LN($EP112/$AC$17)+(#REF!+($O$48^2)/2)*$O$52)/($O$48*SQRT($O$52)))-$O$48*SQRT($O$52)))*$AC$17*EXP(-#REF!*$O$52)-NORMSDIST(-((LN($EP112/$AC$17)+(#REF!+($O$48^2)/2)*$O$52)/($O$48*SQRT($O$52))))*$EP112)*100*$AB$17,0)</f>
        <v>0</v>
      </c>
      <c r="FF112" s="69">
        <f ca="1">IFERROR((NORMSDIST(-(((LN($EP112/$AC$18)+(#REF!+($O$48^2)/2)*$O$52)/($O$48*SQRT($O$52)))-$O$48*SQRT($O$52)))*$AC$18*EXP(-#REF!*$O$52)-NORMSDIST(-((LN($EP112/$AC$18)+(#REF!+($O$48^2)/2)*$O$52)/($O$48*SQRT($O$52))))*$EP112)*100*$AB$18,0)</f>
        <v>0</v>
      </c>
      <c r="FG112" s="69">
        <f ca="1">IFERROR((NORMSDIST(-(((LN($EP112/$AC$19)+(#REF!+($O$48^2)/2)*$O$52)/($O$48*SQRT($O$52)))-$O$48*SQRT($O$52)))*$AC$19*EXP(-#REF!*$O$52)-NORMSDIST(-((LN($EP112/$AC$19)+(#REF!+($O$48^2)/2)*$O$52)/($O$48*SQRT($O$52))))*$EP112)*100*$AB$19,0)</f>
        <v>0</v>
      </c>
      <c r="FH112" s="69">
        <f ca="1">IFERROR((NORMSDIST(-(((LN($EP112/$AC$20)+(#REF!+($O$48^2)/2)*$O$52)/($O$48*SQRT($O$52)))-$O$48*SQRT($O$52)))*$AC$20*EXP(-#REF!*$O$52)-NORMSDIST(-((LN($EP112/$AC$20)+(#REF!+($O$48^2)/2)*$O$52)/($O$48*SQRT($O$52))))*$EP112)*100*$AB$20,0)</f>
        <v>0</v>
      </c>
      <c r="FI112" s="69">
        <f ca="1">IFERROR((NORMSDIST(-(((LN($EP112/$AC$21)+(#REF!+($O$48^2)/2)*$O$52)/($O$48*SQRT($O$52)))-$O$48*SQRT($O$52)))*$AC$21*EXP(-#REF!*$O$52)-NORMSDIST(-((LN($EP112/$AC$21)+(#REF!+($O$48^2)/2)*$O$52)/($O$48*SQRT($O$52))))*$EP112)*100*$AB$21,0)</f>
        <v>0</v>
      </c>
      <c r="FJ112" s="69">
        <f ca="1">IFERROR((NORMSDIST(-(((LN($EP112/$AC$22)+(#REF!+($O$48^2)/2)*$O$52)/($O$48*SQRT($O$52)))-$O$48*SQRT($O$52)))*$AC$22*EXP(-#REF!*$O$52)-NORMSDIST(-((LN($EP112/$AC$22)+(#REF!+($O$48^2)/2)*$O$52)/($O$48*SQRT($O$52))))*$EP112)*100*$AB$22,0)</f>
        <v>0</v>
      </c>
      <c r="FK112" s="69">
        <f ca="1">IFERROR((NORMSDIST(-(((LN($EP112/$AC$23)+(#REF!+($O$48^2)/2)*$O$52)/($O$48*SQRT($O$52)))-$O$48*SQRT($O$52)))*$AC$23*EXP(-#REF!*$O$52)-NORMSDIST(-((LN($EP112/$AC$23)+(#REF!+($O$48^2)/2)*$O$52)/($O$48*SQRT($O$52))))*$EP112)*100*$AB$23,0)</f>
        <v>0</v>
      </c>
      <c r="FL112" s="69">
        <f ca="1">IFERROR((NORMSDIST(-(((LN($EP112/$AC$24)+(#REF!+($O$48^2)/2)*$O$52)/($O$48*SQRT($O$52)))-$O$48*SQRT($O$52)))*$AC$24*EXP(-#REF!*$O$52)-NORMSDIST(-((LN($EP112/$AC$24)+(#REF!+($O$48^2)/2)*$O$52)/($O$48*SQRT($O$52))))*$EP112)*100*$AB$24,0)</f>
        <v>0</v>
      </c>
      <c r="FM112" s="69">
        <f ca="1">IFERROR((NORMSDIST(-(((LN($EP112/$AC$25)+(#REF!+($O$48^2)/2)*$O$52)/($O$48*SQRT($O$52)))-$O$48*SQRT($O$52)))*$AC$25*EXP(-#REF!*$O$52)-NORMSDIST(-((LN($EP112/$AC$25)+(#REF!+($O$48^2)/2)*$O$52)/($O$48*SQRT($O$52))))*$EP112)*100*$AB$25,0)</f>
        <v>0</v>
      </c>
      <c r="FN112" s="69">
        <f ca="1">IFERROR((NORMSDIST(-(((LN($EP112/$AC$26)+(#REF!+($O$48^2)/2)*$O$52)/($O$48*SQRT($O$52)))-$O$48*SQRT($O$52)))*$AC$26*EXP(-#REF!*$O$52)-NORMSDIST(-((LN($EP112/$AC$26)+(#REF!+($O$48^2)/2)*$O$52)/($O$48*SQRT($O$52))))*$EP112)*100*$AB$26,0)</f>
        <v>0</v>
      </c>
      <c r="FO112" s="69">
        <f ca="1">IFERROR((NORMSDIST(-(((LN($EP112/$AC$27)+(#REF!+($O$48^2)/2)*$O$52)/($O$48*SQRT($O$52)))-$O$48*SQRT($O$52)))*$AC$27*EXP(-#REF!*$O$52)-NORMSDIST(-((LN($EP112/$AC$27)+(#REF!+($O$48^2)/2)*$O$52)/($O$48*SQRT($O$52))))*$EP112)*100*$AB$27,0)</f>
        <v>0</v>
      </c>
      <c r="FP112" s="69">
        <f ca="1">IFERROR((NORMSDIST(-(((LN($EP112/$AC$28)+(#REF!+($O$48^2)/2)*$O$52)/($O$48*SQRT($O$52)))-$O$48*SQRT($O$52)))*$AC$28*EXP(-#REF!*$O$52)-NORMSDIST(-((LN($EP112/$AC$28)+(#REF!+($O$48^2)/2)*$O$52)/($O$48*SQRT($O$52))))*$EP112)*100*$AB$28,0)</f>
        <v>0</v>
      </c>
      <c r="FQ112" s="69">
        <f ca="1">IFERROR((NORMSDIST(-(((LN($EP112/$AC$29)+(#REF!+($O$48^2)/2)*$O$52)/($O$48*SQRT($O$52)))-$O$48*SQRT($O$52)))*$AC$29*EXP(-#REF!*$O$52)-NORMSDIST(-((LN($EP112/$AC$29)+(#REF!+($O$48^2)/2)*$O$52)/($O$48*SQRT($O$52))))*$EP112)*100*$AB$29,0)</f>
        <v>0</v>
      </c>
      <c r="FR112" s="69">
        <f ca="1">IFERROR((NORMSDIST(-(((LN($EP112/$AC$30)+(#REF!+($O$48^2)/2)*$O$52)/($O$48*SQRT($O$52)))-$O$48*SQRT($O$52)))*$AC$30*EXP(-#REF!*$O$52)-NORMSDIST(-((LN($EP112/$AC$30)+(#REF!+($O$48^2)/2)*$O$52)/($O$48*SQRT($O$52))))*$EP112)*100*$AB$30,0)</f>
        <v>0</v>
      </c>
      <c r="FS112" s="69">
        <f ca="1">IFERROR((NORMSDIST(-(((LN($EP112/$AC$31)+(#REF!+($O$48^2)/2)*$O$52)/($O$48*SQRT($O$52)))-$O$48*SQRT($O$52)))*$AC$31*EXP(-#REF!*$O$52)-NORMSDIST(-((LN($EP112/$AC$31)+(#REF!+($O$48^2)/2)*$O$52)/($O$48*SQRT($O$52))))*$EP112)*100*$AB$31,0)</f>
        <v>0</v>
      </c>
      <c r="FT112" s="69">
        <f ca="1">IFERROR((NORMSDIST(-(((LN($EP112/$AC$32)+(#REF!+($O$48^2)/2)*$O$52)/($O$48*SQRT($O$52)))-$O$48*SQRT($O$52)))*$AC$32*EXP(-#REF!*$O$52)-NORMSDIST(-((LN($EP112/$AC$32)+(#REF!+($O$48^2)/2)*$O$52)/($O$48*SQRT($O$52))))*$EP112)*100*$AB$32,0)</f>
        <v>0</v>
      </c>
      <c r="FU112" s="69">
        <f ca="1">IFERROR((NORMSDIST(-(((LN($EP112/$AC$33)+(#REF!+($O$48^2)/2)*$O$52)/($O$48*SQRT($O$52)))-$O$48*SQRT($O$52)))*$AC$33*EXP(-#REF!*$O$52)-NORMSDIST(-((LN($EP112/$AC$33)+(#REF!+($O$48^2)/2)*$O$52)/($O$48*SQRT($O$52))))*$EP112)*100*$AB$33,0)</f>
        <v>0</v>
      </c>
      <c r="FV112" s="69">
        <f ca="1">IFERROR((NORMSDIST(-(((LN($EP112/$AC$34)+(#REF!+($O$48^2)/2)*$O$52)/($O$48*SQRT($O$52)))-$O$48*SQRT($O$52)))*$AC$34*EXP(-#REF!*$O$52)-NORMSDIST(-((LN($EP112/$AC$34)+(#REF!+($O$48^2)/2)*$O$52)/($O$48*SQRT($O$52))))*$EP112)*100*$AB$34,0)</f>
        <v>0</v>
      </c>
      <c r="FW112" s="69">
        <f ca="1">IFERROR((NORMSDIST(-(((LN($EP112/$AC$35)+(#REF!+($O$48^2)/2)*$O$52)/($O$48*SQRT($O$52)))-$O$48*SQRT($O$52)))*$AC$35*EXP(-#REF!*$O$52)-NORMSDIST(-((LN($EP112/$AC$35)+(#REF!+($O$48^2)/2)*$O$52)/($O$48*SQRT($O$52))))*$EP112)*100*$AB$35,0)</f>
        <v>0</v>
      </c>
      <c r="FX112" s="69">
        <f ca="1">IFERROR((NORMSDIST(-(((LN($EP112/$AC$36)+(#REF!+($O$48^2)/2)*$O$52)/($O$48*SQRT($O$52)))-$O$48*SQRT($O$52)))*$AC$36*EXP(-#REF!*$O$52)-NORMSDIST(-((LN($EP112/$AC$36)+(#REF!+($O$48^2)/2)*$O$52)/($O$48*SQRT($O$52))))*$EP112)*100*$AB$36,0)</f>
        <v>0</v>
      </c>
      <c r="FY112" s="69">
        <f ca="1">IFERROR((NORMSDIST(-(((LN($EP112/$AC$37)+(#REF!+($O$48^2)/2)*$O$52)/($O$48*SQRT($O$52)))-$O$48*SQRT($O$52)))*$AC$37*EXP(-#REF!*$O$52)-NORMSDIST(-((LN($EP112/$AC$37)+(#REF!+($O$48^2)/2)*$O$52)/($O$48*SQRT($O$52))))*$EP112)*100*$AB$37,0)</f>
        <v>0</v>
      </c>
      <c r="FZ112" s="69">
        <f ca="1">IFERROR((NORMSDIST(-(((LN($EP112/$AC$38)+(#REF!+($O$48^2)/2)*$O$52)/($O$48*SQRT($O$52)))-$O$48*SQRT($O$52)))*$AC$38*EXP(-#REF!*$O$52)-NORMSDIST(-((LN($EP112/$AC$38)+(#REF!+($O$48^2)/2)*$O$52)/($O$48*SQRT($O$52))))*$EP112)*100*$AB$38,0)</f>
        <v>0</v>
      </c>
      <c r="GA112" s="69">
        <f ca="1">IFERROR((NORMSDIST(-(((LN($EP112/$AC$39)+(#REF!+($O$48^2)/2)*$O$52)/($O$48*SQRT($O$52)))-$O$48*SQRT($O$52)))*$AC$39*EXP(-#REF!*$O$52)-NORMSDIST(-((LN($EP112/$AC$39)+(#REF!+($O$48^2)/2)*$O$52)/($O$48*SQRT($O$52))))*$EP112)*100*$AB$39,0)</f>
        <v>0</v>
      </c>
      <c r="GB112" s="69">
        <f ca="1">IFERROR((NORMSDIST(-(((LN($EP112/$AC$40)+(#REF!+($O$48^2)/2)*$O$52)/($O$48*SQRT($O$52)))-$O$48*SQRT($O$52)))*$AC$40*EXP(-#REF!*$O$52)-NORMSDIST(-((LN($EP112/$AC$40)+(#REF!+($O$48^2)/2)*$O$52)/($O$48*SQRT($O$52))))*$EP112)*100*$AB$40,0)</f>
        <v>0</v>
      </c>
      <c r="GC112" s="69">
        <f ca="1">IFERROR((NORMSDIST(-(((LN($EP112/$AC$41)+(#REF!+($O$48^2)/2)*$O$52)/($O$48*SQRT($O$52)))-$O$48*SQRT($O$52)))*$AC$41*EXP(-#REF!*$O$52)-NORMSDIST(-((LN($EP112/$AC$41)+(#REF!+($O$48^2)/2)*$O$52)/($O$48*SQRT($O$52))))*$EP112)*100*$AB$41,0)</f>
        <v>0</v>
      </c>
      <c r="GD112" s="69">
        <f ca="1">IFERROR((NORMSDIST(-(((LN($EP112/$AC$42)+(#REF!+($O$48^2)/2)*$O$52)/($O$48*SQRT($O$52)))-$O$48*SQRT($O$52)))*$AC$42*EXP(-#REF!*$O$52)-NORMSDIST(-((LN($EP112/$AC$42)+(#REF!+($O$48^2)/2)*$O$52)/($O$48*SQRT($O$52))))*$EP112)*100*$AB$42,0)</f>
        <v>0</v>
      </c>
      <c r="GE112" s="102">
        <f t="shared" ca="1" si="189"/>
        <v>0</v>
      </c>
    </row>
    <row r="113" spans="103:187">
      <c r="CY113" s="68">
        <f t="shared" si="186"/>
        <v>3507.2126915839999</v>
      </c>
      <c r="CZ113" s="69">
        <f t="shared" si="190"/>
        <v>0</v>
      </c>
      <c r="DA113" s="69">
        <f t="shared" si="191"/>
        <v>0</v>
      </c>
      <c r="DB113" s="69">
        <f t="shared" si="192"/>
        <v>0</v>
      </c>
      <c r="DC113" s="69">
        <f t="shared" si="193"/>
        <v>0</v>
      </c>
      <c r="DD113" s="69">
        <f t="shared" si="194"/>
        <v>0</v>
      </c>
      <c r="DE113" s="69">
        <f t="shared" si="195"/>
        <v>0</v>
      </c>
      <c r="DF113" s="69">
        <f t="shared" si="196"/>
        <v>0</v>
      </c>
      <c r="DG113" s="69">
        <f t="shared" si="197"/>
        <v>0</v>
      </c>
      <c r="DH113" s="69">
        <f t="shared" si="198"/>
        <v>0</v>
      </c>
      <c r="DI113" s="69">
        <f t="shared" si="199"/>
        <v>0</v>
      </c>
      <c r="DJ113" s="69">
        <f t="shared" si="200"/>
        <v>0</v>
      </c>
      <c r="DK113" s="69">
        <f t="shared" si="201"/>
        <v>0</v>
      </c>
      <c r="DL113" s="69">
        <f t="shared" si="202"/>
        <v>0</v>
      </c>
      <c r="DM113" s="69">
        <f t="shared" si="203"/>
        <v>0</v>
      </c>
      <c r="DN113" s="69">
        <f t="shared" si="204"/>
        <v>0</v>
      </c>
      <c r="DO113" s="69">
        <f t="shared" si="205"/>
        <v>0</v>
      </c>
      <c r="DP113" s="69">
        <f t="shared" si="206"/>
        <v>0</v>
      </c>
      <c r="DQ113" s="69">
        <f t="shared" si="207"/>
        <v>0</v>
      </c>
      <c r="DR113" s="69">
        <f t="shared" si="208"/>
        <v>0</v>
      </c>
      <c r="DS113" s="69">
        <f t="shared" si="209"/>
        <v>0</v>
      </c>
      <c r="DT113" s="69">
        <f t="shared" si="210"/>
        <v>0</v>
      </c>
      <c r="DU113" s="69">
        <f t="shared" si="211"/>
        <v>0</v>
      </c>
      <c r="DV113" s="69">
        <f t="shared" si="212"/>
        <v>0</v>
      </c>
      <c r="DW113" s="69">
        <f t="shared" si="213"/>
        <v>0</v>
      </c>
      <c r="DX113" s="69">
        <f t="shared" si="214"/>
        <v>0</v>
      </c>
      <c r="DY113" s="69">
        <f t="shared" si="215"/>
        <v>0</v>
      </c>
      <c r="DZ113" s="69">
        <f t="shared" si="216"/>
        <v>0</v>
      </c>
      <c r="EA113" s="69">
        <f t="shared" si="217"/>
        <v>0</v>
      </c>
      <c r="EB113" s="69">
        <f t="shared" si="218"/>
        <v>0</v>
      </c>
      <c r="EC113" s="69">
        <f t="shared" si="219"/>
        <v>0</v>
      </c>
      <c r="ED113" s="69">
        <f t="shared" si="220"/>
        <v>0</v>
      </c>
      <c r="EE113" s="69">
        <f t="shared" si="221"/>
        <v>0</v>
      </c>
      <c r="EF113" s="69">
        <f t="shared" si="222"/>
        <v>0</v>
      </c>
      <c r="EG113" s="69">
        <f t="shared" si="223"/>
        <v>0</v>
      </c>
      <c r="EH113" s="69">
        <f t="shared" si="224"/>
        <v>0</v>
      </c>
      <c r="EI113" s="69">
        <f t="shared" si="225"/>
        <v>0</v>
      </c>
      <c r="EJ113" s="69">
        <f t="shared" si="226"/>
        <v>0</v>
      </c>
      <c r="EK113" s="69">
        <f t="shared" si="227"/>
        <v>0</v>
      </c>
      <c r="EL113" s="69">
        <f t="shared" si="228"/>
        <v>0</v>
      </c>
      <c r="EM113" s="69">
        <f t="shared" si="229"/>
        <v>0</v>
      </c>
      <c r="EN113" s="102">
        <f t="shared" si="187"/>
        <v>0</v>
      </c>
      <c r="EO113" s="58"/>
      <c r="EP113" s="68">
        <f t="shared" si="188"/>
        <v>3507.2126915839999</v>
      </c>
      <c r="EQ113" s="69">
        <f ca="1">IFERROR((NORMSDIST(-(((LN($EP113/$AC$3)+(#REF!+($O$48^2)/2)*$O$52)/($O$48*SQRT($O$52)))-$O$48*SQRT($O$52)))*$AC$3*EXP(-#REF!*$O$52)-NORMSDIST(-((LN($EP113/$AC$3)+(#REF!+($O$48^2)/2)*$O$52)/($O$48*SQRT($O$52))))*$EP113)*100*$AB$3,0)</f>
        <v>0</v>
      </c>
      <c r="ER113" s="69">
        <f ca="1">IFERROR((NORMSDIST(-(((LN($EP113/$AC$4)+(#REF!+($O$48^2)/2)*$O$52)/($O$48*SQRT($O$52)))-$O$48*SQRT($O$52)))*$AC$4*EXP(-#REF!*$O$52)-NORMSDIST(-((LN($EP113/$AC$4)+(#REF!+($O$48^2)/2)*$O$52)/($O$48*SQRT($O$52))))*$EP113)*100*$AB$4,0)</f>
        <v>0</v>
      </c>
      <c r="ES113" s="69">
        <f ca="1">IFERROR((NORMSDIST(-(((LN($EP113/$AC$5)+(#REF!+($O$48^2)/2)*$O$52)/($O$48*SQRT($O$52)))-$O$48*SQRT($O$52)))*$AC$5*EXP(-#REF!*$O$52)-NORMSDIST(-((LN($EP113/$AC$5)+(#REF!+($O$48^2)/2)*$O$52)/($O$48*SQRT($O$52))))*$EP113)*100*$AB$5,0)</f>
        <v>0</v>
      </c>
      <c r="ET113" s="69">
        <f ca="1">IFERROR((NORMSDIST(-(((LN($EP113/$AC$6)+(#REF!+($O$48^2)/2)*$O$52)/($O$48*SQRT($O$52)))-$O$48*SQRT($O$52)))*$AC$6*EXP(-#REF!*$O$52)-NORMSDIST(-((LN($EP113/$AC$6)+(#REF!+($O$48^2)/2)*$O$52)/($O$48*SQRT($O$52))))*$EP113)*100*$AB$6,0)</f>
        <v>0</v>
      </c>
      <c r="EU113" s="69">
        <f ca="1">IFERROR((NORMSDIST(-(((LN($EP113/$AC$7)+(#REF!+($O$48^2)/2)*$O$52)/($O$48*SQRT($O$52)))-$O$48*SQRT($O$52)))*$AC$7*EXP(-#REF!*$O$52)-NORMSDIST(-((LN($EP113/$AC$7)+(#REF!+($O$48^2)/2)*$O$52)/($O$48*SQRT($O$52))))*$EP113)*100*$AB$7,0)</f>
        <v>0</v>
      </c>
      <c r="EV113" s="69">
        <f ca="1">IFERROR((NORMSDIST(-(((LN($EP113/$AC$8)+(#REF!+($O$48^2)/2)*$O$52)/($O$48*SQRT($O$52)))-$O$48*SQRT($O$52)))*$AC$8*EXP(-#REF!*$O$52)-NORMSDIST(-((LN($EP113/$AC$8)+(#REF!+($O$48^2)/2)*$O$52)/($O$48*SQRT($O$52))))*$EP113)*100*$AB$8,0)</f>
        <v>0</v>
      </c>
      <c r="EW113" s="69">
        <f ca="1">IFERROR((NORMSDIST(-(((LN($EP113/$AC$9)+(#REF!+($O$48^2)/2)*$O$52)/($O$48*SQRT($O$52)))-$O$48*SQRT($O$52)))*$AC$9*EXP(-#REF!*$O$52)-NORMSDIST(-((LN($EP113/$AC$9)+(#REF!+($O$48^2)/2)*$O$52)/($O$48*SQRT($O$52))))*$EP113)*100*$AB$9,0)</f>
        <v>0</v>
      </c>
      <c r="EX113" s="69">
        <f ca="1">IFERROR((NORMSDIST(-(((LN($EP113/$AC$10)+(#REF!+($O$48^2)/2)*$O$52)/($O$48*SQRT($O$52)))-$O$48*SQRT($O$52)))*$AC$10*EXP(-#REF!*$O$52)-NORMSDIST(-((LN($EP113/$AC$10)+(#REF!+($O$48^2)/2)*$O$52)/($O$48*SQRT($O$52))))*$EP113)*100*$AB$10,0)</f>
        <v>0</v>
      </c>
      <c r="EY113" s="69">
        <f ca="1">IFERROR((NORMSDIST(-(((LN($EP113/$AC$11)+(#REF!+($O$48^2)/2)*$O$52)/($O$48*SQRT($O$52)))-$O$48*SQRT($O$52)))*$AC$11*EXP(-#REF!*$O$52)-NORMSDIST(-((LN($EP113/$AC$11)+(#REF!+($O$48^2)/2)*$O$52)/($O$48*SQRT($O$52))))*$EP113)*100*$AB$11,0)</f>
        <v>0</v>
      </c>
      <c r="EZ113" s="69">
        <f ca="1">IFERROR((NORMSDIST(-(((LN($EP113/$AC$12)+(#REF!+($O$48^2)/2)*$O$52)/($O$48*SQRT($O$52)))-$O$48*SQRT($O$52)))*$AC$12*EXP(-#REF!*$O$52)-NORMSDIST(-((LN($EP113/$AC$12)+(#REF!+($O$48^2)/2)*$O$52)/($O$48*SQRT($O$52))))*$EP113)*100*$AB$12,0)</f>
        <v>0</v>
      </c>
      <c r="FA113" s="69">
        <f ca="1">IFERROR((NORMSDIST(-(((LN($EP113/$AC$13)+(#REF!+($O$48^2)/2)*$O$52)/($O$48*SQRT($O$52)))-$O$48*SQRT($O$52)))*$AC$13*EXP(-#REF!*$O$52)-NORMSDIST(-((LN($EP113/$AC$13)+(#REF!+($O$48^2)/2)*$O$52)/($O$48*SQRT($O$52))))*$EP113)*100*$AB$13,0)</f>
        <v>0</v>
      </c>
      <c r="FB113" s="69">
        <f ca="1">IFERROR((NORMSDIST(-(((LN($EP113/$AC$14)+(#REF!+($O$48^2)/2)*$O$52)/($O$48*SQRT($O$52)))-$O$48*SQRT($O$52)))*$AC$14*EXP(-#REF!*$O$52)-NORMSDIST(-((LN($EP113/$AC$14)+(#REF!+($O$48^2)/2)*$O$52)/($O$48*SQRT($O$52))))*$EP113)*100*$AB$14,0)</f>
        <v>0</v>
      </c>
      <c r="FC113" s="69">
        <f ca="1">IFERROR((NORMSDIST(-(((LN($EP113/$AC$15)+(#REF!+($O$48^2)/2)*$O$52)/($O$48*SQRT($O$52)))-$O$48*SQRT($O$52)))*$AC$15*EXP(-#REF!*$O$52)-NORMSDIST(-((LN($EP113/$AC$15)+(#REF!+($O$48^2)/2)*$O$52)/($O$48*SQRT($O$52))))*$EP113)*100*$AB$15,0)</f>
        <v>0</v>
      </c>
      <c r="FD113" s="69">
        <f ca="1">IFERROR((NORMSDIST(-(((LN($EP113/$AC$16)+(#REF!+($O$48^2)/2)*$O$52)/($O$48*SQRT($O$52)))-$O$48*SQRT($O$52)))*$AC$16*EXP(-#REF!*$O$52)-NORMSDIST(-((LN($EP113/$AC$16)+(#REF!+($O$48^2)/2)*$O$52)/($O$48*SQRT($O$52))))*$EP113)*100*$AB$16,0)</f>
        <v>0</v>
      </c>
      <c r="FE113" s="69">
        <f ca="1">IFERROR((NORMSDIST(-(((LN($EP113/$AC$17)+(#REF!+($O$48^2)/2)*$O$52)/($O$48*SQRT($O$52)))-$O$48*SQRT($O$52)))*$AC$17*EXP(-#REF!*$O$52)-NORMSDIST(-((LN($EP113/$AC$17)+(#REF!+($O$48^2)/2)*$O$52)/($O$48*SQRT($O$52))))*$EP113)*100*$AB$17,0)</f>
        <v>0</v>
      </c>
      <c r="FF113" s="69">
        <f ca="1">IFERROR((NORMSDIST(-(((LN($EP113/$AC$18)+(#REF!+($O$48^2)/2)*$O$52)/($O$48*SQRT($O$52)))-$O$48*SQRT($O$52)))*$AC$18*EXP(-#REF!*$O$52)-NORMSDIST(-((LN($EP113/$AC$18)+(#REF!+($O$48^2)/2)*$O$52)/($O$48*SQRT($O$52))))*$EP113)*100*$AB$18,0)</f>
        <v>0</v>
      </c>
      <c r="FG113" s="69">
        <f ca="1">IFERROR((NORMSDIST(-(((LN($EP113/$AC$19)+(#REF!+($O$48^2)/2)*$O$52)/($O$48*SQRT($O$52)))-$O$48*SQRT($O$52)))*$AC$19*EXP(-#REF!*$O$52)-NORMSDIST(-((LN($EP113/$AC$19)+(#REF!+($O$48^2)/2)*$O$52)/($O$48*SQRT($O$52))))*$EP113)*100*$AB$19,0)</f>
        <v>0</v>
      </c>
      <c r="FH113" s="69">
        <f ca="1">IFERROR((NORMSDIST(-(((LN($EP113/$AC$20)+(#REF!+($O$48^2)/2)*$O$52)/($O$48*SQRT($O$52)))-$O$48*SQRT($O$52)))*$AC$20*EXP(-#REF!*$O$52)-NORMSDIST(-((LN($EP113/$AC$20)+(#REF!+($O$48^2)/2)*$O$52)/($O$48*SQRT($O$52))))*$EP113)*100*$AB$20,0)</f>
        <v>0</v>
      </c>
      <c r="FI113" s="69">
        <f ca="1">IFERROR((NORMSDIST(-(((LN($EP113/$AC$21)+(#REF!+($O$48^2)/2)*$O$52)/($O$48*SQRT($O$52)))-$O$48*SQRT($O$52)))*$AC$21*EXP(-#REF!*$O$52)-NORMSDIST(-((LN($EP113/$AC$21)+(#REF!+($O$48^2)/2)*$O$52)/($O$48*SQRT($O$52))))*$EP113)*100*$AB$21,0)</f>
        <v>0</v>
      </c>
      <c r="FJ113" s="69">
        <f ca="1">IFERROR((NORMSDIST(-(((LN($EP113/$AC$22)+(#REF!+($O$48^2)/2)*$O$52)/($O$48*SQRT($O$52)))-$O$48*SQRT($O$52)))*$AC$22*EXP(-#REF!*$O$52)-NORMSDIST(-((LN($EP113/$AC$22)+(#REF!+($O$48^2)/2)*$O$52)/($O$48*SQRT($O$52))))*$EP113)*100*$AB$22,0)</f>
        <v>0</v>
      </c>
      <c r="FK113" s="69">
        <f ca="1">IFERROR((NORMSDIST(-(((LN($EP113/$AC$23)+(#REF!+($O$48^2)/2)*$O$52)/($O$48*SQRT($O$52)))-$O$48*SQRT($O$52)))*$AC$23*EXP(-#REF!*$O$52)-NORMSDIST(-((LN($EP113/$AC$23)+(#REF!+($O$48^2)/2)*$O$52)/($O$48*SQRT($O$52))))*$EP113)*100*$AB$23,0)</f>
        <v>0</v>
      </c>
      <c r="FL113" s="69">
        <f ca="1">IFERROR((NORMSDIST(-(((LN($EP113/$AC$24)+(#REF!+($O$48^2)/2)*$O$52)/($O$48*SQRT($O$52)))-$O$48*SQRT($O$52)))*$AC$24*EXP(-#REF!*$O$52)-NORMSDIST(-((LN($EP113/$AC$24)+(#REF!+($O$48^2)/2)*$O$52)/($O$48*SQRT($O$52))))*$EP113)*100*$AB$24,0)</f>
        <v>0</v>
      </c>
      <c r="FM113" s="69">
        <f ca="1">IFERROR((NORMSDIST(-(((LN($EP113/$AC$25)+(#REF!+($O$48^2)/2)*$O$52)/($O$48*SQRT($O$52)))-$O$48*SQRT($O$52)))*$AC$25*EXP(-#REF!*$O$52)-NORMSDIST(-((LN($EP113/$AC$25)+(#REF!+($O$48^2)/2)*$O$52)/($O$48*SQRT($O$52))))*$EP113)*100*$AB$25,0)</f>
        <v>0</v>
      </c>
      <c r="FN113" s="69">
        <f ca="1">IFERROR((NORMSDIST(-(((LN($EP113/$AC$26)+(#REF!+($O$48^2)/2)*$O$52)/($O$48*SQRT($O$52)))-$O$48*SQRT($O$52)))*$AC$26*EXP(-#REF!*$O$52)-NORMSDIST(-((LN($EP113/$AC$26)+(#REF!+($O$48^2)/2)*$O$52)/($O$48*SQRT($O$52))))*$EP113)*100*$AB$26,0)</f>
        <v>0</v>
      </c>
      <c r="FO113" s="69">
        <f ca="1">IFERROR((NORMSDIST(-(((LN($EP113/$AC$27)+(#REF!+($O$48^2)/2)*$O$52)/($O$48*SQRT($O$52)))-$O$48*SQRT($O$52)))*$AC$27*EXP(-#REF!*$O$52)-NORMSDIST(-((LN($EP113/$AC$27)+(#REF!+($O$48^2)/2)*$O$52)/($O$48*SQRT($O$52))))*$EP113)*100*$AB$27,0)</f>
        <v>0</v>
      </c>
      <c r="FP113" s="69">
        <f ca="1">IFERROR((NORMSDIST(-(((LN($EP113/$AC$28)+(#REF!+($O$48^2)/2)*$O$52)/($O$48*SQRT($O$52)))-$O$48*SQRT($O$52)))*$AC$28*EXP(-#REF!*$O$52)-NORMSDIST(-((LN($EP113/$AC$28)+(#REF!+($O$48^2)/2)*$O$52)/($O$48*SQRT($O$52))))*$EP113)*100*$AB$28,0)</f>
        <v>0</v>
      </c>
      <c r="FQ113" s="69">
        <f ca="1">IFERROR((NORMSDIST(-(((LN($EP113/$AC$29)+(#REF!+($O$48^2)/2)*$O$52)/($O$48*SQRT($O$52)))-$O$48*SQRT($O$52)))*$AC$29*EXP(-#REF!*$O$52)-NORMSDIST(-((LN($EP113/$AC$29)+(#REF!+($O$48^2)/2)*$O$52)/($O$48*SQRT($O$52))))*$EP113)*100*$AB$29,0)</f>
        <v>0</v>
      </c>
      <c r="FR113" s="69">
        <f ca="1">IFERROR((NORMSDIST(-(((LN($EP113/$AC$30)+(#REF!+($O$48^2)/2)*$O$52)/($O$48*SQRT($O$52)))-$O$48*SQRT($O$52)))*$AC$30*EXP(-#REF!*$O$52)-NORMSDIST(-((LN($EP113/$AC$30)+(#REF!+($O$48^2)/2)*$O$52)/($O$48*SQRT($O$52))))*$EP113)*100*$AB$30,0)</f>
        <v>0</v>
      </c>
      <c r="FS113" s="69">
        <f ca="1">IFERROR((NORMSDIST(-(((LN($EP113/$AC$31)+(#REF!+($O$48^2)/2)*$O$52)/($O$48*SQRT($O$52)))-$O$48*SQRT($O$52)))*$AC$31*EXP(-#REF!*$O$52)-NORMSDIST(-((LN($EP113/$AC$31)+(#REF!+($O$48^2)/2)*$O$52)/($O$48*SQRT($O$52))))*$EP113)*100*$AB$31,0)</f>
        <v>0</v>
      </c>
      <c r="FT113" s="69">
        <f ca="1">IFERROR((NORMSDIST(-(((LN($EP113/$AC$32)+(#REF!+($O$48^2)/2)*$O$52)/($O$48*SQRT($O$52)))-$O$48*SQRT($O$52)))*$AC$32*EXP(-#REF!*$O$52)-NORMSDIST(-((LN($EP113/$AC$32)+(#REF!+($O$48^2)/2)*$O$52)/($O$48*SQRT($O$52))))*$EP113)*100*$AB$32,0)</f>
        <v>0</v>
      </c>
      <c r="FU113" s="69">
        <f ca="1">IFERROR((NORMSDIST(-(((LN($EP113/$AC$33)+(#REF!+($O$48^2)/2)*$O$52)/($O$48*SQRT($O$52)))-$O$48*SQRT($O$52)))*$AC$33*EXP(-#REF!*$O$52)-NORMSDIST(-((LN($EP113/$AC$33)+(#REF!+($O$48^2)/2)*$O$52)/($O$48*SQRT($O$52))))*$EP113)*100*$AB$33,0)</f>
        <v>0</v>
      </c>
      <c r="FV113" s="69">
        <f ca="1">IFERROR((NORMSDIST(-(((LN($EP113/$AC$34)+(#REF!+($O$48^2)/2)*$O$52)/($O$48*SQRT($O$52)))-$O$48*SQRT($O$52)))*$AC$34*EXP(-#REF!*$O$52)-NORMSDIST(-((LN($EP113/$AC$34)+(#REF!+($O$48^2)/2)*$O$52)/($O$48*SQRT($O$52))))*$EP113)*100*$AB$34,0)</f>
        <v>0</v>
      </c>
      <c r="FW113" s="69">
        <f ca="1">IFERROR((NORMSDIST(-(((LN($EP113/$AC$35)+(#REF!+($O$48^2)/2)*$O$52)/($O$48*SQRT($O$52)))-$O$48*SQRT($O$52)))*$AC$35*EXP(-#REF!*$O$52)-NORMSDIST(-((LN($EP113/$AC$35)+(#REF!+($O$48^2)/2)*$O$52)/($O$48*SQRT($O$52))))*$EP113)*100*$AB$35,0)</f>
        <v>0</v>
      </c>
      <c r="FX113" s="69">
        <f ca="1">IFERROR((NORMSDIST(-(((LN($EP113/$AC$36)+(#REF!+($O$48^2)/2)*$O$52)/($O$48*SQRT($O$52)))-$O$48*SQRT($O$52)))*$AC$36*EXP(-#REF!*$O$52)-NORMSDIST(-((LN($EP113/$AC$36)+(#REF!+($O$48^2)/2)*$O$52)/($O$48*SQRT($O$52))))*$EP113)*100*$AB$36,0)</f>
        <v>0</v>
      </c>
      <c r="FY113" s="69">
        <f ca="1">IFERROR((NORMSDIST(-(((LN($EP113/$AC$37)+(#REF!+($O$48^2)/2)*$O$52)/($O$48*SQRT($O$52)))-$O$48*SQRT($O$52)))*$AC$37*EXP(-#REF!*$O$52)-NORMSDIST(-((LN($EP113/$AC$37)+(#REF!+($O$48^2)/2)*$O$52)/($O$48*SQRT($O$52))))*$EP113)*100*$AB$37,0)</f>
        <v>0</v>
      </c>
      <c r="FZ113" s="69">
        <f ca="1">IFERROR((NORMSDIST(-(((LN($EP113/$AC$38)+(#REF!+($O$48^2)/2)*$O$52)/($O$48*SQRT($O$52)))-$O$48*SQRT($O$52)))*$AC$38*EXP(-#REF!*$O$52)-NORMSDIST(-((LN($EP113/$AC$38)+(#REF!+($O$48^2)/2)*$O$52)/($O$48*SQRT($O$52))))*$EP113)*100*$AB$38,0)</f>
        <v>0</v>
      </c>
      <c r="GA113" s="69">
        <f ca="1">IFERROR((NORMSDIST(-(((LN($EP113/$AC$39)+(#REF!+($O$48^2)/2)*$O$52)/($O$48*SQRT($O$52)))-$O$48*SQRT($O$52)))*$AC$39*EXP(-#REF!*$O$52)-NORMSDIST(-((LN($EP113/$AC$39)+(#REF!+($O$48^2)/2)*$O$52)/($O$48*SQRT($O$52))))*$EP113)*100*$AB$39,0)</f>
        <v>0</v>
      </c>
      <c r="GB113" s="69">
        <f ca="1">IFERROR((NORMSDIST(-(((LN($EP113/$AC$40)+(#REF!+($O$48^2)/2)*$O$52)/($O$48*SQRT($O$52)))-$O$48*SQRT($O$52)))*$AC$40*EXP(-#REF!*$O$52)-NORMSDIST(-((LN($EP113/$AC$40)+(#REF!+($O$48^2)/2)*$O$52)/($O$48*SQRT($O$52))))*$EP113)*100*$AB$40,0)</f>
        <v>0</v>
      </c>
      <c r="GC113" s="69">
        <f ca="1">IFERROR((NORMSDIST(-(((LN($EP113/$AC$41)+(#REF!+($O$48^2)/2)*$O$52)/($O$48*SQRT($O$52)))-$O$48*SQRT($O$52)))*$AC$41*EXP(-#REF!*$O$52)-NORMSDIST(-((LN($EP113/$AC$41)+(#REF!+($O$48^2)/2)*$O$52)/($O$48*SQRT($O$52))))*$EP113)*100*$AB$41,0)</f>
        <v>0</v>
      </c>
      <c r="GD113" s="69">
        <f ca="1">IFERROR((NORMSDIST(-(((LN($EP113/$AC$42)+(#REF!+($O$48^2)/2)*$O$52)/($O$48*SQRT($O$52)))-$O$48*SQRT($O$52)))*$AC$42*EXP(-#REF!*$O$52)-NORMSDIST(-((LN($EP113/$AC$42)+(#REF!+($O$48^2)/2)*$O$52)/($O$48*SQRT($O$52))))*$EP113)*100*$AB$42,0)</f>
        <v>0</v>
      </c>
      <c r="GE113" s="102">
        <f t="shared" ca="1" si="189"/>
        <v>0</v>
      </c>
    </row>
    <row r="114" spans="103:187">
      <c r="CY114" s="68">
        <f t="shared" si="186"/>
        <v>3578.7884607999999</v>
      </c>
      <c r="CZ114" s="69">
        <f t="shared" si="190"/>
        <v>0</v>
      </c>
      <c r="DA114" s="69">
        <f t="shared" si="191"/>
        <v>0</v>
      </c>
      <c r="DB114" s="69">
        <f t="shared" si="192"/>
        <v>0</v>
      </c>
      <c r="DC114" s="69">
        <f t="shared" si="193"/>
        <v>0</v>
      </c>
      <c r="DD114" s="69">
        <f t="shared" si="194"/>
        <v>0</v>
      </c>
      <c r="DE114" s="69">
        <f t="shared" si="195"/>
        <v>0</v>
      </c>
      <c r="DF114" s="69">
        <f t="shared" si="196"/>
        <v>0</v>
      </c>
      <c r="DG114" s="69">
        <f t="shared" si="197"/>
        <v>0</v>
      </c>
      <c r="DH114" s="69">
        <f t="shared" si="198"/>
        <v>0</v>
      </c>
      <c r="DI114" s="69">
        <f t="shared" si="199"/>
        <v>0</v>
      </c>
      <c r="DJ114" s="69">
        <f t="shared" si="200"/>
        <v>0</v>
      </c>
      <c r="DK114" s="69">
        <f t="shared" si="201"/>
        <v>0</v>
      </c>
      <c r="DL114" s="69">
        <f t="shared" si="202"/>
        <v>0</v>
      </c>
      <c r="DM114" s="69">
        <f t="shared" si="203"/>
        <v>0</v>
      </c>
      <c r="DN114" s="69">
        <f t="shared" si="204"/>
        <v>0</v>
      </c>
      <c r="DO114" s="69">
        <f t="shared" si="205"/>
        <v>0</v>
      </c>
      <c r="DP114" s="69">
        <f t="shared" si="206"/>
        <v>0</v>
      </c>
      <c r="DQ114" s="69">
        <f t="shared" si="207"/>
        <v>0</v>
      </c>
      <c r="DR114" s="69">
        <f t="shared" si="208"/>
        <v>0</v>
      </c>
      <c r="DS114" s="69">
        <f t="shared" si="209"/>
        <v>0</v>
      </c>
      <c r="DT114" s="69">
        <f t="shared" si="210"/>
        <v>0</v>
      </c>
      <c r="DU114" s="69">
        <f t="shared" si="211"/>
        <v>0</v>
      </c>
      <c r="DV114" s="69">
        <f t="shared" si="212"/>
        <v>0</v>
      </c>
      <c r="DW114" s="69">
        <f t="shared" si="213"/>
        <v>0</v>
      </c>
      <c r="DX114" s="69">
        <f t="shared" si="214"/>
        <v>0</v>
      </c>
      <c r="DY114" s="69">
        <f t="shared" si="215"/>
        <v>0</v>
      </c>
      <c r="DZ114" s="69">
        <f t="shared" si="216"/>
        <v>0</v>
      </c>
      <c r="EA114" s="69">
        <f t="shared" si="217"/>
        <v>0</v>
      </c>
      <c r="EB114" s="69">
        <f t="shared" si="218"/>
        <v>0</v>
      </c>
      <c r="EC114" s="69">
        <f t="shared" si="219"/>
        <v>0</v>
      </c>
      <c r="ED114" s="69">
        <f t="shared" si="220"/>
        <v>0</v>
      </c>
      <c r="EE114" s="69">
        <f t="shared" si="221"/>
        <v>0</v>
      </c>
      <c r="EF114" s="69">
        <f t="shared" si="222"/>
        <v>0</v>
      </c>
      <c r="EG114" s="69">
        <f t="shared" si="223"/>
        <v>0</v>
      </c>
      <c r="EH114" s="69">
        <f t="shared" si="224"/>
        <v>0</v>
      </c>
      <c r="EI114" s="69">
        <f t="shared" si="225"/>
        <v>0</v>
      </c>
      <c r="EJ114" s="69">
        <f t="shared" si="226"/>
        <v>0</v>
      </c>
      <c r="EK114" s="69">
        <f t="shared" si="227"/>
        <v>0</v>
      </c>
      <c r="EL114" s="69">
        <f t="shared" si="228"/>
        <v>0</v>
      </c>
      <c r="EM114" s="69">
        <f t="shared" si="229"/>
        <v>0</v>
      </c>
      <c r="EN114" s="102">
        <f t="shared" si="187"/>
        <v>0</v>
      </c>
      <c r="EO114" s="58"/>
      <c r="EP114" s="68">
        <f t="shared" si="188"/>
        <v>3578.7884607999999</v>
      </c>
      <c r="EQ114" s="69">
        <f ca="1">IFERROR((NORMSDIST(-(((LN($EP114/$AC$3)+(#REF!+($O$48^2)/2)*$O$52)/($O$48*SQRT($O$52)))-$O$48*SQRT($O$52)))*$AC$3*EXP(-#REF!*$O$52)-NORMSDIST(-((LN($EP114/$AC$3)+(#REF!+($O$48^2)/2)*$O$52)/($O$48*SQRT($O$52))))*$EP114)*100*$AB$3,0)</f>
        <v>0</v>
      </c>
      <c r="ER114" s="69">
        <f ca="1">IFERROR((NORMSDIST(-(((LN($EP114/$AC$4)+(#REF!+($O$48^2)/2)*$O$52)/($O$48*SQRT($O$52)))-$O$48*SQRT($O$52)))*$AC$4*EXP(-#REF!*$O$52)-NORMSDIST(-((LN($EP114/$AC$4)+(#REF!+($O$48^2)/2)*$O$52)/($O$48*SQRT($O$52))))*$EP114)*100*$AB$4,0)</f>
        <v>0</v>
      </c>
      <c r="ES114" s="69">
        <f ca="1">IFERROR((NORMSDIST(-(((LN($EP114/$AC$5)+(#REF!+($O$48^2)/2)*$O$52)/($O$48*SQRT($O$52)))-$O$48*SQRT($O$52)))*$AC$5*EXP(-#REF!*$O$52)-NORMSDIST(-((LN($EP114/$AC$5)+(#REF!+($O$48^2)/2)*$O$52)/($O$48*SQRT($O$52))))*$EP114)*100*$AB$5,0)</f>
        <v>0</v>
      </c>
      <c r="ET114" s="69">
        <f ca="1">IFERROR((NORMSDIST(-(((LN($EP114/$AC$6)+(#REF!+($O$48^2)/2)*$O$52)/($O$48*SQRT($O$52)))-$O$48*SQRT($O$52)))*$AC$6*EXP(-#REF!*$O$52)-NORMSDIST(-((LN($EP114/$AC$6)+(#REF!+($O$48^2)/2)*$O$52)/($O$48*SQRT($O$52))))*$EP114)*100*$AB$6,0)</f>
        <v>0</v>
      </c>
      <c r="EU114" s="69">
        <f ca="1">IFERROR((NORMSDIST(-(((LN($EP114/$AC$7)+(#REF!+($O$48^2)/2)*$O$52)/($O$48*SQRT($O$52)))-$O$48*SQRT($O$52)))*$AC$7*EXP(-#REF!*$O$52)-NORMSDIST(-((LN($EP114/$AC$7)+(#REF!+($O$48^2)/2)*$O$52)/($O$48*SQRT($O$52))))*$EP114)*100*$AB$7,0)</f>
        <v>0</v>
      </c>
      <c r="EV114" s="69">
        <f ca="1">IFERROR((NORMSDIST(-(((LN($EP114/$AC$8)+(#REF!+($O$48^2)/2)*$O$52)/($O$48*SQRT($O$52)))-$O$48*SQRT($O$52)))*$AC$8*EXP(-#REF!*$O$52)-NORMSDIST(-((LN($EP114/$AC$8)+(#REF!+($O$48^2)/2)*$O$52)/($O$48*SQRT($O$52))))*$EP114)*100*$AB$8,0)</f>
        <v>0</v>
      </c>
      <c r="EW114" s="69">
        <f ca="1">IFERROR((NORMSDIST(-(((LN($EP114/$AC$9)+(#REF!+($O$48^2)/2)*$O$52)/($O$48*SQRT($O$52)))-$O$48*SQRT($O$52)))*$AC$9*EXP(-#REF!*$O$52)-NORMSDIST(-((LN($EP114/$AC$9)+(#REF!+($O$48^2)/2)*$O$52)/($O$48*SQRT($O$52))))*$EP114)*100*$AB$9,0)</f>
        <v>0</v>
      </c>
      <c r="EX114" s="69">
        <f ca="1">IFERROR((NORMSDIST(-(((LN($EP114/$AC$10)+(#REF!+($O$48^2)/2)*$O$52)/($O$48*SQRT($O$52)))-$O$48*SQRT($O$52)))*$AC$10*EXP(-#REF!*$O$52)-NORMSDIST(-((LN($EP114/$AC$10)+(#REF!+($O$48^2)/2)*$O$52)/($O$48*SQRT($O$52))))*$EP114)*100*$AB$10,0)</f>
        <v>0</v>
      </c>
      <c r="EY114" s="69">
        <f ca="1">IFERROR((NORMSDIST(-(((LN($EP114/$AC$11)+(#REF!+($O$48^2)/2)*$O$52)/($O$48*SQRT($O$52)))-$O$48*SQRT($O$52)))*$AC$11*EXP(-#REF!*$O$52)-NORMSDIST(-((LN($EP114/$AC$11)+(#REF!+($O$48^2)/2)*$O$52)/($O$48*SQRT($O$52))))*$EP114)*100*$AB$11,0)</f>
        <v>0</v>
      </c>
      <c r="EZ114" s="69">
        <f ca="1">IFERROR((NORMSDIST(-(((LN($EP114/$AC$12)+(#REF!+($O$48^2)/2)*$O$52)/($O$48*SQRT($O$52)))-$O$48*SQRT($O$52)))*$AC$12*EXP(-#REF!*$O$52)-NORMSDIST(-((LN($EP114/$AC$12)+(#REF!+($O$48^2)/2)*$O$52)/($O$48*SQRT($O$52))))*$EP114)*100*$AB$12,0)</f>
        <v>0</v>
      </c>
      <c r="FA114" s="69">
        <f ca="1">IFERROR((NORMSDIST(-(((LN($EP114/$AC$13)+(#REF!+($O$48^2)/2)*$O$52)/($O$48*SQRT($O$52)))-$O$48*SQRT($O$52)))*$AC$13*EXP(-#REF!*$O$52)-NORMSDIST(-((LN($EP114/$AC$13)+(#REF!+($O$48^2)/2)*$O$52)/($O$48*SQRT($O$52))))*$EP114)*100*$AB$13,0)</f>
        <v>0</v>
      </c>
      <c r="FB114" s="69">
        <f ca="1">IFERROR((NORMSDIST(-(((LN($EP114/$AC$14)+(#REF!+($O$48^2)/2)*$O$52)/($O$48*SQRT($O$52)))-$O$48*SQRT($O$52)))*$AC$14*EXP(-#REF!*$O$52)-NORMSDIST(-((LN($EP114/$AC$14)+(#REF!+($O$48^2)/2)*$O$52)/($O$48*SQRT($O$52))))*$EP114)*100*$AB$14,0)</f>
        <v>0</v>
      </c>
      <c r="FC114" s="69">
        <f ca="1">IFERROR((NORMSDIST(-(((LN($EP114/$AC$15)+(#REF!+($O$48^2)/2)*$O$52)/($O$48*SQRT($O$52)))-$O$48*SQRT($O$52)))*$AC$15*EXP(-#REF!*$O$52)-NORMSDIST(-((LN($EP114/$AC$15)+(#REF!+($O$48^2)/2)*$O$52)/($O$48*SQRT($O$52))))*$EP114)*100*$AB$15,0)</f>
        <v>0</v>
      </c>
      <c r="FD114" s="69">
        <f ca="1">IFERROR((NORMSDIST(-(((LN($EP114/$AC$16)+(#REF!+($O$48^2)/2)*$O$52)/($O$48*SQRT($O$52)))-$O$48*SQRT($O$52)))*$AC$16*EXP(-#REF!*$O$52)-NORMSDIST(-((LN($EP114/$AC$16)+(#REF!+($O$48^2)/2)*$O$52)/($O$48*SQRT($O$52))))*$EP114)*100*$AB$16,0)</f>
        <v>0</v>
      </c>
      <c r="FE114" s="69">
        <f ca="1">IFERROR((NORMSDIST(-(((LN($EP114/$AC$17)+(#REF!+($O$48^2)/2)*$O$52)/($O$48*SQRT($O$52)))-$O$48*SQRT($O$52)))*$AC$17*EXP(-#REF!*$O$52)-NORMSDIST(-((LN($EP114/$AC$17)+(#REF!+($O$48^2)/2)*$O$52)/($O$48*SQRT($O$52))))*$EP114)*100*$AB$17,0)</f>
        <v>0</v>
      </c>
      <c r="FF114" s="69">
        <f ca="1">IFERROR((NORMSDIST(-(((LN($EP114/$AC$18)+(#REF!+($O$48^2)/2)*$O$52)/($O$48*SQRT($O$52)))-$O$48*SQRT($O$52)))*$AC$18*EXP(-#REF!*$O$52)-NORMSDIST(-((LN($EP114/$AC$18)+(#REF!+($O$48^2)/2)*$O$52)/($O$48*SQRT($O$52))))*$EP114)*100*$AB$18,0)</f>
        <v>0</v>
      </c>
      <c r="FG114" s="69">
        <f ca="1">IFERROR((NORMSDIST(-(((LN($EP114/$AC$19)+(#REF!+($O$48^2)/2)*$O$52)/($O$48*SQRT($O$52)))-$O$48*SQRT($O$52)))*$AC$19*EXP(-#REF!*$O$52)-NORMSDIST(-((LN($EP114/$AC$19)+(#REF!+($O$48^2)/2)*$O$52)/($O$48*SQRT($O$52))))*$EP114)*100*$AB$19,0)</f>
        <v>0</v>
      </c>
      <c r="FH114" s="69">
        <f ca="1">IFERROR((NORMSDIST(-(((LN($EP114/$AC$20)+(#REF!+($O$48^2)/2)*$O$52)/($O$48*SQRT($O$52)))-$O$48*SQRT($O$52)))*$AC$20*EXP(-#REF!*$O$52)-NORMSDIST(-((LN($EP114/$AC$20)+(#REF!+($O$48^2)/2)*$O$52)/($O$48*SQRT($O$52))))*$EP114)*100*$AB$20,0)</f>
        <v>0</v>
      </c>
      <c r="FI114" s="69">
        <f ca="1">IFERROR((NORMSDIST(-(((LN($EP114/$AC$21)+(#REF!+($O$48^2)/2)*$O$52)/($O$48*SQRT($O$52)))-$O$48*SQRT($O$52)))*$AC$21*EXP(-#REF!*$O$52)-NORMSDIST(-((LN($EP114/$AC$21)+(#REF!+($O$48^2)/2)*$O$52)/($O$48*SQRT($O$52))))*$EP114)*100*$AB$21,0)</f>
        <v>0</v>
      </c>
      <c r="FJ114" s="69">
        <f ca="1">IFERROR((NORMSDIST(-(((LN($EP114/$AC$22)+(#REF!+($O$48^2)/2)*$O$52)/($O$48*SQRT($O$52)))-$O$48*SQRT($O$52)))*$AC$22*EXP(-#REF!*$O$52)-NORMSDIST(-((LN($EP114/$AC$22)+(#REF!+($O$48^2)/2)*$O$52)/($O$48*SQRT($O$52))))*$EP114)*100*$AB$22,0)</f>
        <v>0</v>
      </c>
      <c r="FK114" s="69">
        <f ca="1">IFERROR((NORMSDIST(-(((LN($EP114/$AC$23)+(#REF!+($O$48^2)/2)*$O$52)/($O$48*SQRT($O$52)))-$O$48*SQRT($O$52)))*$AC$23*EXP(-#REF!*$O$52)-NORMSDIST(-((LN($EP114/$AC$23)+(#REF!+($O$48^2)/2)*$O$52)/($O$48*SQRT($O$52))))*$EP114)*100*$AB$23,0)</f>
        <v>0</v>
      </c>
      <c r="FL114" s="69">
        <f ca="1">IFERROR((NORMSDIST(-(((LN($EP114/$AC$24)+(#REF!+($O$48^2)/2)*$O$52)/($O$48*SQRT($O$52)))-$O$48*SQRT($O$52)))*$AC$24*EXP(-#REF!*$O$52)-NORMSDIST(-((LN($EP114/$AC$24)+(#REF!+($O$48^2)/2)*$O$52)/($O$48*SQRT($O$52))))*$EP114)*100*$AB$24,0)</f>
        <v>0</v>
      </c>
      <c r="FM114" s="69">
        <f ca="1">IFERROR((NORMSDIST(-(((LN($EP114/$AC$25)+(#REF!+($O$48^2)/2)*$O$52)/($O$48*SQRT($O$52)))-$O$48*SQRT($O$52)))*$AC$25*EXP(-#REF!*$O$52)-NORMSDIST(-((LN($EP114/$AC$25)+(#REF!+($O$48^2)/2)*$O$52)/($O$48*SQRT($O$52))))*$EP114)*100*$AB$25,0)</f>
        <v>0</v>
      </c>
      <c r="FN114" s="69">
        <f ca="1">IFERROR((NORMSDIST(-(((LN($EP114/$AC$26)+(#REF!+($O$48^2)/2)*$O$52)/($O$48*SQRT($O$52)))-$O$48*SQRT($O$52)))*$AC$26*EXP(-#REF!*$O$52)-NORMSDIST(-((LN($EP114/$AC$26)+(#REF!+($O$48^2)/2)*$O$52)/($O$48*SQRT($O$52))))*$EP114)*100*$AB$26,0)</f>
        <v>0</v>
      </c>
      <c r="FO114" s="69">
        <f ca="1">IFERROR((NORMSDIST(-(((LN($EP114/$AC$27)+(#REF!+($O$48^2)/2)*$O$52)/($O$48*SQRT($O$52)))-$O$48*SQRT($O$52)))*$AC$27*EXP(-#REF!*$O$52)-NORMSDIST(-((LN($EP114/$AC$27)+(#REF!+($O$48^2)/2)*$O$52)/($O$48*SQRT($O$52))))*$EP114)*100*$AB$27,0)</f>
        <v>0</v>
      </c>
      <c r="FP114" s="69">
        <f ca="1">IFERROR((NORMSDIST(-(((LN($EP114/$AC$28)+(#REF!+($O$48^2)/2)*$O$52)/($O$48*SQRT($O$52)))-$O$48*SQRT($O$52)))*$AC$28*EXP(-#REF!*$O$52)-NORMSDIST(-((LN($EP114/$AC$28)+(#REF!+($O$48^2)/2)*$O$52)/($O$48*SQRT($O$52))))*$EP114)*100*$AB$28,0)</f>
        <v>0</v>
      </c>
      <c r="FQ114" s="69">
        <f ca="1">IFERROR((NORMSDIST(-(((LN($EP114/$AC$29)+(#REF!+($O$48^2)/2)*$O$52)/($O$48*SQRT($O$52)))-$O$48*SQRT($O$52)))*$AC$29*EXP(-#REF!*$O$52)-NORMSDIST(-((LN($EP114/$AC$29)+(#REF!+($O$48^2)/2)*$O$52)/($O$48*SQRT($O$52))))*$EP114)*100*$AB$29,0)</f>
        <v>0</v>
      </c>
      <c r="FR114" s="69">
        <f ca="1">IFERROR((NORMSDIST(-(((LN($EP114/$AC$30)+(#REF!+($O$48^2)/2)*$O$52)/($O$48*SQRT($O$52)))-$O$48*SQRT($O$52)))*$AC$30*EXP(-#REF!*$O$52)-NORMSDIST(-((LN($EP114/$AC$30)+(#REF!+($O$48^2)/2)*$O$52)/($O$48*SQRT($O$52))))*$EP114)*100*$AB$30,0)</f>
        <v>0</v>
      </c>
      <c r="FS114" s="69">
        <f ca="1">IFERROR((NORMSDIST(-(((LN($EP114/$AC$31)+(#REF!+($O$48^2)/2)*$O$52)/($O$48*SQRT($O$52)))-$O$48*SQRT($O$52)))*$AC$31*EXP(-#REF!*$O$52)-NORMSDIST(-((LN($EP114/$AC$31)+(#REF!+($O$48^2)/2)*$O$52)/($O$48*SQRT($O$52))))*$EP114)*100*$AB$31,0)</f>
        <v>0</v>
      </c>
      <c r="FT114" s="69">
        <f ca="1">IFERROR((NORMSDIST(-(((LN($EP114/$AC$32)+(#REF!+($O$48^2)/2)*$O$52)/($O$48*SQRT($O$52)))-$O$48*SQRT($O$52)))*$AC$32*EXP(-#REF!*$O$52)-NORMSDIST(-((LN($EP114/$AC$32)+(#REF!+($O$48^2)/2)*$O$52)/($O$48*SQRT($O$52))))*$EP114)*100*$AB$32,0)</f>
        <v>0</v>
      </c>
      <c r="FU114" s="69">
        <f ca="1">IFERROR((NORMSDIST(-(((LN($EP114/$AC$33)+(#REF!+($O$48^2)/2)*$O$52)/($O$48*SQRT($O$52)))-$O$48*SQRT($O$52)))*$AC$33*EXP(-#REF!*$O$52)-NORMSDIST(-((LN($EP114/$AC$33)+(#REF!+($O$48^2)/2)*$O$52)/($O$48*SQRT($O$52))))*$EP114)*100*$AB$33,0)</f>
        <v>0</v>
      </c>
      <c r="FV114" s="69">
        <f ca="1">IFERROR((NORMSDIST(-(((LN($EP114/$AC$34)+(#REF!+($O$48^2)/2)*$O$52)/($O$48*SQRT($O$52)))-$O$48*SQRT($O$52)))*$AC$34*EXP(-#REF!*$O$52)-NORMSDIST(-((LN($EP114/$AC$34)+(#REF!+($O$48^2)/2)*$O$52)/($O$48*SQRT($O$52))))*$EP114)*100*$AB$34,0)</f>
        <v>0</v>
      </c>
      <c r="FW114" s="69">
        <f ca="1">IFERROR((NORMSDIST(-(((LN($EP114/$AC$35)+(#REF!+($O$48^2)/2)*$O$52)/($O$48*SQRT($O$52)))-$O$48*SQRT($O$52)))*$AC$35*EXP(-#REF!*$O$52)-NORMSDIST(-((LN($EP114/$AC$35)+(#REF!+($O$48^2)/2)*$O$52)/($O$48*SQRT($O$52))))*$EP114)*100*$AB$35,0)</f>
        <v>0</v>
      </c>
      <c r="FX114" s="69">
        <f ca="1">IFERROR((NORMSDIST(-(((LN($EP114/$AC$36)+(#REF!+($O$48^2)/2)*$O$52)/($O$48*SQRT($O$52)))-$O$48*SQRT($O$52)))*$AC$36*EXP(-#REF!*$O$52)-NORMSDIST(-((LN($EP114/$AC$36)+(#REF!+($O$48^2)/2)*$O$52)/($O$48*SQRT($O$52))))*$EP114)*100*$AB$36,0)</f>
        <v>0</v>
      </c>
      <c r="FY114" s="69">
        <f ca="1">IFERROR((NORMSDIST(-(((LN($EP114/$AC$37)+(#REF!+($O$48^2)/2)*$O$52)/($O$48*SQRT($O$52)))-$O$48*SQRT($O$52)))*$AC$37*EXP(-#REF!*$O$52)-NORMSDIST(-((LN($EP114/$AC$37)+(#REF!+($O$48^2)/2)*$O$52)/($O$48*SQRT($O$52))))*$EP114)*100*$AB$37,0)</f>
        <v>0</v>
      </c>
      <c r="FZ114" s="69">
        <f ca="1">IFERROR((NORMSDIST(-(((LN($EP114/$AC$38)+(#REF!+($O$48^2)/2)*$O$52)/($O$48*SQRT($O$52)))-$O$48*SQRT($O$52)))*$AC$38*EXP(-#REF!*$O$52)-NORMSDIST(-((LN($EP114/$AC$38)+(#REF!+($O$48^2)/2)*$O$52)/($O$48*SQRT($O$52))))*$EP114)*100*$AB$38,0)</f>
        <v>0</v>
      </c>
      <c r="GA114" s="69">
        <f ca="1">IFERROR((NORMSDIST(-(((LN($EP114/$AC$39)+(#REF!+($O$48^2)/2)*$O$52)/($O$48*SQRT($O$52)))-$O$48*SQRT($O$52)))*$AC$39*EXP(-#REF!*$O$52)-NORMSDIST(-((LN($EP114/$AC$39)+(#REF!+($O$48^2)/2)*$O$52)/($O$48*SQRT($O$52))))*$EP114)*100*$AB$39,0)</f>
        <v>0</v>
      </c>
      <c r="GB114" s="69">
        <f ca="1">IFERROR((NORMSDIST(-(((LN($EP114/$AC$40)+(#REF!+($O$48^2)/2)*$O$52)/($O$48*SQRT($O$52)))-$O$48*SQRT($O$52)))*$AC$40*EXP(-#REF!*$O$52)-NORMSDIST(-((LN($EP114/$AC$40)+(#REF!+($O$48^2)/2)*$O$52)/($O$48*SQRT($O$52))))*$EP114)*100*$AB$40,0)</f>
        <v>0</v>
      </c>
      <c r="GC114" s="69">
        <f ca="1">IFERROR((NORMSDIST(-(((LN($EP114/$AC$41)+(#REF!+($O$48^2)/2)*$O$52)/($O$48*SQRT($O$52)))-$O$48*SQRT($O$52)))*$AC$41*EXP(-#REF!*$O$52)-NORMSDIST(-((LN($EP114/$AC$41)+(#REF!+($O$48^2)/2)*$O$52)/($O$48*SQRT($O$52))))*$EP114)*100*$AB$41,0)</f>
        <v>0</v>
      </c>
      <c r="GD114" s="69">
        <f ca="1">IFERROR((NORMSDIST(-(((LN($EP114/$AC$42)+(#REF!+($O$48^2)/2)*$O$52)/($O$48*SQRT($O$52)))-$O$48*SQRT($O$52)))*$AC$42*EXP(-#REF!*$O$52)-NORMSDIST(-((LN($EP114/$AC$42)+(#REF!+($O$48^2)/2)*$O$52)/($O$48*SQRT($O$52))))*$EP114)*100*$AB$42,0)</f>
        <v>0</v>
      </c>
      <c r="GE114" s="102">
        <f t="shared" ca="1" si="189"/>
        <v>0</v>
      </c>
    </row>
    <row r="115" spans="103:187">
      <c r="CY115" s="68">
        <f t="shared" si="186"/>
        <v>3651.8249599999999</v>
      </c>
      <c r="CZ115" s="69">
        <f t="shared" si="190"/>
        <v>0</v>
      </c>
      <c r="DA115" s="69">
        <f t="shared" si="191"/>
        <v>0</v>
      </c>
      <c r="DB115" s="69">
        <f t="shared" si="192"/>
        <v>0</v>
      </c>
      <c r="DC115" s="69">
        <f t="shared" si="193"/>
        <v>0</v>
      </c>
      <c r="DD115" s="69">
        <f t="shared" si="194"/>
        <v>0</v>
      </c>
      <c r="DE115" s="69">
        <f t="shared" si="195"/>
        <v>0</v>
      </c>
      <c r="DF115" s="69">
        <f t="shared" si="196"/>
        <v>0</v>
      </c>
      <c r="DG115" s="69">
        <f t="shared" si="197"/>
        <v>0</v>
      </c>
      <c r="DH115" s="69">
        <f t="shared" si="198"/>
        <v>0</v>
      </c>
      <c r="DI115" s="69">
        <f t="shared" si="199"/>
        <v>0</v>
      </c>
      <c r="DJ115" s="69">
        <f t="shared" si="200"/>
        <v>0</v>
      </c>
      <c r="DK115" s="69">
        <f t="shared" si="201"/>
        <v>0</v>
      </c>
      <c r="DL115" s="69">
        <f t="shared" si="202"/>
        <v>0</v>
      </c>
      <c r="DM115" s="69">
        <f t="shared" si="203"/>
        <v>0</v>
      </c>
      <c r="DN115" s="69">
        <f t="shared" si="204"/>
        <v>0</v>
      </c>
      <c r="DO115" s="69">
        <f t="shared" si="205"/>
        <v>0</v>
      </c>
      <c r="DP115" s="69">
        <f t="shared" si="206"/>
        <v>0</v>
      </c>
      <c r="DQ115" s="69">
        <f t="shared" si="207"/>
        <v>0</v>
      </c>
      <c r="DR115" s="69">
        <f t="shared" si="208"/>
        <v>0</v>
      </c>
      <c r="DS115" s="69">
        <f t="shared" si="209"/>
        <v>0</v>
      </c>
      <c r="DT115" s="69">
        <f t="shared" si="210"/>
        <v>0</v>
      </c>
      <c r="DU115" s="69">
        <f t="shared" si="211"/>
        <v>0</v>
      </c>
      <c r="DV115" s="69">
        <f t="shared" si="212"/>
        <v>0</v>
      </c>
      <c r="DW115" s="69">
        <f t="shared" si="213"/>
        <v>0</v>
      </c>
      <c r="DX115" s="69">
        <f t="shared" si="214"/>
        <v>0</v>
      </c>
      <c r="DY115" s="69">
        <f t="shared" si="215"/>
        <v>0</v>
      </c>
      <c r="DZ115" s="69">
        <f t="shared" si="216"/>
        <v>0</v>
      </c>
      <c r="EA115" s="69">
        <f t="shared" si="217"/>
        <v>0</v>
      </c>
      <c r="EB115" s="69">
        <f t="shared" si="218"/>
        <v>0</v>
      </c>
      <c r="EC115" s="69">
        <f t="shared" si="219"/>
        <v>0</v>
      </c>
      <c r="ED115" s="69">
        <f t="shared" si="220"/>
        <v>0</v>
      </c>
      <c r="EE115" s="69">
        <f t="shared" si="221"/>
        <v>0</v>
      </c>
      <c r="EF115" s="69">
        <f t="shared" si="222"/>
        <v>0</v>
      </c>
      <c r="EG115" s="69">
        <f t="shared" si="223"/>
        <v>0</v>
      </c>
      <c r="EH115" s="69">
        <f t="shared" si="224"/>
        <v>0</v>
      </c>
      <c r="EI115" s="69">
        <f t="shared" si="225"/>
        <v>0</v>
      </c>
      <c r="EJ115" s="69">
        <f t="shared" si="226"/>
        <v>0</v>
      </c>
      <c r="EK115" s="69">
        <f t="shared" si="227"/>
        <v>0</v>
      </c>
      <c r="EL115" s="69">
        <f t="shared" si="228"/>
        <v>0</v>
      </c>
      <c r="EM115" s="69">
        <f t="shared" si="229"/>
        <v>0</v>
      </c>
      <c r="EN115" s="102">
        <f t="shared" si="187"/>
        <v>0</v>
      </c>
      <c r="EO115" s="58"/>
      <c r="EP115" s="68">
        <f t="shared" si="188"/>
        <v>3651.8249599999999</v>
      </c>
      <c r="EQ115" s="69">
        <f ca="1">IFERROR((NORMSDIST(-(((LN($EP115/$AC$3)+(#REF!+($O$48^2)/2)*$O$52)/($O$48*SQRT($O$52)))-$O$48*SQRT($O$52)))*$AC$3*EXP(-#REF!*$O$52)-NORMSDIST(-((LN($EP115/$AC$3)+(#REF!+($O$48^2)/2)*$O$52)/($O$48*SQRT($O$52))))*$EP115)*100*$AB$3,0)</f>
        <v>0</v>
      </c>
      <c r="ER115" s="69">
        <f ca="1">IFERROR((NORMSDIST(-(((LN($EP115/$AC$4)+(#REF!+($O$48^2)/2)*$O$52)/($O$48*SQRT($O$52)))-$O$48*SQRT($O$52)))*$AC$4*EXP(-#REF!*$O$52)-NORMSDIST(-((LN($EP115/$AC$4)+(#REF!+($O$48^2)/2)*$O$52)/($O$48*SQRT($O$52))))*$EP115)*100*$AB$4,0)</f>
        <v>0</v>
      </c>
      <c r="ES115" s="69">
        <f ca="1">IFERROR((NORMSDIST(-(((LN($EP115/$AC$5)+(#REF!+($O$48^2)/2)*$O$52)/($O$48*SQRT($O$52)))-$O$48*SQRT($O$52)))*$AC$5*EXP(-#REF!*$O$52)-NORMSDIST(-((LN($EP115/$AC$5)+(#REF!+($O$48^2)/2)*$O$52)/($O$48*SQRT($O$52))))*$EP115)*100*$AB$5,0)</f>
        <v>0</v>
      </c>
      <c r="ET115" s="69">
        <f ca="1">IFERROR((NORMSDIST(-(((LN($EP115/$AC$6)+(#REF!+($O$48^2)/2)*$O$52)/($O$48*SQRT($O$52)))-$O$48*SQRT($O$52)))*$AC$6*EXP(-#REF!*$O$52)-NORMSDIST(-((LN($EP115/$AC$6)+(#REF!+($O$48^2)/2)*$O$52)/($O$48*SQRT($O$52))))*$EP115)*100*$AB$6,0)</f>
        <v>0</v>
      </c>
      <c r="EU115" s="69">
        <f ca="1">IFERROR((NORMSDIST(-(((LN($EP115/$AC$7)+(#REF!+($O$48^2)/2)*$O$52)/($O$48*SQRT($O$52)))-$O$48*SQRT($O$52)))*$AC$7*EXP(-#REF!*$O$52)-NORMSDIST(-((LN($EP115/$AC$7)+(#REF!+($O$48^2)/2)*$O$52)/($O$48*SQRT($O$52))))*$EP115)*100*$AB$7,0)</f>
        <v>0</v>
      </c>
      <c r="EV115" s="69">
        <f ca="1">IFERROR((NORMSDIST(-(((LN($EP115/$AC$8)+(#REF!+($O$48^2)/2)*$O$52)/($O$48*SQRT($O$52)))-$O$48*SQRT($O$52)))*$AC$8*EXP(-#REF!*$O$52)-NORMSDIST(-((LN($EP115/$AC$8)+(#REF!+($O$48^2)/2)*$O$52)/($O$48*SQRT($O$52))))*$EP115)*100*$AB$8,0)</f>
        <v>0</v>
      </c>
      <c r="EW115" s="69">
        <f ca="1">IFERROR((NORMSDIST(-(((LN($EP115/$AC$9)+(#REF!+($O$48^2)/2)*$O$52)/($O$48*SQRT($O$52)))-$O$48*SQRT($O$52)))*$AC$9*EXP(-#REF!*$O$52)-NORMSDIST(-((LN($EP115/$AC$9)+(#REF!+($O$48^2)/2)*$O$52)/($O$48*SQRT($O$52))))*$EP115)*100*$AB$9,0)</f>
        <v>0</v>
      </c>
      <c r="EX115" s="69">
        <f ca="1">IFERROR((NORMSDIST(-(((LN($EP115/$AC$10)+(#REF!+($O$48^2)/2)*$O$52)/($O$48*SQRT($O$52)))-$O$48*SQRT($O$52)))*$AC$10*EXP(-#REF!*$O$52)-NORMSDIST(-((LN($EP115/$AC$10)+(#REF!+($O$48^2)/2)*$O$52)/($O$48*SQRT($O$52))))*$EP115)*100*$AB$10,0)</f>
        <v>0</v>
      </c>
      <c r="EY115" s="69">
        <f ca="1">IFERROR((NORMSDIST(-(((LN($EP115/$AC$11)+(#REF!+($O$48^2)/2)*$O$52)/($O$48*SQRT($O$52)))-$O$48*SQRT($O$52)))*$AC$11*EXP(-#REF!*$O$52)-NORMSDIST(-((LN($EP115/$AC$11)+(#REF!+($O$48^2)/2)*$O$52)/($O$48*SQRT($O$52))))*$EP115)*100*$AB$11,0)</f>
        <v>0</v>
      </c>
      <c r="EZ115" s="69">
        <f ca="1">IFERROR((NORMSDIST(-(((LN($EP115/$AC$12)+(#REF!+($O$48^2)/2)*$O$52)/($O$48*SQRT($O$52)))-$O$48*SQRT($O$52)))*$AC$12*EXP(-#REF!*$O$52)-NORMSDIST(-((LN($EP115/$AC$12)+(#REF!+($O$48^2)/2)*$O$52)/($O$48*SQRT($O$52))))*$EP115)*100*$AB$12,0)</f>
        <v>0</v>
      </c>
      <c r="FA115" s="69">
        <f ca="1">IFERROR((NORMSDIST(-(((LN($EP115/$AC$13)+(#REF!+($O$48^2)/2)*$O$52)/($O$48*SQRT($O$52)))-$O$48*SQRT($O$52)))*$AC$13*EXP(-#REF!*$O$52)-NORMSDIST(-((LN($EP115/$AC$13)+(#REF!+($O$48^2)/2)*$O$52)/($O$48*SQRT($O$52))))*$EP115)*100*$AB$13,0)</f>
        <v>0</v>
      </c>
      <c r="FB115" s="69">
        <f ca="1">IFERROR((NORMSDIST(-(((LN($EP115/$AC$14)+(#REF!+($O$48^2)/2)*$O$52)/($O$48*SQRT($O$52)))-$O$48*SQRT($O$52)))*$AC$14*EXP(-#REF!*$O$52)-NORMSDIST(-((LN($EP115/$AC$14)+(#REF!+($O$48^2)/2)*$O$52)/($O$48*SQRT($O$52))))*$EP115)*100*$AB$14,0)</f>
        <v>0</v>
      </c>
      <c r="FC115" s="69">
        <f ca="1">IFERROR((NORMSDIST(-(((LN($EP115/$AC$15)+(#REF!+($O$48^2)/2)*$O$52)/($O$48*SQRT($O$52)))-$O$48*SQRT($O$52)))*$AC$15*EXP(-#REF!*$O$52)-NORMSDIST(-((LN($EP115/$AC$15)+(#REF!+($O$48^2)/2)*$O$52)/($O$48*SQRT($O$52))))*$EP115)*100*$AB$15,0)</f>
        <v>0</v>
      </c>
      <c r="FD115" s="69">
        <f ca="1">IFERROR((NORMSDIST(-(((LN($EP115/$AC$16)+(#REF!+($O$48^2)/2)*$O$52)/($O$48*SQRT($O$52)))-$O$48*SQRT($O$52)))*$AC$16*EXP(-#REF!*$O$52)-NORMSDIST(-((LN($EP115/$AC$16)+(#REF!+($O$48^2)/2)*$O$52)/($O$48*SQRT($O$52))))*$EP115)*100*$AB$16,0)</f>
        <v>0</v>
      </c>
      <c r="FE115" s="69">
        <f ca="1">IFERROR((NORMSDIST(-(((LN($EP115/$AC$17)+(#REF!+($O$48^2)/2)*$O$52)/($O$48*SQRT($O$52)))-$O$48*SQRT($O$52)))*$AC$17*EXP(-#REF!*$O$52)-NORMSDIST(-((LN($EP115/$AC$17)+(#REF!+($O$48^2)/2)*$O$52)/($O$48*SQRT($O$52))))*$EP115)*100*$AB$17,0)</f>
        <v>0</v>
      </c>
      <c r="FF115" s="69">
        <f ca="1">IFERROR((NORMSDIST(-(((LN($EP115/$AC$18)+(#REF!+($O$48^2)/2)*$O$52)/($O$48*SQRT($O$52)))-$O$48*SQRT($O$52)))*$AC$18*EXP(-#REF!*$O$52)-NORMSDIST(-((LN($EP115/$AC$18)+(#REF!+($O$48^2)/2)*$O$52)/($O$48*SQRT($O$52))))*$EP115)*100*$AB$18,0)</f>
        <v>0</v>
      </c>
      <c r="FG115" s="69">
        <f ca="1">IFERROR((NORMSDIST(-(((LN($EP115/$AC$19)+(#REF!+($O$48^2)/2)*$O$52)/($O$48*SQRT($O$52)))-$O$48*SQRT($O$52)))*$AC$19*EXP(-#REF!*$O$52)-NORMSDIST(-((LN($EP115/$AC$19)+(#REF!+($O$48^2)/2)*$O$52)/($O$48*SQRT($O$52))))*$EP115)*100*$AB$19,0)</f>
        <v>0</v>
      </c>
      <c r="FH115" s="69">
        <f ca="1">IFERROR((NORMSDIST(-(((LN($EP115/$AC$20)+(#REF!+($O$48^2)/2)*$O$52)/($O$48*SQRT($O$52)))-$O$48*SQRT($O$52)))*$AC$20*EXP(-#REF!*$O$52)-NORMSDIST(-((LN($EP115/$AC$20)+(#REF!+($O$48^2)/2)*$O$52)/($O$48*SQRT($O$52))))*$EP115)*100*$AB$20,0)</f>
        <v>0</v>
      </c>
      <c r="FI115" s="69">
        <f ca="1">IFERROR((NORMSDIST(-(((LN($EP115/$AC$21)+(#REF!+($O$48^2)/2)*$O$52)/($O$48*SQRT($O$52)))-$O$48*SQRT($O$52)))*$AC$21*EXP(-#REF!*$O$52)-NORMSDIST(-((LN($EP115/$AC$21)+(#REF!+($O$48^2)/2)*$O$52)/($O$48*SQRT($O$52))))*$EP115)*100*$AB$21,0)</f>
        <v>0</v>
      </c>
      <c r="FJ115" s="69">
        <f ca="1">IFERROR((NORMSDIST(-(((LN($EP115/$AC$22)+(#REF!+($O$48^2)/2)*$O$52)/($O$48*SQRT($O$52)))-$O$48*SQRT($O$52)))*$AC$22*EXP(-#REF!*$O$52)-NORMSDIST(-((LN($EP115/$AC$22)+(#REF!+($O$48^2)/2)*$O$52)/($O$48*SQRT($O$52))))*$EP115)*100*$AB$22,0)</f>
        <v>0</v>
      </c>
      <c r="FK115" s="69">
        <f ca="1">IFERROR((NORMSDIST(-(((LN($EP115/$AC$23)+(#REF!+($O$48^2)/2)*$O$52)/($O$48*SQRT($O$52)))-$O$48*SQRT($O$52)))*$AC$23*EXP(-#REF!*$O$52)-NORMSDIST(-((LN($EP115/$AC$23)+(#REF!+($O$48^2)/2)*$O$52)/($O$48*SQRT($O$52))))*$EP115)*100*$AB$23,0)</f>
        <v>0</v>
      </c>
      <c r="FL115" s="69">
        <f ca="1">IFERROR((NORMSDIST(-(((LN($EP115/$AC$24)+(#REF!+($O$48^2)/2)*$O$52)/($O$48*SQRT($O$52)))-$O$48*SQRT($O$52)))*$AC$24*EXP(-#REF!*$O$52)-NORMSDIST(-((LN($EP115/$AC$24)+(#REF!+($O$48^2)/2)*$O$52)/($O$48*SQRT($O$52))))*$EP115)*100*$AB$24,0)</f>
        <v>0</v>
      </c>
      <c r="FM115" s="69">
        <f ca="1">IFERROR((NORMSDIST(-(((LN($EP115/$AC$25)+(#REF!+($O$48^2)/2)*$O$52)/($O$48*SQRT($O$52)))-$O$48*SQRT($O$52)))*$AC$25*EXP(-#REF!*$O$52)-NORMSDIST(-((LN($EP115/$AC$25)+(#REF!+($O$48^2)/2)*$O$52)/($O$48*SQRT($O$52))))*$EP115)*100*$AB$25,0)</f>
        <v>0</v>
      </c>
      <c r="FN115" s="69">
        <f ca="1">IFERROR((NORMSDIST(-(((LN($EP115/$AC$26)+(#REF!+($O$48^2)/2)*$O$52)/($O$48*SQRT($O$52)))-$O$48*SQRT($O$52)))*$AC$26*EXP(-#REF!*$O$52)-NORMSDIST(-((LN($EP115/$AC$26)+(#REF!+($O$48^2)/2)*$O$52)/($O$48*SQRT($O$52))))*$EP115)*100*$AB$26,0)</f>
        <v>0</v>
      </c>
      <c r="FO115" s="69">
        <f ca="1">IFERROR((NORMSDIST(-(((LN($EP115/$AC$27)+(#REF!+($O$48^2)/2)*$O$52)/($O$48*SQRT($O$52)))-$O$48*SQRT($O$52)))*$AC$27*EXP(-#REF!*$O$52)-NORMSDIST(-((LN($EP115/$AC$27)+(#REF!+($O$48^2)/2)*$O$52)/($O$48*SQRT($O$52))))*$EP115)*100*$AB$27,0)</f>
        <v>0</v>
      </c>
      <c r="FP115" s="69">
        <f ca="1">IFERROR((NORMSDIST(-(((LN($EP115/$AC$28)+(#REF!+($O$48^2)/2)*$O$52)/($O$48*SQRT($O$52)))-$O$48*SQRT($O$52)))*$AC$28*EXP(-#REF!*$O$52)-NORMSDIST(-((LN($EP115/$AC$28)+(#REF!+($O$48^2)/2)*$O$52)/($O$48*SQRT($O$52))))*$EP115)*100*$AB$28,0)</f>
        <v>0</v>
      </c>
      <c r="FQ115" s="69">
        <f ca="1">IFERROR((NORMSDIST(-(((LN($EP115/$AC$29)+(#REF!+($O$48^2)/2)*$O$52)/($O$48*SQRT($O$52)))-$O$48*SQRT($O$52)))*$AC$29*EXP(-#REF!*$O$52)-NORMSDIST(-((LN($EP115/$AC$29)+(#REF!+($O$48^2)/2)*$O$52)/($O$48*SQRT($O$52))))*$EP115)*100*$AB$29,0)</f>
        <v>0</v>
      </c>
      <c r="FR115" s="69">
        <f ca="1">IFERROR((NORMSDIST(-(((LN($EP115/$AC$30)+(#REF!+($O$48^2)/2)*$O$52)/($O$48*SQRT($O$52)))-$O$48*SQRT($O$52)))*$AC$30*EXP(-#REF!*$O$52)-NORMSDIST(-((LN($EP115/$AC$30)+(#REF!+($O$48^2)/2)*$O$52)/($O$48*SQRT($O$52))))*$EP115)*100*$AB$30,0)</f>
        <v>0</v>
      </c>
      <c r="FS115" s="69">
        <f ca="1">IFERROR((NORMSDIST(-(((LN($EP115/$AC$31)+(#REF!+($O$48^2)/2)*$O$52)/($O$48*SQRT($O$52)))-$O$48*SQRT($O$52)))*$AC$31*EXP(-#REF!*$O$52)-NORMSDIST(-((LN($EP115/$AC$31)+(#REF!+($O$48^2)/2)*$O$52)/($O$48*SQRT($O$52))))*$EP115)*100*$AB$31,0)</f>
        <v>0</v>
      </c>
      <c r="FT115" s="69">
        <f ca="1">IFERROR((NORMSDIST(-(((LN($EP115/$AC$32)+(#REF!+($O$48^2)/2)*$O$52)/($O$48*SQRT($O$52)))-$O$48*SQRT($O$52)))*$AC$32*EXP(-#REF!*$O$52)-NORMSDIST(-((LN($EP115/$AC$32)+(#REF!+($O$48^2)/2)*$O$52)/($O$48*SQRT($O$52))))*$EP115)*100*$AB$32,0)</f>
        <v>0</v>
      </c>
      <c r="FU115" s="69">
        <f ca="1">IFERROR((NORMSDIST(-(((LN($EP115/$AC$33)+(#REF!+($O$48^2)/2)*$O$52)/($O$48*SQRT($O$52)))-$O$48*SQRT($O$52)))*$AC$33*EXP(-#REF!*$O$52)-NORMSDIST(-((LN($EP115/$AC$33)+(#REF!+($O$48^2)/2)*$O$52)/($O$48*SQRT($O$52))))*$EP115)*100*$AB$33,0)</f>
        <v>0</v>
      </c>
      <c r="FV115" s="69">
        <f ca="1">IFERROR((NORMSDIST(-(((LN($EP115/$AC$34)+(#REF!+($O$48^2)/2)*$O$52)/($O$48*SQRT($O$52)))-$O$48*SQRT($O$52)))*$AC$34*EXP(-#REF!*$O$52)-NORMSDIST(-((LN($EP115/$AC$34)+(#REF!+($O$48^2)/2)*$O$52)/($O$48*SQRT($O$52))))*$EP115)*100*$AB$34,0)</f>
        <v>0</v>
      </c>
      <c r="FW115" s="69">
        <f ca="1">IFERROR((NORMSDIST(-(((LN($EP115/$AC$35)+(#REF!+($O$48^2)/2)*$O$52)/($O$48*SQRT($O$52)))-$O$48*SQRT($O$52)))*$AC$35*EXP(-#REF!*$O$52)-NORMSDIST(-((LN($EP115/$AC$35)+(#REF!+($O$48^2)/2)*$O$52)/($O$48*SQRT($O$52))))*$EP115)*100*$AB$35,0)</f>
        <v>0</v>
      </c>
      <c r="FX115" s="69">
        <f ca="1">IFERROR((NORMSDIST(-(((LN($EP115/$AC$36)+(#REF!+($O$48^2)/2)*$O$52)/($O$48*SQRT($O$52)))-$O$48*SQRT($O$52)))*$AC$36*EXP(-#REF!*$O$52)-NORMSDIST(-((LN($EP115/$AC$36)+(#REF!+($O$48^2)/2)*$O$52)/($O$48*SQRT($O$52))))*$EP115)*100*$AB$36,0)</f>
        <v>0</v>
      </c>
      <c r="FY115" s="69">
        <f ca="1">IFERROR((NORMSDIST(-(((LN($EP115/$AC$37)+(#REF!+($O$48^2)/2)*$O$52)/($O$48*SQRT($O$52)))-$O$48*SQRT($O$52)))*$AC$37*EXP(-#REF!*$O$52)-NORMSDIST(-((LN($EP115/$AC$37)+(#REF!+($O$48^2)/2)*$O$52)/($O$48*SQRT($O$52))))*$EP115)*100*$AB$37,0)</f>
        <v>0</v>
      </c>
      <c r="FZ115" s="69">
        <f ca="1">IFERROR((NORMSDIST(-(((LN($EP115/$AC$38)+(#REF!+($O$48^2)/2)*$O$52)/($O$48*SQRT($O$52)))-$O$48*SQRT($O$52)))*$AC$38*EXP(-#REF!*$O$52)-NORMSDIST(-((LN($EP115/$AC$38)+(#REF!+($O$48^2)/2)*$O$52)/($O$48*SQRT($O$52))))*$EP115)*100*$AB$38,0)</f>
        <v>0</v>
      </c>
      <c r="GA115" s="69">
        <f ca="1">IFERROR((NORMSDIST(-(((LN($EP115/$AC$39)+(#REF!+($O$48^2)/2)*$O$52)/($O$48*SQRT($O$52)))-$O$48*SQRT($O$52)))*$AC$39*EXP(-#REF!*$O$52)-NORMSDIST(-((LN($EP115/$AC$39)+(#REF!+($O$48^2)/2)*$O$52)/($O$48*SQRT($O$52))))*$EP115)*100*$AB$39,0)</f>
        <v>0</v>
      </c>
      <c r="GB115" s="69">
        <f ca="1">IFERROR((NORMSDIST(-(((LN($EP115/$AC$40)+(#REF!+($O$48^2)/2)*$O$52)/($O$48*SQRT($O$52)))-$O$48*SQRT($O$52)))*$AC$40*EXP(-#REF!*$O$52)-NORMSDIST(-((LN($EP115/$AC$40)+(#REF!+($O$48^2)/2)*$O$52)/($O$48*SQRT($O$52))))*$EP115)*100*$AB$40,0)</f>
        <v>0</v>
      </c>
      <c r="GC115" s="69">
        <f ca="1">IFERROR((NORMSDIST(-(((LN($EP115/$AC$41)+(#REF!+($O$48^2)/2)*$O$52)/($O$48*SQRT($O$52)))-$O$48*SQRT($O$52)))*$AC$41*EXP(-#REF!*$O$52)-NORMSDIST(-((LN($EP115/$AC$41)+(#REF!+($O$48^2)/2)*$O$52)/($O$48*SQRT($O$52))))*$EP115)*100*$AB$41,0)</f>
        <v>0</v>
      </c>
      <c r="GD115" s="69">
        <f ca="1">IFERROR((NORMSDIST(-(((LN($EP115/$AC$42)+(#REF!+($O$48^2)/2)*$O$52)/($O$48*SQRT($O$52)))-$O$48*SQRT($O$52)))*$AC$42*EXP(-#REF!*$O$52)-NORMSDIST(-((LN($EP115/$AC$42)+(#REF!+($O$48^2)/2)*$O$52)/($O$48*SQRT($O$52))))*$EP115)*100*$AB$42,0)</f>
        <v>0</v>
      </c>
      <c r="GE115" s="102">
        <f t="shared" ca="1" si="189"/>
        <v>0</v>
      </c>
    </row>
    <row r="116" spans="103:187">
      <c r="CY116" s="68">
        <f t="shared" si="186"/>
        <v>3726.3519999999999</v>
      </c>
      <c r="CZ116" s="69">
        <f t="shared" si="190"/>
        <v>0</v>
      </c>
      <c r="DA116" s="69">
        <f t="shared" si="191"/>
        <v>0</v>
      </c>
      <c r="DB116" s="69">
        <f t="shared" si="192"/>
        <v>0</v>
      </c>
      <c r="DC116" s="69">
        <f t="shared" si="193"/>
        <v>0</v>
      </c>
      <c r="DD116" s="69">
        <f t="shared" si="194"/>
        <v>0</v>
      </c>
      <c r="DE116" s="69">
        <f t="shared" si="195"/>
        <v>0</v>
      </c>
      <c r="DF116" s="69">
        <f t="shared" si="196"/>
        <v>0</v>
      </c>
      <c r="DG116" s="69">
        <f t="shared" si="197"/>
        <v>0</v>
      </c>
      <c r="DH116" s="69">
        <f t="shared" si="198"/>
        <v>0</v>
      </c>
      <c r="DI116" s="69">
        <f t="shared" si="199"/>
        <v>0</v>
      </c>
      <c r="DJ116" s="69">
        <f t="shared" si="200"/>
        <v>0</v>
      </c>
      <c r="DK116" s="69">
        <f t="shared" si="201"/>
        <v>0</v>
      </c>
      <c r="DL116" s="69">
        <f t="shared" si="202"/>
        <v>0</v>
      </c>
      <c r="DM116" s="69">
        <f t="shared" si="203"/>
        <v>0</v>
      </c>
      <c r="DN116" s="69">
        <f t="shared" si="204"/>
        <v>0</v>
      </c>
      <c r="DO116" s="69">
        <f t="shared" si="205"/>
        <v>0</v>
      </c>
      <c r="DP116" s="69">
        <f t="shared" si="206"/>
        <v>0</v>
      </c>
      <c r="DQ116" s="69">
        <f t="shared" si="207"/>
        <v>0</v>
      </c>
      <c r="DR116" s="69">
        <f t="shared" si="208"/>
        <v>0</v>
      </c>
      <c r="DS116" s="69">
        <f t="shared" si="209"/>
        <v>0</v>
      </c>
      <c r="DT116" s="69">
        <f t="shared" si="210"/>
        <v>0</v>
      </c>
      <c r="DU116" s="69">
        <f t="shared" si="211"/>
        <v>0</v>
      </c>
      <c r="DV116" s="69">
        <f t="shared" si="212"/>
        <v>0</v>
      </c>
      <c r="DW116" s="69">
        <f t="shared" si="213"/>
        <v>0</v>
      </c>
      <c r="DX116" s="69">
        <f t="shared" si="214"/>
        <v>0</v>
      </c>
      <c r="DY116" s="69">
        <f t="shared" si="215"/>
        <v>0</v>
      </c>
      <c r="DZ116" s="69">
        <f t="shared" si="216"/>
        <v>0</v>
      </c>
      <c r="EA116" s="69">
        <f t="shared" si="217"/>
        <v>0</v>
      </c>
      <c r="EB116" s="69">
        <f t="shared" si="218"/>
        <v>0</v>
      </c>
      <c r="EC116" s="69">
        <f t="shared" si="219"/>
        <v>0</v>
      </c>
      <c r="ED116" s="69">
        <f t="shared" si="220"/>
        <v>0</v>
      </c>
      <c r="EE116" s="69">
        <f t="shared" si="221"/>
        <v>0</v>
      </c>
      <c r="EF116" s="69">
        <f t="shared" si="222"/>
        <v>0</v>
      </c>
      <c r="EG116" s="69">
        <f t="shared" si="223"/>
        <v>0</v>
      </c>
      <c r="EH116" s="69">
        <f t="shared" si="224"/>
        <v>0</v>
      </c>
      <c r="EI116" s="69">
        <f t="shared" si="225"/>
        <v>0</v>
      </c>
      <c r="EJ116" s="69">
        <f t="shared" si="226"/>
        <v>0</v>
      </c>
      <c r="EK116" s="69">
        <f t="shared" si="227"/>
        <v>0</v>
      </c>
      <c r="EL116" s="69">
        <f t="shared" si="228"/>
        <v>0</v>
      </c>
      <c r="EM116" s="69">
        <f t="shared" si="229"/>
        <v>0</v>
      </c>
      <c r="EN116" s="102">
        <f t="shared" si="187"/>
        <v>0</v>
      </c>
      <c r="EO116" s="58"/>
      <c r="EP116" s="68">
        <f t="shared" si="188"/>
        <v>3726.3519999999999</v>
      </c>
      <c r="EQ116" s="69">
        <f ca="1">IFERROR((NORMSDIST(-(((LN($EP116/$AC$3)+(#REF!+($O$48^2)/2)*$O$52)/($O$48*SQRT($O$52)))-$O$48*SQRT($O$52)))*$AC$3*EXP(-#REF!*$O$52)-NORMSDIST(-((LN($EP116/$AC$3)+(#REF!+($O$48^2)/2)*$O$52)/($O$48*SQRT($O$52))))*$EP116)*100*$AB$3,0)</f>
        <v>0</v>
      </c>
      <c r="ER116" s="69">
        <f ca="1">IFERROR((NORMSDIST(-(((LN($EP116/$AC$4)+(#REF!+($O$48^2)/2)*$O$52)/($O$48*SQRT($O$52)))-$O$48*SQRT($O$52)))*$AC$4*EXP(-#REF!*$O$52)-NORMSDIST(-((LN($EP116/$AC$4)+(#REF!+($O$48^2)/2)*$O$52)/($O$48*SQRT($O$52))))*$EP116)*100*$AB$4,0)</f>
        <v>0</v>
      </c>
      <c r="ES116" s="69">
        <f ca="1">IFERROR((NORMSDIST(-(((LN($EP116/$AC$5)+(#REF!+($O$48^2)/2)*$O$52)/($O$48*SQRT($O$52)))-$O$48*SQRT($O$52)))*$AC$5*EXP(-#REF!*$O$52)-NORMSDIST(-((LN($EP116/$AC$5)+(#REF!+($O$48^2)/2)*$O$52)/($O$48*SQRT($O$52))))*$EP116)*100*$AB$5,0)</f>
        <v>0</v>
      </c>
      <c r="ET116" s="69">
        <f ca="1">IFERROR((NORMSDIST(-(((LN($EP116/$AC$6)+(#REF!+($O$48^2)/2)*$O$52)/($O$48*SQRT($O$52)))-$O$48*SQRT($O$52)))*$AC$6*EXP(-#REF!*$O$52)-NORMSDIST(-((LN($EP116/$AC$6)+(#REF!+($O$48^2)/2)*$O$52)/($O$48*SQRT($O$52))))*$EP116)*100*$AB$6,0)</f>
        <v>0</v>
      </c>
      <c r="EU116" s="69">
        <f ca="1">IFERROR((NORMSDIST(-(((LN($EP116/$AC$7)+(#REF!+($O$48^2)/2)*$O$52)/($O$48*SQRT($O$52)))-$O$48*SQRT($O$52)))*$AC$7*EXP(-#REF!*$O$52)-NORMSDIST(-((LN($EP116/$AC$7)+(#REF!+($O$48^2)/2)*$O$52)/($O$48*SQRT($O$52))))*$EP116)*100*$AB$7,0)</f>
        <v>0</v>
      </c>
      <c r="EV116" s="69">
        <f ca="1">IFERROR((NORMSDIST(-(((LN($EP116/$AC$8)+(#REF!+($O$48^2)/2)*$O$52)/($O$48*SQRT($O$52)))-$O$48*SQRT($O$52)))*$AC$8*EXP(-#REF!*$O$52)-NORMSDIST(-((LN($EP116/$AC$8)+(#REF!+($O$48^2)/2)*$O$52)/($O$48*SQRT($O$52))))*$EP116)*100*$AB$8,0)</f>
        <v>0</v>
      </c>
      <c r="EW116" s="69">
        <f ca="1">IFERROR((NORMSDIST(-(((LN($EP116/$AC$9)+(#REF!+($O$48^2)/2)*$O$52)/($O$48*SQRT($O$52)))-$O$48*SQRT($O$52)))*$AC$9*EXP(-#REF!*$O$52)-NORMSDIST(-((LN($EP116/$AC$9)+(#REF!+($O$48^2)/2)*$O$52)/($O$48*SQRT($O$52))))*$EP116)*100*$AB$9,0)</f>
        <v>0</v>
      </c>
      <c r="EX116" s="69">
        <f ca="1">IFERROR((NORMSDIST(-(((LN($EP116/$AC$10)+(#REF!+($O$48^2)/2)*$O$52)/($O$48*SQRT($O$52)))-$O$48*SQRT($O$52)))*$AC$10*EXP(-#REF!*$O$52)-NORMSDIST(-((LN($EP116/$AC$10)+(#REF!+($O$48^2)/2)*$O$52)/($O$48*SQRT($O$52))))*$EP116)*100*$AB$10,0)</f>
        <v>0</v>
      </c>
      <c r="EY116" s="69">
        <f ca="1">IFERROR((NORMSDIST(-(((LN($EP116/$AC$11)+(#REF!+($O$48^2)/2)*$O$52)/($O$48*SQRT($O$52)))-$O$48*SQRT($O$52)))*$AC$11*EXP(-#REF!*$O$52)-NORMSDIST(-((LN($EP116/$AC$11)+(#REF!+($O$48^2)/2)*$O$52)/($O$48*SQRT($O$52))))*$EP116)*100*$AB$11,0)</f>
        <v>0</v>
      </c>
      <c r="EZ116" s="69">
        <f ca="1">IFERROR((NORMSDIST(-(((LN($EP116/$AC$12)+(#REF!+($O$48^2)/2)*$O$52)/($O$48*SQRT($O$52)))-$O$48*SQRT($O$52)))*$AC$12*EXP(-#REF!*$O$52)-NORMSDIST(-((LN($EP116/$AC$12)+(#REF!+($O$48^2)/2)*$O$52)/($O$48*SQRT($O$52))))*$EP116)*100*$AB$12,0)</f>
        <v>0</v>
      </c>
      <c r="FA116" s="69">
        <f ca="1">IFERROR((NORMSDIST(-(((LN($EP116/$AC$13)+(#REF!+($O$48^2)/2)*$O$52)/($O$48*SQRT($O$52)))-$O$48*SQRT($O$52)))*$AC$13*EXP(-#REF!*$O$52)-NORMSDIST(-((LN($EP116/$AC$13)+(#REF!+($O$48^2)/2)*$O$52)/($O$48*SQRT($O$52))))*$EP116)*100*$AB$13,0)</f>
        <v>0</v>
      </c>
      <c r="FB116" s="69">
        <f ca="1">IFERROR((NORMSDIST(-(((LN($EP116/$AC$14)+(#REF!+($O$48^2)/2)*$O$52)/($O$48*SQRT($O$52)))-$O$48*SQRT($O$52)))*$AC$14*EXP(-#REF!*$O$52)-NORMSDIST(-((LN($EP116/$AC$14)+(#REF!+($O$48^2)/2)*$O$52)/($O$48*SQRT($O$52))))*$EP116)*100*$AB$14,0)</f>
        <v>0</v>
      </c>
      <c r="FC116" s="69">
        <f ca="1">IFERROR((NORMSDIST(-(((LN($EP116/$AC$15)+(#REF!+($O$48^2)/2)*$O$52)/($O$48*SQRT($O$52)))-$O$48*SQRT($O$52)))*$AC$15*EXP(-#REF!*$O$52)-NORMSDIST(-((LN($EP116/$AC$15)+(#REF!+($O$48^2)/2)*$O$52)/($O$48*SQRT($O$52))))*$EP116)*100*$AB$15,0)</f>
        <v>0</v>
      </c>
      <c r="FD116" s="69">
        <f ca="1">IFERROR((NORMSDIST(-(((LN($EP116/$AC$16)+(#REF!+($O$48^2)/2)*$O$52)/($O$48*SQRT($O$52)))-$O$48*SQRT($O$52)))*$AC$16*EXP(-#REF!*$O$52)-NORMSDIST(-((LN($EP116/$AC$16)+(#REF!+($O$48^2)/2)*$O$52)/($O$48*SQRT($O$52))))*$EP116)*100*$AB$16,0)</f>
        <v>0</v>
      </c>
      <c r="FE116" s="69">
        <f ca="1">IFERROR((NORMSDIST(-(((LN($EP116/$AC$17)+(#REF!+($O$48^2)/2)*$O$52)/($O$48*SQRT($O$52)))-$O$48*SQRT($O$52)))*$AC$17*EXP(-#REF!*$O$52)-NORMSDIST(-((LN($EP116/$AC$17)+(#REF!+($O$48^2)/2)*$O$52)/($O$48*SQRT($O$52))))*$EP116)*100*$AB$17,0)</f>
        <v>0</v>
      </c>
      <c r="FF116" s="69">
        <f ca="1">IFERROR((NORMSDIST(-(((LN($EP116/$AC$18)+(#REF!+($O$48^2)/2)*$O$52)/($O$48*SQRT($O$52)))-$O$48*SQRT($O$52)))*$AC$18*EXP(-#REF!*$O$52)-NORMSDIST(-((LN($EP116/$AC$18)+(#REF!+($O$48^2)/2)*$O$52)/($O$48*SQRT($O$52))))*$EP116)*100*$AB$18,0)</f>
        <v>0</v>
      </c>
      <c r="FG116" s="69">
        <f ca="1">IFERROR((NORMSDIST(-(((LN($EP116/$AC$19)+(#REF!+($O$48^2)/2)*$O$52)/($O$48*SQRT($O$52)))-$O$48*SQRT($O$52)))*$AC$19*EXP(-#REF!*$O$52)-NORMSDIST(-((LN($EP116/$AC$19)+(#REF!+($O$48^2)/2)*$O$52)/($O$48*SQRT($O$52))))*$EP116)*100*$AB$19,0)</f>
        <v>0</v>
      </c>
      <c r="FH116" s="69">
        <f ca="1">IFERROR((NORMSDIST(-(((LN($EP116/$AC$20)+(#REF!+($O$48^2)/2)*$O$52)/($O$48*SQRT($O$52)))-$O$48*SQRT($O$52)))*$AC$20*EXP(-#REF!*$O$52)-NORMSDIST(-((LN($EP116/$AC$20)+(#REF!+($O$48^2)/2)*$O$52)/($O$48*SQRT($O$52))))*$EP116)*100*$AB$20,0)</f>
        <v>0</v>
      </c>
      <c r="FI116" s="69">
        <f ca="1">IFERROR((NORMSDIST(-(((LN($EP116/$AC$21)+(#REF!+($O$48^2)/2)*$O$52)/($O$48*SQRT($O$52)))-$O$48*SQRT($O$52)))*$AC$21*EXP(-#REF!*$O$52)-NORMSDIST(-((LN($EP116/$AC$21)+(#REF!+($O$48^2)/2)*$O$52)/($O$48*SQRT($O$52))))*$EP116)*100*$AB$21,0)</f>
        <v>0</v>
      </c>
      <c r="FJ116" s="69">
        <f ca="1">IFERROR((NORMSDIST(-(((LN($EP116/$AC$22)+(#REF!+($O$48^2)/2)*$O$52)/($O$48*SQRT($O$52)))-$O$48*SQRT($O$52)))*$AC$22*EXP(-#REF!*$O$52)-NORMSDIST(-((LN($EP116/$AC$22)+(#REF!+($O$48^2)/2)*$O$52)/($O$48*SQRT($O$52))))*$EP116)*100*$AB$22,0)</f>
        <v>0</v>
      </c>
      <c r="FK116" s="69">
        <f ca="1">IFERROR((NORMSDIST(-(((LN($EP116/$AC$23)+(#REF!+($O$48^2)/2)*$O$52)/($O$48*SQRT($O$52)))-$O$48*SQRT($O$52)))*$AC$23*EXP(-#REF!*$O$52)-NORMSDIST(-((LN($EP116/$AC$23)+(#REF!+($O$48^2)/2)*$O$52)/($O$48*SQRT($O$52))))*$EP116)*100*$AB$23,0)</f>
        <v>0</v>
      </c>
      <c r="FL116" s="69">
        <f ca="1">IFERROR((NORMSDIST(-(((LN($EP116/$AC$24)+(#REF!+($O$48^2)/2)*$O$52)/($O$48*SQRT($O$52)))-$O$48*SQRT($O$52)))*$AC$24*EXP(-#REF!*$O$52)-NORMSDIST(-((LN($EP116/$AC$24)+(#REF!+($O$48^2)/2)*$O$52)/($O$48*SQRT($O$52))))*$EP116)*100*$AB$24,0)</f>
        <v>0</v>
      </c>
      <c r="FM116" s="69">
        <f ca="1">IFERROR((NORMSDIST(-(((LN($EP116/$AC$25)+(#REF!+($O$48^2)/2)*$O$52)/($O$48*SQRT($O$52)))-$O$48*SQRT($O$52)))*$AC$25*EXP(-#REF!*$O$52)-NORMSDIST(-((LN($EP116/$AC$25)+(#REF!+($O$48^2)/2)*$O$52)/($O$48*SQRT($O$52))))*$EP116)*100*$AB$25,0)</f>
        <v>0</v>
      </c>
      <c r="FN116" s="69">
        <f ca="1">IFERROR((NORMSDIST(-(((LN($EP116/$AC$26)+(#REF!+($O$48^2)/2)*$O$52)/($O$48*SQRT($O$52)))-$O$48*SQRT($O$52)))*$AC$26*EXP(-#REF!*$O$52)-NORMSDIST(-((LN($EP116/$AC$26)+(#REF!+($O$48^2)/2)*$O$52)/($O$48*SQRT($O$52))))*$EP116)*100*$AB$26,0)</f>
        <v>0</v>
      </c>
      <c r="FO116" s="69">
        <f ca="1">IFERROR((NORMSDIST(-(((LN($EP116/$AC$27)+(#REF!+($O$48^2)/2)*$O$52)/($O$48*SQRT($O$52)))-$O$48*SQRT($O$52)))*$AC$27*EXP(-#REF!*$O$52)-NORMSDIST(-((LN($EP116/$AC$27)+(#REF!+($O$48^2)/2)*$O$52)/($O$48*SQRT($O$52))))*$EP116)*100*$AB$27,0)</f>
        <v>0</v>
      </c>
      <c r="FP116" s="69">
        <f ca="1">IFERROR((NORMSDIST(-(((LN($EP116/$AC$28)+(#REF!+($O$48^2)/2)*$O$52)/($O$48*SQRT($O$52)))-$O$48*SQRT($O$52)))*$AC$28*EXP(-#REF!*$O$52)-NORMSDIST(-((LN($EP116/$AC$28)+(#REF!+($O$48^2)/2)*$O$52)/($O$48*SQRT($O$52))))*$EP116)*100*$AB$28,0)</f>
        <v>0</v>
      </c>
      <c r="FQ116" s="69">
        <f ca="1">IFERROR((NORMSDIST(-(((LN($EP116/$AC$29)+(#REF!+($O$48^2)/2)*$O$52)/($O$48*SQRT($O$52)))-$O$48*SQRT($O$52)))*$AC$29*EXP(-#REF!*$O$52)-NORMSDIST(-((LN($EP116/$AC$29)+(#REF!+($O$48^2)/2)*$O$52)/($O$48*SQRT($O$52))))*$EP116)*100*$AB$29,0)</f>
        <v>0</v>
      </c>
      <c r="FR116" s="69">
        <f ca="1">IFERROR((NORMSDIST(-(((LN($EP116/$AC$30)+(#REF!+($O$48^2)/2)*$O$52)/($O$48*SQRT($O$52)))-$O$48*SQRT($O$52)))*$AC$30*EXP(-#REF!*$O$52)-NORMSDIST(-((LN($EP116/$AC$30)+(#REF!+($O$48^2)/2)*$O$52)/($O$48*SQRT($O$52))))*$EP116)*100*$AB$30,0)</f>
        <v>0</v>
      </c>
      <c r="FS116" s="69">
        <f ca="1">IFERROR((NORMSDIST(-(((LN($EP116/$AC$31)+(#REF!+($O$48^2)/2)*$O$52)/($O$48*SQRT($O$52)))-$O$48*SQRT($O$52)))*$AC$31*EXP(-#REF!*$O$52)-NORMSDIST(-((LN($EP116/$AC$31)+(#REF!+($O$48^2)/2)*$O$52)/($O$48*SQRT($O$52))))*$EP116)*100*$AB$31,0)</f>
        <v>0</v>
      </c>
      <c r="FT116" s="69">
        <f ca="1">IFERROR((NORMSDIST(-(((LN($EP116/$AC$32)+(#REF!+($O$48^2)/2)*$O$52)/($O$48*SQRT($O$52)))-$O$48*SQRT($O$52)))*$AC$32*EXP(-#REF!*$O$52)-NORMSDIST(-((LN($EP116/$AC$32)+(#REF!+($O$48^2)/2)*$O$52)/($O$48*SQRT($O$52))))*$EP116)*100*$AB$32,0)</f>
        <v>0</v>
      </c>
      <c r="FU116" s="69">
        <f ca="1">IFERROR((NORMSDIST(-(((LN($EP116/$AC$33)+(#REF!+($O$48^2)/2)*$O$52)/($O$48*SQRT($O$52)))-$O$48*SQRT($O$52)))*$AC$33*EXP(-#REF!*$O$52)-NORMSDIST(-((LN($EP116/$AC$33)+(#REF!+($O$48^2)/2)*$O$52)/($O$48*SQRT($O$52))))*$EP116)*100*$AB$33,0)</f>
        <v>0</v>
      </c>
      <c r="FV116" s="69">
        <f ca="1">IFERROR((NORMSDIST(-(((LN($EP116/$AC$34)+(#REF!+($O$48^2)/2)*$O$52)/($O$48*SQRT($O$52)))-$O$48*SQRT($O$52)))*$AC$34*EXP(-#REF!*$O$52)-NORMSDIST(-((LN($EP116/$AC$34)+(#REF!+($O$48^2)/2)*$O$52)/($O$48*SQRT($O$52))))*$EP116)*100*$AB$34,0)</f>
        <v>0</v>
      </c>
      <c r="FW116" s="69">
        <f ca="1">IFERROR((NORMSDIST(-(((LN($EP116/$AC$35)+(#REF!+($O$48^2)/2)*$O$52)/($O$48*SQRT($O$52)))-$O$48*SQRT($O$52)))*$AC$35*EXP(-#REF!*$O$52)-NORMSDIST(-((LN($EP116/$AC$35)+(#REF!+($O$48^2)/2)*$O$52)/($O$48*SQRT($O$52))))*$EP116)*100*$AB$35,0)</f>
        <v>0</v>
      </c>
      <c r="FX116" s="69">
        <f ca="1">IFERROR((NORMSDIST(-(((LN($EP116/$AC$36)+(#REF!+($O$48^2)/2)*$O$52)/($O$48*SQRT($O$52)))-$O$48*SQRT($O$52)))*$AC$36*EXP(-#REF!*$O$52)-NORMSDIST(-((LN($EP116/$AC$36)+(#REF!+($O$48^2)/2)*$O$52)/($O$48*SQRT($O$52))))*$EP116)*100*$AB$36,0)</f>
        <v>0</v>
      </c>
      <c r="FY116" s="69">
        <f ca="1">IFERROR((NORMSDIST(-(((LN($EP116/$AC$37)+(#REF!+($O$48^2)/2)*$O$52)/($O$48*SQRT($O$52)))-$O$48*SQRT($O$52)))*$AC$37*EXP(-#REF!*$O$52)-NORMSDIST(-((LN($EP116/$AC$37)+(#REF!+($O$48^2)/2)*$O$52)/($O$48*SQRT($O$52))))*$EP116)*100*$AB$37,0)</f>
        <v>0</v>
      </c>
      <c r="FZ116" s="69">
        <f ca="1">IFERROR((NORMSDIST(-(((LN($EP116/$AC$38)+(#REF!+($O$48^2)/2)*$O$52)/($O$48*SQRT($O$52)))-$O$48*SQRT($O$52)))*$AC$38*EXP(-#REF!*$O$52)-NORMSDIST(-((LN($EP116/$AC$38)+(#REF!+($O$48^2)/2)*$O$52)/($O$48*SQRT($O$52))))*$EP116)*100*$AB$38,0)</f>
        <v>0</v>
      </c>
      <c r="GA116" s="69">
        <f ca="1">IFERROR((NORMSDIST(-(((LN($EP116/$AC$39)+(#REF!+($O$48^2)/2)*$O$52)/($O$48*SQRT($O$52)))-$O$48*SQRT($O$52)))*$AC$39*EXP(-#REF!*$O$52)-NORMSDIST(-((LN($EP116/$AC$39)+(#REF!+($O$48^2)/2)*$O$52)/($O$48*SQRT($O$52))))*$EP116)*100*$AB$39,0)</f>
        <v>0</v>
      </c>
      <c r="GB116" s="69">
        <f ca="1">IFERROR((NORMSDIST(-(((LN($EP116/$AC$40)+(#REF!+($O$48^2)/2)*$O$52)/($O$48*SQRT($O$52)))-$O$48*SQRT($O$52)))*$AC$40*EXP(-#REF!*$O$52)-NORMSDIST(-((LN($EP116/$AC$40)+(#REF!+($O$48^2)/2)*$O$52)/($O$48*SQRT($O$52))))*$EP116)*100*$AB$40,0)</f>
        <v>0</v>
      </c>
      <c r="GC116" s="69">
        <f ca="1">IFERROR((NORMSDIST(-(((LN($EP116/$AC$41)+(#REF!+($O$48^2)/2)*$O$52)/($O$48*SQRT($O$52)))-$O$48*SQRT($O$52)))*$AC$41*EXP(-#REF!*$O$52)-NORMSDIST(-((LN($EP116/$AC$41)+(#REF!+($O$48^2)/2)*$O$52)/($O$48*SQRT($O$52))))*$EP116)*100*$AB$41,0)</f>
        <v>0</v>
      </c>
      <c r="GD116" s="69">
        <f ca="1">IFERROR((NORMSDIST(-(((LN($EP116/$AC$42)+(#REF!+($O$48^2)/2)*$O$52)/($O$48*SQRT($O$52)))-$O$48*SQRT($O$52)))*$AC$42*EXP(-#REF!*$O$52)-NORMSDIST(-((LN($EP116/$AC$42)+(#REF!+($O$48^2)/2)*$O$52)/($O$48*SQRT($O$52))))*$EP116)*100*$AB$42,0)</f>
        <v>0</v>
      </c>
      <c r="GE116" s="102">
        <f t="shared" ca="1" si="189"/>
        <v>0</v>
      </c>
    </row>
    <row r="117" spans="103:187">
      <c r="CY117" s="68">
        <f t="shared" si="186"/>
        <v>3802.4</v>
      </c>
      <c r="CZ117" s="69">
        <f t="shared" si="190"/>
        <v>0</v>
      </c>
      <c r="DA117" s="69">
        <f t="shared" si="191"/>
        <v>0</v>
      </c>
      <c r="DB117" s="69">
        <f t="shared" si="192"/>
        <v>0</v>
      </c>
      <c r="DC117" s="69">
        <f t="shared" si="193"/>
        <v>0</v>
      </c>
      <c r="DD117" s="69">
        <f t="shared" si="194"/>
        <v>0</v>
      </c>
      <c r="DE117" s="69">
        <f t="shared" si="195"/>
        <v>0</v>
      </c>
      <c r="DF117" s="69">
        <f t="shared" si="196"/>
        <v>0</v>
      </c>
      <c r="DG117" s="69">
        <f t="shared" si="197"/>
        <v>0</v>
      </c>
      <c r="DH117" s="69">
        <f t="shared" si="198"/>
        <v>0</v>
      </c>
      <c r="DI117" s="69">
        <f t="shared" si="199"/>
        <v>0</v>
      </c>
      <c r="DJ117" s="69">
        <f t="shared" si="200"/>
        <v>0</v>
      </c>
      <c r="DK117" s="69">
        <f t="shared" si="201"/>
        <v>0</v>
      </c>
      <c r="DL117" s="69">
        <f t="shared" si="202"/>
        <v>0</v>
      </c>
      <c r="DM117" s="69">
        <f t="shared" si="203"/>
        <v>0</v>
      </c>
      <c r="DN117" s="69">
        <f t="shared" si="204"/>
        <v>0</v>
      </c>
      <c r="DO117" s="69">
        <f t="shared" si="205"/>
        <v>0</v>
      </c>
      <c r="DP117" s="69">
        <f t="shared" si="206"/>
        <v>0</v>
      </c>
      <c r="DQ117" s="69">
        <f t="shared" si="207"/>
        <v>0</v>
      </c>
      <c r="DR117" s="69">
        <f t="shared" si="208"/>
        <v>0</v>
      </c>
      <c r="DS117" s="69">
        <f t="shared" si="209"/>
        <v>0</v>
      </c>
      <c r="DT117" s="69">
        <f t="shared" si="210"/>
        <v>0</v>
      </c>
      <c r="DU117" s="69">
        <f t="shared" si="211"/>
        <v>0</v>
      </c>
      <c r="DV117" s="69">
        <f t="shared" si="212"/>
        <v>0</v>
      </c>
      <c r="DW117" s="69">
        <f t="shared" si="213"/>
        <v>0</v>
      </c>
      <c r="DX117" s="69">
        <f t="shared" si="214"/>
        <v>0</v>
      </c>
      <c r="DY117" s="69">
        <f t="shared" si="215"/>
        <v>0</v>
      </c>
      <c r="DZ117" s="69">
        <f t="shared" si="216"/>
        <v>0</v>
      </c>
      <c r="EA117" s="69">
        <f t="shared" si="217"/>
        <v>0</v>
      </c>
      <c r="EB117" s="69">
        <f t="shared" si="218"/>
        <v>0</v>
      </c>
      <c r="EC117" s="69">
        <f t="shared" si="219"/>
        <v>0</v>
      </c>
      <c r="ED117" s="69">
        <f t="shared" si="220"/>
        <v>0</v>
      </c>
      <c r="EE117" s="69">
        <f t="shared" si="221"/>
        <v>0</v>
      </c>
      <c r="EF117" s="69">
        <f t="shared" si="222"/>
        <v>0</v>
      </c>
      <c r="EG117" s="69">
        <f t="shared" si="223"/>
        <v>0</v>
      </c>
      <c r="EH117" s="69">
        <f t="shared" si="224"/>
        <v>0</v>
      </c>
      <c r="EI117" s="69">
        <f t="shared" si="225"/>
        <v>0</v>
      </c>
      <c r="EJ117" s="69">
        <f t="shared" si="226"/>
        <v>0</v>
      </c>
      <c r="EK117" s="69">
        <f t="shared" si="227"/>
        <v>0</v>
      </c>
      <c r="EL117" s="69">
        <f t="shared" si="228"/>
        <v>0</v>
      </c>
      <c r="EM117" s="69">
        <f t="shared" si="229"/>
        <v>0</v>
      </c>
      <c r="EN117" s="102">
        <f t="shared" si="187"/>
        <v>0</v>
      </c>
      <c r="EO117" s="58"/>
      <c r="EP117" s="68">
        <f t="shared" si="188"/>
        <v>3802.4</v>
      </c>
      <c r="EQ117" s="69">
        <f ca="1">IFERROR((NORMSDIST(-(((LN($EP117/$AC$3)+(#REF!+($O$48^2)/2)*$O$52)/($O$48*SQRT($O$52)))-$O$48*SQRT($O$52)))*$AC$3*EXP(-#REF!*$O$52)-NORMSDIST(-((LN($EP117/$AC$3)+(#REF!+($O$48^2)/2)*$O$52)/($O$48*SQRT($O$52))))*$EP117)*100*$AB$3,0)</f>
        <v>0</v>
      </c>
      <c r="ER117" s="69">
        <f ca="1">IFERROR((NORMSDIST(-(((LN($EP117/$AC$4)+(#REF!+($O$48^2)/2)*$O$52)/($O$48*SQRT($O$52)))-$O$48*SQRT($O$52)))*$AC$4*EXP(-#REF!*$O$52)-NORMSDIST(-((LN($EP117/$AC$4)+(#REF!+($O$48^2)/2)*$O$52)/($O$48*SQRT($O$52))))*$EP117)*100*$AB$4,0)</f>
        <v>0</v>
      </c>
      <c r="ES117" s="69">
        <f ca="1">IFERROR((NORMSDIST(-(((LN($EP117/$AC$5)+(#REF!+($O$48^2)/2)*$O$52)/($O$48*SQRT($O$52)))-$O$48*SQRT($O$52)))*$AC$5*EXP(-#REF!*$O$52)-NORMSDIST(-((LN($EP117/$AC$5)+(#REF!+($O$48^2)/2)*$O$52)/($O$48*SQRT($O$52))))*$EP117)*100*$AB$5,0)</f>
        <v>0</v>
      </c>
      <c r="ET117" s="69">
        <f ca="1">IFERROR((NORMSDIST(-(((LN($EP117/$AC$6)+(#REF!+($O$48^2)/2)*$O$52)/($O$48*SQRT($O$52)))-$O$48*SQRT($O$52)))*$AC$6*EXP(-#REF!*$O$52)-NORMSDIST(-((LN($EP117/$AC$6)+(#REF!+($O$48^2)/2)*$O$52)/($O$48*SQRT($O$52))))*$EP117)*100*$AB$6,0)</f>
        <v>0</v>
      </c>
      <c r="EU117" s="69">
        <f ca="1">IFERROR((NORMSDIST(-(((LN($EP117/$AC$7)+(#REF!+($O$48^2)/2)*$O$52)/($O$48*SQRT($O$52)))-$O$48*SQRT($O$52)))*$AC$7*EXP(-#REF!*$O$52)-NORMSDIST(-((LN($EP117/$AC$7)+(#REF!+($O$48^2)/2)*$O$52)/($O$48*SQRT($O$52))))*$EP117)*100*$AB$7,0)</f>
        <v>0</v>
      </c>
      <c r="EV117" s="69">
        <f ca="1">IFERROR((NORMSDIST(-(((LN($EP117/$AC$8)+(#REF!+($O$48^2)/2)*$O$52)/($O$48*SQRT($O$52)))-$O$48*SQRT($O$52)))*$AC$8*EXP(-#REF!*$O$52)-NORMSDIST(-((LN($EP117/$AC$8)+(#REF!+($O$48^2)/2)*$O$52)/($O$48*SQRT($O$52))))*$EP117)*100*$AB$8,0)</f>
        <v>0</v>
      </c>
      <c r="EW117" s="69">
        <f ca="1">IFERROR((NORMSDIST(-(((LN($EP117/$AC$9)+(#REF!+($O$48^2)/2)*$O$52)/($O$48*SQRT($O$52)))-$O$48*SQRT($O$52)))*$AC$9*EXP(-#REF!*$O$52)-NORMSDIST(-((LN($EP117/$AC$9)+(#REF!+($O$48^2)/2)*$O$52)/($O$48*SQRT($O$52))))*$EP117)*100*$AB$9,0)</f>
        <v>0</v>
      </c>
      <c r="EX117" s="69">
        <f ca="1">IFERROR((NORMSDIST(-(((LN($EP117/$AC$10)+(#REF!+($O$48^2)/2)*$O$52)/($O$48*SQRT($O$52)))-$O$48*SQRT($O$52)))*$AC$10*EXP(-#REF!*$O$52)-NORMSDIST(-((LN($EP117/$AC$10)+(#REF!+($O$48^2)/2)*$O$52)/($O$48*SQRT($O$52))))*$EP117)*100*$AB$10,0)</f>
        <v>0</v>
      </c>
      <c r="EY117" s="69">
        <f ca="1">IFERROR((NORMSDIST(-(((LN($EP117/$AC$11)+(#REF!+($O$48^2)/2)*$O$52)/($O$48*SQRT($O$52)))-$O$48*SQRT($O$52)))*$AC$11*EXP(-#REF!*$O$52)-NORMSDIST(-((LN($EP117/$AC$11)+(#REF!+($O$48^2)/2)*$O$52)/($O$48*SQRT($O$52))))*$EP117)*100*$AB$11,0)</f>
        <v>0</v>
      </c>
      <c r="EZ117" s="69">
        <f ca="1">IFERROR((NORMSDIST(-(((LN($EP117/$AC$12)+(#REF!+($O$48^2)/2)*$O$52)/($O$48*SQRT($O$52)))-$O$48*SQRT($O$52)))*$AC$12*EXP(-#REF!*$O$52)-NORMSDIST(-((LN($EP117/$AC$12)+(#REF!+($O$48^2)/2)*$O$52)/($O$48*SQRT($O$52))))*$EP117)*100*$AB$12,0)</f>
        <v>0</v>
      </c>
      <c r="FA117" s="69">
        <f ca="1">IFERROR((NORMSDIST(-(((LN($EP117/$AC$13)+(#REF!+($O$48^2)/2)*$O$52)/($O$48*SQRT($O$52)))-$O$48*SQRT($O$52)))*$AC$13*EXP(-#REF!*$O$52)-NORMSDIST(-((LN($EP117/$AC$13)+(#REF!+($O$48^2)/2)*$O$52)/($O$48*SQRT($O$52))))*$EP117)*100*$AB$13,0)</f>
        <v>0</v>
      </c>
      <c r="FB117" s="69">
        <f ca="1">IFERROR((NORMSDIST(-(((LN($EP117/$AC$14)+(#REF!+($O$48^2)/2)*$O$52)/($O$48*SQRT($O$52)))-$O$48*SQRT($O$52)))*$AC$14*EXP(-#REF!*$O$52)-NORMSDIST(-((LN($EP117/$AC$14)+(#REF!+($O$48^2)/2)*$O$52)/($O$48*SQRT($O$52))))*$EP117)*100*$AB$14,0)</f>
        <v>0</v>
      </c>
      <c r="FC117" s="69">
        <f ca="1">IFERROR((NORMSDIST(-(((LN($EP117/$AC$15)+(#REF!+($O$48^2)/2)*$O$52)/($O$48*SQRT($O$52)))-$O$48*SQRT($O$52)))*$AC$15*EXP(-#REF!*$O$52)-NORMSDIST(-((LN($EP117/$AC$15)+(#REF!+($O$48^2)/2)*$O$52)/($O$48*SQRT($O$52))))*$EP117)*100*$AB$15,0)</f>
        <v>0</v>
      </c>
      <c r="FD117" s="69">
        <f ca="1">IFERROR((NORMSDIST(-(((LN($EP117/$AC$16)+(#REF!+($O$48^2)/2)*$O$52)/($O$48*SQRT($O$52)))-$O$48*SQRT($O$52)))*$AC$16*EXP(-#REF!*$O$52)-NORMSDIST(-((LN($EP117/$AC$16)+(#REF!+($O$48^2)/2)*$O$52)/($O$48*SQRT($O$52))))*$EP117)*100*$AB$16,0)</f>
        <v>0</v>
      </c>
      <c r="FE117" s="69">
        <f ca="1">IFERROR((NORMSDIST(-(((LN($EP117/$AC$17)+(#REF!+($O$48^2)/2)*$O$52)/($O$48*SQRT($O$52)))-$O$48*SQRT($O$52)))*$AC$17*EXP(-#REF!*$O$52)-NORMSDIST(-((LN($EP117/$AC$17)+(#REF!+($O$48^2)/2)*$O$52)/($O$48*SQRT($O$52))))*$EP117)*100*$AB$17,0)</f>
        <v>0</v>
      </c>
      <c r="FF117" s="69">
        <f ca="1">IFERROR((NORMSDIST(-(((LN($EP117/$AC$18)+(#REF!+($O$48^2)/2)*$O$52)/($O$48*SQRT($O$52)))-$O$48*SQRT($O$52)))*$AC$18*EXP(-#REF!*$O$52)-NORMSDIST(-((LN($EP117/$AC$18)+(#REF!+($O$48^2)/2)*$O$52)/($O$48*SQRT($O$52))))*$EP117)*100*$AB$18,0)</f>
        <v>0</v>
      </c>
      <c r="FG117" s="69">
        <f ca="1">IFERROR((NORMSDIST(-(((LN($EP117/$AC$19)+(#REF!+($O$48^2)/2)*$O$52)/($O$48*SQRT($O$52)))-$O$48*SQRT($O$52)))*$AC$19*EXP(-#REF!*$O$52)-NORMSDIST(-((LN($EP117/$AC$19)+(#REF!+($O$48^2)/2)*$O$52)/($O$48*SQRT($O$52))))*$EP117)*100*$AB$19,0)</f>
        <v>0</v>
      </c>
      <c r="FH117" s="69">
        <f ca="1">IFERROR((NORMSDIST(-(((LN($EP117/$AC$20)+(#REF!+($O$48^2)/2)*$O$52)/($O$48*SQRT($O$52)))-$O$48*SQRT($O$52)))*$AC$20*EXP(-#REF!*$O$52)-NORMSDIST(-((LN($EP117/$AC$20)+(#REF!+($O$48^2)/2)*$O$52)/($O$48*SQRT($O$52))))*$EP117)*100*$AB$20,0)</f>
        <v>0</v>
      </c>
      <c r="FI117" s="69">
        <f ca="1">IFERROR((NORMSDIST(-(((LN($EP117/$AC$21)+(#REF!+($O$48^2)/2)*$O$52)/($O$48*SQRT($O$52)))-$O$48*SQRT($O$52)))*$AC$21*EXP(-#REF!*$O$52)-NORMSDIST(-((LN($EP117/$AC$21)+(#REF!+($O$48^2)/2)*$O$52)/($O$48*SQRT($O$52))))*$EP117)*100*$AB$21,0)</f>
        <v>0</v>
      </c>
      <c r="FJ117" s="69">
        <f ca="1">IFERROR((NORMSDIST(-(((LN($EP117/$AC$22)+(#REF!+($O$48^2)/2)*$O$52)/($O$48*SQRT($O$52)))-$O$48*SQRT($O$52)))*$AC$22*EXP(-#REF!*$O$52)-NORMSDIST(-((LN($EP117/$AC$22)+(#REF!+($O$48^2)/2)*$O$52)/($O$48*SQRT($O$52))))*$EP117)*100*$AB$22,0)</f>
        <v>0</v>
      </c>
      <c r="FK117" s="69">
        <f ca="1">IFERROR((NORMSDIST(-(((LN($EP117/$AC$23)+(#REF!+($O$48^2)/2)*$O$52)/($O$48*SQRT($O$52)))-$O$48*SQRT($O$52)))*$AC$23*EXP(-#REF!*$O$52)-NORMSDIST(-((LN($EP117/$AC$23)+(#REF!+($O$48^2)/2)*$O$52)/($O$48*SQRT($O$52))))*$EP117)*100*$AB$23,0)</f>
        <v>0</v>
      </c>
      <c r="FL117" s="69">
        <f ca="1">IFERROR((NORMSDIST(-(((LN($EP117/$AC$24)+(#REF!+($O$48^2)/2)*$O$52)/($O$48*SQRT($O$52)))-$O$48*SQRT($O$52)))*$AC$24*EXP(-#REF!*$O$52)-NORMSDIST(-((LN($EP117/$AC$24)+(#REF!+($O$48^2)/2)*$O$52)/($O$48*SQRT($O$52))))*$EP117)*100*$AB$24,0)</f>
        <v>0</v>
      </c>
      <c r="FM117" s="69">
        <f ca="1">IFERROR((NORMSDIST(-(((LN($EP117/$AC$25)+(#REF!+($O$48^2)/2)*$O$52)/($O$48*SQRT($O$52)))-$O$48*SQRT($O$52)))*$AC$25*EXP(-#REF!*$O$52)-NORMSDIST(-((LN($EP117/$AC$25)+(#REF!+($O$48^2)/2)*$O$52)/($O$48*SQRT($O$52))))*$EP117)*100*$AB$25,0)</f>
        <v>0</v>
      </c>
      <c r="FN117" s="69">
        <f ca="1">IFERROR((NORMSDIST(-(((LN($EP117/$AC$26)+(#REF!+($O$48^2)/2)*$O$52)/($O$48*SQRT($O$52)))-$O$48*SQRT($O$52)))*$AC$26*EXP(-#REF!*$O$52)-NORMSDIST(-((LN($EP117/$AC$26)+(#REF!+($O$48^2)/2)*$O$52)/($O$48*SQRT($O$52))))*$EP117)*100*$AB$26,0)</f>
        <v>0</v>
      </c>
      <c r="FO117" s="69">
        <f ca="1">IFERROR((NORMSDIST(-(((LN($EP117/$AC$27)+(#REF!+($O$48^2)/2)*$O$52)/($O$48*SQRT($O$52)))-$O$48*SQRT($O$52)))*$AC$27*EXP(-#REF!*$O$52)-NORMSDIST(-((LN($EP117/$AC$27)+(#REF!+($O$48^2)/2)*$O$52)/($O$48*SQRT($O$52))))*$EP117)*100*$AB$27,0)</f>
        <v>0</v>
      </c>
      <c r="FP117" s="69">
        <f ca="1">IFERROR((NORMSDIST(-(((LN($EP117/$AC$28)+(#REF!+($O$48^2)/2)*$O$52)/($O$48*SQRT($O$52)))-$O$48*SQRT($O$52)))*$AC$28*EXP(-#REF!*$O$52)-NORMSDIST(-((LN($EP117/$AC$28)+(#REF!+($O$48^2)/2)*$O$52)/($O$48*SQRT($O$52))))*$EP117)*100*$AB$28,0)</f>
        <v>0</v>
      </c>
      <c r="FQ117" s="69">
        <f ca="1">IFERROR((NORMSDIST(-(((LN($EP117/$AC$29)+(#REF!+($O$48^2)/2)*$O$52)/($O$48*SQRT($O$52)))-$O$48*SQRT($O$52)))*$AC$29*EXP(-#REF!*$O$52)-NORMSDIST(-((LN($EP117/$AC$29)+(#REF!+($O$48^2)/2)*$O$52)/($O$48*SQRT($O$52))))*$EP117)*100*$AB$29,0)</f>
        <v>0</v>
      </c>
      <c r="FR117" s="69">
        <f ca="1">IFERROR((NORMSDIST(-(((LN($EP117/$AC$30)+(#REF!+($O$48^2)/2)*$O$52)/($O$48*SQRT($O$52)))-$O$48*SQRT($O$52)))*$AC$30*EXP(-#REF!*$O$52)-NORMSDIST(-((LN($EP117/$AC$30)+(#REF!+($O$48^2)/2)*$O$52)/($O$48*SQRT($O$52))))*$EP117)*100*$AB$30,0)</f>
        <v>0</v>
      </c>
      <c r="FS117" s="69">
        <f ca="1">IFERROR((NORMSDIST(-(((LN($EP117/$AC$31)+(#REF!+($O$48^2)/2)*$O$52)/($O$48*SQRT($O$52)))-$O$48*SQRT($O$52)))*$AC$31*EXP(-#REF!*$O$52)-NORMSDIST(-((LN($EP117/$AC$31)+(#REF!+($O$48^2)/2)*$O$52)/($O$48*SQRT($O$52))))*$EP117)*100*$AB$31,0)</f>
        <v>0</v>
      </c>
      <c r="FT117" s="69">
        <f ca="1">IFERROR((NORMSDIST(-(((LN($EP117/$AC$32)+(#REF!+($O$48^2)/2)*$O$52)/($O$48*SQRT($O$52)))-$O$48*SQRT($O$52)))*$AC$32*EXP(-#REF!*$O$52)-NORMSDIST(-((LN($EP117/$AC$32)+(#REF!+($O$48^2)/2)*$O$52)/($O$48*SQRT($O$52))))*$EP117)*100*$AB$32,0)</f>
        <v>0</v>
      </c>
      <c r="FU117" s="69">
        <f ca="1">IFERROR((NORMSDIST(-(((LN($EP117/$AC$33)+(#REF!+($O$48^2)/2)*$O$52)/($O$48*SQRT($O$52)))-$O$48*SQRT($O$52)))*$AC$33*EXP(-#REF!*$O$52)-NORMSDIST(-((LN($EP117/$AC$33)+(#REF!+($O$48^2)/2)*$O$52)/($O$48*SQRT($O$52))))*$EP117)*100*$AB$33,0)</f>
        <v>0</v>
      </c>
      <c r="FV117" s="69">
        <f ca="1">IFERROR((NORMSDIST(-(((LN($EP117/$AC$34)+(#REF!+($O$48^2)/2)*$O$52)/($O$48*SQRT($O$52)))-$O$48*SQRT($O$52)))*$AC$34*EXP(-#REF!*$O$52)-NORMSDIST(-((LN($EP117/$AC$34)+(#REF!+($O$48^2)/2)*$O$52)/($O$48*SQRT($O$52))))*$EP117)*100*$AB$34,0)</f>
        <v>0</v>
      </c>
      <c r="FW117" s="69">
        <f ca="1">IFERROR((NORMSDIST(-(((LN($EP117/$AC$35)+(#REF!+($O$48^2)/2)*$O$52)/($O$48*SQRT($O$52)))-$O$48*SQRT($O$52)))*$AC$35*EXP(-#REF!*$O$52)-NORMSDIST(-((LN($EP117/$AC$35)+(#REF!+($O$48^2)/2)*$O$52)/($O$48*SQRT($O$52))))*$EP117)*100*$AB$35,0)</f>
        <v>0</v>
      </c>
      <c r="FX117" s="69">
        <f ca="1">IFERROR((NORMSDIST(-(((LN($EP117/$AC$36)+(#REF!+($O$48^2)/2)*$O$52)/($O$48*SQRT($O$52)))-$O$48*SQRT($O$52)))*$AC$36*EXP(-#REF!*$O$52)-NORMSDIST(-((LN($EP117/$AC$36)+(#REF!+($O$48^2)/2)*$O$52)/($O$48*SQRT($O$52))))*$EP117)*100*$AB$36,0)</f>
        <v>0</v>
      </c>
      <c r="FY117" s="69">
        <f ca="1">IFERROR((NORMSDIST(-(((LN($EP117/$AC$37)+(#REF!+($O$48^2)/2)*$O$52)/($O$48*SQRT($O$52)))-$O$48*SQRT($O$52)))*$AC$37*EXP(-#REF!*$O$52)-NORMSDIST(-((LN($EP117/$AC$37)+(#REF!+($O$48^2)/2)*$O$52)/($O$48*SQRT($O$52))))*$EP117)*100*$AB$37,0)</f>
        <v>0</v>
      </c>
      <c r="FZ117" s="69">
        <f ca="1">IFERROR((NORMSDIST(-(((LN($EP117/$AC$38)+(#REF!+($O$48^2)/2)*$O$52)/($O$48*SQRT($O$52)))-$O$48*SQRT($O$52)))*$AC$38*EXP(-#REF!*$O$52)-NORMSDIST(-((LN($EP117/$AC$38)+(#REF!+($O$48^2)/2)*$O$52)/($O$48*SQRT($O$52))))*$EP117)*100*$AB$38,0)</f>
        <v>0</v>
      </c>
      <c r="GA117" s="69">
        <f ca="1">IFERROR((NORMSDIST(-(((LN($EP117/$AC$39)+(#REF!+($O$48^2)/2)*$O$52)/($O$48*SQRT($O$52)))-$O$48*SQRT($O$52)))*$AC$39*EXP(-#REF!*$O$52)-NORMSDIST(-((LN($EP117/$AC$39)+(#REF!+($O$48^2)/2)*$O$52)/($O$48*SQRT($O$52))))*$EP117)*100*$AB$39,0)</f>
        <v>0</v>
      </c>
      <c r="GB117" s="69">
        <f ca="1">IFERROR((NORMSDIST(-(((LN($EP117/$AC$40)+(#REF!+($O$48^2)/2)*$O$52)/($O$48*SQRT($O$52)))-$O$48*SQRT($O$52)))*$AC$40*EXP(-#REF!*$O$52)-NORMSDIST(-((LN($EP117/$AC$40)+(#REF!+($O$48^2)/2)*$O$52)/($O$48*SQRT($O$52))))*$EP117)*100*$AB$40,0)</f>
        <v>0</v>
      </c>
      <c r="GC117" s="69">
        <f ca="1">IFERROR((NORMSDIST(-(((LN($EP117/$AC$41)+(#REF!+($O$48^2)/2)*$O$52)/($O$48*SQRT($O$52)))-$O$48*SQRT($O$52)))*$AC$41*EXP(-#REF!*$O$52)-NORMSDIST(-((LN($EP117/$AC$41)+(#REF!+($O$48^2)/2)*$O$52)/($O$48*SQRT($O$52))))*$EP117)*100*$AB$41,0)</f>
        <v>0</v>
      </c>
      <c r="GD117" s="69">
        <f ca="1">IFERROR((NORMSDIST(-(((LN($EP117/$AC$42)+(#REF!+($O$48^2)/2)*$O$52)/($O$48*SQRT($O$52)))-$O$48*SQRT($O$52)))*$AC$42*EXP(-#REF!*$O$52)-NORMSDIST(-((LN($EP117/$AC$42)+(#REF!+($O$48^2)/2)*$O$52)/($O$48*SQRT($O$52))))*$EP117)*100*$AB$42,0)</f>
        <v>0</v>
      </c>
      <c r="GE117" s="102">
        <f t="shared" ca="1" si="189"/>
        <v>0</v>
      </c>
    </row>
    <row r="118" spans="103:187">
      <c r="CY118" s="68">
        <f t="shared" si="186"/>
        <v>3880</v>
      </c>
      <c r="CZ118" s="69">
        <f t="shared" si="190"/>
        <v>0</v>
      </c>
      <c r="DA118" s="69">
        <f t="shared" si="191"/>
        <v>0</v>
      </c>
      <c r="DB118" s="69">
        <f t="shared" si="192"/>
        <v>0</v>
      </c>
      <c r="DC118" s="69">
        <f t="shared" si="193"/>
        <v>0</v>
      </c>
      <c r="DD118" s="69">
        <f t="shared" si="194"/>
        <v>0</v>
      </c>
      <c r="DE118" s="69">
        <f t="shared" si="195"/>
        <v>0</v>
      </c>
      <c r="DF118" s="69">
        <f t="shared" si="196"/>
        <v>0</v>
      </c>
      <c r="DG118" s="69">
        <f t="shared" si="197"/>
        <v>0</v>
      </c>
      <c r="DH118" s="69">
        <f t="shared" si="198"/>
        <v>0</v>
      </c>
      <c r="DI118" s="69">
        <f t="shared" si="199"/>
        <v>0</v>
      </c>
      <c r="DJ118" s="69">
        <f t="shared" si="200"/>
        <v>0</v>
      </c>
      <c r="DK118" s="69">
        <f t="shared" si="201"/>
        <v>0</v>
      </c>
      <c r="DL118" s="69">
        <f t="shared" si="202"/>
        <v>0</v>
      </c>
      <c r="DM118" s="69">
        <f t="shared" si="203"/>
        <v>0</v>
      </c>
      <c r="DN118" s="69">
        <f t="shared" si="204"/>
        <v>0</v>
      </c>
      <c r="DO118" s="69">
        <f t="shared" si="205"/>
        <v>0</v>
      </c>
      <c r="DP118" s="69">
        <f t="shared" si="206"/>
        <v>0</v>
      </c>
      <c r="DQ118" s="69">
        <f t="shared" si="207"/>
        <v>0</v>
      </c>
      <c r="DR118" s="69">
        <f t="shared" si="208"/>
        <v>0</v>
      </c>
      <c r="DS118" s="69">
        <f t="shared" si="209"/>
        <v>0</v>
      </c>
      <c r="DT118" s="69">
        <f t="shared" si="210"/>
        <v>0</v>
      </c>
      <c r="DU118" s="69">
        <f t="shared" si="211"/>
        <v>0</v>
      </c>
      <c r="DV118" s="69">
        <f t="shared" si="212"/>
        <v>0</v>
      </c>
      <c r="DW118" s="69">
        <f t="shared" si="213"/>
        <v>0</v>
      </c>
      <c r="DX118" s="69">
        <f t="shared" si="214"/>
        <v>0</v>
      </c>
      <c r="DY118" s="69">
        <f t="shared" si="215"/>
        <v>0</v>
      </c>
      <c r="DZ118" s="69">
        <f t="shared" si="216"/>
        <v>0</v>
      </c>
      <c r="EA118" s="69">
        <f t="shared" si="217"/>
        <v>0</v>
      </c>
      <c r="EB118" s="69">
        <f t="shared" si="218"/>
        <v>0</v>
      </c>
      <c r="EC118" s="69">
        <f t="shared" si="219"/>
        <v>0</v>
      </c>
      <c r="ED118" s="69">
        <f t="shared" si="220"/>
        <v>0</v>
      </c>
      <c r="EE118" s="69">
        <f t="shared" si="221"/>
        <v>0</v>
      </c>
      <c r="EF118" s="69">
        <f t="shared" si="222"/>
        <v>0</v>
      </c>
      <c r="EG118" s="69">
        <f t="shared" si="223"/>
        <v>0</v>
      </c>
      <c r="EH118" s="69">
        <f t="shared" si="224"/>
        <v>0</v>
      </c>
      <c r="EI118" s="69">
        <f t="shared" si="225"/>
        <v>0</v>
      </c>
      <c r="EJ118" s="69">
        <f t="shared" si="226"/>
        <v>0</v>
      </c>
      <c r="EK118" s="69">
        <f t="shared" si="227"/>
        <v>0</v>
      </c>
      <c r="EL118" s="69">
        <f t="shared" si="228"/>
        <v>0</v>
      </c>
      <c r="EM118" s="69">
        <f t="shared" si="229"/>
        <v>0</v>
      </c>
      <c r="EN118" s="102">
        <f t="shared" si="187"/>
        <v>0</v>
      </c>
      <c r="EO118" s="58"/>
      <c r="EP118" s="68">
        <f t="shared" si="188"/>
        <v>3880</v>
      </c>
      <c r="EQ118" s="69">
        <f ca="1">IFERROR((NORMSDIST(-(((LN($EP118/$AC$3)+(#REF!+($O$48^2)/2)*$O$52)/($O$48*SQRT($O$52)))-$O$48*SQRT($O$52)))*$AC$3*EXP(-#REF!*$O$52)-NORMSDIST(-((LN($EP118/$AC$3)+(#REF!+($O$48^2)/2)*$O$52)/($O$48*SQRT($O$52))))*$EP118)*100*$AB$3,0)</f>
        <v>0</v>
      </c>
      <c r="ER118" s="69">
        <f ca="1">IFERROR((NORMSDIST(-(((LN($EP118/$AC$4)+(#REF!+($O$48^2)/2)*$O$52)/($O$48*SQRT($O$52)))-$O$48*SQRT($O$52)))*$AC$4*EXP(-#REF!*$O$52)-NORMSDIST(-((LN($EP118/$AC$4)+(#REF!+($O$48^2)/2)*$O$52)/($O$48*SQRT($O$52))))*$EP118)*100*$AB$4,0)</f>
        <v>0</v>
      </c>
      <c r="ES118" s="69">
        <f ca="1">IFERROR((NORMSDIST(-(((LN($EP118/$AC$5)+(#REF!+($O$48^2)/2)*$O$52)/($O$48*SQRT($O$52)))-$O$48*SQRT($O$52)))*$AC$5*EXP(-#REF!*$O$52)-NORMSDIST(-((LN($EP118/$AC$5)+(#REF!+($O$48^2)/2)*$O$52)/($O$48*SQRT($O$52))))*$EP118)*100*$AB$5,0)</f>
        <v>0</v>
      </c>
      <c r="ET118" s="69">
        <f ca="1">IFERROR((NORMSDIST(-(((LN($EP118/$AC$6)+(#REF!+($O$48^2)/2)*$O$52)/($O$48*SQRT($O$52)))-$O$48*SQRT($O$52)))*$AC$6*EXP(-#REF!*$O$52)-NORMSDIST(-((LN($EP118/$AC$6)+(#REF!+($O$48^2)/2)*$O$52)/($O$48*SQRT($O$52))))*$EP118)*100*$AB$6,0)</f>
        <v>0</v>
      </c>
      <c r="EU118" s="69">
        <f ca="1">IFERROR((NORMSDIST(-(((LN($EP118/$AC$7)+(#REF!+($O$48^2)/2)*$O$52)/($O$48*SQRT($O$52)))-$O$48*SQRT($O$52)))*$AC$7*EXP(-#REF!*$O$52)-NORMSDIST(-((LN($EP118/$AC$7)+(#REF!+($O$48^2)/2)*$O$52)/($O$48*SQRT($O$52))))*$EP118)*100*$AB$7,0)</f>
        <v>0</v>
      </c>
      <c r="EV118" s="69">
        <f ca="1">IFERROR((NORMSDIST(-(((LN($EP118/$AC$8)+(#REF!+($O$48^2)/2)*$O$52)/($O$48*SQRT($O$52)))-$O$48*SQRT($O$52)))*$AC$8*EXP(-#REF!*$O$52)-NORMSDIST(-((LN($EP118/$AC$8)+(#REF!+($O$48^2)/2)*$O$52)/($O$48*SQRT($O$52))))*$EP118)*100*$AB$8,0)</f>
        <v>0</v>
      </c>
      <c r="EW118" s="69">
        <f ca="1">IFERROR((NORMSDIST(-(((LN($EP118/$AC$9)+(#REF!+($O$48^2)/2)*$O$52)/($O$48*SQRT($O$52)))-$O$48*SQRT($O$52)))*$AC$9*EXP(-#REF!*$O$52)-NORMSDIST(-((LN($EP118/$AC$9)+(#REF!+($O$48^2)/2)*$O$52)/($O$48*SQRT($O$52))))*$EP118)*100*$AB$9,0)</f>
        <v>0</v>
      </c>
      <c r="EX118" s="69">
        <f ca="1">IFERROR((NORMSDIST(-(((LN($EP118/$AC$10)+(#REF!+($O$48^2)/2)*$O$52)/($O$48*SQRT($O$52)))-$O$48*SQRT($O$52)))*$AC$10*EXP(-#REF!*$O$52)-NORMSDIST(-((LN($EP118/$AC$10)+(#REF!+($O$48^2)/2)*$O$52)/($O$48*SQRT($O$52))))*$EP118)*100*$AB$10,0)</f>
        <v>0</v>
      </c>
      <c r="EY118" s="69">
        <f ca="1">IFERROR((NORMSDIST(-(((LN($EP118/$AC$11)+(#REF!+($O$48^2)/2)*$O$52)/($O$48*SQRT($O$52)))-$O$48*SQRT($O$52)))*$AC$11*EXP(-#REF!*$O$52)-NORMSDIST(-((LN($EP118/$AC$11)+(#REF!+($O$48^2)/2)*$O$52)/($O$48*SQRT($O$52))))*$EP118)*100*$AB$11,0)</f>
        <v>0</v>
      </c>
      <c r="EZ118" s="69">
        <f ca="1">IFERROR((NORMSDIST(-(((LN($EP118/$AC$12)+(#REF!+($O$48^2)/2)*$O$52)/($O$48*SQRT($O$52)))-$O$48*SQRT($O$52)))*$AC$12*EXP(-#REF!*$O$52)-NORMSDIST(-((LN($EP118/$AC$12)+(#REF!+($O$48^2)/2)*$O$52)/($O$48*SQRT($O$52))))*$EP118)*100*$AB$12,0)</f>
        <v>0</v>
      </c>
      <c r="FA118" s="69">
        <f ca="1">IFERROR((NORMSDIST(-(((LN($EP118/$AC$13)+(#REF!+($O$48^2)/2)*$O$52)/($O$48*SQRT($O$52)))-$O$48*SQRT($O$52)))*$AC$13*EXP(-#REF!*$O$52)-NORMSDIST(-((LN($EP118/$AC$13)+(#REF!+($O$48^2)/2)*$O$52)/($O$48*SQRT($O$52))))*$EP118)*100*$AB$13,0)</f>
        <v>0</v>
      </c>
      <c r="FB118" s="69">
        <f ca="1">IFERROR((NORMSDIST(-(((LN($EP118/$AC$14)+(#REF!+($O$48^2)/2)*$O$52)/($O$48*SQRT($O$52)))-$O$48*SQRT($O$52)))*$AC$14*EXP(-#REF!*$O$52)-NORMSDIST(-((LN($EP118/$AC$14)+(#REF!+($O$48^2)/2)*$O$52)/($O$48*SQRT($O$52))))*$EP118)*100*$AB$14,0)</f>
        <v>0</v>
      </c>
      <c r="FC118" s="69">
        <f ca="1">IFERROR((NORMSDIST(-(((LN($EP118/$AC$15)+(#REF!+($O$48^2)/2)*$O$52)/($O$48*SQRT($O$52)))-$O$48*SQRT($O$52)))*$AC$15*EXP(-#REF!*$O$52)-NORMSDIST(-((LN($EP118/$AC$15)+(#REF!+($O$48^2)/2)*$O$52)/($O$48*SQRT($O$52))))*$EP118)*100*$AB$15,0)</f>
        <v>0</v>
      </c>
      <c r="FD118" s="69">
        <f ca="1">IFERROR((NORMSDIST(-(((LN($EP118/$AC$16)+(#REF!+($O$48^2)/2)*$O$52)/($O$48*SQRT($O$52)))-$O$48*SQRT($O$52)))*$AC$16*EXP(-#REF!*$O$52)-NORMSDIST(-((LN($EP118/$AC$16)+(#REF!+($O$48^2)/2)*$O$52)/($O$48*SQRT($O$52))))*$EP118)*100*$AB$16,0)</f>
        <v>0</v>
      </c>
      <c r="FE118" s="69">
        <f ca="1">IFERROR((NORMSDIST(-(((LN($EP118/$AC$17)+(#REF!+($O$48^2)/2)*$O$52)/($O$48*SQRT($O$52)))-$O$48*SQRT($O$52)))*$AC$17*EXP(-#REF!*$O$52)-NORMSDIST(-((LN($EP118/$AC$17)+(#REF!+($O$48^2)/2)*$O$52)/($O$48*SQRT($O$52))))*$EP118)*100*$AB$17,0)</f>
        <v>0</v>
      </c>
      <c r="FF118" s="69">
        <f ca="1">IFERROR((NORMSDIST(-(((LN($EP118/$AC$18)+(#REF!+($O$48^2)/2)*$O$52)/($O$48*SQRT($O$52)))-$O$48*SQRT($O$52)))*$AC$18*EXP(-#REF!*$O$52)-NORMSDIST(-((LN($EP118/$AC$18)+(#REF!+($O$48^2)/2)*$O$52)/($O$48*SQRT($O$52))))*$EP118)*100*$AB$18,0)</f>
        <v>0</v>
      </c>
      <c r="FG118" s="69">
        <f ca="1">IFERROR((NORMSDIST(-(((LN($EP118/$AC$19)+(#REF!+($O$48^2)/2)*$O$52)/($O$48*SQRT($O$52)))-$O$48*SQRT($O$52)))*$AC$19*EXP(-#REF!*$O$52)-NORMSDIST(-((LN($EP118/$AC$19)+(#REF!+($O$48^2)/2)*$O$52)/($O$48*SQRT($O$52))))*$EP118)*100*$AB$19,0)</f>
        <v>0</v>
      </c>
      <c r="FH118" s="69">
        <f ca="1">IFERROR((NORMSDIST(-(((LN($EP118/$AC$20)+(#REF!+($O$48^2)/2)*$O$52)/($O$48*SQRT($O$52)))-$O$48*SQRT($O$52)))*$AC$20*EXP(-#REF!*$O$52)-NORMSDIST(-((LN($EP118/$AC$20)+(#REF!+($O$48^2)/2)*$O$52)/($O$48*SQRT($O$52))))*$EP118)*100*$AB$20,0)</f>
        <v>0</v>
      </c>
      <c r="FI118" s="69">
        <f ca="1">IFERROR((NORMSDIST(-(((LN($EP118/$AC$21)+(#REF!+($O$48^2)/2)*$O$52)/($O$48*SQRT($O$52)))-$O$48*SQRT($O$52)))*$AC$21*EXP(-#REF!*$O$52)-NORMSDIST(-((LN($EP118/$AC$21)+(#REF!+($O$48^2)/2)*$O$52)/($O$48*SQRT($O$52))))*$EP118)*100*$AB$21,0)</f>
        <v>0</v>
      </c>
      <c r="FJ118" s="69">
        <f ca="1">IFERROR((NORMSDIST(-(((LN($EP118/$AC$22)+(#REF!+($O$48^2)/2)*$O$52)/($O$48*SQRT($O$52)))-$O$48*SQRT($O$52)))*$AC$22*EXP(-#REF!*$O$52)-NORMSDIST(-((LN($EP118/$AC$22)+(#REF!+($O$48^2)/2)*$O$52)/($O$48*SQRT($O$52))))*$EP118)*100*$AB$22,0)</f>
        <v>0</v>
      </c>
      <c r="FK118" s="69">
        <f ca="1">IFERROR((NORMSDIST(-(((LN($EP118/$AC$23)+(#REF!+($O$48^2)/2)*$O$52)/($O$48*SQRT($O$52)))-$O$48*SQRT($O$52)))*$AC$23*EXP(-#REF!*$O$52)-NORMSDIST(-((LN($EP118/$AC$23)+(#REF!+($O$48^2)/2)*$O$52)/($O$48*SQRT($O$52))))*$EP118)*100*$AB$23,0)</f>
        <v>0</v>
      </c>
      <c r="FL118" s="69">
        <f ca="1">IFERROR((NORMSDIST(-(((LN($EP118/$AC$24)+(#REF!+($O$48^2)/2)*$O$52)/($O$48*SQRT($O$52)))-$O$48*SQRT($O$52)))*$AC$24*EXP(-#REF!*$O$52)-NORMSDIST(-((LN($EP118/$AC$24)+(#REF!+($O$48^2)/2)*$O$52)/($O$48*SQRT($O$52))))*$EP118)*100*$AB$24,0)</f>
        <v>0</v>
      </c>
      <c r="FM118" s="69">
        <f ca="1">IFERROR((NORMSDIST(-(((LN($EP118/$AC$25)+(#REF!+($O$48^2)/2)*$O$52)/($O$48*SQRT($O$52)))-$O$48*SQRT($O$52)))*$AC$25*EXP(-#REF!*$O$52)-NORMSDIST(-((LN($EP118/$AC$25)+(#REF!+($O$48^2)/2)*$O$52)/($O$48*SQRT($O$52))))*$EP118)*100*$AB$25,0)</f>
        <v>0</v>
      </c>
      <c r="FN118" s="69">
        <f ca="1">IFERROR((NORMSDIST(-(((LN($EP118/$AC$26)+(#REF!+($O$48^2)/2)*$O$52)/($O$48*SQRT($O$52)))-$O$48*SQRT($O$52)))*$AC$26*EXP(-#REF!*$O$52)-NORMSDIST(-((LN($EP118/$AC$26)+(#REF!+($O$48^2)/2)*$O$52)/($O$48*SQRT($O$52))))*$EP118)*100*$AB$26,0)</f>
        <v>0</v>
      </c>
      <c r="FO118" s="69">
        <f ca="1">IFERROR((NORMSDIST(-(((LN($EP118/$AC$27)+(#REF!+($O$48^2)/2)*$O$52)/($O$48*SQRT($O$52)))-$O$48*SQRT($O$52)))*$AC$27*EXP(-#REF!*$O$52)-NORMSDIST(-((LN($EP118/$AC$27)+(#REF!+($O$48^2)/2)*$O$52)/($O$48*SQRT($O$52))))*$EP118)*100*$AB$27,0)</f>
        <v>0</v>
      </c>
      <c r="FP118" s="69">
        <f ca="1">IFERROR((NORMSDIST(-(((LN($EP118/$AC$28)+(#REF!+($O$48^2)/2)*$O$52)/($O$48*SQRT($O$52)))-$O$48*SQRT($O$52)))*$AC$28*EXP(-#REF!*$O$52)-NORMSDIST(-((LN($EP118/$AC$28)+(#REF!+($O$48^2)/2)*$O$52)/($O$48*SQRT($O$52))))*$EP118)*100*$AB$28,0)</f>
        <v>0</v>
      </c>
      <c r="FQ118" s="69">
        <f ca="1">IFERROR((NORMSDIST(-(((LN($EP118/$AC$29)+(#REF!+($O$48^2)/2)*$O$52)/($O$48*SQRT($O$52)))-$O$48*SQRT($O$52)))*$AC$29*EXP(-#REF!*$O$52)-NORMSDIST(-((LN($EP118/$AC$29)+(#REF!+($O$48^2)/2)*$O$52)/($O$48*SQRT($O$52))))*$EP118)*100*$AB$29,0)</f>
        <v>0</v>
      </c>
      <c r="FR118" s="69">
        <f ca="1">IFERROR((NORMSDIST(-(((LN($EP118/$AC$30)+(#REF!+($O$48^2)/2)*$O$52)/($O$48*SQRT($O$52)))-$O$48*SQRT($O$52)))*$AC$30*EXP(-#REF!*$O$52)-NORMSDIST(-((LN($EP118/$AC$30)+(#REF!+($O$48^2)/2)*$O$52)/($O$48*SQRT($O$52))))*$EP118)*100*$AB$30,0)</f>
        <v>0</v>
      </c>
      <c r="FS118" s="69">
        <f ca="1">IFERROR((NORMSDIST(-(((LN($EP118/$AC$31)+(#REF!+($O$48^2)/2)*$O$52)/($O$48*SQRT($O$52)))-$O$48*SQRT($O$52)))*$AC$31*EXP(-#REF!*$O$52)-NORMSDIST(-((LN($EP118/$AC$31)+(#REF!+($O$48^2)/2)*$O$52)/($O$48*SQRT($O$52))))*$EP118)*100*$AB$31,0)</f>
        <v>0</v>
      </c>
      <c r="FT118" s="69">
        <f ca="1">IFERROR((NORMSDIST(-(((LN($EP118/$AC$32)+(#REF!+($O$48^2)/2)*$O$52)/($O$48*SQRT($O$52)))-$O$48*SQRT($O$52)))*$AC$32*EXP(-#REF!*$O$52)-NORMSDIST(-((LN($EP118/$AC$32)+(#REF!+($O$48^2)/2)*$O$52)/($O$48*SQRT($O$52))))*$EP118)*100*$AB$32,0)</f>
        <v>0</v>
      </c>
      <c r="FU118" s="69">
        <f ca="1">IFERROR((NORMSDIST(-(((LN($EP118/$AC$33)+(#REF!+($O$48^2)/2)*$O$52)/($O$48*SQRT($O$52)))-$O$48*SQRT($O$52)))*$AC$33*EXP(-#REF!*$O$52)-NORMSDIST(-((LN($EP118/$AC$33)+(#REF!+($O$48^2)/2)*$O$52)/($O$48*SQRT($O$52))))*$EP118)*100*$AB$33,0)</f>
        <v>0</v>
      </c>
      <c r="FV118" s="69">
        <f ca="1">IFERROR((NORMSDIST(-(((LN($EP118/$AC$34)+(#REF!+($O$48^2)/2)*$O$52)/($O$48*SQRT($O$52)))-$O$48*SQRT($O$52)))*$AC$34*EXP(-#REF!*$O$52)-NORMSDIST(-((LN($EP118/$AC$34)+(#REF!+($O$48^2)/2)*$O$52)/($O$48*SQRT($O$52))))*$EP118)*100*$AB$34,0)</f>
        <v>0</v>
      </c>
      <c r="FW118" s="69">
        <f ca="1">IFERROR((NORMSDIST(-(((LN($EP118/$AC$35)+(#REF!+($O$48^2)/2)*$O$52)/($O$48*SQRT($O$52)))-$O$48*SQRT($O$52)))*$AC$35*EXP(-#REF!*$O$52)-NORMSDIST(-((LN($EP118/$AC$35)+(#REF!+($O$48^2)/2)*$O$52)/($O$48*SQRT($O$52))))*$EP118)*100*$AB$35,0)</f>
        <v>0</v>
      </c>
      <c r="FX118" s="69">
        <f ca="1">IFERROR((NORMSDIST(-(((LN($EP118/$AC$36)+(#REF!+($O$48^2)/2)*$O$52)/($O$48*SQRT($O$52)))-$O$48*SQRT($O$52)))*$AC$36*EXP(-#REF!*$O$52)-NORMSDIST(-((LN($EP118/$AC$36)+(#REF!+($O$48^2)/2)*$O$52)/($O$48*SQRT($O$52))))*$EP118)*100*$AB$36,0)</f>
        <v>0</v>
      </c>
      <c r="FY118" s="69">
        <f ca="1">IFERROR((NORMSDIST(-(((LN($EP118/$AC$37)+(#REF!+($O$48^2)/2)*$O$52)/($O$48*SQRT($O$52)))-$O$48*SQRT($O$52)))*$AC$37*EXP(-#REF!*$O$52)-NORMSDIST(-((LN($EP118/$AC$37)+(#REF!+($O$48^2)/2)*$O$52)/($O$48*SQRT($O$52))))*$EP118)*100*$AB$37,0)</f>
        <v>0</v>
      </c>
      <c r="FZ118" s="69">
        <f ca="1">IFERROR((NORMSDIST(-(((LN($EP118/$AC$38)+(#REF!+($O$48^2)/2)*$O$52)/($O$48*SQRT($O$52)))-$O$48*SQRT($O$52)))*$AC$38*EXP(-#REF!*$O$52)-NORMSDIST(-((LN($EP118/$AC$38)+(#REF!+($O$48^2)/2)*$O$52)/($O$48*SQRT($O$52))))*$EP118)*100*$AB$38,0)</f>
        <v>0</v>
      </c>
      <c r="GA118" s="69">
        <f ca="1">IFERROR((NORMSDIST(-(((LN($EP118/$AC$39)+(#REF!+($O$48^2)/2)*$O$52)/($O$48*SQRT($O$52)))-$O$48*SQRT($O$52)))*$AC$39*EXP(-#REF!*$O$52)-NORMSDIST(-((LN($EP118/$AC$39)+(#REF!+($O$48^2)/2)*$O$52)/($O$48*SQRT($O$52))))*$EP118)*100*$AB$39,0)</f>
        <v>0</v>
      </c>
      <c r="GB118" s="69">
        <f ca="1">IFERROR((NORMSDIST(-(((LN($EP118/$AC$40)+(#REF!+($O$48^2)/2)*$O$52)/($O$48*SQRT($O$52)))-$O$48*SQRT($O$52)))*$AC$40*EXP(-#REF!*$O$52)-NORMSDIST(-((LN($EP118/$AC$40)+(#REF!+($O$48^2)/2)*$O$52)/($O$48*SQRT($O$52))))*$EP118)*100*$AB$40,0)</f>
        <v>0</v>
      </c>
      <c r="GC118" s="69">
        <f ca="1">IFERROR((NORMSDIST(-(((LN($EP118/$AC$41)+(#REF!+($O$48^2)/2)*$O$52)/($O$48*SQRT($O$52)))-$O$48*SQRT($O$52)))*$AC$41*EXP(-#REF!*$O$52)-NORMSDIST(-((LN($EP118/$AC$41)+(#REF!+($O$48^2)/2)*$O$52)/($O$48*SQRT($O$52))))*$EP118)*100*$AB$41,0)</f>
        <v>0</v>
      </c>
      <c r="GD118" s="69">
        <f ca="1">IFERROR((NORMSDIST(-(((LN($EP118/$AC$42)+(#REF!+($O$48^2)/2)*$O$52)/($O$48*SQRT($O$52)))-$O$48*SQRT($O$52)))*$AC$42*EXP(-#REF!*$O$52)-NORMSDIST(-((LN($EP118/$AC$42)+(#REF!+($O$48^2)/2)*$O$52)/($O$48*SQRT($O$52))))*$EP118)*100*$AB$42,0)</f>
        <v>0</v>
      </c>
      <c r="GE118" s="102">
        <f t="shared" ca="1" si="189"/>
        <v>0</v>
      </c>
    </row>
    <row r="119" spans="103:187">
      <c r="CY119" s="68">
        <f t="shared" si="186"/>
        <v>3957.6</v>
      </c>
      <c r="CZ119" s="69">
        <f t="shared" si="190"/>
        <v>0</v>
      </c>
      <c r="DA119" s="69">
        <f t="shared" si="191"/>
        <v>0</v>
      </c>
      <c r="DB119" s="69">
        <f t="shared" si="192"/>
        <v>0</v>
      </c>
      <c r="DC119" s="69">
        <f t="shared" si="193"/>
        <v>0</v>
      </c>
      <c r="DD119" s="69">
        <f t="shared" si="194"/>
        <v>0</v>
      </c>
      <c r="DE119" s="69">
        <f t="shared" si="195"/>
        <v>0</v>
      </c>
      <c r="DF119" s="69">
        <f t="shared" si="196"/>
        <v>0</v>
      </c>
      <c r="DG119" s="69">
        <f t="shared" si="197"/>
        <v>0</v>
      </c>
      <c r="DH119" s="69">
        <f t="shared" si="198"/>
        <v>0</v>
      </c>
      <c r="DI119" s="69">
        <f t="shared" si="199"/>
        <v>0</v>
      </c>
      <c r="DJ119" s="69">
        <f t="shared" si="200"/>
        <v>0</v>
      </c>
      <c r="DK119" s="69">
        <f t="shared" si="201"/>
        <v>0</v>
      </c>
      <c r="DL119" s="69">
        <f t="shared" si="202"/>
        <v>0</v>
      </c>
      <c r="DM119" s="69">
        <f t="shared" si="203"/>
        <v>0</v>
      </c>
      <c r="DN119" s="69">
        <f t="shared" si="204"/>
        <v>0</v>
      </c>
      <c r="DO119" s="69">
        <f t="shared" si="205"/>
        <v>0</v>
      </c>
      <c r="DP119" s="69">
        <f t="shared" si="206"/>
        <v>0</v>
      </c>
      <c r="DQ119" s="69">
        <f t="shared" si="207"/>
        <v>0</v>
      </c>
      <c r="DR119" s="69">
        <f t="shared" si="208"/>
        <v>0</v>
      </c>
      <c r="DS119" s="69">
        <f t="shared" si="209"/>
        <v>0</v>
      </c>
      <c r="DT119" s="69">
        <f t="shared" si="210"/>
        <v>0</v>
      </c>
      <c r="DU119" s="69">
        <f t="shared" si="211"/>
        <v>0</v>
      </c>
      <c r="DV119" s="69">
        <f t="shared" si="212"/>
        <v>0</v>
      </c>
      <c r="DW119" s="69">
        <f t="shared" si="213"/>
        <v>0</v>
      </c>
      <c r="DX119" s="69">
        <f t="shared" si="214"/>
        <v>0</v>
      </c>
      <c r="DY119" s="69">
        <f t="shared" si="215"/>
        <v>0</v>
      </c>
      <c r="DZ119" s="69">
        <f t="shared" si="216"/>
        <v>0</v>
      </c>
      <c r="EA119" s="69">
        <f t="shared" si="217"/>
        <v>0</v>
      </c>
      <c r="EB119" s="69">
        <f t="shared" si="218"/>
        <v>0</v>
      </c>
      <c r="EC119" s="69">
        <f t="shared" si="219"/>
        <v>0</v>
      </c>
      <c r="ED119" s="69">
        <f t="shared" si="220"/>
        <v>0</v>
      </c>
      <c r="EE119" s="69">
        <f t="shared" si="221"/>
        <v>0</v>
      </c>
      <c r="EF119" s="69">
        <f t="shared" si="222"/>
        <v>0</v>
      </c>
      <c r="EG119" s="69">
        <f t="shared" si="223"/>
        <v>0</v>
      </c>
      <c r="EH119" s="69">
        <f t="shared" si="224"/>
        <v>0</v>
      </c>
      <c r="EI119" s="69">
        <f t="shared" si="225"/>
        <v>0</v>
      </c>
      <c r="EJ119" s="69">
        <f t="shared" si="226"/>
        <v>0</v>
      </c>
      <c r="EK119" s="69">
        <f t="shared" si="227"/>
        <v>0</v>
      </c>
      <c r="EL119" s="69">
        <f t="shared" si="228"/>
        <v>0</v>
      </c>
      <c r="EM119" s="69">
        <f t="shared" si="229"/>
        <v>0</v>
      </c>
      <c r="EN119" s="102">
        <f t="shared" si="187"/>
        <v>0</v>
      </c>
      <c r="EO119" s="58"/>
      <c r="EP119" s="68">
        <f t="shared" si="188"/>
        <v>3957.6</v>
      </c>
      <c r="EQ119" s="69">
        <f ca="1">IFERROR((NORMSDIST(-(((LN($EP119/$AC$3)+(#REF!+($O$48^2)/2)*$O$52)/($O$48*SQRT($O$52)))-$O$48*SQRT($O$52)))*$AC$3*EXP(-#REF!*$O$52)-NORMSDIST(-((LN($EP119/$AC$3)+(#REF!+($O$48^2)/2)*$O$52)/($O$48*SQRT($O$52))))*$EP119)*100*$AB$3,0)</f>
        <v>0</v>
      </c>
      <c r="ER119" s="69">
        <f ca="1">IFERROR((NORMSDIST(-(((LN($EP119/$AC$4)+(#REF!+($O$48^2)/2)*$O$52)/($O$48*SQRT($O$52)))-$O$48*SQRT($O$52)))*$AC$4*EXP(-#REF!*$O$52)-NORMSDIST(-((LN($EP119/$AC$4)+(#REF!+($O$48^2)/2)*$O$52)/($O$48*SQRT($O$52))))*$EP119)*100*$AB$4,0)</f>
        <v>0</v>
      </c>
      <c r="ES119" s="69">
        <f ca="1">IFERROR((NORMSDIST(-(((LN($EP119/$AC$5)+(#REF!+($O$48^2)/2)*$O$52)/($O$48*SQRT($O$52)))-$O$48*SQRT($O$52)))*$AC$5*EXP(-#REF!*$O$52)-NORMSDIST(-((LN($EP119/$AC$5)+(#REF!+($O$48^2)/2)*$O$52)/($O$48*SQRT($O$52))))*$EP119)*100*$AB$5,0)</f>
        <v>0</v>
      </c>
      <c r="ET119" s="69">
        <f ca="1">IFERROR((NORMSDIST(-(((LN($EP119/$AC$6)+(#REF!+($O$48^2)/2)*$O$52)/($O$48*SQRT($O$52)))-$O$48*SQRT($O$52)))*$AC$6*EXP(-#REF!*$O$52)-NORMSDIST(-((LN($EP119/$AC$6)+(#REF!+($O$48^2)/2)*$O$52)/($O$48*SQRT($O$52))))*$EP119)*100*$AB$6,0)</f>
        <v>0</v>
      </c>
      <c r="EU119" s="69">
        <f ca="1">IFERROR((NORMSDIST(-(((LN($EP119/$AC$7)+(#REF!+($O$48^2)/2)*$O$52)/($O$48*SQRT($O$52)))-$O$48*SQRT($O$52)))*$AC$7*EXP(-#REF!*$O$52)-NORMSDIST(-((LN($EP119/$AC$7)+(#REF!+($O$48^2)/2)*$O$52)/($O$48*SQRT($O$52))))*$EP119)*100*$AB$7,0)</f>
        <v>0</v>
      </c>
      <c r="EV119" s="69">
        <f ca="1">IFERROR((NORMSDIST(-(((LN($EP119/$AC$8)+(#REF!+($O$48^2)/2)*$O$52)/($O$48*SQRT($O$52)))-$O$48*SQRT($O$52)))*$AC$8*EXP(-#REF!*$O$52)-NORMSDIST(-((LN($EP119/$AC$8)+(#REF!+($O$48^2)/2)*$O$52)/($O$48*SQRT($O$52))))*$EP119)*100*$AB$8,0)</f>
        <v>0</v>
      </c>
      <c r="EW119" s="69">
        <f ca="1">IFERROR((NORMSDIST(-(((LN($EP119/$AC$9)+(#REF!+($O$48^2)/2)*$O$52)/($O$48*SQRT($O$52)))-$O$48*SQRT($O$52)))*$AC$9*EXP(-#REF!*$O$52)-NORMSDIST(-((LN($EP119/$AC$9)+(#REF!+($O$48^2)/2)*$O$52)/($O$48*SQRT($O$52))))*$EP119)*100*$AB$9,0)</f>
        <v>0</v>
      </c>
      <c r="EX119" s="69">
        <f ca="1">IFERROR((NORMSDIST(-(((LN($EP119/$AC$10)+(#REF!+($O$48^2)/2)*$O$52)/($O$48*SQRT($O$52)))-$O$48*SQRT($O$52)))*$AC$10*EXP(-#REF!*$O$52)-NORMSDIST(-((LN($EP119/$AC$10)+(#REF!+($O$48^2)/2)*$O$52)/($O$48*SQRT($O$52))))*$EP119)*100*$AB$10,0)</f>
        <v>0</v>
      </c>
      <c r="EY119" s="69">
        <f ca="1">IFERROR((NORMSDIST(-(((LN($EP119/$AC$11)+(#REF!+($O$48^2)/2)*$O$52)/($O$48*SQRT($O$52)))-$O$48*SQRT($O$52)))*$AC$11*EXP(-#REF!*$O$52)-NORMSDIST(-((LN($EP119/$AC$11)+(#REF!+($O$48^2)/2)*$O$52)/($O$48*SQRT($O$52))))*$EP119)*100*$AB$11,0)</f>
        <v>0</v>
      </c>
      <c r="EZ119" s="69">
        <f ca="1">IFERROR((NORMSDIST(-(((LN($EP119/$AC$12)+(#REF!+($O$48^2)/2)*$O$52)/($O$48*SQRT($O$52)))-$O$48*SQRT($O$52)))*$AC$12*EXP(-#REF!*$O$52)-NORMSDIST(-((LN($EP119/$AC$12)+(#REF!+($O$48^2)/2)*$O$52)/($O$48*SQRT($O$52))))*$EP119)*100*$AB$12,0)</f>
        <v>0</v>
      </c>
      <c r="FA119" s="69">
        <f ca="1">IFERROR((NORMSDIST(-(((LN($EP119/$AC$13)+(#REF!+($O$48^2)/2)*$O$52)/($O$48*SQRT($O$52)))-$O$48*SQRT($O$52)))*$AC$13*EXP(-#REF!*$O$52)-NORMSDIST(-((LN($EP119/$AC$13)+(#REF!+($O$48^2)/2)*$O$52)/($O$48*SQRT($O$52))))*$EP119)*100*$AB$13,0)</f>
        <v>0</v>
      </c>
      <c r="FB119" s="69">
        <f ca="1">IFERROR((NORMSDIST(-(((LN($EP119/$AC$14)+(#REF!+($O$48^2)/2)*$O$52)/($O$48*SQRT($O$52)))-$O$48*SQRT($O$52)))*$AC$14*EXP(-#REF!*$O$52)-NORMSDIST(-((LN($EP119/$AC$14)+(#REF!+($O$48^2)/2)*$O$52)/($O$48*SQRT($O$52))))*$EP119)*100*$AB$14,0)</f>
        <v>0</v>
      </c>
      <c r="FC119" s="69">
        <f ca="1">IFERROR((NORMSDIST(-(((LN($EP119/$AC$15)+(#REF!+($O$48^2)/2)*$O$52)/($O$48*SQRT($O$52)))-$O$48*SQRT($O$52)))*$AC$15*EXP(-#REF!*$O$52)-NORMSDIST(-((LN($EP119/$AC$15)+(#REF!+($O$48^2)/2)*$O$52)/($O$48*SQRT($O$52))))*$EP119)*100*$AB$15,0)</f>
        <v>0</v>
      </c>
      <c r="FD119" s="69">
        <f ca="1">IFERROR((NORMSDIST(-(((LN($EP119/$AC$16)+(#REF!+($O$48^2)/2)*$O$52)/($O$48*SQRT($O$52)))-$O$48*SQRT($O$52)))*$AC$16*EXP(-#REF!*$O$52)-NORMSDIST(-((LN($EP119/$AC$16)+(#REF!+($O$48^2)/2)*$O$52)/($O$48*SQRT($O$52))))*$EP119)*100*$AB$16,0)</f>
        <v>0</v>
      </c>
      <c r="FE119" s="69">
        <f ca="1">IFERROR((NORMSDIST(-(((LN($EP119/$AC$17)+(#REF!+($O$48^2)/2)*$O$52)/($O$48*SQRT($O$52)))-$O$48*SQRT($O$52)))*$AC$17*EXP(-#REF!*$O$52)-NORMSDIST(-((LN($EP119/$AC$17)+(#REF!+($O$48^2)/2)*$O$52)/($O$48*SQRT($O$52))))*$EP119)*100*$AB$17,0)</f>
        <v>0</v>
      </c>
      <c r="FF119" s="69">
        <f ca="1">IFERROR((NORMSDIST(-(((LN($EP119/$AC$18)+(#REF!+($O$48^2)/2)*$O$52)/($O$48*SQRT($O$52)))-$O$48*SQRT($O$52)))*$AC$18*EXP(-#REF!*$O$52)-NORMSDIST(-((LN($EP119/$AC$18)+(#REF!+($O$48^2)/2)*$O$52)/($O$48*SQRT($O$52))))*$EP119)*100*$AB$18,0)</f>
        <v>0</v>
      </c>
      <c r="FG119" s="69">
        <f ca="1">IFERROR((NORMSDIST(-(((LN($EP119/$AC$19)+(#REF!+($O$48^2)/2)*$O$52)/($O$48*SQRT($O$52)))-$O$48*SQRT($O$52)))*$AC$19*EXP(-#REF!*$O$52)-NORMSDIST(-((LN($EP119/$AC$19)+(#REF!+($O$48^2)/2)*$O$52)/($O$48*SQRT($O$52))))*$EP119)*100*$AB$19,0)</f>
        <v>0</v>
      </c>
      <c r="FH119" s="69">
        <f ca="1">IFERROR((NORMSDIST(-(((LN($EP119/$AC$20)+(#REF!+($O$48^2)/2)*$O$52)/($O$48*SQRT($O$52)))-$O$48*SQRT($O$52)))*$AC$20*EXP(-#REF!*$O$52)-NORMSDIST(-((LN($EP119/$AC$20)+(#REF!+($O$48^2)/2)*$O$52)/($O$48*SQRT($O$52))))*$EP119)*100*$AB$20,0)</f>
        <v>0</v>
      </c>
      <c r="FI119" s="69">
        <f ca="1">IFERROR((NORMSDIST(-(((LN($EP119/$AC$21)+(#REF!+($O$48^2)/2)*$O$52)/($O$48*SQRT($O$52)))-$O$48*SQRT($O$52)))*$AC$21*EXP(-#REF!*$O$52)-NORMSDIST(-((LN($EP119/$AC$21)+(#REF!+($O$48^2)/2)*$O$52)/($O$48*SQRT($O$52))))*$EP119)*100*$AB$21,0)</f>
        <v>0</v>
      </c>
      <c r="FJ119" s="69">
        <f ca="1">IFERROR((NORMSDIST(-(((LN($EP119/$AC$22)+(#REF!+($O$48^2)/2)*$O$52)/($O$48*SQRT($O$52)))-$O$48*SQRT($O$52)))*$AC$22*EXP(-#REF!*$O$52)-NORMSDIST(-((LN($EP119/$AC$22)+(#REF!+($O$48^2)/2)*$O$52)/($O$48*SQRT($O$52))))*$EP119)*100*$AB$22,0)</f>
        <v>0</v>
      </c>
      <c r="FK119" s="69">
        <f ca="1">IFERROR((NORMSDIST(-(((LN($EP119/$AC$23)+(#REF!+($O$48^2)/2)*$O$52)/($O$48*SQRT($O$52)))-$O$48*SQRT($O$52)))*$AC$23*EXP(-#REF!*$O$52)-NORMSDIST(-((LN($EP119/$AC$23)+(#REF!+($O$48^2)/2)*$O$52)/($O$48*SQRT($O$52))))*$EP119)*100*$AB$23,0)</f>
        <v>0</v>
      </c>
      <c r="FL119" s="69">
        <f ca="1">IFERROR((NORMSDIST(-(((LN($EP119/$AC$24)+(#REF!+($O$48^2)/2)*$O$52)/($O$48*SQRT($O$52)))-$O$48*SQRT($O$52)))*$AC$24*EXP(-#REF!*$O$52)-NORMSDIST(-((LN($EP119/$AC$24)+(#REF!+($O$48^2)/2)*$O$52)/($O$48*SQRT($O$52))))*$EP119)*100*$AB$24,0)</f>
        <v>0</v>
      </c>
      <c r="FM119" s="69">
        <f ca="1">IFERROR((NORMSDIST(-(((LN($EP119/$AC$25)+(#REF!+($O$48^2)/2)*$O$52)/($O$48*SQRT($O$52)))-$O$48*SQRT($O$52)))*$AC$25*EXP(-#REF!*$O$52)-NORMSDIST(-((LN($EP119/$AC$25)+(#REF!+($O$48^2)/2)*$O$52)/($O$48*SQRT($O$52))))*$EP119)*100*$AB$25,0)</f>
        <v>0</v>
      </c>
      <c r="FN119" s="69">
        <f ca="1">IFERROR((NORMSDIST(-(((LN($EP119/$AC$26)+(#REF!+($O$48^2)/2)*$O$52)/($O$48*SQRT($O$52)))-$O$48*SQRT($O$52)))*$AC$26*EXP(-#REF!*$O$52)-NORMSDIST(-((LN($EP119/$AC$26)+(#REF!+($O$48^2)/2)*$O$52)/($O$48*SQRT($O$52))))*$EP119)*100*$AB$26,0)</f>
        <v>0</v>
      </c>
      <c r="FO119" s="69">
        <f ca="1">IFERROR((NORMSDIST(-(((LN($EP119/$AC$27)+(#REF!+($O$48^2)/2)*$O$52)/($O$48*SQRT($O$52)))-$O$48*SQRT($O$52)))*$AC$27*EXP(-#REF!*$O$52)-NORMSDIST(-((LN($EP119/$AC$27)+(#REF!+($O$48^2)/2)*$O$52)/($O$48*SQRT($O$52))))*$EP119)*100*$AB$27,0)</f>
        <v>0</v>
      </c>
      <c r="FP119" s="69">
        <f ca="1">IFERROR((NORMSDIST(-(((LN($EP119/$AC$28)+(#REF!+($O$48^2)/2)*$O$52)/($O$48*SQRT($O$52)))-$O$48*SQRT($O$52)))*$AC$28*EXP(-#REF!*$O$52)-NORMSDIST(-((LN($EP119/$AC$28)+(#REF!+($O$48^2)/2)*$O$52)/($O$48*SQRT($O$52))))*$EP119)*100*$AB$28,0)</f>
        <v>0</v>
      </c>
      <c r="FQ119" s="69">
        <f ca="1">IFERROR((NORMSDIST(-(((LN($EP119/$AC$29)+(#REF!+($O$48^2)/2)*$O$52)/($O$48*SQRT($O$52)))-$O$48*SQRT($O$52)))*$AC$29*EXP(-#REF!*$O$52)-NORMSDIST(-((LN($EP119/$AC$29)+(#REF!+($O$48^2)/2)*$O$52)/($O$48*SQRT($O$52))))*$EP119)*100*$AB$29,0)</f>
        <v>0</v>
      </c>
      <c r="FR119" s="69">
        <f ca="1">IFERROR((NORMSDIST(-(((LN($EP119/$AC$30)+(#REF!+($O$48^2)/2)*$O$52)/($O$48*SQRT($O$52)))-$O$48*SQRT($O$52)))*$AC$30*EXP(-#REF!*$O$52)-NORMSDIST(-((LN($EP119/$AC$30)+(#REF!+($O$48^2)/2)*$O$52)/($O$48*SQRT($O$52))))*$EP119)*100*$AB$30,0)</f>
        <v>0</v>
      </c>
      <c r="FS119" s="69">
        <f ca="1">IFERROR((NORMSDIST(-(((LN($EP119/$AC$31)+(#REF!+($O$48^2)/2)*$O$52)/($O$48*SQRT($O$52)))-$O$48*SQRT($O$52)))*$AC$31*EXP(-#REF!*$O$52)-NORMSDIST(-((LN($EP119/$AC$31)+(#REF!+($O$48^2)/2)*$O$52)/($O$48*SQRT($O$52))))*$EP119)*100*$AB$31,0)</f>
        <v>0</v>
      </c>
      <c r="FT119" s="69">
        <f ca="1">IFERROR((NORMSDIST(-(((LN($EP119/$AC$32)+(#REF!+($O$48^2)/2)*$O$52)/($O$48*SQRT($O$52)))-$O$48*SQRT($O$52)))*$AC$32*EXP(-#REF!*$O$52)-NORMSDIST(-((LN($EP119/$AC$32)+(#REF!+($O$48^2)/2)*$O$52)/($O$48*SQRT($O$52))))*$EP119)*100*$AB$32,0)</f>
        <v>0</v>
      </c>
      <c r="FU119" s="69">
        <f ca="1">IFERROR((NORMSDIST(-(((LN($EP119/$AC$33)+(#REF!+($O$48^2)/2)*$O$52)/($O$48*SQRT($O$52)))-$O$48*SQRT($O$52)))*$AC$33*EXP(-#REF!*$O$52)-NORMSDIST(-((LN($EP119/$AC$33)+(#REF!+($O$48^2)/2)*$O$52)/($O$48*SQRT($O$52))))*$EP119)*100*$AB$33,0)</f>
        <v>0</v>
      </c>
      <c r="FV119" s="69">
        <f ca="1">IFERROR((NORMSDIST(-(((LN($EP119/$AC$34)+(#REF!+($O$48^2)/2)*$O$52)/($O$48*SQRT($O$52)))-$O$48*SQRT($O$52)))*$AC$34*EXP(-#REF!*$O$52)-NORMSDIST(-((LN($EP119/$AC$34)+(#REF!+($O$48^2)/2)*$O$52)/($O$48*SQRT($O$52))))*$EP119)*100*$AB$34,0)</f>
        <v>0</v>
      </c>
      <c r="FW119" s="69">
        <f ca="1">IFERROR((NORMSDIST(-(((LN($EP119/$AC$35)+(#REF!+($O$48^2)/2)*$O$52)/($O$48*SQRT($O$52)))-$O$48*SQRT($O$52)))*$AC$35*EXP(-#REF!*$O$52)-NORMSDIST(-((LN($EP119/$AC$35)+(#REF!+($O$48^2)/2)*$O$52)/($O$48*SQRT($O$52))))*$EP119)*100*$AB$35,0)</f>
        <v>0</v>
      </c>
      <c r="FX119" s="69">
        <f ca="1">IFERROR((NORMSDIST(-(((LN($EP119/$AC$36)+(#REF!+($O$48^2)/2)*$O$52)/($O$48*SQRT($O$52)))-$O$48*SQRT($O$52)))*$AC$36*EXP(-#REF!*$O$52)-NORMSDIST(-((LN($EP119/$AC$36)+(#REF!+($O$48^2)/2)*$O$52)/($O$48*SQRT($O$52))))*$EP119)*100*$AB$36,0)</f>
        <v>0</v>
      </c>
      <c r="FY119" s="69">
        <f ca="1">IFERROR((NORMSDIST(-(((LN($EP119/$AC$37)+(#REF!+($O$48^2)/2)*$O$52)/($O$48*SQRT($O$52)))-$O$48*SQRT($O$52)))*$AC$37*EXP(-#REF!*$O$52)-NORMSDIST(-((LN($EP119/$AC$37)+(#REF!+($O$48^2)/2)*$O$52)/($O$48*SQRT($O$52))))*$EP119)*100*$AB$37,0)</f>
        <v>0</v>
      </c>
      <c r="FZ119" s="69">
        <f ca="1">IFERROR((NORMSDIST(-(((LN($EP119/$AC$38)+(#REF!+($O$48^2)/2)*$O$52)/($O$48*SQRT($O$52)))-$O$48*SQRT($O$52)))*$AC$38*EXP(-#REF!*$O$52)-NORMSDIST(-((LN($EP119/$AC$38)+(#REF!+($O$48^2)/2)*$O$52)/($O$48*SQRT($O$52))))*$EP119)*100*$AB$38,0)</f>
        <v>0</v>
      </c>
      <c r="GA119" s="69">
        <f ca="1">IFERROR((NORMSDIST(-(((LN($EP119/$AC$39)+(#REF!+($O$48^2)/2)*$O$52)/($O$48*SQRT($O$52)))-$O$48*SQRT($O$52)))*$AC$39*EXP(-#REF!*$O$52)-NORMSDIST(-((LN($EP119/$AC$39)+(#REF!+($O$48^2)/2)*$O$52)/($O$48*SQRT($O$52))))*$EP119)*100*$AB$39,0)</f>
        <v>0</v>
      </c>
      <c r="GB119" s="69">
        <f ca="1">IFERROR((NORMSDIST(-(((LN($EP119/$AC$40)+(#REF!+($O$48^2)/2)*$O$52)/($O$48*SQRT($O$52)))-$O$48*SQRT($O$52)))*$AC$40*EXP(-#REF!*$O$52)-NORMSDIST(-((LN($EP119/$AC$40)+(#REF!+($O$48^2)/2)*$O$52)/($O$48*SQRT($O$52))))*$EP119)*100*$AB$40,0)</f>
        <v>0</v>
      </c>
      <c r="GC119" s="69">
        <f ca="1">IFERROR((NORMSDIST(-(((LN($EP119/$AC$41)+(#REF!+($O$48^2)/2)*$O$52)/($O$48*SQRT($O$52)))-$O$48*SQRT($O$52)))*$AC$41*EXP(-#REF!*$O$52)-NORMSDIST(-((LN($EP119/$AC$41)+(#REF!+($O$48^2)/2)*$O$52)/($O$48*SQRT($O$52))))*$EP119)*100*$AB$41,0)</f>
        <v>0</v>
      </c>
      <c r="GD119" s="69">
        <f ca="1">IFERROR((NORMSDIST(-(((LN($EP119/$AC$42)+(#REF!+($O$48^2)/2)*$O$52)/($O$48*SQRT($O$52)))-$O$48*SQRT($O$52)))*$AC$42*EXP(-#REF!*$O$52)-NORMSDIST(-((LN($EP119/$AC$42)+(#REF!+($O$48^2)/2)*$O$52)/($O$48*SQRT($O$52))))*$EP119)*100*$AB$42,0)</f>
        <v>0</v>
      </c>
      <c r="GE119" s="102">
        <f t="shared" ca="1" si="189"/>
        <v>0</v>
      </c>
    </row>
    <row r="120" spans="103:187">
      <c r="CY120" s="68">
        <f t="shared" si="186"/>
        <v>4036.752</v>
      </c>
      <c r="CZ120" s="69">
        <f t="shared" si="190"/>
        <v>0</v>
      </c>
      <c r="DA120" s="69">
        <f t="shared" si="191"/>
        <v>0</v>
      </c>
      <c r="DB120" s="69">
        <f t="shared" si="192"/>
        <v>0</v>
      </c>
      <c r="DC120" s="69">
        <f t="shared" si="193"/>
        <v>0</v>
      </c>
      <c r="DD120" s="69">
        <f t="shared" si="194"/>
        <v>0</v>
      </c>
      <c r="DE120" s="69">
        <f t="shared" si="195"/>
        <v>0</v>
      </c>
      <c r="DF120" s="69">
        <f t="shared" si="196"/>
        <v>0</v>
      </c>
      <c r="DG120" s="69">
        <f t="shared" si="197"/>
        <v>0</v>
      </c>
      <c r="DH120" s="69">
        <f t="shared" si="198"/>
        <v>0</v>
      </c>
      <c r="DI120" s="69">
        <f t="shared" si="199"/>
        <v>0</v>
      </c>
      <c r="DJ120" s="69">
        <f t="shared" si="200"/>
        <v>0</v>
      </c>
      <c r="DK120" s="69">
        <f t="shared" si="201"/>
        <v>0</v>
      </c>
      <c r="DL120" s="69">
        <f t="shared" si="202"/>
        <v>0</v>
      </c>
      <c r="DM120" s="69">
        <f t="shared" si="203"/>
        <v>0</v>
      </c>
      <c r="DN120" s="69">
        <f t="shared" si="204"/>
        <v>0</v>
      </c>
      <c r="DO120" s="69">
        <f t="shared" si="205"/>
        <v>0</v>
      </c>
      <c r="DP120" s="69">
        <f t="shared" si="206"/>
        <v>0</v>
      </c>
      <c r="DQ120" s="69">
        <f t="shared" si="207"/>
        <v>0</v>
      </c>
      <c r="DR120" s="69">
        <f t="shared" si="208"/>
        <v>0</v>
      </c>
      <c r="DS120" s="69">
        <f t="shared" si="209"/>
        <v>0</v>
      </c>
      <c r="DT120" s="69">
        <f t="shared" si="210"/>
        <v>0</v>
      </c>
      <c r="DU120" s="69">
        <f t="shared" si="211"/>
        <v>0</v>
      </c>
      <c r="DV120" s="69">
        <f t="shared" si="212"/>
        <v>0</v>
      </c>
      <c r="DW120" s="69">
        <f t="shared" si="213"/>
        <v>0</v>
      </c>
      <c r="DX120" s="69">
        <f t="shared" si="214"/>
        <v>0</v>
      </c>
      <c r="DY120" s="69">
        <f t="shared" si="215"/>
        <v>0</v>
      </c>
      <c r="DZ120" s="69">
        <f t="shared" si="216"/>
        <v>0</v>
      </c>
      <c r="EA120" s="69">
        <f t="shared" si="217"/>
        <v>0</v>
      </c>
      <c r="EB120" s="69">
        <f t="shared" si="218"/>
        <v>0</v>
      </c>
      <c r="EC120" s="69">
        <f t="shared" si="219"/>
        <v>0</v>
      </c>
      <c r="ED120" s="69">
        <f t="shared" si="220"/>
        <v>0</v>
      </c>
      <c r="EE120" s="69">
        <f t="shared" si="221"/>
        <v>0</v>
      </c>
      <c r="EF120" s="69">
        <f t="shared" si="222"/>
        <v>0</v>
      </c>
      <c r="EG120" s="69">
        <f t="shared" si="223"/>
        <v>0</v>
      </c>
      <c r="EH120" s="69">
        <f t="shared" si="224"/>
        <v>0</v>
      </c>
      <c r="EI120" s="69">
        <f t="shared" si="225"/>
        <v>0</v>
      </c>
      <c r="EJ120" s="69">
        <f t="shared" si="226"/>
        <v>0</v>
      </c>
      <c r="EK120" s="69">
        <f t="shared" si="227"/>
        <v>0</v>
      </c>
      <c r="EL120" s="69">
        <f t="shared" si="228"/>
        <v>0</v>
      </c>
      <c r="EM120" s="69">
        <f t="shared" si="229"/>
        <v>0</v>
      </c>
      <c r="EN120" s="102">
        <f t="shared" si="187"/>
        <v>0</v>
      </c>
      <c r="EO120" s="58"/>
      <c r="EP120" s="68">
        <f t="shared" si="188"/>
        <v>4036.752</v>
      </c>
      <c r="EQ120" s="69">
        <f ca="1">IFERROR((NORMSDIST(-(((LN($EP120/$AC$3)+(#REF!+($O$48^2)/2)*$O$52)/($O$48*SQRT($O$52)))-$O$48*SQRT($O$52)))*$AC$3*EXP(-#REF!*$O$52)-NORMSDIST(-((LN($EP120/$AC$3)+(#REF!+($O$48^2)/2)*$O$52)/($O$48*SQRT($O$52))))*$EP120)*100*$AB$3,0)</f>
        <v>0</v>
      </c>
      <c r="ER120" s="69">
        <f ca="1">IFERROR((NORMSDIST(-(((LN($EP120/$AC$4)+(#REF!+($O$48^2)/2)*$O$52)/($O$48*SQRT($O$52)))-$O$48*SQRT($O$52)))*$AC$4*EXP(-#REF!*$O$52)-NORMSDIST(-((LN($EP120/$AC$4)+(#REF!+($O$48^2)/2)*$O$52)/($O$48*SQRT($O$52))))*$EP120)*100*$AB$4,0)</f>
        <v>0</v>
      </c>
      <c r="ES120" s="69">
        <f ca="1">IFERROR((NORMSDIST(-(((LN($EP120/$AC$5)+(#REF!+($O$48^2)/2)*$O$52)/($O$48*SQRT($O$52)))-$O$48*SQRT($O$52)))*$AC$5*EXP(-#REF!*$O$52)-NORMSDIST(-((LN($EP120/$AC$5)+(#REF!+($O$48^2)/2)*$O$52)/($O$48*SQRT($O$52))))*$EP120)*100*$AB$5,0)</f>
        <v>0</v>
      </c>
      <c r="ET120" s="69">
        <f ca="1">IFERROR((NORMSDIST(-(((LN($EP120/$AC$6)+(#REF!+($O$48^2)/2)*$O$52)/($O$48*SQRT($O$52)))-$O$48*SQRT($O$52)))*$AC$6*EXP(-#REF!*$O$52)-NORMSDIST(-((LN($EP120/$AC$6)+(#REF!+($O$48^2)/2)*$O$52)/($O$48*SQRT($O$52))))*$EP120)*100*$AB$6,0)</f>
        <v>0</v>
      </c>
      <c r="EU120" s="69">
        <f ca="1">IFERROR((NORMSDIST(-(((LN($EP120/$AC$7)+(#REF!+($O$48^2)/2)*$O$52)/($O$48*SQRT($O$52)))-$O$48*SQRT($O$52)))*$AC$7*EXP(-#REF!*$O$52)-NORMSDIST(-((LN($EP120/$AC$7)+(#REF!+($O$48^2)/2)*$O$52)/($O$48*SQRT($O$52))))*$EP120)*100*$AB$7,0)</f>
        <v>0</v>
      </c>
      <c r="EV120" s="69">
        <f ca="1">IFERROR((NORMSDIST(-(((LN($EP120/$AC$8)+(#REF!+($O$48^2)/2)*$O$52)/($O$48*SQRT($O$52)))-$O$48*SQRT($O$52)))*$AC$8*EXP(-#REF!*$O$52)-NORMSDIST(-((LN($EP120/$AC$8)+(#REF!+($O$48^2)/2)*$O$52)/($O$48*SQRT($O$52))))*$EP120)*100*$AB$8,0)</f>
        <v>0</v>
      </c>
      <c r="EW120" s="69">
        <f ca="1">IFERROR((NORMSDIST(-(((LN($EP120/$AC$9)+(#REF!+($O$48^2)/2)*$O$52)/($O$48*SQRT($O$52)))-$O$48*SQRT($O$52)))*$AC$9*EXP(-#REF!*$O$52)-NORMSDIST(-((LN($EP120/$AC$9)+(#REF!+($O$48^2)/2)*$O$52)/($O$48*SQRT($O$52))))*$EP120)*100*$AB$9,0)</f>
        <v>0</v>
      </c>
      <c r="EX120" s="69">
        <f ca="1">IFERROR((NORMSDIST(-(((LN($EP120/$AC$10)+(#REF!+($O$48^2)/2)*$O$52)/($O$48*SQRT($O$52)))-$O$48*SQRT($O$52)))*$AC$10*EXP(-#REF!*$O$52)-NORMSDIST(-((LN($EP120/$AC$10)+(#REF!+($O$48^2)/2)*$O$52)/($O$48*SQRT($O$52))))*$EP120)*100*$AB$10,0)</f>
        <v>0</v>
      </c>
      <c r="EY120" s="69">
        <f ca="1">IFERROR((NORMSDIST(-(((LN($EP120/$AC$11)+(#REF!+($O$48^2)/2)*$O$52)/($O$48*SQRT($O$52)))-$O$48*SQRT($O$52)))*$AC$11*EXP(-#REF!*$O$52)-NORMSDIST(-((LN($EP120/$AC$11)+(#REF!+($O$48^2)/2)*$O$52)/($O$48*SQRT($O$52))))*$EP120)*100*$AB$11,0)</f>
        <v>0</v>
      </c>
      <c r="EZ120" s="69">
        <f ca="1">IFERROR((NORMSDIST(-(((LN($EP120/$AC$12)+(#REF!+($O$48^2)/2)*$O$52)/($O$48*SQRT($O$52)))-$O$48*SQRT($O$52)))*$AC$12*EXP(-#REF!*$O$52)-NORMSDIST(-((LN($EP120/$AC$12)+(#REF!+($O$48^2)/2)*$O$52)/($O$48*SQRT($O$52))))*$EP120)*100*$AB$12,0)</f>
        <v>0</v>
      </c>
      <c r="FA120" s="69">
        <f ca="1">IFERROR((NORMSDIST(-(((LN($EP120/$AC$13)+(#REF!+($O$48^2)/2)*$O$52)/($O$48*SQRT($O$52)))-$O$48*SQRT($O$52)))*$AC$13*EXP(-#REF!*$O$52)-NORMSDIST(-((LN($EP120/$AC$13)+(#REF!+($O$48^2)/2)*$O$52)/($O$48*SQRT($O$52))))*$EP120)*100*$AB$13,0)</f>
        <v>0</v>
      </c>
      <c r="FB120" s="69">
        <f ca="1">IFERROR((NORMSDIST(-(((LN($EP120/$AC$14)+(#REF!+($O$48^2)/2)*$O$52)/($O$48*SQRT($O$52)))-$O$48*SQRT($O$52)))*$AC$14*EXP(-#REF!*$O$52)-NORMSDIST(-((LN($EP120/$AC$14)+(#REF!+($O$48^2)/2)*$O$52)/($O$48*SQRT($O$52))))*$EP120)*100*$AB$14,0)</f>
        <v>0</v>
      </c>
      <c r="FC120" s="69">
        <f ca="1">IFERROR((NORMSDIST(-(((LN($EP120/$AC$15)+(#REF!+($O$48^2)/2)*$O$52)/($O$48*SQRT($O$52)))-$O$48*SQRT($O$52)))*$AC$15*EXP(-#REF!*$O$52)-NORMSDIST(-((LN($EP120/$AC$15)+(#REF!+($O$48^2)/2)*$O$52)/($O$48*SQRT($O$52))))*$EP120)*100*$AB$15,0)</f>
        <v>0</v>
      </c>
      <c r="FD120" s="69">
        <f ca="1">IFERROR((NORMSDIST(-(((LN($EP120/$AC$16)+(#REF!+($O$48^2)/2)*$O$52)/($O$48*SQRT($O$52)))-$O$48*SQRT($O$52)))*$AC$16*EXP(-#REF!*$O$52)-NORMSDIST(-((LN($EP120/$AC$16)+(#REF!+($O$48^2)/2)*$O$52)/($O$48*SQRT($O$52))))*$EP120)*100*$AB$16,0)</f>
        <v>0</v>
      </c>
      <c r="FE120" s="69">
        <f ca="1">IFERROR((NORMSDIST(-(((LN($EP120/$AC$17)+(#REF!+($O$48^2)/2)*$O$52)/($O$48*SQRT($O$52)))-$O$48*SQRT($O$52)))*$AC$17*EXP(-#REF!*$O$52)-NORMSDIST(-((LN($EP120/$AC$17)+(#REF!+($O$48^2)/2)*$O$52)/($O$48*SQRT($O$52))))*$EP120)*100*$AB$17,0)</f>
        <v>0</v>
      </c>
      <c r="FF120" s="69">
        <f ca="1">IFERROR((NORMSDIST(-(((LN($EP120/$AC$18)+(#REF!+($O$48^2)/2)*$O$52)/($O$48*SQRT($O$52)))-$O$48*SQRT($O$52)))*$AC$18*EXP(-#REF!*$O$52)-NORMSDIST(-((LN($EP120/$AC$18)+(#REF!+($O$48^2)/2)*$O$52)/($O$48*SQRT($O$52))))*$EP120)*100*$AB$18,0)</f>
        <v>0</v>
      </c>
      <c r="FG120" s="69">
        <f ca="1">IFERROR((NORMSDIST(-(((LN($EP120/$AC$19)+(#REF!+($O$48^2)/2)*$O$52)/($O$48*SQRT($O$52)))-$O$48*SQRT($O$52)))*$AC$19*EXP(-#REF!*$O$52)-NORMSDIST(-((LN($EP120/$AC$19)+(#REF!+($O$48^2)/2)*$O$52)/($O$48*SQRT($O$52))))*$EP120)*100*$AB$19,0)</f>
        <v>0</v>
      </c>
      <c r="FH120" s="69">
        <f ca="1">IFERROR((NORMSDIST(-(((LN($EP120/$AC$20)+(#REF!+($O$48^2)/2)*$O$52)/($O$48*SQRT($O$52)))-$O$48*SQRT($O$52)))*$AC$20*EXP(-#REF!*$O$52)-NORMSDIST(-((LN($EP120/$AC$20)+(#REF!+($O$48^2)/2)*$O$52)/($O$48*SQRT($O$52))))*$EP120)*100*$AB$20,0)</f>
        <v>0</v>
      </c>
      <c r="FI120" s="69">
        <f ca="1">IFERROR((NORMSDIST(-(((LN($EP120/$AC$21)+(#REF!+($O$48^2)/2)*$O$52)/($O$48*SQRT($O$52)))-$O$48*SQRT($O$52)))*$AC$21*EXP(-#REF!*$O$52)-NORMSDIST(-((LN($EP120/$AC$21)+(#REF!+($O$48^2)/2)*$O$52)/($O$48*SQRT($O$52))))*$EP120)*100*$AB$21,0)</f>
        <v>0</v>
      </c>
      <c r="FJ120" s="69">
        <f ca="1">IFERROR((NORMSDIST(-(((LN($EP120/$AC$22)+(#REF!+($O$48^2)/2)*$O$52)/($O$48*SQRT($O$52)))-$O$48*SQRT($O$52)))*$AC$22*EXP(-#REF!*$O$52)-NORMSDIST(-((LN($EP120/$AC$22)+(#REF!+($O$48^2)/2)*$O$52)/($O$48*SQRT($O$52))))*$EP120)*100*$AB$22,0)</f>
        <v>0</v>
      </c>
      <c r="FK120" s="69">
        <f ca="1">IFERROR((NORMSDIST(-(((LN($EP120/$AC$23)+(#REF!+($O$48^2)/2)*$O$52)/($O$48*SQRT($O$52)))-$O$48*SQRT($O$52)))*$AC$23*EXP(-#REF!*$O$52)-NORMSDIST(-((LN($EP120/$AC$23)+(#REF!+($O$48^2)/2)*$O$52)/($O$48*SQRT($O$52))))*$EP120)*100*$AB$23,0)</f>
        <v>0</v>
      </c>
      <c r="FL120" s="69">
        <f ca="1">IFERROR((NORMSDIST(-(((LN($EP120/$AC$24)+(#REF!+($O$48^2)/2)*$O$52)/($O$48*SQRT($O$52)))-$O$48*SQRT($O$52)))*$AC$24*EXP(-#REF!*$O$52)-NORMSDIST(-((LN($EP120/$AC$24)+(#REF!+($O$48^2)/2)*$O$52)/($O$48*SQRT($O$52))))*$EP120)*100*$AB$24,0)</f>
        <v>0</v>
      </c>
      <c r="FM120" s="69">
        <f ca="1">IFERROR((NORMSDIST(-(((LN($EP120/$AC$25)+(#REF!+($O$48^2)/2)*$O$52)/($O$48*SQRT($O$52)))-$O$48*SQRT($O$52)))*$AC$25*EXP(-#REF!*$O$52)-NORMSDIST(-((LN($EP120/$AC$25)+(#REF!+($O$48^2)/2)*$O$52)/($O$48*SQRT($O$52))))*$EP120)*100*$AB$25,0)</f>
        <v>0</v>
      </c>
      <c r="FN120" s="69">
        <f ca="1">IFERROR((NORMSDIST(-(((LN($EP120/$AC$26)+(#REF!+($O$48^2)/2)*$O$52)/($O$48*SQRT($O$52)))-$O$48*SQRT($O$52)))*$AC$26*EXP(-#REF!*$O$52)-NORMSDIST(-((LN($EP120/$AC$26)+(#REF!+($O$48^2)/2)*$O$52)/($O$48*SQRT($O$52))))*$EP120)*100*$AB$26,0)</f>
        <v>0</v>
      </c>
      <c r="FO120" s="69">
        <f ca="1">IFERROR((NORMSDIST(-(((LN($EP120/$AC$27)+(#REF!+($O$48^2)/2)*$O$52)/($O$48*SQRT($O$52)))-$O$48*SQRT($O$52)))*$AC$27*EXP(-#REF!*$O$52)-NORMSDIST(-((LN($EP120/$AC$27)+(#REF!+($O$48^2)/2)*$O$52)/($O$48*SQRT($O$52))))*$EP120)*100*$AB$27,0)</f>
        <v>0</v>
      </c>
      <c r="FP120" s="69">
        <f ca="1">IFERROR((NORMSDIST(-(((LN($EP120/$AC$28)+(#REF!+($O$48^2)/2)*$O$52)/($O$48*SQRT($O$52)))-$O$48*SQRT($O$52)))*$AC$28*EXP(-#REF!*$O$52)-NORMSDIST(-((LN($EP120/$AC$28)+(#REF!+($O$48^2)/2)*$O$52)/($O$48*SQRT($O$52))))*$EP120)*100*$AB$28,0)</f>
        <v>0</v>
      </c>
      <c r="FQ120" s="69">
        <f ca="1">IFERROR((NORMSDIST(-(((LN($EP120/$AC$29)+(#REF!+($O$48^2)/2)*$O$52)/($O$48*SQRT($O$52)))-$O$48*SQRT($O$52)))*$AC$29*EXP(-#REF!*$O$52)-NORMSDIST(-((LN($EP120/$AC$29)+(#REF!+($O$48^2)/2)*$O$52)/($O$48*SQRT($O$52))))*$EP120)*100*$AB$29,0)</f>
        <v>0</v>
      </c>
      <c r="FR120" s="69">
        <f ca="1">IFERROR((NORMSDIST(-(((LN($EP120/$AC$30)+(#REF!+($O$48^2)/2)*$O$52)/($O$48*SQRT($O$52)))-$O$48*SQRT($O$52)))*$AC$30*EXP(-#REF!*$O$52)-NORMSDIST(-((LN($EP120/$AC$30)+(#REF!+($O$48^2)/2)*$O$52)/($O$48*SQRT($O$52))))*$EP120)*100*$AB$30,0)</f>
        <v>0</v>
      </c>
      <c r="FS120" s="69">
        <f ca="1">IFERROR((NORMSDIST(-(((LN($EP120/$AC$31)+(#REF!+($O$48^2)/2)*$O$52)/($O$48*SQRT($O$52)))-$O$48*SQRT($O$52)))*$AC$31*EXP(-#REF!*$O$52)-NORMSDIST(-((LN($EP120/$AC$31)+(#REF!+($O$48^2)/2)*$O$52)/($O$48*SQRT($O$52))))*$EP120)*100*$AB$31,0)</f>
        <v>0</v>
      </c>
      <c r="FT120" s="69">
        <f ca="1">IFERROR((NORMSDIST(-(((LN($EP120/$AC$32)+(#REF!+($O$48^2)/2)*$O$52)/($O$48*SQRT($O$52)))-$O$48*SQRT($O$52)))*$AC$32*EXP(-#REF!*$O$52)-NORMSDIST(-((LN($EP120/$AC$32)+(#REF!+($O$48^2)/2)*$O$52)/($O$48*SQRT($O$52))))*$EP120)*100*$AB$32,0)</f>
        <v>0</v>
      </c>
      <c r="FU120" s="69">
        <f ca="1">IFERROR((NORMSDIST(-(((LN($EP120/$AC$33)+(#REF!+($O$48^2)/2)*$O$52)/($O$48*SQRT($O$52)))-$O$48*SQRT($O$52)))*$AC$33*EXP(-#REF!*$O$52)-NORMSDIST(-((LN($EP120/$AC$33)+(#REF!+($O$48^2)/2)*$O$52)/($O$48*SQRT($O$52))))*$EP120)*100*$AB$33,0)</f>
        <v>0</v>
      </c>
      <c r="FV120" s="69">
        <f ca="1">IFERROR((NORMSDIST(-(((LN($EP120/$AC$34)+(#REF!+($O$48^2)/2)*$O$52)/($O$48*SQRT($O$52)))-$O$48*SQRT($O$52)))*$AC$34*EXP(-#REF!*$O$52)-NORMSDIST(-((LN($EP120/$AC$34)+(#REF!+($O$48^2)/2)*$O$52)/($O$48*SQRT($O$52))))*$EP120)*100*$AB$34,0)</f>
        <v>0</v>
      </c>
      <c r="FW120" s="69">
        <f ca="1">IFERROR((NORMSDIST(-(((LN($EP120/$AC$35)+(#REF!+($O$48^2)/2)*$O$52)/($O$48*SQRT($O$52)))-$O$48*SQRT($O$52)))*$AC$35*EXP(-#REF!*$O$52)-NORMSDIST(-((LN($EP120/$AC$35)+(#REF!+($O$48^2)/2)*$O$52)/($O$48*SQRT($O$52))))*$EP120)*100*$AB$35,0)</f>
        <v>0</v>
      </c>
      <c r="FX120" s="69">
        <f ca="1">IFERROR((NORMSDIST(-(((LN($EP120/$AC$36)+(#REF!+($O$48^2)/2)*$O$52)/($O$48*SQRT($O$52)))-$O$48*SQRT($O$52)))*$AC$36*EXP(-#REF!*$O$52)-NORMSDIST(-((LN($EP120/$AC$36)+(#REF!+($O$48^2)/2)*$O$52)/($O$48*SQRT($O$52))))*$EP120)*100*$AB$36,0)</f>
        <v>0</v>
      </c>
      <c r="FY120" s="69">
        <f ca="1">IFERROR((NORMSDIST(-(((LN($EP120/$AC$37)+(#REF!+($O$48^2)/2)*$O$52)/($O$48*SQRT($O$52)))-$O$48*SQRT($O$52)))*$AC$37*EXP(-#REF!*$O$52)-NORMSDIST(-((LN($EP120/$AC$37)+(#REF!+($O$48^2)/2)*$O$52)/($O$48*SQRT($O$52))))*$EP120)*100*$AB$37,0)</f>
        <v>0</v>
      </c>
      <c r="FZ120" s="69">
        <f ca="1">IFERROR((NORMSDIST(-(((LN($EP120/$AC$38)+(#REF!+($O$48^2)/2)*$O$52)/($O$48*SQRT($O$52)))-$O$48*SQRT($O$52)))*$AC$38*EXP(-#REF!*$O$52)-NORMSDIST(-((LN($EP120/$AC$38)+(#REF!+($O$48^2)/2)*$O$52)/($O$48*SQRT($O$52))))*$EP120)*100*$AB$38,0)</f>
        <v>0</v>
      </c>
      <c r="GA120" s="69">
        <f ca="1">IFERROR((NORMSDIST(-(((LN($EP120/$AC$39)+(#REF!+($O$48^2)/2)*$O$52)/($O$48*SQRT($O$52)))-$O$48*SQRT($O$52)))*$AC$39*EXP(-#REF!*$O$52)-NORMSDIST(-((LN($EP120/$AC$39)+(#REF!+($O$48^2)/2)*$O$52)/($O$48*SQRT($O$52))))*$EP120)*100*$AB$39,0)</f>
        <v>0</v>
      </c>
      <c r="GB120" s="69">
        <f ca="1">IFERROR((NORMSDIST(-(((LN($EP120/$AC$40)+(#REF!+($O$48^2)/2)*$O$52)/($O$48*SQRT($O$52)))-$O$48*SQRT($O$52)))*$AC$40*EXP(-#REF!*$O$52)-NORMSDIST(-((LN($EP120/$AC$40)+(#REF!+($O$48^2)/2)*$O$52)/($O$48*SQRT($O$52))))*$EP120)*100*$AB$40,0)</f>
        <v>0</v>
      </c>
      <c r="GC120" s="69">
        <f ca="1">IFERROR((NORMSDIST(-(((LN($EP120/$AC$41)+(#REF!+($O$48^2)/2)*$O$52)/($O$48*SQRT($O$52)))-$O$48*SQRT($O$52)))*$AC$41*EXP(-#REF!*$O$52)-NORMSDIST(-((LN($EP120/$AC$41)+(#REF!+($O$48^2)/2)*$O$52)/($O$48*SQRT($O$52))))*$EP120)*100*$AB$41,0)</f>
        <v>0</v>
      </c>
      <c r="GD120" s="69">
        <f ca="1">IFERROR((NORMSDIST(-(((LN($EP120/$AC$42)+(#REF!+($O$48^2)/2)*$O$52)/($O$48*SQRT($O$52)))-$O$48*SQRT($O$52)))*$AC$42*EXP(-#REF!*$O$52)-NORMSDIST(-((LN($EP120/$AC$42)+(#REF!+($O$48^2)/2)*$O$52)/($O$48*SQRT($O$52))))*$EP120)*100*$AB$42,0)</f>
        <v>0</v>
      </c>
      <c r="GE120" s="102">
        <f t="shared" ca="1" si="189"/>
        <v>0</v>
      </c>
    </row>
    <row r="121" spans="103:187">
      <c r="CY121" s="68">
        <f t="shared" si="186"/>
        <v>4117.48704</v>
      </c>
      <c r="CZ121" s="69">
        <f t="shared" si="190"/>
        <v>0</v>
      </c>
      <c r="DA121" s="69">
        <f t="shared" si="191"/>
        <v>0</v>
      </c>
      <c r="DB121" s="69">
        <f t="shared" si="192"/>
        <v>0</v>
      </c>
      <c r="DC121" s="69">
        <f t="shared" si="193"/>
        <v>0</v>
      </c>
      <c r="DD121" s="69">
        <f t="shared" si="194"/>
        <v>0</v>
      </c>
      <c r="DE121" s="69">
        <f t="shared" si="195"/>
        <v>0</v>
      </c>
      <c r="DF121" s="69">
        <f t="shared" si="196"/>
        <v>0</v>
      </c>
      <c r="DG121" s="69">
        <f t="shared" si="197"/>
        <v>0</v>
      </c>
      <c r="DH121" s="69">
        <f t="shared" si="198"/>
        <v>0</v>
      </c>
      <c r="DI121" s="69">
        <f t="shared" si="199"/>
        <v>0</v>
      </c>
      <c r="DJ121" s="69">
        <f t="shared" si="200"/>
        <v>0</v>
      </c>
      <c r="DK121" s="69">
        <f t="shared" si="201"/>
        <v>0</v>
      </c>
      <c r="DL121" s="69">
        <f t="shared" si="202"/>
        <v>0</v>
      </c>
      <c r="DM121" s="69">
        <f t="shared" si="203"/>
        <v>0</v>
      </c>
      <c r="DN121" s="69">
        <f t="shared" si="204"/>
        <v>0</v>
      </c>
      <c r="DO121" s="69">
        <f t="shared" si="205"/>
        <v>0</v>
      </c>
      <c r="DP121" s="69">
        <f t="shared" si="206"/>
        <v>0</v>
      </c>
      <c r="DQ121" s="69">
        <f t="shared" si="207"/>
        <v>0</v>
      </c>
      <c r="DR121" s="69">
        <f t="shared" si="208"/>
        <v>0</v>
      </c>
      <c r="DS121" s="69">
        <f t="shared" si="209"/>
        <v>0</v>
      </c>
      <c r="DT121" s="69">
        <f t="shared" si="210"/>
        <v>0</v>
      </c>
      <c r="DU121" s="69">
        <f t="shared" si="211"/>
        <v>0</v>
      </c>
      <c r="DV121" s="69">
        <f t="shared" si="212"/>
        <v>0</v>
      </c>
      <c r="DW121" s="69">
        <f t="shared" si="213"/>
        <v>0</v>
      </c>
      <c r="DX121" s="69">
        <f t="shared" si="214"/>
        <v>0</v>
      </c>
      <c r="DY121" s="69">
        <f t="shared" si="215"/>
        <v>0</v>
      </c>
      <c r="DZ121" s="69">
        <f t="shared" si="216"/>
        <v>0</v>
      </c>
      <c r="EA121" s="69">
        <f t="shared" si="217"/>
        <v>0</v>
      </c>
      <c r="EB121" s="69">
        <f t="shared" si="218"/>
        <v>0</v>
      </c>
      <c r="EC121" s="69">
        <f t="shared" si="219"/>
        <v>0</v>
      </c>
      <c r="ED121" s="69">
        <f t="shared" si="220"/>
        <v>0</v>
      </c>
      <c r="EE121" s="69">
        <f t="shared" si="221"/>
        <v>0</v>
      </c>
      <c r="EF121" s="69">
        <f t="shared" si="222"/>
        <v>0</v>
      </c>
      <c r="EG121" s="69">
        <f t="shared" si="223"/>
        <v>0</v>
      </c>
      <c r="EH121" s="69">
        <f t="shared" si="224"/>
        <v>0</v>
      </c>
      <c r="EI121" s="69">
        <f t="shared" si="225"/>
        <v>0</v>
      </c>
      <c r="EJ121" s="69">
        <f t="shared" si="226"/>
        <v>0</v>
      </c>
      <c r="EK121" s="69">
        <f t="shared" si="227"/>
        <v>0</v>
      </c>
      <c r="EL121" s="69">
        <f t="shared" si="228"/>
        <v>0</v>
      </c>
      <c r="EM121" s="69">
        <f t="shared" si="229"/>
        <v>0</v>
      </c>
      <c r="EN121" s="102">
        <f t="shared" si="187"/>
        <v>0</v>
      </c>
      <c r="EO121" s="58"/>
      <c r="EP121" s="68">
        <f t="shared" si="188"/>
        <v>4117.48704</v>
      </c>
      <c r="EQ121" s="69">
        <f ca="1">IFERROR((NORMSDIST(-(((LN($EP121/$AC$3)+(#REF!+($O$48^2)/2)*$O$52)/($O$48*SQRT($O$52)))-$O$48*SQRT($O$52)))*$AC$3*EXP(-#REF!*$O$52)-NORMSDIST(-((LN($EP121/$AC$3)+(#REF!+($O$48^2)/2)*$O$52)/($O$48*SQRT($O$52))))*$EP121)*100*$AB$3,0)</f>
        <v>0</v>
      </c>
      <c r="ER121" s="69">
        <f ca="1">IFERROR((NORMSDIST(-(((LN($EP121/$AC$4)+(#REF!+($O$48^2)/2)*$O$52)/($O$48*SQRT($O$52)))-$O$48*SQRT($O$52)))*$AC$4*EXP(-#REF!*$O$52)-NORMSDIST(-((LN($EP121/$AC$4)+(#REF!+($O$48^2)/2)*$O$52)/($O$48*SQRT($O$52))))*$EP121)*100*$AB$4,0)</f>
        <v>0</v>
      </c>
      <c r="ES121" s="69">
        <f ca="1">IFERROR((NORMSDIST(-(((LN($EP121/$AC$5)+(#REF!+($O$48^2)/2)*$O$52)/($O$48*SQRT($O$52)))-$O$48*SQRT($O$52)))*$AC$5*EXP(-#REF!*$O$52)-NORMSDIST(-((LN($EP121/$AC$5)+(#REF!+($O$48^2)/2)*$O$52)/($O$48*SQRT($O$52))))*$EP121)*100*$AB$5,0)</f>
        <v>0</v>
      </c>
      <c r="ET121" s="69">
        <f ca="1">IFERROR((NORMSDIST(-(((LN($EP121/$AC$6)+(#REF!+($O$48^2)/2)*$O$52)/($O$48*SQRT($O$52)))-$O$48*SQRT($O$52)))*$AC$6*EXP(-#REF!*$O$52)-NORMSDIST(-((LN($EP121/$AC$6)+(#REF!+($O$48^2)/2)*$O$52)/($O$48*SQRT($O$52))))*$EP121)*100*$AB$6,0)</f>
        <v>0</v>
      </c>
      <c r="EU121" s="69">
        <f ca="1">IFERROR((NORMSDIST(-(((LN($EP121/$AC$7)+(#REF!+($O$48^2)/2)*$O$52)/($O$48*SQRT($O$52)))-$O$48*SQRT($O$52)))*$AC$7*EXP(-#REF!*$O$52)-NORMSDIST(-((LN($EP121/$AC$7)+(#REF!+($O$48^2)/2)*$O$52)/($O$48*SQRT($O$52))))*$EP121)*100*$AB$7,0)</f>
        <v>0</v>
      </c>
      <c r="EV121" s="69">
        <f ca="1">IFERROR((NORMSDIST(-(((LN($EP121/$AC$8)+(#REF!+($O$48^2)/2)*$O$52)/($O$48*SQRT($O$52)))-$O$48*SQRT($O$52)))*$AC$8*EXP(-#REF!*$O$52)-NORMSDIST(-((LN($EP121/$AC$8)+(#REF!+($O$48^2)/2)*$O$52)/($O$48*SQRT($O$52))))*$EP121)*100*$AB$8,0)</f>
        <v>0</v>
      </c>
      <c r="EW121" s="69">
        <f ca="1">IFERROR((NORMSDIST(-(((LN($EP121/$AC$9)+(#REF!+($O$48^2)/2)*$O$52)/($O$48*SQRT($O$52)))-$O$48*SQRT($O$52)))*$AC$9*EXP(-#REF!*$O$52)-NORMSDIST(-((LN($EP121/$AC$9)+(#REF!+($O$48^2)/2)*$O$52)/($O$48*SQRT($O$52))))*$EP121)*100*$AB$9,0)</f>
        <v>0</v>
      </c>
      <c r="EX121" s="69">
        <f ca="1">IFERROR((NORMSDIST(-(((LN($EP121/$AC$10)+(#REF!+($O$48^2)/2)*$O$52)/($O$48*SQRT($O$52)))-$O$48*SQRT($O$52)))*$AC$10*EXP(-#REF!*$O$52)-NORMSDIST(-((LN($EP121/$AC$10)+(#REF!+($O$48^2)/2)*$O$52)/($O$48*SQRT($O$52))))*$EP121)*100*$AB$10,0)</f>
        <v>0</v>
      </c>
      <c r="EY121" s="69">
        <f ca="1">IFERROR((NORMSDIST(-(((LN($EP121/$AC$11)+(#REF!+($O$48^2)/2)*$O$52)/($O$48*SQRT($O$52)))-$O$48*SQRT($O$52)))*$AC$11*EXP(-#REF!*$O$52)-NORMSDIST(-((LN($EP121/$AC$11)+(#REF!+($O$48^2)/2)*$O$52)/($O$48*SQRT($O$52))))*$EP121)*100*$AB$11,0)</f>
        <v>0</v>
      </c>
      <c r="EZ121" s="69">
        <f ca="1">IFERROR((NORMSDIST(-(((LN($EP121/$AC$12)+(#REF!+($O$48^2)/2)*$O$52)/($O$48*SQRT($O$52)))-$O$48*SQRT($O$52)))*$AC$12*EXP(-#REF!*$O$52)-NORMSDIST(-((LN($EP121/$AC$12)+(#REF!+($O$48^2)/2)*$O$52)/($O$48*SQRT($O$52))))*$EP121)*100*$AB$12,0)</f>
        <v>0</v>
      </c>
      <c r="FA121" s="69">
        <f ca="1">IFERROR((NORMSDIST(-(((LN($EP121/$AC$13)+(#REF!+($O$48^2)/2)*$O$52)/($O$48*SQRT($O$52)))-$O$48*SQRT($O$52)))*$AC$13*EXP(-#REF!*$O$52)-NORMSDIST(-((LN($EP121/$AC$13)+(#REF!+($O$48^2)/2)*$O$52)/($O$48*SQRT($O$52))))*$EP121)*100*$AB$13,0)</f>
        <v>0</v>
      </c>
      <c r="FB121" s="69">
        <f ca="1">IFERROR((NORMSDIST(-(((LN($EP121/$AC$14)+(#REF!+($O$48^2)/2)*$O$52)/($O$48*SQRT($O$52)))-$O$48*SQRT($O$52)))*$AC$14*EXP(-#REF!*$O$52)-NORMSDIST(-((LN($EP121/$AC$14)+(#REF!+($O$48^2)/2)*$O$52)/($O$48*SQRT($O$52))))*$EP121)*100*$AB$14,0)</f>
        <v>0</v>
      </c>
      <c r="FC121" s="69">
        <f ca="1">IFERROR((NORMSDIST(-(((LN($EP121/$AC$15)+(#REF!+($O$48^2)/2)*$O$52)/($O$48*SQRT($O$52)))-$O$48*SQRT($O$52)))*$AC$15*EXP(-#REF!*$O$52)-NORMSDIST(-((LN($EP121/$AC$15)+(#REF!+($O$48^2)/2)*$O$52)/($O$48*SQRT($O$52))))*$EP121)*100*$AB$15,0)</f>
        <v>0</v>
      </c>
      <c r="FD121" s="69">
        <f ca="1">IFERROR((NORMSDIST(-(((LN($EP121/$AC$16)+(#REF!+($O$48^2)/2)*$O$52)/($O$48*SQRT($O$52)))-$O$48*SQRT($O$52)))*$AC$16*EXP(-#REF!*$O$52)-NORMSDIST(-((LN($EP121/$AC$16)+(#REF!+($O$48^2)/2)*$O$52)/($O$48*SQRT($O$52))))*$EP121)*100*$AB$16,0)</f>
        <v>0</v>
      </c>
      <c r="FE121" s="69">
        <f ca="1">IFERROR((NORMSDIST(-(((LN($EP121/$AC$17)+(#REF!+($O$48^2)/2)*$O$52)/($O$48*SQRT($O$52)))-$O$48*SQRT($O$52)))*$AC$17*EXP(-#REF!*$O$52)-NORMSDIST(-((LN($EP121/$AC$17)+(#REF!+($O$48^2)/2)*$O$52)/($O$48*SQRT($O$52))))*$EP121)*100*$AB$17,0)</f>
        <v>0</v>
      </c>
      <c r="FF121" s="69">
        <f ca="1">IFERROR((NORMSDIST(-(((LN($EP121/$AC$18)+(#REF!+($O$48^2)/2)*$O$52)/($O$48*SQRT($O$52)))-$O$48*SQRT($O$52)))*$AC$18*EXP(-#REF!*$O$52)-NORMSDIST(-((LN($EP121/$AC$18)+(#REF!+($O$48^2)/2)*$O$52)/($O$48*SQRT($O$52))))*$EP121)*100*$AB$18,0)</f>
        <v>0</v>
      </c>
      <c r="FG121" s="69">
        <f ca="1">IFERROR((NORMSDIST(-(((LN($EP121/$AC$19)+(#REF!+($O$48^2)/2)*$O$52)/($O$48*SQRT($O$52)))-$O$48*SQRT($O$52)))*$AC$19*EXP(-#REF!*$O$52)-NORMSDIST(-((LN($EP121/$AC$19)+(#REF!+($O$48^2)/2)*$O$52)/($O$48*SQRT($O$52))))*$EP121)*100*$AB$19,0)</f>
        <v>0</v>
      </c>
      <c r="FH121" s="69">
        <f ca="1">IFERROR((NORMSDIST(-(((LN($EP121/$AC$20)+(#REF!+($O$48^2)/2)*$O$52)/($O$48*SQRT($O$52)))-$O$48*SQRT($O$52)))*$AC$20*EXP(-#REF!*$O$52)-NORMSDIST(-((LN($EP121/$AC$20)+(#REF!+($O$48^2)/2)*$O$52)/($O$48*SQRT($O$52))))*$EP121)*100*$AB$20,0)</f>
        <v>0</v>
      </c>
      <c r="FI121" s="69">
        <f ca="1">IFERROR((NORMSDIST(-(((LN($EP121/$AC$21)+(#REF!+($O$48^2)/2)*$O$52)/($O$48*SQRT($O$52)))-$O$48*SQRT($O$52)))*$AC$21*EXP(-#REF!*$O$52)-NORMSDIST(-((LN($EP121/$AC$21)+(#REF!+($O$48^2)/2)*$O$52)/($O$48*SQRT($O$52))))*$EP121)*100*$AB$21,0)</f>
        <v>0</v>
      </c>
      <c r="FJ121" s="69">
        <f ca="1">IFERROR((NORMSDIST(-(((LN($EP121/$AC$22)+(#REF!+($O$48^2)/2)*$O$52)/($O$48*SQRT($O$52)))-$O$48*SQRT($O$52)))*$AC$22*EXP(-#REF!*$O$52)-NORMSDIST(-((LN($EP121/$AC$22)+(#REF!+($O$48^2)/2)*$O$52)/($O$48*SQRT($O$52))))*$EP121)*100*$AB$22,0)</f>
        <v>0</v>
      </c>
      <c r="FK121" s="69">
        <f ca="1">IFERROR((NORMSDIST(-(((LN($EP121/$AC$23)+(#REF!+($O$48^2)/2)*$O$52)/($O$48*SQRT($O$52)))-$O$48*SQRT($O$52)))*$AC$23*EXP(-#REF!*$O$52)-NORMSDIST(-((LN($EP121/$AC$23)+(#REF!+($O$48^2)/2)*$O$52)/($O$48*SQRT($O$52))))*$EP121)*100*$AB$23,0)</f>
        <v>0</v>
      </c>
      <c r="FL121" s="69">
        <f ca="1">IFERROR((NORMSDIST(-(((LN($EP121/$AC$24)+(#REF!+($O$48^2)/2)*$O$52)/($O$48*SQRT($O$52)))-$O$48*SQRT($O$52)))*$AC$24*EXP(-#REF!*$O$52)-NORMSDIST(-((LN($EP121/$AC$24)+(#REF!+($O$48^2)/2)*$O$52)/($O$48*SQRT($O$52))))*$EP121)*100*$AB$24,0)</f>
        <v>0</v>
      </c>
      <c r="FM121" s="69">
        <f ca="1">IFERROR((NORMSDIST(-(((LN($EP121/$AC$25)+(#REF!+($O$48^2)/2)*$O$52)/($O$48*SQRT($O$52)))-$O$48*SQRT($O$52)))*$AC$25*EXP(-#REF!*$O$52)-NORMSDIST(-((LN($EP121/$AC$25)+(#REF!+($O$48^2)/2)*$O$52)/($O$48*SQRT($O$52))))*$EP121)*100*$AB$25,0)</f>
        <v>0</v>
      </c>
      <c r="FN121" s="69">
        <f ca="1">IFERROR((NORMSDIST(-(((LN($EP121/$AC$26)+(#REF!+($O$48^2)/2)*$O$52)/($O$48*SQRT($O$52)))-$O$48*SQRT($O$52)))*$AC$26*EXP(-#REF!*$O$52)-NORMSDIST(-((LN($EP121/$AC$26)+(#REF!+($O$48^2)/2)*$O$52)/($O$48*SQRT($O$52))))*$EP121)*100*$AB$26,0)</f>
        <v>0</v>
      </c>
      <c r="FO121" s="69">
        <f ca="1">IFERROR((NORMSDIST(-(((LN($EP121/$AC$27)+(#REF!+($O$48^2)/2)*$O$52)/($O$48*SQRT($O$52)))-$O$48*SQRT($O$52)))*$AC$27*EXP(-#REF!*$O$52)-NORMSDIST(-((LN($EP121/$AC$27)+(#REF!+($O$48^2)/2)*$O$52)/($O$48*SQRT($O$52))))*$EP121)*100*$AB$27,0)</f>
        <v>0</v>
      </c>
      <c r="FP121" s="69">
        <f ca="1">IFERROR((NORMSDIST(-(((LN($EP121/$AC$28)+(#REF!+($O$48^2)/2)*$O$52)/($O$48*SQRT($O$52)))-$O$48*SQRT($O$52)))*$AC$28*EXP(-#REF!*$O$52)-NORMSDIST(-((LN($EP121/$AC$28)+(#REF!+($O$48^2)/2)*$O$52)/($O$48*SQRT($O$52))))*$EP121)*100*$AB$28,0)</f>
        <v>0</v>
      </c>
      <c r="FQ121" s="69">
        <f ca="1">IFERROR((NORMSDIST(-(((LN($EP121/$AC$29)+(#REF!+($O$48^2)/2)*$O$52)/($O$48*SQRT($O$52)))-$O$48*SQRT($O$52)))*$AC$29*EXP(-#REF!*$O$52)-NORMSDIST(-((LN($EP121/$AC$29)+(#REF!+($O$48^2)/2)*$O$52)/($O$48*SQRT($O$52))))*$EP121)*100*$AB$29,0)</f>
        <v>0</v>
      </c>
      <c r="FR121" s="69">
        <f ca="1">IFERROR((NORMSDIST(-(((LN($EP121/$AC$30)+(#REF!+($O$48^2)/2)*$O$52)/($O$48*SQRT($O$52)))-$O$48*SQRT($O$52)))*$AC$30*EXP(-#REF!*$O$52)-NORMSDIST(-((LN($EP121/$AC$30)+(#REF!+($O$48^2)/2)*$O$52)/($O$48*SQRT($O$52))))*$EP121)*100*$AB$30,0)</f>
        <v>0</v>
      </c>
      <c r="FS121" s="69">
        <f ca="1">IFERROR((NORMSDIST(-(((LN($EP121/$AC$31)+(#REF!+($O$48^2)/2)*$O$52)/($O$48*SQRT($O$52)))-$O$48*SQRT($O$52)))*$AC$31*EXP(-#REF!*$O$52)-NORMSDIST(-((LN($EP121/$AC$31)+(#REF!+($O$48^2)/2)*$O$52)/($O$48*SQRT($O$52))))*$EP121)*100*$AB$31,0)</f>
        <v>0</v>
      </c>
      <c r="FT121" s="69">
        <f ca="1">IFERROR((NORMSDIST(-(((LN($EP121/$AC$32)+(#REF!+($O$48^2)/2)*$O$52)/($O$48*SQRT($O$52)))-$O$48*SQRT($O$52)))*$AC$32*EXP(-#REF!*$O$52)-NORMSDIST(-((LN($EP121/$AC$32)+(#REF!+($O$48^2)/2)*$O$52)/($O$48*SQRT($O$52))))*$EP121)*100*$AB$32,0)</f>
        <v>0</v>
      </c>
      <c r="FU121" s="69">
        <f ca="1">IFERROR((NORMSDIST(-(((LN($EP121/$AC$33)+(#REF!+($O$48^2)/2)*$O$52)/($O$48*SQRT($O$52)))-$O$48*SQRT($O$52)))*$AC$33*EXP(-#REF!*$O$52)-NORMSDIST(-((LN($EP121/$AC$33)+(#REF!+($O$48^2)/2)*$O$52)/($O$48*SQRT($O$52))))*$EP121)*100*$AB$33,0)</f>
        <v>0</v>
      </c>
      <c r="FV121" s="69">
        <f ca="1">IFERROR((NORMSDIST(-(((LN($EP121/$AC$34)+(#REF!+($O$48^2)/2)*$O$52)/($O$48*SQRT($O$52)))-$O$48*SQRT($O$52)))*$AC$34*EXP(-#REF!*$O$52)-NORMSDIST(-((LN($EP121/$AC$34)+(#REF!+($O$48^2)/2)*$O$52)/($O$48*SQRT($O$52))))*$EP121)*100*$AB$34,0)</f>
        <v>0</v>
      </c>
      <c r="FW121" s="69">
        <f ca="1">IFERROR((NORMSDIST(-(((LN($EP121/$AC$35)+(#REF!+($O$48^2)/2)*$O$52)/($O$48*SQRT($O$52)))-$O$48*SQRT($O$52)))*$AC$35*EXP(-#REF!*$O$52)-NORMSDIST(-((LN($EP121/$AC$35)+(#REF!+($O$48^2)/2)*$O$52)/($O$48*SQRT($O$52))))*$EP121)*100*$AB$35,0)</f>
        <v>0</v>
      </c>
      <c r="FX121" s="69">
        <f ca="1">IFERROR((NORMSDIST(-(((LN($EP121/$AC$36)+(#REF!+($O$48^2)/2)*$O$52)/($O$48*SQRT($O$52)))-$O$48*SQRT($O$52)))*$AC$36*EXP(-#REF!*$O$52)-NORMSDIST(-((LN($EP121/$AC$36)+(#REF!+($O$48^2)/2)*$O$52)/($O$48*SQRT($O$52))))*$EP121)*100*$AB$36,0)</f>
        <v>0</v>
      </c>
      <c r="FY121" s="69">
        <f ca="1">IFERROR((NORMSDIST(-(((LN($EP121/$AC$37)+(#REF!+($O$48^2)/2)*$O$52)/($O$48*SQRT($O$52)))-$O$48*SQRT($O$52)))*$AC$37*EXP(-#REF!*$O$52)-NORMSDIST(-((LN($EP121/$AC$37)+(#REF!+($O$48^2)/2)*$O$52)/($O$48*SQRT($O$52))))*$EP121)*100*$AB$37,0)</f>
        <v>0</v>
      </c>
      <c r="FZ121" s="69">
        <f ca="1">IFERROR((NORMSDIST(-(((LN($EP121/$AC$38)+(#REF!+($O$48^2)/2)*$O$52)/($O$48*SQRT($O$52)))-$O$48*SQRT($O$52)))*$AC$38*EXP(-#REF!*$O$52)-NORMSDIST(-((LN($EP121/$AC$38)+(#REF!+($O$48^2)/2)*$O$52)/($O$48*SQRT($O$52))))*$EP121)*100*$AB$38,0)</f>
        <v>0</v>
      </c>
      <c r="GA121" s="69">
        <f ca="1">IFERROR((NORMSDIST(-(((LN($EP121/$AC$39)+(#REF!+($O$48^2)/2)*$O$52)/($O$48*SQRT($O$52)))-$O$48*SQRT($O$52)))*$AC$39*EXP(-#REF!*$O$52)-NORMSDIST(-((LN($EP121/$AC$39)+(#REF!+($O$48^2)/2)*$O$52)/($O$48*SQRT($O$52))))*$EP121)*100*$AB$39,0)</f>
        <v>0</v>
      </c>
      <c r="GB121" s="69">
        <f ca="1">IFERROR((NORMSDIST(-(((LN($EP121/$AC$40)+(#REF!+($O$48^2)/2)*$O$52)/($O$48*SQRT($O$52)))-$O$48*SQRT($O$52)))*$AC$40*EXP(-#REF!*$O$52)-NORMSDIST(-((LN($EP121/$AC$40)+(#REF!+($O$48^2)/2)*$O$52)/($O$48*SQRT($O$52))))*$EP121)*100*$AB$40,0)</f>
        <v>0</v>
      </c>
      <c r="GC121" s="69">
        <f ca="1">IFERROR((NORMSDIST(-(((LN($EP121/$AC$41)+(#REF!+($O$48^2)/2)*$O$52)/($O$48*SQRT($O$52)))-$O$48*SQRT($O$52)))*$AC$41*EXP(-#REF!*$O$52)-NORMSDIST(-((LN($EP121/$AC$41)+(#REF!+($O$48^2)/2)*$O$52)/($O$48*SQRT($O$52))))*$EP121)*100*$AB$41,0)</f>
        <v>0</v>
      </c>
      <c r="GD121" s="69">
        <f ca="1">IFERROR((NORMSDIST(-(((LN($EP121/$AC$42)+(#REF!+($O$48^2)/2)*$O$52)/($O$48*SQRT($O$52)))-$O$48*SQRT($O$52)))*$AC$42*EXP(-#REF!*$O$52)-NORMSDIST(-((LN($EP121/$AC$42)+(#REF!+($O$48^2)/2)*$O$52)/($O$48*SQRT($O$52))))*$EP121)*100*$AB$42,0)</f>
        <v>0</v>
      </c>
      <c r="GE121" s="102">
        <f t="shared" ca="1" si="189"/>
        <v>0</v>
      </c>
    </row>
    <row r="122" spans="103:187">
      <c r="CY122" s="68">
        <f t="shared" si="186"/>
        <v>4199.8367808000003</v>
      </c>
      <c r="CZ122" s="69">
        <f t="shared" si="190"/>
        <v>0</v>
      </c>
      <c r="DA122" s="69">
        <f t="shared" si="191"/>
        <v>0</v>
      </c>
      <c r="DB122" s="69">
        <f t="shared" si="192"/>
        <v>0</v>
      </c>
      <c r="DC122" s="69">
        <f t="shared" si="193"/>
        <v>0</v>
      </c>
      <c r="DD122" s="69">
        <f t="shared" si="194"/>
        <v>0</v>
      </c>
      <c r="DE122" s="69">
        <f t="shared" si="195"/>
        <v>0</v>
      </c>
      <c r="DF122" s="69">
        <f t="shared" si="196"/>
        <v>0</v>
      </c>
      <c r="DG122" s="69">
        <f t="shared" si="197"/>
        <v>0</v>
      </c>
      <c r="DH122" s="69">
        <f t="shared" si="198"/>
        <v>0</v>
      </c>
      <c r="DI122" s="69">
        <f t="shared" si="199"/>
        <v>0</v>
      </c>
      <c r="DJ122" s="69">
        <f t="shared" si="200"/>
        <v>0</v>
      </c>
      <c r="DK122" s="69">
        <f t="shared" si="201"/>
        <v>0</v>
      </c>
      <c r="DL122" s="69">
        <f t="shared" si="202"/>
        <v>0</v>
      </c>
      <c r="DM122" s="69">
        <f t="shared" si="203"/>
        <v>0</v>
      </c>
      <c r="DN122" s="69">
        <f t="shared" si="204"/>
        <v>0</v>
      </c>
      <c r="DO122" s="69">
        <f t="shared" si="205"/>
        <v>0</v>
      </c>
      <c r="DP122" s="69">
        <f t="shared" si="206"/>
        <v>0</v>
      </c>
      <c r="DQ122" s="69">
        <f t="shared" si="207"/>
        <v>0</v>
      </c>
      <c r="DR122" s="69">
        <f t="shared" si="208"/>
        <v>0</v>
      </c>
      <c r="DS122" s="69">
        <f t="shared" si="209"/>
        <v>0</v>
      </c>
      <c r="DT122" s="69">
        <f t="shared" si="210"/>
        <v>0</v>
      </c>
      <c r="DU122" s="69">
        <f t="shared" si="211"/>
        <v>0</v>
      </c>
      <c r="DV122" s="69">
        <f t="shared" si="212"/>
        <v>0</v>
      </c>
      <c r="DW122" s="69">
        <f t="shared" si="213"/>
        <v>0</v>
      </c>
      <c r="DX122" s="69">
        <f t="shared" si="214"/>
        <v>0</v>
      </c>
      <c r="DY122" s="69">
        <f t="shared" si="215"/>
        <v>0</v>
      </c>
      <c r="DZ122" s="69">
        <f t="shared" si="216"/>
        <v>0</v>
      </c>
      <c r="EA122" s="69">
        <f t="shared" si="217"/>
        <v>0</v>
      </c>
      <c r="EB122" s="69">
        <f t="shared" si="218"/>
        <v>0</v>
      </c>
      <c r="EC122" s="69">
        <f t="shared" si="219"/>
        <v>0</v>
      </c>
      <c r="ED122" s="69">
        <f t="shared" si="220"/>
        <v>0</v>
      </c>
      <c r="EE122" s="69">
        <f t="shared" si="221"/>
        <v>0</v>
      </c>
      <c r="EF122" s="69">
        <f t="shared" si="222"/>
        <v>0</v>
      </c>
      <c r="EG122" s="69">
        <f t="shared" si="223"/>
        <v>0</v>
      </c>
      <c r="EH122" s="69">
        <f t="shared" si="224"/>
        <v>0</v>
      </c>
      <c r="EI122" s="69">
        <f t="shared" si="225"/>
        <v>0</v>
      </c>
      <c r="EJ122" s="69">
        <f t="shared" si="226"/>
        <v>0</v>
      </c>
      <c r="EK122" s="69">
        <f t="shared" si="227"/>
        <v>0</v>
      </c>
      <c r="EL122" s="69">
        <f t="shared" si="228"/>
        <v>0</v>
      </c>
      <c r="EM122" s="69">
        <f t="shared" si="229"/>
        <v>0</v>
      </c>
      <c r="EN122" s="102">
        <f t="shared" si="187"/>
        <v>0</v>
      </c>
      <c r="EO122" s="58"/>
      <c r="EP122" s="68">
        <f t="shared" si="188"/>
        <v>4199.8367808000003</v>
      </c>
      <c r="EQ122" s="69">
        <f ca="1">IFERROR((NORMSDIST(-(((LN($EP122/$AC$3)+(#REF!+($O$48^2)/2)*$O$52)/($O$48*SQRT($O$52)))-$O$48*SQRT($O$52)))*$AC$3*EXP(-#REF!*$O$52)-NORMSDIST(-((LN($EP122/$AC$3)+(#REF!+($O$48^2)/2)*$O$52)/($O$48*SQRT($O$52))))*$EP122)*100*$AB$3,0)</f>
        <v>0</v>
      </c>
      <c r="ER122" s="69">
        <f ca="1">IFERROR((NORMSDIST(-(((LN($EP122/$AC$4)+(#REF!+($O$48^2)/2)*$O$52)/($O$48*SQRT($O$52)))-$O$48*SQRT($O$52)))*$AC$4*EXP(-#REF!*$O$52)-NORMSDIST(-((LN($EP122/$AC$4)+(#REF!+($O$48^2)/2)*$O$52)/($O$48*SQRT($O$52))))*$EP122)*100*$AB$4,0)</f>
        <v>0</v>
      </c>
      <c r="ES122" s="69">
        <f ca="1">IFERROR((NORMSDIST(-(((LN($EP122/$AC$5)+(#REF!+($O$48^2)/2)*$O$52)/($O$48*SQRT($O$52)))-$O$48*SQRT($O$52)))*$AC$5*EXP(-#REF!*$O$52)-NORMSDIST(-((LN($EP122/$AC$5)+(#REF!+($O$48^2)/2)*$O$52)/($O$48*SQRT($O$52))))*$EP122)*100*$AB$5,0)</f>
        <v>0</v>
      </c>
      <c r="ET122" s="69">
        <f ca="1">IFERROR((NORMSDIST(-(((LN($EP122/$AC$6)+(#REF!+($O$48^2)/2)*$O$52)/($O$48*SQRT($O$52)))-$O$48*SQRT($O$52)))*$AC$6*EXP(-#REF!*$O$52)-NORMSDIST(-((LN($EP122/$AC$6)+(#REF!+($O$48^2)/2)*$O$52)/($O$48*SQRT($O$52))))*$EP122)*100*$AB$6,0)</f>
        <v>0</v>
      </c>
      <c r="EU122" s="69">
        <f ca="1">IFERROR((NORMSDIST(-(((LN($EP122/$AC$7)+(#REF!+($O$48^2)/2)*$O$52)/($O$48*SQRT($O$52)))-$O$48*SQRT($O$52)))*$AC$7*EXP(-#REF!*$O$52)-NORMSDIST(-((LN($EP122/$AC$7)+(#REF!+($O$48^2)/2)*$O$52)/($O$48*SQRT($O$52))))*$EP122)*100*$AB$7,0)</f>
        <v>0</v>
      </c>
      <c r="EV122" s="69">
        <f ca="1">IFERROR((NORMSDIST(-(((LN($EP122/$AC$8)+(#REF!+($O$48^2)/2)*$O$52)/($O$48*SQRT($O$52)))-$O$48*SQRT($O$52)))*$AC$8*EXP(-#REF!*$O$52)-NORMSDIST(-((LN($EP122/$AC$8)+(#REF!+($O$48^2)/2)*$O$52)/($O$48*SQRT($O$52))))*$EP122)*100*$AB$8,0)</f>
        <v>0</v>
      </c>
      <c r="EW122" s="69">
        <f ca="1">IFERROR((NORMSDIST(-(((LN($EP122/$AC$9)+(#REF!+($O$48^2)/2)*$O$52)/($O$48*SQRT($O$52)))-$O$48*SQRT($O$52)))*$AC$9*EXP(-#REF!*$O$52)-NORMSDIST(-((LN($EP122/$AC$9)+(#REF!+($O$48^2)/2)*$O$52)/($O$48*SQRT($O$52))))*$EP122)*100*$AB$9,0)</f>
        <v>0</v>
      </c>
      <c r="EX122" s="69">
        <f ca="1">IFERROR((NORMSDIST(-(((LN($EP122/$AC$10)+(#REF!+($O$48^2)/2)*$O$52)/($O$48*SQRT($O$52)))-$O$48*SQRT($O$52)))*$AC$10*EXP(-#REF!*$O$52)-NORMSDIST(-((LN($EP122/$AC$10)+(#REF!+($O$48^2)/2)*$O$52)/($O$48*SQRT($O$52))))*$EP122)*100*$AB$10,0)</f>
        <v>0</v>
      </c>
      <c r="EY122" s="69">
        <f ca="1">IFERROR((NORMSDIST(-(((LN($EP122/$AC$11)+(#REF!+($O$48^2)/2)*$O$52)/($O$48*SQRT($O$52)))-$O$48*SQRT($O$52)))*$AC$11*EXP(-#REF!*$O$52)-NORMSDIST(-((LN($EP122/$AC$11)+(#REF!+($O$48^2)/2)*$O$52)/($O$48*SQRT($O$52))))*$EP122)*100*$AB$11,0)</f>
        <v>0</v>
      </c>
      <c r="EZ122" s="69">
        <f ca="1">IFERROR((NORMSDIST(-(((LN($EP122/$AC$12)+(#REF!+($O$48^2)/2)*$O$52)/($O$48*SQRT($O$52)))-$O$48*SQRT($O$52)))*$AC$12*EXP(-#REF!*$O$52)-NORMSDIST(-((LN($EP122/$AC$12)+(#REF!+($O$48^2)/2)*$O$52)/($O$48*SQRT($O$52))))*$EP122)*100*$AB$12,0)</f>
        <v>0</v>
      </c>
      <c r="FA122" s="69">
        <f ca="1">IFERROR((NORMSDIST(-(((LN($EP122/$AC$13)+(#REF!+($O$48^2)/2)*$O$52)/($O$48*SQRT($O$52)))-$O$48*SQRT($O$52)))*$AC$13*EXP(-#REF!*$O$52)-NORMSDIST(-((LN($EP122/$AC$13)+(#REF!+($O$48^2)/2)*$O$52)/($O$48*SQRT($O$52))))*$EP122)*100*$AB$13,0)</f>
        <v>0</v>
      </c>
      <c r="FB122" s="69">
        <f ca="1">IFERROR((NORMSDIST(-(((LN($EP122/$AC$14)+(#REF!+($O$48^2)/2)*$O$52)/($O$48*SQRT($O$52)))-$O$48*SQRT($O$52)))*$AC$14*EXP(-#REF!*$O$52)-NORMSDIST(-((LN($EP122/$AC$14)+(#REF!+($O$48^2)/2)*$O$52)/($O$48*SQRT($O$52))))*$EP122)*100*$AB$14,0)</f>
        <v>0</v>
      </c>
      <c r="FC122" s="69">
        <f ca="1">IFERROR((NORMSDIST(-(((LN($EP122/$AC$15)+(#REF!+($O$48^2)/2)*$O$52)/($O$48*SQRT($O$52)))-$O$48*SQRT($O$52)))*$AC$15*EXP(-#REF!*$O$52)-NORMSDIST(-((LN($EP122/$AC$15)+(#REF!+($O$48^2)/2)*$O$52)/($O$48*SQRT($O$52))))*$EP122)*100*$AB$15,0)</f>
        <v>0</v>
      </c>
      <c r="FD122" s="69">
        <f ca="1">IFERROR((NORMSDIST(-(((LN($EP122/$AC$16)+(#REF!+($O$48^2)/2)*$O$52)/($O$48*SQRT($O$52)))-$O$48*SQRT($O$52)))*$AC$16*EXP(-#REF!*$O$52)-NORMSDIST(-((LN($EP122/$AC$16)+(#REF!+($O$48^2)/2)*$O$52)/($O$48*SQRT($O$52))))*$EP122)*100*$AB$16,0)</f>
        <v>0</v>
      </c>
      <c r="FE122" s="69">
        <f ca="1">IFERROR((NORMSDIST(-(((LN($EP122/$AC$17)+(#REF!+($O$48^2)/2)*$O$52)/($O$48*SQRT($O$52)))-$O$48*SQRT($O$52)))*$AC$17*EXP(-#REF!*$O$52)-NORMSDIST(-((LN($EP122/$AC$17)+(#REF!+($O$48^2)/2)*$O$52)/($O$48*SQRT($O$52))))*$EP122)*100*$AB$17,0)</f>
        <v>0</v>
      </c>
      <c r="FF122" s="69">
        <f ca="1">IFERROR((NORMSDIST(-(((LN($EP122/$AC$18)+(#REF!+($O$48^2)/2)*$O$52)/($O$48*SQRT($O$52)))-$O$48*SQRT($O$52)))*$AC$18*EXP(-#REF!*$O$52)-NORMSDIST(-((LN($EP122/$AC$18)+(#REF!+($O$48^2)/2)*$O$52)/($O$48*SQRT($O$52))))*$EP122)*100*$AB$18,0)</f>
        <v>0</v>
      </c>
      <c r="FG122" s="69">
        <f ca="1">IFERROR((NORMSDIST(-(((LN($EP122/$AC$19)+(#REF!+($O$48^2)/2)*$O$52)/($O$48*SQRT($O$52)))-$O$48*SQRT($O$52)))*$AC$19*EXP(-#REF!*$O$52)-NORMSDIST(-((LN($EP122/$AC$19)+(#REF!+($O$48^2)/2)*$O$52)/($O$48*SQRT($O$52))))*$EP122)*100*$AB$19,0)</f>
        <v>0</v>
      </c>
      <c r="FH122" s="69">
        <f ca="1">IFERROR((NORMSDIST(-(((LN($EP122/$AC$20)+(#REF!+($O$48^2)/2)*$O$52)/($O$48*SQRT($O$52)))-$O$48*SQRT($O$52)))*$AC$20*EXP(-#REF!*$O$52)-NORMSDIST(-((LN($EP122/$AC$20)+(#REF!+($O$48^2)/2)*$O$52)/($O$48*SQRT($O$52))))*$EP122)*100*$AB$20,0)</f>
        <v>0</v>
      </c>
      <c r="FI122" s="69">
        <f ca="1">IFERROR((NORMSDIST(-(((LN($EP122/$AC$21)+(#REF!+($O$48^2)/2)*$O$52)/($O$48*SQRT($O$52)))-$O$48*SQRT($O$52)))*$AC$21*EXP(-#REF!*$O$52)-NORMSDIST(-((LN($EP122/$AC$21)+(#REF!+($O$48^2)/2)*$O$52)/($O$48*SQRT($O$52))))*$EP122)*100*$AB$21,0)</f>
        <v>0</v>
      </c>
      <c r="FJ122" s="69">
        <f ca="1">IFERROR((NORMSDIST(-(((LN($EP122/$AC$22)+(#REF!+($O$48^2)/2)*$O$52)/($O$48*SQRT($O$52)))-$O$48*SQRT($O$52)))*$AC$22*EXP(-#REF!*$O$52)-NORMSDIST(-((LN($EP122/$AC$22)+(#REF!+($O$48^2)/2)*$O$52)/($O$48*SQRT($O$52))))*$EP122)*100*$AB$22,0)</f>
        <v>0</v>
      </c>
      <c r="FK122" s="69">
        <f ca="1">IFERROR((NORMSDIST(-(((LN($EP122/$AC$23)+(#REF!+($O$48^2)/2)*$O$52)/($O$48*SQRT($O$52)))-$O$48*SQRT($O$52)))*$AC$23*EXP(-#REF!*$O$52)-NORMSDIST(-((LN($EP122/$AC$23)+(#REF!+($O$48^2)/2)*$O$52)/($O$48*SQRT($O$52))))*$EP122)*100*$AB$23,0)</f>
        <v>0</v>
      </c>
      <c r="FL122" s="69">
        <f ca="1">IFERROR((NORMSDIST(-(((LN($EP122/$AC$24)+(#REF!+($O$48^2)/2)*$O$52)/($O$48*SQRT($O$52)))-$O$48*SQRT($O$52)))*$AC$24*EXP(-#REF!*$O$52)-NORMSDIST(-((LN($EP122/$AC$24)+(#REF!+($O$48^2)/2)*$O$52)/($O$48*SQRT($O$52))))*$EP122)*100*$AB$24,0)</f>
        <v>0</v>
      </c>
      <c r="FM122" s="69">
        <f ca="1">IFERROR((NORMSDIST(-(((LN($EP122/$AC$25)+(#REF!+($O$48^2)/2)*$O$52)/($O$48*SQRT($O$52)))-$O$48*SQRT($O$52)))*$AC$25*EXP(-#REF!*$O$52)-NORMSDIST(-((LN($EP122/$AC$25)+(#REF!+($O$48^2)/2)*$O$52)/($O$48*SQRT($O$52))))*$EP122)*100*$AB$25,0)</f>
        <v>0</v>
      </c>
      <c r="FN122" s="69">
        <f ca="1">IFERROR((NORMSDIST(-(((LN($EP122/$AC$26)+(#REF!+($O$48^2)/2)*$O$52)/($O$48*SQRT($O$52)))-$O$48*SQRT($O$52)))*$AC$26*EXP(-#REF!*$O$52)-NORMSDIST(-((LN($EP122/$AC$26)+(#REF!+($O$48^2)/2)*$O$52)/($O$48*SQRT($O$52))))*$EP122)*100*$AB$26,0)</f>
        <v>0</v>
      </c>
      <c r="FO122" s="69">
        <f ca="1">IFERROR((NORMSDIST(-(((LN($EP122/$AC$27)+(#REF!+($O$48^2)/2)*$O$52)/($O$48*SQRT($O$52)))-$O$48*SQRT($O$52)))*$AC$27*EXP(-#REF!*$O$52)-NORMSDIST(-((LN($EP122/$AC$27)+(#REF!+($O$48^2)/2)*$O$52)/($O$48*SQRT($O$52))))*$EP122)*100*$AB$27,0)</f>
        <v>0</v>
      </c>
      <c r="FP122" s="69">
        <f ca="1">IFERROR((NORMSDIST(-(((LN($EP122/$AC$28)+(#REF!+($O$48^2)/2)*$O$52)/($O$48*SQRT($O$52)))-$O$48*SQRT($O$52)))*$AC$28*EXP(-#REF!*$O$52)-NORMSDIST(-((LN($EP122/$AC$28)+(#REF!+($O$48^2)/2)*$O$52)/($O$48*SQRT($O$52))))*$EP122)*100*$AB$28,0)</f>
        <v>0</v>
      </c>
      <c r="FQ122" s="69">
        <f ca="1">IFERROR((NORMSDIST(-(((LN($EP122/$AC$29)+(#REF!+($O$48^2)/2)*$O$52)/($O$48*SQRT($O$52)))-$O$48*SQRT($O$52)))*$AC$29*EXP(-#REF!*$O$52)-NORMSDIST(-((LN($EP122/$AC$29)+(#REF!+($O$48^2)/2)*$O$52)/($O$48*SQRT($O$52))))*$EP122)*100*$AB$29,0)</f>
        <v>0</v>
      </c>
      <c r="FR122" s="69">
        <f ca="1">IFERROR((NORMSDIST(-(((LN($EP122/$AC$30)+(#REF!+($O$48^2)/2)*$O$52)/($O$48*SQRT($O$52)))-$O$48*SQRT($O$52)))*$AC$30*EXP(-#REF!*$O$52)-NORMSDIST(-((LN($EP122/$AC$30)+(#REF!+($O$48^2)/2)*$O$52)/($O$48*SQRT($O$52))))*$EP122)*100*$AB$30,0)</f>
        <v>0</v>
      </c>
      <c r="FS122" s="69">
        <f ca="1">IFERROR((NORMSDIST(-(((LN($EP122/$AC$31)+(#REF!+($O$48^2)/2)*$O$52)/($O$48*SQRT($O$52)))-$O$48*SQRT($O$52)))*$AC$31*EXP(-#REF!*$O$52)-NORMSDIST(-((LN($EP122/$AC$31)+(#REF!+($O$48^2)/2)*$O$52)/($O$48*SQRT($O$52))))*$EP122)*100*$AB$31,0)</f>
        <v>0</v>
      </c>
      <c r="FT122" s="69">
        <f ca="1">IFERROR((NORMSDIST(-(((LN($EP122/$AC$32)+(#REF!+($O$48^2)/2)*$O$52)/($O$48*SQRT($O$52)))-$O$48*SQRT($O$52)))*$AC$32*EXP(-#REF!*$O$52)-NORMSDIST(-((LN($EP122/$AC$32)+(#REF!+($O$48^2)/2)*$O$52)/($O$48*SQRT($O$52))))*$EP122)*100*$AB$32,0)</f>
        <v>0</v>
      </c>
      <c r="FU122" s="69">
        <f ca="1">IFERROR((NORMSDIST(-(((LN($EP122/$AC$33)+(#REF!+($O$48^2)/2)*$O$52)/($O$48*SQRT($O$52)))-$O$48*SQRT($O$52)))*$AC$33*EXP(-#REF!*$O$52)-NORMSDIST(-((LN($EP122/$AC$33)+(#REF!+($O$48^2)/2)*$O$52)/($O$48*SQRT($O$52))))*$EP122)*100*$AB$33,0)</f>
        <v>0</v>
      </c>
      <c r="FV122" s="69">
        <f ca="1">IFERROR((NORMSDIST(-(((LN($EP122/$AC$34)+(#REF!+($O$48^2)/2)*$O$52)/($O$48*SQRT($O$52)))-$O$48*SQRT($O$52)))*$AC$34*EXP(-#REF!*$O$52)-NORMSDIST(-((LN($EP122/$AC$34)+(#REF!+($O$48^2)/2)*$O$52)/($O$48*SQRT($O$52))))*$EP122)*100*$AB$34,0)</f>
        <v>0</v>
      </c>
      <c r="FW122" s="69">
        <f ca="1">IFERROR((NORMSDIST(-(((LN($EP122/$AC$35)+(#REF!+($O$48^2)/2)*$O$52)/($O$48*SQRT($O$52)))-$O$48*SQRT($O$52)))*$AC$35*EXP(-#REF!*$O$52)-NORMSDIST(-((LN($EP122/$AC$35)+(#REF!+($O$48^2)/2)*$O$52)/($O$48*SQRT($O$52))))*$EP122)*100*$AB$35,0)</f>
        <v>0</v>
      </c>
      <c r="FX122" s="69">
        <f ca="1">IFERROR((NORMSDIST(-(((LN($EP122/$AC$36)+(#REF!+($O$48^2)/2)*$O$52)/($O$48*SQRT($O$52)))-$O$48*SQRT($O$52)))*$AC$36*EXP(-#REF!*$O$52)-NORMSDIST(-((LN($EP122/$AC$36)+(#REF!+($O$48^2)/2)*$O$52)/($O$48*SQRT($O$52))))*$EP122)*100*$AB$36,0)</f>
        <v>0</v>
      </c>
      <c r="FY122" s="69">
        <f ca="1">IFERROR((NORMSDIST(-(((LN($EP122/$AC$37)+(#REF!+($O$48^2)/2)*$O$52)/($O$48*SQRT($O$52)))-$O$48*SQRT($O$52)))*$AC$37*EXP(-#REF!*$O$52)-NORMSDIST(-((LN($EP122/$AC$37)+(#REF!+($O$48^2)/2)*$O$52)/($O$48*SQRT($O$52))))*$EP122)*100*$AB$37,0)</f>
        <v>0</v>
      </c>
      <c r="FZ122" s="69">
        <f ca="1">IFERROR((NORMSDIST(-(((LN($EP122/$AC$38)+(#REF!+($O$48^2)/2)*$O$52)/($O$48*SQRT($O$52)))-$O$48*SQRT($O$52)))*$AC$38*EXP(-#REF!*$O$52)-NORMSDIST(-((LN($EP122/$AC$38)+(#REF!+($O$48^2)/2)*$O$52)/($O$48*SQRT($O$52))))*$EP122)*100*$AB$38,0)</f>
        <v>0</v>
      </c>
      <c r="GA122" s="69">
        <f ca="1">IFERROR((NORMSDIST(-(((LN($EP122/$AC$39)+(#REF!+($O$48^2)/2)*$O$52)/($O$48*SQRT($O$52)))-$O$48*SQRT($O$52)))*$AC$39*EXP(-#REF!*$O$52)-NORMSDIST(-((LN($EP122/$AC$39)+(#REF!+($O$48^2)/2)*$O$52)/($O$48*SQRT($O$52))))*$EP122)*100*$AB$39,0)</f>
        <v>0</v>
      </c>
      <c r="GB122" s="69">
        <f ca="1">IFERROR((NORMSDIST(-(((LN($EP122/$AC$40)+(#REF!+($O$48^2)/2)*$O$52)/($O$48*SQRT($O$52)))-$O$48*SQRT($O$52)))*$AC$40*EXP(-#REF!*$O$52)-NORMSDIST(-((LN($EP122/$AC$40)+(#REF!+($O$48^2)/2)*$O$52)/($O$48*SQRT($O$52))))*$EP122)*100*$AB$40,0)</f>
        <v>0</v>
      </c>
      <c r="GC122" s="69">
        <f ca="1">IFERROR((NORMSDIST(-(((LN($EP122/$AC$41)+(#REF!+($O$48^2)/2)*$O$52)/($O$48*SQRT($O$52)))-$O$48*SQRT($O$52)))*$AC$41*EXP(-#REF!*$O$52)-NORMSDIST(-((LN($EP122/$AC$41)+(#REF!+($O$48^2)/2)*$O$52)/($O$48*SQRT($O$52))))*$EP122)*100*$AB$41,0)</f>
        <v>0</v>
      </c>
      <c r="GD122" s="69">
        <f ca="1">IFERROR((NORMSDIST(-(((LN($EP122/$AC$42)+(#REF!+($O$48^2)/2)*$O$52)/($O$48*SQRT($O$52)))-$O$48*SQRT($O$52)))*$AC$42*EXP(-#REF!*$O$52)-NORMSDIST(-((LN($EP122/$AC$42)+(#REF!+($O$48^2)/2)*$O$52)/($O$48*SQRT($O$52))))*$EP122)*100*$AB$42,0)</f>
        <v>0</v>
      </c>
      <c r="GE122" s="102">
        <f t="shared" ca="1" si="189"/>
        <v>0</v>
      </c>
    </row>
    <row r="123" spans="103:187">
      <c r="CY123" s="68">
        <f t="shared" si="186"/>
        <v>4283.8335164160007</v>
      </c>
      <c r="CZ123" s="69">
        <f t="shared" si="190"/>
        <v>0</v>
      </c>
      <c r="DA123" s="69">
        <f t="shared" si="191"/>
        <v>0</v>
      </c>
      <c r="DB123" s="69">
        <f t="shared" si="192"/>
        <v>0</v>
      </c>
      <c r="DC123" s="69">
        <f t="shared" si="193"/>
        <v>0</v>
      </c>
      <c r="DD123" s="69">
        <f t="shared" si="194"/>
        <v>0</v>
      </c>
      <c r="DE123" s="69">
        <f t="shared" si="195"/>
        <v>0</v>
      </c>
      <c r="DF123" s="69">
        <f t="shared" si="196"/>
        <v>0</v>
      </c>
      <c r="DG123" s="69">
        <f t="shared" si="197"/>
        <v>0</v>
      </c>
      <c r="DH123" s="69">
        <f t="shared" si="198"/>
        <v>0</v>
      </c>
      <c r="DI123" s="69">
        <f t="shared" si="199"/>
        <v>0</v>
      </c>
      <c r="DJ123" s="69">
        <f t="shared" si="200"/>
        <v>0</v>
      </c>
      <c r="DK123" s="69">
        <f t="shared" si="201"/>
        <v>0</v>
      </c>
      <c r="DL123" s="69">
        <f t="shared" si="202"/>
        <v>0</v>
      </c>
      <c r="DM123" s="69">
        <f t="shared" si="203"/>
        <v>0</v>
      </c>
      <c r="DN123" s="69">
        <f t="shared" si="204"/>
        <v>0</v>
      </c>
      <c r="DO123" s="69">
        <f t="shared" si="205"/>
        <v>0</v>
      </c>
      <c r="DP123" s="69">
        <f t="shared" si="206"/>
        <v>0</v>
      </c>
      <c r="DQ123" s="69">
        <f t="shared" si="207"/>
        <v>0</v>
      </c>
      <c r="DR123" s="69">
        <f t="shared" si="208"/>
        <v>0</v>
      </c>
      <c r="DS123" s="69">
        <f t="shared" si="209"/>
        <v>0</v>
      </c>
      <c r="DT123" s="69">
        <f t="shared" si="210"/>
        <v>0</v>
      </c>
      <c r="DU123" s="69">
        <f t="shared" si="211"/>
        <v>0</v>
      </c>
      <c r="DV123" s="69">
        <f t="shared" si="212"/>
        <v>0</v>
      </c>
      <c r="DW123" s="69">
        <f t="shared" si="213"/>
        <v>0</v>
      </c>
      <c r="DX123" s="69">
        <f t="shared" si="214"/>
        <v>0</v>
      </c>
      <c r="DY123" s="69">
        <f t="shared" si="215"/>
        <v>0</v>
      </c>
      <c r="DZ123" s="69">
        <f t="shared" si="216"/>
        <v>0</v>
      </c>
      <c r="EA123" s="69">
        <f t="shared" si="217"/>
        <v>0</v>
      </c>
      <c r="EB123" s="69">
        <f t="shared" si="218"/>
        <v>0</v>
      </c>
      <c r="EC123" s="69">
        <f t="shared" si="219"/>
        <v>0</v>
      </c>
      <c r="ED123" s="69">
        <f t="shared" si="220"/>
        <v>0</v>
      </c>
      <c r="EE123" s="69">
        <f t="shared" si="221"/>
        <v>0</v>
      </c>
      <c r="EF123" s="69">
        <f t="shared" si="222"/>
        <v>0</v>
      </c>
      <c r="EG123" s="69">
        <f t="shared" si="223"/>
        <v>0</v>
      </c>
      <c r="EH123" s="69">
        <f t="shared" si="224"/>
        <v>0</v>
      </c>
      <c r="EI123" s="69">
        <f t="shared" si="225"/>
        <v>0</v>
      </c>
      <c r="EJ123" s="69">
        <f t="shared" si="226"/>
        <v>0</v>
      </c>
      <c r="EK123" s="69">
        <f t="shared" si="227"/>
        <v>0</v>
      </c>
      <c r="EL123" s="69">
        <f t="shared" si="228"/>
        <v>0</v>
      </c>
      <c r="EM123" s="69">
        <f t="shared" si="229"/>
        <v>0</v>
      </c>
      <c r="EN123" s="102">
        <f t="shared" si="187"/>
        <v>0</v>
      </c>
      <c r="EO123" s="58"/>
      <c r="EP123" s="68">
        <f t="shared" si="188"/>
        <v>4283.8335164160007</v>
      </c>
      <c r="EQ123" s="69">
        <f ca="1">IFERROR((NORMSDIST(-(((LN($EP123/$AC$3)+(#REF!+($O$48^2)/2)*$O$52)/($O$48*SQRT($O$52)))-$O$48*SQRT($O$52)))*$AC$3*EXP(-#REF!*$O$52)-NORMSDIST(-((LN($EP123/$AC$3)+(#REF!+($O$48^2)/2)*$O$52)/($O$48*SQRT($O$52))))*$EP123)*100*$AB$3,0)</f>
        <v>0</v>
      </c>
      <c r="ER123" s="69">
        <f ca="1">IFERROR((NORMSDIST(-(((LN($EP123/$AC$4)+(#REF!+($O$48^2)/2)*$O$52)/($O$48*SQRT($O$52)))-$O$48*SQRT($O$52)))*$AC$4*EXP(-#REF!*$O$52)-NORMSDIST(-((LN($EP123/$AC$4)+(#REF!+($O$48^2)/2)*$O$52)/($O$48*SQRT($O$52))))*$EP123)*100*$AB$4,0)</f>
        <v>0</v>
      </c>
      <c r="ES123" s="69">
        <f ca="1">IFERROR((NORMSDIST(-(((LN($EP123/$AC$5)+(#REF!+($O$48^2)/2)*$O$52)/($O$48*SQRT($O$52)))-$O$48*SQRT($O$52)))*$AC$5*EXP(-#REF!*$O$52)-NORMSDIST(-((LN($EP123/$AC$5)+(#REF!+($O$48^2)/2)*$O$52)/($O$48*SQRT($O$52))))*$EP123)*100*$AB$5,0)</f>
        <v>0</v>
      </c>
      <c r="ET123" s="69">
        <f ca="1">IFERROR((NORMSDIST(-(((LN($EP123/$AC$6)+(#REF!+($O$48^2)/2)*$O$52)/($O$48*SQRT($O$52)))-$O$48*SQRT($O$52)))*$AC$6*EXP(-#REF!*$O$52)-NORMSDIST(-((LN($EP123/$AC$6)+(#REF!+($O$48^2)/2)*$O$52)/($O$48*SQRT($O$52))))*$EP123)*100*$AB$6,0)</f>
        <v>0</v>
      </c>
      <c r="EU123" s="69">
        <f ca="1">IFERROR((NORMSDIST(-(((LN($EP123/$AC$7)+(#REF!+($O$48^2)/2)*$O$52)/($O$48*SQRT($O$52)))-$O$48*SQRT($O$52)))*$AC$7*EXP(-#REF!*$O$52)-NORMSDIST(-((LN($EP123/$AC$7)+(#REF!+($O$48^2)/2)*$O$52)/($O$48*SQRT($O$52))))*$EP123)*100*$AB$7,0)</f>
        <v>0</v>
      </c>
      <c r="EV123" s="69">
        <f ca="1">IFERROR((NORMSDIST(-(((LN($EP123/$AC$8)+(#REF!+($O$48^2)/2)*$O$52)/($O$48*SQRT($O$52)))-$O$48*SQRT($O$52)))*$AC$8*EXP(-#REF!*$O$52)-NORMSDIST(-((LN($EP123/$AC$8)+(#REF!+($O$48^2)/2)*$O$52)/($O$48*SQRT($O$52))))*$EP123)*100*$AB$8,0)</f>
        <v>0</v>
      </c>
      <c r="EW123" s="69">
        <f ca="1">IFERROR((NORMSDIST(-(((LN($EP123/$AC$9)+(#REF!+($O$48^2)/2)*$O$52)/($O$48*SQRT($O$52)))-$O$48*SQRT($O$52)))*$AC$9*EXP(-#REF!*$O$52)-NORMSDIST(-((LN($EP123/$AC$9)+(#REF!+($O$48^2)/2)*$O$52)/($O$48*SQRT($O$52))))*$EP123)*100*$AB$9,0)</f>
        <v>0</v>
      </c>
      <c r="EX123" s="69">
        <f ca="1">IFERROR((NORMSDIST(-(((LN($EP123/$AC$10)+(#REF!+($O$48^2)/2)*$O$52)/($O$48*SQRT($O$52)))-$O$48*SQRT($O$52)))*$AC$10*EXP(-#REF!*$O$52)-NORMSDIST(-((LN($EP123/$AC$10)+(#REF!+($O$48^2)/2)*$O$52)/($O$48*SQRT($O$52))))*$EP123)*100*$AB$10,0)</f>
        <v>0</v>
      </c>
      <c r="EY123" s="69">
        <f ca="1">IFERROR((NORMSDIST(-(((LN($EP123/$AC$11)+(#REF!+($O$48^2)/2)*$O$52)/($O$48*SQRT($O$52)))-$O$48*SQRT($O$52)))*$AC$11*EXP(-#REF!*$O$52)-NORMSDIST(-((LN($EP123/$AC$11)+(#REF!+($O$48^2)/2)*$O$52)/($O$48*SQRT($O$52))))*$EP123)*100*$AB$11,0)</f>
        <v>0</v>
      </c>
      <c r="EZ123" s="69">
        <f ca="1">IFERROR((NORMSDIST(-(((LN($EP123/$AC$12)+(#REF!+($O$48^2)/2)*$O$52)/($O$48*SQRT($O$52)))-$O$48*SQRT($O$52)))*$AC$12*EXP(-#REF!*$O$52)-NORMSDIST(-((LN($EP123/$AC$12)+(#REF!+($O$48^2)/2)*$O$52)/($O$48*SQRT($O$52))))*$EP123)*100*$AB$12,0)</f>
        <v>0</v>
      </c>
      <c r="FA123" s="69">
        <f ca="1">IFERROR((NORMSDIST(-(((LN($EP123/$AC$13)+(#REF!+($O$48^2)/2)*$O$52)/($O$48*SQRT($O$52)))-$O$48*SQRT($O$52)))*$AC$13*EXP(-#REF!*$O$52)-NORMSDIST(-((LN($EP123/$AC$13)+(#REF!+($O$48^2)/2)*$O$52)/($O$48*SQRT($O$52))))*$EP123)*100*$AB$13,0)</f>
        <v>0</v>
      </c>
      <c r="FB123" s="69">
        <f ca="1">IFERROR((NORMSDIST(-(((LN($EP123/$AC$14)+(#REF!+($O$48^2)/2)*$O$52)/($O$48*SQRT($O$52)))-$O$48*SQRT($O$52)))*$AC$14*EXP(-#REF!*$O$52)-NORMSDIST(-((LN($EP123/$AC$14)+(#REF!+($O$48^2)/2)*$O$52)/($O$48*SQRT($O$52))))*$EP123)*100*$AB$14,0)</f>
        <v>0</v>
      </c>
      <c r="FC123" s="69">
        <f ca="1">IFERROR((NORMSDIST(-(((LN($EP123/$AC$15)+(#REF!+($O$48^2)/2)*$O$52)/($O$48*SQRT($O$52)))-$O$48*SQRT($O$52)))*$AC$15*EXP(-#REF!*$O$52)-NORMSDIST(-((LN($EP123/$AC$15)+(#REF!+($O$48^2)/2)*$O$52)/($O$48*SQRT($O$52))))*$EP123)*100*$AB$15,0)</f>
        <v>0</v>
      </c>
      <c r="FD123" s="69">
        <f ca="1">IFERROR((NORMSDIST(-(((LN($EP123/$AC$16)+(#REF!+($O$48^2)/2)*$O$52)/($O$48*SQRT($O$52)))-$O$48*SQRT($O$52)))*$AC$16*EXP(-#REF!*$O$52)-NORMSDIST(-((LN($EP123/$AC$16)+(#REF!+($O$48^2)/2)*$O$52)/($O$48*SQRT($O$52))))*$EP123)*100*$AB$16,0)</f>
        <v>0</v>
      </c>
      <c r="FE123" s="69">
        <f ca="1">IFERROR((NORMSDIST(-(((LN($EP123/$AC$17)+(#REF!+($O$48^2)/2)*$O$52)/($O$48*SQRT($O$52)))-$O$48*SQRT($O$52)))*$AC$17*EXP(-#REF!*$O$52)-NORMSDIST(-((LN($EP123/$AC$17)+(#REF!+($O$48^2)/2)*$O$52)/($O$48*SQRT($O$52))))*$EP123)*100*$AB$17,0)</f>
        <v>0</v>
      </c>
      <c r="FF123" s="69">
        <f ca="1">IFERROR((NORMSDIST(-(((LN($EP123/$AC$18)+(#REF!+($O$48^2)/2)*$O$52)/($O$48*SQRT($O$52)))-$O$48*SQRT($O$52)))*$AC$18*EXP(-#REF!*$O$52)-NORMSDIST(-((LN($EP123/$AC$18)+(#REF!+($O$48^2)/2)*$O$52)/($O$48*SQRT($O$52))))*$EP123)*100*$AB$18,0)</f>
        <v>0</v>
      </c>
      <c r="FG123" s="69">
        <f ca="1">IFERROR((NORMSDIST(-(((LN($EP123/$AC$19)+(#REF!+($O$48^2)/2)*$O$52)/($O$48*SQRT($O$52)))-$O$48*SQRT($O$52)))*$AC$19*EXP(-#REF!*$O$52)-NORMSDIST(-((LN($EP123/$AC$19)+(#REF!+($O$48^2)/2)*$O$52)/($O$48*SQRT($O$52))))*$EP123)*100*$AB$19,0)</f>
        <v>0</v>
      </c>
      <c r="FH123" s="69">
        <f ca="1">IFERROR((NORMSDIST(-(((LN($EP123/$AC$20)+(#REF!+($O$48^2)/2)*$O$52)/($O$48*SQRT($O$52)))-$O$48*SQRT($O$52)))*$AC$20*EXP(-#REF!*$O$52)-NORMSDIST(-((LN($EP123/$AC$20)+(#REF!+($O$48^2)/2)*$O$52)/($O$48*SQRT($O$52))))*$EP123)*100*$AB$20,0)</f>
        <v>0</v>
      </c>
      <c r="FI123" s="69">
        <f ca="1">IFERROR((NORMSDIST(-(((LN($EP123/$AC$21)+(#REF!+($O$48^2)/2)*$O$52)/($O$48*SQRT($O$52)))-$O$48*SQRT($O$52)))*$AC$21*EXP(-#REF!*$O$52)-NORMSDIST(-((LN($EP123/$AC$21)+(#REF!+($O$48^2)/2)*$O$52)/($O$48*SQRT($O$52))))*$EP123)*100*$AB$21,0)</f>
        <v>0</v>
      </c>
      <c r="FJ123" s="69">
        <f ca="1">IFERROR((NORMSDIST(-(((LN($EP123/$AC$22)+(#REF!+($O$48^2)/2)*$O$52)/($O$48*SQRT($O$52)))-$O$48*SQRT($O$52)))*$AC$22*EXP(-#REF!*$O$52)-NORMSDIST(-((LN($EP123/$AC$22)+(#REF!+($O$48^2)/2)*$O$52)/($O$48*SQRT($O$52))))*$EP123)*100*$AB$22,0)</f>
        <v>0</v>
      </c>
      <c r="FK123" s="69">
        <f ca="1">IFERROR((NORMSDIST(-(((LN($EP123/$AC$23)+(#REF!+($O$48^2)/2)*$O$52)/($O$48*SQRT($O$52)))-$O$48*SQRT($O$52)))*$AC$23*EXP(-#REF!*$O$52)-NORMSDIST(-((LN($EP123/$AC$23)+(#REF!+($O$48^2)/2)*$O$52)/($O$48*SQRT($O$52))))*$EP123)*100*$AB$23,0)</f>
        <v>0</v>
      </c>
      <c r="FL123" s="69">
        <f ca="1">IFERROR((NORMSDIST(-(((LN($EP123/$AC$24)+(#REF!+($O$48^2)/2)*$O$52)/($O$48*SQRT($O$52)))-$O$48*SQRT($O$52)))*$AC$24*EXP(-#REF!*$O$52)-NORMSDIST(-((LN($EP123/$AC$24)+(#REF!+($O$48^2)/2)*$O$52)/($O$48*SQRT($O$52))))*$EP123)*100*$AB$24,0)</f>
        <v>0</v>
      </c>
      <c r="FM123" s="69">
        <f ca="1">IFERROR((NORMSDIST(-(((LN($EP123/$AC$25)+(#REF!+($O$48^2)/2)*$O$52)/($O$48*SQRT($O$52)))-$O$48*SQRT($O$52)))*$AC$25*EXP(-#REF!*$O$52)-NORMSDIST(-((LN($EP123/$AC$25)+(#REF!+($O$48^2)/2)*$O$52)/($O$48*SQRT($O$52))))*$EP123)*100*$AB$25,0)</f>
        <v>0</v>
      </c>
      <c r="FN123" s="69">
        <f ca="1">IFERROR((NORMSDIST(-(((LN($EP123/$AC$26)+(#REF!+($O$48^2)/2)*$O$52)/($O$48*SQRT($O$52)))-$O$48*SQRT($O$52)))*$AC$26*EXP(-#REF!*$O$52)-NORMSDIST(-((LN($EP123/$AC$26)+(#REF!+($O$48^2)/2)*$O$52)/($O$48*SQRT($O$52))))*$EP123)*100*$AB$26,0)</f>
        <v>0</v>
      </c>
      <c r="FO123" s="69">
        <f ca="1">IFERROR((NORMSDIST(-(((LN($EP123/$AC$27)+(#REF!+($O$48^2)/2)*$O$52)/($O$48*SQRT($O$52)))-$O$48*SQRT($O$52)))*$AC$27*EXP(-#REF!*$O$52)-NORMSDIST(-((LN($EP123/$AC$27)+(#REF!+($O$48^2)/2)*$O$52)/($O$48*SQRT($O$52))))*$EP123)*100*$AB$27,0)</f>
        <v>0</v>
      </c>
      <c r="FP123" s="69">
        <f ca="1">IFERROR((NORMSDIST(-(((LN($EP123/$AC$28)+(#REF!+($O$48^2)/2)*$O$52)/($O$48*SQRT($O$52)))-$O$48*SQRT($O$52)))*$AC$28*EXP(-#REF!*$O$52)-NORMSDIST(-((LN($EP123/$AC$28)+(#REF!+($O$48^2)/2)*$O$52)/($O$48*SQRT($O$52))))*$EP123)*100*$AB$28,0)</f>
        <v>0</v>
      </c>
      <c r="FQ123" s="69">
        <f ca="1">IFERROR((NORMSDIST(-(((LN($EP123/$AC$29)+(#REF!+($O$48^2)/2)*$O$52)/($O$48*SQRT($O$52)))-$O$48*SQRT($O$52)))*$AC$29*EXP(-#REF!*$O$52)-NORMSDIST(-((LN($EP123/$AC$29)+(#REF!+($O$48^2)/2)*$O$52)/($O$48*SQRT($O$52))))*$EP123)*100*$AB$29,0)</f>
        <v>0</v>
      </c>
      <c r="FR123" s="69">
        <f ca="1">IFERROR((NORMSDIST(-(((LN($EP123/$AC$30)+(#REF!+($O$48^2)/2)*$O$52)/($O$48*SQRT($O$52)))-$O$48*SQRT($O$52)))*$AC$30*EXP(-#REF!*$O$52)-NORMSDIST(-((LN($EP123/$AC$30)+(#REF!+($O$48^2)/2)*$O$52)/($O$48*SQRT($O$52))))*$EP123)*100*$AB$30,0)</f>
        <v>0</v>
      </c>
      <c r="FS123" s="69">
        <f ca="1">IFERROR((NORMSDIST(-(((LN($EP123/$AC$31)+(#REF!+($O$48^2)/2)*$O$52)/($O$48*SQRT($O$52)))-$O$48*SQRT($O$52)))*$AC$31*EXP(-#REF!*$O$52)-NORMSDIST(-((LN($EP123/$AC$31)+(#REF!+($O$48^2)/2)*$O$52)/($O$48*SQRT($O$52))))*$EP123)*100*$AB$31,0)</f>
        <v>0</v>
      </c>
      <c r="FT123" s="69">
        <f ca="1">IFERROR((NORMSDIST(-(((LN($EP123/$AC$32)+(#REF!+($O$48^2)/2)*$O$52)/($O$48*SQRT($O$52)))-$O$48*SQRT($O$52)))*$AC$32*EXP(-#REF!*$O$52)-NORMSDIST(-((LN($EP123/$AC$32)+(#REF!+($O$48^2)/2)*$O$52)/($O$48*SQRT($O$52))))*$EP123)*100*$AB$32,0)</f>
        <v>0</v>
      </c>
      <c r="FU123" s="69">
        <f ca="1">IFERROR((NORMSDIST(-(((LN($EP123/$AC$33)+(#REF!+($O$48^2)/2)*$O$52)/($O$48*SQRT($O$52)))-$O$48*SQRT($O$52)))*$AC$33*EXP(-#REF!*$O$52)-NORMSDIST(-((LN($EP123/$AC$33)+(#REF!+($O$48^2)/2)*$O$52)/($O$48*SQRT($O$52))))*$EP123)*100*$AB$33,0)</f>
        <v>0</v>
      </c>
      <c r="FV123" s="69">
        <f ca="1">IFERROR((NORMSDIST(-(((LN($EP123/$AC$34)+(#REF!+($O$48^2)/2)*$O$52)/($O$48*SQRT($O$52)))-$O$48*SQRT($O$52)))*$AC$34*EXP(-#REF!*$O$52)-NORMSDIST(-((LN($EP123/$AC$34)+(#REF!+($O$48^2)/2)*$O$52)/($O$48*SQRT($O$52))))*$EP123)*100*$AB$34,0)</f>
        <v>0</v>
      </c>
      <c r="FW123" s="69">
        <f ca="1">IFERROR((NORMSDIST(-(((LN($EP123/$AC$35)+(#REF!+($O$48^2)/2)*$O$52)/($O$48*SQRT($O$52)))-$O$48*SQRT($O$52)))*$AC$35*EXP(-#REF!*$O$52)-NORMSDIST(-((LN($EP123/$AC$35)+(#REF!+($O$48^2)/2)*$O$52)/($O$48*SQRT($O$52))))*$EP123)*100*$AB$35,0)</f>
        <v>0</v>
      </c>
      <c r="FX123" s="69">
        <f ca="1">IFERROR((NORMSDIST(-(((LN($EP123/$AC$36)+(#REF!+($O$48^2)/2)*$O$52)/($O$48*SQRT($O$52)))-$O$48*SQRT($O$52)))*$AC$36*EXP(-#REF!*$O$52)-NORMSDIST(-((LN($EP123/$AC$36)+(#REF!+($O$48^2)/2)*$O$52)/($O$48*SQRT($O$52))))*$EP123)*100*$AB$36,0)</f>
        <v>0</v>
      </c>
      <c r="FY123" s="69">
        <f ca="1">IFERROR((NORMSDIST(-(((LN($EP123/$AC$37)+(#REF!+($O$48^2)/2)*$O$52)/($O$48*SQRT($O$52)))-$O$48*SQRT($O$52)))*$AC$37*EXP(-#REF!*$O$52)-NORMSDIST(-((LN($EP123/$AC$37)+(#REF!+($O$48^2)/2)*$O$52)/($O$48*SQRT($O$52))))*$EP123)*100*$AB$37,0)</f>
        <v>0</v>
      </c>
      <c r="FZ123" s="69">
        <f ca="1">IFERROR((NORMSDIST(-(((LN($EP123/$AC$38)+(#REF!+($O$48^2)/2)*$O$52)/($O$48*SQRT($O$52)))-$O$48*SQRT($O$52)))*$AC$38*EXP(-#REF!*$O$52)-NORMSDIST(-((LN($EP123/$AC$38)+(#REF!+($O$48^2)/2)*$O$52)/($O$48*SQRT($O$52))))*$EP123)*100*$AB$38,0)</f>
        <v>0</v>
      </c>
      <c r="GA123" s="69">
        <f ca="1">IFERROR((NORMSDIST(-(((LN($EP123/$AC$39)+(#REF!+($O$48^2)/2)*$O$52)/($O$48*SQRT($O$52)))-$O$48*SQRT($O$52)))*$AC$39*EXP(-#REF!*$O$52)-NORMSDIST(-((LN($EP123/$AC$39)+(#REF!+($O$48^2)/2)*$O$52)/($O$48*SQRT($O$52))))*$EP123)*100*$AB$39,0)</f>
        <v>0</v>
      </c>
      <c r="GB123" s="69">
        <f ca="1">IFERROR((NORMSDIST(-(((LN($EP123/$AC$40)+(#REF!+($O$48^2)/2)*$O$52)/($O$48*SQRT($O$52)))-$O$48*SQRT($O$52)))*$AC$40*EXP(-#REF!*$O$52)-NORMSDIST(-((LN($EP123/$AC$40)+(#REF!+($O$48^2)/2)*$O$52)/($O$48*SQRT($O$52))))*$EP123)*100*$AB$40,0)</f>
        <v>0</v>
      </c>
      <c r="GC123" s="69">
        <f ca="1">IFERROR((NORMSDIST(-(((LN($EP123/$AC$41)+(#REF!+($O$48^2)/2)*$O$52)/($O$48*SQRT($O$52)))-$O$48*SQRT($O$52)))*$AC$41*EXP(-#REF!*$O$52)-NORMSDIST(-((LN($EP123/$AC$41)+(#REF!+($O$48^2)/2)*$O$52)/($O$48*SQRT($O$52))))*$EP123)*100*$AB$41,0)</f>
        <v>0</v>
      </c>
      <c r="GD123" s="69">
        <f ca="1">IFERROR((NORMSDIST(-(((LN($EP123/$AC$42)+(#REF!+($O$48^2)/2)*$O$52)/($O$48*SQRT($O$52)))-$O$48*SQRT($O$52)))*$AC$42*EXP(-#REF!*$O$52)-NORMSDIST(-((LN($EP123/$AC$42)+(#REF!+($O$48^2)/2)*$O$52)/($O$48*SQRT($O$52))))*$EP123)*100*$AB$42,0)</f>
        <v>0</v>
      </c>
      <c r="GE123" s="102">
        <f t="shared" ca="1" si="189"/>
        <v>0</v>
      </c>
    </row>
    <row r="124" spans="103:187">
      <c r="CY124" s="68">
        <f t="shared" si="186"/>
        <v>4369.5101867443209</v>
      </c>
      <c r="CZ124" s="69">
        <f t="shared" si="190"/>
        <v>0</v>
      </c>
      <c r="DA124" s="69">
        <f t="shared" si="191"/>
        <v>0</v>
      </c>
      <c r="DB124" s="69">
        <f t="shared" si="192"/>
        <v>0</v>
      </c>
      <c r="DC124" s="69">
        <f t="shared" si="193"/>
        <v>0</v>
      </c>
      <c r="DD124" s="69">
        <f t="shared" si="194"/>
        <v>0</v>
      </c>
      <c r="DE124" s="69">
        <f t="shared" si="195"/>
        <v>0</v>
      </c>
      <c r="DF124" s="69">
        <f t="shared" si="196"/>
        <v>0</v>
      </c>
      <c r="DG124" s="69">
        <f t="shared" si="197"/>
        <v>0</v>
      </c>
      <c r="DH124" s="69">
        <f t="shared" si="198"/>
        <v>0</v>
      </c>
      <c r="DI124" s="69">
        <f t="shared" si="199"/>
        <v>0</v>
      </c>
      <c r="DJ124" s="69">
        <f t="shared" si="200"/>
        <v>0</v>
      </c>
      <c r="DK124" s="69">
        <f t="shared" si="201"/>
        <v>0</v>
      </c>
      <c r="DL124" s="69">
        <f t="shared" si="202"/>
        <v>0</v>
      </c>
      <c r="DM124" s="69">
        <f t="shared" si="203"/>
        <v>0</v>
      </c>
      <c r="DN124" s="69">
        <f t="shared" si="204"/>
        <v>0</v>
      </c>
      <c r="DO124" s="69">
        <f t="shared" si="205"/>
        <v>0</v>
      </c>
      <c r="DP124" s="69">
        <f t="shared" si="206"/>
        <v>0</v>
      </c>
      <c r="DQ124" s="69">
        <f t="shared" si="207"/>
        <v>0</v>
      </c>
      <c r="DR124" s="69">
        <f t="shared" si="208"/>
        <v>0</v>
      </c>
      <c r="DS124" s="69">
        <f t="shared" si="209"/>
        <v>0</v>
      </c>
      <c r="DT124" s="69">
        <f t="shared" si="210"/>
        <v>0</v>
      </c>
      <c r="DU124" s="69">
        <f t="shared" si="211"/>
        <v>0</v>
      </c>
      <c r="DV124" s="69">
        <f t="shared" si="212"/>
        <v>0</v>
      </c>
      <c r="DW124" s="69">
        <f t="shared" si="213"/>
        <v>0</v>
      </c>
      <c r="DX124" s="69">
        <f t="shared" si="214"/>
        <v>0</v>
      </c>
      <c r="DY124" s="69">
        <f t="shared" si="215"/>
        <v>0</v>
      </c>
      <c r="DZ124" s="69">
        <f t="shared" si="216"/>
        <v>0</v>
      </c>
      <c r="EA124" s="69">
        <f t="shared" si="217"/>
        <v>0</v>
      </c>
      <c r="EB124" s="69">
        <f t="shared" si="218"/>
        <v>0</v>
      </c>
      <c r="EC124" s="69">
        <f t="shared" si="219"/>
        <v>0</v>
      </c>
      <c r="ED124" s="69">
        <f t="shared" si="220"/>
        <v>0</v>
      </c>
      <c r="EE124" s="69">
        <f t="shared" si="221"/>
        <v>0</v>
      </c>
      <c r="EF124" s="69">
        <f t="shared" si="222"/>
        <v>0</v>
      </c>
      <c r="EG124" s="69">
        <f t="shared" si="223"/>
        <v>0</v>
      </c>
      <c r="EH124" s="69">
        <f t="shared" si="224"/>
        <v>0</v>
      </c>
      <c r="EI124" s="69">
        <f t="shared" si="225"/>
        <v>0</v>
      </c>
      <c r="EJ124" s="69">
        <f t="shared" si="226"/>
        <v>0</v>
      </c>
      <c r="EK124" s="69">
        <f t="shared" si="227"/>
        <v>0</v>
      </c>
      <c r="EL124" s="69">
        <f t="shared" si="228"/>
        <v>0</v>
      </c>
      <c r="EM124" s="69">
        <f t="shared" si="229"/>
        <v>0</v>
      </c>
      <c r="EN124" s="102">
        <f t="shared" si="187"/>
        <v>0</v>
      </c>
      <c r="EO124" s="58"/>
      <c r="EP124" s="68">
        <f t="shared" si="188"/>
        <v>4369.5101867443209</v>
      </c>
      <c r="EQ124" s="69">
        <f ca="1">IFERROR((NORMSDIST(-(((LN($EP124/$AC$3)+(#REF!+($O$48^2)/2)*$O$52)/($O$48*SQRT($O$52)))-$O$48*SQRT($O$52)))*$AC$3*EXP(-#REF!*$O$52)-NORMSDIST(-((LN($EP124/$AC$3)+(#REF!+($O$48^2)/2)*$O$52)/($O$48*SQRT($O$52))))*$EP124)*100*$AB$3,0)</f>
        <v>0</v>
      </c>
      <c r="ER124" s="69">
        <f ca="1">IFERROR((NORMSDIST(-(((LN($EP124/$AC$4)+(#REF!+($O$48^2)/2)*$O$52)/($O$48*SQRT($O$52)))-$O$48*SQRT($O$52)))*$AC$4*EXP(-#REF!*$O$52)-NORMSDIST(-((LN($EP124/$AC$4)+(#REF!+($O$48^2)/2)*$O$52)/($O$48*SQRT($O$52))))*$EP124)*100*$AB$4,0)</f>
        <v>0</v>
      </c>
      <c r="ES124" s="69">
        <f ca="1">IFERROR((NORMSDIST(-(((LN($EP124/$AC$5)+(#REF!+($O$48^2)/2)*$O$52)/($O$48*SQRT($O$52)))-$O$48*SQRT($O$52)))*$AC$5*EXP(-#REF!*$O$52)-NORMSDIST(-((LN($EP124/$AC$5)+(#REF!+($O$48^2)/2)*$O$52)/($O$48*SQRT($O$52))))*$EP124)*100*$AB$5,0)</f>
        <v>0</v>
      </c>
      <c r="ET124" s="69">
        <f ca="1">IFERROR((NORMSDIST(-(((LN($EP124/$AC$6)+(#REF!+($O$48^2)/2)*$O$52)/($O$48*SQRT($O$52)))-$O$48*SQRT($O$52)))*$AC$6*EXP(-#REF!*$O$52)-NORMSDIST(-((LN($EP124/$AC$6)+(#REF!+($O$48^2)/2)*$O$52)/($O$48*SQRT($O$52))))*$EP124)*100*$AB$6,0)</f>
        <v>0</v>
      </c>
      <c r="EU124" s="69">
        <f ca="1">IFERROR((NORMSDIST(-(((LN($EP124/$AC$7)+(#REF!+($O$48^2)/2)*$O$52)/($O$48*SQRT($O$52)))-$O$48*SQRT($O$52)))*$AC$7*EXP(-#REF!*$O$52)-NORMSDIST(-((LN($EP124/$AC$7)+(#REF!+($O$48^2)/2)*$O$52)/($O$48*SQRT($O$52))))*$EP124)*100*$AB$7,0)</f>
        <v>0</v>
      </c>
      <c r="EV124" s="69">
        <f ca="1">IFERROR((NORMSDIST(-(((LN($EP124/$AC$8)+(#REF!+($O$48^2)/2)*$O$52)/($O$48*SQRT($O$52)))-$O$48*SQRT($O$52)))*$AC$8*EXP(-#REF!*$O$52)-NORMSDIST(-((LN($EP124/$AC$8)+(#REF!+($O$48^2)/2)*$O$52)/($O$48*SQRT($O$52))))*$EP124)*100*$AB$8,0)</f>
        <v>0</v>
      </c>
      <c r="EW124" s="69">
        <f ca="1">IFERROR((NORMSDIST(-(((LN($EP124/$AC$9)+(#REF!+($O$48^2)/2)*$O$52)/($O$48*SQRT($O$52)))-$O$48*SQRT($O$52)))*$AC$9*EXP(-#REF!*$O$52)-NORMSDIST(-((LN($EP124/$AC$9)+(#REF!+($O$48^2)/2)*$O$52)/($O$48*SQRT($O$52))))*$EP124)*100*$AB$9,0)</f>
        <v>0</v>
      </c>
      <c r="EX124" s="69">
        <f ca="1">IFERROR((NORMSDIST(-(((LN($EP124/$AC$10)+(#REF!+($O$48^2)/2)*$O$52)/($O$48*SQRT($O$52)))-$O$48*SQRT($O$52)))*$AC$10*EXP(-#REF!*$O$52)-NORMSDIST(-((LN($EP124/$AC$10)+(#REF!+($O$48^2)/2)*$O$52)/($O$48*SQRT($O$52))))*$EP124)*100*$AB$10,0)</f>
        <v>0</v>
      </c>
      <c r="EY124" s="69">
        <f ca="1">IFERROR((NORMSDIST(-(((LN($EP124/$AC$11)+(#REF!+($O$48^2)/2)*$O$52)/($O$48*SQRT($O$52)))-$O$48*SQRT($O$52)))*$AC$11*EXP(-#REF!*$O$52)-NORMSDIST(-((LN($EP124/$AC$11)+(#REF!+($O$48^2)/2)*$O$52)/($O$48*SQRT($O$52))))*$EP124)*100*$AB$11,0)</f>
        <v>0</v>
      </c>
      <c r="EZ124" s="69">
        <f ca="1">IFERROR((NORMSDIST(-(((LN($EP124/$AC$12)+(#REF!+($O$48^2)/2)*$O$52)/($O$48*SQRT($O$52)))-$O$48*SQRT($O$52)))*$AC$12*EXP(-#REF!*$O$52)-NORMSDIST(-((LN($EP124/$AC$12)+(#REF!+($O$48^2)/2)*$O$52)/($O$48*SQRT($O$52))))*$EP124)*100*$AB$12,0)</f>
        <v>0</v>
      </c>
      <c r="FA124" s="69">
        <f ca="1">IFERROR((NORMSDIST(-(((LN($EP124/$AC$13)+(#REF!+($O$48^2)/2)*$O$52)/($O$48*SQRT($O$52)))-$O$48*SQRT($O$52)))*$AC$13*EXP(-#REF!*$O$52)-NORMSDIST(-((LN($EP124/$AC$13)+(#REF!+($O$48^2)/2)*$O$52)/($O$48*SQRT($O$52))))*$EP124)*100*$AB$13,0)</f>
        <v>0</v>
      </c>
      <c r="FB124" s="69">
        <f ca="1">IFERROR((NORMSDIST(-(((LN($EP124/$AC$14)+(#REF!+($O$48^2)/2)*$O$52)/($O$48*SQRT($O$52)))-$O$48*SQRT($O$52)))*$AC$14*EXP(-#REF!*$O$52)-NORMSDIST(-((LN($EP124/$AC$14)+(#REF!+($O$48^2)/2)*$O$52)/($O$48*SQRT($O$52))))*$EP124)*100*$AB$14,0)</f>
        <v>0</v>
      </c>
      <c r="FC124" s="69">
        <f ca="1">IFERROR((NORMSDIST(-(((LN($EP124/$AC$15)+(#REF!+($O$48^2)/2)*$O$52)/($O$48*SQRT($O$52)))-$O$48*SQRT($O$52)))*$AC$15*EXP(-#REF!*$O$52)-NORMSDIST(-((LN($EP124/$AC$15)+(#REF!+($O$48^2)/2)*$O$52)/($O$48*SQRT($O$52))))*$EP124)*100*$AB$15,0)</f>
        <v>0</v>
      </c>
      <c r="FD124" s="69">
        <f ca="1">IFERROR((NORMSDIST(-(((LN($EP124/$AC$16)+(#REF!+($O$48^2)/2)*$O$52)/($O$48*SQRT($O$52)))-$O$48*SQRT($O$52)))*$AC$16*EXP(-#REF!*$O$52)-NORMSDIST(-((LN($EP124/$AC$16)+(#REF!+($O$48^2)/2)*$O$52)/($O$48*SQRT($O$52))))*$EP124)*100*$AB$16,0)</f>
        <v>0</v>
      </c>
      <c r="FE124" s="69">
        <f ca="1">IFERROR((NORMSDIST(-(((LN($EP124/$AC$17)+(#REF!+($O$48^2)/2)*$O$52)/($O$48*SQRT($O$52)))-$O$48*SQRT($O$52)))*$AC$17*EXP(-#REF!*$O$52)-NORMSDIST(-((LN($EP124/$AC$17)+(#REF!+($O$48^2)/2)*$O$52)/($O$48*SQRT($O$52))))*$EP124)*100*$AB$17,0)</f>
        <v>0</v>
      </c>
      <c r="FF124" s="69">
        <f ca="1">IFERROR((NORMSDIST(-(((LN($EP124/$AC$18)+(#REF!+($O$48^2)/2)*$O$52)/($O$48*SQRT($O$52)))-$O$48*SQRT($O$52)))*$AC$18*EXP(-#REF!*$O$52)-NORMSDIST(-((LN($EP124/$AC$18)+(#REF!+($O$48^2)/2)*$O$52)/($O$48*SQRT($O$52))))*$EP124)*100*$AB$18,0)</f>
        <v>0</v>
      </c>
      <c r="FG124" s="69">
        <f ca="1">IFERROR((NORMSDIST(-(((LN($EP124/$AC$19)+(#REF!+($O$48^2)/2)*$O$52)/($O$48*SQRT($O$52)))-$O$48*SQRT($O$52)))*$AC$19*EXP(-#REF!*$O$52)-NORMSDIST(-((LN($EP124/$AC$19)+(#REF!+($O$48^2)/2)*$O$52)/($O$48*SQRT($O$52))))*$EP124)*100*$AB$19,0)</f>
        <v>0</v>
      </c>
      <c r="FH124" s="69">
        <f ca="1">IFERROR((NORMSDIST(-(((LN($EP124/$AC$20)+(#REF!+($O$48^2)/2)*$O$52)/($O$48*SQRT($O$52)))-$O$48*SQRT($O$52)))*$AC$20*EXP(-#REF!*$O$52)-NORMSDIST(-((LN($EP124/$AC$20)+(#REF!+($O$48^2)/2)*$O$52)/($O$48*SQRT($O$52))))*$EP124)*100*$AB$20,0)</f>
        <v>0</v>
      </c>
      <c r="FI124" s="69">
        <f ca="1">IFERROR((NORMSDIST(-(((LN($EP124/$AC$21)+(#REF!+($O$48^2)/2)*$O$52)/($O$48*SQRT($O$52)))-$O$48*SQRT($O$52)))*$AC$21*EXP(-#REF!*$O$52)-NORMSDIST(-((LN($EP124/$AC$21)+(#REF!+($O$48^2)/2)*$O$52)/($O$48*SQRT($O$52))))*$EP124)*100*$AB$21,0)</f>
        <v>0</v>
      </c>
      <c r="FJ124" s="69">
        <f ca="1">IFERROR((NORMSDIST(-(((LN($EP124/$AC$22)+(#REF!+($O$48^2)/2)*$O$52)/($O$48*SQRT($O$52)))-$O$48*SQRT($O$52)))*$AC$22*EXP(-#REF!*$O$52)-NORMSDIST(-((LN($EP124/$AC$22)+(#REF!+($O$48^2)/2)*$O$52)/($O$48*SQRT($O$52))))*$EP124)*100*$AB$22,0)</f>
        <v>0</v>
      </c>
      <c r="FK124" s="69">
        <f ca="1">IFERROR((NORMSDIST(-(((LN($EP124/$AC$23)+(#REF!+($O$48^2)/2)*$O$52)/($O$48*SQRT($O$52)))-$O$48*SQRT($O$52)))*$AC$23*EXP(-#REF!*$O$52)-NORMSDIST(-((LN($EP124/$AC$23)+(#REF!+($O$48^2)/2)*$O$52)/($O$48*SQRT($O$52))))*$EP124)*100*$AB$23,0)</f>
        <v>0</v>
      </c>
      <c r="FL124" s="69">
        <f ca="1">IFERROR((NORMSDIST(-(((LN($EP124/$AC$24)+(#REF!+($O$48^2)/2)*$O$52)/($O$48*SQRT($O$52)))-$O$48*SQRT($O$52)))*$AC$24*EXP(-#REF!*$O$52)-NORMSDIST(-((LN($EP124/$AC$24)+(#REF!+($O$48^2)/2)*$O$52)/($O$48*SQRT($O$52))))*$EP124)*100*$AB$24,0)</f>
        <v>0</v>
      </c>
      <c r="FM124" s="69">
        <f ca="1">IFERROR((NORMSDIST(-(((LN($EP124/$AC$25)+(#REF!+($O$48^2)/2)*$O$52)/($O$48*SQRT($O$52)))-$O$48*SQRT($O$52)))*$AC$25*EXP(-#REF!*$O$52)-NORMSDIST(-((LN($EP124/$AC$25)+(#REF!+($O$48^2)/2)*$O$52)/($O$48*SQRT($O$52))))*$EP124)*100*$AB$25,0)</f>
        <v>0</v>
      </c>
      <c r="FN124" s="69">
        <f ca="1">IFERROR((NORMSDIST(-(((LN($EP124/$AC$26)+(#REF!+($O$48^2)/2)*$O$52)/($O$48*SQRT($O$52)))-$O$48*SQRT($O$52)))*$AC$26*EXP(-#REF!*$O$52)-NORMSDIST(-((LN($EP124/$AC$26)+(#REF!+($O$48^2)/2)*$O$52)/($O$48*SQRT($O$52))))*$EP124)*100*$AB$26,0)</f>
        <v>0</v>
      </c>
      <c r="FO124" s="69">
        <f ca="1">IFERROR((NORMSDIST(-(((LN($EP124/$AC$27)+(#REF!+($O$48^2)/2)*$O$52)/($O$48*SQRT($O$52)))-$O$48*SQRT($O$52)))*$AC$27*EXP(-#REF!*$O$52)-NORMSDIST(-((LN($EP124/$AC$27)+(#REF!+($O$48^2)/2)*$O$52)/($O$48*SQRT($O$52))))*$EP124)*100*$AB$27,0)</f>
        <v>0</v>
      </c>
      <c r="FP124" s="69">
        <f ca="1">IFERROR((NORMSDIST(-(((LN($EP124/$AC$28)+(#REF!+($O$48^2)/2)*$O$52)/($O$48*SQRT($O$52)))-$O$48*SQRT($O$52)))*$AC$28*EXP(-#REF!*$O$52)-NORMSDIST(-((LN($EP124/$AC$28)+(#REF!+($O$48^2)/2)*$O$52)/($O$48*SQRT($O$52))))*$EP124)*100*$AB$28,0)</f>
        <v>0</v>
      </c>
      <c r="FQ124" s="69">
        <f ca="1">IFERROR((NORMSDIST(-(((LN($EP124/$AC$29)+(#REF!+($O$48^2)/2)*$O$52)/($O$48*SQRT($O$52)))-$O$48*SQRT($O$52)))*$AC$29*EXP(-#REF!*$O$52)-NORMSDIST(-((LN($EP124/$AC$29)+(#REF!+($O$48^2)/2)*$O$52)/($O$48*SQRT($O$52))))*$EP124)*100*$AB$29,0)</f>
        <v>0</v>
      </c>
      <c r="FR124" s="69">
        <f ca="1">IFERROR((NORMSDIST(-(((LN($EP124/$AC$30)+(#REF!+($O$48^2)/2)*$O$52)/($O$48*SQRT($O$52)))-$O$48*SQRT($O$52)))*$AC$30*EXP(-#REF!*$O$52)-NORMSDIST(-((LN($EP124/$AC$30)+(#REF!+($O$48^2)/2)*$O$52)/($O$48*SQRT($O$52))))*$EP124)*100*$AB$30,0)</f>
        <v>0</v>
      </c>
      <c r="FS124" s="69">
        <f ca="1">IFERROR((NORMSDIST(-(((LN($EP124/$AC$31)+(#REF!+($O$48^2)/2)*$O$52)/($O$48*SQRT($O$52)))-$O$48*SQRT($O$52)))*$AC$31*EXP(-#REF!*$O$52)-NORMSDIST(-((LN($EP124/$AC$31)+(#REF!+($O$48^2)/2)*$O$52)/($O$48*SQRT($O$52))))*$EP124)*100*$AB$31,0)</f>
        <v>0</v>
      </c>
      <c r="FT124" s="69">
        <f ca="1">IFERROR((NORMSDIST(-(((LN($EP124/$AC$32)+(#REF!+($O$48^2)/2)*$O$52)/($O$48*SQRT($O$52)))-$O$48*SQRT($O$52)))*$AC$32*EXP(-#REF!*$O$52)-NORMSDIST(-((LN($EP124/$AC$32)+(#REF!+($O$48^2)/2)*$O$52)/($O$48*SQRT($O$52))))*$EP124)*100*$AB$32,0)</f>
        <v>0</v>
      </c>
      <c r="FU124" s="69">
        <f ca="1">IFERROR((NORMSDIST(-(((LN($EP124/$AC$33)+(#REF!+($O$48^2)/2)*$O$52)/($O$48*SQRT($O$52)))-$O$48*SQRT($O$52)))*$AC$33*EXP(-#REF!*$O$52)-NORMSDIST(-((LN($EP124/$AC$33)+(#REF!+($O$48^2)/2)*$O$52)/($O$48*SQRT($O$52))))*$EP124)*100*$AB$33,0)</f>
        <v>0</v>
      </c>
      <c r="FV124" s="69">
        <f ca="1">IFERROR((NORMSDIST(-(((LN($EP124/$AC$34)+(#REF!+($O$48^2)/2)*$O$52)/($O$48*SQRT($O$52)))-$O$48*SQRT($O$52)))*$AC$34*EXP(-#REF!*$O$52)-NORMSDIST(-((LN($EP124/$AC$34)+(#REF!+($O$48^2)/2)*$O$52)/($O$48*SQRT($O$52))))*$EP124)*100*$AB$34,0)</f>
        <v>0</v>
      </c>
      <c r="FW124" s="69">
        <f ca="1">IFERROR((NORMSDIST(-(((LN($EP124/$AC$35)+(#REF!+($O$48^2)/2)*$O$52)/($O$48*SQRT($O$52)))-$O$48*SQRT($O$52)))*$AC$35*EXP(-#REF!*$O$52)-NORMSDIST(-((LN($EP124/$AC$35)+(#REF!+($O$48^2)/2)*$O$52)/($O$48*SQRT($O$52))))*$EP124)*100*$AB$35,0)</f>
        <v>0</v>
      </c>
      <c r="FX124" s="69">
        <f ca="1">IFERROR((NORMSDIST(-(((LN($EP124/$AC$36)+(#REF!+($O$48^2)/2)*$O$52)/($O$48*SQRT($O$52)))-$O$48*SQRT($O$52)))*$AC$36*EXP(-#REF!*$O$52)-NORMSDIST(-((LN($EP124/$AC$36)+(#REF!+($O$48^2)/2)*$O$52)/($O$48*SQRT($O$52))))*$EP124)*100*$AB$36,0)</f>
        <v>0</v>
      </c>
      <c r="FY124" s="69">
        <f ca="1">IFERROR((NORMSDIST(-(((LN($EP124/$AC$37)+(#REF!+($O$48^2)/2)*$O$52)/($O$48*SQRT($O$52)))-$O$48*SQRT($O$52)))*$AC$37*EXP(-#REF!*$O$52)-NORMSDIST(-((LN($EP124/$AC$37)+(#REF!+($O$48^2)/2)*$O$52)/($O$48*SQRT($O$52))))*$EP124)*100*$AB$37,0)</f>
        <v>0</v>
      </c>
      <c r="FZ124" s="69">
        <f ca="1">IFERROR((NORMSDIST(-(((LN($EP124/$AC$38)+(#REF!+($O$48^2)/2)*$O$52)/($O$48*SQRT($O$52)))-$O$48*SQRT($O$52)))*$AC$38*EXP(-#REF!*$O$52)-NORMSDIST(-((LN($EP124/$AC$38)+(#REF!+($O$48^2)/2)*$O$52)/($O$48*SQRT($O$52))))*$EP124)*100*$AB$38,0)</f>
        <v>0</v>
      </c>
      <c r="GA124" s="69">
        <f ca="1">IFERROR((NORMSDIST(-(((LN($EP124/$AC$39)+(#REF!+($O$48^2)/2)*$O$52)/($O$48*SQRT($O$52)))-$O$48*SQRT($O$52)))*$AC$39*EXP(-#REF!*$O$52)-NORMSDIST(-((LN($EP124/$AC$39)+(#REF!+($O$48^2)/2)*$O$52)/($O$48*SQRT($O$52))))*$EP124)*100*$AB$39,0)</f>
        <v>0</v>
      </c>
      <c r="GB124" s="69">
        <f ca="1">IFERROR((NORMSDIST(-(((LN($EP124/$AC$40)+(#REF!+($O$48^2)/2)*$O$52)/($O$48*SQRT($O$52)))-$O$48*SQRT($O$52)))*$AC$40*EXP(-#REF!*$O$52)-NORMSDIST(-((LN($EP124/$AC$40)+(#REF!+($O$48^2)/2)*$O$52)/($O$48*SQRT($O$52))))*$EP124)*100*$AB$40,0)</f>
        <v>0</v>
      </c>
      <c r="GC124" s="69">
        <f ca="1">IFERROR((NORMSDIST(-(((LN($EP124/$AC$41)+(#REF!+($O$48^2)/2)*$O$52)/($O$48*SQRT($O$52)))-$O$48*SQRT($O$52)))*$AC$41*EXP(-#REF!*$O$52)-NORMSDIST(-((LN($EP124/$AC$41)+(#REF!+($O$48^2)/2)*$O$52)/($O$48*SQRT($O$52))))*$EP124)*100*$AB$41,0)</f>
        <v>0</v>
      </c>
      <c r="GD124" s="69">
        <f ca="1">IFERROR((NORMSDIST(-(((LN($EP124/$AC$42)+(#REF!+($O$48^2)/2)*$O$52)/($O$48*SQRT($O$52)))-$O$48*SQRT($O$52)))*$AC$42*EXP(-#REF!*$O$52)-NORMSDIST(-((LN($EP124/$AC$42)+(#REF!+($O$48^2)/2)*$O$52)/($O$48*SQRT($O$52))))*$EP124)*100*$AB$42,0)</f>
        <v>0</v>
      </c>
      <c r="GE124" s="102">
        <f t="shared" ca="1" si="189"/>
        <v>0</v>
      </c>
    </row>
    <row r="125" spans="103:187">
      <c r="CY125" s="68">
        <f t="shared" si="186"/>
        <v>4456.9003904792071</v>
      </c>
      <c r="CZ125" s="69">
        <f t="shared" si="190"/>
        <v>0</v>
      </c>
      <c r="DA125" s="69">
        <f t="shared" si="191"/>
        <v>0</v>
      </c>
      <c r="DB125" s="69">
        <f t="shared" si="192"/>
        <v>0</v>
      </c>
      <c r="DC125" s="69">
        <f t="shared" si="193"/>
        <v>0</v>
      </c>
      <c r="DD125" s="69">
        <f t="shared" si="194"/>
        <v>0</v>
      </c>
      <c r="DE125" s="69">
        <f t="shared" si="195"/>
        <v>0</v>
      </c>
      <c r="DF125" s="69">
        <f t="shared" si="196"/>
        <v>0</v>
      </c>
      <c r="DG125" s="69">
        <f t="shared" si="197"/>
        <v>0</v>
      </c>
      <c r="DH125" s="69">
        <f t="shared" si="198"/>
        <v>0</v>
      </c>
      <c r="DI125" s="69">
        <f t="shared" si="199"/>
        <v>0</v>
      </c>
      <c r="DJ125" s="69">
        <f t="shared" si="200"/>
        <v>0</v>
      </c>
      <c r="DK125" s="69">
        <f t="shared" si="201"/>
        <v>0</v>
      </c>
      <c r="DL125" s="69">
        <f t="shared" si="202"/>
        <v>0</v>
      </c>
      <c r="DM125" s="69">
        <f t="shared" si="203"/>
        <v>0</v>
      </c>
      <c r="DN125" s="69">
        <f t="shared" si="204"/>
        <v>0</v>
      </c>
      <c r="DO125" s="69">
        <f t="shared" si="205"/>
        <v>0</v>
      </c>
      <c r="DP125" s="69">
        <f t="shared" si="206"/>
        <v>0</v>
      </c>
      <c r="DQ125" s="69">
        <f t="shared" si="207"/>
        <v>0</v>
      </c>
      <c r="DR125" s="69">
        <f t="shared" si="208"/>
        <v>0</v>
      </c>
      <c r="DS125" s="69">
        <f t="shared" si="209"/>
        <v>0</v>
      </c>
      <c r="DT125" s="69">
        <f t="shared" si="210"/>
        <v>0</v>
      </c>
      <c r="DU125" s="69">
        <f t="shared" si="211"/>
        <v>0</v>
      </c>
      <c r="DV125" s="69">
        <f t="shared" si="212"/>
        <v>0</v>
      </c>
      <c r="DW125" s="69">
        <f t="shared" si="213"/>
        <v>0</v>
      </c>
      <c r="DX125" s="69">
        <f t="shared" si="214"/>
        <v>0</v>
      </c>
      <c r="DY125" s="69">
        <f t="shared" si="215"/>
        <v>0</v>
      </c>
      <c r="DZ125" s="69">
        <f t="shared" si="216"/>
        <v>0</v>
      </c>
      <c r="EA125" s="69">
        <f t="shared" si="217"/>
        <v>0</v>
      </c>
      <c r="EB125" s="69">
        <f t="shared" si="218"/>
        <v>0</v>
      </c>
      <c r="EC125" s="69">
        <f t="shared" si="219"/>
        <v>0</v>
      </c>
      <c r="ED125" s="69">
        <f t="shared" si="220"/>
        <v>0</v>
      </c>
      <c r="EE125" s="69">
        <f t="shared" si="221"/>
        <v>0</v>
      </c>
      <c r="EF125" s="69">
        <f t="shared" si="222"/>
        <v>0</v>
      </c>
      <c r="EG125" s="69">
        <f t="shared" si="223"/>
        <v>0</v>
      </c>
      <c r="EH125" s="69">
        <f t="shared" si="224"/>
        <v>0</v>
      </c>
      <c r="EI125" s="69">
        <f t="shared" si="225"/>
        <v>0</v>
      </c>
      <c r="EJ125" s="69">
        <f t="shared" si="226"/>
        <v>0</v>
      </c>
      <c r="EK125" s="69">
        <f t="shared" si="227"/>
        <v>0</v>
      </c>
      <c r="EL125" s="69">
        <f t="shared" si="228"/>
        <v>0</v>
      </c>
      <c r="EM125" s="69">
        <f t="shared" si="229"/>
        <v>0</v>
      </c>
      <c r="EN125" s="102">
        <f t="shared" si="187"/>
        <v>0</v>
      </c>
      <c r="EO125" s="58"/>
      <c r="EP125" s="68">
        <f t="shared" si="188"/>
        <v>4456.9003904792071</v>
      </c>
      <c r="EQ125" s="69">
        <f ca="1">IFERROR((NORMSDIST(-(((LN($EP125/$AC$3)+(#REF!+($O$48^2)/2)*$O$52)/($O$48*SQRT($O$52)))-$O$48*SQRT($O$52)))*$AC$3*EXP(-#REF!*$O$52)-NORMSDIST(-((LN($EP125/$AC$3)+(#REF!+($O$48^2)/2)*$O$52)/($O$48*SQRT($O$52))))*$EP125)*100*$AB$3,0)</f>
        <v>0</v>
      </c>
      <c r="ER125" s="69">
        <f ca="1">IFERROR((NORMSDIST(-(((LN($EP125/$AC$4)+(#REF!+($O$48^2)/2)*$O$52)/($O$48*SQRT($O$52)))-$O$48*SQRT($O$52)))*$AC$4*EXP(-#REF!*$O$52)-NORMSDIST(-((LN($EP125/$AC$4)+(#REF!+($O$48^2)/2)*$O$52)/($O$48*SQRT($O$52))))*$EP125)*100*$AB$4,0)</f>
        <v>0</v>
      </c>
      <c r="ES125" s="69">
        <f ca="1">IFERROR((NORMSDIST(-(((LN($EP125/$AC$5)+(#REF!+($O$48^2)/2)*$O$52)/($O$48*SQRT($O$52)))-$O$48*SQRT($O$52)))*$AC$5*EXP(-#REF!*$O$52)-NORMSDIST(-((LN($EP125/$AC$5)+(#REF!+($O$48^2)/2)*$O$52)/($O$48*SQRT($O$52))))*$EP125)*100*$AB$5,0)</f>
        <v>0</v>
      </c>
      <c r="ET125" s="69">
        <f ca="1">IFERROR((NORMSDIST(-(((LN($EP125/$AC$6)+(#REF!+($O$48^2)/2)*$O$52)/($O$48*SQRT($O$52)))-$O$48*SQRT($O$52)))*$AC$6*EXP(-#REF!*$O$52)-NORMSDIST(-((LN($EP125/$AC$6)+(#REF!+($O$48^2)/2)*$O$52)/($O$48*SQRT($O$52))))*$EP125)*100*$AB$6,0)</f>
        <v>0</v>
      </c>
      <c r="EU125" s="69">
        <f ca="1">IFERROR((NORMSDIST(-(((LN($EP125/$AC$7)+(#REF!+($O$48^2)/2)*$O$52)/($O$48*SQRT($O$52)))-$O$48*SQRT($O$52)))*$AC$7*EXP(-#REF!*$O$52)-NORMSDIST(-((LN($EP125/$AC$7)+(#REF!+($O$48^2)/2)*$O$52)/($O$48*SQRT($O$52))))*$EP125)*100*$AB$7,0)</f>
        <v>0</v>
      </c>
      <c r="EV125" s="69">
        <f ca="1">IFERROR((NORMSDIST(-(((LN($EP125/$AC$8)+(#REF!+($O$48^2)/2)*$O$52)/($O$48*SQRT($O$52)))-$O$48*SQRT($O$52)))*$AC$8*EXP(-#REF!*$O$52)-NORMSDIST(-((LN($EP125/$AC$8)+(#REF!+($O$48^2)/2)*$O$52)/($O$48*SQRT($O$52))))*$EP125)*100*$AB$8,0)</f>
        <v>0</v>
      </c>
      <c r="EW125" s="69">
        <f ca="1">IFERROR((NORMSDIST(-(((LN($EP125/$AC$9)+(#REF!+($O$48^2)/2)*$O$52)/($O$48*SQRT($O$52)))-$O$48*SQRT($O$52)))*$AC$9*EXP(-#REF!*$O$52)-NORMSDIST(-((LN($EP125/$AC$9)+(#REF!+($O$48^2)/2)*$O$52)/($O$48*SQRT($O$52))))*$EP125)*100*$AB$9,0)</f>
        <v>0</v>
      </c>
      <c r="EX125" s="69">
        <f ca="1">IFERROR((NORMSDIST(-(((LN($EP125/$AC$10)+(#REF!+($O$48^2)/2)*$O$52)/($O$48*SQRT($O$52)))-$O$48*SQRT($O$52)))*$AC$10*EXP(-#REF!*$O$52)-NORMSDIST(-((LN($EP125/$AC$10)+(#REF!+($O$48^2)/2)*$O$52)/($O$48*SQRT($O$52))))*$EP125)*100*$AB$10,0)</f>
        <v>0</v>
      </c>
      <c r="EY125" s="69">
        <f ca="1">IFERROR((NORMSDIST(-(((LN($EP125/$AC$11)+(#REF!+($O$48^2)/2)*$O$52)/($O$48*SQRT($O$52)))-$O$48*SQRT($O$52)))*$AC$11*EXP(-#REF!*$O$52)-NORMSDIST(-((LN($EP125/$AC$11)+(#REF!+($O$48^2)/2)*$O$52)/($O$48*SQRT($O$52))))*$EP125)*100*$AB$11,0)</f>
        <v>0</v>
      </c>
      <c r="EZ125" s="69">
        <f ca="1">IFERROR((NORMSDIST(-(((LN($EP125/$AC$12)+(#REF!+($O$48^2)/2)*$O$52)/($O$48*SQRT($O$52)))-$O$48*SQRT($O$52)))*$AC$12*EXP(-#REF!*$O$52)-NORMSDIST(-((LN($EP125/$AC$12)+(#REF!+($O$48^2)/2)*$O$52)/($O$48*SQRT($O$52))))*$EP125)*100*$AB$12,0)</f>
        <v>0</v>
      </c>
      <c r="FA125" s="69">
        <f ca="1">IFERROR((NORMSDIST(-(((LN($EP125/$AC$13)+(#REF!+($O$48^2)/2)*$O$52)/($O$48*SQRT($O$52)))-$O$48*SQRT($O$52)))*$AC$13*EXP(-#REF!*$O$52)-NORMSDIST(-((LN($EP125/$AC$13)+(#REF!+($O$48^2)/2)*$O$52)/($O$48*SQRT($O$52))))*$EP125)*100*$AB$13,0)</f>
        <v>0</v>
      </c>
      <c r="FB125" s="69">
        <f ca="1">IFERROR((NORMSDIST(-(((LN($EP125/$AC$14)+(#REF!+($O$48^2)/2)*$O$52)/($O$48*SQRT($O$52)))-$O$48*SQRT($O$52)))*$AC$14*EXP(-#REF!*$O$52)-NORMSDIST(-((LN($EP125/$AC$14)+(#REF!+($O$48^2)/2)*$O$52)/($O$48*SQRT($O$52))))*$EP125)*100*$AB$14,0)</f>
        <v>0</v>
      </c>
      <c r="FC125" s="69">
        <f ca="1">IFERROR((NORMSDIST(-(((LN($EP125/$AC$15)+(#REF!+($O$48^2)/2)*$O$52)/($O$48*SQRT($O$52)))-$O$48*SQRT($O$52)))*$AC$15*EXP(-#REF!*$O$52)-NORMSDIST(-((LN($EP125/$AC$15)+(#REF!+($O$48^2)/2)*$O$52)/($O$48*SQRT($O$52))))*$EP125)*100*$AB$15,0)</f>
        <v>0</v>
      </c>
      <c r="FD125" s="69">
        <f ca="1">IFERROR((NORMSDIST(-(((LN($EP125/$AC$16)+(#REF!+($O$48^2)/2)*$O$52)/($O$48*SQRT($O$52)))-$O$48*SQRT($O$52)))*$AC$16*EXP(-#REF!*$O$52)-NORMSDIST(-((LN($EP125/$AC$16)+(#REF!+($O$48^2)/2)*$O$52)/($O$48*SQRT($O$52))))*$EP125)*100*$AB$16,0)</f>
        <v>0</v>
      </c>
      <c r="FE125" s="69">
        <f ca="1">IFERROR((NORMSDIST(-(((LN($EP125/$AC$17)+(#REF!+($O$48^2)/2)*$O$52)/($O$48*SQRT($O$52)))-$O$48*SQRT($O$52)))*$AC$17*EXP(-#REF!*$O$52)-NORMSDIST(-((LN($EP125/$AC$17)+(#REF!+($O$48^2)/2)*$O$52)/($O$48*SQRT($O$52))))*$EP125)*100*$AB$17,0)</f>
        <v>0</v>
      </c>
      <c r="FF125" s="69">
        <f ca="1">IFERROR((NORMSDIST(-(((LN($EP125/$AC$18)+(#REF!+($O$48^2)/2)*$O$52)/($O$48*SQRT($O$52)))-$O$48*SQRT($O$52)))*$AC$18*EXP(-#REF!*$O$52)-NORMSDIST(-((LN($EP125/$AC$18)+(#REF!+($O$48^2)/2)*$O$52)/($O$48*SQRT($O$52))))*$EP125)*100*$AB$18,0)</f>
        <v>0</v>
      </c>
      <c r="FG125" s="69">
        <f ca="1">IFERROR((NORMSDIST(-(((LN($EP125/$AC$19)+(#REF!+($O$48^2)/2)*$O$52)/($O$48*SQRT($O$52)))-$O$48*SQRT($O$52)))*$AC$19*EXP(-#REF!*$O$52)-NORMSDIST(-((LN($EP125/$AC$19)+(#REF!+($O$48^2)/2)*$O$52)/($O$48*SQRT($O$52))))*$EP125)*100*$AB$19,0)</f>
        <v>0</v>
      </c>
      <c r="FH125" s="69">
        <f ca="1">IFERROR((NORMSDIST(-(((LN($EP125/$AC$20)+(#REF!+($O$48^2)/2)*$O$52)/($O$48*SQRT($O$52)))-$O$48*SQRT($O$52)))*$AC$20*EXP(-#REF!*$O$52)-NORMSDIST(-((LN($EP125/$AC$20)+(#REF!+($O$48^2)/2)*$O$52)/($O$48*SQRT($O$52))))*$EP125)*100*$AB$20,0)</f>
        <v>0</v>
      </c>
      <c r="FI125" s="69">
        <f ca="1">IFERROR((NORMSDIST(-(((LN($EP125/$AC$21)+(#REF!+($O$48^2)/2)*$O$52)/($O$48*SQRT($O$52)))-$O$48*SQRT($O$52)))*$AC$21*EXP(-#REF!*$O$52)-NORMSDIST(-((LN($EP125/$AC$21)+(#REF!+($O$48^2)/2)*$O$52)/($O$48*SQRT($O$52))))*$EP125)*100*$AB$21,0)</f>
        <v>0</v>
      </c>
      <c r="FJ125" s="69">
        <f ca="1">IFERROR((NORMSDIST(-(((LN($EP125/$AC$22)+(#REF!+($O$48^2)/2)*$O$52)/($O$48*SQRT($O$52)))-$O$48*SQRT($O$52)))*$AC$22*EXP(-#REF!*$O$52)-NORMSDIST(-((LN($EP125/$AC$22)+(#REF!+($O$48^2)/2)*$O$52)/($O$48*SQRT($O$52))))*$EP125)*100*$AB$22,0)</f>
        <v>0</v>
      </c>
      <c r="FK125" s="69">
        <f ca="1">IFERROR((NORMSDIST(-(((LN($EP125/$AC$23)+(#REF!+($O$48^2)/2)*$O$52)/($O$48*SQRT($O$52)))-$O$48*SQRT($O$52)))*$AC$23*EXP(-#REF!*$O$52)-NORMSDIST(-((LN($EP125/$AC$23)+(#REF!+($O$48^2)/2)*$O$52)/($O$48*SQRT($O$52))))*$EP125)*100*$AB$23,0)</f>
        <v>0</v>
      </c>
      <c r="FL125" s="69">
        <f ca="1">IFERROR((NORMSDIST(-(((LN($EP125/$AC$24)+(#REF!+($O$48^2)/2)*$O$52)/($O$48*SQRT($O$52)))-$O$48*SQRT($O$52)))*$AC$24*EXP(-#REF!*$O$52)-NORMSDIST(-((LN($EP125/$AC$24)+(#REF!+($O$48^2)/2)*$O$52)/($O$48*SQRT($O$52))))*$EP125)*100*$AB$24,0)</f>
        <v>0</v>
      </c>
      <c r="FM125" s="69">
        <f ca="1">IFERROR((NORMSDIST(-(((LN($EP125/$AC$25)+(#REF!+($O$48^2)/2)*$O$52)/($O$48*SQRT($O$52)))-$O$48*SQRT($O$52)))*$AC$25*EXP(-#REF!*$O$52)-NORMSDIST(-((LN($EP125/$AC$25)+(#REF!+($O$48^2)/2)*$O$52)/($O$48*SQRT($O$52))))*$EP125)*100*$AB$25,0)</f>
        <v>0</v>
      </c>
      <c r="FN125" s="69">
        <f ca="1">IFERROR((NORMSDIST(-(((LN($EP125/$AC$26)+(#REF!+($O$48^2)/2)*$O$52)/($O$48*SQRT($O$52)))-$O$48*SQRT($O$52)))*$AC$26*EXP(-#REF!*$O$52)-NORMSDIST(-((LN($EP125/$AC$26)+(#REF!+($O$48^2)/2)*$O$52)/($O$48*SQRT($O$52))))*$EP125)*100*$AB$26,0)</f>
        <v>0</v>
      </c>
      <c r="FO125" s="69">
        <f ca="1">IFERROR((NORMSDIST(-(((LN($EP125/$AC$27)+(#REF!+($O$48^2)/2)*$O$52)/($O$48*SQRT($O$52)))-$O$48*SQRT($O$52)))*$AC$27*EXP(-#REF!*$O$52)-NORMSDIST(-((LN($EP125/$AC$27)+(#REF!+($O$48^2)/2)*$O$52)/($O$48*SQRT($O$52))))*$EP125)*100*$AB$27,0)</f>
        <v>0</v>
      </c>
      <c r="FP125" s="69">
        <f ca="1">IFERROR((NORMSDIST(-(((LN($EP125/$AC$28)+(#REF!+($O$48^2)/2)*$O$52)/($O$48*SQRT($O$52)))-$O$48*SQRT($O$52)))*$AC$28*EXP(-#REF!*$O$52)-NORMSDIST(-((LN($EP125/$AC$28)+(#REF!+($O$48^2)/2)*$O$52)/($O$48*SQRT($O$52))))*$EP125)*100*$AB$28,0)</f>
        <v>0</v>
      </c>
      <c r="FQ125" s="69">
        <f ca="1">IFERROR((NORMSDIST(-(((LN($EP125/$AC$29)+(#REF!+($O$48^2)/2)*$O$52)/($O$48*SQRT($O$52)))-$O$48*SQRT($O$52)))*$AC$29*EXP(-#REF!*$O$52)-NORMSDIST(-((LN($EP125/$AC$29)+(#REF!+($O$48^2)/2)*$O$52)/($O$48*SQRT($O$52))))*$EP125)*100*$AB$29,0)</f>
        <v>0</v>
      </c>
      <c r="FR125" s="69">
        <f ca="1">IFERROR((NORMSDIST(-(((LN($EP125/$AC$30)+(#REF!+($O$48^2)/2)*$O$52)/($O$48*SQRT($O$52)))-$O$48*SQRT($O$52)))*$AC$30*EXP(-#REF!*$O$52)-NORMSDIST(-((LN($EP125/$AC$30)+(#REF!+($O$48^2)/2)*$O$52)/($O$48*SQRT($O$52))))*$EP125)*100*$AB$30,0)</f>
        <v>0</v>
      </c>
      <c r="FS125" s="69">
        <f ca="1">IFERROR((NORMSDIST(-(((LN($EP125/$AC$31)+(#REF!+($O$48^2)/2)*$O$52)/($O$48*SQRT($O$52)))-$O$48*SQRT($O$52)))*$AC$31*EXP(-#REF!*$O$52)-NORMSDIST(-((LN($EP125/$AC$31)+(#REF!+($O$48^2)/2)*$O$52)/($O$48*SQRT($O$52))))*$EP125)*100*$AB$31,0)</f>
        <v>0</v>
      </c>
      <c r="FT125" s="69">
        <f ca="1">IFERROR((NORMSDIST(-(((LN($EP125/$AC$32)+(#REF!+($O$48^2)/2)*$O$52)/($O$48*SQRT($O$52)))-$O$48*SQRT($O$52)))*$AC$32*EXP(-#REF!*$O$52)-NORMSDIST(-((LN($EP125/$AC$32)+(#REF!+($O$48^2)/2)*$O$52)/($O$48*SQRT($O$52))))*$EP125)*100*$AB$32,0)</f>
        <v>0</v>
      </c>
      <c r="FU125" s="69">
        <f ca="1">IFERROR((NORMSDIST(-(((LN($EP125/$AC$33)+(#REF!+($O$48^2)/2)*$O$52)/($O$48*SQRT($O$52)))-$O$48*SQRT($O$52)))*$AC$33*EXP(-#REF!*$O$52)-NORMSDIST(-((LN($EP125/$AC$33)+(#REF!+($O$48^2)/2)*$O$52)/($O$48*SQRT($O$52))))*$EP125)*100*$AB$33,0)</f>
        <v>0</v>
      </c>
      <c r="FV125" s="69">
        <f ca="1">IFERROR((NORMSDIST(-(((LN($EP125/$AC$34)+(#REF!+($O$48^2)/2)*$O$52)/($O$48*SQRT($O$52)))-$O$48*SQRT($O$52)))*$AC$34*EXP(-#REF!*$O$52)-NORMSDIST(-((LN($EP125/$AC$34)+(#REF!+($O$48^2)/2)*$O$52)/($O$48*SQRT($O$52))))*$EP125)*100*$AB$34,0)</f>
        <v>0</v>
      </c>
      <c r="FW125" s="69">
        <f ca="1">IFERROR((NORMSDIST(-(((LN($EP125/$AC$35)+(#REF!+($O$48^2)/2)*$O$52)/($O$48*SQRT($O$52)))-$O$48*SQRT($O$52)))*$AC$35*EXP(-#REF!*$O$52)-NORMSDIST(-((LN($EP125/$AC$35)+(#REF!+($O$48^2)/2)*$O$52)/($O$48*SQRT($O$52))))*$EP125)*100*$AB$35,0)</f>
        <v>0</v>
      </c>
      <c r="FX125" s="69">
        <f ca="1">IFERROR((NORMSDIST(-(((LN($EP125/$AC$36)+(#REF!+($O$48^2)/2)*$O$52)/($O$48*SQRT($O$52)))-$O$48*SQRT($O$52)))*$AC$36*EXP(-#REF!*$O$52)-NORMSDIST(-((LN($EP125/$AC$36)+(#REF!+($O$48^2)/2)*$O$52)/($O$48*SQRT($O$52))))*$EP125)*100*$AB$36,0)</f>
        <v>0</v>
      </c>
      <c r="FY125" s="69">
        <f ca="1">IFERROR((NORMSDIST(-(((LN($EP125/$AC$37)+(#REF!+($O$48^2)/2)*$O$52)/($O$48*SQRT($O$52)))-$O$48*SQRT($O$52)))*$AC$37*EXP(-#REF!*$O$52)-NORMSDIST(-((LN($EP125/$AC$37)+(#REF!+($O$48^2)/2)*$O$52)/($O$48*SQRT($O$52))))*$EP125)*100*$AB$37,0)</f>
        <v>0</v>
      </c>
      <c r="FZ125" s="69">
        <f ca="1">IFERROR((NORMSDIST(-(((LN($EP125/$AC$38)+(#REF!+($O$48^2)/2)*$O$52)/($O$48*SQRT($O$52)))-$O$48*SQRT($O$52)))*$AC$38*EXP(-#REF!*$O$52)-NORMSDIST(-((LN($EP125/$AC$38)+(#REF!+($O$48^2)/2)*$O$52)/($O$48*SQRT($O$52))))*$EP125)*100*$AB$38,0)</f>
        <v>0</v>
      </c>
      <c r="GA125" s="69">
        <f ca="1">IFERROR((NORMSDIST(-(((LN($EP125/$AC$39)+(#REF!+($O$48^2)/2)*$O$52)/($O$48*SQRT($O$52)))-$O$48*SQRT($O$52)))*$AC$39*EXP(-#REF!*$O$52)-NORMSDIST(-((LN($EP125/$AC$39)+(#REF!+($O$48^2)/2)*$O$52)/($O$48*SQRT($O$52))))*$EP125)*100*$AB$39,0)</f>
        <v>0</v>
      </c>
      <c r="GB125" s="69">
        <f ca="1">IFERROR((NORMSDIST(-(((LN($EP125/$AC$40)+(#REF!+($O$48^2)/2)*$O$52)/($O$48*SQRT($O$52)))-$O$48*SQRT($O$52)))*$AC$40*EXP(-#REF!*$O$52)-NORMSDIST(-((LN($EP125/$AC$40)+(#REF!+($O$48^2)/2)*$O$52)/($O$48*SQRT($O$52))))*$EP125)*100*$AB$40,0)</f>
        <v>0</v>
      </c>
      <c r="GC125" s="69">
        <f ca="1">IFERROR((NORMSDIST(-(((LN($EP125/$AC$41)+(#REF!+($O$48^2)/2)*$O$52)/($O$48*SQRT($O$52)))-$O$48*SQRT($O$52)))*$AC$41*EXP(-#REF!*$O$52)-NORMSDIST(-((LN($EP125/$AC$41)+(#REF!+($O$48^2)/2)*$O$52)/($O$48*SQRT($O$52))))*$EP125)*100*$AB$41,0)</f>
        <v>0</v>
      </c>
      <c r="GD125" s="69">
        <f ca="1">IFERROR((NORMSDIST(-(((LN($EP125/$AC$42)+(#REF!+($O$48^2)/2)*$O$52)/($O$48*SQRT($O$52)))-$O$48*SQRT($O$52)))*$AC$42*EXP(-#REF!*$O$52)-NORMSDIST(-((LN($EP125/$AC$42)+(#REF!+($O$48^2)/2)*$O$52)/($O$48*SQRT($O$52))))*$EP125)*100*$AB$42,0)</f>
        <v>0</v>
      </c>
      <c r="GE125" s="102">
        <f t="shared" ca="1" si="189"/>
        <v>0</v>
      </c>
    </row>
    <row r="126" spans="103:187">
      <c r="CY126" s="68">
        <f t="shared" si="186"/>
        <v>4546.0383982887915</v>
      </c>
      <c r="CZ126" s="69">
        <f t="shared" si="190"/>
        <v>0</v>
      </c>
      <c r="DA126" s="69">
        <f t="shared" si="191"/>
        <v>0</v>
      </c>
      <c r="DB126" s="69">
        <f t="shared" si="192"/>
        <v>0</v>
      </c>
      <c r="DC126" s="69">
        <f t="shared" si="193"/>
        <v>0</v>
      </c>
      <c r="DD126" s="69">
        <f t="shared" si="194"/>
        <v>0</v>
      </c>
      <c r="DE126" s="69">
        <f t="shared" si="195"/>
        <v>0</v>
      </c>
      <c r="DF126" s="69">
        <f t="shared" si="196"/>
        <v>0</v>
      </c>
      <c r="DG126" s="69">
        <f t="shared" si="197"/>
        <v>0</v>
      </c>
      <c r="DH126" s="69">
        <f t="shared" si="198"/>
        <v>0</v>
      </c>
      <c r="DI126" s="69">
        <f t="shared" si="199"/>
        <v>0</v>
      </c>
      <c r="DJ126" s="69">
        <f t="shared" si="200"/>
        <v>0</v>
      </c>
      <c r="DK126" s="69">
        <f t="shared" si="201"/>
        <v>0</v>
      </c>
      <c r="DL126" s="69">
        <f t="shared" si="202"/>
        <v>0</v>
      </c>
      <c r="DM126" s="69">
        <f t="shared" si="203"/>
        <v>0</v>
      </c>
      <c r="DN126" s="69">
        <f t="shared" si="204"/>
        <v>0</v>
      </c>
      <c r="DO126" s="69">
        <f t="shared" si="205"/>
        <v>0</v>
      </c>
      <c r="DP126" s="69">
        <f t="shared" si="206"/>
        <v>0</v>
      </c>
      <c r="DQ126" s="69">
        <f t="shared" si="207"/>
        <v>0</v>
      </c>
      <c r="DR126" s="69">
        <f t="shared" si="208"/>
        <v>0</v>
      </c>
      <c r="DS126" s="69">
        <f t="shared" si="209"/>
        <v>0</v>
      </c>
      <c r="DT126" s="69">
        <f t="shared" si="210"/>
        <v>0</v>
      </c>
      <c r="DU126" s="69">
        <f t="shared" si="211"/>
        <v>0</v>
      </c>
      <c r="DV126" s="69">
        <f t="shared" si="212"/>
        <v>0</v>
      </c>
      <c r="DW126" s="69">
        <f t="shared" si="213"/>
        <v>0</v>
      </c>
      <c r="DX126" s="69">
        <f t="shared" si="214"/>
        <v>0</v>
      </c>
      <c r="DY126" s="69">
        <f t="shared" si="215"/>
        <v>0</v>
      </c>
      <c r="DZ126" s="69">
        <f t="shared" si="216"/>
        <v>0</v>
      </c>
      <c r="EA126" s="69">
        <f t="shared" si="217"/>
        <v>0</v>
      </c>
      <c r="EB126" s="69">
        <f t="shared" si="218"/>
        <v>0</v>
      </c>
      <c r="EC126" s="69">
        <f t="shared" si="219"/>
        <v>0</v>
      </c>
      <c r="ED126" s="69">
        <f t="shared" si="220"/>
        <v>0</v>
      </c>
      <c r="EE126" s="69">
        <f t="shared" si="221"/>
        <v>0</v>
      </c>
      <c r="EF126" s="69">
        <f t="shared" si="222"/>
        <v>0</v>
      </c>
      <c r="EG126" s="69">
        <f t="shared" si="223"/>
        <v>0</v>
      </c>
      <c r="EH126" s="69">
        <f t="shared" si="224"/>
        <v>0</v>
      </c>
      <c r="EI126" s="69">
        <f t="shared" si="225"/>
        <v>0</v>
      </c>
      <c r="EJ126" s="69">
        <f t="shared" si="226"/>
        <v>0</v>
      </c>
      <c r="EK126" s="69">
        <f t="shared" si="227"/>
        <v>0</v>
      </c>
      <c r="EL126" s="69">
        <f t="shared" si="228"/>
        <v>0</v>
      </c>
      <c r="EM126" s="69">
        <f t="shared" si="229"/>
        <v>0</v>
      </c>
      <c r="EN126" s="102">
        <f t="shared" si="187"/>
        <v>0</v>
      </c>
      <c r="EO126" s="58"/>
      <c r="EP126" s="68">
        <f t="shared" si="188"/>
        <v>4546.0383982887915</v>
      </c>
      <c r="EQ126" s="69">
        <f ca="1">IFERROR((NORMSDIST(-(((LN($EP126/$AC$3)+(#REF!+($O$48^2)/2)*$O$52)/($O$48*SQRT($O$52)))-$O$48*SQRT($O$52)))*$AC$3*EXP(-#REF!*$O$52)-NORMSDIST(-((LN($EP126/$AC$3)+(#REF!+($O$48^2)/2)*$O$52)/($O$48*SQRT($O$52))))*$EP126)*100*$AB$3,0)</f>
        <v>0</v>
      </c>
      <c r="ER126" s="69">
        <f ca="1">IFERROR((NORMSDIST(-(((LN($EP126/$AC$4)+(#REF!+($O$48^2)/2)*$O$52)/($O$48*SQRT($O$52)))-$O$48*SQRT($O$52)))*$AC$4*EXP(-#REF!*$O$52)-NORMSDIST(-((LN($EP126/$AC$4)+(#REF!+($O$48^2)/2)*$O$52)/($O$48*SQRT($O$52))))*$EP126)*100*$AB$4,0)</f>
        <v>0</v>
      </c>
      <c r="ES126" s="69">
        <f ca="1">IFERROR((NORMSDIST(-(((LN($EP126/$AC$5)+(#REF!+($O$48^2)/2)*$O$52)/($O$48*SQRT($O$52)))-$O$48*SQRT($O$52)))*$AC$5*EXP(-#REF!*$O$52)-NORMSDIST(-((LN($EP126/$AC$5)+(#REF!+($O$48^2)/2)*$O$52)/($O$48*SQRT($O$52))))*$EP126)*100*$AB$5,0)</f>
        <v>0</v>
      </c>
      <c r="ET126" s="69">
        <f ca="1">IFERROR((NORMSDIST(-(((LN($EP126/$AC$6)+(#REF!+($O$48^2)/2)*$O$52)/($O$48*SQRT($O$52)))-$O$48*SQRT($O$52)))*$AC$6*EXP(-#REF!*$O$52)-NORMSDIST(-((LN($EP126/$AC$6)+(#REF!+($O$48^2)/2)*$O$52)/($O$48*SQRT($O$52))))*$EP126)*100*$AB$6,0)</f>
        <v>0</v>
      </c>
      <c r="EU126" s="69">
        <f ca="1">IFERROR((NORMSDIST(-(((LN($EP126/$AC$7)+(#REF!+($O$48^2)/2)*$O$52)/($O$48*SQRT($O$52)))-$O$48*SQRT($O$52)))*$AC$7*EXP(-#REF!*$O$52)-NORMSDIST(-((LN($EP126/$AC$7)+(#REF!+($O$48^2)/2)*$O$52)/($O$48*SQRT($O$52))))*$EP126)*100*$AB$7,0)</f>
        <v>0</v>
      </c>
      <c r="EV126" s="69">
        <f ca="1">IFERROR((NORMSDIST(-(((LN($EP126/$AC$8)+(#REF!+($O$48^2)/2)*$O$52)/($O$48*SQRT($O$52)))-$O$48*SQRT($O$52)))*$AC$8*EXP(-#REF!*$O$52)-NORMSDIST(-((LN($EP126/$AC$8)+(#REF!+($O$48^2)/2)*$O$52)/($O$48*SQRT($O$52))))*$EP126)*100*$AB$8,0)</f>
        <v>0</v>
      </c>
      <c r="EW126" s="69">
        <f ca="1">IFERROR((NORMSDIST(-(((LN($EP126/$AC$9)+(#REF!+($O$48^2)/2)*$O$52)/($O$48*SQRT($O$52)))-$O$48*SQRT($O$52)))*$AC$9*EXP(-#REF!*$O$52)-NORMSDIST(-((LN($EP126/$AC$9)+(#REF!+($O$48^2)/2)*$O$52)/($O$48*SQRT($O$52))))*$EP126)*100*$AB$9,0)</f>
        <v>0</v>
      </c>
      <c r="EX126" s="69">
        <f ca="1">IFERROR((NORMSDIST(-(((LN($EP126/$AC$10)+(#REF!+($O$48^2)/2)*$O$52)/($O$48*SQRT($O$52)))-$O$48*SQRT($O$52)))*$AC$10*EXP(-#REF!*$O$52)-NORMSDIST(-((LN($EP126/$AC$10)+(#REF!+($O$48^2)/2)*$O$52)/($O$48*SQRT($O$52))))*$EP126)*100*$AB$10,0)</f>
        <v>0</v>
      </c>
      <c r="EY126" s="69">
        <f ca="1">IFERROR((NORMSDIST(-(((LN($EP126/$AC$11)+(#REF!+($O$48^2)/2)*$O$52)/($O$48*SQRT($O$52)))-$O$48*SQRT($O$52)))*$AC$11*EXP(-#REF!*$O$52)-NORMSDIST(-((LN($EP126/$AC$11)+(#REF!+($O$48^2)/2)*$O$52)/($O$48*SQRT($O$52))))*$EP126)*100*$AB$11,0)</f>
        <v>0</v>
      </c>
      <c r="EZ126" s="69">
        <f ca="1">IFERROR((NORMSDIST(-(((LN($EP126/$AC$12)+(#REF!+($O$48^2)/2)*$O$52)/($O$48*SQRT($O$52)))-$O$48*SQRT($O$52)))*$AC$12*EXP(-#REF!*$O$52)-NORMSDIST(-((LN($EP126/$AC$12)+(#REF!+($O$48^2)/2)*$O$52)/($O$48*SQRT($O$52))))*$EP126)*100*$AB$12,0)</f>
        <v>0</v>
      </c>
      <c r="FA126" s="69">
        <f ca="1">IFERROR((NORMSDIST(-(((LN($EP126/$AC$13)+(#REF!+($O$48^2)/2)*$O$52)/($O$48*SQRT($O$52)))-$O$48*SQRT($O$52)))*$AC$13*EXP(-#REF!*$O$52)-NORMSDIST(-((LN($EP126/$AC$13)+(#REF!+($O$48^2)/2)*$O$52)/($O$48*SQRT($O$52))))*$EP126)*100*$AB$13,0)</f>
        <v>0</v>
      </c>
      <c r="FB126" s="69">
        <f ca="1">IFERROR((NORMSDIST(-(((LN($EP126/$AC$14)+(#REF!+($O$48^2)/2)*$O$52)/($O$48*SQRT($O$52)))-$O$48*SQRT($O$52)))*$AC$14*EXP(-#REF!*$O$52)-NORMSDIST(-((LN($EP126/$AC$14)+(#REF!+($O$48^2)/2)*$O$52)/($O$48*SQRT($O$52))))*$EP126)*100*$AB$14,0)</f>
        <v>0</v>
      </c>
      <c r="FC126" s="69">
        <f ca="1">IFERROR((NORMSDIST(-(((LN($EP126/$AC$15)+(#REF!+($O$48^2)/2)*$O$52)/($O$48*SQRT($O$52)))-$O$48*SQRT($O$52)))*$AC$15*EXP(-#REF!*$O$52)-NORMSDIST(-((LN($EP126/$AC$15)+(#REF!+($O$48^2)/2)*$O$52)/($O$48*SQRT($O$52))))*$EP126)*100*$AB$15,0)</f>
        <v>0</v>
      </c>
      <c r="FD126" s="69">
        <f ca="1">IFERROR((NORMSDIST(-(((LN($EP126/$AC$16)+(#REF!+($O$48^2)/2)*$O$52)/($O$48*SQRT($O$52)))-$O$48*SQRT($O$52)))*$AC$16*EXP(-#REF!*$O$52)-NORMSDIST(-((LN($EP126/$AC$16)+(#REF!+($O$48^2)/2)*$O$52)/($O$48*SQRT($O$52))))*$EP126)*100*$AB$16,0)</f>
        <v>0</v>
      </c>
      <c r="FE126" s="69">
        <f ca="1">IFERROR((NORMSDIST(-(((LN($EP126/$AC$17)+(#REF!+($O$48^2)/2)*$O$52)/($O$48*SQRT($O$52)))-$O$48*SQRT($O$52)))*$AC$17*EXP(-#REF!*$O$52)-NORMSDIST(-((LN($EP126/$AC$17)+(#REF!+($O$48^2)/2)*$O$52)/($O$48*SQRT($O$52))))*$EP126)*100*$AB$17,0)</f>
        <v>0</v>
      </c>
      <c r="FF126" s="69">
        <f ca="1">IFERROR((NORMSDIST(-(((LN($EP126/$AC$18)+(#REF!+($O$48^2)/2)*$O$52)/($O$48*SQRT($O$52)))-$O$48*SQRT($O$52)))*$AC$18*EXP(-#REF!*$O$52)-NORMSDIST(-((LN($EP126/$AC$18)+(#REF!+($O$48^2)/2)*$O$52)/($O$48*SQRT($O$52))))*$EP126)*100*$AB$18,0)</f>
        <v>0</v>
      </c>
      <c r="FG126" s="69">
        <f ca="1">IFERROR((NORMSDIST(-(((LN($EP126/$AC$19)+(#REF!+($O$48^2)/2)*$O$52)/($O$48*SQRT($O$52)))-$O$48*SQRT($O$52)))*$AC$19*EXP(-#REF!*$O$52)-NORMSDIST(-((LN($EP126/$AC$19)+(#REF!+($O$48^2)/2)*$O$52)/($O$48*SQRT($O$52))))*$EP126)*100*$AB$19,0)</f>
        <v>0</v>
      </c>
      <c r="FH126" s="69">
        <f ca="1">IFERROR((NORMSDIST(-(((LN($EP126/$AC$20)+(#REF!+($O$48^2)/2)*$O$52)/($O$48*SQRT($O$52)))-$O$48*SQRT($O$52)))*$AC$20*EXP(-#REF!*$O$52)-NORMSDIST(-((LN($EP126/$AC$20)+(#REF!+($O$48^2)/2)*$O$52)/($O$48*SQRT($O$52))))*$EP126)*100*$AB$20,0)</f>
        <v>0</v>
      </c>
      <c r="FI126" s="69">
        <f ca="1">IFERROR((NORMSDIST(-(((LN($EP126/$AC$21)+(#REF!+($O$48^2)/2)*$O$52)/($O$48*SQRT($O$52)))-$O$48*SQRT($O$52)))*$AC$21*EXP(-#REF!*$O$52)-NORMSDIST(-((LN($EP126/$AC$21)+(#REF!+($O$48^2)/2)*$O$52)/($O$48*SQRT($O$52))))*$EP126)*100*$AB$21,0)</f>
        <v>0</v>
      </c>
      <c r="FJ126" s="69">
        <f ca="1">IFERROR((NORMSDIST(-(((LN($EP126/$AC$22)+(#REF!+($O$48^2)/2)*$O$52)/($O$48*SQRT($O$52)))-$O$48*SQRT($O$52)))*$AC$22*EXP(-#REF!*$O$52)-NORMSDIST(-((LN($EP126/$AC$22)+(#REF!+($O$48^2)/2)*$O$52)/($O$48*SQRT($O$52))))*$EP126)*100*$AB$22,0)</f>
        <v>0</v>
      </c>
      <c r="FK126" s="69">
        <f ca="1">IFERROR((NORMSDIST(-(((LN($EP126/$AC$23)+(#REF!+($O$48^2)/2)*$O$52)/($O$48*SQRT($O$52)))-$O$48*SQRT($O$52)))*$AC$23*EXP(-#REF!*$O$52)-NORMSDIST(-((LN($EP126/$AC$23)+(#REF!+($O$48^2)/2)*$O$52)/($O$48*SQRT($O$52))))*$EP126)*100*$AB$23,0)</f>
        <v>0</v>
      </c>
      <c r="FL126" s="69">
        <f ca="1">IFERROR((NORMSDIST(-(((LN($EP126/$AC$24)+(#REF!+($O$48^2)/2)*$O$52)/($O$48*SQRT($O$52)))-$O$48*SQRT($O$52)))*$AC$24*EXP(-#REF!*$O$52)-NORMSDIST(-((LN($EP126/$AC$24)+(#REF!+($O$48^2)/2)*$O$52)/($O$48*SQRT($O$52))))*$EP126)*100*$AB$24,0)</f>
        <v>0</v>
      </c>
      <c r="FM126" s="69">
        <f ca="1">IFERROR((NORMSDIST(-(((LN($EP126/$AC$25)+(#REF!+($O$48^2)/2)*$O$52)/($O$48*SQRT($O$52)))-$O$48*SQRT($O$52)))*$AC$25*EXP(-#REF!*$O$52)-NORMSDIST(-((LN($EP126/$AC$25)+(#REF!+($O$48^2)/2)*$O$52)/($O$48*SQRT($O$52))))*$EP126)*100*$AB$25,0)</f>
        <v>0</v>
      </c>
      <c r="FN126" s="69">
        <f ca="1">IFERROR((NORMSDIST(-(((LN($EP126/$AC$26)+(#REF!+($O$48^2)/2)*$O$52)/($O$48*SQRT($O$52)))-$O$48*SQRT($O$52)))*$AC$26*EXP(-#REF!*$O$52)-NORMSDIST(-((LN($EP126/$AC$26)+(#REF!+($O$48^2)/2)*$O$52)/($O$48*SQRT($O$52))))*$EP126)*100*$AB$26,0)</f>
        <v>0</v>
      </c>
      <c r="FO126" s="69">
        <f ca="1">IFERROR((NORMSDIST(-(((LN($EP126/$AC$27)+(#REF!+($O$48^2)/2)*$O$52)/($O$48*SQRT($O$52)))-$O$48*SQRT($O$52)))*$AC$27*EXP(-#REF!*$O$52)-NORMSDIST(-((LN($EP126/$AC$27)+(#REF!+($O$48^2)/2)*$O$52)/($O$48*SQRT($O$52))))*$EP126)*100*$AB$27,0)</f>
        <v>0</v>
      </c>
      <c r="FP126" s="69">
        <f ca="1">IFERROR((NORMSDIST(-(((LN($EP126/$AC$28)+(#REF!+($O$48^2)/2)*$O$52)/($O$48*SQRT($O$52)))-$O$48*SQRT($O$52)))*$AC$28*EXP(-#REF!*$O$52)-NORMSDIST(-((LN($EP126/$AC$28)+(#REF!+($O$48^2)/2)*$O$52)/($O$48*SQRT($O$52))))*$EP126)*100*$AB$28,0)</f>
        <v>0</v>
      </c>
      <c r="FQ126" s="69">
        <f ca="1">IFERROR((NORMSDIST(-(((LN($EP126/$AC$29)+(#REF!+($O$48^2)/2)*$O$52)/($O$48*SQRT($O$52)))-$O$48*SQRT($O$52)))*$AC$29*EXP(-#REF!*$O$52)-NORMSDIST(-((LN($EP126/$AC$29)+(#REF!+($O$48^2)/2)*$O$52)/($O$48*SQRT($O$52))))*$EP126)*100*$AB$29,0)</f>
        <v>0</v>
      </c>
      <c r="FR126" s="69">
        <f ca="1">IFERROR((NORMSDIST(-(((LN($EP126/$AC$30)+(#REF!+($O$48^2)/2)*$O$52)/($O$48*SQRT($O$52)))-$O$48*SQRT($O$52)))*$AC$30*EXP(-#REF!*$O$52)-NORMSDIST(-((LN($EP126/$AC$30)+(#REF!+($O$48^2)/2)*$O$52)/($O$48*SQRT($O$52))))*$EP126)*100*$AB$30,0)</f>
        <v>0</v>
      </c>
      <c r="FS126" s="69">
        <f ca="1">IFERROR((NORMSDIST(-(((LN($EP126/$AC$31)+(#REF!+($O$48^2)/2)*$O$52)/($O$48*SQRT($O$52)))-$O$48*SQRT($O$52)))*$AC$31*EXP(-#REF!*$O$52)-NORMSDIST(-((LN($EP126/$AC$31)+(#REF!+($O$48^2)/2)*$O$52)/($O$48*SQRT($O$52))))*$EP126)*100*$AB$31,0)</f>
        <v>0</v>
      </c>
      <c r="FT126" s="69">
        <f ca="1">IFERROR((NORMSDIST(-(((LN($EP126/$AC$32)+(#REF!+($O$48^2)/2)*$O$52)/($O$48*SQRT($O$52)))-$O$48*SQRT($O$52)))*$AC$32*EXP(-#REF!*$O$52)-NORMSDIST(-((LN($EP126/$AC$32)+(#REF!+($O$48^2)/2)*$O$52)/($O$48*SQRT($O$52))))*$EP126)*100*$AB$32,0)</f>
        <v>0</v>
      </c>
      <c r="FU126" s="69">
        <f ca="1">IFERROR((NORMSDIST(-(((LN($EP126/$AC$33)+(#REF!+($O$48^2)/2)*$O$52)/($O$48*SQRT($O$52)))-$O$48*SQRT($O$52)))*$AC$33*EXP(-#REF!*$O$52)-NORMSDIST(-((LN($EP126/$AC$33)+(#REF!+($O$48^2)/2)*$O$52)/($O$48*SQRT($O$52))))*$EP126)*100*$AB$33,0)</f>
        <v>0</v>
      </c>
      <c r="FV126" s="69">
        <f ca="1">IFERROR((NORMSDIST(-(((LN($EP126/$AC$34)+(#REF!+($O$48^2)/2)*$O$52)/($O$48*SQRT($O$52)))-$O$48*SQRT($O$52)))*$AC$34*EXP(-#REF!*$O$52)-NORMSDIST(-((LN($EP126/$AC$34)+(#REF!+($O$48^2)/2)*$O$52)/($O$48*SQRT($O$52))))*$EP126)*100*$AB$34,0)</f>
        <v>0</v>
      </c>
      <c r="FW126" s="69">
        <f ca="1">IFERROR((NORMSDIST(-(((LN($EP126/$AC$35)+(#REF!+($O$48^2)/2)*$O$52)/($O$48*SQRT($O$52)))-$O$48*SQRT($O$52)))*$AC$35*EXP(-#REF!*$O$52)-NORMSDIST(-((LN($EP126/$AC$35)+(#REF!+($O$48^2)/2)*$O$52)/($O$48*SQRT($O$52))))*$EP126)*100*$AB$35,0)</f>
        <v>0</v>
      </c>
      <c r="FX126" s="69">
        <f ca="1">IFERROR((NORMSDIST(-(((LN($EP126/$AC$36)+(#REF!+($O$48^2)/2)*$O$52)/($O$48*SQRT($O$52)))-$O$48*SQRT($O$52)))*$AC$36*EXP(-#REF!*$O$52)-NORMSDIST(-((LN($EP126/$AC$36)+(#REF!+($O$48^2)/2)*$O$52)/($O$48*SQRT($O$52))))*$EP126)*100*$AB$36,0)</f>
        <v>0</v>
      </c>
      <c r="FY126" s="69">
        <f ca="1">IFERROR((NORMSDIST(-(((LN($EP126/$AC$37)+(#REF!+($O$48^2)/2)*$O$52)/($O$48*SQRT($O$52)))-$O$48*SQRT($O$52)))*$AC$37*EXP(-#REF!*$O$52)-NORMSDIST(-((LN($EP126/$AC$37)+(#REF!+($O$48^2)/2)*$O$52)/($O$48*SQRT($O$52))))*$EP126)*100*$AB$37,0)</f>
        <v>0</v>
      </c>
      <c r="FZ126" s="69">
        <f ca="1">IFERROR((NORMSDIST(-(((LN($EP126/$AC$38)+(#REF!+($O$48^2)/2)*$O$52)/($O$48*SQRT($O$52)))-$O$48*SQRT($O$52)))*$AC$38*EXP(-#REF!*$O$52)-NORMSDIST(-((LN($EP126/$AC$38)+(#REF!+($O$48^2)/2)*$O$52)/($O$48*SQRT($O$52))))*$EP126)*100*$AB$38,0)</f>
        <v>0</v>
      </c>
      <c r="GA126" s="69">
        <f ca="1">IFERROR((NORMSDIST(-(((LN($EP126/$AC$39)+(#REF!+($O$48^2)/2)*$O$52)/($O$48*SQRT($O$52)))-$O$48*SQRT($O$52)))*$AC$39*EXP(-#REF!*$O$52)-NORMSDIST(-((LN($EP126/$AC$39)+(#REF!+($O$48^2)/2)*$O$52)/($O$48*SQRT($O$52))))*$EP126)*100*$AB$39,0)</f>
        <v>0</v>
      </c>
      <c r="GB126" s="69">
        <f ca="1">IFERROR((NORMSDIST(-(((LN($EP126/$AC$40)+(#REF!+($O$48^2)/2)*$O$52)/($O$48*SQRT($O$52)))-$O$48*SQRT($O$52)))*$AC$40*EXP(-#REF!*$O$52)-NORMSDIST(-((LN($EP126/$AC$40)+(#REF!+($O$48^2)/2)*$O$52)/($O$48*SQRT($O$52))))*$EP126)*100*$AB$40,0)</f>
        <v>0</v>
      </c>
      <c r="GC126" s="69">
        <f ca="1">IFERROR((NORMSDIST(-(((LN($EP126/$AC$41)+(#REF!+($O$48^2)/2)*$O$52)/($O$48*SQRT($O$52)))-$O$48*SQRT($O$52)))*$AC$41*EXP(-#REF!*$O$52)-NORMSDIST(-((LN($EP126/$AC$41)+(#REF!+($O$48^2)/2)*$O$52)/($O$48*SQRT($O$52))))*$EP126)*100*$AB$41,0)</f>
        <v>0</v>
      </c>
      <c r="GD126" s="69">
        <f ca="1">IFERROR((NORMSDIST(-(((LN($EP126/$AC$42)+(#REF!+($O$48^2)/2)*$O$52)/($O$48*SQRT($O$52)))-$O$48*SQRT($O$52)))*$AC$42*EXP(-#REF!*$O$52)-NORMSDIST(-((LN($EP126/$AC$42)+(#REF!+($O$48^2)/2)*$O$52)/($O$48*SQRT($O$52))))*$EP126)*100*$AB$42,0)</f>
        <v>0</v>
      </c>
      <c r="GE126" s="102">
        <f t="shared" ca="1" si="189"/>
        <v>0</v>
      </c>
    </row>
    <row r="127" spans="103:187">
      <c r="CY127" s="68">
        <f t="shared" si="186"/>
        <v>4636.9591662545672</v>
      </c>
      <c r="CZ127" s="69">
        <f t="shared" si="190"/>
        <v>0</v>
      </c>
      <c r="DA127" s="69">
        <f t="shared" si="191"/>
        <v>0</v>
      </c>
      <c r="DB127" s="69">
        <f t="shared" si="192"/>
        <v>0</v>
      </c>
      <c r="DC127" s="69">
        <f t="shared" si="193"/>
        <v>0</v>
      </c>
      <c r="DD127" s="69">
        <f t="shared" si="194"/>
        <v>0</v>
      </c>
      <c r="DE127" s="69">
        <f t="shared" si="195"/>
        <v>0</v>
      </c>
      <c r="DF127" s="69">
        <f t="shared" si="196"/>
        <v>0</v>
      </c>
      <c r="DG127" s="69">
        <f t="shared" si="197"/>
        <v>0</v>
      </c>
      <c r="DH127" s="69">
        <f t="shared" si="198"/>
        <v>0</v>
      </c>
      <c r="DI127" s="69">
        <f t="shared" si="199"/>
        <v>0</v>
      </c>
      <c r="DJ127" s="69">
        <f t="shared" si="200"/>
        <v>0</v>
      </c>
      <c r="DK127" s="69">
        <f t="shared" si="201"/>
        <v>0</v>
      </c>
      <c r="DL127" s="69">
        <f t="shared" si="202"/>
        <v>0</v>
      </c>
      <c r="DM127" s="69">
        <f t="shared" si="203"/>
        <v>0</v>
      </c>
      <c r="DN127" s="69">
        <f t="shared" si="204"/>
        <v>0</v>
      </c>
      <c r="DO127" s="69">
        <f t="shared" si="205"/>
        <v>0</v>
      </c>
      <c r="DP127" s="69">
        <f t="shared" si="206"/>
        <v>0</v>
      </c>
      <c r="DQ127" s="69">
        <f t="shared" si="207"/>
        <v>0</v>
      </c>
      <c r="DR127" s="69">
        <f t="shared" si="208"/>
        <v>0</v>
      </c>
      <c r="DS127" s="69">
        <f t="shared" si="209"/>
        <v>0</v>
      </c>
      <c r="DT127" s="69">
        <f t="shared" si="210"/>
        <v>0</v>
      </c>
      <c r="DU127" s="69">
        <f t="shared" si="211"/>
        <v>0</v>
      </c>
      <c r="DV127" s="69">
        <f t="shared" si="212"/>
        <v>0</v>
      </c>
      <c r="DW127" s="69">
        <f t="shared" si="213"/>
        <v>0</v>
      </c>
      <c r="DX127" s="69">
        <f t="shared" si="214"/>
        <v>0</v>
      </c>
      <c r="DY127" s="69">
        <f t="shared" si="215"/>
        <v>0</v>
      </c>
      <c r="DZ127" s="69">
        <f t="shared" si="216"/>
        <v>0</v>
      </c>
      <c r="EA127" s="69">
        <f t="shared" si="217"/>
        <v>0</v>
      </c>
      <c r="EB127" s="69">
        <f t="shared" si="218"/>
        <v>0</v>
      </c>
      <c r="EC127" s="69">
        <f t="shared" si="219"/>
        <v>0</v>
      </c>
      <c r="ED127" s="69">
        <f t="shared" si="220"/>
        <v>0</v>
      </c>
      <c r="EE127" s="69">
        <f t="shared" si="221"/>
        <v>0</v>
      </c>
      <c r="EF127" s="69">
        <f t="shared" si="222"/>
        <v>0</v>
      </c>
      <c r="EG127" s="69">
        <f t="shared" si="223"/>
        <v>0</v>
      </c>
      <c r="EH127" s="69">
        <f t="shared" si="224"/>
        <v>0</v>
      </c>
      <c r="EI127" s="69">
        <f t="shared" si="225"/>
        <v>0</v>
      </c>
      <c r="EJ127" s="69">
        <f t="shared" si="226"/>
        <v>0</v>
      </c>
      <c r="EK127" s="69">
        <f t="shared" si="227"/>
        <v>0</v>
      </c>
      <c r="EL127" s="69">
        <f t="shared" si="228"/>
        <v>0</v>
      </c>
      <c r="EM127" s="69">
        <f t="shared" si="229"/>
        <v>0</v>
      </c>
      <c r="EN127" s="102">
        <f t="shared" si="187"/>
        <v>0</v>
      </c>
      <c r="EO127" s="58"/>
      <c r="EP127" s="68">
        <f t="shared" si="188"/>
        <v>4636.9591662545672</v>
      </c>
      <c r="EQ127" s="69">
        <f ca="1">IFERROR((NORMSDIST(-(((LN($EP127/$AC$3)+(#REF!+($O$48^2)/2)*$O$52)/($O$48*SQRT($O$52)))-$O$48*SQRT($O$52)))*$AC$3*EXP(-#REF!*$O$52)-NORMSDIST(-((LN($EP127/$AC$3)+(#REF!+($O$48^2)/2)*$O$52)/($O$48*SQRT($O$52))))*$EP127)*100*$AB$3,0)</f>
        <v>0</v>
      </c>
      <c r="ER127" s="69">
        <f ca="1">IFERROR((NORMSDIST(-(((LN($EP127/$AC$4)+(#REF!+($O$48^2)/2)*$O$52)/($O$48*SQRT($O$52)))-$O$48*SQRT($O$52)))*$AC$4*EXP(-#REF!*$O$52)-NORMSDIST(-((LN($EP127/$AC$4)+(#REF!+($O$48^2)/2)*$O$52)/($O$48*SQRT($O$52))))*$EP127)*100*$AB$4,0)</f>
        <v>0</v>
      </c>
      <c r="ES127" s="69">
        <f ca="1">IFERROR((NORMSDIST(-(((LN($EP127/$AC$5)+(#REF!+($O$48^2)/2)*$O$52)/($O$48*SQRT($O$52)))-$O$48*SQRT($O$52)))*$AC$5*EXP(-#REF!*$O$52)-NORMSDIST(-((LN($EP127/$AC$5)+(#REF!+($O$48^2)/2)*$O$52)/($O$48*SQRT($O$52))))*$EP127)*100*$AB$5,0)</f>
        <v>0</v>
      </c>
      <c r="ET127" s="69">
        <f ca="1">IFERROR((NORMSDIST(-(((LN($EP127/$AC$6)+(#REF!+($O$48^2)/2)*$O$52)/($O$48*SQRT($O$52)))-$O$48*SQRT($O$52)))*$AC$6*EXP(-#REF!*$O$52)-NORMSDIST(-((LN($EP127/$AC$6)+(#REF!+($O$48^2)/2)*$O$52)/($O$48*SQRT($O$52))))*$EP127)*100*$AB$6,0)</f>
        <v>0</v>
      </c>
      <c r="EU127" s="69">
        <f ca="1">IFERROR((NORMSDIST(-(((LN($EP127/$AC$7)+(#REF!+($O$48^2)/2)*$O$52)/($O$48*SQRT($O$52)))-$O$48*SQRT($O$52)))*$AC$7*EXP(-#REF!*$O$52)-NORMSDIST(-((LN($EP127/$AC$7)+(#REF!+($O$48^2)/2)*$O$52)/($O$48*SQRT($O$52))))*$EP127)*100*$AB$7,0)</f>
        <v>0</v>
      </c>
      <c r="EV127" s="69">
        <f ca="1">IFERROR((NORMSDIST(-(((LN($EP127/$AC$8)+(#REF!+($O$48^2)/2)*$O$52)/($O$48*SQRT($O$52)))-$O$48*SQRT($O$52)))*$AC$8*EXP(-#REF!*$O$52)-NORMSDIST(-((LN($EP127/$AC$8)+(#REF!+($O$48^2)/2)*$O$52)/($O$48*SQRT($O$52))))*$EP127)*100*$AB$8,0)</f>
        <v>0</v>
      </c>
      <c r="EW127" s="69">
        <f ca="1">IFERROR((NORMSDIST(-(((LN($EP127/$AC$9)+(#REF!+($O$48^2)/2)*$O$52)/($O$48*SQRT($O$52)))-$O$48*SQRT($O$52)))*$AC$9*EXP(-#REF!*$O$52)-NORMSDIST(-((LN($EP127/$AC$9)+(#REF!+($O$48^2)/2)*$O$52)/($O$48*SQRT($O$52))))*$EP127)*100*$AB$9,0)</f>
        <v>0</v>
      </c>
      <c r="EX127" s="69">
        <f ca="1">IFERROR((NORMSDIST(-(((LN($EP127/$AC$10)+(#REF!+($O$48^2)/2)*$O$52)/($O$48*SQRT($O$52)))-$O$48*SQRT($O$52)))*$AC$10*EXP(-#REF!*$O$52)-NORMSDIST(-((LN($EP127/$AC$10)+(#REF!+($O$48^2)/2)*$O$52)/($O$48*SQRT($O$52))))*$EP127)*100*$AB$10,0)</f>
        <v>0</v>
      </c>
      <c r="EY127" s="69">
        <f ca="1">IFERROR((NORMSDIST(-(((LN($EP127/$AC$11)+(#REF!+($O$48^2)/2)*$O$52)/($O$48*SQRT($O$52)))-$O$48*SQRT($O$52)))*$AC$11*EXP(-#REF!*$O$52)-NORMSDIST(-((LN($EP127/$AC$11)+(#REF!+($O$48^2)/2)*$O$52)/($O$48*SQRT($O$52))))*$EP127)*100*$AB$11,0)</f>
        <v>0</v>
      </c>
      <c r="EZ127" s="69">
        <f ca="1">IFERROR((NORMSDIST(-(((LN($EP127/$AC$12)+(#REF!+($O$48^2)/2)*$O$52)/($O$48*SQRT($O$52)))-$O$48*SQRT($O$52)))*$AC$12*EXP(-#REF!*$O$52)-NORMSDIST(-((LN($EP127/$AC$12)+(#REF!+($O$48^2)/2)*$O$52)/($O$48*SQRT($O$52))))*$EP127)*100*$AB$12,0)</f>
        <v>0</v>
      </c>
      <c r="FA127" s="69">
        <f ca="1">IFERROR((NORMSDIST(-(((LN($EP127/$AC$13)+(#REF!+($O$48^2)/2)*$O$52)/($O$48*SQRT($O$52)))-$O$48*SQRT($O$52)))*$AC$13*EXP(-#REF!*$O$52)-NORMSDIST(-((LN($EP127/$AC$13)+(#REF!+($O$48^2)/2)*$O$52)/($O$48*SQRT($O$52))))*$EP127)*100*$AB$13,0)</f>
        <v>0</v>
      </c>
      <c r="FB127" s="69">
        <f ca="1">IFERROR((NORMSDIST(-(((LN($EP127/$AC$14)+(#REF!+($O$48^2)/2)*$O$52)/($O$48*SQRT($O$52)))-$O$48*SQRT($O$52)))*$AC$14*EXP(-#REF!*$O$52)-NORMSDIST(-((LN($EP127/$AC$14)+(#REF!+($O$48^2)/2)*$O$52)/($O$48*SQRT($O$52))))*$EP127)*100*$AB$14,0)</f>
        <v>0</v>
      </c>
      <c r="FC127" s="69">
        <f ca="1">IFERROR((NORMSDIST(-(((LN($EP127/$AC$15)+(#REF!+($O$48^2)/2)*$O$52)/($O$48*SQRT($O$52)))-$O$48*SQRT($O$52)))*$AC$15*EXP(-#REF!*$O$52)-NORMSDIST(-((LN($EP127/$AC$15)+(#REF!+($O$48^2)/2)*$O$52)/($O$48*SQRT($O$52))))*$EP127)*100*$AB$15,0)</f>
        <v>0</v>
      </c>
      <c r="FD127" s="69">
        <f ca="1">IFERROR((NORMSDIST(-(((LN($EP127/$AC$16)+(#REF!+($O$48^2)/2)*$O$52)/($O$48*SQRT($O$52)))-$O$48*SQRT($O$52)))*$AC$16*EXP(-#REF!*$O$52)-NORMSDIST(-((LN($EP127/$AC$16)+(#REF!+($O$48^2)/2)*$O$52)/($O$48*SQRT($O$52))))*$EP127)*100*$AB$16,0)</f>
        <v>0</v>
      </c>
      <c r="FE127" s="69">
        <f ca="1">IFERROR((NORMSDIST(-(((LN($EP127/$AC$17)+(#REF!+($O$48^2)/2)*$O$52)/($O$48*SQRT($O$52)))-$O$48*SQRT($O$52)))*$AC$17*EXP(-#REF!*$O$52)-NORMSDIST(-((LN($EP127/$AC$17)+(#REF!+($O$48^2)/2)*$O$52)/($O$48*SQRT($O$52))))*$EP127)*100*$AB$17,0)</f>
        <v>0</v>
      </c>
      <c r="FF127" s="69">
        <f ca="1">IFERROR((NORMSDIST(-(((LN($EP127/$AC$18)+(#REF!+($O$48^2)/2)*$O$52)/($O$48*SQRT($O$52)))-$O$48*SQRT($O$52)))*$AC$18*EXP(-#REF!*$O$52)-NORMSDIST(-((LN($EP127/$AC$18)+(#REF!+($O$48^2)/2)*$O$52)/($O$48*SQRT($O$52))))*$EP127)*100*$AB$18,0)</f>
        <v>0</v>
      </c>
      <c r="FG127" s="69">
        <f ca="1">IFERROR((NORMSDIST(-(((LN($EP127/$AC$19)+(#REF!+($O$48^2)/2)*$O$52)/($O$48*SQRT($O$52)))-$O$48*SQRT($O$52)))*$AC$19*EXP(-#REF!*$O$52)-NORMSDIST(-((LN($EP127/$AC$19)+(#REF!+($O$48^2)/2)*$O$52)/($O$48*SQRT($O$52))))*$EP127)*100*$AB$19,0)</f>
        <v>0</v>
      </c>
      <c r="FH127" s="69">
        <f ca="1">IFERROR((NORMSDIST(-(((LN($EP127/$AC$20)+(#REF!+($O$48^2)/2)*$O$52)/($O$48*SQRT($O$52)))-$O$48*SQRT($O$52)))*$AC$20*EXP(-#REF!*$O$52)-NORMSDIST(-((LN($EP127/$AC$20)+(#REF!+($O$48^2)/2)*$O$52)/($O$48*SQRT($O$52))))*$EP127)*100*$AB$20,0)</f>
        <v>0</v>
      </c>
      <c r="FI127" s="69">
        <f ca="1">IFERROR((NORMSDIST(-(((LN($EP127/$AC$21)+(#REF!+($O$48^2)/2)*$O$52)/($O$48*SQRT($O$52)))-$O$48*SQRT($O$52)))*$AC$21*EXP(-#REF!*$O$52)-NORMSDIST(-((LN($EP127/$AC$21)+(#REF!+($O$48^2)/2)*$O$52)/($O$48*SQRT($O$52))))*$EP127)*100*$AB$21,0)</f>
        <v>0</v>
      </c>
      <c r="FJ127" s="69">
        <f ca="1">IFERROR((NORMSDIST(-(((LN($EP127/$AC$22)+(#REF!+($O$48^2)/2)*$O$52)/($O$48*SQRT($O$52)))-$O$48*SQRT($O$52)))*$AC$22*EXP(-#REF!*$O$52)-NORMSDIST(-((LN($EP127/$AC$22)+(#REF!+($O$48^2)/2)*$O$52)/($O$48*SQRT($O$52))))*$EP127)*100*$AB$22,0)</f>
        <v>0</v>
      </c>
      <c r="FK127" s="69">
        <f ca="1">IFERROR((NORMSDIST(-(((LN($EP127/$AC$23)+(#REF!+($O$48^2)/2)*$O$52)/($O$48*SQRT($O$52)))-$O$48*SQRT($O$52)))*$AC$23*EXP(-#REF!*$O$52)-NORMSDIST(-((LN($EP127/$AC$23)+(#REF!+($O$48^2)/2)*$O$52)/($O$48*SQRT($O$52))))*$EP127)*100*$AB$23,0)</f>
        <v>0</v>
      </c>
      <c r="FL127" s="69">
        <f ca="1">IFERROR((NORMSDIST(-(((LN($EP127/$AC$24)+(#REF!+($O$48^2)/2)*$O$52)/($O$48*SQRT($O$52)))-$O$48*SQRT($O$52)))*$AC$24*EXP(-#REF!*$O$52)-NORMSDIST(-((LN($EP127/$AC$24)+(#REF!+($O$48^2)/2)*$O$52)/($O$48*SQRT($O$52))))*$EP127)*100*$AB$24,0)</f>
        <v>0</v>
      </c>
      <c r="FM127" s="69">
        <f ca="1">IFERROR((NORMSDIST(-(((LN($EP127/$AC$25)+(#REF!+($O$48^2)/2)*$O$52)/($O$48*SQRT($O$52)))-$O$48*SQRT($O$52)))*$AC$25*EXP(-#REF!*$O$52)-NORMSDIST(-((LN($EP127/$AC$25)+(#REF!+($O$48^2)/2)*$O$52)/($O$48*SQRT($O$52))))*$EP127)*100*$AB$25,0)</f>
        <v>0</v>
      </c>
      <c r="FN127" s="69">
        <f ca="1">IFERROR((NORMSDIST(-(((LN($EP127/$AC$26)+(#REF!+($O$48^2)/2)*$O$52)/($O$48*SQRT($O$52)))-$O$48*SQRT($O$52)))*$AC$26*EXP(-#REF!*$O$52)-NORMSDIST(-((LN($EP127/$AC$26)+(#REF!+($O$48^2)/2)*$O$52)/($O$48*SQRT($O$52))))*$EP127)*100*$AB$26,0)</f>
        <v>0</v>
      </c>
      <c r="FO127" s="69">
        <f ca="1">IFERROR((NORMSDIST(-(((LN($EP127/$AC$27)+(#REF!+($O$48^2)/2)*$O$52)/($O$48*SQRT($O$52)))-$O$48*SQRT($O$52)))*$AC$27*EXP(-#REF!*$O$52)-NORMSDIST(-((LN($EP127/$AC$27)+(#REF!+($O$48^2)/2)*$O$52)/($O$48*SQRT($O$52))))*$EP127)*100*$AB$27,0)</f>
        <v>0</v>
      </c>
      <c r="FP127" s="69">
        <f ca="1">IFERROR((NORMSDIST(-(((LN($EP127/$AC$28)+(#REF!+($O$48^2)/2)*$O$52)/($O$48*SQRT($O$52)))-$O$48*SQRT($O$52)))*$AC$28*EXP(-#REF!*$O$52)-NORMSDIST(-((LN($EP127/$AC$28)+(#REF!+($O$48^2)/2)*$O$52)/($O$48*SQRT($O$52))))*$EP127)*100*$AB$28,0)</f>
        <v>0</v>
      </c>
      <c r="FQ127" s="69">
        <f ca="1">IFERROR((NORMSDIST(-(((LN($EP127/$AC$29)+(#REF!+($O$48^2)/2)*$O$52)/($O$48*SQRT($O$52)))-$O$48*SQRT($O$52)))*$AC$29*EXP(-#REF!*$O$52)-NORMSDIST(-((LN($EP127/$AC$29)+(#REF!+($O$48^2)/2)*$O$52)/($O$48*SQRT($O$52))))*$EP127)*100*$AB$29,0)</f>
        <v>0</v>
      </c>
      <c r="FR127" s="69">
        <f ca="1">IFERROR((NORMSDIST(-(((LN($EP127/$AC$30)+(#REF!+($O$48^2)/2)*$O$52)/($O$48*SQRT($O$52)))-$O$48*SQRT($O$52)))*$AC$30*EXP(-#REF!*$O$52)-NORMSDIST(-((LN($EP127/$AC$30)+(#REF!+($O$48^2)/2)*$O$52)/($O$48*SQRT($O$52))))*$EP127)*100*$AB$30,0)</f>
        <v>0</v>
      </c>
      <c r="FS127" s="69">
        <f ca="1">IFERROR((NORMSDIST(-(((LN($EP127/$AC$31)+(#REF!+($O$48^2)/2)*$O$52)/($O$48*SQRT($O$52)))-$O$48*SQRT($O$52)))*$AC$31*EXP(-#REF!*$O$52)-NORMSDIST(-((LN($EP127/$AC$31)+(#REF!+($O$48^2)/2)*$O$52)/($O$48*SQRT($O$52))))*$EP127)*100*$AB$31,0)</f>
        <v>0</v>
      </c>
      <c r="FT127" s="69">
        <f ca="1">IFERROR((NORMSDIST(-(((LN($EP127/$AC$32)+(#REF!+($O$48^2)/2)*$O$52)/($O$48*SQRT($O$52)))-$O$48*SQRT($O$52)))*$AC$32*EXP(-#REF!*$O$52)-NORMSDIST(-((LN($EP127/$AC$32)+(#REF!+($O$48^2)/2)*$O$52)/($O$48*SQRT($O$52))))*$EP127)*100*$AB$32,0)</f>
        <v>0</v>
      </c>
      <c r="FU127" s="69">
        <f ca="1">IFERROR((NORMSDIST(-(((LN($EP127/$AC$33)+(#REF!+($O$48^2)/2)*$O$52)/($O$48*SQRT($O$52)))-$O$48*SQRT($O$52)))*$AC$33*EXP(-#REF!*$O$52)-NORMSDIST(-((LN($EP127/$AC$33)+(#REF!+($O$48^2)/2)*$O$52)/($O$48*SQRT($O$52))))*$EP127)*100*$AB$33,0)</f>
        <v>0</v>
      </c>
      <c r="FV127" s="69">
        <f ca="1">IFERROR((NORMSDIST(-(((LN($EP127/$AC$34)+(#REF!+($O$48^2)/2)*$O$52)/($O$48*SQRT($O$52)))-$O$48*SQRT($O$52)))*$AC$34*EXP(-#REF!*$O$52)-NORMSDIST(-((LN($EP127/$AC$34)+(#REF!+($O$48^2)/2)*$O$52)/($O$48*SQRT($O$52))))*$EP127)*100*$AB$34,0)</f>
        <v>0</v>
      </c>
      <c r="FW127" s="69">
        <f ca="1">IFERROR((NORMSDIST(-(((LN($EP127/$AC$35)+(#REF!+($O$48^2)/2)*$O$52)/($O$48*SQRT($O$52)))-$O$48*SQRT($O$52)))*$AC$35*EXP(-#REF!*$O$52)-NORMSDIST(-((LN($EP127/$AC$35)+(#REF!+($O$48^2)/2)*$O$52)/($O$48*SQRT($O$52))))*$EP127)*100*$AB$35,0)</f>
        <v>0</v>
      </c>
      <c r="FX127" s="69">
        <f ca="1">IFERROR((NORMSDIST(-(((LN($EP127/$AC$36)+(#REF!+($O$48^2)/2)*$O$52)/($O$48*SQRT($O$52)))-$O$48*SQRT($O$52)))*$AC$36*EXP(-#REF!*$O$52)-NORMSDIST(-((LN($EP127/$AC$36)+(#REF!+($O$48^2)/2)*$O$52)/($O$48*SQRT($O$52))))*$EP127)*100*$AB$36,0)</f>
        <v>0</v>
      </c>
      <c r="FY127" s="69">
        <f ca="1">IFERROR((NORMSDIST(-(((LN($EP127/$AC$37)+(#REF!+($O$48^2)/2)*$O$52)/($O$48*SQRT($O$52)))-$O$48*SQRT($O$52)))*$AC$37*EXP(-#REF!*$O$52)-NORMSDIST(-((LN($EP127/$AC$37)+(#REF!+($O$48^2)/2)*$O$52)/($O$48*SQRT($O$52))))*$EP127)*100*$AB$37,0)</f>
        <v>0</v>
      </c>
      <c r="FZ127" s="69">
        <f ca="1">IFERROR((NORMSDIST(-(((LN($EP127/$AC$38)+(#REF!+($O$48^2)/2)*$O$52)/($O$48*SQRT($O$52)))-$O$48*SQRT($O$52)))*$AC$38*EXP(-#REF!*$O$52)-NORMSDIST(-((LN($EP127/$AC$38)+(#REF!+($O$48^2)/2)*$O$52)/($O$48*SQRT($O$52))))*$EP127)*100*$AB$38,0)</f>
        <v>0</v>
      </c>
      <c r="GA127" s="69">
        <f ca="1">IFERROR((NORMSDIST(-(((LN($EP127/$AC$39)+(#REF!+($O$48^2)/2)*$O$52)/($O$48*SQRT($O$52)))-$O$48*SQRT($O$52)))*$AC$39*EXP(-#REF!*$O$52)-NORMSDIST(-((LN($EP127/$AC$39)+(#REF!+($O$48^2)/2)*$O$52)/($O$48*SQRT($O$52))))*$EP127)*100*$AB$39,0)</f>
        <v>0</v>
      </c>
      <c r="GB127" s="69">
        <f ca="1">IFERROR((NORMSDIST(-(((LN($EP127/$AC$40)+(#REF!+($O$48^2)/2)*$O$52)/($O$48*SQRT($O$52)))-$O$48*SQRT($O$52)))*$AC$40*EXP(-#REF!*$O$52)-NORMSDIST(-((LN($EP127/$AC$40)+(#REF!+($O$48^2)/2)*$O$52)/($O$48*SQRT($O$52))))*$EP127)*100*$AB$40,0)</f>
        <v>0</v>
      </c>
      <c r="GC127" s="69">
        <f ca="1">IFERROR((NORMSDIST(-(((LN($EP127/$AC$41)+(#REF!+($O$48^2)/2)*$O$52)/($O$48*SQRT($O$52)))-$O$48*SQRT($O$52)))*$AC$41*EXP(-#REF!*$O$52)-NORMSDIST(-((LN($EP127/$AC$41)+(#REF!+($O$48^2)/2)*$O$52)/($O$48*SQRT($O$52))))*$EP127)*100*$AB$41,0)</f>
        <v>0</v>
      </c>
      <c r="GD127" s="69">
        <f ca="1">IFERROR((NORMSDIST(-(((LN($EP127/$AC$42)+(#REF!+($O$48^2)/2)*$O$52)/($O$48*SQRT($O$52)))-$O$48*SQRT($O$52)))*$AC$42*EXP(-#REF!*$O$52)-NORMSDIST(-((LN($EP127/$AC$42)+(#REF!+($O$48^2)/2)*$O$52)/($O$48*SQRT($O$52))))*$EP127)*100*$AB$42,0)</f>
        <v>0</v>
      </c>
      <c r="GE127" s="102">
        <f t="shared" ca="1" si="189"/>
        <v>0</v>
      </c>
    </row>
    <row r="128" spans="103:187">
      <c r="CY128" s="68">
        <f t="shared" si="186"/>
        <v>4729.6983495796585</v>
      </c>
      <c r="CZ128" s="69">
        <f t="shared" si="190"/>
        <v>0</v>
      </c>
      <c r="DA128" s="69">
        <f t="shared" si="191"/>
        <v>0</v>
      </c>
      <c r="DB128" s="69">
        <f t="shared" si="192"/>
        <v>0</v>
      </c>
      <c r="DC128" s="69">
        <f t="shared" si="193"/>
        <v>0</v>
      </c>
      <c r="DD128" s="69">
        <f t="shared" si="194"/>
        <v>0</v>
      </c>
      <c r="DE128" s="69">
        <f t="shared" si="195"/>
        <v>0</v>
      </c>
      <c r="DF128" s="69">
        <f t="shared" si="196"/>
        <v>0</v>
      </c>
      <c r="DG128" s="69">
        <f t="shared" si="197"/>
        <v>0</v>
      </c>
      <c r="DH128" s="69">
        <f t="shared" si="198"/>
        <v>0</v>
      </c>
      <c r="DI128" s="69">
        <f t="shared" si="199"/>
        <v>0</v>
      </c>
      <c r="DJ128" s="69">
        <f t="shared" si="200"/>
        <v>0</v>
      </c>
      <c r="DK128" s="69">
        <f t="shared" si="201"/>
        <v>0</v>
      </c>
      <c r="DL128" s="69">
        <f t="shared" si="202"/>
        <v>0</v>
      </c>
      <c r="DM128" s="69">
        <f t="shared" si="203"/>
        <v>0</v>
      </c>
      <c r="DN128" s="69">
        <f t="shared" si="204"/>
        <v>0</v>
      </c>
      <c r="DO128" s="69">
        <f t="shared" si="205"/>
        <v>0</v>
      </c>
      <c r="DP128" s="69">
        <f t="shared" si="206"/>
        <v>0</v>
      </c>
      <c r="DQ128" s="69">
        <f t="shared" si="207"/>
        <v>0</v>
      </c>
      <c r="DR128" s="69">
        <f t="shared" si="208"/>
        <v>0</v>
      </c>
      <c r="DS128" s="69">
        <f t="shared" si="209"/>
        <v>0</v>
      </c>
      <c r="DT128" s="69">
        <f t="shared" si="210"/>
        <v>0</v>
      </c>
      <c r="DU128" s="69">
        <f t="shared" si="211"/>
        <v>0</v>
      </c>
      <c r="DV128" s="69">
        <f t="shared" si="212"/>
        <v>0</v>
      </c>
      <c r="DW128" s="69">
        <f t="shared" si="213"/>
        <v>0</v>
      </c>
      <c r="DX128" s="69">
        <f t="shared" si="214"/>
        <v>0</v>
      </c>
      <c r="DY128" s="69">
        <f t="shared" si="215"/>
        <v>0</v>
      </c>
      <c r="DZ128" s="69">
        <f t="shared" si="216"/>
        <v>0</v>
      </c>
      <c r="EA128" s="69">
        <f t="shared" si="217"/>
        <v>0</v>
      </c>
      <c r="EB128" s="69">
        <f t="shared" si="218"/>
        <v>0</v>
      </c>
      <c r="EC128" s="69">
        <f t="shared" si="219"/>
        <v>0</v>
      </c>
      <c r="ED128" s="69">
        <f t="shared" si="220"/>
        <v>0</v>
      </c>
      <c r="EE128" s="69">
        <f t="shared" si="221"/>
        <v>0</v>
      </c>
      <c r="EF128" s="69">
        <f t="shared" si="222"/>
        <v>0</v>
      </c>
      <c r="EG128" s="69">
        <f t="shared" si="223"/>
        <v>0</v>
      </c>
      <c r="EH128" s="69">
        <f t="shared" si="224"/>
        <v>0</v>
      </c>
      <c r="EI128" s="69">
        <f t="shared" si="225"/>
        <v>0</v>
      </c>
      <c r="EJ128" s="69">
        <f t="shared" si="226"/>
        <v>0</v>
      </c>
      <c r="EK128" s="69">
        <f t="shared" si="227"/>
        <v>0</v>
      </c>
      <c r="EL128" s="69">
        <f t="shared" si="228"/>
        <v>0</v>
      </c>
      <c r="EM128" s="69">
        <f t="shared" si="229"/>
        <v>0</v>
      </c>
      <c r="EN128" s="102">
        <f t="shared" si="187"/>
        <v>0</v>
      </c>
      <c r="EO128" s="58"/>
      <c r="EP128" s="68">
        <f t="shared" si="188"/>
        <v>4729.6983495796585</v>
      </c>
      <c r="EQ128" s="69">
        <f ca="1">IFERROR((NORMSDIST(-(((LN($EP128/$AC$3)+(#REF!+($O$48^2)/2)*$O$52)/($O$48*SQRT($O$52)))-$O$48*SQRT($O$52)))*$AC$3*EXP(-#REF!*$O$52)-NORMSDIST(-((LN($EP128/$AC$3)+(#REF!+($O$48^2)/2)*$O$52)/($O$48*SQRT($O$52))))*$EP128)*100*$AB$3,0)</f>
        <v>0</v>
      </c>
      <c r="ER128" s="69">
        <f ca="1">IFERROR((NORMSDIST(-(((LN($EP128/$AC$4)+(#REF!+($O$48^2)/2)*$O$52)/($O$48*SQRT($O$52)))-$O$48*SQRT($O$52)))*$AC$4*EXP(-#REF!*$O$52)-NORMSDIST(-((LN($EP128/$AC$4)+(#REF!+($O$48^2)/2)*$O$52)/($O$48*SQRT($O$52))))*$EP128)*100*$AB$4,0)</f>
        <v>0</v>
      </c>
      <c r="ES128" s="69">
        <f ca="1">IFERROR((NORMSDIST(-(((LN($EP128/$AC$5)+(#REF!+($O$48^2)/2)*$O$52)/($O$48*SQRT($O$52)))-$O$48*SQRT($O$52)))*$AC$5*EXP(-#REF!*$O$52)-NORMSDIST(-((LN($EP128/$AC$5)+(#REF!+($O$48^2)/2)*$O$52)/($O$48*SQRT($O$52))))*$EP128)*100*$AB$5,0)</f>
        <v>0</v>
      </c>
      <c r="ET128" s="69">
        <f ca="1">IFERROR((NORMSDIST(-(((LN($EP128/$AC$6)+(#REF!+($O$48^2)/2)*$O$52)/($O$48*SQRT($O$52)))-$O$48*SQRT($O$52)))*$AC$6*EXP(-#REF!*$O$52)-NORMSDIST(-((LN($EP128/$AC$6)+(#REF!+($O$48^2)/2)*$O$52)/($O$48*SQRT($O$52))))*$EP128)*100*$AB$6,0)</f>
        <v>0</v>
      </c>
      <c r="EU128" s="69">
        <f ca="1">IFERROR((NORMSDIST(-(((LN($EP128/$AC$7)+(#REF!+($O$48^2)/2)*$O$52)/($O$48*SQRT($O$52)))-$O$48*SQRT($O$52)))*$AC$7*EXP(-#REF!*$O$52)-NORMSDIST(-((LN($EP128/$AC$7)+(#REF!+($O$48^2)/2)*$O$52)/($O$48*SQRT($O$52))))*$EP128)*100*$AB$7,0)</f>
        <v>0</v>
      </c>
      <c r="EV128" s="69">
        <f ca="1">IFERROR((NORMSDIST(-(((LN($EP128/$AC$8)+(#REF!+($O$48^2)/2)*$O$52)/($O$48*SQRT($O$52)))-$O$48*SQRT($O$52)))*$AC$8*EXP(-#REF!*$O$52)-NORMSDIST(-((LN($EP128/$AC$8)+(#REF!+($O$48^2)/2)*$O$52)/($O$48*SQRT($O$52))))*$EP128)*100*$AB$8,0)</f>
        <v>0</v>
      </c>
      <c r="EW128" s="69">
        <f ca="1">IFERROR((NORMSDIST(-(((LN($EP128/$AC$9)+(#REF!+($O$48^2)/2)*$O$52)/($O$48*SQRT($O$52)))-$O$48*SQRT($O$52)))*$AC$9*EXP(-#REF!*$O$52)-NORMSDIST(-((LN($EP128/$AC$9)+(#REF!+($O$48^2)/2)*$O$52)/($O$48*SQRT($O$52))))*$EP128)*100*$AB$9,0)</f>
        <v>0</v>
      </c>
      <c r="EX128" s="69">
        <f ca="1">IFERROR((NORMSDIST(-(((LN($EP128/$AC$10)+(#REF!+($O$48^2)/2)*$O$52)/($O$48*SQRT($O$52)))-$O$48*SQRT($O$52)))*$AC$10*EXP(-#REF!*$O$52)-NORMSDIST(-((LN($EP128/$AC$10)+(#REF!+($O$48^2)/2)*$O$52)/($O$48*SQRT($O$52))))*$EP128)*100*$AB$10,0)</f>
        <v>0</v>
      </c>
      <c r="EY128" s="69">
        <f ca="1">IFERROR((NORMSDIST(-(((LN($EP128/$AC$11)+(#REF!+($O$48^2)/2)*$O$52)/($O$48*SQRT($O$52)))-$O$48*SQRT($O$52)))*$AC$11*EXP(-#REF!*$O$52)-NORMSDIST(-((LN($EP128/$AC$11)+(#REF!+($O$48^2)/2)*$O$52)/($O$48*SQRT($O$52))))*$EP128)*100*$AB$11,0)</f>
        <v>0</v>
      </c>
      <c r="EZ128" s="69">
        <f ca="1">IFERROR((NORMSDIST(-(((LN($EP128/$AC$12)+(#REF!+($O$48^2)/2)*$O$52)/($O$48*SQRT($O$52)))-$O$48*SQRT($O$52)))*$AC$12*EXP(-#REF!*$O$52)-NORMSDIST(-((LN($EP128/$AC$12)+(#REF!+($O$48^2)/2)*$O$52)/($O$48*SQRT($O$52))))*$EP128)*100*$AB$12,0)</f>
        <v>0</v>
      </c>
      <c r="FA128" s="69">
        <f ca="1">IFERROR((NORMSDIST(-(((LN($EP128/$AC$13)+(#REF!+($O$48^2)/2)*$O$52)/($O$48*SQRT($O$52)))-$O$48*SQRT($O$52)))*$AC$13*EXP(-#REF!*$O$52)-NORMSDIST(-((LN($EP128/$AC$13)+(#REF!+($O$48^2)/2)*$O$52)/($O$48*SQRT($O$52))))*$EP128)*100*$AB$13,0)</f>
        <v>0</v>
      </c>
      <c r="FB128" s="69">
        <f ca="1">IFERROR((NORMSDIST(-(((LN($EP128/$AC$14)+(#REF!+($O$48^2)/2)*$O$52)/($O$48*SQRT($O$52)))-$O$48*SQRT($O$52)))*$AC$14*EXP(-#REF!*$O$52)-NORMSDIST(-((LN($EP128/$AC$14)+(#REF!+($O$48^2)/2)*$O$52)/($O$48*SQRT($O$52))))*$EP128)*100*$AB$14,0)</f>
        <v>0</v>
      </c>
      <c r="FC128" s="69">
        <f ca="1">IFERROR((NORMSDIST(-(((LN($EP128/$AC$15)+(#REF!+($O$48^2)/2)*$O$52)/($O$48*SQRT($O$52)))-$O$48*SQRT($O$52)))*$AC$15*EXP(-#REF!*$O$52)-NORMSDIST(-((LN($EP128/$AC$15)+(#REF!+($O$48^2)/2)*$O$52)/($O$48*SQRT($O$52))))*$EP128)*100*$AB$15,0)</f>
        <v>0</v>
      </c>
      <c r="FD128" s="69">
        <f ca="1">IFERROR((NORMSDIST(-(((LN($EP128/$AC$16)+(#REF!+($O$48^2)/2)*$O$52)/($O$48*SQRT($O$52)))-$O$48*SQRT($O$52)))*$AC$16*EXP(-#REF!*$O$52)-NORMSDIST(-((LN($EP128/$AC$16)+(#REF!+($O$48^2)/2)*$O$52)/($O$48*SQRT($O$52))))*$EP128)*100*$AB$16,0)</f>
        <v>0</v>
      </c>
      <c r="FE128" s="69">
        <f ca="1">IFERROR((NORMSDIST(-(((LN($EP128/$AC$17)+(#REF!+($O$48^2)/2)*$O$52)/($O$48*SQRT($O$52)))-$O$48*SQRT($O$52)))*$AC$17*EXP(-#REF!*$O$52)-NORMSDIST(-((LN($EP128/$AC$17)+(#REF!+($O$48^2)/2)*$O$52)/($O$48*SQRT($O$52))))*$EP128)*100*$AB$17,0)</f>
        <v>0</v>
      </c>
      <c r="FF128" s="69">
        <f ca="1">IFERROR((NORMSDIST(-(((LN($EP128/$AC$18)+(#REF!+($O$48^2)/2)*$O$52)/($O$48*SQRT($O$52)))-$O$48*SQRT($O$52)))*$AC$18*EXP(-#REF!*$O$52)-NORMSDIST(-((LN($EP128/$AC$18)+(#REF!+($O$48^2)/2)*$O$52)/($O$48*SQRT($O$52))))*$EP128)*100*$AB$18,0)</f>
        <v>0</v>
      </c>
      <c r="FG128" s="69">
        <f ca="1">IFERROR((NORMSDIST(-(((LN($EP128/$AC$19)+(#REF!+($O$48^2)/2)*$O$52)/($O$48*SQRT($O$52)))-$O$48*SQRT($O$52)))*$AC$19*EXP(-#REF!*$O$52)-NORMSDIST(-((LN($EP128/$AC$19)+(#REF!+($O$48^2)/2)*$O$52)/($O$48*SQRT($O$52))))*$EP128)*100*$AB$19,0)</f>
        <v>0</v>
      </c>
      <c r="FH128" s="69">
        <f ca="1">IFERROR((NORMSDIST(-(((LN($EP128/$AC$20)+(#REF!+($O$48^2)/2)*$O$52)/($O$48*SQRT($O$52)))-$O$48*SQRT($O$52)))*$AC$20*EXP(-#REF!*$O$52)-NORMSDIST(-((LN($EP128/$AC$20)+(#REF!+($O$48^2)/2)*$O$52)/($O$48*SQRT($O$52))))*$EP128)*100*$AB$20,0)</f>
        <v>0</v>
      </c>
      <c r="FI128" s="69">
        <f ca="1">IFERROR((NORMSDIST(-(((LN($EP128/$AC$21)+(#REF!+($O$48^2)/2)*$O$52)/($O$48*SQRT($O$52)))-$O$48*SQRT($O$52)))*$AC$21*EXP(-#REF!*$O$52)-NORMSDIST(-((LN($EP128/$AC$21)+(#REF!+($O$48^2)/2)*$O$52)/($O$48*SQRT($O$52))))*$EP128)*100*$AB$21,0)</f>
        <v>0</v>
      </c>
      <c r="FJ128" s="69">
        <f ca="1">IFERROR((NORMSDIST(-(((LN($EP128/$AC$22)+(#REF!+($O$48^2)/2)*$O$52)/($O$48*SQRT($O$52)))-$O$48*SQRT($O$52)))*$AC$22*EXP(-#REF!*$O$52)-NORMSDIST(-((LN($EP128/$AC$22)+(#REF!+($O$48^2)/2)*$O$52)/($O$48*SQRT($O$52))))*$EP128)*100*$AB$22,0)</f>
        <v>0</v>
      </c>
      <c r="FK128" s="69">
        <f ca="1">IFERROR((NORMSDIST(-(((LN($EP128/$AC$23)+(#REF!+($O$48^2)/2)*$O$52)/($O$48*SQRT($O$52)))-$O$48*SQRT($O$52)))*$AC$23*EXP(-#REF!*$O$52)-NORMSDIST(-((LN($EP128/$AC$23)+(#REF!+($O$48^2)/2)*$O$52)/($O$48*SQRT($O$52))))*$EP128)*100*$AB$23,0)</f>
        <v>0</v>
      </c>
      <c r="FL128" s="69">
        <f ca="1">IFERROR((NORMSDIST(-(((LN($EP128/$AC$24)+(#REF!+($O$48^2)/2)*$O$52)/($O$48*SQRT($O$52)))-$O$48*SQRT($O$52)))*$AC$24*EXP(-#REF!*$O$52)-NORMSDIST(-((LN($EP128/$AC$24)+(#REF!+($O$48^2)/2)*$O$52)/($O$48*SQRT($O$52))))*$EP128)*100*$AB$24,0)</f>
        <v>0</v>
      </c>
      <c r="FM128" s="69">
        <f ca="1">IFERROR((NORMSDIST(-(((LN($EP128/$AC$25)+(#REF!+($O$48^2)/2)*$O$52)/($O$48*SQRT($O$52)))-$O$48*SQRT($O$52)))*$AC$25*EXP(-#REF!*$O$52)-NORMSDIST(-((LN($EP128/$AC$25)+(#REF!+($O$48^2)/2)*$O$52)/($O$48*SQRT($O$52))))*$EP128)*100*$AB$25,0)</f>
        <v>0</v>
      </c>
      <c r="FN128" s="69">
        <f ca="1">IFERROR((NORMSDIST(-(((LN($EP128/$AC$26)+(#REF!+($O$48^2)/2)*$O$52)/($O$48*SQRT($O$52)))-$O$48*SQRT($O$52)))*$AC$26*EXP(-#REF!*$O$52)-NORMSDIST(-((LN($EP128/$AC$26)+(#REF!+($O$48^2)/2)*$O$52)/($O$48*SQRT($O$52))))*$EP128)*100*$AB$26,0)</f>
        <v>0</v>
      </c>
      <c r="FO128" s="69">
        <f ca="1">IFERROR((NORMSDIST(-(((LN($EP128/$AC$27)+(#REF!+($O$48^2)/2)*$O$52)/($O$48*SQRT($O$52)))-$O$48*SQRT($O$52)))*$AC$27*EXP(-#REF!*$O$52)-NORMSDIST(-((LN($EP128/$AC$27)+(#REF!+($O$48^2)/2)*$O$52)/($O$48*SQRT($O$52))))*$EP128)*100*$AB$27,0)</f>
        <v>0</v>
      </c>
      <c r="FP128" s="69">
        <f ca="1">IFERROR((NORMSDIST(-(((LN($EP128/$AC$28)+(#REF!+($O$48^2)/2)*$O$52)/($O$48*SQRT($O$52)))-$O$48*SQRT($O$52)))*$AC$28*EXP(-#REF!*$O$52)-NORMSDIST(-((LN($EP128/$AC$28)+(#REF!+($O$48^2)/2)*$O$52)/($O$48*SQRT($O$52))))*$EP128)*100*$AB$28,0)</f>
        <v>0</v>
      </c>
      <c r="FQ128" s="69">
        <f ca="1">IFERROR((NORMSDIST(-(((LN($EP128/$AC$29)+(#REF!+($O$48^2)/2)*$O$52)/($O$48*SQRT($O$52)))-$O$48*SQRT($O$52)))*$AC$29*EXP(-#REF!*$O$52)-NORMSDIST(-((LN($EP128/$AC$29)+(#REF!+($O$48^2)/2)*$O$52)/($O$48*SQRT($O$52))))*$EP128)*100*$AB$29,0)</f>
        <v>0</v>
      </c>
      <c r="FR128" s="69">
        <f ca="1">IFERROR((NORMSDIST(-(((LN($EP128/$AC$30)+(#REF!+($O$48^2)/2)*$O$52)/($O$48*SQRT($O$52)))-$O$48*SQRT($O$52)))*$AC$30*EXP(-#REF!*$O$52)-NORMSDIST(-((LN($EP128/$AC$30)+(#REF!+($O$48^2)/2)*$O$52)/($O$48*SQRT($O$52))))*$EP128)*100*$AB$30,0)</f>
        <v>0</v>
      </c>
      <c r="FS128" s="69">
        <f ca="1">IFERROR((NORMSDIST(-(((LN($EP128/$AC$31)+(#REF!+($O$48^2)/2)*$O$52)/($O$48*SQRT($O$52)))-$O$48*SQRT($O$52)))*$AC$31*EXP(-#REF!*$O$52)-NORMSDIST(-((LN($EP128/$AC$31)+(#REF!+($O$48^2)/2)*$O$52)/($O$48*SQRT($O$52))))*$EP128)*100*$AB$31,0)</f>
        <v>0</v>
      </c>
      <c r="FT128" s="69">
        <f ca="1">IFERROR((NORMSDIST(-(((LN($EP128/$AC$32)+(#REF!+($O$48^2)/2)*$O$52)/($O$48*SQRT($O$52)))-$O$48*SQRT($O$52)))*$AC$32*EXP(-#REF!*$O$52)-NORMSDIST(-((LN($EP128/$AC$32)+(#REF!+($O$48^2)/2)*$O$52)/($O$48*SQRT($O$52))))*$EP128)*100*$AB$32,0)</f>
        <v>0</v>
      </c>
      <c r="FU128" s="69">
        <f ca="1">IFERROR((NORMSDIST(-(((LN($EP128/$AC$33)+(#REF!+($O$48^2)/2)*$O$52)/($O$48*SQRT($O$52)))-$O$48*SQRT($O$52)))*$AC$33*EXP(-#REF!*$O$52)-NORMSDIST(-((LN($EP128/$AC$33)+(#REF!+($O$48^2)/2)*$O$52)/($O$48*SQRT($O$52))))*$EP128)*100*$AB$33,0)</f>
        <v>0</v>
      </c>
      <c r="FV128" s="69">
        <f ca="1">IFERROR((NORMSDIST(-(((LN($EP128/$AC$34)+(#REF!+($O$48^2)/2)*$O$52)/($O$48*SQRT($O$52)))-$O$48*SQRT($O$52)))*$AC$34*EXP(-#REF!*$O$52)-NORMSDIST(-((LN($EP128/$AC$34)+(#REF!+($O$48^2)/2)*$O$52)/($O$48*SQRT($O$52))))*$EP128)*100*$AB$34,0)</f>
        <v>0</v>
      </c>
      <c r="FW128" s="69">
        <f ca="1">IFERROR((NORMSDIST(-(((LN($EP128/$AC$35)+(#REF!+($O$48^2)/2)*$O$52)/($O$48*SQRT($O$52)))-$O$48*SQRT($O$52)))*$AC$35*EXP(-#REF!*$O$52)-NORMSDIST(-((LN($EP128/$AC$35)+(#REF!+($O$48^2)/2)*$O$52)/($O$48*SQRT($O$52))))*$EP128)*100*$AB$35,0)</f>
        <v>0</v>
      </c>
      <c r="FX128" s="69">
        <f ca="1">IFERROR((NORMSDIST(-(((LN($EP128/$AC$36)+(#REF!+($O$48^2)/2)*$O$52)/($O$48*SQRT($O$52)))-$O$48*SQRT($O$52)))*$AC$36*EXP(-#REF!*$O$52)-NORMSDIST(-((LN($EP128/$AC$36)+(#REF!+($O$48^2)/2)*$O$52)/($O$48*SQRT($O$52))))*$EP128)*100*$AB$36,0)</f>
        <v>0</v>
      </c>
      <c r="FY128" s="69">
        <f ca="1">IFERROR((NORMSDIST(-(((LN($EP128/$AC$37)+(#REF!+($O$48^2)/2)*$O$52)/($O$48*SQRT($O$52)))-$O$48*SQRT($O$52)))*$AC$37*EXP(-#REF!*$O$52)-NORMSDIST(-((LN($EP128/$AC$37)+(#REF!+($O$48^2)/2)*$O$52)/($O$48*SQRT($O$52))))*$EP128)*100*$AB$37,0)</f>
        <v>0</v>
      </c>
      <c r="FZ128" s="69">
        <f ca="1">IFERROR((NORMSDIST(-(((LN($EP128/$AC$38)+(#REF!+($O$48^2)/2)*$O$52)/($O$48*SQRT($O$52)))-$O$48*SQRT($O$52)))*$AC$38*EXP(-#REF!*$O$52)-NORMSDIST(-((LN($EP128/$AC$38)+(#REF!+($O$48^2)/2)*$O$52)/($O$48*SQRT($O$52))))*$EP128)*100*$AB$38,0)</f>
        <v>0</v>
      </c>
      <c r="GA128" s="69">
        <f ca="1">IFERROR((NORMSDIST(-(((LN($EP128/$AC$39)+(#REF!+($O$48^2)/2)*$O$52)/($O$48*SQRT($O$52)))-$O$48*SQRT($O$52)))*$AC$39*EXP(-#REF!*$O$52)-NORMSDIST(-((LN($EP128/$AC$39)+(#REF!+($O$48^2)/2)*$O$52)/($O$48*SQRT($O$52))))*$EP128)*100*$AB$39,0)</f>
        <v>0</v>
      </c>
      <c r="GB128" s="69">
        <f ca="1">IFERROR((NORMSDIST(-(((LN($EP128/$AC$40)+(#REF!+($O$48^2)/2)*$O$52)/($O$48*SQRT($O$52)))-$O$48*SQRT($O$52)))*$AC$40*EXP(-#REF!*$O$52)-NORMSDIST(-((LN($EP128/$AC$40)+(#REF!+($O$48^2)/2)*$O$52)/($O$48*SQRT($O$52))))*$EP128)*100*$AB$40,0)</f>
        <v>0</v>
      </c>
      <c r="GC128" s="69">
        <f ca="1">IFERROR((NORMSDIST(-(((LN($EP128/$AC$41)+(#REF!+($O$48^2)/2)*$O$52)/($O$48*SQRT($O$52)))-$O$48*SQRT($O$52)))*$AC$41*EXP(-#REF!*$O$52)-NORMSDIST(-((LN($EP128/$AC$41)+(#REF!+($O$48^2)/2)*$O$52)/($O$48*SQRT($O$52))))*$EP128)*100*$AB$41,0)</f>
        <v>0</v>
      </c>
      <c r="GD128" s="69">
        <f ca="1">IFERROR((NORMSDIST(-(((LN($EP128/$AC$42)+(#REF!+($O$48^2)/2)*$O$52)/($O$48*SQRT($O$52)))-$O$48*SQRT($O$52)))*$AC$42*EXP(-#REF!*$O$52)-NORMSDIST(-((LN($EP128/$AC$42)+(#REF!+($O$48^2)/2)*$O$52)/($O$48*SQRT($O$52))))*$EP128)*100*$AB$42,0)</f>
        <v>0</v>
      </c>
      <c r="GE128" s="102">
        <f t="shared" ca="1" si="189"/>
        <v>0</v>
      </c>
    </row>
    <row r="129" spans="103:187">
      <c r="CY129" s="68">
        <f t="shared" si="186"/>
        <v>4824.2923165712518</v>
      </c>
      <c r="CZ129" s="69">
        <f t="shared" si="190"/>
        <v>0</v>
      </c>
      <c r="DA129" s="69">
        <f t="shared" si="191"/>
        <v>0</v>
      </c>
      <c r="DB129" s="69">
        <f t="shared" si="192"/>
        <v>0</v>
      </c>
      <c r="DC129" s="69">
        <f t="shared" si="193"/>
        <v>0</v>
      </c>
      <c r="DD129" s="69">
        <f t="shared" si="194"/>
        <v>0</v>
      </c>
      <c r="DE129" s="69">
        <f t="shared" si="195"/>
        <v>0</v>
      </c>
      <c r="DF129" s="69">
        <f t="shared" si="196"/>
        <v>0</v>
      </c>
      <c r="DG129" s="69">
        <f t="shared" si="197"/>
        <v>0</v>
      </c>
      <c r="DH129" s="69">
        <f t="shared" si="198"/>
        <v>0</v>
      </c>
      <c r="DI129" s="69">
        <f t="shared" si="199"/>
        <v>0</v>
      </c>
      <c r="DJ129" s="69">
        <f t="shared" si="200"/>
        <v>0</v>
      </c>
      <c r="DK129" s="69">
        <f t="shared" si="201"/>
        <v>0</v>
      </c>
      <c r="DL129" s="69">
        <f t="shared" si="202"/>
        <v>0</v>
      </c>
      <c r="DM129" s="69">
        <f t="shared" si="203"/>
        <v>0</v>
      </c>
      <c r="DN129" s="69">
        <f t="shared" si="204"/>
        <v>0</v>
      </c>
      <c r="DO129" s="69">
        <f t="shared" si="205"/>
        <v>0</v>
      </c>
      <c r="DP129" s="69">
        <f t="shared" si="206"/>
        <v>0</v>
      </c>
      <c r="DQ129" s="69">
        <f t="shared" si="207"/>
        <v>0</v>
      </c>
      <c r="DR129" s="69">
        <f t="shared" si="208"/>
        <v>0</v>
      </c>
      <c r="DS129" s="69">
        <f t="shared" si="209"/>
        <v>0</v>
      </c>
      <c r="DT129" s="69">
        <f t="shared" si="210"/>
        <v>0</v>
      </c>
      <c r="DU129" s="69">
        <f t="shared" si="211"/>
        <v>0</v>
      </c>
      <c r="DV129" s="69">
        <f t="shared" si="212"/>
        <v>0</v>
      </c>
      <c r="DW129" s="69">
        <f t="shared" si="213"/>
        <v>0</v>
      </c>
      <c r="DX129" s="69">
        <f t="shared" si="214"/>
        <v>0</v>
      </c>
      <c r="DY129" s="69">
        <f t="shared" si="215"/>
        <v>0</v>
      </c>
      <c r="DZ129" s="69">
        <f t="shared" si="216"/>
        <v>0</v>
      </c>
      <c r="EA129" s="69">
        <f t="shared" si="217"/>
        <v>0</v>
      </c>
      <c r="EB129" s="69">
        <f t="shared" si="218"/>
        <v>0</v>
      </c>
      <c r="EC129" s="69">
        <f t="shared" si="219"/>
        <v>0</v>
      </c>
      <c r="ED129" s="69">
        <f t="shared" si="220"/>
        <v>0</v>
      </c>
      <c r="EE129" s="69">
        <f t="shared" si="221"/>
        <v>0</v>
      </c>
      <c r="EF129" s="69">
        <f t="shared" si="222"/>
        <v>0</v>
      </c>
      <c r="EG129" s="69">
        <f t="shared" si="223"/>
        <v>0</v>
      </c>
      <c r="EH129" s="69">
        <f t="shared" si="224"/>
        <v>0</v>
      </c>
      <c r="EI129" s="69">
        <f t="shared" si="225"/>
        <v>0</v>
      </c>
      <c r="EJ129" s="69">
        <f t="shared" si="226"/>
        <v>0</v>
      </c>
      <c r="EK129" s="69">
        <f t="shared" si="227"/>
        <v>0</v>
      </c>
      <c r="EL129" s="69">
        <f t="shared" si="228"/>
        <v>0</v>
      </c>
      <c r="EM129" s="69">
        <f t="shared" si="229"/>
        <v>0</v>
      </c>
      <c r="EN129" s="102">
        <f t="shared" si="187"/>
        <v>0</v>
      </c>
      <c r="EO129" s="58"/>
      <c r="EP129" s="68">
        <f t="shared" si="188"/>
        <v>4824.2923165712518</v>
      </c>
      <c r="EQ129" s="69">
        <f ca="1">IFERROR((NORMSDIST(-(((LN($EP129/$AC$3)+(#REF!+($O$48^2)/2)*$O$52)/($O$48*SQRT($O$52)))-$O$48*SQRT($O$52)))*$AC$3*EXP(-#REF!*$O$52)-NORMSDIST(-((LN($EP129/$AC$3)+(#REF!+($O$48^2)/2)*$O$52)/($O$48*SQRT($O$52))))*$EP129)*100*$AB$3,0)</f>
        <v>0</v>
      </c>
      <c r="ER129" s="69">
        <f ca="1">IFERROR((NORMSDIST(-(((LN($EP129/$AC$4)+(#REF!+($O$48^2)/2)*$O$52)/($O$48*SQRT($O$52)))-$O$48*SQRT($O$52)))*$AC$4*EXP(-#REF!*$O$52)-NORMSDIST(-((LN($EP129/$AC$4)+(#REF!+($O$48^2)/2)*$O$52)/($O$48*SQRT($O$52))))*$EP129)*100*$AB$4,0)</f>
        <v>0</v>
      </c>
      <c r="ES129" s="69">
        <f ca="1">IFERROR((NORMSDIST(-(((LN($EP129/$AC$5)+(#REF!+($O$48^2)/2)*$O$52)/($O$48*SQRT($O$52)))-$O$48*SQRT($O$52)))*$AC$5*EXP(-#REF!*$O$52)-NORMSDIST(-((LN($EP129/$AC$5)+(#REF!+($O$48^2)/2)*$O$52)/($O$48*SQRT($O$52))))*$EP129)*100*$AB$5,0)</f>
        <v>0</v>
      </c>
      <c r="ET129" s="69">
        <f ca="1">IFERROR((NORMSDIST(-(((LN($EP129/$AC$6)+(#REF!+($O$48^2)/2)*$O$52)/($O$48*SQRT($O$52)))-$O$48*SQRT($O$52)))*$AC$6*EXP(-#REF!*$O$52)-NORMSDIST(-((LN($EP129/$AC$6)+(#REF!+($O$48^2)/2)*$O$52)/($O$48*SQRT($O$52))))*$EP129)*100*$AB$6,0)</f>
        <v>0</v>
      </c>
      <c r="EU129" s="69">
        <f ca="1">IFERROR((NORMSDIST(-(((LN($EP129/$AC$7)+(#REF!+($O$48^2)/2)*$O$52)/($O$48*SQRT($O$52)))-$O$48*SQRT($O$52)))*$AC$7*EXP(-#REF!*$O$52)-NORMSDIST(-((LN($EP129/$AC$7)+(#REF!+($O$48^2)/2)*$O$52)/($O$48*SQRT($O$52))))*$EP129)*100*$AB$7,0)</f>
        <v>0</v>
      </c>
      <c r="EV129" s="69">
        <f ca="1">IFERROR((NORMSDIST(-(((LN($EP129/$AC$8)+(#REF!+($O$48^2)/2)*$O$52)/($O$48*SQRT($O$52)))-$O$48*SQRT($O$52)))*$AC$8*EXP(-#REF!*$O$52)-NORMSDIST(-((LN($EP129/$AC$8)+(#REF!+($O$48^2)/2)*$O$52)/($O$48*SQRT($O$52))))*$EP129)*100*$AB$8,0)</f>
        <v>0</v>
      </c>
      <c r="EW129" s="69">
        <f ca="1">IFERROR((NORMSDIST(-(((LN($EP129/$AC$9)+(#REF!+($O$48^2)/2)*$O$52)/($O$48*SQRT($O$52)))-$O$48*SQRT($O$52)))*$AC$9*EXP(-#REF!*$O$52)-NORMSDIST(-((LN($EP129/$AC$9)+(#REF!+($O$48^2)/2)*$O$52)/($O$48*SQRT($O$52))))*$EP129)*100*$AB$9,0)</f>
        <v>0</v>
      </c>
      <c r="EX129" s="69">
        <f ca="1">IFERROR((NORMSDIST(-(((LN($EP129/$AC$10)+(#REF!+($O$48^2)/2)*$O$52)/($O$48*SQRT($O$52)))-$O$48*SQRT($O$52)))*$AC$10*EXP(-#REF!*$O$52)-NORMSDIST(-((LN($EP129/$AC$10)+(#REF!+($O$48^2)/2)*$O$52)/($O$48*SQRT($O$52))))*$EP129)*100*$AB$10,0)</f>
        <v>0</v>
      </c>
      <c r="EY129" s="69">
        <f ca="1">IFERROR((NORMSDIST(-(((LN($EP129/$AC$11)+(#REF!+($O$48^2)/2)*$O$52)/($O$48*SQRT($O$52)))-$O$48*SQRT($O$52)))*$AC$11*EXP(-#REF!*$O$52)-NORMSDIST(-((LN($EP129/$AC$11)+(#REF!+($O$48^2)/2)*$O$52)/($O$48*SQRT($O$52))))*$EP129)*100*$AB$11,0)</f>
        <v>0</v>
      </c>
      <c r="EZ129" s="69">
        <f ca="1">IFERROR((NORMSDIST(-(((LN($EP129/$AC$12)+(#REF!+($O$48^2)/2)*$O$52)/($O$48*SQRT($O$52)))-$O$48*SQRT($O$52)))*$AC$12*EXP(-#REF!*$O$52)-NORMSDIST(-((LN($EP129/$AC$12)+(#REF!+($O$48^2)/2)*$O$52)/($O$48*SQRT($O$52))))*$EP129)*100*$AB$12,0)</f>
        <v>0</v>
      </c>
      <c r="FA129" s="69">
        <f ca="1">IFERROR((NORMSDIST(-(((LN($EP129/$AC$13)+(#REF!+($O$48^2)/2)*$O$52)/($O$48*SQRT($O$52)))-$O$48*SQRT($O$52)))*$AC$13*EXP(-#REF!*$O$52)-NORMSDIST(-((LN($EP129/$AC$13)+(#REF!+($O$48^2)/2)*$O$52)/($O$48*SQRT($O$52))))*$EP129)*100*$AB$13,0)</f>
        <v>0</v>
      </c>
      <c r="FB129" s="69">
        <f ca="1">IFERROR((NORMSDIST(-(((LN($EP129/$AC$14)+(#REF!+($O$48^2)/2)*$O$52)/($O$48*SQRT($O$52)))-$O$48*SQRT($O$52)))*$AC$14*EXP(-#REF!*$O$52)-NORMSDIST(-((LN($EP129/$AC$14)+(#REF!+($O$48^2)/2)*$O$52)/($O$48*SQRT($O$52))))*$EP129)*100*$AB$14,0)</f>
        <v>0</v>
      </c>
      <c r="FC129" s="69">
        <f ca="1">IFERROR((NORMSDIST(-(((LN($EP129/$AC$15)+(#REF!+($O$48^2)/2)*$O$52)/($O$48*SQRT($O$52)))-$O$48*SQRT($O$52)))*$AC$15*EXP(-#REF!*$O$52)-NORMSDIST(-((LN($EP129/$AC$15)+(#REF!+($O$48^2)/2)*$O$52)/($O$48*SQRT($O$52))))*$EP129)*100*$AB$15,0)</f>
        <v>0</v>
      </c>
      <c r="FD129" s="69">
        <f ca="1">IFERROR((NORMSDIST(-(((LN($EP129/$AC$16)+(#REF!+($O$48^2)/2)*$O$52)/($O$48*SQRT($O$52)))-$O$48*SQRT($O$52)))*$AC$16*EXP(-#REF!*$O$52)-NORMSDIST(-((LN($EP129/$AC$16)+(#REF!+($O$48^2)/2)*$O$52)/($O$48*SQRT($O$52))))*$EP129)*100*$AB$16,0)</f>
        <v>0</v>
      </c>
      <c r="FE129" s="69">
        <f ca="1">IFERROR((NORMSDIST(-(((LN($EP129/$AC$17)+(#REF!+($O$48^2)/2)*$O$52)/($O$48*SQRT($O$52)))-$O$48*SQRT($O$52)))*$AC$17*EXP(-#REF!*$O$52)-NORMSDIST(-((LN($EP129/$AC$17)+(#REF!+($O$48^2)/2)*$O$52)/($O$48*SQRT($O$52))))*$EP129)*100*$AB$17,0)</f>
        <v>0</v>
      </c>
      <c r="FF129" s="69">
        <f ca="1">IFERROR((NORMSDIST(-(((LN($EP129/$AC$18)+(#REF!+($O$48^2)/2)*$O$52)/($O$48*SQRT($O$52)))-$O$48*SQRT($O$52)))*$AC$18*EXP(-#REF!*$O$52)-NORMSDIST(-((LN($EP129/$AC$18)+(#REF!+($O$48^2)/2)*$O$52)/($O$48*SQRT($O$52))))*$EP129)*100*$AB$18,0)</f>
        <v>0</v>
      </c>
      <c r="FG129" s="69">
        <f ca="1">IFERROR((NORMSDIST(-(((LN($EP129/$AC$19)+(#REF!+($O$48^2)/2)*$O$52)/($O$48*SQRT($O$52)))-$O$48*SQRT($O$52)))*$AC$19*EXP(-#REF!*$O$52)-NORMSDIST(-((LN($EP129/$AC$19)+(#REF!+($O$48^2)/2)*$O$52)/($O$48*SQRT($O$52))))*$EP129)*100*$AB$19,0)</f>
        <v>0</v>
      </c>
      <c r="FH129" s="69">
        <f ca="1">IFERROR((NORMSDIST(-(((LN($EP129/$AC$20)+(#REF!+($O$48^2)/2)*$O$52)/($O$48*SQRT($O$52)))-$O$48*SQRT($O$52)))*$AC$20*EXP(-#REF!*$O$52)-NORMSDIST(-((LN($EP129/$AC$20)+(#REF!+($O$48^2)/2)*$O$52)/($O$48*SQRT($O$52))))*$EP129)*100*$AB$20,0)</f>
        <v>0</v>
      </c>
      <c r="FI129" s="69">
        <f ca="1">IFERROR((NORMSDIST(-(((LN($EP129/$AC$21)+(#REF!+($O$48^2)/2)*$O$52)/($O$48*SQRT($O$52)))-$O$48*SQRT($O$52)))*$AC$21*EXP(-#REF!*$O$52)-NORMSDIST(-((LN($EP129/$AC$21)+(#REF!+($O$48^2)/2)*$O$52)/($O$48*SQRT($O$52))))*$EP129)*100*$AB$21,0)</f>
        <v>0</v>
      </c>
      <c r="FJ129" s="69">
        <f ca="1">IFERROR((NORMSDIST(-(((LN($EP129/$AC$22)+(#REF!+($O$48^2)/2)*$O$52)/($O$48*SQRT($O$52)))-$O$48*SQRT($O$52)))*$AC$22*EXP(-#REF!*$O$52)-NORMSDIST(-((LN($EP129/$AC$22)+(#REF!+($O$48^2)/2)*$O$52)/($O$48*SQRT($O$52))))*$EP129)*100*$AB$22,0)</f>
        <v>0</v>
      </c>
      <c r="FK129" s="69">
        <f ca="1">IFERROR((NORMSDIST(-(((LN($EP129/$AC$23)+(#REF!+($O$48^2)/2)*$O$52)/($O$48*SQRT($O$52)))-$O$48*SQRT($O$52)))*$AC$23*EXP(-#REF!*$O$52)-NORMSDIST(-((LN($EP129/$AC$23)+(#REF!+($O$48^2)/2)*$O$52)/($O$48*SQRT($O$52))))*$EP129)*100*$AB$23,0)</f>
        <v>0</v>
      </c>
      <c r="FL129" s="69">
        <f ca="1">IFERROR((NORMSDIST(-(((LN($EP129/$AC$24)+(#REF!+($O$48^2)/2)*$O$52)/($O$48*SQRT($O$52)))-$O$48*SQRT($O$52)))*$AC$24*EXP(-#REF!*$O$52)-NORMSDIST(-((LN($EP129/$AC$24)+(#REF!+($O$48^2)/2)*$O$52)/($O$48*SQRT($O$52))))*$EP129)*100*$AB$24,0)</f>
        <v>0</v>
      </c>
      <c r="FM129" s="69">
        <f ca="1">IFERROR((NORMSDIST(-(((LN($EP129/$AC$25)+(#REF!+($O$48^2)/2)*$O$52)/($O$48*SQRT($O$52)))-$O$48*SQRT($O$52)))*$AC$25*EXP(-#REF!*$O$52)-NORMSDIST(-((LN($EP129/$AC$25)+(#REF!+($O$48^2)/2)*$O$52)/($O$48*SQRT($O$52))))*$EP129)*100*$AB$25,0)</f>
        <v>0</v>
      </c>
      <c r="FN129" s="69">
        <f ca="1">IFERROR((NORMSDIST(-(((LN($EP129/$AC$26)+(#REF!+($O$48^2)/2)*$O$52)/($O$48*SQRT($O$52)))-$O$48*SQRT($O$52)))*$AC$26*EXP(-#REF!*$O$52)-NORMSDIST(-((LN($EP129/$AC$26)+(#REF!+($O$48^2)/2)*$O$52)/($O$48*SQRT($O$52))))*$EP129)*100*$AB$26,0)</f>
        <v>0</v>
      </c>
      <c r="FO129" s="69">
        <f ca="1">IFERROR((NORMSDIST(-(((LN($EP129/$AC$27)+(#REF!+($O$48^2)/2)*$O$52)/($O$48*SQRT($O$52)))-$O$48*SQRT($O$52)))*$AC$27*EXP(-#REF!*$O$52)-NORMSDIST(-((LN($EP129/$AC$27)+(#REF!+($O$48^2)/2)*$O$52)/($O$48*SQRT($O$52))))*$EP129)*100*$AB$27,0)</f>
        <v>0</v>
      </c>
      <c r="FP129" s="69">
        <f ca="1">IFERROR((NORMSDIST(-(((LN($EP129/$AC$28)+(#REF!+($O$48^2)/2)*$O$52)/($O$48*SQRT($O$52)))-$O$48*SQRT($O$52)))*$AC$28*EXP(-#REF!*$O$52)-NORMSDIST(-((LN($EP129/$AC$28)+(#REF!+($O$48^2)/2)*$O$52)/($O$48*SQRT($O$52))))*$EP129)*100*$AB$28,0)</f>
        <v>0</v>
      </c>
      <c r="FQ129" s="69">
        <f ca="1">IFERROR((NORMSDIST(-(((LN($EP129/$AC$29)+(#REF!+($O$48^2)/2)*$O$52)/($O$48*SQRT($O$52)))-$O$48*SQRT($O$52)))*$AC$29*EXP(-#REF!*$O$52)-NORMSDIST(-((LN($EP129/$AC$29)+(#REF!+($O$48^2)/2)*$O$52)/($O$48*SQRT($O$52))))*$EP129)*100*$AB$29,0)</f>
        <v>0</v>
      </c>
      <c r="FR129" s="69">
        <f ca="1">IFERROR((NORMSDIST(-(((LN($EP129/$AC$30)+(#REF!+($O$48^2)/2)*$O$52)/($O$48*SQRT($O$52)))-$O$48*SQRT($O$52)))*$AC$30*EXP(-#REF!*$O$52)-NORMSDIST(-((LN($EP129/$AC$30)+(#REF!+($O$48^2)/2)*$O$52)/($O$48*SQRT($O$52))))*$EP129)*100*$AB$30,0)</f>
        <v>0</v>
      </c>
      <c r="FS129" s="69">
        <f ca="1">IFERROR((NORMSDIST(-(((LN($EP129/$AC$31)+(#REF!+($O$48^2)/2)*$O$52)/($O$48*SQRT($O$52)))-$O$48*SQRT($O$52)))*$AC$31*EXP(-#REF!*$O$52)-NORMSDIST(-((LN($EP129/$AC$31)+(#REF!+($O$48^2)/2)*$O$52)/($O$48*SQRT($O$52))))*$EP129)*100*$AB$31,0)</f>
        <v>0</v>
      </c>
      <c r="FT129" s="69">
        <f ca="1">IFERROR((NORMSDIST(-(((LN($EP129/$AC$32)+(#REF!+($O$48^2)/2)*$O$52)/($O$48*SQRT($O$52)))-$O$48*SQRT($O$52)))*$AC$32*EXP(-#REF!*$O$52)-NORMSDIST(-((LN($EP129/$AC$32)+(#REF!+($O$48^2)/2)*$O$52)/($O$48*SQRT($O$52))))*$EP129)*100*$AB$32,0)</f>
        <v>0</v>
      </c>
      <c r="FU129" s="69">
        <f ca="1">IFERROR((NORMSDIST(-(((LN($EP129/$AC$33)+(#REF!+($O$48^2)/2)*$O$52)/($O$48*SQRT($O$52)))-$O$48*SQRT($O$52)))*$AC$33*EXP(-#REF!*$O$52)-NORMSDIST(-((LN($EP129/$AC$33)+(#REF!+($O$48^2)/2)*$O$52)/($O$48*SQRT($O$52))))*$EP129)*100*$AB$33,0)</f>
        <v>0</v>
      </c>
      <c r="FV129" s="69">
        <f ca="1">IFERROR((NORMSDIST(-(((LN($EP129/$AC$34)+(#REF!+($O$48^2)/2)*$O$52)/($O$48*SQRT($O$52)))-$O$48*SQRT($O$52)))*$AC$34*EXP(-#REF!*$O$52)-NORMSDIST(-((LN($EP129/$AC$34)+(#REF!+($O$48^2)/2)*$O$52)/($O$48*SQRT($O$52))))*$EP129)*100*$AB$34,0)</f>
        <v>0</v>
      </c>
      <c r="FW129" s="69">
        <f ca="1">IFERROR((NORMSDIST(-(((LN($EP129/$AC$35)+(#REF!+($O$48^2)/2)*$O$52)/($O$48*SQRT($O$52)))-$O$48*SQRT($O$52)))*$AC$35*EXP(-#REF!*$O$52)-NORMSDIST(-((LN($EP129/$AC$35)+(#REF!+($O$48^2)/2)*$O$52)/($O$48*SQRT($O$52))))*$EP129)*100*$AB$35,0)</f>
        <v>0</v>
      </c>
      <c r="FX129" s="69">
        <f ca="1">IFERROR((NORMSDIST(-(((LN($EP129/$AC$36)+(#REF!+($O$48^2)/2)*$O$52)/($O$48*SQRT($O$52)))-$O$48*SQRT($O$52)))*$AC$36*EXP(-#REF!*$O$52)-NORMSDIST(-((LN($EP129/$AC$36)+(#REF!+($O$48^2)/2)*$O$52)/($O$48*SQRT($O$52))))*$EP129)*100*$AB$36,0)</f>
        <v>0</v>
      </c>
      <c r="FY129" s="69">
        <f ca="1">IFERROR((NORMSDIST(-(((LN($EP129/$AC$37)+(#REF!+($O$48^2)/2)*$O$52)/($O$48*SQRT($O$52)))-$O$48*SQRT($O$52)))*$AC$37*EXP(-#REF!*$O$52)-NORMSDIST(-((LN($EP129/$AC$37)+(#REF!+($O$48^2)/2)*$O$52)/($O$48*SQRT($O$52))))*$EP129)*100*$AB$37,0)</f>
        <v>0</v>
      </c>
      <c r="FZ129" s="69">
        <f ca="1">IFERROR((NORMSDIST(-(((LN($EP129/$AC$38)+(#REF!+($O$48^2)/2)*$O$52)/($O$48*SQRT($O$52)))-$O$48*SQRT($O$52)))*$AC$38*EXP(-#REF!*$O$52)-NORMSDIST(-((LN($EP129/$AC$38)+(#REF!+($O$48^2)/2)*$O$52)/($O$48*SQRT($O$52))))*$EP129)*100*$AB$38,0)</f>
        <v>0</v>
      </c>
      <c r="GA129" s="69">
        <f ca="1">IFERROR((NORMSDIST(-(((LN($EP129/$AC$39)+(#REF!+($O$48^2)/2)*$O$52)/($O$48*SQRT($O$52)))-$O$48*SQRT($O$52)))*$AC$39*EXP(-#REF!*$O$52)-NORMSDIST(-((LN($EP129/$AC$39)+(#REF!+($O$48^2)/2)*$O$52)/($O$48*SQRT($O$52))))*$EP129)*100*$AB$39,0)</f>
        <v>0</v>
      </c>
      <c r="GB129" s="69">
        <f ca="1">IFERROR((NORMSDIST(-(((LN($EP129/$AC$40)+(#REF!+($O$48^2)/2)*$O$52)/($O$48*SQRT($O$52)))-$O$48*SQRT($O$52)))*$AC$40*EXP(-#REF!*$O$52)-NORMSDIST(-((LN($EP129/$AC$40)+(#REF!+($O$48^2)/2)*$O$52)/($O$48*SQRT($O$52))))*$EP129)*100*$AB$40,0)</f>
        <v>0</v>
      </c>
      <c r="GC129" s="69">
        <f ca="1">IFERROR((NORMSDIST(-(((LN($EP129/$AC$41)+(#REF!+($O$48^2)/2)*$O$52)/($O$48*SQRT($O$52)))-$O$48*SQRT($O$52)))*$AC$41*EXP(-#REF!*$O$52)-NORMSDIST(-((LN($EP129/$AC$41)+(#REF!+($O$48^2)/2)*$O$52)/($O$48*SQRT($O$52))))*$EP129)*100*$AB$41,0)</f>
        <v>0</v>
      </c>
      <c r="GD129" s="69">
        <f ca="1">IFERROR((NORMSDIST(-(((LN($EP129/$AC$42)+(#REF!+($O$48^2)/2)*$O$52)/($O$48*SQRT($O$52)))-$O$48*SQRT($O$52)))*$AC$42*EXP(-#REF!*$O$52)-NORMSDIST(-((LN($EP129/$AC$42)+(#REF!+($O$48^2)/2)*$O$52)/($O$48*SQRT($O$52))))*$EP129)*100*$AB$42,0)</f>
        <v>0</v>
      </c>
      <c r="GE129" s="102">
        <f t="shared" ca="1" si="189"/>
        <v>0</v>
      </c>
    </row>
    <row r="130" spans="103:187">
      <c r="CY130" s="68">
        <f t="shared" si="186"/>
        <v>4920.7781629026767</v>
      </c>
      <c r="CZ130" s="69">
        <f t="shared" si="190"/>
        <v>0</v>
      </c>
      <c r="DA130" s="69">
        <f t="shared" si="191"/>
        <v>0</v>
      </c>
      <c r="DB130" s="69">
        <f t="shared" si="192"/>
        <v>0</v>
      </c>
      <c r="DC130" s="69">
        <f t="shared" si="193"/>
        <v>0</v>
      </c>
      <c r="DD130" s="69">
        <f t="shared" si="194"/>
        <v>0</v>
      </c>
      <c r="DE130" s="69">
        <f t="shared" si="195"/>
        <v>0</v>
      </c>
      <c r="DF130" s="69">
        <f t="shared" si="196"/>
        <v>0</v>
      </c>
      <c r="DG130" s="69">
        <f t="shared" si="197"/>
        <v>0</v>
      </c>
      <c r="DH130" s="69">
        <f t="shared" si="198"/>
        <v>0</v>
      </c>
      <c r="DI130" s="69">
        <f t="shared" si="199"/>
        <v>0</v>
      </c>
      <c r="DJ130" s="69">
        <f t="shared" si="200"/>
        <v>0</v>
      </c>
      <c r="DK130" s="69">
        <f t="shared" si="201"/>
        <v>0</v>
      </c>
      <c r="DL130" s="69">
        <f t="shared" si="202"/>
        <v>0</v>
      </c>
      <c r="DM130" s="69">
        <f t="shared" si="203"/>
        <v>0</v>
      </c>
      <c r="DN130" s="69">
        <f t="shared" si="204"/>
        <v>0</v>
      </c>
      <c r="DO130" s="69">
        <f t="shared" si="205"/>
        <v>0</v>
      </c>
      <c r="DP130" s="69">
        <f t="shared" si="206"/>
        <v>0</v>
      </c>
      <c r="DQ130" s="69">
        <f t="shared" si="207"/>
        <v>0</v>
      </c>
      <c r="DR130" s="69">
        <f t="shared" si="208"/>
        <v>0</v>
      </c>
      <c r="DS130" s="69">
        <f t="shared" si="209"/>
        <v>0</v>
      </c>
      <c r="DT130" s="69">
        <f t="shared" si="210"/>
        <v>0</v>
      </c>
      <c r="DU130" s="69">
        <f t="shared" si="211"/>
        <v>0</v>
      </c>
      <c r="DV130" s="69">
        <f t="shared" si="212"/>
        <v>0</v>
      </c>
      <c r="DW130" s="69">
        <f t="shared" si="213"/>
        <v>0</v>
      </c>
      <c r="DX130" s="69">
        <f t="shared" si="214"/>
        <v>0</v>
      </c>
      <c r="DY130" s="69">
        <f t="shared" si="215"/>
        <v>0</v>
      </c>
      <c r="DZ130" s="69">
        <f t="shared" si="216"/>
        <v>0</v>
      </c>
      <c r="EA130" s="69">
        <f t="shared" si="217"/>
        <v>0</v>
      </c>
      <c r="EB130" s="69">
        <f t="shared" si="218"/>
        <v>0</v>
      </c>
      <c r="EC130" s="69">
        <f t="shared" si="219"/>
        <v>0</v>
      </c>
      <c r="ED130" s="69">
        <f t="shared" si="220"/>
        <v>0</v>
      </c>
      <c r="EE130" s="69">
        <f t="shared" si="221"/>
        <v>0</v>
      </c>
      <c r="EF130" s="69">
        <f t="shared" si="222"/>
        <v>0</v>
      </c>
      <c r="EG130" s="69">
        <f t="shared" si="223"/>
        <v>0</v>
      </c>
      <c r="EH130" s="69">
        <f t="shared" si="224"/>
        <v>0</v>
      </c>
      <c r="EI130" s="69">
        <f t="shared" si="225"/>
        <v>0</v>
      </c>
      <c r="EJ130" s="69">
        <f t="shared" si="226"/>
        <v>0</v>
      </c>
      <c r="EK130" s="69">
        <f t="shared" si="227"/>
        <v>0</v>
      </c>
      <c r="EL130" s="69">
        <f t="shared" si="228"/>
        <v>0</v>
      </c>
      <c r="EM130" s="69">
        <f t="shared" si="229"/>
        <v>0</v>
      </c>
      <c r="EN130" s="102">
        <f t="shared" si="187"/>
        <v>0</v>
      </c>
      <c r="EO130" s="58"/>
      <c r="EP130" s="68">
        <f t="shared" si="188"/>
        <v>4920.7781629026767</v>
      </c>
      <c r="EQ130" s="69">
        <f ca="1">IFERROR((NORMSDIST(-(((LN($EP130/$AC$3)+(#REF!+($O$48^2)/2)*$O$52)/($O$48*SQRT($O$52)))-$O$48*SQRT($O$52)))*$AC$3*EXP(-#REF!*$O$52)-NORMSDIST(-((LN($EP130/$AC$3)+(#REF!+($O$48^2)/2)*$O$52)/($O$48*SQRT($O$52))))*$EP130)*100*$AB$3,0)</f>
        <v>0</v>
      </c>
      <c r="ER130" s="69">
        <f ca="1">IFERROR((NORMSDIST(-(((LN($EP130/$AC$4)+(#REF!+($O$48^2)/2)*$O$52)/($O$48*SQRT($O$52)))-$O$48*SQRT($O$52)))*$AC$4*EXP(-#REF!*$O$52)-NORMSDIST(-((LN($EP130/$AC$4)+(#REF!+($O$48^2)/2)*$O$52)/($O$48*SQRT($O$52))))*$EP130)*100*$AB$4,0)</f>
        <v>0</v>
      </c>
      <c r="ES130" s="69">
        <f ca="1">IFERROR((NORMSDIST(-(((LN($EP130/$AC$5)+(#REF!+($O$48^2)/2)*$O$52)/($O$48*SQRT($O$52)))-$O$48*SQRT($O$52)))*$AC$5*EXP(-#REF!*$O$52)-NORMSDIST(-((LN($EP130/$AC$5)+(#REF!+($O$48^2)/2)*$O$52)/($O$48*SQRT($O$52))))*$EP130)*100*$AB$5,0)</f>
        <v>0</v>
      </c>
      <c r="ET130" s="69">
        <f ca="1">IFERROR((NORMSDIST(-(((LN($EP130/$AC$6)+(#REF!+($O$48^2)/2)*$O$52)/($O$48*SQRT($O$52)))-$O$48*SQRT($O$52)))*$AC$6*EXP(-#REF!*$O$52)-NORMSDIST(-((LN($EP130/$AC$6)+(#REF!+($O$48^2)/2)*$O$52)/($O$48*SQRT($O$52))))*$EP130)*100*$AB$6,0)</f>
        <v>0</v>
      </c>
      <c r="EU130" s="69">
        <f ca="1">IFERROR((NORMSDIST(-(((LN($EP130/$AC$7)+(#REF!+($O$48^2)/2)*$O$52)/($O$48*SQRT($O$52)))-$O$48*SQRT($O$52)))*$AC$7*EXP(-#REF!*$O$52)-NORMSDIST(-((LN($EP130/$AC$7)+(#REF!+($O$48^2)/2)*$O$52)/($O$48*SQRT($O$52))))*$EP130)*100*$AB$7,0)</f>
        <v>0</v>
      </c>
      <c r="EV130" s="69">
        <f ca="1">IFERROR((NORMSDIST(-(((LN($EP130/$AC$8)+(#REF!+($O$48^2)/2)*$O$52)/($O$48*SQRT($O$52)))-$O$48*SQRT($O$52)))*$AC$8*EXP(-#REF!*$O$52)-NORMSDIST(-((LN($EP130/$AC$8)+(#REF!+($O$48^2)/2)*$O$52)/($O$48*SQRT($O$52))))*$EP130)*100*$AB$8,0)</f>
        <v>0</v>
      </c>
      <c r="EW130" s="69">
        <f ca="1">IFERROR((NORMSDIST(-(((LN($EP130/$AC$9)+(#REF!+($O$48^2)/2)*$O$52)/($O$48*SQRT($O$52)))-$O$48*SQRT($O$52)))*$AC$9*EXP(-#REF!*$O$52)-NORMSDIST(-((LN($EP130/$AC$9)+(#REF!+($O$48^2)/2)*$O$52)/($O$48*SQRT($O$52))))*$EP130)*100*$AB$9,0)</f>
        <v>0</v>
      </c>
      <c r="EX130" s="69">
        <f ca="1">IFERROR((NORMSDIST(-(((LN($EP130/$AC$10)+(#REF!+($O$48^2)/2)*$O$52)/($O$48*SQRT($O$52)))-$O$48*SQRT($O$52)))*$AC$10*EXP(-#REF!*$O$52)-NORMSDIST(-((LN($EP130/$AC$10)+(#REF!+($O$48^2)/2)*$O$52)/($O$48*SQRT($O$52))))*$EP130)*100*$AB$10,0)</f>
        <v>0</v>
      </c>
      <c r="EY130" s="69">
        <f ca="1">IFERROR((NORMSDIST(-(((LN($EP130/$AC$11)+(#REF!+($O$48^2)/2)*$O$52)/($O$48*SQRT($O$52)))-$O$48*SQRT($O$52)))*$AC$11*EXP(-#REF!*$O$52)-NORMSDIST(-((LN($EP130/$AC$11)+(#REF!+($O$48^2)/2)*$O$52)/($O$48*SQRT($O$52))))*$EP130)*100*$AB$11,0)</f>
        <v>0</v>
      </c>
      <c r="EZ130" s="69">
        <f ca="1">IFERROR((NORMSDIST(-(((LN($EP130/$AC$12)+(#REF!+($O$48^2)/2)*$O$52)/($O$48*SQRT($O$52)))-$O$48*SQRT($O$52)))*$AC$12*EXP(-#REF!*$O$52)-NORMSDIST(-((LN($EP130/$AC$12)+(#REF!+($O$48^2)/2)*$O$52)/($O$48*SQRT($O$52))))*$EP130)*100*$AB$12,0)</f>
        <v>0</v>
      </c>
      <c r="FA130" s="69">
        <f ca="1">IFERROR((NORMSDIST(-(((LN($EP130/$AC$13)+(#REF!+($O$48^2)/2)*$O$52)/($O$48*SQRT($O$52)))-$O$48*SQRT($O$52)))*$AC$13*EXP(-#REF!*$O$52)-NORMSDIST(-((LN($EP130/$AC$13)+(#REF!+($O$48^2)/2)*$O$52)/($O$48*SQRT($O$52))))*$EP130)*100*$AB$13,0)</f>
        <v>0</v>
      </c>
      <c r="FB130" s="69">
        <f ca="1">IFERROR((NORMSDIST(-(((LN($EP130/$AC$14)+(#REF!+($O$48^2)/2)*$O$52)/($O$48*SQRT($O$52)))-$O$48*SQRT($O$52)))*$AC$14*EXP(-#REF!*$O$52)-NORMSDIST(-((LN($EP130/$AC$14)+(#REF!+($O$48^2)/2)*$O$52)/($O$48*SQRT($O$52))))*$EP130)*100*$AB$14,0)</f>
        <v>0</v>
      </c>
      <c r="FC130" s="69">
        <f ca="1">IFERROR((NORMSDIST(-(((LN($EP130/$AC$15)+(#REF!+($O$48^2)/2)*$O$52)/($O$48*SQRT($O$52)))-$O$48*SQRT($O$52)))*$AC$15*EXP(-#REF!*$O$52)-NORMSDIST(-((LN($EP130/$AC$15)+(#REF!+($O$48^2)/2)*$O$52)/($O$48*SQRT($O$52))))*$EP130)*100*$AB$15,0)</f>
        <v>0</v>
      </c>
      <c r="FD130" s="69">
        <f ca="1">IFERROR((NORMSDIST(-(((LN($EP130/$AC$16)+(#REF!+($O$48^2)/2)*$O$52)/($O$48*SQRT($O$52)))-$O$48*SQRT($O$52)))*$AC$16*EXP(-#REF!*$O$52)-NORMSDIST(-((LN($EP130/$AC$16)+(#REF!+($O$48^2)/2)*$O$52)/($O$48*SQRT($O$52))))*$EP130)*100*$AB$16,0)</f>
        <v>0</v>
      </c>
      <c r="FE130" s="69">
        <f ca="1">IFERROR((NORMSDIST(-(((LN($EP130/$AC$17)+(#REF!+($O$48^2)/2)*$O$52)/($O$48*SQRT($O$52)))-$O$48*SQRT($O$52)))*$AC$17*EXP(-#REF!*$O$52)-NORMSDIST(-((LN($EP130/$AC$17)+(#REF!+($O$48^2)/2)*$O$52)/($O$48*SQRT($O$52))))*$EP130)*100*$AB$17,0)</f>
        <v>0</v>
      </c>
      <c r="FF130" s="69">
        <f ca="1">IFERROR((NORMSDIST(-(((LN($EP130/$AC$18)+(#REF!+($O$48^2)/2)*$O$52)/($O$48*SQRT($O$52)))-$O$48*SQRT($O$52)))*$AC$18*EXP(-#REF!*$O$52)-NORMSDIST(-((LN($EP130/$AC$18)+(#REF!+($O$48^2)/2)*$O$52)/($O$48*SQRT($O$52))))*$EP130)*100*$AB$18,0)</f>
        <v>0</v>
      </c>
      <c r="FG130" s="69">
        <f ca="1">IFERROR((NORMSDIST(-(((LN($EP130/$AC$19)+(#REF!+($O$48^2)/2)*$O$52)/($O$48*SQRT($O$52)))-$O$48*SQRT($O$52)))*$AC$19*EXP(-#REF!*$O$52)-NORMSDIST(-((LN($EP130/$AC$19)+(#REF!+($O$48^2)/2)*$O$52)/($O$48*SQRT($O$52))))*$EP130)*100*$AB$19,0)</f>
        <v>0</v>
      </c>
      <c r="FH130" s="69">
        <f ca="1">IFERROR((NORMSDIST(-(((LN($EP130/$AC$20)+(#REF!+($O$48^2)/2)*$O$52)/($O$48*SQRT($O$52)))-$O$48*SQRT($O$52)))*$AC$20*EXP(-#REF!*$O$52)-NORMSDIST(-((LN($EP130/$AC$20)+(#REF!+($O$48^2)/2)*$O$52)/($O$48*SQRT($O$52))))*$EP130)*100*$AB$20,0)</f>
        <v>0</v>
      </c>
      <c r="FI130" s="69">
        <f ca="1">IFERROR((NORMSDIST(-(((LN($EP130/$AC$21)+(#REF!+($O$48^2)/2)*$O$52)/($O$48*SQRT($O$52)))-$O$48*SQRT($O$52)))*$AC$21*EXP(-#REF!*$O$52)-NORMSDIST(-((LN($EP130/$AC$21)+(#REF!+($O$48^2)/2)*$O$52)/($O$48*SQRT($O$52))))*$EP130)*100*$AB$21,0)</f>
        <v>0</v>
      </c>
      <c r="FJ130" s="69">
        <f ca="1">IFERROR((NORMSDIST(-(((LN($EP130/$AC$22)+(#REF!+($O$48^2)/2)*$O$52)/($O$48*SQRT($O$52)))-$O$48*SQRT($O$52)))*$AC$22*EXP(-#REF!*$O$52)-NORMSDIST(-((LN($EP130/$AC$22)+(#REF!+($O$48^2)/2)*$O$52)/($O$48*SQRT($O$52))))*$EP130)*100*$AB$22,0)</f>
        <v>0</v>
      </c>
      <c r="FK130" s="69">
        <f ca="1">IFERROR((NORMSDIST(-(((LN($EP130/$AC$23)+(#REF!+($O$48^2)/2)*$O$52)/($O$48*SQRT($O$52)))-$O$48*SQRT($O$52)))*$AC$23*EXP(-#REF!*$O$52)-NORMSDIST(-((LN($EP130/$AC$23)+(#REF!+($O$48^2)/2)*$O$52)/($O$48*SQRT($O$52))))*$EP130)*100*$AB$23,0)</f>
        <v>0</v>
      </c>
      <c r="FL130" s="69">
        <f ca="1">IFERROR((NORMSDIST(-(((LN($EP130/$AC$24)+(#REF!+($O$48^2)/2)*$O$52)/($O$48*SQRT($O$52)))-$O$48*SQRT($O$52)))*$AC$24*EXP(-#REF!*$O$52)-NORMSDIST(-((LN($EP130/$AC$24)+(#REF!+($O$48^2)/2)*$O$52)/($O$48*SQRT($O$52))))*$EP130)*100*$AB$24,0)</f>
        <v>0</v>
      </c>
      <c r="FM130" s="69">
        <f ca="1">IFERROR((NORMSDIST(-(((LN($EP130/$AC$25)+(#REF!+($O$48^2)/2)*$O$52)/($O$48*SQRT($O$52)))-$O$48*SQRT($O$52)))*$AC$25*EXP(-#REF!*$O$52)-NORMSDIST(-((LN($EP130/$AC$25)+(#REF!+($O$48^2)/2)*$O$52)/($O$48*SQRT($O$52))))*$EP130)*100*$AB$25,0)</f>
        <v>0</v>
      </c>
      <c r="FN130" s="69">
        <f ca="1">IFERROR((NORMSDIST(-(((LN($EP130/$AC$26)+(#REF!+($O$48^2)/2)*$O$52)/($O$48*SQRT($O$52)))-$O$48*SQRT($O$52)))*$AC$26*EXP(-#REF!*$O$52)-NORMSDIST(-((LN($EP130/$AC$26)+(#REF!+($O$48^2)/2)*$O$52)/($O$48*SQRT($O$52))))*$EP130)*100*$AB$26,0)</f>
        <v>0</v>
      </c>
      <c r="FO130" s="69">
        <f ca="1">IFERROR((NORMSDIST(-(((LN($EP130/$AC$27)+(#REF!+($O$48^2)/2)*$O$52)/($O$48*SQRT($O$52)))-$O$48*SQRT($O$52)))*$AC$27*EXP(-#REF!*$O$52)-NORMSDIST(-((LN($EP130/$AC$27)+(#REF!+($O$48^2)/2)*$O$52)/($O$48*SQRT($O$52))))*$EP130)*100*$AB$27,0)</f>
        <v>0</v>
      </c>
      <c r="FP130" s="69">
        <f ca="1">IFERROR((NORMSDIST(-(((LN($EP130/$AC$28)+(#REF!+($O$48^2)/2)*$O$52)/($O$48*SQRT($O$52)))-$O$48*SQRT($O$52)))*$AC$28*EXP(-#REF!*$O$52)-NORMSDIST(-((LN($EP130/$AC$28)+(#REF!+($O$48^2)/2)*$O$52)/($O$48*SQRT($O$52))))*$EP130)*100*$AB$28,0)</f>
        <v>0</v>
      </c>
      <c r="FQ130" s="69">
        <f ca="1">IFERROR((NORMSDIST(-(((LN($EP130/$AC$29)+(#REF!+($O$48^2)/2)*$O$52)/($O$48*SQRT($O$52)))-$O$48*SQRT($O$52)))*$AC$29*EXP(-#REF!*$O$52)-NORMSDIST(-((LN($EP130/$AC$29)+(#REF!+($O$48^2)/2)*$O$52)/($O$48*SQRT($O$52))))*$EP130)*100*$AB$29,0)</f>
        <v>0</v>
      </c>
      <c r="FR130" s="69">
        <f ca="1">IFERROR((NORMSDIST(-(((LN($EP130/$AC$30)+(#REF!+($O$48^2)/2)*$O$52)/($O$48*SQRT($O$52)))-$O$48*SQRT($O$52)))*$AC$30*EXP(-#REF!*$O$52)-NORMSDIST(-((LN($EP130/$AC$30)+(#REF!+($O$48^2)/2)*$O$52)/($O$48*SQRT($O$52))))*$EP130)*100*$AB$30,0)</f>
        <v>0</v>
      </c>
      <c r="FS130" s="69">
        <f ca="1">IFERROR((NORMSDIST(-(((LN($EP130/$AC$31)+(#REF!+($O$48^2)/2)*$O$52)/($O$48*SQRT($O$52)))-$O$48*SQRT($O$52)))*$AC$31*EXP(-#REF!*$O$52)-NORMSDIST(-((LN($EP130/$AC$31)+(#REF!+($O$48^2)/2)*$O$52)/($O$48*SQRT($O$52))))*$EP130)*100*$AB$31,0)</f>
        <v>0</v>
      </c>
      <c r="FT130" s="69">
        <f ca="1">IFERROR((NORMSDIST(-(((LN($EP130/$AC$32)+(#REF!+($O$48^2)/2)*$O$52)/($O$48*SQRT($O$52)))-$O$48*SQRT($O$52)))*$AC$32*EXP(-#REF!*$O$52)-NORMSDIST(-((LN($EP130/$AC$32)+(#REF!+($O$48^2)/2)*$O$52)/($O$48*SQRT($O$52))))*$EP130)*100*$AB$32,0)</f>
        <v>0</v>
      </c>
      <c r="FU130" s="69">
        <f ca="1">IFERROR((NORMSDIST(-(((LN($EP130/$AC$33)+(#REF!+($O$48^2)/2)*$O$52)/($O$48*SQRT($O$52)))-$O$48*SQRT($O$52)))*$AC$33*EXP(-#REF!*$O$52)-NORMSDIST(-((LN($EP130/$AC$33)+(#REF!+($O$48^2)/2)*$O$52)/($O$48*SQRT($O$52))))*$EP130)*100*$AB$33,0)</f>
        <v>0</v>
      </c>
      <c r="FV130" s="69">
        <f ca="1">IFERROR((NORMSDIST(-(((LN($EP130/$AC$34)+(#REF!+($O$48^2)/2)*$O$52)/($O$48*SQRT($O$52)))-$O$48*SQRT($O$52)))*$AC$34*EXP(-#REF!*$O$52)-NORMSDIST(-((LN($EP130/$AC$34)+(#REF!+($O$48^2)/2)*$O$52)/($O$48*SQRT($O$52))))*$EP130)*100*$AB$34,0)</f>
        <v>0</v>
      </c>
      <c r="FW130" s="69">
        <f ca="1">IFERROR((NORMSDIST(-(((LN($EP130/$AC$35)+(#REF!+($O$48^2)/2)*$O$52)/($O$48*SQRT($O$52)))-$O$48*SQRT($O$52)))*$AC$35*EXP(-#REF!*$O$52)-NORMSDIST(-((LN($EP130/$AC$35)+(#REF!+($O$48^2)/2)*$O$52)/($O$48*SQRT($O$52))))*$EP130)*100*$AB$35,0)</f>
        <v>0</v>
      </c>
      <c r="FX130" s="69">
        <f ca="1">IFERROR((NORMSDIST(-(((LN($EP130/$AC$36)+(#REF!+($O$48^2)/2)*$O$52)/($O$48*SQRT($O$52)))-$O$48*SQRT($O$52)))*$AC$36*EXP(-#REF!*$O$52)-NORMSDIST(-((LN($EP130/$AC$36)+(#REF!+($O$48^2)/2)*$O$52)/($O$48*SQRT($O$52))))*$EP130)*100*$AB$36,0)</f>
        <v>0</v>
      </c>
      <c r="FY130" s="69">
        <f ca="1">IFERROR((NORMSDIST(-(((LN($EP130/$AC$37)+(#REF!+($O$48^2)/2)*$O$52)/($O$48*SQRT($O$52)))-$O$48*SQRT($O$52)))*$AC$37*EXP(-#REF!*$O$52)-NORMSDIST(-((LN($EP130/$AC$37)+(#REF!+($O$48^2)/2)*$O$52)/($O$48*SQRT($O$52))))*$EP130)*100*$AB$37,0)</f>
        <v>0</v>
      </c>
      <c r="FZ130" s="69">
        <f ca="1">IFERROR((NORMSDIST(-(((LN($EP130/$AC$38)+(#REF!+($O$48^2)/2)*$O$52)/($O$48*SQRT($O$52)))-$O$48*SQRT($O$52)))*$AC$38*EXP(-#REF!*$O$52)-NORMSDIST(-((LN($EP130/$AC$38)+(#REF!+($O$48^2)/2)*$O$52)/($O$48*SQRT($O$52))))*$EP130)*100*$AB$38,0)</f>
        <v>0</v>
      </c>
      <c r="GA130" s="69">
        <f ca="1">IFERROR((NORMSDIST(-(((LN($EP130/$AC$39)+(#REF!+($O$48^2)/2)*$O$52)/($O$48*SQRT($O$52)))-$O$48*SQRT($O$52)))*$AC$39*EXP(-#REF!*$O$52)-NORMSDIST(-((LN($EP130/$AC$39)+(#REF!+($O$48^2)/2)*$O$52)/($O$48*SQRT($O$52))))*$EP130)*100*$AB$39,0)</f>
        <v>0</v>
      </c>
      <c r="GB130" s="69">
        <f ca="1">IFERROR((NORMSDIST(-(((LN($EP130/$AC$40)+(#REF!+($O$48^2)/2)*$O$52)/($O$48*SQRT($O$52)))-$O$48*SQRT($O$52)))*$AC$40*EXP(-#REF!*$O$52)-NORMSDIST(-((LN($EP130/$AC$40)+(#REF!+($O$48^2)/2)*$O$52)/($O$48*SQRT($O$52))))*$EP130)*100*$AB$40,0)</f>
        <v>0</v>
      </c>
      <c r="GC130" s="69">
        <f ca="1">IFERROR((NORMSDIST(-(((LN($EP130/$AC$41)+(#REF!+($O$48^2)/2)*$O$52)/($O$48*SQRT($O$52)))-$O$48*SQRT($O$52)))*$AC$41*EXP(-#REF!*$O$52)-NORMSDIST(-((LN($EP130/$AC$41)+(#REF!+($O$48^2)/2)*$O$52)/($O$48*SQRT($O$52))))*$EP130)*100*$AB$41,0)</f>
        <v>0</v>
      </c>
      <c r="GD130" s="69">
        <f ca="1">IFERROR((NORMSDIST(-(((LN($EP130/$AC$42)+(#REF!+($O$48^2)/2)*$O$52)/($O$48*SQRT($O$52)))-$O$48*SQRT($O$52)))*$AC$42*EXP(-#REF!*$O$52)-NORMSDIST(-((LN($EP130/$AC$42)+(#REF!+($O$48^2)/2)*$O$52)/($O$48*SQRT($O$52))))*$EP130)*100*$AB$42,0)</f>
        <v>0</v>
      </c>
      <c r="GE130" s="102">
        <f t="shared" ca="1" si="189"/>
        <v>0</v>
      </c>
    </row>
    <row r="131" spans="103:187">
      <c r="CY131" s="68">
        <f t="shared" si="186"/>
        <v>5019.19372616073</v>
      </c>
      <c r="CZ131" s="69">
        <f t="shared" si="190"/>
        <v>0</v>
      </c>
      <c r="DA131" s="69">
        <f t="shared" si="191"/>
        <v>0</v>
      </c>
      <c r="DB131" s="69">
        <f t="shared" si="192"/>
        <v>0</v>
      </c>
      <c r="DC131" s="69">
        <f t="shared" si="193"/>
        <v>0</v>
      </c>
      <c r="DD131" s="69">
        <f t="shared" si="194"/>
        <v>0</v>
      </c>
      <c r="DE131" s="69">
        <f t="shared" si="195"/>
        <v>0</v>
      </c>
      <c r="DF131" s="69">
        <f t="shared" si="196"/>
        <v>0</v>
      </c>
      <c r="DG131" s="69">
        <f t="shared" si="197"/>
        <v>0</v>
      </c>
      <c r="DH131" s="69">
        <f t="shared" si="198"/>
        <v>0</v>
      </c>
      <c r="DI131" s="69">
        <f t="shared" si="199"/>
        <v>0</v>
      </c>
      <c r="DJ131" s="69">
        <f t="shared" si="200"/>
        <v>0</v>
      </c>
      <c r="DK131" s="69">
        <f t="shared" si="201"/>
        <v>0</v>
      </c>
      <c r="DL131" s="69">
        <f t="shared" si="202"/>
        <v>0</v>
      </c>
      <c r="DM131" s="69">
        <f t="shared" si="203"/>
        <v>0</v>
      </c>
      <c r="DN131" s="69">
        <f t="shared" si="204"/>
        <v>0</v>
      </c>
      <c r="DO131" s="69">
        <f t="shared" si="205"/>
        <v>0</v>
      </c>
      <c r="DP131" s="69">
        <f t="shared" si="206"/>
        <v>0</v>
      </c>
      <c r="DQ131" s="69">
        <f t="shared" si="207"/>
        <v>0</v>
      </c>
      <c r="DR131" s="69">
        <f t="shared" si="208"/>
        <v>0</v>
      </c>
      <c r="DS131" s="69">
        <f t="shared" si="209"/>
        <v>0</v>
      </c>
      <c r="DT131" s="69">
        <f t="shared" si="210"/>
        <v>0</v>
      </c>
      <c r="DU131" s="69">
        <f t="shared" si="211"/>
        <v>0</v>
      </c>
      <c r="DV131" s="69">
        <f t="shared" si="212"/>
        <v>0</v>
      </c>
      <c r="DW131" s="69">
        <f t="shared" si="213"/>
        <v>0</v>
      </c>
      <c r="DX131" s="69">
        <f t="shared" si="214"/>
        <v>0</v>
      </c>
      <c r="DY131" s="69">
        <f t="shared" si="215"/>
        <v>0</v>
      </c>
      <c r="DZ131" s="69">
        <f t="shared" si="216"/>
        <v>0</v>
      </c>
      <c r="EA131" s="69">
        <f t="shared" si="217"/>
        <v>0</v>
      </c>
      <c r="EB131" s="69">
        <f t="shared" si="218"/>
        <v>0</v>
      </c>
      <c r="EC131" s="69">
        <f t="shared" si="219"/>
        <v>0</v>
      </c>
      <c r="ED131" s="69">
        <f t="shared" si="220"/>
        <v>0</v>
      </c>
      <c r="EE131" s="69">
        <f t="shared" si="221"/>
        <v>0</v>
      </c>
      <c r="EF131" s="69">
        <f t="shared" si="222"/>
        <v>0</v>
      </c>
      <c r="EG131" s="69">
        <f t="shared" si="223"/>
        <v>0</v>
      </c>
      <c r="EH131" s="69">
        <f t="shared" si="224"/>
        <v>0</v>
      </c>
      <c r="EI131" s="69">
        <f t="shared" si="225"/>
        <v>0</v>
      </c>
      <c r="EJ131" s="69">
        <f t="shared" si="226"/>
        <v>0</v>
      </c>
      <c r="EK131" s="69">
        <f t="shared" si="227"/>
        <v>0</v>
      </c>
      <c r="EL131" s="69">
        <f t="shared" si="228"/>
        <v>0</v>
      </c>
      <c r="EM131" s="69">
        <f t="shared" si="229"/>
        <v>0</v>
      </c>
      <c r="EN131" s="102">
        <f t="shared" si="187"/>
        <v>0</v>
      </c>
      <c r="EO131" s="58"/>
      <c r="EP131" s="68">
        <f t="shared" si="188"/>
        <v>5019.19372616073</v>
      </c>
      <c r="EQ131" s="69">
        <f ca="1">IFERROR((NORMSDIST(-(((LN($EP131/$AC$3)+(#REF!+($O$48^2)/2)*$O$52)/($O$48*SQRT($O$52)))-$O$48*SQRT($O$52)))*$AC$3*EXP(-#REF!*$O$52)-NORMSDIST(-((LN($EP131/$AC$3)+(#REF!+($O$48^2)/2)*$O$52)/($O$48*SQRT($O$52))))*$EP131)*100*$AB$3,0)</f>
        <v>0</v>
      </c>
      <c r="ER131" s="69">
        <f ca="1">IFERROR((NORMSDIST(-(((LN($EP131/$AC$4)+(#REF!+($O$48^2)/2)*$O$52)/($O$48*SQRT($O$52)))-$O$48*SQRT($O$52)))*$AC$4*EXP(-#REF!*$O$52)-NORMSDIST(-((LN($EP131/$AC$4)+(#REF!+($O$48^2)/2)*$O$52)/($O$48*SQRT($O$52))))*$EP131)*100*$AB$4,0)</f>
        <v>0</v>
      </c>
      <c r="ES131" s="69">
        <f ca="1">IFERROR((NORMSDIST(-(((LN($EP131/$AC$5)+(#REF!+($O$48^2)/2)*$O$52)/($O$48*SQRT($O$52)))-$O$48*SQRT($O$52)))*$AC$5*EXP(-#REF!*$O$52)-NORMSDIST(-((LN($EP131/$AC$5)+(#REF!+($O$48^2)/2)*$O$52)/($O$48*SQRT($O$52))))*$EP131)*100*$AB$5,0)</f>
        <v>0</v>
      </c>
      <c r="ET131" s="69">
        <f ca="1">IFERROR((NORMSDIST(-(((LN($EP131/$AC$6)+(#REF!+($O$48^2)/2)*$O$52)/($O$48*SQRT($O$52)))-$O$48*SQRT($O$52)))*$AC$6*EXP(-#REF!*$O$52)-NORMSDIST(-((LN($EP131/$AC$6)+(#REF!+($O$48^2)/2)*$O$52)/($O$48*SQRT($O$52))))*$EP131)*100*$AB$6,0)</f>
        <v>0</v>
      </c>
      <c r="EU131" s="69">
        <f ca="1">IFERROR((NORMSDIST(-(((LN($EP131/$AC$7)+(#REF!+($O$48^2)/2)*$O$52)/($O$48*SQRT($O$52)))-$O$48*SQRT($O$52)))*$AC$7*EXP(-#REF!*$O$52)-NORMSDIST(-((LN($EP131/$AC$7)+(#REF!+($O$48^2)/2)*$O$52)/($O$48*SQRT($O$52))))*$EP131)*100*$AB$7,0)</f>
        <v>0</v>
      </c>
      <c r="EV131" s="69">
        <f ca="1">IFERROR((NORMSDIST(-(((LN($EP131/$AC$8)+(#REF!+($O$48^2)/2)*$O$52)/($O$48*SQRT($O$52)))-$O$48*SQRT($O$52)))*$AC$8*EXP(-#REF!*$O$52)-NORMSDIST(-((LN($EP131/$AC$8)+(#REF!+($O$48^2)/2)*$O$52)/($O$48*SQRT($O$52))))*$EP131)*100*$AB$8,0)</f>
        <v>0</v>
      </c>
      <c r="EW131" s="69">
        <f ca="1">IFERROR((NORMSDIST(-(((LN($EP131/$AC$9)+(#REF!+($O$48^2)/2)*$O$52)/($O$48*SQRT($O$52)))-$O$48*SQRT($O$52)))*$AC$9*EXP(-#REF!*$O$52)-NORMSDIST(-((LN($EP131/$AC$9)+(#REF!+($O$48^2)/2)*$O$52)/($O$48*SQRT($O$52))))*$EP131)*100*$AB$9,0)</f>
        <v>0</v>
      </c>
      <c r="EX131" s="69">
        <f ca="1">IFERROR((NORMSDIST(-(((LN($EP131/$AC$10)+(#REF!+($O$48^2)/2)*$O$52)/($O$48*SQRT($O$52)))-$O$48*SQRT($O$52)))*$AC$10*EXP(-#REF!*$O$52)-NORMSDIST(-((LN($EP131/$AC$10)+(#REF!+($O$48^2)/2)*$O$52)/($O$48*SQRT($O$52))))*$EP131)*100*$AB$10,0)</f>
        <v>0</v>
      </c>
      <c r="EY131" s="69">
        <f ca="1">IFERROR((NORMSDIST(-(((LN($EP131/$AC$11)+(#REF!+($O$48^2)/2)*$O$52)/($O$48*SQRT($O$52)))-$O$48*SQRT($O$52)))*$AC$11*EXP(-#REF!*$O$52)-NORMSDIST(-((LN($EP131/$AC$11)+(#REF!+($O$48^2)/2)*$O$52)/($O$48*SQRT($O$52))))*$EP131)*100*$AB$11,0)</f>
        <v>0</v>
      </c>
      <c r="EZ131" s="69">
        <f ca="1">IFERROR((NORMSDIST(-(((LN($EP131/$AC$12)+(#REF!+($O$48^2)/2)*$O$52)/($O$48*SQRT($O$52)))-$O$48*SQRT($O$52)))*$AC$12*EXP(-#REF!*$O$52)-NORMSDIST(-((LN($EP131/$AC$12)+(#REF!+($O$48^2)/2)*$O$52)/($O$48*SQRT($O$52))))*$EP131)*100*$AB$12,0)</f>
        <v>0</v>
      </c>
      <c r="FA131" s="69">
        <f ca="1">IFERROR((NORMSDIST(-(((LN($EP131/$AC$13)+(#REF!+($O$48^2)/2)*$O$52)/($O$48*SQRT($O$52)))-$O$48*SQRT($O$52)))*$AC$13*EXP(-#REF!*$O$52)-NORMSDIST(-((LN($EP131/$AC$13)+(#REF!+($O$48^2)/2)*$O$52)/($O$48*SQRT($O$52))))*$EP131)*100*$AB$13,0)</f>
        <v>0</v>
      </c>
      <c r="FB131" s="69">
        <f ca="1">IFERROR((NORMSDIST(-(((LN($EP131/$AC$14)+(#REF!+($O$48^2)/2)*$O$52)/($O$48*SQRT($O$52)))-$O$48*SQRT($O$52)))*$AC$14*EXP(-#REF!*$O$52)-NORMSDIST(-((LN($EP131/$AC$14)+(#REF!+($O$48^2)/2)*$O$52)/($O$48*SQRT($O$52))))*$EP131)*100*$AB$14,0)</f>
        <v>0</v>
      </c>
      <c r="FC131" s="69">
        <f ca="1">IFERROR((NORMSDIST(-(((LN($EP131/$AC$15)+(#REF!+($O$48^2)/2)*$O$52)/($O$48*SQRT($O$52)))-$O$48*SQRT($O$52)))*$AC$15*EXP(-#REF!*$O$52)-NORMSDIST(-((LN($EP131/$AC$15)+(#REF!+($O$48^2)/2)*$O$52)/($O$48*SQRT($O$52))))*$EP131)*100*$AB$15,0)</f>
        <v>0</v>
      </c>
      <c r="FD131" s="69">
        <f ca="1">IFERROR((NORMSDIST(-(((LN($EP131/$AC$16)+(#REF!+($O$48^2)/2)*$O$52)/($O$48*SQRT($O$52)))-$O$48*SQRT($O$52)))*$AC$16*EXP(-#REF!*$O$52)-NORMSDIST(-((LN($EP131/$AC$16)+(#REF!+($O$48^2)/2)*$O$52)/($O$48*SQRT($O$52))))*$EP131)*100*$AB$16,0)</f>
        <v>0</v>
      </c>
      <c r="FE131" s="69">
        <f ca="1">IFERROR((NORMSDIST(-(((LN($EP131/$AC$17)+(#REF!+($O$48^2)/2)*$O$52)/($O$48*SQRT($O$52)))-$O$48*SQRT($O$52)))*$AC$17*EXP(-#REF!*$O$52)-NORMSDIST(-((LN($EP131/$AC$17)+(#REF!+($O$48^2)/2)*$O$52)/($O$48*SQRT($O$52))))*$EP131)*100*$AB$17,0)</f>
        <v>0</v>
      </c>
      <c r="FF131" s="69">
        <f ca="1">IFERROR((NORMSDIST(-(((LN($EP131/$AC$18)+(#REF!+($O$48^2)/2)*$O$52)/($O$48*SQRT($O$52)))-$O$48*SQRT($O$52)))*$AC$18*EXP(-#REF!*$O$52)-NORMSDIST(-((LN($EP131/$AC$18)+(#REF!+($O$48^2)/2)*$O$52)/($O$48*SQRT($O$52))))*$EP131)*100*$AB$18,0)</f>
        <v>0</v>
      </c>
      <c r="FG131" s="69">
        <f ca="1">IFERROR((NORMSDIST(-(((LN($EP131/$AC$19)+(#REF!+($O$48^2)/2)*$O$52)/($O$48*SQRT($O$52)))-$O$48*SQRT($O$52)))*$AC$19*EXP(-#REF!*$O$52)-NORMSDIST(-((LN($EP131/$AC$19)+(#REF!+($O$48^2)/2)*$O$52)/($O$48*SQRT($O$52))))*$EP131)*100*$AB$19,0)</f>
        <v>0</v>
      </c>
      <c r="FH131" s="69">
        <f ca="1">IFERROR((NORMSDIST(-(((LN($EP131/$AC$20)+(#REF!+($O$48^2)/2)*$O$52)/($O$48*SQRT($O$52)))-$O$48*SQRT($O$52)))*$AC$20*EXP(-#REF!*$O$52)-NORMSDIST(-((LN($EP131/$AC$20)+(#REF!+($O$48^2)/2)*$O$52)/($O$48*SQRT($O$52))))*$EP131)*100*$AB$20,0)</f>
        <v>0</v>
      </c>
      <c r="FI131" s="69">
        <f ca="1">IFERROR((NORMSDIST(-(((LN($EP131/$AC$21)+(#REF!+($O$48^2)/2)*$O$52)/($O$48*SQRT($O$52)))-$O$48*SQRT($O$52)))*$AC$21*EXP(-#REF!*$O$52)-NORMSDIST(-((LN($EP131/$AC$21)+(#REF!+($O$48^2)/2)*$O$52)/($O$48*SQRT($O$52))))*$EP131)*100*$AB$21,0)</f>
        <v>0</v>
      </c>
      <c r="FJ131" s="69">
        <f ca="1">IFERROR((NORMSDIST(-(((LN($EP131/$AC$22)+(#REF!+($O$48^2)/2)*$O$52)/($O$48*SQRT($O$52)))-$O$48*SQRT($O$52)))*$AC$22*EXP(-#REF!*$O$52)-NORMSDIST(-((LN($EP131/$AC$22)+(#REF!+($O$48^2)/2)*$O$52)/($O$48*SQRT($O$52))))*$EP131)*100*$AB$22,0)</f>
        <v>0</v>
      </c>
      <c r="FK131" s="69">
        <f ca="1">IFERROR((NORMSDIST(-(((LN($EP131/$AC$23)+(#REF!+($O$48^2)/2)*$O$52)/($O$48*SQRT($O$52)))-$O$48*SQRT($O$52)))*$AC$23*EXP(-#REF!*$O$52)-NORMSDIST(-((LN($EP131/$AC$23)+(#REF!+($O$48^2)/2)*$O$52)/($O$48*SQRT($O$52))))*$EP131)*100*$AB$23,0)</f>
        <v>0</v>
      </c>
      <c r="FL131" s="69">
        <f ca="1">IFERROR((NORMSDIST(-(((LN($EP131/$AC$24)+(#REF!+($O$48^2)/2)*$O$52)/($O$48*SQRT($O$52)))-$O$48*SQRT($O$52)))*$AC$24*EXP(-#REF!*$O$52)-NORMSDIST(-((LN($EP131/$AC$24)+(#REF!+($O$48^2)/2)*$O$52)/($O$48*SQRT($O$52))))*$EP131)*100*$AB$24,0)</f>
        <v>0</v>
      </c>
      <c r="FM131" s="69">
        <f ca="1">IFERROR((NORMSDIST(-(((LN($EP131/$AC$25)+(#REF!+($O$48^2)/2)*$O$52)/($O$48*SQRT($O$52)))-$O$48*SQRT($O$52)))*$AC$25*EXP(-#REF!*$O$52)-NORMSDIST(-((LN($EP131/$AC$25)+(#REF!+($O$48^2)/2)*$O$52)/($O$48*SQRT($O$52))))*$EP131)*100*$AB$25,0)</f>
        <v>0</v>
      </c>
      <c r="FN131" s="69">
        <f ca="1">IFERROR((NORMSDIST(-(((LN($EP131/$AC$26)+(#REF!+($O$48^2)/2)*$O$52)/($O$48*SQRT($O$52)))-$O$48*SQRT($O$52)))*$AC$26*EXP(-#REF!*$O$52)-NORMSDIST(-((LN($EP131/$AC$26)+(#REF!+($O$48^2)/2)*$O$52)/($O$48*SQRT($O$52))))*$EP131)*100*$AB$26,0)</f>
        <v>0</v>
      </c>
      <c r="FO131" s="69">
        <f ca="1">IFERROR((NORMSDIST(-(((LN($EP131/$AC$27)+(#REF!+($O$48^2)/2)*$O$52)/($O$48*SQRT($O$52)))-$O$48*SQRT($O$52)))*$AC$27*EXP(-#REF!*$O$52)-NORMSDIST(-((LN($EP131/$AC$27)+(#REF!+($O$48^2)/2)*$O$52)/($O$48*SQRT($O$52))))*$EP131)*100*$AB$27,0)</f>
        <v>0</v>
      </c>
      <c r="FP131" s="69">
        <f ca="1">IFERROR((NORMSDIST(-(((LN($EP131/$AC$28)+(#REF!+($O$48^2)/2)*$O$52)/($O$48*SQRT($O$52)))-$O$48*SQRT($O$52)))*$AC$28*EXP(-#REF!*$O$52)-NORMSDIST(-((LN($EP131/$AC$28)+(#REF!+($O$48^2)/2)*$O$52)/($O$48*SQRT($O$52))))*$EP131)*100*$AB$28,0)</f>
        <v>0</v>
      </c>
      <c r="FQ131" s="69">
        <f ca="1">IFERROR((NORMSDIST(-(((LN($EP131/$AC$29)+(#REF!+($O$48^2)/2)*$O$52)/($O$48*SQRT($O$52)))-$O$48*SQRT($O$52)))*$AC$29*EXP(-#REF!*$O$52)-NORMSDIST(-((LN($EP131/$AC$29)+(#REF!+($O$48^2)/2)*$O$52)/($O$48*SQRT($O$52))))*$EP131)*100*$AB$29,0)</f>
        <v>0</v>
      </c>
      <c r="FR131" s="69">
        <f ca="1">IFERROR((NORMSDIST(-(((LN($EP131/$AC$30)+(#REF!+($O$48^2)/2)*$O$52)/($O$48*SQRT($O$52)))-$O$48*SQRT($O$52)))*$AC$30*EXP(-#REF!*$O$52)-NORMSDIST(-((LN($EP131/$AC$30)+(#REF!+($O$48^2)/2)*$O$52)/($O$48*SQRT($O$52))))*$EP131)*100*$AB$30,0)</f>
        <v>0</v>
      </c>
      <c r="FS131" s="69">
        <f ca="1">IFERROR((NORMSDIST(-(((LN($EP131/$AC$31)+(#REF!+($O$48^2)/2)*$O$52)/($O$48*SQRT($O$52)))-$O$48*SQRT($O$52)))*$AC$31*EXP(-#REF!*$O$52)-NORMSDIST(-((LN($EP131/$AC$31)+(#REF!+($O$48^2)/2)*$O$52)/($O$48*SQRT($O$52))))*$EP131)*100*$AB$31,0)</f>
        <v>0</v>
      </c>
      <c r="FT131" s="69">
        <f ca="1">IFERROR((NORMSDIST(-(((LN($EP131/$AC$32)+(#REF!+($O$48^2)/2)*$O$52)/($O$48*SQRT($O$52)))-$O$48*SQRT($O$52)))*$AC$32*EXP(-#REF!*$O$52)-NORMSDIST(-((LN($EP131/$AC$32)+(#REF!+($O$48^2)/2)*$O$52)/($O$48*SQRT($O$52))))*$EP131)*100*$AB$32,0)</f>
        <v>0</v>
      </c>
      <c r="FU131" s="69">
        <f ca="1">IFERROR((NORMSDIST(-(((LN($EP131/$AC$33)+(#REF!+($O$48^2)/2)*$O$52)/($O$48*SQRT($O$52)))-$O$48*SQRT($O$52)))*$AC$33*EXP(-#REF!*$O$52)-NORMSDIST(-((LN($EP131/$AC$33)+(#REF!+($O$48^2)/2)*$O$52)/($O$48*SQRT($O$52))))*$EP131)*100*$AB$33,0)</f>
        <v>0</v>
      </c>
      <c r="FV131" s="69">
        <f ca="1">IFERROR((NORMSDIST(-(((LN($EP131/$AC$34)+(#REF!+($O$48^2)/2)*$O$52)/($O$48*SQRT($O$52)))-$O$48*SQRT($O$52)))*$AC$34*EXP(-#REF!*$O$52)-NORMSDIST(-((LN($EP131/$AC$34)+(#REF!+($O$48^2)/2)*$O$52)/($O$48*SQRT($O$52))))*$EP131)*100*$AB$34,0)</f>
        <v>0</v>
      </c>
      <c r="FW131" s="69">
        <f ca="1">IFERROR((NORMSDIST(-(((LN($EP131/$AC$35)+(#REF!+($O$48^2)/2)*$O$52)/($O$48*SQRT($O$52)))-$O$48*SQRT($O$52)))*$AC$35*EXP(-#REF!*$O$52)-NORMSDIST(-((LN($EP131/$AC$35)+(#REF!+($O$48^2)/2)*$O$52)/($O$48*SQRT($O$52))))*$EP131)*100*$AB$35,0)</f>
        <v>0</v>
      </c>
      <c r="FX131" s="69">
        <f ca="1">IFERROR((NORMSDIST(-(((LN($EP131/$AC$36)+(#REF!+($O$48^2)/2)*$O$52)/($O$48*SQRT($O$52)))-$O$48*SQRT($O$52)))*$AC$36*EXP(-#REF!*$O$52)-NORMSDIST(-((LN($EP131/$AC$36)+(#REF!+($O$48^2)/2)*$O$52)/($O$48*SQRT($O$52))))*$EP131)*100*$AB$36,0)</f>
        <v>0</v>
      </c>
      <c r="FY131" s="69">
        <f ca="1">IFERROR((NORMSDIST(-(((LN($EP131/$AC$37)+(#REF!+($O$48^2)/2)*$O$52)/($O$48*SQRT($O$52)))-$O$48*SQRT($O$52)))*$AC$37*EXP(-#REF!*$O$52)-NORMSDIST(-((LN($EP131/$AC$37)+(#REF!+($O$48^2)/2)*$O$52)/($O$48*SQRT($O$52))))*$EP131)*100*$AB$37,0)</f>
        <v>0</v>
      </c>
      <c r="FZ131" s="69">
        <f ca="1">IFERROR((NORMSDIST(-(((LN($EP131/$AC$38)+(#REF!+($O$48^2)/2)*$O$52)/($O$48*SQRT($O$52)))-$O$48*SQRT($O$52)))*$AC$38*EXP(-#REF!*$O$52)-NORMSDIST(-((LN($EP131/$AC$38)+(#REF!+($O$48^2)/2)*$O$52)/($O$48*SQRT($O$52))))*$EP131)*100*$AB$38,0)</f>
        <v>0</v>
      </c>
      <c r="GA131" s="69">
        <f ca="1">IFERROR((NORMSDIST(-(((LN($EP131/$AC$39)+(#REF!+($O$48^2)/2)*$O$52)/($O$48*SQRT($O$52)))-$O$48*SQRT($O$52)))*$AC$39*EXP(-#REF!*$O$52)-NORMSDIST(-((LN($EP131/$AC$39)+(#REF!+($O$48^2)/2)*$O$52)/($O$48*SQRT($O$52))))*$EP131)*100*$AB$39,0)</f>
        <v>0</v>
      </c>
      <c r="GB131" s="69">
        <f ca="1">IFERROR((NORMSDIST(-(((LN($EP131/$AC$40)+(#REF!+($O$48^2)/2)*$O$52)/($O$48*SQRT($O$52)))-$O$48*SQRT($O$52)))*$AC$40*EXP(-#REF!*$O$52)-NORMSDIST(-((LN($EP131/$AC$40)+(#REF!+($O$48^2)/2)*$O$52)/($O$48*SQRT($O$52))))*$EP131)*100*$AB$40,0)</f>
        <v>0</v>
      </c>
      <c r="GC131" s="69">
        <f ca="1">IFERROR((NORMSDIST(-(((LN($EP131/$AC$41)+(#REF!+($O$48^2)/2)*$O$52)/($O$48*SQRT($O$52)))-$O$48*SQRT($O$52)))*$AC$41*EXP(-#REF!*$O$52)-NORMSDIST(-((LN($EP131/$AC$41)+(#REF!+($O$48^2)/2)*$O$52)/($O$48*SQRT($O$52))))*$EP131)*100*$AB$41,0)</f>
        <v>0</v>
      </c>
      <c r="GD131" s="69">
        <f ca="1">IFERROR((NORMSDIST(-(((LN($EP131/$AC$42)+(#REF!+($O$48^2)/2)*$O$52)/($O$48*SQRT($O$52)))-$O$48*SQRT($O$52)))*$AC$42*EXP(-#REF!*$O$52)-NORMSDIST(-((LN($EP131/$AC$42)+(#REF!+($O$48^2)/2)*$O$52)/($O$48*SQRT($O$52))))*$EP131)*100*$AB$42,0)</f>
        <v>0</v>
      </c>
      <c r="GE131" s="102">
        <f t="shared" ca="1" si="189"/>
        <v>0</v>
      </c>
    </row>
    <row r="132" spans="103:187">
      <c r="CY132" s="68">
        <f t="shared" si="186"/>
        <v>5119.5776006839451</v>
      </c>
      <c r="CZ132" s="69">
        <f t="shared" si="190"/>
        <v>0</v>
      </c>
      <c r="DA132" s="69">
        <f t="shared" si="191"/>
        <v>0</v>
      </c>
      <c r="DB132" s="69">
        <f t="shared" si="192"/>
        <v>0</v>
      </c>
      <c r="DC132" s="69">
        <f t="shared" si="193"/>
        <v>0</v>
      </c>
      <c r="DD132" s="69">
        <f t="shared" si="194"/>
        <v>0</v>
      </c>
      <c r="DE132" s="69">
        <f t="shared" si="195"/>
        <v>0</v>
      </c>
      <c r="DF132" s="69">
        <f t="shared" si="196"/>
        <v>0</v>
      </c>
      <c r="DG132" s="69">
        <f t="shared" si="197"/>
        <v>0</v>
      </c>
      <c r="DH132" s="69">
        <f t="shared" si="198"/>
        <v>0</v>
      </c>
      <c r="DI132" s="69">
        <f t="shared" si="199"/>
        <v>0</v>
      </c>
      <c r="DJ132" s="69">
        <f t="shared" si="200"/>
        <v>0</v>
      </c>
      <c r="DK132" s="69">
        <f t="shared" si="201"/>
        <v>0</v>
      </c>
      <c r="DL132" s="69">
        <f t="shared" si="202"/>
        <v>0</v>
      </c>
      <c r="DM132" s="69">
        <f t="shared" si="203"/>
        <v>0</v>
      </c>
      <c r="DN132" s="69">
        <f t="shared" si="204"/>
        <v>0</v>
      </c>
      <c r="DO132" s="69">
        <f t="shared" si="205"/>
        <v>0</v>
      </c>
      <c r="DP132" s="69">
        <f t="shared" si="206"/>
        <v>0</v>
      </c>
      <c r="DQ132" s="69">
        <f t="shared" si="207"/>
        <v>0</v>
      </c>
      <c r="DR132" s="69">
        <f t="shared" si="208"/>
        <v>0</v>
      </c>
      <c r="DS132" s="69">
        <f t="shared" si="209"/>
        <v>0</v>
      </c>
      <c r="DT132" s="69">
        <f t="shared" si="210"/>
        <v>0</v>
      </c>
      <c r="DU132" s="69">
        <f t="shared" si="211"/>
        <v>0</v>
      </c>
      <c r="DV132" s="69">
        <f t="shared" si="212"/>
        <v>0</v>
      </c>
      <c r="DW132" s="69">
        <f t="shared" si="213"/>
        <v>0</v>
      </c>
      <c r="DX132" s="69">
        <f t="shared" si="214"/>
        <v>0</v>
      </c>
      <c r="DY132" s="69">
        <f t="shared" si="215"/>
        <v>0</v>
      </c>
      <c r="DZ132" s="69">
        <f t="shared" si="216"/>
        <v>0</v>
      </c>
      <c r="EA132" s="69">
        <f t="shared" si="217"/>
        <v>0</v>
      </c>
      <c r="EB132" s="69">
        <f t="shared" si="218"/>
        <v>0</v>
      </c>
      <c r="EC132" s="69">
        <f t="shared" si="219"/>
        <v>0</v>
      </c>
      <c r="ED132" s="69">
        <f t="shared" si="220"/>
        <v>0</v>
      </c>
      <c r="EE132" s="69">
        <f t="shared" si="221"/>
        <v>0</v>
      </c>
      <c r="EF132" s="69">
        <f t="shared" si="222"/>
        <v>0</v>
      </c>
      <c r="EG132" s="69">
        <f t="shared" si="223"/>
        <v>0</v>
      </c>
      <c r="EH132" s="69">
        <f t="shared" si="224"/>
        <v>0</v>
      </c>
      <c r="EI132" s="69">
        <f t="shared" si="225"/>
        <v>0</v>
      </c>
      <c r="EJ132" s="69">
        <f t="shared" si="226"/>
        <v>0</v>
      </c>
      <c r="EK132" s="69">
        <f t="shared" si="227"/>
        <v>0</v>
      </c>
      <c r="EL132" s="69">
        <f t="shared" si="228"/>
        <v>0</v>
      </c>
      <c r="EM132" s="69">
        <f t="shared" si="229"/>
        <v>0</v>
      </c>
      <c r="EN132" s="102">
        <f t="shared" si="187"/>
        <v>0</v>
      </c>
      <c r="EO132" s="58"/>
      <c r="EP132" s="68">
        <f t="shared" si="188"/>
        <v>5119.5776006839451</v>
      </c>
      <c r="EQ132" s="69">
        <f ca="1">IFERROR((NORMSDIST(-(((LN($EP132/$AC$3)+(#REF!+($O$48^2)/2)*$O$52)/($O$48*SQRT($O$52)))-$O$48*SQRT($O$52)))*$AC$3*EXP(-#REF!*$O$52)-NORMSDIST(-((LN($EP132/$AC$3)+(#REF!+($O$48^2)/2)*$O$52)/($O$48*SQRT($O$52))))*$EP132)*100*$AB$3,0)</f>
        <v>0</v>
      </c>
      <c r="ER132" s="69">
        <f ca="1">IFERROR((NORMSDIST(-(((LN($EP132/$AC$4)+(#REF!+($O$48^2)/2)*$O$52)/($O$48*SQRT($O$52)))-$O$48*SQRT($O$52)))*$AC$4*EXP(-#REF!*$O$52)-NORMSDIST(-((LN($EP132/$AC$4)+(#REF!+($O$48^2)/2)*$O$52)/($O$48*SQRT($O$52))))*$EP132)*100*$AB$4,0)</f>
        <v>0</v>
      </c>
      <c r="ES132" s="69">
        <f ca="1">IFERROR((NORMSDIST(-(((LN($EP132/$AC$5)+(#REF!+($O$48^2)/2)*$O$52)/($O$48*SQRT($O$52)))-$O$48*SQRT($O$52)))*$AC$5*EXP(-#REF!*$O$52)-NORMSDIST(-((LN($EP132/$AC$5)+(#REF!+($O$48^2)/2)*$O$52)/($O$48*SQRT($O$52))))*$EP132)*100*$AB$5,0)</f>
        <v>0</v>
      </c>
      <c r="ET132" s="69">
        <f ca="1">IFERROR((NORMSDIST(-(((LN($EP132/$AC$6)+(#REF!+($O$48^2)/2)*$O$52)/($O$48*SQRT($O$52)))-$O$48*SQRT($O$52)))*$AC$6*EXP(-#REF!*$O$52)-NORMSDIST(-((LN($EP132/$AC$6)+(#REF!+($O$48^2)/2)*$O$52)/($O$48*SQRT($O$52))))*$EP132)*100*$AB$6,0)</f>
        <v>0</v>
      </c>
      <c r="EU132" s="69">
        <f ca="1">IFERROR((NORMSDIST(-(((LN($EP132/$AC$7)+(#REF!+($O$48^2)/2)*$O$52)/($O$48*SQRT($O$52)))-$O$48*SQRT($O$52)))*$AC$7*EXP(-#REF!*$O$52)-NORMSDIST(-((LN($EP132/$AC$7)+(#REF!+($O$48^2)/2)*$O$52)/($O$48*SQRT($O$52))))*$EP132)*100*$AB$7,0)</f>
        <v>0</v>
      </c>
      <c r="EV132" s="69">
        <f ca="1">IFERROR((NORMSDIST(-(((LN($EP132/$AC$8)+(#REF!+($O$48^2)/2)*$O$52)/($O$48*SQRT($O$52)))-$O$48*SQRT($O$52)))*$AC$8*EXP(-#REF!*$O$52)-NORMSDIST(-((LN($EP132/$AC$8)+(#REF!+($O$48^2)/2)*$O$52)/($O$48*SQRT($O$52))))*$EP132)*100*$AB$8,0)</f>
        <v>0</v>
      </c>
      <c r="EW132" s="69">
        <f ca="1">IFERROR((NORMSDIST(-(((LN($EP132/$AC$9)+(#REF!+($O$48^2)/2)*$O$52)/($O$48*SQRT($O$52)))-$O$48*SQRT($O$52)))*$AC$9*EXP(-#REF!*$O$52)-NORMSDIST(-((LN($EP132/$AC$9)+(#REF!+($O$48^2)/2)*$O$52)/($O$48*SQRT($O$52))))*$EP132)*100*$AB$9,0)</f>
        <v>0</v>
      </c>
      <c r="EX132" s="69">
        <f ca="1">IFERROR((NORMSDIST(-(((LN($EP132/$AC$10)+(#REF!+($O$48^2)/2)*$O$52)/($O$48*SQRT($O$52)))-$O$48*SQRT($O$52)))*$AC$10*EXP(-#REF!*$O$52)-NORMSDIST(-((LN($EP132/$AC$10)+(#REF!+($O$48^2)/2)*$O$52)/($O$48*SQRT($O$52))))*$EP132)*100*$AB$10,0)</f>
        <v>0</v>
      </c>
      <c r="EY132" s="69">
        <f ca="1">IFERROR((NORMSDIST(-(((LN($EP132/$AC$11)+(#REF!+($O$48^2)/2)*$O$52)/($O$48*SQRT($O$52)))-$O$48*SQRT($O$52)))*$AC$11*EXP(-#REF!*$O$52)-NORMSDIST(-((LN($EP132/$AC$11)+(#REF!+($O$48^2)/2)*$O$52)/($O$48*SQRT($O$52))))*$EP132)*100*$AB$11,0)</f>
        <v>0</v>
      </c>
      <c r="EZ132" s="69">
        <f ca="1">IFERROR((NORMSDIST(-(((LN($EP132/$AC$12)+(#REF!+($O$48^2)/2)*$O$52)/($O$48*SQRT($O$52)))-$O$48*SQRT($O$52)))*$AC$12*EXP(-#REF!*$O$52)-NORMSDIST(-((LN($EP132/$AC$12)+(#REF!+($O$48^2)/2)*$O$52)/($O$48*SQRT($O$52))))*$EP132)*100*$AB$12,0)</f>
        <v>0</v>
      </c>
      <c r="FA132" s="69">
        <f ca="1">IFERROR((NORMSDIST(-(((LN($EP132/$AC$13)+(#REF!+($O$48^2)/2)*$O$52)/($O$48*SQRT($O$52)))-$O$48*SQRT($O$52)))*$AC$13*EXP(-#REF!*$O$52)-NORMSDIST(-((LN($EP132/$AC$13)+(#REF!+($O$48^2)/2)*$O$52)/($O$48*SQRT($O$52))))*$EP132)*100*$AB$13,0)</f>
        <v>0</v>
      </c>
      <c r="FB132" s="69">
        <f ca="1">IFERROR((NORMSDIST(-(((LN($EP132/$AC$14)+(#REF!+($O$48^2)/2)*$O$52)/($O$48*SQRT($O$52)))-$O$48*SQRT($O$52)))*$AC$14*EXP(-#REF!*$O$52)-NORMSDIST(-((LN($EP132/$AC$14)+(#REF!+($O$48^2)/2)*$O$52)/($O$48*SQRT($O$52))))*$EP132)*100*$AB$14,0)</f>
        <v>0</v>
      </c>
      <c r="FC132" s="69">
        <f ca="1">IFERROR((NORMSDIST(-(((LN($EP132/$AC$15)+(#REF!+($O$48^2)/2)*$O$52)/($O$48*SQRT($O$52)))-$O$48*SQRT($O$52)))*$AC$15*EXP(-#REF!*$O$52)-NORMSDIST(-((LN($EP132/$AC$15)+(#REF!+($O$48^2)/2)*$O$52)/($O$48*SQRT($O$52))))*$EP132)*100*$AB$15,0)</f>
        <v>0</v>
      </c>
      <c r="FD132" s="69">
        <f ca="1">IFERROR((NORMSDIST(-(((LN($EP132/$AC$16)+(#REF!+($O$48^2)/2)*$O$52)/($O$48*SQRT($O$52)))-$O$48*SQRT($O$52)))*$AC$16*EXP(-#REF!*$O$52)-NORMSDIST(-((LN($EP132/$AC$16)+(#REF!+($O$48^2)/2)*$O$52)/($O$48*SQRT($O$52))))*$EP132)*100*$AB$16,0)</f>
        <v>0</v>
      </c>
      <c r="FE132" s="69">
        <f ca="1">IFERROR((NORMSDIST(-(((LN($EP132/$AC$17)+(#REF!+($O$48^2)/2)*$O$52)/($O$48*SQRT($O$52)))-$O$48*SQRT($O$52)))*$AC$17*EXP(-#REF!*$O$52)-NORMSDIST(-((LN($EP132/$AC$17)+(#REF!+($O$48^2)/2)*$O$52)/($O$48*SQRT($O$52))))*$EP132)*100*$AB$17,0)</f>
        <v>0</v>
      </c>
      <c r="FF132" s="69">
        <f ca="1">IFERROR((NORMSDIST(-(((LN($EP132/$AC$18)+(#REF!+($O$48^2)/2)*$O$52)/($O$48*SQRT($O$52)))-$O$48*SQRT($O$52)))*$AC$18*EXP(-#REF!*$O$52)-NORMSDIST(-((LN($EP132/$AC$18)+(#REF!+($O$48^2)/2)*$O$52)/($O$48*SQRT($O$52))))*$EP132)*100*$AB$18,0)</f>
        <v>0</v>
      </c>
      <c r="FG132" s="69">
        <f ca="1">IFERROR((NORMSDIST(-(((LN($EP132/$AC$19)+(#REF!+($O$48^2)/2)*$O$52)/($O$48*SQRT($O$52)))-$O$48*SQRT($O$52)))*$AC$19*EXP(-#REF!*$O$52)-NORMSDIST(-((LN($EP132/$AC$19)+(#REF!+($O$48^2)/2)*$O$52)/($O$48*SQRT($O$52))))*$EP132)*100*$AB$19,0)</f>
        <v>0</v>
      </c>
      <c r="FH132" s="69">
        <f ca="1">IFERROR((NORMSDIST(-(((LN($EP132/$AC$20)+(#REF!+($O$48^2)/2)*$O$52)/($O$48*SQRT($O$52)))-$O$48*SQRT($O$52)))*$AC$20*EXP(-#REF!*$O$52)-NORMSDIST(-((LN($EP132/$AC$20)+(#REF!+($O$48^2)/2)*$O$52)/($O$48*SQRT($O$52))))*$EP132)*100*$AB$20,0)</f>
        <v>0</v>
      </c>
      <c r="FI132" s="69">
        <f ca="1">IFERROR((NORMSDIST(-(((LN($EP132/$AC$21)+(#REF!+($O$48^2)/2)*$O$52)/($O$48*SQRT($O$52)))-$O$48*SQRT($O$52)))*$AC$21*EXP(-#REF!*$O$52)-NORMSDIST(-((LN($EP132/$AC$21)+(#REF!+($O$48^2)/2)*$O$52)/($O$48*SQRT($O$52))))*$EP132)*100*$AB$21,0)</f>
        <v>0</v>
      </c>
      <c r="FJ132" s="69">
        <f ca="1">IFERROR((NORMSDIST(-(((LN($EP132/$AC$22)+(#REF!+($O$48^2)/2)*$O$52)/($O$48*SQRT($O$52)))-$O$48*SQRT($O$52)))*$AC$22*EXP(-#REF!*$O$52)-NORMSDIST(-((LN($EP132/$AC$22)+(#REF!+($O$48^2)/2)*$O$52)/($O$48*SQRT($O$52))))*$EP132)*100*$AB$22,0)</f>
        <v>0</v>
      </c>
      <c r="FK132" s="69">
        <f ca="1">IFERROR((NORMSDIST(-(((LN($EP132/$AC$23)+(#REF!+($O$48^2)/2)*$O$52)/($O$48*SQRT($O$52)))-$O$48*SQRT($O$52)))*$AC$23*EXP(-#REF!*$O$52)-NORMSDIST(-((LN($EP132/$AC$23)+(#REF!+($O$48^2)/2)*$O$52)/($O$48*SQRT($O$52))))*$EP132)*100*$AB$23,0)</f>
        <v>0</v>
      </c>
      <c r="FL132" s="69">
        <f ca="1">IFERROR((NORMSDIST(-(((LN($EP132/$AC$24)+(#REF!+($O$48^2)/2)*$O$52)/($O$48*SQRT($O$52)))-$O$48*SQRT($O$52)))*$AC$24*EXP(-#REF!*$O$52)-NORMSDIST(-((LN($EP132/$AC$24)+(#REF!+($O$48^2)/2)*$O$52)/($O$48*SQRT($O$52))))*$EP132)*100*$AB$24,0)</f>
        <v>0</v>
      </c>
      <c r="FM132" s="69">
        <f ca="1">IFERROR((NORMSDIST(-(((LN($EP132/$AC$25)+(#REF!+($O$48^2)/2)*$O$52)/($O$48*SQRT($O$52)))-$O$48*SQRT($O$52)))*$AC$25*EXP(-#REF!*$O$52)-NORMSDIST(-((LN($EP132/$AC$25)+(#REF!+($O$48^2)/2)*$O$52)/($O$48*SQRT($O$52))))*$EP132)*100*$AB$25,0)</f>
        <v>0</v>
      </c>
      <c r="FN132" s="69">
        <f ca="1">IFERROR((NORMSDIST(-(((LN($EP132/$AC$26)+(#REF!+($O$48^2)/2)*$O$52)/($O$48*SQRT($O$52)))-$O$48*SQRT($O$52)))*$AC$26*EXP(-#REF!*$O$52)-NORMSDIST(-((LN($EP132/$AC$26)+(#REF!+($O$48^2)/2)*$O$52)/($O$48*SQRT($O$52))))*$EP132)*100*$AB$26,0)</f>
        <v>0</v>
      </c>
      <c r="FO132" s="69">
        <f ca="1">IFERROR((NORMSDIST(-(((LN($EP132/$AC$27)+(#REF!+($O$48^2)/2)*$O$52)/($O$48*SQRT($O$52)))-$O$48*SQRT($O$52)))*$AC$27*EXP(-#REF!*$O$52)-NORMSDIST(-((LN($EP132/$AC$27)+(#REF!+($O$48^2)/2)*$O$52)/($O$48*SQRT($O$52))))*$EP132)*100*$AB$27,0)</f>
        <v>0</v>
      </c>
      <c r="FP132" s="69">
        <f ca="1">IFERROR((NORMSDIST(-(((LN($EP132/$AC$28)+(#REF!+($O$48^2)/2)*$O$52)/($O$48*SQRT($O$52)))-$O$48*SQRT($O$52)))*$AC$28*EXP(-#REF!*$O$52)-NORMSDIST(-((LN($EP132/$AC$28)+(#REF!+($O$48^2)/2)*$O$52)/($O$48*SQRT($O$52))))*$EP132)*100*$AB$28,0)</f>
        <v>0</v>
      </c>
      <c r="FQ132" s="69">
        <f ca="1">IFERROR((NORMSDIST(-(((LN($EP132/$AC$29)+(#REF!+($O$48^2)/2)*$O$52)/($O$48*SQRT($O$52)))-$O$48*SQRT($O$52)))*$AC$29*EXP(-#REF!*$O$52)-NORMSDIST(-((LN($EP132/$AC$29)+(#REF!+($O$48^2)/2)*$O$52)/($O$48*SQRT($O$52))))*$EP132)*100*$AB$29,0)</f>
        <v>0</v>
      </c>
      <c r="FR132" s="69">
        <f ca="1">IFERROR((NORMSDIST(-(((LN($EP132/$AC$30)+(#REF!+($O$48^2)/2)*$O$52)/($O$48*SQRT($O$52)))-$O$48*SQRT($O$52)))*$AC$30*EXP(-#REF!*$O$52)-NORMSDIST(-((LN($EP132/$AC$30)+(#REF!+($O$48^2)/2)*$O$52)/($O$48*SQRT($O$52))))*$EP132)*100*$AB$30,0)</f>
        <v>0</v>
      </c>
      <c r="FS132" s="69">
        <f ca="1">IFERROR((NORMSDIST(-(((LN($EP132/$AC$31)+(#REF!+($O$48^2)/2)*$O$52)/($O$48*SQRT($O$52)))-$O$48*SQRT($O$52)))*$AC$31*EXP(-#REF!*$O$52)-NORMSDIST(-((LN($EP132/$AC$31)+(#REF!+($O$48^2)/2)*$O$52)/($O$48*SQRT($O$52))))*$EP132)*100*$AB$31,0)</f>
        <v>0</v>
      </c>
      <c r="FT132" s="69">
        <f ca="1">IFERROR((NORMSDIST(-(((LN($EP132/$AC$32)+(#REF!+($O$48^2)/2)*$O$52)/($O$48*SQRT($O$52)))-$O$48*SQRT($O$52)))*$AC$32*EXP(-#REF!*$O$52)-NORMSDIST(-((LN($EP132/$AC$32)+(#REF!+($O$48^2)/2)*$O$52)/($O$48*SQRT($O$52))))*$EP132)*100*$AB$32,0)</f>
        <v>0</v>
      </c>
      <c r="FU132" s="69">
        <f ca="1">IFERROR((NORMSDIST(-(((LN($EP132/$AC$33)+(#REF!+($O$48^2)/2)*$O$52)/($O$48*SQRT($O$52)))-$O$48*SQRT($O$52)))*$AC$33*EXP(-#REF!*$O$52)-NORMSDIST(-((LN($EP132/$AC$33)+(#REF!+($O$48^2)/2)*$O$52)/($O$48*SQRT($O$52))))*$EP132)*100*$AB$33,0)</f>
        <v>0</v>
      </c>
      <c r="FV132" s="69">
        <f ca="1">IFERROR((NORMSDIST(-(((LN($EP132/$AC$34)+(#REF!+($O$48^2)/2)*$O$52)/($O$48*SQRT($O$52)))-$O$48*SQRT($O$52)))*$AC$34*EXP(-#REF!*$O$52)-NORMSDIST(-((LN($EP132/$AC$34)+(#REF!+($O$48^2)/2)*$O$52)/($O$48*SQRT($O$52))))*$EP132)*100*$AB$34,0)</f>
        <v>0</v>
      </c>
      <c r="FW132" s="69">
        <f ca="1">IFERROR((NORMSDIST(-(((LN($EP132/$AC$35)+(#REF!+($O$48^2)/2)*$O$52)/($O$48*SQRT($O$52)))-$O$48*SQRT($O$52)))*$AC$35*EXP(-#REF!*$O$52)-NORMSDIST(-((LN($EP132/$AC$35)+(#REF!+($O$48^2)/2)*$O$52)/($O$48*SQRT($O$52))))*$EP132)*100*$AB$35,0)</f>
        <v>0</v>
      </c>
      <c r="FX132" s="69">
        <f ca="1">IFERROR((NORMSDIST(-(((LN($EP132/$AC$36)+(#REF!+($O$48^2)/2)*$O$52)/($O$48*SQRT($O$52)))-$O$48*SQRT($O$52)))*$AC$36*EXP(-#REF!*$O$52)-NORMSDIST(-((LN($EP132/$AC$36)+(#REF!+($O$48^2)/2)*$O$52)/($O$48*SQRT($O$52))))*$EP132)*100*$AB$36,0)</f>
        <v>0</v>
      </c>
      <c r="FY132" s="69">
        <f ca="1">IFERROR((NORMSDIST(-(((LN($EP132/$AC$37)+(#REF!+($O$48^2)/2)*$O$52)/($O$48*SQRT($O$52)))-$O$48*SQRT($O$52)))*$AC$37*EXP(-#REF!*$O$52)-NORMSDIST(-((LN($EP132/$AC$37)+(#REF!+($O$48^2)/2)*$O$52)/($O$48*SQRT($O$52))))*$EP132)*100*$AB$37,0)</f>
        <v>0</v>
      </c>
      <c r="FZ132" s="69">
        <f ca="1">IFERROR((NORMSDIST(-(((LN($EP132/$AC$38)+(#REF!+($O$48^2)/2)*$O$52)/($O$48*SQRT($O$52)))-$O$48*SQRT($O$52)))*$AC$38*EXP(-#REF!*$O$52)-NORMSDIST(-((LN($EP132/$AC$38)+(#REF!+($O$48^2)/2)*$O$52)/($O$48*SQRT($O$52))))*$EP132)*100*$AB$38,0)</f>
        <v>0</v>
      </c>
      <c r="GA132" s="69">
        <f ca="1">IFERROR((NORMSDIST(-(((LN($EP132/$AC$39)+(#REF!+($O$48^2)/2)*$O$52)/($O$48*SQRT($O$52)))-$O$48*SQRT($O$52)))*$AC$39*EXP(-#REF!*$O$52)-NORMSDIST(-((LN($EP132/$AC$39)+(#REF!+($O$48^2)/2)*$O$52)/($O$48*SQRT($O$52))))*$EP132)*100*$AB$39,0)</f>
        <v>0</v>
      </c>
      <c r="GB132" s="69">
        <f ca="1">IFERROR((NORMSDIST(-(((LN($EP132/$AC$40)+(#REF!+($O$48^2)/2)*$O$52)/($O$48*SQRT($O$52)))-$O$48*SQRT($O$52)))*$AC$40*EXP(-#REF!*$O$52)-NORMSDIST(-((LN($EP132/$AC$40)+(#REF!+($O$48^2)/2)*$O$52)/($O$48*SQRT($O$52))))*$EP132)*100*$AB$40,0)</f>
        <v>0</v>
      </c>
      <c r="GC132" s="69">
        <f ca="1">IFERROR((NORMSDIST(-(((LN($EP132/$AC$41)+(#REF!+($O$48^2)/2)*$O$52)/($O$48*SQRT($O$52)))-$O$48*SQRT($O$52)))*$AC$41*EXP(-#REF!*$O$52)-NORMSDIST(-((LN($EP132/$AC$41)+(#REF!+($O$48^2)/2)*$O$52)/($O$48*SQRT($O$52))))*$EP132)*100*$AB$41,0)</f>
        <v>0</v>
      </c>
      <c r="GD132" s="69">
        <f ca="1">IFERROR((NORMSDIST(-(((LN($EP132/$AC$42)+(#REF!+($O$48^2)/2)*$O$52)/($O$48*SQRT($O$52)))-$O$48*SQRT($O$52)))*$AC$42*EXP(-#REF!*$O$52)-NORMSDIST(-((LN($EP132/$AC$42)+(#REF!+($O$48^2)/2)*$O$52)/($O$48*SQRT($O$52))))*$EP132)*100*$AB$42,0)</f>
        <v>0</v>
      </c>
      <c r="GE132" s="102">
        <f t="shared" ca="1" si="189"/>
        <v>0</v>
      </c>
    </row>
    <row r="133" spans="103:187">
      <c r="CY133" s="68">
        <f t="shared" si="186"/>
        <v>5221.9691526976239</v>
      </c>
      <c r="CZ133" s="69">
        <f t="shared" si="190"/>
        <v>0</v>
      </c>
      <c r="DA133" s="69">
        <f t="shared" si="191"/>
        <v>0</v>
      </c>
      <c r="DB133" s="69">
        <f t="shared" si="192"/>
        <v>0</v>
      </c>
      <c r="DC133" s="69">
        <f t="shared" si="193"/>
        <v>0</v>
      </c>
      <c r="DD133" s="69">
        <f t="shared" si="194"/>
        <v>0</v>
      </c>
      <c r="DE133" s="69">
        <f t="shared" si="195"/>
        <v>0</v>
      </c>
      <c r="DF133" s="69">
        <f t="shared" si="196"/>
        <v>0</v>
      </c>
      <c r="DG133" s="69">
        <f t="shared" si="197"/>
        <v>0</v>
      </c>
      <c r="DH133" s="69">
        <f t="shared" si="198"/>
        <v>0</v>
      </c>
      <c r="DI133" s="69">
        <f t="shared" si="199"/>
        <v>0</v>
      </c>
      <c r="DJ133" s="69">
        <f t="shared" si="200"/>
        <v>0</v>
      </c>
      <c r="DK133" s="69">
        <f t="shared" si="201"/>
        <v>0</v>
      </c>
      <c r="DL133" s="69">
        <f t="shared" si="202"/>
        <v>0</v>
      </c>
      <c r="DM133" s="69">
        <f t="shared" si="203"/>
        <v>0</v>
      </c>
      <c r="DN133" s="69">
        <f t="shared" si="204"/>
        <v>0</v>
      </c>
      <c r="DO133" s="69">
        <f t="shared" si="205"/>
        <v>0</v>
      </c>
      <c r="DP133" s="69">
        <f t="shared" si="206"/>
        <v>0</v>
      </c>
      <c r="DQ133" s="69">
        <f t="shared" si="207"/>
        <v>0</v>
      </c>
      <c r="DR133" s="69">
        <f t="shared" si="208"/>
        <v>0</v>
      </c>
      <c r="DS133" s="69">
        <f t="shared" si="209"/>
        <v>0</v>
      </c>
      <c r="DT133" s="69">
        <f t="shared" si="210"/>
        <v>0</v>
      </c>
      <c r="DU133" s="69">
        <f t="shared" si="211"/>
        <v>0</v>
      </c>
      <c r="DV133" s="69">
        <f t="shared" si="212"/>
        <v>0</v>
      </c>
      <c r="DW133" s="69">
        <f t="shared" si="213"/>
        <v>0</v>
      </c>
      <c r="DX133" s="69">
        <f t="shared" si="214"/>
        <v>0</v>
      </c>
      <c r="DY133" s="69">
        <f t="shared" si="215"/>
        <v>0</v>
      </c>
      <c r="DZ133" s="69">
        <f t="shared" si="216"/>
        <v>0</v>
      </c>
      <c r="EA133" s="69">
        <f t="shared" si="217"/>
        <v>0</v>
      </c>
      <c r="EB133" s="69">
        <f t="shared" si="218"/>
        <v>0</v>
      </c>
      <c r="EC133" s="69">
        <f t="shared" si="219"/>
        <v>0</v>
      </c>
      <c r="ED133" s="69">
        <f t="shared" si="220"/>
        <v>0</v>
      </c>
      <c r="EE133" s="69">
        <f t="shared" si="221"/>
        <v>0</v>
      </c>
      <c r="EF133" s="69">
        <f t="shared" si="222"/>
        <v>0</v>
      </c>
      <c r="EG133" s="69">
        <f t="shared" si="223"/>
        <v>0</v>
      </c>
      <c r="EH133" s="69">
        <f t="shared" si="224"/>
        <v>0</v>
      </c>
      <c r="EI133" s="69">
        <f t="shared" si="225"/>
        <v>0</v>
      </c>
      <c r="EJ133" s="69">
        <f t="shared" si="226"/>
        <v>0</v>
      </c>
      <c r="EK133" s="69">
        <f t="shared" si="227"/>
        <v>0</v>
      </c>
      <c r="EL133" s="69">
        <f t="shared" si="228"/>
        <v>0</v>
      </c>
      <c r="EM133" s="69">
        <f t="shared" si="229"/>
        <v>0</v>
      </c>
      <c r="EN133" s="102">
        <f t="shared" si="187"/>
        <v>0</v>
      </c>
      <c r="EO133" s="58"/>
      <c r="EP133" s="68">
        <f t="shared" si="188"/>
        <v>5221.9691526976239</v>
      </c>
      <c r="EQ133" s="69">
        <f ca="1">IFERROR((NORMSDIST(-(((LN($EP133/$AC$3)+(#REF!+($O$48^2)/2)*$O$52)/($O$48*SQRT($O$52)))-$O$48*SQRT($O$52)))*$AC$3*EXP(-#REF!*$O$52)-NORMSDIST(-((LN($EP133/$AC$3)+(#REF!+($O$48^2)/2)*$O$52)/($O$48*SQRT($O$52))))*$EP133)*100*$AB$3,0)</f>
        <v>0</v>
      </c>
      <c r="ER133" s="69">
        <f ca="1">IFERROR((NORMSDIST(-(((LN($EP133/$AC$4)+(#REF!+($O$48^2)/2)*$O$52)/($O$48*SQRT($O$52)))-$O$48*SQRT($O$52)))*$AC$4*EXP(-#REF!*$O$52)-NORMSDIST(-((LN($EP133/$AC$4)+(#REF!+($O$48^2)/2)*$O$52)/($O$48*SQRT($O$52))))*$EP133)*100*$AB$4,0)</f>
        <v>0</v>
      </c>
      <c r="ES133" s="69">
        <f ca="1">IFERROR((NORMSDIST(-(((LN($EP133/$AC$5)+(#REF!+($O$48^2)/2)*$O$52)/($O$48*SQRT($O$52)))-$O$48*SQRT($O$52)))*$AC$5*EXP(-#REF!*$O$52)-NORMSDIST(-((LN($EP133/$AC$5)+(#REF!+($O$48^2)/2)*$O$52)/($O$48*SQRT($O$52))))*$EP133)*100*$AB$5,0)</f>
        <v>0</v>
      </c>
      <c r="ET133" s="69">
        <f ca="1">IFERROR((NORMSDIST(-(((LN($EP133/$AC$6)+(#REF!+($O$48^2)/2)*$O$52)/($O$48*SQRT($O$52)))-$O$48*SQRT($O$52)))*$AC$6*EXP(-#REF!*$O$52)-NORMSDIST(-((LN($EP133/$AC$6)+(#REF!+($O$48^2)/2)*$O$52)/($O$48*SQRT($O$52))))*$EP133)*100*$AB$6,0)</f>
        <v>0</v>
      </c>
      <c r="EU133" s="69">
        <f ca="1">IFERROR((NORMSDIST(-(((LN($EP133/$AC$7)+(#REF!+($O$48^2)/2)*$O$52)/($O$48*SQRT($O$52)))-$O$48*SQRT($O$52)))*$AC$7*EXP(-#REF!*$O$52)-NORMSDIST(-((LN($EP133/$AC$7)+(#REF!+($O$48^2)/2)*$O$52)/($O$48*SQRT($O$52))))*$EP133)*100*$AB$7,0)</f>
        <v>0</v>
      </c>
      <c r="EV133" s="69">
        <f ca="1">IFERROR((NORMSDIST(-(((LN($EP133/$AC$8)+(#REF!+($O$48^2)/2)*$O$52)/($O$48*SQRT($O$52)))-$O$48*SQRT($O$52)))*$AC$8*EXP(-#REF!*$O$52)-NORMSDIST(-((LN($EP133/$AC$8)+(#REF!+($O$48^2)/2)*$O$52)/($O$48*SQRT($O$52))))*$EP133)*100*$AB$8,0)</f>
        <v>0</v>
      </c>
      <c r="EW133" s="69">
        <f ca="1">IFERROR((NORMSDIST(-(((LN($EP133/$AC$9)+(#REF!+($O$48^2)/2)*$O$52)/($O$48*SQRT($O$52)))-$O$48*SQRT($O$52)))*$AC$9*EXP(-#REF!*$O$52)-NORMSDIST(-((LN($EP133/$AC$9)+(#REF!+($O$48^2)/2)*$O$52)/($O$48*SQRT($O$52))))*$EP133)*100*$AB$9,0)</f>
        <v>0</v>
      </c>
      <c r="EX133" s="69">
        <f ca="1">IFERROR((NORMSDIST(-(((LN($EP133/$AC$10)+(#REF!+($O$48^2)/2)*$O$52)/($O$48*SQRT($O$52)))-$O$48*SQRT($O$52)))*$AC$10*EXP(-#REF!*$O$52)-NORMSDIST(-((LN($EP133/$AC$10)+(#REF!+($O$48^2)/2)*$O$52)/($O$48*SQRT($O$52))))*$EP133)*100*$AB$10,0)</f>
        <v>0</v>
      </c>
      <c r="EY133" s="69">
        <f ca="1">IFERROR((NORMSDIST(-(((LN($EP133/$AC$11)+(#REF!+($O$48^2)/2)*$O$52)/($O$48*SQRT($O$52)))-$O$48*SQRT($O$52)))*$AC$11*EXP(-#REF!*$O$52)-NORMSDIST(-((LN($EP133/$AC$11)+(#REF!+($O$48^2)/2)*$O$52)/($O$48*SQRT($O$52))))*$EP133)*100*$AB$11,0)</f>
        <v>0</v>
      </c>
      <c r="EZ133" s="69">
        <f ca="1">IFERROR((NORMSDIST(-(((LN($EP133/$AC$12)+(#REF!+($O$48^2)/2)*$O$52)/($O$48*SQRT($O$52)))-$O$48*SQRT($O$52)))*$AC$12*EXP(-#REF!*$O$52)-NORMSDIST(-((LN($EP133/$AC$12)+(#REF!+($O$48^2)/2)*$O$52)/($O$48*SQRT($O$52))))*$EP133)*100*$AB$12,0)</f>
        <v>0</v>
      </c>
      <c r="FA133" s="69">
        <f ca="1">IFERROR((NORMSDIST(-(((LN($EP133/$AC$13)+(#REF!+($O$48^2)/2)*$O$52)/($O$48*SQRT($O$52)))-$O$48*SQRT($O$52)))*$AC$13*EXP(-#REF!*$O$52)-NORMSDIST(-((LN($EP133/$AC$13)+(#REF!+($O$48^2)/2)*$O$52)/($O$48*SQRT($O$52))))*$EP133)*100*$AB$13,0)</f>
        <v>0</v>
      </c>
      <c r="FB133" s="69">
        <f ca="1">IFERROR((NORMSDIST(-(((LN($EP133/$AC$14)+(#REF!+($O$48^2)/2)*$O$52)/($O$48*SQRT($O$52)))-$O$48*SQRT($O$52)))*$AC$14*EXP(-#REF!*$O$52)-NORMSDIST(-((LN($EP133/$AC$14)+(#REF!+($O$48^2)/2)*$O$52)/($O$48*SQRT($O$52))))*$EP133)*100*$AB$14,0)</f>
        <v>0</v>
      </c>
      <c r="FC133" s="69">
        <f ca="1">IFERROR((NORMSDIST(-(((LN($EP133/$AC$15)+(#REF!+($O$48^2)/2)*$O$52)/($O$48*SQRT($O$52)))-$O$48*SQRT($O$52)))*$AC$15*EXP(-#REF!*$O$52)-NORMSDIST(-((LN($EP133/$AC$15)+(#REF!+($O$48^2)/2)*$O$52)/($O$48*SQRT($O$52))))*$EP133)*100*$AB$15,0)</f>
        <v>0</v>
      </c>
      <c r="FD133" s="69">
        <f ca="1">IFERROR((NORMSDIST(-(((LN($EP133/$AC$16)+(#REF!+($O$48^2)/2)*$O$52)/($O$48*SQRT($O$52)))-$O$48*SQRT($O$52)))*$AC$16*EXP(-#REF!*$O$52)-NORMSDIST(-((LN($EP133/$AC$16)+(#REF!+($O$48^2)/2)*$O$52)/($O$48*SQRT($O$52))))*$EP133)*100*$AB$16,0)</f>
        <v>0</v>
      </c>
      <c r="FE133" s="69">
        <f ca="1">IFERROR((NORMSDIST(-(((LN($EP133/$AC$17)+(#REF!+($O$48^2)/2)*$O$52)/($O$48*SQRT($O$52)))-$O$48*SQRT($O$52)))*$AC$17*EXP(-#REF!*$O$52)-NORMSDIST(-((LN($EP133/$AC$17)+(#REF!+($O$48^2)/2)*$O$52)/($O$48*SQRT($O$52))))*$EP133)*100*$AB$17,0)</f>
        <v>0</v>
      </c>
      <c r="FF133" s="69">
        <f ca="1">IFERROR((NORMSDIST(-(((LN($EP133/$AC$18)+(#REF!+($O$48^2)/2)*$O$52)/($O$48*SQRT($O$52)))-$O$48*SQRT($O$52)))*$AC$18*EXP(-#REF!*$O$52)-NORMSDIST(-((LN($EP133/$AC$18)+(#REF!+($O$48^2)/2)*$O$52)/($O$48*SQRT($O$52))))*$EP133)*100*$AB$18,0)</f>
        <v>0</v>
      </c>
      <c r="FG133" s="69">
        <f ca="1">IFERROR((NORMSDIST(-(((LN($EP133/$AC$19)+(#REF!+($O$48^2)/2)*$O$52)/($O$48*SQRT($O$52)))-$O$48*SQRT($O$52)))*$AC$19*EXP(-#REF!*$O$52)-NORMSDIST(-((LN($EP133/$AC$19)+(#REF!+($O$48^2)/2)*$O$52)/($O$48*SQRT($O$52))))*$EP133)*100*$AB$19,0)</f>
        <v>0</v>
      </c>
      <c r="FH133" s="69">
        <f ca="1">IFERROR((NORMSDIST(-(((LN($EP133/$AC$20)+(#REF!+($O$48^2)/2)*$O$52)/($O$48*SQRT($O$52)))-$O$48*SQRT($O$52)))*$AC$20*EXP(-#REF!*$O$52)-NORMSDIST(-((LN($EP133/$AC$20)+(#REF!+($O$48^2)/2)*$O$52)/($O$48*SQRT($O$52))))*$EP133)*100*$AB$20,0)</f>
        <v>0</v>
      </c>
      <c r="FI133" s="69">
        <f ca="1">IFERROR((NORMSDIST(-(((LN($EP133/$AC$21)+(#REF!+($O$48^2)/2)*$O$52)/($O$48*SQRT($O$52)))-$O$48*SQRT($O$52)))*$AC$21*EXP(-#REF!*$O$52)-NORMSDIST(-((LN($EP133/$AC$21)+(#REF!+($O$48^2)/2)*$O$52)/($O$48*SQRT($O$52))))*$EP133)*100*$AB$21,0)</f>
        <v>0</v>
      </c>
      <c r="FJ133" s="69">
        <f ca="1">IFERROR((NORMSDIST(-(((LN($EP133/$AC$22)+(#REF!+($O$48^2)/2)*$O$52)/($O$48*SQRT($O$52)))-$O$48*SQRT($O$52)))*$AC$22*EXP(-#REF!*$O$52)-NORMSDIST(-((LN($EP133/$AC$22)+(#REF!+($O$48^2)/2)*$O$52)/($O$48*SQRT($O$52))))*$EP133)*100*$AB$22,0)</f>
        <v>0</v>
      </c>
      <c r="FK133" s="69">
        <f ca="1">IFERROR((NORMSDIST(-(((LN($EP133/$AC$23)+(#REF!+($O$48^2)/2)*$O$52)/($O$48*SQRT($O$52)))-$O$48*SQRT($O$52)))*$AC$23*EXP(-#REF!*$O$52)-NORMSDIST(-((LN($EP133/$AC$23)+(#REF!+($O$48^2)/2)*$O$52)/($O$48*SQRT($O$52))))*$EP133)*100*$AB$23,0)</f>
        <v>0</v>
      </c>
      <c r="FL133" s="69">
        <f ca="1">IFERROR((NORMSDIST(-(((LN($EP133/$AC$24)+(#REF!+($O$48^2)/2)*$O$52)/($O$48*SQRT($O$52)))-$O$48*SQRT($O$52)))*$AC$24*EXP(-#REF!*$O$52)-NORMSDIST(-((LN($EP133/$AC$24)+(#REF!+($O$48^2)/2)*$O$52)/($O$48*SQRT($O$52))))*$EP133)*100*$AB$24,0)</f>
        <v>0</v>
      </c>
      <c r="FM133" s="69">
        <f ca="1">IFERROR((NORMSDIST(-(((LN($EP133/$AC$25)+(#REF!+($O$48^2)/2)*$O$52)/($O$48*SQRT($O$52)))-$O$48*SQRT($O$52)))*$AC$25*EXP(-#REF!*$O$52)-NORMSDIST(-((LN($EP133/$AC$25)+(#REF!+($O$48^2)/2)*$O$52)/($O$48*SQRT($O$52))))*$EP133)*100*$AB$25,0)</f>
        <v>0</v>
      </c>
      <c r="FN133" s="69">
        <f ca="1">IFERROR((NORMSDIST(-(((LN($EP133/$AC$26)+(#REF!+($O$48^2)/2)*$O$52)/($O$48*SQRT($O$52)))-$O$48*SQRT($O$52)))*$AC$26*EXP(-#REF!*$O$52)-NORMSDIST(-((LN($EP133/$AC$26)+(#REF!+($O$48^2)/2)*$O$52)/($O$48*SQRT($O$52))))*$EP133)*100*$AB$26,0)</f>
        <v>0</v>
      </c>
      <c r="FO133" s="69">
        <f ca="1">IFERROR((NORMSDIST(-(((LN($EP133/$AC$27)+(#REF!+($O$48^2)/2)*$O$52)/($O$48*SQRT($O$52)))-$O$48*SQRT($O$52)))*$AC$27*EXP(-#REF!*$O$52)-NORMSDIST(-((LN($EP133/$AC$27)+(#REF!+($O$48^2)/2)*$O$52)/($O$48*SQRT($O$52))))*$EP133)*100*$AB$27,0)</f>
        <v>0</v>
      </c>
      <c r="FP133" s="69">
        <f ca="1">IFERROR((NORMSDIST(-(((LN($EP133/$AC$28)+(#REF!+($O$48^2)/2)*$O$52)/($O$48*SQRT($O$52)))-$O$48*SQRT($O$52)))*$AC$28*EXP(-#REF!*$O$52)-NORMSDIST(-((LN($EP133/$AC$28)+(#REF!+($O$48^2)/2)*$O$52)/($O$48*SQRT($O$52))))*$EP133)*100*$AB$28,0)</f>
        <v>0</v>
      </c>
      <c r="FQ133" s="69">
        <f ca="1">IFERROR((NORMSDIST(-(((LN($EP133/$AC$29)+(#REF!+($O$48^2)/2)*$O$52)/($O$48*SQRT($O$52)))-$O$48*SQRT($O$52)))*$AC$29*EXP(-#REF!*$O$52)-NORMSDIST(-((LN($EP133/$AC$29)+(#REF!+($O$48^2)/2)*$O$52)/($O$48*SQRT($O$52))))*$EP133)*100*$AB$29,0)</f>
        <v>0</v>
      </c>
      <c r="FR133" s="69">
        <f ca="1">IFERROR((NORMSDIST(-(((LN($EP133/$AC$30)+(#REF!+($O$48^2)/2)*$O$52)/($O$48*SQRT($O$52)))-$O$48*SQRT($O$52)))*$AC$30*EXP(-#REF!*$O$52)-NORMSDIST(-((LN($EP133/$AC$30)+(#REF!+($O$48^2)/2)*$O$52)/($O$48*SQRT($O$52))))*$EP133)*100*$AB$30,0)</f>
        <v>0</v>
      </c>
      <c r="FS133" s="69">
        <f ca="1">IFERROR((NORMSDIST(-(((LN($EP133/$AC$31)+(#REF!+($O$48^2)/2)*$O$52)/($O$48*SQRT($O$52)))-$O$48*SQRT($O$52)))*$AC$31*EXP(-#REF!*$O$52)-NORMSDIST(-((LN($EP133/$AC$31)+(#REF!+($O$48^2)/2)*$O$52)/($O$48*SQRT($O$52))))*$EP133)*100*$AB$31,0)</f>
        <v>0</v>
      </c>
      <c r="FT133" s="69">
        <f ca="1">IFERROR((NORMSDIST(-(((LN($EP133/$AC$32)+(#REF!+($O$48^2)/2)*$O$52)/($O$48*SQRT($O$52)))-$O$48*SQRT($O$52)))*$AC$32*EXP(-#REF!*$O$52)-NORMSDIST(-((LN($EP133/$AC$32)+(#REF!+($O$48^2)/2)*$O$52)/($O$48*SQRT($O$52))))*$EP133)*100*$AB$32,0)</f>
        <v>0</v>
      </c>
      <c r="FU133" s="69">
        <f ca="1">IFERROR((NORMSDIST(-(((LN($EP133/$AC$33)+(#REF!+($O$48^2)/2)*$O$52)/($O$48*SQRT($O$52)))-$O$48*SQRT($O$52)))*$AC$33*EXP(-#REF!*$O$52)-NORMSDIST(-((LN($EP133/$AC$33)+(#REF!+($O$48^2)/2)*$O$52)/($O$48*SQRT($O$52))))*$EP133)*100*$AB$33,0)</f>
        <v>0</v>
      </c>
      <c r="FV133" s="69">
        <f ca="1">IFERROR((NORMSDIST(-(((LN($EP133/$AC$34)+(#REF!+($O$48^2)/2)*$O$52)/($O$48*SQRT($O$52)))-$O$48*SQRT($O$52)))*$AC$34*EXP(-#REF!*$O$52)-NORMSDIST(-((LN($EP133/$AC$34)+(#REF!+($O$48^2)/2)*$O$52)/($O$48*SQRT($O$52))))*$EP133)*100*$AB$34,0)</f>
        <v>0</v>
      </c>
      <c r="FW133" s="69">
        <f ca="1">IFERROR((NORMSDIST(-(((LN($EP133/$AC$35)+(#REF!+($O$48^2)/2)*$O$52)/($O$48*SQRT($O$52)))-$O$48*SQRT($O$52)))*$AC$35*EXP(-#REF!*$O$52)-NORMSDIST(-((LN($EP133/$AC$35)+(#REF!+($O$48^2)/2)*$O$52)/($O$48*SQRT($O$52))))*$EP133)*100*$AB$35,0)</f>
        <v>0</v>
      </c>
      <c r="FX133" s="69">
        <f ca="1">IFERROR((NORMSDIST(-(((LN($EP133/$AC$36)+(#REF!+($O$48^2)/2)*$O$52)/($O$48*SQRT($O$52)))-$O$48*SQRT($O$52)))*$AC$36*EXP(-#REF!*$O$52)-NORMSDIST(-((LN($EP133/$AC$36)+(#REF!+($O$48^2)/2)*$O$52)/($O$48*SQRT($O$52))))*$EP133)*100*$AB$36,0)</f>
        <v>0</v>
      </c>
      <c r="FY133" s="69">
        <f ca="1">IFERROR((NORMSDIST(-(((LN($EP133/$AC$37)+(#REF!+($O$48^2)/2)*$O$52)/($O$48*SQRT($O$52)))-$O$48*SQRT($O$52)))*$AC$37*EXP(-#REF!*$O$52)-NORMSDIST(-((LN($EP133/$AC$37)+(#REF!+($O$48^2)/2)*$O$52)/($O$48*SQRT($O$52))))*$EP133)*100*$AB$37,0)</f>
        <v>0</v>
      </c>
      <c r="FZ133" s="69">
        <f ca="1">IFERROR((NORMSDIST(-(((LN($EP133/$AC$38)+(#REF!+($O$48^2)/2)*$O$52)/($O$48*SQRT($O$52)))-$O$48*SQRT($O$52)))*$AC$38*EXP(-#REF!*$O$52)-NORMSDIST(-((LN($EP133/$AC$38)+(#REF!+($O$48^2)/2)*$O$52)/($O$48*SQRT($O$52))))*$EP133)*100*$AB$38,0)</f>
        <v>0</v>
      </c>
      <c r="GA133" s="69">
        <f ca="1">IFERROR((NORMSDIST(-(((LN($EP133/$AC$39)+(#REF!+($O$48^2)/2)*$O$52)/($O$48*SQRT($O$52)))-$O$48*SQRT($O$52)))*$AC$39*EXP(-#REF!*$O$52)-NORMSDIST(-((LN($EP133/$AC$39)+(#REF!+($O$48^2)/2)*$O$52)/($O$48*SQRT($O$52))))*$EP133)*100*$AB$39,0)</f>
        <v>0</v>
      </c>
      <c r="GB133" s="69">
        <f ca="1">IFERROR((NORMSDIST(-(((LN($EP133/$AC$40)+(#REF!+($O$48^2)/2)*$O$52)/($O$48*SQRT($O$52)))-$O$48*SQRT($O$52)))*$AC$40*EXP(-#REF!*$O$52)-NORMSDIST(-((LN($EP133/$AC$40)+(#REF!+($O$48^2)/2)*$O$52)/($O$48*SQRT($O$52))))*$EP133)*100*$AB$40,0)</f>
        <v>0</v>
      </c>
      <c r="GC133" s="69">
        <f ca="1">IFERROR((NORMSDIST(-(((LN($EP133/$AC$41)+(#REF!+($O$48^2)/2)*$O$52)/($O$48*SQRT($O$52)))-$O$48*SQRT($O$52)))*$AC$41*EXP(-#REF!*$O$52)-NORMSDIST(-((LN($EP133/$AC$41)+(#REF!+($O$48^2)/2)*$O$52)/($O$48*SQRT($O$52))))*$EP133)*100*$AB$41,0)</f>
        <v>0</v>
      </c>
      <c r="GD133" s="69">
        <f ca="1">IFERROR((NORMSDIST(-(((LN($EP133/$AC$42)+(#REF!+($O$48^2)/2)*$O$52)/($O$48*SQRT($O$52)))-$O$48*SQRT($O$52)))*$AC$42*EXP(-#REF!*$O$52)-NORMSDIST(-((LN($EP133/$AC$42)+(#REF!+($O$48^2)/2)*$O$52)/($O$48*SQRT($O$52))))*$EP133)*100*$AB$42,0)</f>
        <v>0</v>
      </c>
      <c r="GE133" s="102">
        <f t="shared" ca="1" si="189"/>
        <v>0</v>
      </c>
    </row>
    <row r="134" spans="103:187">
      <c r="CY134" s="92">
        <f t="shared" si="186"/>
        <v>5326.4085357515769</v>
      </c>
      <c r="CZ134" s="93">
        <f t="shared" si="190"/>
        <v>0</v>
      </c>
      <c r="DA134" s="93">
        <f t="shared" si="191"/>
        <v>0</v>
      </c>
      <c r="DB134" s="93">
        <f t="shared" si="192"/>
        <v>0</v>
      </c>
      <c r="DC134" s="93">
        <f t="shared" si="193"/>
        <v>0</v>
      </c>
      <c r="DD134" s="93">
        <f t="shared" si="194"/>
        <v>0</v>
      </c>
      <c r="DE134" s="93">
        <f t="shared" si="195"/>
        <v>0</v>
      </c>
      <c r="DF134" s="93">
        <f t="shared" si="196"/>
        <v>0</v>
      </c>
      <c r="DG134" s="93">
        <f t="shared" si="197"/>
        <v>0</v>
      </c>
      <c r="DH134" s="93">
        <f t="shared" si="198"/>
        <v>0</v>
      </c>
      <c r="DI134" s="93">
        <f t="shared" si="199"/>
        <v>0</v>
      </c>
      <c r="DJ134" s="93">
        <f t="shared" si="200"/>
        <v>0</v>
      </c>
      <c r="DK134" s="93">
        <f t="shared" si="201"/>
        <v>0</v>
      </c>
      <c r="DL134" s="93">
        <f t="shared" si="202"/>
        <v>0</v>
      </c>
      <c r="DM134" s="93">
        <f t="shared" si="203"/>
        <v>0</v>
      </c>
      <c r="DN134" s="93">
        <f t="shared" si="204"/>
        <v>0</v>
      </c>
      <c r="DO134" s="93">
        <f t="shared" si="205"/>
        <v>0</v>
      </c>
      <c r="DP134" s="93">
        <f t="shared" si="206"/>
        <v>0</v>
      </c>
      <c r="DQ134" s="93">
        <f t="shared" si="207"/>
        <v>0</v>
      </c>
      <c r="DR134" s="93">
        <f t="shared" si="208"/>
        <v>0</v>
      </c>
      <c r="DS134" s="93">
        <f t="shared" si="209"/>
        <v>0</v>
      </c>
      <c r="DT134" s="93">
        <f t="shared" si="210"/>
        <v>0</v>
      </c>
      <c r="DU134" s="93">
        <f t="shared" si="211"/>
        <v>0</v>
      </c>
      <c r="DV134" s="93">
        <f t="shared" si="212"/>
        <v>0</v>
      </c>
      <c r="DW134" s="93">
        <f t="shared" si="213"/>
        <v>0</v>
      </c>
      <c r="DX134" s="93">
        <f t="shared" si="214"/>
        <v>0</v>
      </c>
      <c r="DY134" s="93">
        <f t="shared" si="215"/>
        <v>0</v>
      </c>
      <c r="DZ134" s="93">
        <f t="shared" si="216"/>
        <v>0</v>
      </c>
      <c r="EA134" s="93">
        <f t="shared" si="217"/>
        <v>0</v>
      </c>
      <c r="EB134" s="93">
        <f t="shared" si="218"/>
        <v>0</v>
      </c>
      <c r="EC134" s="93">
        <f t="shared" si="219"/>
        <v>0</v>
      </c>
      <c r="ED134" s="93">
        <f t="shared" si="220"/>
        <v>0</v>
      </c>
      <c r="EE134" s="93">
        <f t="shared" si="221"/>
        <v>0</v>
      </c>
      <c r="EF134" s="93">
        <f t="shared" si="222"/>
        <v>0</v>
      </c>
      <c r="EG134" s="93">
        <f t="shared" si="223"/>
        <v>0</v>
      </c>
      <c r="EH134" s="93">
        <f t="shared" si="224"/>
        <v>0</v>
      </c>
      <c r="EI134" s="93">
        <f t="shared" si="225"/>
        <v>0</v>
      </c>
      <c r="EJ134" s="93">
        <f t="shared" si="226"/>
        <v>0</v>
      </c>
      <c r="EK134" s="93">
        <f t="shared" si="227"/>
        <v>0</v>
      </c>
      <c r="EL134" s="93">
        <f t="shared" si="228"/>
        <v>0</v>
      </c>
      <c r="EM134" s="93">
        <f t="shared" si="229"/>
        <v>0</v>
      </c>
      <c r="EN134" s="104">
        <f t="shared" si="187"/>
        <v>0</v>
      </c>
      <c r="EO134" s="58"/>
      <c r="EP134" s="92">
        <f t="shared" si="188"/>
        <v>5326.4085357515769</v>
      </c>
      <c r="EQ134" s="93">
        <f ca="1">IFERROR((NORMSDIST(-(((LN($EP134/$AC$3)+(#REF!+($O$48^2)/2)*$O$52)/($O$48*SQRT($O$52)))-$O$48*SQRT($O$52)))*$AC$3*EXP(-#REF!*$O$52)-NORMSDIST(-((LN($EP134/$AC$3)+(#REF!+($O$48^2)/2)*$O$52)/($O$48*SQRT($O$52))))*$EP134)*100*$AB$3,0)</f>
        <v>0</v>
      </c>
      <c r="ER134" s="93">
        <f ca="1">IFERROR((NORMSDIST(-(((LN($EP134/$AC$4)+(#REF!+($O$48^2)/2)*$O$52)/($O$48*SQRT($O$52)))-$O$48*SQRT($O$52)))*$AC$4*EXP(-#REF!*$O$52)-NORMSDIST(-((LN($EP134/$AC$4)+(#REF!+($O$48^2)/2)*$O$52)/($O$48*SQRT($O$52))))*$EP134)*100*$AB$4,0)</f>
        <v>0</v>
      </c>
      <c r="ES134" s="93">
        <f ca="1">IFERROR((NORMSDIST(-(((LN($EP134/$AC$5)+(#REF!+($O$48^2)/2)*$O$52)/($O$48*SQRT($O$52)))-$O$48*SQRT($O$52)))*$AC$5*EXP(-#REF!*$O$52)-NORMSDIST(-((LN($EP134/$AC$5)+(#REF!+($O$48^2)/2)*$O$52)/($O$48*SQRT($O$52))))*$EP134)*100*$AB$5,0)</f>
        <v>0</v>
      </c>
      <c r="ET134" s="93">
        <f ca="1">IFERROR((NORMSDIST(-(((LN($EP134/$AC$6)+(#REF!+($O$48^2)/2)*$O$52)/($O$48*SQRT($O$52)))-$O$48*SQRT($O$52)))*$AC$6*EXP(-#REF!*$O$52)-NORMSDIST(-((LN($EP134/$AC$6)+(#REF!+($O$48^2)/2)*$O$52)/($O$48*SQRT($O$52))))*$EP134)*100*$AB$6,0)</f>
        <v>0</v>
      </c>
      <c r="EU134" s="93">
        <f ca="1">IFERROR((NORMSDIST(-(((LN($EP134/$AC$7)+(#REF!+($O$48^2)/2)*$O$52)/($O$48*SQRT($O$52)))-$O$48*SQRT($O$52)))*$AC$7*EXP(-#REF!*$O$52)-NORMSDIST(-((LN($EP134/$AC$7)+(#REF!+($O$48^2)/2)*$O$52)/($O$48*SQRT($O$52))))*$EP134)*100*$AB$7,0)</f>
        <v>0</v>
      </c>
      <c r="EV134" s="93">
        <f ca="1">IFERROR((NORMSDIST(-(((LN($EP134/$AC$8)+(#REF!+($O$48^2)/2)*$O$52)/($O$48*SQRT($O$52)))-$O$48*SQRT($O$52)))*$AC$8*EXP(-#REF!*$O$52)-NORMSDIST(-((LN($EP134/$AC$8)+(#REF!+($O$48^2)/2)*$O$52)/($O$48*SQRT($O$52))))*$EP134)*100*$AB$8,0)</f>
        <v>0</v>
      </c>
      <c r="EW134" s="93">
        <f ca="1">IFERROR((NORMSDIST(-(((LN($EP134/$AC$9)+(#REF!+($O$48^2)/2)*$O$52)/($O$48*SQRT($O$52)))-$O$48*SQRT($O$52)))*$AC$9*EXP(-#REF!*$O$52)-NORMSDIST(-((LN($EP134/$AC$9)+(#REF!+($O$48^2)/2)*$O$52)/($O$48*SQRT($O$52))))*$EP134)*100*$AB$9,0)</f>
        <v>0</v>
      </c>
      <c r="EX134" s="93">
        <f ca="1">IFERROR((NORMSDIST(-(((LN($EP134/$AC$10)+(#REF!+($O$48^2)/2)*$O$52)/($O$48*SQRT($O$52)))-$O$48*SQRT($O$52)))*$AC$10*EXP(-#REF!*$O$52)-NORMSDIST(-((LN($EP134/$AC$10)+(#REF!+($O$48^2)/2)*$O$52)/($O$48*SQRT($O$52))))*$EP134)*100*$AB$10,0)</f>
        <v>0</v>
      </c>
      <c r="EY134" s="93">
        <f ca="1">IFERROR((NORMSDIST(-(((LN($EP134/$AC$11)+(#REF!+($O$48^2)/2)*$O$52)/($O$48*SQRT($O$52)))-$O$48*SQRT($O$52)))*$AC$11*EXP(-#REF!*$O$52)-NORMSDIST(-((LN($EP134/$AC$11)+(#REF!+($O$48^2)/2)*$O$52)/($O$48*SQRT($O$52))))*$EP134)*100*$AB$11,0)</f>
        <v>0</v>
      </c>
      <c r="EZ134" s="93">
        <f ca="1">IFERROR((NORMSDIST(-(((LN($EP134/$AC$12)+(#REF!+($O$48^2)/2)*$O$52)/($O$48*SQRT($O$52)))-$O$48*SQRT($O$52)))*$AC$12*EXP(-#REF!*$O$52)-NORMSDIST(-((LN($EP134/$AC$12)+(#REF!+($O$48^2)/2)*$O$52)/($O$48*SQRT($O$52))))*$EP134)*100*$AB$12,0)</f>
        <v>0</v>
      </c>
      <c r="FA134" s="93">
        <f ca="1">IFERROR((NORMSDIST(-(((LN($EP134/$AC$13)+(#REF!+($O$48^2)/2)*$O$52)/($O$48*SQRT($O$52)))-$O$48*SQRT($O$52)))*$AC$13*EXP(-#REF!*$O$52)-NORMSDIST(-((LN($EP134/$AC$13)+(#REF!+($O$48^2)/2)*$O$52)/($O$48*SQRT($O$52))))*$EP134)*100*$AB$13,0)</f>
        <v>0</v>
      </c>
      <c r="FB134" s="93">
        <f ca="1">IFERROR((NORMSDIST(-(((LN($EP134/$AC$14)+(#REF!+($O$48^2)/2)*$O$52)/($O$48*SQRT($O$52)))-$O$48*SQRT($O$52)))*$AC$14*EXP(-#REF!*$O$52)-NORMSDIST(-((LN($EP134/$AC$14)+(#REF!+($O$48^2)/2)*$O$52)/($O$48*SQRT($O$52))))*$EP134)*100*$AB$14,0)</f>
        <v>0</v>
      </c>
      <c r="FC134" s="93">
        <f ca="1">IFERROR((NORMSDIST(-(((LN($EP134/$AC$15)+(#REF!+($O$48^2)/2)*$O$52)/($O$48*SQRT($O$52)))-$O$48*SQRT($O$52)))*$AC$15*EXP(-#REF!*$O$52)-NORMSDIST(-((LN($EP134/$AC$15)+(#REF!+($O$48^2)/2)*$O$52)/($O$48*SQRT($O$52))))*$EP134)*100*$AB$15,0)</f>
        <v>0</v>
      </c>
      <c r="FD134" s="93">
        <f ca="1">IFERROR((NORMSDIST(-(((LN($EP134/$AC$16)+(#REF!+($O$48^2)/2)*$O$52)/($O$48*SQRT($O$52)))-$O$48*SQRT($O$52)))*$AC$16*EXP(-#REF!*$O$52)-NORMSDIST(-((LN($EP134/$AC$16)+(#REF!+($O$48^2)/2)*$O$52)/($O$48*SQRT($O$52))))*$EP134)*100*$AB$16,0)</f>
        <v>0</v>
      </c>
      <c r="FE134" s="93">
        <f ca="1">IFERROR((NORMSDIST(-(((LN($EP134/$AC$17)+(#REF!+($O$48^2)/2)*$O$52)/($O$48*SQRT($O$52)))-$O$48*SQRT($O$52)))*$AC$17*EXP(-#REF!*$O$52)-NORMSDIST(-((LN($EP134/$AC$17)+(#REF!+($O$48^2)/2)*$O$52)/($O$48*SQRT($O$52))))*$EP134)*100*$AB$17,0)</f>
        <v>0</v>
      </c>
      <c r="FF134" s="93">
        <f ca="1">IFERROR((NORMSDIST(-(((LN($EP134/$AC$18)+(#REF!+($O$48^2)/2)*$O$52)/($O$48*SQRT($O$52)))-$O$48*SQRT($O$52)))*$AC$18*EXP(-#REF!*$O$52)-NORMSDIST(-((LN($EP134/$AC$18)+(#REF!+($O$48^2)/2)*$O$52)/($O$48*SQRT($O$52))))*$EP134)*100*$AB$18,0)</f>
        <v>0</v>
      </c>
      <c r="FG134" s="93">
        <f ca="1">IFERROR((NORMSDIST(-(((LN($EP134/$AC$19)+(#REF!+($O$48^2)/2)*$O$52)/($O$48*SQRT($O$52)))-$O$48*SQRT($O$52)))*$AC$19*EXP(-#REF!*$O$52)-NORMSDIST(-((LN($EP134/$AC$19)+(#REF!+($O$48^2)/2)*$O$52)/($O$48*SQRT($O$52))))*$EP134)*100*$AB$19,0)</f>
        <v>0</v>
      </c>
      <c r="FH134" s="93">
        <f ca="1">IFERROR((NORMSDIST(-(((LN($EP134/$AC$20)+(#REF!+($O$48^2)/2)*$O$52)/($O$48*SQRT($O$52)))-$O$48*SQRT($O$52)))*$AC$20*EXP(-#REF!*$O$52)-NORMSDIST(-((LN($EP134/$AC$20)+(#REF!+($O$48^2)/2)*$O$52)/($O$48*SQRT($O$52))))*$EP134)*100*$AB$20,0)</f>
        <v>0</v>
      </c>
      <c r="FI134" s="93">
        <f ca="1">IFERROR((NORMSDIST(-(((LN($EP134/$AC$21)+(#REF!+($O$48^2)/2)*$O$52)/($O$48*SQRT($O$52)))-$O$48*SQRT($O$52)))*$AC$21*EXP(-#REF!*$O$52)-NORMSDIST(-((LN($EP134/$AC$21)+(#REF!+($O$48^2)/2)*$O$52)/($O$48*SQRT($O$52))))*$EP134)*100*$AB$21,0)</f>
        <v>0</v>
      </c>
      <c r="FJ134" s="93">
        <f ca="1">IFERROR((NORMSDIST(-(((LN($EP134/$AC$22)+(#REF!+($O$48^2)/2)*$O$52)/($O$48*SQRT($O$52)))-$O$48*SQRT($O$52)))*$AC$22*EXP(-#REF!*$O$52)-NORMSDIST(-((LN($EP134/$AC$22)+(#REF!+($O$48^2)/2)*$O$52)/($O$48*SQRT($O$52))))*$EP134)*100*$AB$22,0)</f>
        <v>0</v>
      </c>
      <c r="FK134" s="93">
        <f ca="1">IFERROR((NORMSDIST(-(((LN($EP134/$AC$23)+(#REF!+($O$48^2)/2)*$O$52)/($O$48*SQRT($O$52)))-$O$48*SQRT($O$52)))*$AC$23*EXP(-#REF!*$O$52)-NORMSDIST(-((LN($EP134/$AC$23)+(#REF!+($O$48^2)/2)*$O$52)/($O$48*SQRT($O$52))))*$EP134)*100*$AB$23,0)</f>
        <v>0</v>
      </c>
      <c r="FL134" s="93">
        <f ca="1">IFERROR((NORMSDIST(-(((LN($EP134/$AC$24)+(#REF!+($O$48^2)/2)*$O$52)/($O$48*SQRT($O$52)))-$O$48*SQRT($O$52)))*$AC$24*EXP(-#REF!*$O$52)-NORMSDIST(-((LN($EP134/$AC$24)+(#REF!+($O$48^2)/2)*$O$52)/($O$48*SQRT($O$52))))*$EP134)*100*$AB$24,0)</f>
        <v>0</v>
      </c>
      <c r="FM134" s="93">
        <f ca="1">IFERROR((NORMSDIST(-(((LN($EP134/$AC$25)+(#REF!+($O$48^2)/2)*$O$52)/($O$48*SQRT($O$52)))-$O$48*SQRT($O$52)))*$AC$25*EXP(-#REF!*$O$52)-NORMSDIST(-((LN($EP134/$AC$25)+(#REF!+($O$48^2)/2)*$O$52)/($O$48*SQRT($O$52))))*$EP134)*100*$AB$25,0)</f>
        <v>0</v>
      </c>
      <c r="FN134" s="93">
        <f ca="1">IFERROR((NORMSDIST(-(((LN($EP134/$AC$26)+(#REF!+($O$48^2)/2)*$O$52)/($O$48*SQRT($O$52)))-$O$48*SQRT($O$52)))*$AC$26*EXP(-#REF!*$O$52)-NORMSDIST(-((LN($EP134/$AC$26)+(#REF!+($O$48^2)/2)*$O$52)/($O$48*SQRT($O$52))))*$EP134)*100*$AB$26,0)</f>
        <v>0</v>
      </c>
      <c r="FO134" s="93">
        <f ca="1">IFERROR((NORMSDIST(-(((LN($EP134/$AC$27)+(#REF!+($O$48^2)/2)*$O$52)/($O$48*SQRT($O$52)))-$O$48*SQRT($O$52)))*$AC$27*EXP(-#REF!*$O$52)-NORMSDIST(-((LN($EP134/$AC$27)+(#REF!+($O$48^2)/2)*$O$52)/($O$48*SQRT($O$52))))*$EP134)*100*$AB$27,0)</f>
        <v>0</v>
      </c>
      <c r="FP134" s="93">
        <f ca="1">IFERROR((NORMSDIST(-(((LN($EP134/$AC$28)+(#REF!+($O$48^2)/2)*$O$52)/($O$48*SQRT($O$52)))-$O$48*SQRT($O$52)))*$AC$28*EXP(-#REF!*$O$52)-NORMSDIST(-((LN($EP134/$AC$28)+(#REF!+($O$48^2)/2)*$O$52)/($O$48*SQRT($O$52))))*$EP134)*100*$AB$28,0)</f>
        <v>0</v>
      </c>
      <c r="FQ134" s="93">
        <f ca="1">IFERROR((NORMSDIST(-(((LN($EP134/$AC$29)+(#REF!+($O$48^2)/2)*$O$52)/($O$48*SQRT($O$52)))-$O$48*SQRT($O$52)))*$AC$29*EXP(-#REF!*$O$52)-NORMSDIST(-((LN($EP134/$AC$29)+(#REF!+($O$48^2)/2)*$O$52)/($O$48*SQRT($O$52))))*$EP134)*100*$AB$29,0)</f>
        <v>0</v>
      </c>
      <c r="FR134" s="93">
        <f ca="1">IFERROR((NORMSDIST(-(((LN($EP134/$AC$30)+(#REF!+($O$48^2)/2)*$O$52)/($O$48*SQRT($O$52)))-$O$48*SQRT($O$52)))*$AC$30*EXP(-#REF!*$O$52)-NORMSDIST(-((LN($EP134/$AC$30)+(#REF!+($O$48^2)/2)*$O$52)/($O$48*SQRT($O$52))))*$EP134)*100*$AB$30,0)</f>
        <v>0</v>
      </c>
      <c r="FS134" s="93">
        <f ca="1">IFERROR((NORMSDIST(-(((LN($EP134/$AC$31)+(#REF!+($O$48^2)/2)*$O$52)/($O$48*SQRT($O$52)))-$O$48*SQRT($O$52)))*$AC$31*EXP(-#REF!*$O$52)-NORMSDIST(-((LN($EP134/$AC$31)+(#REF!+($O$48^2)/2)*$O$52)/($O$48*SQRT($O$52))))*$EP134)*100*$AB$31,0)</f>
        <v>0</v>
      </c>
      <c r="FT134" s="93">
        <f ca="1">IFERROR((NORMSDIST(-(((LN($EP134/$AC$32)+(#REF!+($O$48^2)/2)*$O$52)/($O$48*SQRT($O$52)))-$O$48*SQRT($O$52)))*$AC$32*EXP(-#REF!*$O$52)-NORMSDIST(-((LN($EP134/$AC$32)+(#REF!+($O$48^2)/2)*$O$52)/($O$48*SQRT($O$52))))*$EP134)*100*$AB$32,0)</f>
        <v>0</v>
      </c>
      <c r="FU134" s="93">
        <f ca="1">IFERROR((NORMSDIST(-(((LN($EP134/$AC$33)+(#REF!+($O$48^2)/2)*$O$52)/($O$48*SQRT($O$52)))-$O$48*SQRT($O$52)))*$AC$33*EXP(-#REF!*$O$52)-NORMSDIST(-((LN($EP134/$AC$33)+(#REF!+($O$48^2)/2)*$O$52)/($O$48*SQRT($O$52))))*$EP134)*100*$AB$33,0)</f>
        <v>0</v>
      </c>
      <c r="FV134" s="93">
        <f ca="1">IFERROR((NORMSDIST(-(((LN($EP134/$AC$34)+(#REF!+($O$48^2)/2)*$O$52)/($O$48*SQRT($O$52)))-$O$48*SQRT($O$52)))*$AC$34*EXP(-#REF!*$O$52)-NORMSDIST(-((LN($EP134/$AC$34)+(#REF!+($O$48^2)/2)*$O$52)/($O$48*SQRT($O$52))))*$EP134)*100*$AB$34,0)</f>
        <v>0</v>
      </c>
      <c r="FW134" s="93">
        <f ca="1">IFERROR((NORMSDIST(-(((LN($EP134/$AC$35)+(#REF!+($O$48^2)/2)*$O$52)/($O$48*SQRT($O$52)))-$O$48*SQRT($O$52)))*$AC$35*EXP(-#REF!*$O$52)-NORMSDIST(-((LN($EP134/$AC$35)+(#REF!+($O$48^2)/2)*$O$52)/($O$48*SQRT($O$52))))*$EP134)*100*$AB$35,0)</f>
        <v>0</v>
      </c>
      <c r="FX134" s="93">
        <f ca="1">IFERROR((NORMSDIST(-(((LN($EP134/$AC$36)+(#REF!+($O$48^2)/2)*$O$52)/($O$48*SQRT($O$52)))-$O$48*SQRT($O$52)))*$AC$36*EXP(-#REF!*$O$52)-NORMSDIST(-((LN($EP134/$AC$36)+(#REF!+($O$48^2)/2)*$O$52)/($O$48*SQRT($O$52))))*$EP134)*100*$AB$36,0)</f>
        <v>0</v>
      </c>
      <c r="FY134" s="93">
        <f ca="1">IFERROR((NORMSDIST(-(((LN($EP134/$AC$37)+(#REF!+($O$48^2)/2)*$O$52)/($O$48*SQRT($O$52)))-$O$48*SQRT($O$52)))*$AC$37*EXP(-#REF!*$O$52)-NORMSDIST(-((LN($EP134/$AC$37)+(#REF!+($O$48^2)/2)*$O$52)/($O$48*SQRT($O$52))))*$EP134)*100*$AB$37,0)</f>
        <v>0</v>
      </c>
      <c r="FZ134" s="93">
        <f ca="1">IFERROR((NORMSDIST(-(((LN($EP134/$AC$38)+(#REF!+($O$48^2)/2)*$O$52)/($O$48*SQRT($O$52)))-$O$48*SQRT($O$52)))*$AC$38*EXP(-#REF!*$O$52)-NORMSDIST(-((LN($EP134/$AC$38)+(#REF!+($O$48^2)/2)*$O$52)/($O$48*SQRT($O$52))))*$EP134)*100*$AB$38,0)</f>
        <v>0</v>
      </c>
      <c r="GA134" s="93">
        <f ca="1">IFERROR((NORMSDIST(-(((LN($EP134/$AC$39)+(#REF!+($O$48^2)/2)*$O$52)/($O$48*SQRT($O$52)))-$O$48*SQRT($O$52)))*$AC$39*EXP(-#REF!*$O$52)-NORMSDIST(-((LN($EP134/$AC$39)+(#REF!+($O$48^2)/2)*$O$52)/($O$48*SQRT($O$52))))*$EP134)*100*$AB$39,0)</f>
        <v>0</v>
      </c>
      <c r="GB134" s="93">
        <f ca="1">IFERROR((NORMSDIST(-(((LN($EP134/$AC$40)+(#REF!+($O$48^2)/2)*$O$52)/($O$48*SQRT($O$52)))-$O$48*SQRT($O$52)))*$AC$40*EXP(-#REF!*$O$52)-NORMSDIST(-((LN($EP134/$AC$40)+(#REF!+($O$48^2)/2)*$O$52)/($O$48*SQRT($O$52))))*$EP134)*100*$AB$40,0)</f>
        <v>0</v>
      </c>
      <c r="GC134" s="93">
        <f ca="1">IFERROR((NORMSDIST(-(((LN($EP134/$AC$41)+(#REF!+($O$48^2)/2)*$O$52)/($O$48*SQRT($O$52)))-$O$48*SQRT($O$52)))*$AC$41*EXP(-#REF!*$O$52)-NORMSDIST(-((LN($EP134/$AC$41)+(#REF!+($O$48^2)/2)*$O$52)/($O$48*SQRT($O$52))))*$EP134)*100*$AB$41,0)</f>
        <v>0</v>
      </c>
      <c r="GD134" s="93">
        <f ca="1">IFERROR((NORMSDIST(-(((LN($EP134/$AC$42)+(#REF!+($O$48^2)/2)*$O$52)/($O$48*SQRT($O$52)))-$O$48*SQRT($O$52)))*$AC$42*EXP(-#REF!*$O$52)-NORMSDIST(-((LN($EP134/$AC$42)+(#REF!+($O$48^2)/2)*$O$52)/($O$48*SQRT($O$52))))*$EP134)*100*$AB$42,0)</f>
        <v>0</v>
      </c>
      <c r="GE134" s="104">
        <f t="shared" ca="1" si="189"/>
        <v>0</v>
      </c>
    </row>
  </sheetData>
  <sortState xmlns:xlrd2="http://schemas.microsoft.com/office/spreadsheetml/2017/richdata2" ref="S3:S14">
    <sortCondition ref="S3:S14"/>
  </sortState>
  <mergeCells count="21">
    <mergeCell ref="A73:A75"/>
    <mergeCell ref="L48:N48"/>
    <mergeCell ref="L49:N49"/>
    <mergeCell ref="L50:N50"/>
    <mergeCell ref="L51:N51"/>
    <mergeCell ref="L52:N52"/>
    <mergeCell ref="L53:N53"/>
    <mergeCell ref="L55:N55"/>
    <mergeCell ref="L56:N56"/>
    <mergeCell ref="L57:N57"/>
    <mergeCell ref="L58:N58"/>
    <mergeCell ref="L46:N46"/>
    <mergeCell ref="L54:N54"/>
    <mergeCell ref="L47:N47"/>
    <mergeCell ref="L40:N40"/>
    <mergeCell ref="L42:N42"/>
    <mergeCell ref="L36:N36"/>
    <mergeCell ref="L37:N37"/>
    <mergeCell ref="L38:N38"/>
    <mergeCell ref="L39:N39"/>
    <mergeCell ref="L45:N45"/>
  </mergeCells>
  <conditionalFormatting sqref="N3:O34">
    <cfRule type="cellIs" dxfId="193" priority="844" operator="greaterThan">
      <formula>0</formula>
    </cfRule>
  </conditionalFormatting>
  <conditionalFormatting sqref="N3:O34">
    <cfRule type="cellIs" dxfId="192" priority="845" operator="lessThan">
      <formula>0</formula>
    </cfRule>
  </conditionalFormatting>
  <conditionalFormatting sqref="B73:B74">
    <cfRule type="cellIs" dxfId="191" priority="846" operator="greaterThan">
      <formula>0</formula>
    </cfRule>
  </conditionalFormatting>
  <conditionalFormatting sqref="B73:B74">
    <cfRule type="cellIs" dxfId="190" priority="847" operator="lessThan">
      <formula>0</formula>
    </cfRule>
  </conditionalFormatting>
  <conditionalFormatting sqref="R3">
    <cfRule type="cellIs" dxfId="189" priority="852" operator="greaterThan">
      <formula>0</formula>
    </cfRule>
  </conditionalFormatting>
  <conditionalFormatting sqref="R3">
    <cfRule type="cellIs" dxfId="188" priority="853" operator="lessThan">
      <formula>0</formula>
    </cfRule>
  </conditionalFormatting>
  <conditionalFormatting sqref="B75">
    <cfRule type="cellIs" dxfId="187" priority="856" operator="greaterThan">
      <formula>0</formula>
    </cfRule>
  </conditionalFormatting>
  <conditionalFormatting sqref="B75">
    <cfRule type="cellIs" dxfId="186" priority="857" operator="lessThan">
      <formula>0</formula>
    </cfRule>
  </conditionalFormatting>
  <conditionalFormatting sqref="O37">
    <cfRule type="cellIs" dxfId="185" priority="972" operator="lessThan">
      <formula>0</formula>
    </cfRule>
  </conditionalFormatting>
  <conditionalFormatting sqref="O37">
    <cfRule type="cellIs" dxfId="184" priority="973" operator="greaterThan">
      <formula>0</formula>
    </cfRule>
  </conditionalFormatting>
  <conditionalFormatting sqref="J3:J5">
    <cfRule type="cellIs" dxfId="183" priority="840" operator="lessThan">
      <formula>0</formula>
    </cfRule>
    <cfRule type="cellIs" dxfId="182" priority="841" operator="greaterThan">
      <formula>0</formula>
    </cfRule>
  </conditionalFormatting>
  <conditionalFormatting sqref="J76">
    <cfRule type="cellIs" dxfId="181" priority="836" operator="lessThan">
      <formula>0</formula>
    </cfRule>
    <cfRule type="cellIs" dxfId="180" priority="837" operator="greaterThan">
      <formula>0</formula>
    </cfRule>
  </conditionalFormatting>
  <conditionalFormatting sqref="AA43">
    <cfRule type="cellIs" dxfId="179" priority="827" operator="greaterThan">
      <formula>0</formula>
    </cfRule>
  </conditionalFormatting>
  <conditionalFormatting sqref="AA43">
    <cfRule type="cellIs" dxfId="178" priority="828" operator="lessThan">
      <formula>0</formula>
    </cfRule>
  </conditionalFormatting>
  <conditionalFormatting sqref="O38">
    <cfRule type="cellIs" dxfId="177" priority="826" operator="lessThan">
      <formula>0</formula>
    </cfRule>
  </conditionalFormatting>
  <conditionalFormatting sqref="O39">
    <cfRule type="cellIs" dxfId="176" priority="825" operator="lessThan">
      <formula>0</formula>
    </cfRule>
  </conditionalFormatting>
  <conditionalFormatting sqref="Q3:Q42">
    <cfRule type="expression" dxfId="175" priority="814">
      <formula>$M$18-$S3&lt;0</formula>
    </cfRule>
  </conditionalFormatting>
  <conditionalFormatting sqref="Q3:Q42">
    <cfRule type="expression" dxfId="174" priority="812">
      <formula>$M$18-$S3&gt;0</formula>
    </cfRule>
  </conditionalFormatting>
  <conditionalFormatting sqref="N3:N34">
    <cfRule type="dataBar" priority="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J38:J40">
    <cfRule type="cellIs" dxfId="173" priority="697" operator="lessThan">
      <formula>0</formula>
    </cfRule>
    <cfRule type="cellIs" dxfId="172" priority="698" operator="greaterThan">
      <formula>0</formula>
    </cfRule>
  </conditionalFormatting>
  <conditionalFormatting sqref="R3">
    <cfRule type="cellIs" dxfId="171" priority="500" operator="equal">
      <formula>0</formula>
    </cfRule>
  </conditionalFormatting>
  <conditionalFormatting sqref="AC3:AC42 S3:S42">
    <cfRule type="expression" dxfId="170" priority="449">
      <formula>R3&gt;0</formula>
    </cfRule>
  </conditionalFormatting>
  <conditionalFormatting sqref="AC3:AC42 S3:S42">
    <cfRule type="expression" dxfId="169" priority="450">
      <formula>R3&lt;0</formula>
    </cfRule>
  </conditionalFormatting>
  <conditionalFormatting sqref="O36">
    <cfRule type="cellIs" dxfId="168" priority="448" operator="lessThan">
      <formula>0</formula>
    </cfRule>
  </conditionalFormatting>
  <conditionalFormatting sqref="T3:U3">
    <cfRule type="cellIs" dxfId="167" priority="299" operator="equal">
      <formula>0</formula>
    </cfRule>
  </conditionalFormatting>
  <conditionalFormatting sqref="T4:U4">
    <cfRule type="cellIs" dxfId="166" priority="298" operator="equal">
      <formula>0</formula>
    </cfRule>
  </conditionalFormatting>
  <conditionalFormatting sqref="T5:U5">
    <cfRule type="cellIs" dxfId="165" priority="297" operator="equal">
      <formula>0</formula>
    </cfRule>
  </conditionalFormatting>
  <conditionalFormatting sqref="T6:U6 T8:U8 T10:U10 T12:U12 T14:U14 T16:U16 T18:U18 T20:U20 T22:U22 T24:U24 T26:U26 T28:U28 T30:U30 T32:U32 T34:U34 T36:U36 T38:U38 T40:U40 T42:U42">
    <cfRule type="cellIs" dxfId="164" priority="273" operator="equal">
      <formula>0</formula>
    </cfRule>
  </conditionalFormatting>
  <conditionalFormatting sqref="T7:U7 T9:U9 T11:U11 T13:U13 T15:U15 T17:U17 T19:U19 T21:U21 T23:U23 T25:U25 T27:U27 T29:U29 T31:U31 T33:U33 T35:U35 T37:U37 T39:U39 T41:U41">
    <cfRule type="cellIs" dxfId="163" priority="272" operator="equal">
      <formula>0</formula>
    </cfRule>
  </conditionalFormatting>
  <conditionalFormatting sqref="C3:D3">
    <cfRule type="cellIs" dxfId="162" priority="237" operator="equal">
      <formula>0</formula>
    </cfRule>
  </conditionalFormatting>
  <conditionalFormatting sqref="C4:D4">
    <cfRule type="cellIs" dxfId="161" priority="236" operator="equal">
      <formula>0</formula>
    </cfRule>
  </conditionalFormatting>
  <conditionalFormatting sqref="C5:D5">
    <cfRule type="cellIs" dxfId="160" priority="235" operator="equal">
      <formula>0</formula>
    </cfRule>
  </conditionalFormatting>
  <conditionalFormatting sqref="C6:D6">
    <cfRule type="cellIs" dxfId="159" priority="233" operator="equal">
      <formula>0</formula>
    </cfRule>
  </conditionalFormatting>
  <conditionalFormatting sqref="G3">
    <cfRule type="cellIs" dxfId="158" priority="231" operator="equal">
      <formula>0</formula>
    </cfRule>
  </conditionalFormatting>
  <conditionalFormatting sqref="G4">
    <cfRule type="cellIs" dxfId="157" priority="230" operator="equal">
      <formula>0</formula>
    </cfRule>
  </conditionalFormatting>
  <conditionalFormatting sqref="G5">
    <cfRule type="cellIs" dxfId="156" priority="229" operator="equal">
      <formula>0</formula>
    </cfRule>
  </conditionalFormatting>
  <conditionalFormatting sqref="G6">
    <cfRule type="cellIs" dxfId="155" priority="228" operator="equal">
      <formula>0</formula>
    </cfRule>
  </conditionalFormatting>
  <conditionalFormatting sqref="B3:B6">
    <cfRule type="cellIs" dxfId="154" priority="225" operator="lessThan">
      <formula>0</formula>
    </cfRule>
    <cfRule type="cellIs" dxfId="153" priority="226" operator="greaterThan">
      <formula>0</formula>
    </cfRule>
  </conditionalFormatting>
  <conditionalFormatting sqref="E3:F6">
    <cfRule type="cellIs" dxfId="152" priority="215" operator="lessThan">
      <formula>0</formula>
    </cfRule>
    <cfRule type="cellIs" dxfId="151" priority="216" operator="greaterThan">
      <formula>0</formula>
    </cfRule>
    <cfRule type="cellIs" dxfId="150" priority="217" operator="equal">
      <formula>0</formula>
    </cfRule>
  </conditionalFormatting>
  <conditionalFormatting sqref="C38:D38">
    <cfRule type="cellIs" dxfId="149" priority="214" operator="equal">
      <formula>0</formula>
    </cfRule>
  </conditionalFormatting>
  <conditionalFormatting sqref="C39:D39">
    <cfRule type="cellIs" dxfId="148" priority="213" operator="equal">
      <formula>0</formula>
    </cfRule>
  </conditionalFormatting>
  <conditionalFormatting sqref="C40:D40">
    <cfRule type="cellIs" dxfId="147" priority="212" operator="equal">
      <formula>0</formula>
    </cfRule>
  </conditionalFormatting>
  <conditionalFormatting sqref="G38">
    <cfRule type="cellIs" dxfId="146" priority="211" operator="equal">
      <formula>0</formula>
    </cfRule>
  </conditionalFormatting>
  <conditionalFormatting sqref="G39">
    <cfRule type="cellIs" dxfId="145" priority="210" operator="equal">
      <formula>0</formula>
    </cfRule>
  </conditionalFormatting>
  <conditionalFormatting sqref="G40">
    <cfRule type="cellIs" dxfId="144" priority="209" operator="equal">
      <formula>0</formula>
    </cfRule>
  </conditionalFormatting>
  <conditionalFormatting sqref="B38:B40">
    <cfRule type="cellIs" dxfId="143" priority="207" operator="lessThan">
      <formula>0</formula>
    </cfRule>
    <cfRule type="cellIs" dxfId="142" priority="208" operator="greaterThan">
      <formula>0</formula>
    </cfRule>
  </conditionalFormatting>
  <conditionalFormatting sqref="E38:F40">
    <cfRule type="cellIs" dxfId="141" priority="204" operator="lessThan">
      <formula>0</formula>
    </cfRule>
    <cfRule type="cellIs" dxfId="140" priority="205" operator="greaterThan">
      <formula>0</formula>
    </cfRule>
    <cfRule type="cellIs" dxfId="139" priority="206" operator="equal">
      <formula>0</formula>
    </cfRule>
  </conditionalFormatting>
  <conditionalFormatting sqref="C41:D41 C43:D43 C45:D45 C47:D47 C49:D49 C51:D51 C53:D53">
    <cfRule type="cellIs" dxfId="138" priority="203" operator="equal">
      <formula>0</formula>
    </cfRule>
  </conditionalFormatting>
  <conditionalFormatting sqref="C42:D42 C44:D44 C46:D46 C48:D48 C50:D50 C52:D52">
    <cfRule type="cellIs" dxfId="137" priority="202" operator="equal">
      <formula>0</formula>
    </cfRule>
  </conditionalFormatting>
  <conditionalFormatting sqref="G41 G43 G45 G47 G49 G51 G53">
    <cfRule type="cellIs" dxfId="136" priority="201" operator="equal">
      <formula>0</formula>
    </cfRule>
  </conditionalFormatting>
  <conditionalFormatting sqref="G42 G44 G46 G48 G50 G52">
    <cfRule type="cellIs" dxfId="135" priority="200" operator="equal">
      <formula>0</formula>
    </cfRule>
  </conditionalFormatting>
  <conditionalFormatting sqref="B41:B53">
    <cfRule type="cellIs" dxfId="134" priority="198" operator="lessThan">
      <formula>0</formula>
    </cfRule>
    <cfRule type="cellIs" dxfId="133" priority="199" operator="greaterThan">
      <formula>0</formula>
    </cfRule>
  </conditionalFormatting>
  <conditionalFormatting sqref="E41:F53">
    <cfRule type="cellIs" dxfId="132" priority="195" operator="lessThan">
      <formula>0</formula>
    </cfRule>
    <cfRule type="cellIs" dxfId="131" priority="196" operator="greaterThan">
      <formula>0</formula>
    </cfRule>
    <cfRule type="cellIs" dxfId="130" priority="197" operator="equal">
      <formula>0</formula>
    </cfRule>
  </conditionalFormatting>
  <conditionalFormatting sqref="J6">
    <cfRule type="cellIs" dxfId="129" priority="193" operator="lessThan">
      <formula>0</formula>
    </cfRule>
    <cfRule type="cellIs" dxfId="128" priority="194" operator="greaterThan">
      <formula>0</formula>
    </cfRule>
  </conditionalFormatting>
  <conditionalFormatting sqref="J41:J53">
    <cfRule type="cellIs" dxfId="127" priority="191" operator="lessThan">
      <formula>0</formula>
    </cfRule>
    <cfRule type="cellIs" dxfId="126" priority="192" operator="greaterThan">
      <formula>0</formula>
    </cfRule>
  </conditionalFormatting>
  <conditionalFormatting sqref="X3:X42">
    <cfRule type="cellIs" dxfId="125" priority="190" operator="lessThan">
      <formula>0</formula>
    </cfRule>
  </conditionalFormatting>
  <conditionalFormatting sqref="AN6:AO6 AN8:AO8 AN10:AO10 AN12:AO12 AN14:AO14 AN16:AO16 AN18:AO18 AN20:AO20 AN22:AO22 AN24:AO24 AN26:AO26 AN28:AO28 AN30:AO30 AN32:AO32 AN34:AO34 AN36:AO36 AN38:AO38 AN40:AO40 AN42:AO42 AN44:AO44 AN46:AO46 AN48:AO48 AN50:AO50 AN52:AO52 AN54:AO54 AN56:AO56 AN58:AO58 AN60:AO60 AN62:AO62 AN64:AO64 AN66:AO66 AN68:AO68 AN70:AO70 AN72:AO72 AN74:AO74 AN76:AO76 AN78:AO78">
    <cfRule type="cellIs" dxfId="124" priority="145" operator="equal">
      <formula>0</formula>
    </cfRule>
  </conditionalFormatting>
  <conditionalFormatting sqref="AN7:AO7 AN9:AO9 AN13:AO13 AN15:AO15 AN17:AO17 AN19:AO19 AN21:AO21 AN23:AO23 AN25:AO25 AN27:AO27 AN29:AO29 AN31:AO31 AN33:AO33 AN35:AO35 AN37:AO37 AN39:AO39 AN41:AO41 AN43:AO43 AN45:AO45 AN47:AO47 AN49:AO49 AN51:AO51 AN53:AO53 AN55:AO55 AN57:AO57 AN59:AO59 AN61:AO61 AN63:AO63 AN65:AO65 AN67:AO67 AN69:AO69 AN71:AO71 AN73:AO73 AN75:AO75 AN77:AO77">
    <cfRule type="cellIs" dxfId="123" priority="144" operator="equal">
      <formula>0</formula>
    </cfRule>
  </conditionalFormatting>
  <conditionalFormatting sqref="AM6:AM10 AM12:AM78">
    <cfRule type="cellIs" dxfId="122" priority="142" operator="lessThan">
      <formula>0</formula>
    </cfRule>
    <cfRule type="cellIs" dxfId="121" priority="143" operator="greaterThan">
      <formula>0</formula>
    </cfRule>
  </conditionalFormatting>
  <conditionalFormatting sqref="AK3:AK5">
    <cfRule type="cellIs" dxfId="120" priority="170" operator="lessThan">
      <formula>0</formula>
    </cfRule>
    <cfRule type="cellIs" dxfId="119" priority="171" operator="greaterThan">
      <formula>0</formula>
    </cfRule>
  </conditionalFormatting>
  <conditionalFormatting sqref="AN3:AO3">
    <cfRule type="cellIs" dxfId="118" priority="169" operator="equal">
      <formula>0</formula>
    </cfRule>
  </conditionalFormatting>
  <conditionalFormatting sqref="AN4:AO4">
    <cfRule type="cellIs" dxfId="117" priority="168" operator="equal">
      <formula>0</formula>
    </cfRule>
  </conditionalFormatting>
  <conditionalFormatting sqref="AN5:AO5">
    <cfRule type="cellIs" dxfId="116" priority="167" operator="equal">
      <formula>0</formula>
    </cfRule>
  </conditionalFormatting>
  <conditionalFormatting sqref="AM3:AM5">
    <cfRule type="cellIs" dxfId="115" priority="165" operator="lessThan">
      <formula>0</formula>
    </cfRule>
    <cfRule type="cellIs" dxfId="114" priority="166" operator="greaterThan">
      <formula>0</formula>
    </cfRule>
  </conditionalFormatting>
  <conditionalFormatting sqref="AP3:AQ5">
    <cfRule type="cellIs" dxfId="113" priority="162" operator="lessThan">
      <formula>0</formula>
    </cfRule>
    <cfRule type="cellIs" dxfId="112" priority="163" operator="greaterThan">
      <formula>0</formula>
    </cfRule>
    <cfRule type="cellIs" dxfId="111" priority="164" operator="equal">
      <formula>0</formula>
    </cfRule>
  </conditionalFormatting>
  <conditionalFormatting sqref="AT3:AU3">
    <cfRule type="cellIs" dxfId="110" priority="161" operator="equal">
      <formula>0</formula>
    </cfRule>
  </conditionalFormatting>
  <conditionalFormatting sqref="AT4:AU4">
    <cfRule type="cellIs" dxfId="109" priority="160" operator="equal">
      <formula>0</formula>
    </cfRule>
  </conditionalFormatting>
  <conditionalFormatting sqref="AT5:AU5">
    <cfRule type="cellIs" dxfId="108" priority="159" operator="equal">
      <formula>0</formula>
    </cfRule>
  </conditionalFormatting>
  <conditionalFormatting sqref="AS3:AS5">
    <cfRule type="cellIs" dxfId="107" priority="157" operator="lessThan">
      <formula>0</formula>
    </cfRule>
    <cfRule type="cellIs" dxfId="106" priority="158" operator="greaterThan">
      <formula>0</formula>
    </cfRule>
  </conditionalFormatting>
  <conditionalFormatting sqref="AV3:AW5">
    <cfRule type="cellIs" dxfId="105" priority="154" operator="lessThan">
      <formula>0</formula>
    </cfRule>
    <cfRule type="cellIs" dxfId="104" priority="155" operator="greaterThan">
      <formula>0</formula>
    </cfRule>
    <cfRule type="cellIs" dxfId="103" priority="156" operator="equal">
      <formula>0</formula>
    </cfRule>
  </conditionalFormatting>
  <conditionalFormatting sqref="BA6:BB78">
    <cfRule type="cellIs" dxfId="102" priority="127" operator="lessThan">
      <formula>0</formula>
    </cfRule>
    <cfRule type="cellIs" dxfId="101" priority="128" operator="greaterThan">
      <formula>0</formula>
    </cfRule>
    <cfRule type="cellIs" dxfId="100" priority="129" operator="equal">
      <formula>0</formula>
    </cfRule>
  </conditionalFormatting>
  <conditionalFormatting sqref="AY3:AZ3">
    <cfRule type="cellIs" dxfId="99" priority="153" operator="equal">
      <formula>0</formula>
    </cfRule>
  </conditionalFormatting>
  <conditionalFormatting sqref="AY4:AZ4">
    <cfRule type="cellIs" dxfId="98" priority="152" operator="equal">
      <formula>0</formula>
    </cfRule>
  </conditionalFormatting>
  <conditionalFormatting sqref="AY5:AZ5">
    <cfRule type="cellIs" dxfId="97" priority="151" operator="equal">
      <formula>0</formula>
    </cfRule>
  </conditionalFormatting>
  <conditionalFormatting sqref="BA3:BB5">
    <cfRule type="cellIs" dxfId="96" priority="148" operator="lessThan">
      <formula>0</formula>
    </cfRule>
    <cfRule type="cellIs" dxfId="95" priority="149" operator="greaterThan">
      <formula>0</formula>
    </cfRule>
    <cfRule type="cellIs" dxfId="94" priority="150" operator="equal">
      <formula>0</formula>
    </cfRule>
  </conditionalFormatting>
  <conditionalFormatting sqref="AK6:AK78">
    <cfRule type="cellIs" dxfId="93" priority="146" operator="lessThan">
      <formula>0</formula>
    </cfRule>
    <cfRule type="cellIs" dxfId="92" priority="147" operator="greaterThan">
      <formula>0</formula>
    </cfRule>
  </conditionalFormatting>
  <conditionalFormatting sqref="AP6:AQ78">
    <cfRule type="cellIs" dxfId="91" priority="139" operator="lessThan">
      <formula>0</formula>
    </cfRule>
    <cfRule type="cellIs" dxfId="90" priority="140" operator="greaterThan">
      <formula>0</formula>
    </cfRule>
    <cfRule type="cellIs" dxfId="89" priority="141" operator="equal">
      <formula>0</formula>
    </cfRule>
  </conditionalFormatting>
  <conditionalFormatting sqref="AT6:AU6 AT8:AU8 AT10:AU10 AT12:AU12 AT14:AU14 AT16:AU16 AT18:AU18 AT20:AU20 AT22:AU22 AT24:AU24 AT26:AU26 AT28:AU28 AT30:AU30 AT32:AU32 AT34:AU34 AT36:AU36 AT38:AU38 AT40:AU40 AT42:AU42 AT44:AU44 AT46:AU46 AT48:AU48 AT50:AU50 AT52:AU52 AT54:AU54 AT56:AU56 AT58:AU58 AT60:AU60 AT62:AU62 AT64:AU64 AT66:AU66 AT68:AU68 AT70:AU70 AT72:AU72 AT74:AU74 AT76:AU76 AT78:AU78">
    <cfRule type="cellIs" dxfId="88" priority="138" operator="equal">
      <formula>0</formula>
    </cfRule>
  </conditionalFormatting>
  <conditionalFormatting sqref="AT7:AU7 AT9:AU9 AT11:AU11 AT13:AU13 AT15:AU15 AT17:AU17 AT19:AU19 AT21:AU21 AT23:AU23 AT25:AU25 AT27:AU27 AT29:AU29 AT31:AU31 AT33:AU33 AT35:AU35 AT37:AU37 AT39:AU39 AT41:AU41 AT43:AU43 AT45:AU45 AT47:AU47 AT49:AU49 AT51:AU51 AT53:AU53 AT55:AU55 AT57:AU57 AT59:AU59 AT61:AU61 AT63:AU63 AT65:AU65 AT67:AU67 AT69:AU69 AT71:AU71 AT73:AU73 AT75:AU75 AT77:AU77">
    <cfRule type="cellIs" dxfId="87" priority="137" operator="equal">
      <formula>0</formula>
    </cfRule>
  </conditionalFormatting>
  <conditionalFormatting sqref="AS6:AS78">
    <cfRule type="cellIs" dxfId="86" priority="135" operator="lessThan">
      <formula>0</formula>
    </cfRule>
    <cfRule type="cellIs" dxfId="85" priority="136" operator="greaterThan">
      <formula>0</formula>
    </cfRule>
  </conditionalFormatting>
  <conditionalFormatting sqref="AV6:AW78">
    <cfRule type="cellIs" dxfId="84" priority="132" operator="lessThan">
      <formula>0</formula>
    </cfRule>
    <cfRule type="cellIs" dxfId="83" priority="133" operator="greaterThan">
      <formula>0</formula>
    </cfRule>
    <cfRule type="cellIs" dxfId="82" priority="134" operator="equal">
      <formula>0</formula>
    </cfRule>
  </conditionalFormatting>
  <conditionalFormatting sqref="AY6:AZ6 AY8:AZ8 AY10:AZ10 AY12:AZ12 AY14:AZ14 AY16:AZ16 AY18:AZ18 AY20:AZ20 AY22:AZ22 AY24:AZ24 AY26:AZ26 AY28:AZ28 AY30:AZ30 AY32:AZ32 AY34:AZ34 AY36:AZ36 AY38:AZ38 AY40:AZ40 AY42:AZ42 AY44:AZ44 AY46:AZ46 AY48:AZ48 AY50:AZ50 AY52:AZ52 AY54:AZ54 AY56:AZ56 AY58:AZ58 AY60:AZ60 AY62:AZ62 AY64:AZ64 AY66:AZ66 AY68:AZ68 AY70:AZ70 AY72:AZ72 AY74:AZ74 AY76:AZ76 AY78:AZ78">
    <cfRule type="cellIs" dxfId="81" priority="131" operator="equal">
      <formula>0</formula>
    </cfRule>
  </conditionalFormatting>
  <conditionalFormatting sqref="AY7:AZ7 AY9:AZ9 AY11:AZ11 AY13:AZ13 AY15:AZ15 AY17:AZ17 AY19:AZ19 AY21:AZ21 AY23:AZ23 AY25:AZ25 AY27:AZ27 AY29:AZ29 AY31:AZ31 AY33:AZ33 AY35:AZ35 AY37:AZ37 AY39:AZ39 AY41:AZ41 AY43:AZ43 AY45:AZ45 AY47:AZ47 AY49:AZ49 AY51:AZ51 AY53:AZ53 AY55:AZ55 AY57:AZ57 AY59:AZ59 AY61:AZ61 AY63:AZ63 AY65:AZ65 AY67:AZ67 AY69:AZ69 AY71:AZ71 AY73:AZ73 AY75:AZ75 AY77:AZ77">
    <cfRule type="cellIs" dxfId="80" priority="130" operator="equal">
      <formula>0</formula>
    </cfRule>
  </conditionalFormatting>
  <conditionalFormatting sqref="Y3:Y42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{A9564BEC-F261-47D7-B039-DE7352DABE2E}</x14:id>
        </ext>
      </extLst>
    </cfRule>
  </conditionalFormatting>
  <conditionalFormatting sqref="W3:W42">
    <cfRule type="cellIs" dxfId="79" priority="123" operator="equal">
      <formula>0</formula>
    </cfRule>
  </conditionalFormatting>
  <conditionalFormatting sqref="I3:I6">
    <cfRule type="cellIs" dxfId="78" priority="122" operator="equal">
      <formula>0</formula>
    </cfRule>
  </conditionalFormatting>
  <conditionalFormatting sqref="I38:I53">
    <cfRule type="cellIs" dxfId="77" priority="121" operator="equal">
      <formula>0</formula>
    </cfRule>
  </conditionalFormatting>
  <conditionalFormatting sqref="AB3">
    <cfRule type="cellIs" dxfId="76" priority="117" operator="greaterThan">
      <formula>0</formula>
    </cfRule>
  </conditionalFormatting>
  <conditionalFormatting sqref="AB3">
    <cfRule type="cellIs" dxfId="75" priority="118" operator="lessThan">
      <formula>0</formula>
    </cfRule>
  </conditionalFormatting>
  <conditionalFormatting sqref="AB3">
    <cfRule type="cellIs" dxfId="74" priority="116" operator="equal">
      <formula>0</formula>
    </cfRule>
  </conditionalFormatting>
  <conditionalFormatting sqref="AD3:AE3">
    <cfRule type="cellIs" dxfId="73" priority="105" operator="equal">
      <formula>0</formula>
    </cfRule>
  </conditionalFormatting>
  <conditionalFormatting sqref="AD4:AE4">
    <cfRule type="cellIs" dxfId="72" priority="104" operator="equal">
      <formula>0</formula>
    </cfRule>
  </conditionalFormatting>
  <conditionalFormatting sqref="AD5:AE5">
    <cfRule type="cellIs" dxfId="71" priority="103" operator="equal">
      <formula>0</formula>
    </cfRule>
  </conditionalFormatting>
  <conditionalFormatting sqref="AD6:AE6 AD8:AE8 AD10:AE10 AD12:AE12 AD14:AE14 AD16:AE16 AD18:AE18 AD20:AE20 AD22:AE22 AD24:AE24 AD26:AE26 AD28:AE28 AD30:AE30 AD32:AE32 AD34:AE34 AD36:AE36 AD38:AE38 AD40:AE40 AD42:AE42">
    <cfRule type="cellIs" dxfId="70" priority="94" operator="equal">
      <formula>0</formula>
    </cfRule>
  </conditionalFormatting>
  <conditionalFormatting sqref="AD7:AE7 AD9:AE9 AD11:AE11 AD13:AE13 AD15:AE15 AD17:AE17 AD19:AE19 AD21:AE21 AD23:AE23 AD25:AE25 AD27:AE27 AD29:AE29 AD31:AE31 AD33:AE33 AD35:AE35 AD37:AE37 AD39:AE39 AD41:AE41">
    <cfRule type="cellIs" dxfId="69" priority="93" operator="equal">
      <formula>0</formula>
    </cfRule>
  </conditionalFormatting>
  <conditionalFormatting sqref="AH3:AH42">
    <cfRule type="cellIs" dxfId="68" priority="92" operator="lessThan">
      <formula>0</formula>
    </cfRule>
  </conditionalFormatting>
  <conditionalFormatting sqref="AG3:AG42">
    <cfRule type="cellIs" dxfId="67" priority="90" operator="equal">
      <formula>0</formula>
    </cfRule>
  </conditionalFormatting>
  <conditionalFormatting sqref="AI3:AI42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{967559BE-04E2-4048-8504-E37D05B8327E}</x14:id>
        </ext>
      </extLst>
    </cfRule>
  </conditionalFormatting>
  <conditionalFormatting sqref="V3">
    <cfRule type="cellIs" dxfId="66" priority="88" operator="greaterThan">
      <formula>W3</formula>
    </cfRule>
    <cfRule type="cellIs" dxfId="65" priority="364" operator="equal">
      <formula>0</formula>
    </cfRule>
  </conditionalFormatting>
  <conditionalFormatting sqref="AN11:AO11">
    <cfRule type="cellIs" dxfId="64" priority="83" operator="equal">
      <formula>0</formula>
    </cfRule>
  </conditionalFormatting>
  <conditionalFormatting sqref="AM11">
    <cfRule type="cellIs" dxfId="63" priority="81" operator="lessThan">
      <formula>0</formula>
    </cfRule>
    <cfRule type="cellIs" dxfId="62" priority="82" operator="greaterThan">
      <formula>0</formula>
    </cfRule>
  </conditionalFormatting>
  <conditionalFormatting sqref="AF3:AF4">
    <cfRule type="cellIs" dxfId="61" priority="77" operator="equal">
      <formula>0</formula>
    </cfRule>
  </conditionalFormatting>
  <conditionalFormatting sqref="AF3 AF7:AF42">
    <cfRule type="cellIs" dxfId="60" priority="76" operator="greaterThan">
      <formula>AG3</formula>
    </cfRule>
  </conditionalFormatting>
  <conditionalFormatting sqref="AF4">
    <cfRule type="cellIs" dxfId="59" priority="75" operator="greaterThan">
      <formula>AG4</formula>
    </cfRule>
  </conditionalFormatting>
  <conditionalFormatting sqref="AF5:AF42">
    <cfRule type="cellIs" dxfId="58" priority="74" operator="equal">
      <formula>0</formula>
    </cfRule>
  </conditionalFormatting>
  <conditionalFormatting sqref="AF5">
    <cfRule type="cellIs" dxfId="57" priority="73" operator="greaterThan">
      <formula>AG5</formula>
    </cfRule>
  </conditionalFormatting>
  <conditionalFormatting sqref="AF6">
    <cfRule type="cellIs" dxfId="56" priority="72" operator="greaterThan">
      <formula>AG6</formula>
    </cfRule>
  </conditionalFormatting>
  <conditionalFormatting sqref="AA3:AA42">
    <cfRule type="expression" dxfId="55" priority="23078">
      <formula>$M$18-$AC3&gt;0</formula>
    </cfRule>
  </conditionalFormatting>
  <conditionalFormatting sqref="AA3:AA42">
    <cfRule type="expression" dxfId="54" priority="23079">
      <formula>$M$18-$AC3&lt;0</formula>
    </cfRule>
  </conditionalFormatting>
  <conditionalFormatting sqref="V4">
    <cfRule type="cellIs" dxfId="53" priority="67" operator="greaterThan">
      <formula>W4</formula>
    </cfRule>
    <cfRule type="cellIs" dxfId="52" priority="68" operator="equal">
      <formula>0</formula>
    </cfRule>
  </conditionalFormatting>
  <conditionalFormatting sqref="V5 V7 V9 V11 V13 V15 V17 V19 V21 V23 V25 V27 V29 V31 V33 V35 V37 V39 V41">
    <cfRule type="cellIs" dxfId="51" priority="65" operator="greaterThan">
      <formula>W5</formula>
    </cfRule>
    <cfRule type="cellIs" dxfId="50" priority="66" operator="equal">
      <formula>0</formula>
    </cfRule>
  </conditionalFormatting>
  <conditionalFormatting sqref="V6 V8 V10 V12 V14 V16 V18 V20 V22 V24 V26 V28 V30 V32 V34 V36 V38 V40 V42">
    <cfRule type="cellIs" dxfId="49" priority="63" operator="greaterThan">
      <formula>W6</formula>
    </cfRule>
    <cfRule type="cellIs" dxfId="48" priority="64" operator="equal">
      <formula>0</formula>
    </cfRule>
  </conditionalFormatting>
  <conditionalFormatting sqref="R4">
    <cfRule type="cellIs" dxfId="47" priority="61" operator="greaterThan">
      <formula>0</formula>
    </cfRule>
  </conditionalFormatting>
  <conditionalFormatting sqref="R4">
    <cfRule type="cellIs" dxfId="46" priority="62" operator="lessThan">
      <formula>0</formula>
    </cfRule>
  </conditionalFormatting>
  <conditionalFormatting sqref="R4">
    <cfRule type="cellIs" dxfId="45" priority="60" operator="equal">
      <formula>0</formula>
    </cfRule>
  </conditionalFormatting>
  <conditionalFormatting sqref="R5 R7 R9 R11 R13 R15 R17 R19 R21 R23 R25 R27 R29 R31 R33 R35 R37 R39 R41">
    <cfRule type="cellIs" dxfId="44" priority="52" operator="greaterThan">
      <formula>0</formula>
    </cfRule>
  </conditionalFormatting>
  <conditionalFormatting sqref="R5 R7 R9 R11 R13 R15 R17 R19 R21 R23 R25 R27 R29 R31 R33 R35 R37 R39 R41">
    <cfRule type="cellIs" dxfId="43" priority="53" operator="lessThan">
      <formula>0</formula>
    </cfRule>
  </conditionalFormatting>
  <conditionalFormatting sqref="R5 R7 R9 R11 R13 R15 R17 R19 R21 R23 R25 R27 R29 R31 R33 R35 R37 R39 R41">
    <cfRule type="cellIs" dxfId="42" priority="51" operator="equal">
      <formula>0</formula>
    </cfRule>
  </conditionalFormatting>
  <conditionalFormatting sqref="R6 R8 R10 R12 R14 R16 R18 R20 R22 R24 R26 R28 R30 R32 R34 R36 R38 R40 R42">
    <cfRule type="cellIs" dxfId="41" priority="49" operator="greaterThan">
      <formula>0</formula>
    </cfRule>
  </conditionalFormatting>
  <conditionalFormatting sqref="R6 R8 R10 R12 R14 R16 R18 R20 R22 R24 R26 R28 R30 R32 R34 R36 R38 R40 R42">
    <cfRule type="cellIs" dxfId="40" priority="50" operator="lessThan">
      <formula>0</formula>
    </cfRule>
  </conditionalFormatting>
  <conditionalFormatting sqref="R6 R8 R10 R12 R14 R16 R18 R20 R22 R24 R26 R28 R30 R32 R34 R36 R38 R40 R42">
    <cfRule type="cellIs" dxfId="39" priority="48" operator="equal">
      <formula>0</formula>
    </cfRule>
  </conditionalFormatting>
  <conditionalFormatting sqref="AB4">
    <cfRule type="cellIs" dxfId="38" priority="46" operator="greaterThan">
      <formula>0</formula>
    </cfRule>
  </conditionalFormatting>
  <conditionalFormatting sqref="AB4">
    <cfRule type="cellIs" dxfId="37" priority="47" operator="lessThan">
      <formula>0</formula>
    </cfRule>
  </conditionalFormatting>
  <conditionalFormatting sqref="AB4">
    <cfRule type="cellIs" dxfId="36" priority="45" operator="equal">
      <formula>0</formula>
    </cfRule>
  </conditionalFormatting>
  <conditionalFormatting sqref="AB5 AB7 AB9 AB11 AB13 AB15 AB17 AB19 AB21 AB23 AB25 AB27 AB29 AB31 AB33 AB35 AB37 AB39 AB41">
    <cfRule type="cellIs" dxfId="35" priority="43" operator="greaterThan">
      <formula>0</formula>
    </cfRule>
  </conditionalFormatting>
  <conditionalFormatting sqref="AB5 AB7 AB9 AB11 AB13 AB15 AB17 AB19 AB21 AB23 AB25 AB27 AB29 AB31 AB33 AB35 AB37 AB39 AB41">
    <cfRule type="cellIs" dxfId="34" priority="44" operator="lessThan">
      <formula>0</formula>
    </cfRule>
  </conditionalFormatting>
  <conditionalFormatting sqref="AB5 AB7 AB9 AB11 AB13 AB15 AB17 AB19 AB21 AB23 AB25 AB27 AB29 AB31 AB33 AB35 AB37 AB39 AB41">
    <cfRule type="cellIs" dxfId="33" priority="42" operator="equal">
      <formula>0</formula>
    </cfRule>
  </conditionalFormatting>
  <conditionalFormatting sqref="AB6 AB8 AB10 AB12 AB14 AB16 AB18 AB20 AB22 AB24 AB26 AB28 AB30 AB32 AB34 AB36 AB38 AB40 AB42">
    <cfRule type="cellIs" dxfId="32" priority="40" operator="greaterThan">
      <formula>0</formula>
    </cfRule>
  </conditionalFormatting>
  <conditionalFormatting sqref="AB6 AB8 AB10 AB12 AB14 AB16 AB18 AB20 AB22 AB24 AB26 AB28 AB30 AB32 AB34 AB36 AB38 AB40 AB42">
    <cfRule type="cellIs" dxfId="31" priority="41" operator="lessThan">
      <formula>0</formula>
    </cfRule>
  </conditionalFormatting>
  <conditionalFormatting sqref="AB6 AB8 AB10 AB12 AB14 AB16 AB18 AB20 AB22 AB24 AB26 AB28 AB30 AB32 AB34 AB36 AB38 AB40 AB42">
    <cfRule type="cellIs" dxfId="30" priority="39" operator="equal">
      <formula>0</formula>
    </cfRule>
  </conditionalFormatting>
  <conditionalFormatting sqref="H3:H6">
    <cfRule type="cellIs" dxfId="29" priority="38" operator="equal">
      <formula>0</formula>
    </cfRule>
  </conditionalFormatting>
  <conditionalFormatting sqref="H38:H53">
    <cfRule type="cellIs" dxfId="28" priority="29" operator="equal">
      <formula>0</formula>
    </cfRule>
  </conditionalFormatting>
  <conditionalFormatting sqref="C55:D55 C57:D57 C59:D59 C61:D61 C63:D63 C65:D65 C67:D67 C69:D69 C71:D71">
    <cfRule type="cellIs" dxfId="27" priority="28" operator="equal">
      <formula>0</formula>
    </cfRule>
  </conditionalFormatting>
  <conditionalFormatting sqref="C54:D54 C56:D56 C58:D58 C60:D60 C62:D62 C64:D64 C66:D66 C68:D68 C70:D70 C72:D72">
    <cfRule type="cellIs" dxfId="26" priority="27" operator="equal">
      <formula>0</formula>
    </cfRule>
  </conditionalFormatting>
  <conditionalFormatting sqref="G55 G57 G59 G61 G63 G65 G67 G69 G71">
    <cfRule type="cellIs" dxfId="25" priority="26" operator="equal">
      <formula>0</formula>
    </cfRule>
  </conditionalFormatting>
  <conditionalFormatting sqref="G54 G56 G58 G60 G62 G64 G66 G68 G70 G72">
    <cfRule type="cellIs" dxfId="24" priority="25" operator="equal">
      <formula>0</formula>
    </cfRule>
  </conditionalFormatting>
  <conditionalFormatting sqref="B54:B7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E54:F72">
    <cfRule type="cellIs" dxfId="21" priority="20" operator="lessThan">
      <formula>0</formula>
    </cfRule>
    <cfRule type="cellIs" dxfId="20" priority="21" operator="greaterThan">
      <formula>0</formula>
    </cfRule>
    <cfRule type="cellIs" dxfId="19" priority="22" operator="equal">
      <formula>0</formula>
    </cfRule>
  </conditionalFormatting>
  <conditionalFormatting sqref="J54:J72">
    <cfRule type="cellIs" dxfId="18" priority="18" operator="lessThan">
      <formula>0</formula>
    </cfRule>
    <cfRule type="cellIs" dxfId="17" priority="19" operator="greaterThan">
      <formula>0</formula>
    </cfRule>
  </conditionalFormatting>
  <conditionalFormatting sqref="I54:I72">
    <cfRule type="cellIs" dxfId="16" priority="17" operator="equal">
      <formula>0</formula>
    </cfRule>
  </conditionalFormatting>
  <conditionalFormatting sqref="H54:H72">
    <cfRule type="cellIs" dxfId="15" priority="16" operator="equal">
      <formula>0</formula>
    </cfRule>
  </conditionalFormatting>
  <conditionalFormatting sqref="J7 J9 J11 J13 J15 J17 J19 J21 J23 J25 J27 J29 J31 J33 J35 J37">
    <cfRule type="cellIs" dxfId="14" priority="14" operator="lessThan">
      <formula>0</formula>
    </cfRule>
    <cfRule type="cellIs" dxfId="13" priority="15" operator="greaterThan">
      <formula>0</formula>
    </cfRule>
  </conditionalFormatting>
  <conditionalFormatting sqref="C7:D7 C9:D9 C11:D11 C13:D13 C15:D15 C17:D17 C19:D19 C21:D21 C23:D23 C25:D25 C27:D27 C29:D29 C31:D31 C33:D33 C35:D35 C37:D37">
    <cfRule type="cellIs" dxfId="12" priority="13" operator="equal">
      <formula>0</formula>
    </cfRule>
  </conditionalFormatting>
  <conditionalFormatting sqref="C8:D8 C10:D10 C12:D12 C14:D14 C16:D16 C18:D18 C20:D20 C22:D22 C24:D24 C26:D26 C28:D28 C30:D30 C32:D32 C34:D34 C36:D36">
    <cfRule type="cellIs" dxfId="11" priority="12" operator="equal">
      <formula>0</formula>
    </cfRule>
  </conditionalFormatting>
  <conditionalFormatting sqref="G7 G9 G11 G13 G15 G17 G19 G21 G23 G25 G27 G29 G31 G33 G35 G37">
    <cfRule type="cellIs" dxfId="10" priority="11" operator="equal">
      <formula>0</formula>
    </cfRule>
  </conditionalFormatting>
  <conditionalFormatting sqref="G8 G10 G12 G14 G16 G18 G20 G22 G24 G26 G28 G30 G32 G34 G36">
    <cfRule type="cellIs" dxfId="9" priority="10" operator="equal">
      <formula>0</formula>
    </cfRule>
  </conditionalFormatting>
  <conditionalFormatting sqref="B7:B37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E7:F37">
    <cfRule type="cellIs" dxfId="6" priority="5" operator="lessThan">
      <formula>0</formula>
    </cfRule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J8 J10 J12 J14 J16 J18 J20 J22 J24 J26 J28 J30 J32 J34 J3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7:I37">
    <cfRule type="cellIs" dxfId="1" priority="2" operator="equal">
      <formula>0</formula>
    </cfRule>
  </conditionalFormatting>
  <conditionalFormatting sqref="H7:H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N3:N34</xm:sqref>
        </x14:conditionalFormatting>
        <x14:conditionalFormatting xmlns:xm="http://schemas.microsoft.com/office/excel/2006/main">
          <x14:cfRule type="dataBar" id="{A9564BEC-F261-47D7-B039-DE7352DAB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Y3:Y42</xm:sqref>
        </x14:conditionalFormatting>
        <x14:conditionalFormatting xmlns:xm="http://schemas.microsoft.com/office/excel/2006/main">
          <x14:cfRule type="dataBar" id="{967559BE-04E2-4048-8504-E37D05B8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6" sqref="A16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2</v>
      </c>
      <c r="F1" s="15"/>
      <c r="G1" s="14" t="s">
        <v>4</v>
      </c>
      <c r="H1" s="15"/>
      <c r="I1" s="14" t="s">
        <v>3</v>
      </c>
      <c r="J1" s="15"/>
      <c r="K1" s="14" t="s">
        <v>5</v>
      </c>
      <c r="L1" s="15"/>
      <c r="M1" s="14" t="s">
        <v>6</v>
      </c>
      <c r="N1" s="16"/>
      <c r="O1"/>
      <c r="P1" s="4"/>
      <c r="Q1" s="4"/>
      <c r="R1" s="4"/>
    </row>
    <row r="2" spans="1:18" s="4" customFormat="1">
      <c r="A2" s="578" t="s">
        <v>525</v>
      </c>
      <c r="B2" s="19"/>
      <c r="C2" s="18"/>
      <c r="D2" s="19"/>
      <c r="E2" s="18" t="s">
        <v>145</v>
      </c>
      <c r="F2" s="19"/>
      <c r="H2" s="19"/>
      <c r="I2" s="18"/>
      <c r="J2" s="19"/>
      <c r="K2" s="20"/>
      <c r="L2" s="19"/>
      <c r="M2" s="20"/>
      <c r="N2" s="17"/>
      <c r="O2"/>
      <c r="Q2" s="47"/>
    </row>
    <row r="3" spans="1:18" s="4" customFormat="1">
      <c r="A3" s="578" t="s">
        <v>526</v>
      </c>
      <c r="B3" s="19"/>
      <c r="C3" s="18"/>
      <c r="D3" s="19"/>
      <c r="E3" s="18" t="s">
        <v>324</v>
      </c>
      <c r="F3" s="19"/>
      <c r="H3" s="19"/>
      <c r="I3" s="18"/>
      <c r="J3" s="19"/>
      <c r="K3" s="20"/>
      <c r="L3" s="19"/>
      <c r="M3" s="20"/>
      <c r="N3" s="17"/>
      <c r="O3"/>
      <c r="Q3" s="47"/>
    </row>
    <row r="4" spans="1:18" s="4" customFormat="1">
      <c r="A4" s="578" t="s">
        <v>527</v>
      </c>
      <c r="B4" s="19"/>
      <c r="C4" s="18"/>
      <c r="D4" s="19"/>
      <c r="E4" s="18" t="s">
        <v>7</v>
      </c>
      <c r="F4" s="19"/>
      <c r="H4" s="19"/>
      <c r="I4" s="18"/>
      <c r="J4" s="19"/>
      <c r="K4" s="20"/>
      <c r="L4" s="19"/>
      <c r="M4" s="20"/>
      <c r="N4" s="17"/>
      <c r="O4"/>
      <c r="Q4" s="47"/>
    </row>
    <row r="5" spans="1:18" s="4" customFormat="1">
      <c r="A5" s="578" t="s">
        <v>528</v>
      </c>
      <c r="B5" s="19"/>
      <c r="C5" s="18"/>
      <c r="D5" s="19"/>
      <c r="E5" s="18" t="s">
        <v>325</v>
      </c>
      <c r="F5" s="19"/>
      <c r="H5" s="19"/>
      <c r="I5" s="18"/>
      <c r="J5" s="19"/>
      <c r="K5" s="20"/>
      <c r="L5" s="19"/>
      <c r="M5" s="20"/>
      <c r="N5" s="17"/>
      <c r="O5"/>
      <c r="Q5" s="47"/>
    </row>
    <row r="6" spans="1:18" s="4" customFormat="1">
      <c r="A6" s="578" t="s">
        <v>529</v>
      </c>
      <c r="B6" s="19"/>
      <c r="C6" s="18"/>
      <c r="D6" s="19"/>
      <c r="E6" s="18" t="s">
        <v>9</v>
      </c>
      <c r="F6" s="19"/>
      <c r="H6" s="19"/>
      <c r="I6" s="39"/>
      <c r="J6" s="19"/>
      <c r="K6" s="20"/>
      <c r="L6" s="19"/>
      <c r="M6" s="20"/>
      <c r="N6" s="17"/>
      <c r="O6"/>
      <c r="Q6" s="47"/>
    </row>
    <row r="7" spans="1:18" s="4" customFormat="1">
      <c r="A7" s="578" t="s">
        <v>530</v>
      </c>
      <c r="B7" s="19"/>
      <c r="C7" s="18"/>
      <c r="D7" s="19"/>
      <c r="E7" s="18" t="s">
        <v>326</v>
      </c>
      <c r="F7" s="19"/>
      <c r="H7" s="19"/>
      <c r="I7" s="39"/>
      <c r="J7" s="19"/>
      <c r="K7" s="20"/>
      <c r="L7" s="19"/>
      <c r="M7" s="20"/>
      <c r="N7" s="17"/>
      <c r="O7"/>
      <c r="Q7" s="47"/>
    </row>
    <row r="8" spans="1:18" s="4" customFormat="1">
      <c r="A8" s="578" t="s">
        <v>531</v>
      </c>
      <c r="B8" s="19"/>
      <c r="C8" s="18"/>
      <c r="D8" s="19"/>
      <c r="E8" s="18" t="s">
        <v>8</v>
      </c>
      <c r="F8" s="19"/>
      <c r="H8" s="19"/>
      <c r="I8" s="39"/>
      <c r="J8" s="19"/>
      <c r="K8" s="20"/>
      <c r="L8" s="19"/>
      <c r="M8" s="20"/>
      <c r="N8" s="17"/>
      <c r="O8"/>
      <c r="Q8" s="47"/>
    </row>
    <row r="9" spans="1:18" s="4" customFormat="1">
      <c r="A9" s="578" t="s">
        <v>532</v>
      </c>
      <c r="B9" s="19"/>
      <c r="C9" s="18"/>
      <c r="D9" s="19"/>
      <c r="E9" s="18" t="s">
        <v>327</v>
      </c>
      <c r="F9" s="19"/>
      <c r="H9" s="19"/>
      <c r="I9" s="39"/>
      <c r="J9" s="19"/>
      <c r="K9" s="20"/>
      <c r="L9" s="19"/>
      <c r="M9" s="20"/>
      <c r="N9" s="17"/>
      <c r="Q9" s="47"/>
    </row>
    <row r="10" spans="1:18" s="4" customFormat="1">
      <c r="A10" s="578" t="s">
        <v>533</v>
      </c>
      <c r="B10" s="19"/>
      <c r="C10" s="18"/>
      <c r="D10" s="19"/>
      <c r="E10" s="18" t="s">
        <v>10</v>
      </c>
      <c r="F10" s="19"/>
      <c r="H10" s="19"/>
      <c r="I10" s="39"/>
      <c r="J10" s="19"/>
      <c r="K10" s="20"/>
      <c r="L10" s="19"/>
      <c r="M10" s="20"/>
      <c r="N10" s="17"/>
      <c r="Q10" s="47"/>
    </row>
    <row r="11" spans="1:18" s="4" customFormat="1">
      <c r="A11" s="578" t="s">
        <v>534</v>
      </c>
      <c r="B11" s="19"/>
      <c r="C11" s="18"/>
      <c r="D11" s="19"/>
      <c r="E11" s="18" t="s">
        <v>328</v>
      </c>
      <c r="F11" s="19"/>
      <c r="H11" s="19"/>
      <c r="I11" s="39"/>
      <c r="J11" s="19"/>
      <c r="K11" s="20"/>
      <c r="L11" s="19"/>
      <c r="M11" s="20"/>
      <c r="N11" s="17"/>
      <c r="Q11" s="47"/>
    </row>
    <row r="12" spans="1:18" s="4" customFormat="1">
      <c r="A12" s="578" t="s">
        <v>535</v>
      </c>
      <c r="B12" s="19"/>
      <c r="C12" s="18"/>
      <c r="D12" s="19"/>
      <c r="E12" s="18" t="s">
        <v>11</v>
      </c>
      <c r="F12" s="19"/>
      <c r="H12" s="19"/>
      <c r="I12" s="39"/>
      <c r="J12" s="19"/>
      <c r="K12" s="20"/>
      <c r="L12" s="19"/>
      <c r="M12" s="20"/>
      <c r="N12" s="17"/>
      <c r="Q12" s="47"/>
    </row>
    <row r="13" spans="1:18" s="4" customFormat="1">
      <c r="A13" s="578" t="s">
        <v>536</v>
      </c>
      <c r="B13" s="19"/>
      <c r="C13" s="18"/>
      <c r="D13" s="19"/>
      <c r="E13" s="18" t="s">
        <v>329</v>
      </c>
      <c r="F13" s="19"/>
      <c r="H13" s="19"/>
      <c r="I13" s="42"/>
      <c r="J13" s="19"/>
      <c r="K13" s="20"/>
      <c r="L13" s="19"/>
      <c r="M13" s="20"/>
      <c r="N13" s="17"/>
      <c r="Q13" s="47"/>
    </row>
    <row r="14" spans="1:18" s="4" customFormat="1">
      <c r="A14" s="578" t="s">
        <v>537</v>
      </c>
      <c r="B14" s="19"/>
      <c r="C14" s="18"/>
      <c r="D14" s="19"/>
      <c r="E14" s="18" t="s">
        <v>12</v>
      </c>
      <c r="F14" s="19"/>
      <c r="H14" s="19"/>
      <c r="I14" s="20"/>
      <c r="J14" s="19"/>
      <c r="K14" s="20"/>
      <c r="L14" s="19"/>
      <c r="M14" s="20"/>
      <c r="N14" s="17"/>
      <c r="Q14" s="47"/>
    </row>
    <row r="15" spans="1:18" s="4" customFormat="1">
      <c r="A15" s="578" t="s">
        <v>538</v>
      </c>
      <c r="B15" s="19"/>
      <c r="C15" s="18"/>
      <c r="D15" s="19"/>
      <c r="E15" s="18" t="s">
        <v>330</v>
      </c>
      <c r="F15" s="19"/>
      <c r="H15" s="19"/>
      <c r="I15" s="20"/>
      <c r="J15" s="19"/>
      <c r="K15" s="20"/>
      <c r="L15" s="19"/>
      <c r="M15" s="20"/>
      <c r="N15" s="17"/>
      <c r="Q15" s="47"/>
    </row>
    <row r="16" spans="1:18" s="4" customFormat="1">
      <c r="A16" s="578" t="s">
        <v>539</v>
      </c>
      <c r="B16" s="19"/>
      <c r="C16" s="18"/>
      <c r="D16" s="19"/>
      <c r="E16" s="18" t="s">
        <v>390</v>
      </c>
      <c r="F16" s="19"/>
      <c r="H16" s="19"/>
      <c r="I16" s="20"/>
      <c r="J16" s="19"/>
      <c r="K16" s="20"/>
      <c r="L16" s="19"/>
      <c r="M16" s="20"/>
      <c r="N16" s="17"/>
      <c r="Q16" s="47"/>
    </row>
    <row r="17" spans="1:17" s="4" customFormat="1">
      <c r="A17" s="578" t="s">
        <v>510</v>
      </c>
      <c r="B17" s="19"/>
      <c r="C17" s="18"/>
      <c r="D17" s="19"/>
      <c r="E17" s="18" t="s">
        <v>391</v>
      </c>
      <c r="F17" s="19"/>
      <c r="H17" s="19"/>
      <c r="I17" s="20"/>
      <c r="J17" s="19"/>
      <c r="K17" s="20"/>
      <c r="L17" s="19"/>
      <c r="M17" s="20"/>
      <c r="Q17" s="47"/>
    </row>
    <row r="18" spans="1:17" s="4" customFormat="1">
      <c r="A18" s="578" t="s">
        <v>511</v>
      </c>
      <c r="B18" s="19"/>
      <c r="C18" s="18"/>
      <c r="D18" s="19"/>
      <c r="E18" s="18" t="s">
        <v>392</v>
      </c>
      <c r="F18" s="19"/>
      <c r="H18" s="19"/>
      <c r="I18" s="20"/>
      <c r="J18" s="19"/>
      <c r="K18" s="20"/>
      <c r="L18" s="19"/>
      <c r="M18" s="20"/>
      <c r="Q18" s="47"/>
    </row>
    <row r="19" spans="1:17" s="4" customFormat="1">
      <c r="A19" s="578" t="s">
        <v>512</v>
      </c>
      <c r="B19" s="19"/>
      <c r="C19" s="18"/>
      <c r="D19" s="19"/>
      <c r="E19" s="18" t="s">
        <v>393</v>
      </c>
      <c r="F19" s="19"/>
      <c r="H19" s="19"/>
      <c r="I19" s="20"/>
      <c r="J19" s="19"/>
      <c r="K19" s="20"/>
      <c r="L19" s="19"/>
      <c r="M19" s="20"/>
      <c r="Q19" s="47"/>
    </row>
    <row r="20" spans="1:17" s="4" customFormat="1">
      <c r="A20" s="578" t="s">
        <v>513</v>
      </c>
      <c r="B20" s="19"/>
      <c r="C20" s="18"/>
      <c r="D20" s="19"/>
      <c r="E20" s="18" t="s">
        <v>394</v>
      </c>
      <c r="F20" s="19"/>
      <c r="H20" s="19"/>
      <c r="I20" s="20"/>
      <c r="J20" s="19"/>
      <c r="K20" s="20"/>
      <c r="L20" s="19"/>
      <c r="M20" s="20"/>
      <c r="Q20" s="47"/>
    </row>
    <row r="21" spans="1:17" s="4" customFormat="1">
      <c r="A21" s="578" t="s">
        <v>514</v>
      </c>
      <c r="B21" s="19"/>
      <c r="C21" s="18"/>
      <c r="D21" s="19"/>
      <c r="E21" s="18" t="s">
        <v>395</v>
      </c>
      <c r="F21" s="19"/>
      <c r="H21" s="19"/>
      <c r="I21" s="20"/>
      <c r="J21" s="19"/>
      <c r="K21" s="20"/>
      <c r="L21" s="19"/>
      <c r="M21" s="20"/>
      <c r="Q21" s="47"/>
    </row>
    <row r="22" spans="1:17" s="4" customFormat="1">
      <c r="A22" s="578" t="s">
        <v>515</v>
      </c>
      <c r="B22" s="19"/>
      <c r="C22" s="18"/>
      <c r="D22" s="19"/>
      <c r="E22" s="18" t="s">
        <v>418</v>
      </c>
      <c r="F22" s="19"/>
      <c r="H22" s="19"/>
      <c r="I22" s="20"/>
      <c r="J22" s="19"/>
      <c r="K22" s="20"/>
      <c r="L22" s="19"/>
      <c r="M22" s="20"/>
      <c r="Q22" s="47"/>
    </row>
    <row r="23" spans="1:17" s="4" customFormat="1">
      <c r="A23" s="578" t="s">
        <v>516</v>
      </c>
      <c r="B23" s="19"/>
      <c r="C23" s="18"/>
      <c r="D23" s="19"/>
      <c r="E23" s="18" t="s">
        <v>419</v>
      </c>
      <c r="F23" s="19"/>
      <c r="H23" s="19"/>
      <c r="I23" s="20"/>
      <c r="J23" s="19"/>
      <c r="K23" s="20"/>
      <c r="L23" s="19"/>
      <c r="M23" s="20"/>
      <c r="Q23" s="47"/>
    </row>
    <row r="24" spans="1:17" s="4" customFormat="1">
      <c r="A24" s="578" t="s">
        <v>517</v>
      </c>
      <c r="B24" s="19"/>
      <c r="C24" s="18"/>
      <c r="D24" s="19"/>
      <c r="E24" s="18" t="s">
        <v>420</v>
      </c>
      <c r="F24" s="19"/>
      <c r="H24" s="19"/>
      <c r="I24" s="20"/>
      <c r="J24" s="19"/>
      <c r="K24" s="20"/>
      <c r="L24" s="19"/>
      <c r="M24" s="20"/>
      <c r="Q24" s="47"/>
    </row>
    <row r="25" spans="1:17" s="4" customFormat="1">
      <c r="A25" s="578" t="s">
        <v>518</v>
      </c>
      <c r="B25" s="19"/>
      <c r="C25" s="18"/>
      <c r="D25" s="19"/>
      <c r="E25" s="18" t="s">
        <v>421</v>
      </c>
      <c r="F25" s="19"/>
      <c r="H25" s="19"/>
      <c r="I25" s="20"/>
      <c r="J25" s="19"/>
      <c r="K25" s="20"/>
      <c r="L25" s="19"/>
      <c r="M25" s="20"/>
      <c r="Q25" s="46"/>
    </row>
    <row r="26" spans="1:17" s="4" customFormat="1">
      <c r="A26" s="578" t="s">
        <v>519</v>
      </c>
      <c r="B26" s="19"/>
      <c r="C26" s="18"/>
      <c r="D26" s="19"/>
      <c r="E26" s="18" t="s">
        <v>422</v>
      </c>
      <c r="F26" s="19"/>
      <c r="H26" s="19"/>
      <c r="I26" s="20"/>
      <c r="J26" s="19"/>
      <c r="K26" s="20"/>
      <c r="L26" s="19"/>
      <c r="M26" s="20"/>
      <c r="Q26" s="46"/>
    </row>
    <row r="27" spans="1:17" s="4" customFormat="1">
      <c r="A27" s="578" t="s">
        <v>520</v>
      </c>
      <c r="B27" s="19"/>
      <c r="C27" s="18"/>
      <c r="D27" s="19"/>
      <c r="E27" s="18" t="s">
        <v>423</v>
      </c>
      <c r="F27" s="19"/>
      <c r="H27" s="19"/>
      <c r="I27" s="20"/>
      <c r="J27" s="19"/>
      <c r="K27" s="20"/>
      <c r="L27" s="19"/>
      <c r="M27" s="20"/>
      <c r="Q27" s="46"/>
    </row>
    <row r="28" spans="1:17" s="4" customFormat="1">
      <c r="A28" s="578" t="s">
        <v>521</v>
      </c>
      <c r="B28" s="19"/>
      <c r="C28" s="18"/>
      <c r="D28" s="19"/>
      <c r="E28" s="18" t="s">
        <v>273</v>
      </c>
      <c r="F28" s="19"/>
      <c r="H28" s="19"/>
      <c r="I28" s="20"/>
      <c r="J28" s="19"/>
      <c r="K28" s="20"/>
      <c r="L28" s="19"/>
      <c r="M28" s="20"/>
      <c r="Q28" s="46"/>
    </row>
    <row r="29" spans="1:17" s="4" customFormat="1">
      <c r="A29" s="578" t="s">
        <v>522</v>
      </c>
      <c r="B29" s="19"/>
      <c r="C29" s="18"/>
      <c r="D29" s="19"/>
      <c r="E29" s="18" t="s">
        <v>331</v>
      </c>
      <c r="F29" s="19"/>
      <c r="H29" s="19"/>
      <c r="I29" s="20"/>
      <c r="J29" s="19"/>
      <c r="K29" s="20"/>
      <c r="L29" s="19"/>
      <c r="M29" s="20"/>
      <c r="Q29" s="46"/>
    </row>
    <row r="30" spans="1:17" s="4" customFormat="1">
      <c r="A30" s="578" t="s">
        <v>523</v>
      </c>
      <c r="B30" s="19"/>
      <c r="C30" s="18"/>
      <c r="D30" s="19"/>
      <c r="E30" s="18" t="s">
        <v>274</v>
      </c>
      <c r="F30" s="19"/>
      <c r="H30" s="19"/>
      <c r="I30" s="20"/>
      <c r="J30" s="19"/>
      <c r="K30" s="20"/>
      <c r="L30" s="19"/>
      <c r="M30" s="20"/>
      <c r="Q30" s="46"/>
    </row>
    <row r="31" spans="1:17" s="4" customFormat="1">
      <c r="A31" s="579" t="s">
        <v>524</v>
      </c>
      <c r="B31" s="19"/>
      <c r="C31" s="18"/>
      <c r="D31" s="19"/>
      <c r="E31" s="18" t="s">
        <v>332</v>
      </c>
      <c r="F31" s="19"/>
      <c r="H31" s="19"/>
      <c r="I31" s="20"/>
      <c r="J31" s="19"/>
      <c r="K31" s="20"/>
      <c r="L31" s="19"/>
      <c r="M31" s="20"/>
      <c r="Q31" s="46"/>
    </row>
    <row r="32" spans="1:17" s="4" customFormat="1">
      <c r="A32" s="18" t="s">
        <v>477</v>
      </c>
      <c r="B32" s="19"/>
      <c r="C32" s="18"/>
      <c r="D32" s="19"/>
      <c r="E32" s="18" t="s">
        <v>275</v>
      </c>
      <c r="F32" s="19"/>
      <c r="H32" s="19"/>
      <c r="I32" s="20"/>
      <c r="J32" s="19"/>
      <c r="K32" s="20"/>
      <c r="L32" s="19"/>
      <c r="M32" s="20"/>
      <c r="Q32" s="46"/>
    </row>
    <row r="33" spans="1:17" s="4" customFormat="1">
      <c r="A33" s="18" t="s">
        <v>478</v>
      </c>
      <c r="B33" s="19"/>
      <c r="C33" s="18"/>
      <c r="D33" s="19"/>
      <c r="E33" s="18" t="s">
        <v>333</v>
      </c>
      <c r="F33" s="19"/>
      <c r="H33" s="19"/>
      <c r="I33" s="20"/>
      <c r="J33" s="19"/>
      <c r="K33" s="20"/>
      <c r="L33" s="19"/>
      <c r="M33" s="20"/>
      <c r="Q33" s="46"/>
    </row>
    <row r="34" spans="1:17" s="4" customFormat="1">
      <c r="A34" s="18" t="s">
        <v>479</v>
      </c>
      <c r="B34" s="19"/>
      <c r="C34" s="18"/>
      <c r="D34" s="19"/>
      <c r="E34" s="18" t="s">
        <v>267</v>
      </c>
      <c r="F34" s="19"/>
      <c r="H34" s="19"/>
      <c r="I34" s="20"/>
      <c r="J34" s="19"/>
      <c r="K34" s="20"/>
      <c r="L34" s="19"/>
      <c r="M34" s="20"/>
      <c r="Q34" s="46"/>
    </row>
    <row r="35" spans="1:17" s="4" customFormat="1">
      <c r="A35" s="18" t="s">
        <v>480</v>
      </c>
      <c r="B35" s="19"/>
      <c r="C35" s="18"/>
      <c r="D35" s="19"/>
      <c r="E35" s="18" t="s">
        <v>334</v>
      </c>
      <c r="F35" s="19"/>
      <c r="H35" s="19"/>
      <c r="I35" s="20"/>
      <c r="J35" s="19"/>
      <c r="K35" s="20"/>
      <c r="L35" s="19"/>
      <c r="M35" s="20"/>
      <c r="Q35" s="46"/>
    </row>
    <row r="36" spans="1:17" s="4" customFormat="1">
      <c r="A36" s="18" t="s">
        <v>481</v>
      </c>
      <c r="B36" s="19"/>
      <c r="C36" s="18"/>
      <c r="D36" s="19"/>
      <c r="E36" s="18" t="s">
        <v>268</v>
      </c>
      <c r="F36" s="19"/>
      <c r="H36" s="19"/>
      <c r="I36" s="20"/>
      <c r="J36" s="19"/>
      <c r="K36" s="20"/>
      <c r="L36" s="19"/>
      <c r="M36" s="20"/>
      <c r="Q36" s="46"/>
    </row>
    <row r="37" spans="1:17" s="4" customFormat="1">
      <c r="A37" s="18" t="s">
        <v>482</v>
      </c>
      <c r="B37" s="19"/>
      <c r="C37" s="18"/>
      <c r="D37" s="19"/>
      <c r="E37" s="18" t="s">
        <v>335</v>
      </c>
      <c r="F37" s="19"/>
      <c r="H37" s="19"/>
      <c r="I37" s="20"/>
      <c r="J37" s="19"/>
      <c r="K37" s="20"/>
      <c r="L37" s="19"/>
      <c r="M37" s="20"/>
      <c r="Q37" s="46"/>
    </row>
    <row r="38" spans="1:17" s="4" customFormat="1">
      <c r="A38" s="18" t="s">
        <v>483</v>
      </c>
      <c r="B38" s="19"/>
      <c r="C38" s="18"/>
      <c r="D38" s="19"/>
      <c r="E38" s="18" t="s">
        <v>269</v>
      </c>
      <c r="F38" s="19"/>
      <c r="H38" s="19"/>
      <c r="I38" s="20"/>
      <c r="J38" s="19"/>
      <c r="K38" s="20"/>
      <c r="L38" s="19"/>
      <c r="M38" s="20"/>
      <c r="Q38" s="46"/>
    </row>
    <row r="39" spans="1:17" s="4" customFormat="1">
      <c r="A39" s="18" t="s">
        <v>484</v>
      </c>
      <c r="B39" s="19"/>
      <c r="C39" s="18"/>
      <c r="D39" s="19"/>
      <c r="E39" s="18" t="s">
        <v>336</v>
      </c>
      <c r="F39" s="19"/>
      <c r="H39" s="19"/>
      <c r="I39" s="20"/>
      <c r="J39" s="19"/>
      <c r="K39" s="20"/>
      <c r="L39" s="19"/>
      <c r="M39" s="20"/>
      <c r="Q39" s="46"/>
    </row>
    <row r="40" spans="1:17" s="4" customFormat="1">
      <c r="A40" s="18" t="s">
        <v>485</v>
      </c>
      <c r="B40" s="19"/>
      <c r="C40" s="18"/>
      <c r="D40" s="19"/>
      <c r="E40" s="18" t="s">
        <v>270</v>
      </c>
      <c r="F40" s="19"/>
      <c r="H40" s="19"/>
      <c r="I40" s="20"/>
      <c r="J40" s="19"/>
      <c r="K40" s="20"/>
      <c r="L40" s="19"/>
      <c r="M40" s="20"/>
      <c r="Q40" s="46"/>
    </row>
    <row r="41" spans="1:17" s="4" customFormat="1">
      <c r="A41" s="18" t="s">
        <v>486</v>
      </c>
      <c r="B41" s="19"/>
      <c r="C41" s="18"/>
      <c r="D41" s="19"/>
      <c r="E41" s="18" t="s">
        <v>337</v>
      </c>
      <c r="F41" s="19"/>
      <c r="H41" s="19"/>
      <c r="I41" s="20"/>
      <c r="J41" s="19"/>
      <c r="K41" s="20"/>
      <c r="L41" s="19"/>
      <c r="M41" s="20"/>
      <c r="Q41" s="46"/>
    </row>
    <row r="42" spans="1:17" s="4" customFormat="1">
      <c r="A42" s="18" t="s">
        <v>487</v>
      </c>
      <c r="B42" s="19"/>
      <c r="C42" s="18"/>
      <c r="D42" s="19"/>
      <c r="E42" s="18" t="s">
        <v>271</v>
      </c>
      <c r="F42" s="19"/>
      <c r="H42" s="19"/>
      <c r="I42" s="20"/>
      <c r="J42" s="19"/>
      <c r="K42" s="20"/>
      <c r="L42" s="19"/>
      <c r="M42" s="20"/>
      <c r="Q42" s="46"/>
    </row>
    <row r="43" spans="1:17" s="4" customFormat="1">
      <c r="A43" s="18" t="s">
        <v>488</v>
      </c>
      <c r="B43" s="19"/>
      <c r="C43" s="18"/>
      <c r="D43" s="19"/>
      <c r="E43" s="18" t="s">
        <v>338</v>
      </c>
      <c r="F43" s="19"/>
      <c r="H43" s="19"/>
      <c r="I43" s="20"/>
      <c r="J43" s="19"/>
      <c r="K43" s="20"/>
      <c r="L43" s="19"/>
      <c r="M43" s="20"/>
      <c r="Q43" s="46"/>
    </row>
    <row r="44" spans="1:17" s="4" customFormat="1">
      <c r="A44" s="18" t="s">
        <v>489</v>
      </c>
      <c r="B44" s="19"/>
      <c r="C44" s="18"/>
      <c r="D44" s="19"/>
      <c r="E44" s="18" t="s">
        <v>272</v>
      </c>
      <c r="F44" s="19"/>
      <c r="H44" s="19"/>
      <c r="I44" s="20"/>
      <c r="J44" s="19"/>
      <c r="K44" s="20"/>
      <c r="L44" s="19"/>
      <c r="M44" s="20"/>
      <c r="Q44" s="46"/>
    </row>
    <row r="45" spans="1:17" s="4" customFormat="1">
      <c r="A45" s="18" t="s">
        <v>490</v>
      </c>
      <c r="B45" s="19"/>
      <c r="C45" s="18"/>
      <c r="D45" s="19"/>
      <c r="E45" s="18" t="s">
        <v>339</v>
      </c>
      <c r="F45" s="19"/>
      <c r="H45" s="19"/>
      <c r="I45" s="20"/>
      <c r="J45" s="19"/>
      <c r="K45" s="20"/>
      <c r="L45" s="19"/>
      <c r="M45" s="20"/>
      <c r="Q45" s="46"/>
    </row>
    <row r="46" spans="1:17" s="4" customFormat="1">
      <c r="A46" s="18" t="s">
        <v>491</v>
      </c>
      <c r="B46" s="19"/>
      <c r="C46" s="18"/>
      <c r="D46" s="19"/>
      <c r="E46" s="18" t="s">
        <v>276</v>
      </c>
      <c r="F46" s="19"/>
      <c r="H46" s="19"/>
      <c r="I46" s="20"/>
      <c r="J46" s="19"/>
      <c r="K46" s="20"/>
      <c r="L46" s="19"/>
      <c r="M46" s="20"/>
      <c r="Q46" s="46"/>
    </row>
    <row r="47" spans="1:17" s="4" customFormat="1">
      <c r="A47" s="18" t="s">
        <v>492</v>
      </c>
      <c r="B47" s="19"/>
      <c r="C47" s="18"/>
      <c r="D47" s="19"/>
      <c r="E47" s="18" t="s">
        <v>340</v>
      </c>
      <c r="F47" s="19"/>
      <c r="H47" s="19"/>
      <c r="I47" s="20"/>
      <c r="J47" s="19"/>
      <c r="K47" s="20"/>
      <c r="L47" s="19"/>
      <c r="M47" s="20"/>
      <c r="Q47" s="46"/>
    </row>
    <row r="48" spans="1:17" s="4" customFormat="1">
      <c r="A48" s="18" t="s">
        <v>493</v>
      </c>
      <c r="B48" s="19"/>
      <c r="C48" s="18"/>
      <c r="D48" s="19"/>
      <c r="E48" s="18" t="s">
        <v>277</v>
      </c>
      <c r="F48" s="19"/>
      <c r="H48" s="19"/>
      <c r="I48" s="20"/>
      <c r="J48" s="19"/>
      <c r="K48" s="20"/>
      <c r="L48" s="19"/>
      <c r="M48" s="20"/>
      <c r="Q48" s="46"/>
    </row>
    <row r="49" spans="1:17" s="4" customFormat="1">
      <c r="A49" s="18" t="s">
        <v>494</v>
      </c>
      <c r="B49" s="19"/>
      <c r="C49" s="18"/>
      <c r="D49" s="19"/>
      <c r="E49" s="18" t="s">
        <v>341</v>
      </c>
      <c r="F49" s="19"/>
      <c r="H49" s="19"/>
      <c r="I49" s="20"/>
      <c r="J49" s="19"/>
      <c r="K49" s="20"/>
      <c r="L49" s="19"/>
      <c r="M49" s="20"/>
      <c r="N49" s="17"/>
      <c r="Q49" s="46"/>
    </row>
    <row r="50" spans="1:17" s="4" customFormat="1">
      <c r="A50" s="18" t="s">
        <v>495</v>
      </c>
      <c r="B50" s="19"/>
      <c r="C50" s="18"/>
      <c r="D50" s="19"/>
      <c r="E50" s="18" t="s">
        <v>278</v>
      </c>
      <c r="F50" s="19"/>
      <c r="H50" s="19"/>
      <c r="I50" s="20"/>
      <c r="J50" s="19"/>
      <c r="K50" s="20"/>
      <c r="L50" s="19"/>
      <c r="M50" s="20"/>
      <c r="N50" s="17"/>
      <c r="Q50" s="46"/>
    </row>
    <row r="51" spans="1:17" s="4" customFormat="1">
      <c r="A51" s="18" t="s">
        <v>496</v>
      </c>
      <c r="B51" s="19"/>
      <c r="C51" s="18"/>
      <c r="D51" s="19"/>
      <c r="E51" s="18" t="s">
        <v>342</v>
      </c>
      <c r="F51" s="19"/>
      <c r="H51" s="19"/>
      <c r="I51" s="20"/>
      <c r="J51" s="19"/>
      <c r="K51" s="20"/>
      <c r="L51" s="19"/>
      <c r="M51" s="20"/>
      <c r="N51" s="17"/>
      <c r="Q51" s="46"/>
    </row>
    <row r="52" spans="1:17" s="4" customFormat="1">
      <c r="A52" s="18" t="s">
        <v>497</v>
      </c>
      <c r="B52" s="19"/>
      <c r="C52" s="18"/>
      <c r="D52" s="19"/>
      <c r="E52" s="18" t="s">
        <v>279</v>
      </c>
      <c r="F52" s="19"/>
      <c r="H52" s="19"/>
      <c r="I52" s="20"/>
      <c r="J52" s="19"/>
      <c r="K52" s="20"/>
      <c r="L52" s="19"/>
      <c r="M52" s="20"/>
      <c r="N52" s="17"/>
      <c r="Q52" s="46"/>
    </row>
    <row r="53" spans="1:17" s="4" customFormat="1">
      <c r="A53" s="18" t="s">
        <v>498</v>
      </c>
      <c r="B53" s="19"/>
      <c r="C53" s="18"/>
      <c r="D53" s="19"/>
      <c r="E53" s="18" t="s">
        <v>343</v>
      </c>
      <c r="F53" s="19"/>
      <c r="H53" s="19"/>
      <c r="I53" s="20"/>
      <c r="J53" s="19"/>
      <c r="K53" s="20"/>
      <c r="L53" s="19"/>
      <c r="M53" s="20"/>
      <c r="N53" s="17"/>
      <c r="Q53" s="46"/>
    </row>
    <row r="54" spans="1:17" s="4" customFormat="1">
      <c r="A54" s="18" t="s">
        <v>499</v>
      </c>
      <c r="B54" s="19"/>
      <c r="C54" s="18"/>
      <c r="D54" s="19"/>
      <c r="E54" s="18" t="s">
        <v>280</v>
      </c>
      <c r="F54" s="19"/>
      <c r="H54" s="19"/>
      <c r="I54" s="20"/>
      <c r="J54" s="19"/>
      <c r="K54" s="20"/>
      <c r="L54" s="19"/>
      <c r="M54" s="20"/>
      <c r="N54" s="17"/>
      <c r="Q54" s="46"/>
    </row>
    <row r="55" spans="1:17" s="4" customFormat="1">
      <c r="A55" s="18" t="s">
        <v>500</v>
      </c>
      <c r="B55" s="19"/>
      <c r="C55" s="18"/>
      <c r="D55" s="19"/>
      <c r="E55" s="18" t="s">
        <v>344</v>
      </c>
      <c r="F55" s="19"/>
      <c r="H55" s="19"/>
      <c r="I55" s="20"/>
      <c r="J55" s="19"/>
      <c r="K55" s="20"/>
      <c r="L55" s="19"/>
      <c r="M55" s="20"/>
      <c r="N55" s="17"/>
      <c r="Q55" s="46"/>
    </row>
    <row r="56" spans="1:17" s="4" customFormat="1">
      <c r="A56" s="18" t="s">
        <v>501</v>
      </c>
      <c r="B56" s="19"/>
      <c r="C56" s="18"/>
      <c r="D56" s="19"/>
      <c r="E56" s="18" t="s">
        <v>281</v>
      </c>
      <c r="F56" s="19"/>
      <c r="H56" s="19"/>
      <c r="I56" s="20"/>
      <c r="J56" s="19"/>
      <c r="K56" s="20"/>
      <c r="L56" s="19"/>
      <c r="M56" s="20"/>
      <c r="N56" s="17"/>
      <c r="Q56" s="46"/>
    </row>
    <row r="57" spans="1:17" s="4" customFormat="1">
      <c r="A57" s="18" t="s">
        <v>502</v>
      </c>
      <c r="B57" s="19"/>
      <c r="C57" s="18"/>
      <c r="D57" s="19"/>
      <c r="E57" s="18" t="s">
        <v>345</v>
      </c>
      <c r="F57" s="19"/>
      <c r="H57" s="19"/>
      <c r="I57" s="20"/>
      <c r="J57" s="19"/>
      <c r="K57" s="20"/>
      <c r="L57" s="19"/>
      <c r="M57" s="20"/>
      <c r="N57" s="17"/>
      <c r="Q57" s="46"/>
    </row>
    <row r="58" spans="1:17" s="4" customFormat="1">
      <c r="A58" s="18" t="s">
        <v>503</v>
      </c>
      <c r="B58" s="19"/>
      <c r="C58" s="18"/>
      <c r="D58" s="19"/>
      <c r="E58" s="18" t="s">
        <v>282</v>
      </c>
      <c r="F58" s="19"/>
      <c r="H58" s="19"/>
      <c r="I58" s="20"/>
      <c r="J58" s="19"/>
      <c r="K58" s="20"/>
      <c r="L58" s="19"/>
      <c r="M58" s="20"/>
      <c r="N58" s="17"/>
      <c r="Q58" s="46"/>
    </row>
    <row r="59" spans="1:17" s="4" customFormat="1">
      <c r="A59" s="18" t="s">
        <v>504</v>
      </c>
      <c r="B59" s="19"/>
      <c r="C59" s="18"/>
      <c r="D59" s="19"/>
      <c r="E59" s="18" t="s">
        <v>346</v>
      </c>
      <c r="F59" s="19"/>
      <c r="H59" s="19"/>
      <c r="I59" s="20"/>
      <c r="J59" s="19"/>
      <c r="K59" s="20"/>
      <c r="L59" s="19"/>
      <c r="M59" s="20"/>
      <c r="N59" s="17"/>
      <c r="Q59" s="46"/>
    </row>
    <row r="60" spans="1:17" s="4" customFormat="1">
      <c r="A60" s="18" t="s">
        <v>505</v>
      </c>
      <c r="B60" s="19"/>
      <c r="C60" s="18"/>
      <c r="D60" s="19"/>
      <c r="E60" s="18" t="s">
        <v>283</v>
      </c>
      <c r="F60" s="19"/>
      <c r="H60" s="19"/>
      <c r="I60" s="20"/>
      <c r="J60" s="19"/>
      <c r="K60" s="20"/>
      <c r="L60" s="19"/>
      <c r="M60" s="20"/>
      <c r="N60" s="17"/>
      <c r="Q60" s="46"/>
    </row>
    <row r="61" spans="1:17" s="4" customFormat="1">
      <c r="A61" s="579" t="s">
        <v>506</v>
      </c>
      <c r="B61" s="19"/>
      <c r="C61" s="18"/>
      <c r="D61" s="19"/>
      <c r="E61" s="18" t="s">
        <v>347</v>
      </c>
      <c r="F61" s="19"/>
      <c r="H61" s="19"/>
      <c r="I61" s="20"/>
      <c r="J61" s="19"/>
      <c r="K61" s="20"/>
      <c r="L61" s="19"/>
      <c r="M61" s="20"/>
      <c r="N61" s="17"/>
      <c r="Q61" s="46"/>
    </row>
    <row r="62" spans="1:17" s="4" customFormat="1">
      <c r="A62" s="718"/>
      <c r="B62" s="19"/>
      <c r="C62" s="18"/>
      <c r="D62" s="19"/>
      <c r="E62" s="18" t="s">
        <v>284</v>
      </c>
      <c r="F62" s="19"/>
      <c r="H62" s="19"/>
      <c r="I62" s="20"/>
      <c r="J62" s="19"/>
      <c r="K62" s="20"/>
      <c r="L62" s="19"/>
      <c r="M62" s="20"/>
      <c r="N62" s="17"/>
      <c r="Q62" s="46"/>
    </row>
    <row r="63" spans="1:17" s="4" customFormat="1">
      <c r="A63" s="18"/>
      <c r="B63" s="19"/>
      <c r="C63" s="18"/>
      <c r="D63" s="19"/>
      <c r="E63" s="18" t="s">
        <v>348</v>
      </c>
      <c r="F63" s="19"/>
      <c r="H63" s="19"/>
      <c r="I63" s="20"/>
      <c r="J63" s="19"/>
      <c r="K63" s="20"/>
      <c r="L63" s="19"/>
      <c r="M63" s="20"/>
      <c r="N63" s="17"/>
      <c r="Q63" s="46"/>
    </row>
    <row r="64" spans="1:17" s="4" customFormat="1">
      <c r="A64" s="18"/>
      <c r="B64" s="19"/>
      <c r="C64" s="18"/>
      <c r="D64" s="19"/>
      <c r="E64" s="18" t="s">
        <v>288</v>
      </c>
      <c r="F64" s="19"/>
      <c r="H64" s="19"/>
      <c r="I64" s="20"/>
      <c r="J64" s="19"/>
      <c r="K64" s="20"/>
      <c r="L64" s="19"/>
      <c r="M64" s="20"/>
      <c r="N64" s="17"/>
      <c r="Q64" s="46"/>
    </row>
    <row r="65" spans="1:17" s="4" customFormat="1">
      <c r="A65" s="18"/>
      <c r="B65" s="19"/>
      <c r="C65" s="18"/>
      <c r="D65" s="19"/>
      <c r="E65" s="18" t="s">
        <v>349</v>
      </c>
      <c r="F65" s="19"/>
      <c r="H65" s="19"/>
      <c r="I65" s="20"/>
      <c r="J65" s="19"/>
      <c r="K65" s="20"/>
      <c r="L65" s="19"/>
      <c r="M65" s="20"/>
      <c r="Q65" s="46"/>
    </row>
    <row r="66" spans="1:17" s="4" customFormat="1">
      <c r="A66" s="18"/>
      <c r="B66" s="19"/>
      <c r="C66" s="18"/>
      <c r="D66" s="19"/>
      <c r="E66" s="18" t="s">
        <v>289</v>
      </c>
      <c r="F66" s="19"/>
      <c r="H66" s="19"/>
      <c r="I66" s="20"/>
      <c r="J66" s="19"/>
      <c r="K66" s="20"/>
      <c r="L66" s="19"/>
      <c r="M66" s="20"/>
      <c r="Q66" s="46"/>
    </row>
    <row r="67" spans="1:17" s="4" customFormat="1">
      <c r="A67" s="18"/>
      <c r="B67" s="19"/>
      <c r="C67" s="18"/>
      <c r="D67" s="19"/>
      <c r="E67" s="18" t="s">
        <v>350</v>
      </c>
      <c r="F67" s="19"/>
      <c r="H67" s="19"/>
      <c r="I67" s="20"/>
      <c r="J67" s="19"/>
      <c r="K67" s="20"/>
      <c r="L67" s="19"/>
      <c r="M67" s="20"/>
      <c r="Q67" s="46"/>
    </row>
    <row r="68" spans="1:17" s="4" customFormat="1">
      <c r="A68" s="18"/>
      <c r="B68" s="19"/>
      <c r="C68" s="18"/>
      <c r="D68" s="19"/>
      <c r="E68" s="18" t="s">
        <v>290</v>
      </c>
      <c r="F68" s="19"/>
      <c r="H68" s="19"/>
      <c r="I68" s="20"/>
      <c r="J68" s="19"/>
      <c r="K68" s="20"/>
      <c r="L68" s="19"/>
      <c r="M68" s="20"/>
      <c r="Q68" s="46"/>
    </row>
    <row r="69" spans="1:17" s="4" customFormat="1">
      <c r="A69" s="18"/>
      <c r="B69" s="19"/>
      <c r="C69" s="18"/>
      <c r="D69" s="19"/>
      <c r="E69" s="18" t="s">
        <v>351</v>
      </c>
      <c r="F69" s="19"/>
      <c r="H69" s="19"/>
      <c r="I69" s="20"/>
      <c r="J69" s="19"/>
      <c r="K69" s="20"/>
      <c r="L69" s="19"/>
      <c r="M69" s="20"/>
      <c r="Q69" s="46"/>
    </row>
    <row r="70" spans="1:17" s="4" customFormat="1">
      <c r="A70" s="18"/>
      <c r="B70" s="19"/>
      <c r="C70" s="18"/>
      <c r="D70" s="19"/>
      <c r="E70" s="18" t="s">
        <v>285</v>
      </c>
      <c r="F70" s="19"/>
      <c r="H70" s="19"/>
      <c r="I70" s="20"/>
      <c r="J70" s="19"/>
      <c r="K70" s="20"/>
      <c r="L70" s="19"/>
      <c r="M70" s="20"/>
      <c r="Q70" s="46"/>
    </row>
    <row r="71" spans="1:17" s="4" customFormat="1">
      <c r="A71" s="18"/>
      <c r="B71" s="19"/>
      <c r="C71" s="18"/>
      <c r="D71" s="19"/>
      <c r="E71" s="18" t="s">
        <v>352</v>
      </c>
      <c r="F71" s="19"/>
      <c r="H71" s="19"/>
      <c r="I71" s="20"/>
      <c r="J71" s="19"/>
      <c r="K71" s="20"/>
      <c r="L71" s="19"/>
      <c r="M71" s="20"/>
      <c r="Q71" s="46"/>
    </row>
    <row r="72" spans="1:17" s="4" customFormat="1">
      <c r="A72" s="18"/>
      <c r="B72" s="19"/>
      <c r="C72" s="18"/>
      <c r="D72" s="19"/>
      <c r="E72" s="18" t="s">
        <v>286</v>
      </c>
      <c r="F72" s="19"/>
      <c r="H72" s="19"/>
      <c r="I72" s="20"/>
      <c r="J72" s="19"/>
      <c r="K72" s="20"/>
      <c r="L72" s="19"/>
      <c r="M72" s="20"/>
      <c r="Q72" s="46"/>
    </row>
    <row r="73" spans="1:17" s="4" customFormat="1">
      <c r="A73" s="18"/>
      <c r="B73" s="19"/>
      <c r="C73" s="18"/>
      <c r="D73" s="19"/>
      <c r="E73" s="18" t="s">
        <v>353</v>
      </c>
      <c r="F73" s="19"/>
      <c r="H73" s="19"/>
      <c r="I73" s="20"/>
      <c r="J73" s="19"/>
      <c r="K73" s="20"/>
      <c r="L73" s="19"/>
      <c r="M73" s="20"/>
      <c r="Q73" s="46"/>
    </row>
    <row r="74" spans="1:17" s="4" customFormat="1">
      <c r="A74" s="18"/>
      <c r="B74" s="19"/>
      <c r="C74" s="18"/>
      <c r="D74" s="19"/>
      <c r="E74" s="18" t="s">
        <v>287</v>
      </c>
      <c r="F74" s="19"/>
      <c r="H74" s="19"/>
      <c r="I74" s="20"/>
      <c r="J74" s="19"/>
      <c r="K74" s="20"/>
      <c r="L74" s="19"/>
      <c r="M74" s="20"/>
      <c r="Q74" s="46"/>
    </row>
    <row r="75" spans="1:17" s="4" customFormat="1">
      <c r="A75" s="18"/>
      <c r="B75" s="19"/>
      <c r="C75" s="18"/>
      <c r="D75" s="19"/>
      <c r="E75" s="18" t="s">
        <v>354</v>
      </c>
      <c r="F75" s="19"/>
      <c r="H75" s="19"/>
      <c r="I75" s="20"/>
      <c r="J75" s="19"/>
      <c r="K75" s="20"/>
      <c r="L75" s="19"/>
      <c r="M75" s="20"/>
      <c r="Q75" s="46"/>
    </row>
    <row r="76" spans="1:17" s="4" customFormat="1">
      <c r="A76" s="18"/>
      <c r="B76" s="19"/>
      <c r="C76" s="18"/>
      <c r="D76" s="19"/>
      <c r="E76" s="18" t="s">
        <v>291</v>
      </c>
      <c r="F76" s="19"/>
      <c r="H76" s="19"/>
      <c r="I76" s="20"/>
      <c r="J76" s="19"/>
      <c r="K76" s="20"/>
      <c r="L76" s="19"/>
      <c r="M76" s="20"/>
      <c r="Q76" s="46"/>
    </row>
    <row r="77" spans="1:17" s="4" customFormat="1">
      <c r="A77" s="18"/>
      <c r="B77" s="19"/>
      <c r="C77" s="18"/>
      <c r="D77" s="19"/>
      <c r="E77" s="18" t="s">
        <v>355</v>
      </c>
      <c r="F77" s="19"/>
      <c r="H77" s="19"/>
      <c r="I77" s="20"/>
      <c r="J77" s="19"/>
      <c r="K77" s="20"/>
      <c r="L77" s="19"/>
      <c r="M77" s="20"/>
      <c r="Q77" s="46"/>
    </row>
    <row r="78" spans="1:17" s="4" customFormat="1">
      <c r="A78" s="18"/>
      <c r="B78" s="19"/>
      <c r="C78" s="18"/>
      <c r="D78" s="19"/>
      <c r="E78" s="18" t="s">
        <v>292</v>
      </c>
      <c r="F78" s="19"/>
      <c r="H78" s="19"/>
      <c r="I78" s="20"/>
      <c r="J78" s="19"/>
      <c r="K78" s="20"/>
      <c r="L78" s="19"/>
      <c r="M78" s="20"/>
      <c r="Q78" s="46"/>
    </row>
    <row r="79" spans="1:17" s="4" customFormat="1">
      <c r="A79" s="18"/>
      <c r="B79" s="19"/>
      <c r="C79" s="18"/>
      <c r="D79" s="19"/>
      <c r="E79" s="18" t="s">
        <v>356</v>
      </c>
      <c r="F79" s="19"/>
      <c r="H79" s="19"/>
      <c r="I79" s="20"/>
      <c r="J79" s="19"/>
      <c r="K79" s="20"/>
      <c r="L79" s="19"/>
      <c r="M79" s="20"/>
      <c r="Q79" s="46"/>
    </row>
    <row r="80" spans="1:17" s="4" customFormat="1">
      <c r="A80" s="18"/>
      <c r="B80" s="19"/>
      <c r="C80" s="18"/>
      <c r="D80" s="19"/>
      <c r="E80" s="18" t="s">
        <v>293</v>
      </c>
      <c r="F80" s="19"/>
      <c r="H80" s="19"/>
      <c r="I80" s="20"/>
      <c r="J80" s="19"/>
      <c r="K80" s="20"/>
      <c r="L80" s="19"/>
      <c r="M80" s="20"/>
      <c r="Q80" s="46"/>
    </row>
    <row r="81" spans="1:17" s="4" customFormat="1">
      <c r="A81" s="18"/>
      <c r="B81" s="19"/>
      <c r="C81" s="18"/>
      <c r="D81" s="19"/>
      <c r="E81" s="18" t="s">
        <v>357</v>
      </c>
      <c r="F81" s="19"/>
      <c r="H81" s="19"/>
      <c r="I81" s="20"/>
      <c r="J81" s="19"/>
      <c r="K81" s="20"/>
      <c r="L81" s="19"/>
      <c r="M81" s="20"/>
      <c r="Q81" s="46"/>
    </row>
    <row r="82" spans="1:17" s="4" customFormat="1">
      <c r="A82" s="18"/>
      <c r="B82" s="19"/>
      <c r="C82" s="18"/>
      <c r="D82" s="19"/>
      <c r="E82" s="18" t="s">
        <v>294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358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295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359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296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360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264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361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265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362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266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363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297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364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298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365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18"/>
      <c r="B98" s="6"/>
      <c r="C98" s="18"/>
      <c r="D98" s="19"/>
      <c r="E98" s="18" t="s">
        <v>299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366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300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367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301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368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302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369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306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370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307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371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308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372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309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373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310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374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311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375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312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376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313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377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314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378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315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379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316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380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317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381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318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382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319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383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320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384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321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385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323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386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322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387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5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A992"/>
  <sheetViews>
    <sheetView zoomScale="90" zoomScaleNormal="90" workbookViewId="0">
      <selection activeCell="A22" sqref="A22"/>
    </sheetView>
  </sheetViews>
  <sheetFormatPr baseColWidth="10" defaultRowHeight="12.75"/>
  <cols>
    <col min="1" max="1" width="29.28515625" bestFit="1" customWidth="1"/>
    <col min="2" max="2" width="11.7109375" bestFit="1" customWidth="1"/>
    <col min="3" max="3" width="6.7109375" bestFit="1" customWidth="1"/>
    <col min="4" max="4" width="3.7109375" customWidth="1"/>
    <col min="5" max="5" width="22.7109375" bestFit="1" customWidth="1"/>
    <col min="6" max="6" width="10.5703125" bestFit="1" customWidth="1"/>
    <col min="7" max="7" width="2.140625" customWidth="1"/>
    <col min="8" max="8" width="23.5703125" customWidth="1"/>
    <col min="9" max="9" width="11.7109375" bestFit="1" customWidth="1"/>
    <col min="10" max="10" width="2.85546875" customWidth="1"/>
    <col min="11" max="11" width="23.28515625" bestFit="1" customWidth="1"/>
    <col min="12" max="12" width="11.42578125" bestFit="1" customWidth="1"/>
    <col min="13" max="13" width="3.140625" customWidth="1"/>
    <col min="14" max="14" width="24.140625" bestFit="1" customWidth="1"/>
    <col min="15" max="15" width="12" bestFit="1" customWidth="1"/>
    <col min="16" max="16" width="3.28515625" customWidth="1"/>
    <col min="17" max="17" width="24.28515625" bestFit="1" customWidth="1"/>
    <col min="18" max="18" width="12.140625" bestFit="1" customWidth="1"/>
    <col min="19" max="19" width="3.28515625" customWidth="1"/>
    <col min="20" max="20" width="22.7109375" bestFit="1" customWidth="1"/>
    <col min="21" max="21" width="8.7109375" bestFit="1" customWidth="1"/>
    <col min="22" max="22" width="2.85546875" customWidth="1"/>
    <col min="23" max="23" width="23.5703125" bestFit="1" customWidth="1"/>
    <col min="24" max="24" width="11.7109375" bestFit="1" customWidth="1"/>
    <col min="25" max="25" width="10.85546875" bestFit="1" customWidth="1"/>
    <col min="26" max="26" width="23" bestFit="1" customWidth="1"/>
    <col min="27" max="27" width="9" bestFit="1" customWidth="1"/>
    <col min="28" max="28" width="23" bestFit="1" customWidth="1"/>
    <col min="29" max="29" width="11.28515625" bestFit="1" customWidth="1"/>
    <col min="31" max="31" width="28.7109375" bestFit="1" customWidth="1"/>
    <col min="33" max="33" width="5.85546875" bestFit="1" customWidth="1"/>
  </cols>
  <sheetData>
    <row r="1" spans="1:27" ht="13.5" thickBot="1">
      <c r="A1" s="24" t="s">
        <v>14</v>
      </c>
      <c r="B1" s="24" t="s">
        <v>88</v>
      </c>
      <c r="C1" s="24" t="s">
        <v>15</v>
      </c>
      <c r="D1" s="25"/>
      <c r="E1" s="24" t="s">
        <v>89</v>
      </c>
      <c r="F1" s="24" t="s">
        <v>16</v>
      </c>
      <c r="G1" s="25"/>
      <c r="H1" s="24" t="s">
        <v>90</v>
      </c>
      <c r="I1" s="24" t="s">
        <v>16</v>
      </c>
      <c r="J1" s="25"/>
      <c r="K1" s="24" t="s">
        <v>91</v>
      </c>
      <c r="L1" s="24" t="s">
        <v>16</v>
      </c>
      <c r="M1" s="25"/>
      <c r="N1" s="24" t="s">
        <v>446</v>
      </c>
      <c r="O1" s="24" t="s">
        <v>16</v>
      </c>
      <c r="Q1" s="24" t="s">
        <v>17</v>
      </c>
      <c r="R1" s="24" t="s">
        <v>16</v>
      </c>
      <c r="T1" s="24" t="s">
        <v>13</v>
      </c>
      <c r="U1" s="24" t="s">
        <v>16</v>
      </c>
      <c r="Z1" s="25" t="s">
        <v>18</v>
      </c>
      <c r="AA1" s="25" t="s">
        <v>19</v>
      </c>
    </row>
    <row r="2" spans="1:27" ht="13.5" thickTop="1">
      <c r="A2" s="25" t="s">
        <v>425</v>
      </c>
      <c r="B2" s="31" t="s">
        <v>408</v>
      </c>
      <c r="C2" s="107" t="str">
        <f>_xlfn.CONCAT(MID(B2,5,4),",",MID(B2,9,1))</f>
        <v>2761,7</v>
      </c>
      <c r="D2" s="25"/>
      <c r="E2" s="25" t="str">
        <f>_xlfn.CONCAT("MERV - XMEV - ",F2)</f>
        <v>MERV - XMEV - GGAL - CI</v>
      </c>
      <c r="F2" s="31" t="s">
        <v>263</v>
      </c>
      <c r="G2" s="25"/>
      <c r="H2" s="26" t="str">
        <f>_xlfn.CONCAT("MERV - XMEV - ",I2)</f>
        <v>MERV - XMEV - AL30 - CI</v>
      </c>
      <c r="I2" s="31" t="s">
        <v>22</v>
      </c>
      <c r="J2" s="25"/>
      <c r="K2" s="26" t="str">
        <f>_xlfn.CONCAT("MERV - XMEV - ",L2)</f>
        <v>MERV - XMEV - S30G4 - CI</v>
      </c>
      <c r="L2" s="31" t="s">
        <v>440</v>
      </c>
      <c r="M2" s="25"/>
      <c r="N2" s="26" t="str">
        <f>_xlfn.CONCAT("MERV - XMEV - ",O2)</f>
        <v>MERV - XMEV - MRCAO - CI</v>
      </c>
      <c r="O2" s="31" t="s">
        <v>447</v>
      </c>
      <c r="Q2" s="26" t="str">
        <f>_xlfn.CONCAT("MERV - XMEV - ",R2)</f>
        <v>MERV - XMEV - AAPL - CI</v>
      </c>
      <c r="R2" s="31" t="s">
        <v>459</v>
      </c>
      <c r="T2" s="25" t="s">
        <v>18</v>
      </c>
      <c r="U2" s="31" t="s">
        <v>19</v>
      </c>
      <c r="Z2" s="25" t="s">
        <v>20</v>
      </c>
      <c r="AA2" s="25" t="s">
        <v>21</v>
      </c>
    </row>
    <row r="3" spans="1:27">
      <c r="A3" s="25" t="s">
        <v>426</v>
      </c>
      <c r="B3" s="31" t="s">
        <v>417</v>
      </c>
      <c r="C3" s="107" t="str">
        <f t="shared" ref="C3:C31" si="0">_xlfn.CONCAT(MID(B3,5,4),",",MID(B3,9,1))</f>
        <v>2800,9</v>
      </c>
      <c r="D3" s="25"/>
      <c r="E3" s="25" t="str">
        <f t="shared" ref="E3" si="1">_xlfn.CONCAT("MERV - XMEV - ",F3)</f>
        <v>MERV - XMEV - GGAL - 24hs</v>
      </c>
      <c r="F3" s="31" t="s">
        <v>324</v>
      </c>
      <c r="G3" s="25"/>
      <c r="H3" s="26" t="str">
        <f t="shared" ref="H3:H66" si="2">_xlfn.CONCAT("MERV - XMEV - ",I3)</f>
        <v>MERV - XMEV - AL30 - 24hs</v>
      </c>
      <c r="I3" s="31" t="s">
        <v>325</v>
      </c>
      <c r="J3" s="25"/>
      <c r="K3" s="26" t="str">
        <f t="shared" ref="K3:K13" si="3">_xlfn.CONCAT("MERV - XMEV - ",L3)</f>
        <v>MERV - XMEV - S30G4 - 24hs</v>
      </c>
      <c r="L3" s="31" t="s">
        <v>391</v>
      </c>
      <c r="M3" s="25"/>
      <c r="N3" s="26" t="str">
        <f t="shared" ref="N3:N25" si="4">_xlfn.CONCAT("MERV - XMEV - ",O3)</f>
        <v>MERV - XMEV - MRCAO - 24hs</v>
      </c>
      <c r="O3" s="31" t="s">
        <v>358</v>
      </c>
      <c r="Q3" s="26" t="str">
        <f t="shared" ref="Q3:Q37" si="5">_xlfn.CONCAT("MERV - XMEV - ",R3)</f>
        <v>MERV - XMEV - AAPL - 24hs</v>
      </c>
      <c r="R3" s="31" t="s">
        <v>370</v>
      </c>
      <c r="T3" s="25" t="s">
        <v>20</v>
      </c>
      <c r="U3" s="31" t="s">
        <v>21</v>
      </c>
      <c r="Z3" s="25" t="s">
        <v>23</v>
      </c>
      <c r="AA3" s="25" t="s">
        <v>24</v>
      </c>
    </row>
    <row r="4" spans="1:27">
      <c r="A4" s="25" t="s">
        <v>427</v>
      </c>
      <c r="B4" s="31" t="s">
        <v>409</v>
      </c>
      <c r="C4" s="107" t="str">
        <f t="shared" si="0"/>
        <v>2911,7</v>
      </c>
      <c r="D4" s="25"/>
      <c r="E4" s="25"/>
      <c r="F4" s="31"/>
      <c r="G4" s="25"/>
      <c r="H4" s="26" t="str">
        <f t="shared" si="2"/>
        <v>MERV - XMEV - AL30C - CI</v>
      </c>
      <c r="I4" s="31" t="s">
        <v>29</v>
      </c>
      <c r="J4" s="25"/>
      <c r="K4" s="26" t="str">
        <f t="shared" si="3"/>
        <v>MERV - XMEV - SG4C - CI</v>
      </c>
      <c r="L4" s="31" t="s">
        <v>441</v>
      </c>
      <c r="M4" s="25"/>
      <c r="N4" s="26" t="str">
        <f t="shared" si="4"/>
        <v>MERV - XMEV - MRCAC - CI</v>
      </c>
      <c r="O4" s="31" t="s">
        <v>448</v>
      </c>
      <c r="Q4" s="26" t="str">
        <f t="shared" si="5"/>
        <v>MERV - XMEV - AAPLC - CI</v>
      </c>
      <c r="R4" s="31" t="s">
        <v>460</v>
      </c>
      <c r="T4" s="25" t="s">
        <v>23</v>
      </c>
      <c r="U4" s="31" t="s">
        <v>24</v>
      </c>
      <c r="Z4" s="25" t="s">
        <v>25</v>
      </c>
      <c r="AA4" s="25" t="s">
        <v>26</v>
      </c>
    </row>
    <row r="5" spans="1:27">
      <c r="A5" s="25" t="s">
        <v>428</v>
      </c>
      <c r="B5" s="31" t="s">
        <v>410</v>
      </c>
      <c r="C5" s="107" t="str">
        <f t="shared" si="0"/>
        <v>3061,7</v>
      </c>
      <c r="D5" s="25"/>
      <c r="E5" s="25"/>
      <c r="F5" s="31"/>
      <c r="G5" s="25"/>
      <c r="H5" s="26" t="str">
        <f t="shared" si="2"/>
        <v>MERV - XMEV - AL30C - 24hs</v>
      </c>
      <c r="I5" s="31" t="s">
        <v>326</v>
      </c>
      <c r="J5" s="25"/>
      <c r="K5" s="26" t="str">
        <f t="shared" si="3"/>
        <v>MERV - XMEV - SG4C - 24hs</v>
      </c>
      <c r="L5" s="31" t="s">
        <v>393</v>
      </c>
      <c r="M5" s="25"/>
      <c r="N5" s="26" t="str">
        <f t="shared" si="4"/>
        <v>MERV - XMEV - MRCAC - 24hs</v>
      </c>
      <c r="O5" s="31" t="s">
        <v>359</v>
      </c>
      <c r="Q5" s="26" t="str">
        <f t="shared" si="5"/>
        <v>MERV - XMEV - AAPLC - 24hs</v>
      </c>
      <c r="R5" s="31" t="s">
        <v>371</v>
      </c>
      <c r="T5" s="25" t="s">
        <v>25</v>
      </c>
      <c r="U5" s="31" t="s">
        <v>26</v>
      </c>
      <c r="Z5" s="25" t="s">
        <v>27</v>
      </c>
      <c r="AA5" s="25" t="s">
        <v>28</v>
      </c>
    </row>
    <row r="6" spans="1:27">
      <c r="A6" s="25" t="s">
        <v>429</v>
      </c>
      <c r="B6" s="31" t="s">
        <v>411</v>
      </c>
      <c r="C6" s="107" t="str">
        <f t="shared" si="0"/>
        <v>3211,7</v>
      </c>
      <c r="D6" s="25"/>
      <c r="E6" s="25"/>
      <c r="F6" s="31"/>
      <c r="G6" s="25"/>
      <c r="H6" s="26" t="str">
        <f t="shared" si="2"/>
        <v>MERV - XMEV - AL30D - CI</v>
      </c>
      <c r="I6" s="31" t="s">
        <v>36</v>
      </c>
      <c r="J6" s="25"/>
      <c r="K6" s="26" t="str">
        <f t="shared" si="3"/>
        <v>MERV - XMEV - SG4D - CI</v>
      </c>
      <c r="L6" s="31" t="s">
        <v>442</v>
      </c>
      <c r="M6" s="25"/>
      <c r="N6" s="26" t="str">
        <f t="shared" si="4"/>
        <v>MERV - XMEV - MRCAD - CI</v>
      </c>
      <c r="O6" s="31" t="s">
        <v>449</v>
      </c>
      <c r="Q6" s="26" t="str">
        <f t="shared" si="5"/>
        <v>MERV - XMEV - AAPLD - CI</v>
      </c>
      <c r="R6" s="31" t="s">
        <v>461</v>
      </c>
      <c r="T6" s="25" t="s">
        <v>27</v>
      </c>
      <c r="U6" s="31" t="s">
        <v>28</v>
      </c>
      <c r="Z6" s="25" t="s">
        <v>30</v>
      </c>
      <c r="AA6" s="25" t="s">
        <v>31</v>
      </c>
    </row>
    <row r="7" spans="1:27">
      <c r="A7" s="25" t="s">
        <v>430</v>
      </c>
      <c r="B7" s="31" t="s">
        <v>412</v>
      </c>
      <c r="C7" s="107" t="str">
        <f t="shared" si="0"/>
        <v>3361,7</v>
      </c>
      <c r="D7" s="25"/>
      <c r="E7" s="25"/>
      <c r="F7" s="31"/>
      <c r="G7" s="25"/>
      <c r="H7" s="26" t="str">
        <f t="shared" si="2"/>
        <v>MERV - XMEV - AL30D - 24hs</v>
      </c>
      <c r="I7" s="35" t="s">
        <v>327</v>
      </c>
      <c r="J7" s="25"/>
      <c r="K7" s="26" t="str">
        <f t="shared" si="3"/>
        <v>MERV - XMEV - SG4D - 24hs</v>
      </c>
      <c r="L7" s="31" t="s">
        <v>395</v>
      </c>
      <c r="M7" s="25"/>
      <c r="N7" s="26" t="str">
        <f t="shared" si="4"/>
        <v>MERV - XMEV - MRCAD - 24hs</v>
      </c>
      <c r="O7" s="31" t="s">
        <v>360</v>
      </c>
      <c r="Q7" s="26" t="str">
        <f t="shared" si="5"/>
        <v>MERV - XMEV - AAPLD - 24hs</v>
      </c>
      <c r="R7" s="31" t="s">
        <v>372</v>
      </c>
      <c r="T7" s="25" t="s">
        <v>30</v>
      </c>
      <c r="U7" s="31" t="s">
        <v>31</v>
      </c>
      <c r="Z7" s="25" t="s">
        <v>32</v>
      </c>
      <c r="AA7" s="25" t="s">
        <v>33</v>
      </c>
    </row>
    <row r="8" spans="1:27">
      <c r="A8" s="25" t="s">
        <v>431</v>
      </c>
      <c r="B8" s="31" t="s">
        <v>406</v>
      </c>
      <c r="C8" s="107" t="str">
        <f t="shared" si="0"/>
        <v>3511,7</v>
      </c>
      <c r="D8" s="25"/>
      <c r="E8" s="25"/>
      <c r="F8" s="31"/>
      <c r="G8" s="25"/>
      <c r="H8" s="26" t="str">
        <f t="shared" si="2"/>
        <v>MERV - XMEV - GD30 - CI</v>
      </c>
      <c r="I8" s="31" t="s">
        <v>43</v>
      </c>
      <c r="J8" s="25"/>
      <c r="K8" s="26" t="str">
        <f t="shared" si="3"/>
        <v>MERV - XMEV - S14O4 - CI</v>
      </c>
      <c r="L8" s="40" t="s">
        <v>443</v>
      </c>
      <c r="M8" s="25"/>
      <c r="N8" s="26" t="str">
        <f t="shared" si="4"/>
        <v>MERV - XMEV - BA37D - CI</v>
      </c>
      <c r="O8" s="31" t="s">
        <v>450</v>
      </c>
      <c r="Q8" s="26" t="str">
        <f t="shared" si="5"/>
        <v>MERV - XMEV - AMZN - CI</v>
      </c>
      <c r="R8" s="31" t="s">
        <v>462</v>
      </c>
      <c r="T8" s="25" t="s">
        <v>32</v>
      </c>
      <c r="U8" s="31" t="s">
        <v>33</v>
      </c>
      <c r="Z8" s="25" t="s">
        <v>34</v>
      </c>
      <c r="AA8" s="25" t="s">
        <v>35</v>
      </c>
    </row>
    <row r="9" spans="1:27">
      <c r="A9" s="25" t="s">
        <v>432</v>
      </c>
      <c r="B9" s="31" t="s">
        <v>398</v>
      </c>
      <c r="C9" s="107" t="str">
        <f t="shared" si="0"/>
        <v>3661,7</v>
      </c>
      <c r="D9" s="25"/>
      <c r="E9" s="25"/>
      <c r="F9" s="31"/>
      <c r="G9" s="25"/>
      <c r="H9" s="26" t="str">
        <f t="shared" si="2"/>
        <v>MERV - XMEV - GD30 - 24hs</v>
      </c>
      <c r="I9" s="31" t="s">
        <v>328</v>
      </c>
      <c r="J9" s="25"/>
      <c r="K9" s="26" t="str">
        <f t="shared" si="3"/>
        <v>MERV - XMEV - S14O4 - 24hs</v>
      </c>
      <c r="L9" s="40" t="s">
        <v>419</v>
      </c>
      <c r="M9" s="25"/>
      <c r="N9" s="26" t="str">
        <f t="shared" si="4"/>
        <v>MERV - XMEV - BA37D - 24hs</v>
      </c>
      <c r="O9" s="31" t="s">
        <v>361</v>
      </c>
      <c r="Q9" s="26" t="str">
        <f t="shared" si="5"/>
        <v>MERV - XMEV - AMZN - 24hs</v>
      </c>
      <c r="R9" s="31" t="s">
        <v>373</v>
      </c>
      <c r="T9" s="25" t="s">
        <v>34</v>
      </c>
      <c r="U9" s="31" t="s">
        <v>35</v>
      </c>
      <c r="Z9" s="25" t="s">
        <v>37</v>
      </c>
      <c r="AA9" s="25" t="s">
        <v>38</v>
      </c>
    </row>
    <row r="10" spans="1:27">
      <c r="A10" s="25" t="s">
        <v>433</v>
      </c>
      <c r="B10" s="31" t="s">
        <v>399</v>
      </c>
      <c r="C10" s="107" t="str">
        <f t="shared" si="0"/>
        <v>3811,7</v>
      </c>
      <c r="D10" s="25"/>
      <c r="E10" s="25"/>
      <c r="F10" s="31"/>
      <c r="G10" s="25"/>
      <c r="H10" s="26" t="str">
        <f t="shared" si="2"/>
        <v>MERV - XMEV - GD30C - CI</v>
      </c>
      <c r="I10" s="31" t="s">
        <v>50</v>
      </c>
      <c r="J10" s="25"/>
      <c r="K10" s="26" t="str">
        <f t="shared" si="3"/>
        <v>MERV - XMEV - SO4C - CI</v>
      </c>
      <c r="L10" s="40" t="s">
        <v>444</v>
      </c>
      <c r="M10" s="25"/>
      <c r="N10" s="26" t="str">
        <f t="shared" si="4"/>
        <v>MERV - XMEV - BA7DC - CI</v>
      </c>
      <c r="O10" s="31" t="s">
        <v>451</v>
      </c>
      <c r="Q10" s="26" t="str">
        <f t="shared" si="5"/>
        <v>MERV - XMEV - AMZNC - CI</v>
      </c>
      <c r="R10" s="31" t="s">
        <v>463</v>
      </c>
      <c r="T10" s="25" t="s">
        <v>37</v>
      </c>
      <c r="U10" s="31" t="s">
        <v>38</v>
      </c>
      <c r="Z10" s="25" t="s">
        <v>39</v>
      </c>
      <c r="AA10" s="25" t="s">
        <v>40</v>
      </c>
    </row>
    <row r="11" spans="1:27">
      <c r="A11" s="25" t="s">
        <v>434</v>
      </c>
      <c r="B11" s="31" t="s">
        <v>400</v>
      </c>
      <c r="C11" s="107" t="str">
        <f t="shared" si="0"/>
        <v>3961,7</v>
      </c>
      <c r="D11" s="25"/>
      <c r="E11" s="25"/>
      <c r="F11" s="31"/>
      <c r="G11" s="25"/>
      <c r="H11" s="26" t="str">
        <f t="shared" si="2"/>
        <v>MERV - XMEV - GD30C - 24hs</v>
      </c>
      <c r="I11" s="31" t="s">
        <v>329</v>
      </c>
      <c r="J11" s="25"/>
      <c r="K11" s="26" t="str">
        <f t="shared" si="3"/>
        <v>MERV - XMEV - SO4C - 24hs</v>
      </c>
      <c r="L11" s="40" t="s">
        <v>421</v>
      </c>
      <c r="M11" s="25"/>
      <c r="N11" s="26" t="str">
        <f t="shared" si="4"/>
        <v>MERV - XMEV - BA7DC - 24hs</v>
      </c>
      <c r="O11" s="31" t="s">
        <v>362</v>
      </c>
      <c r="Q11" s="26" t="str">
        <f t="shared" si="5"/>
        <v>MERV - XMEV - AMZNC - 24hs</v>
      </c>
      <c r="R11" s="31" t="s">
        <v>374</v>
      </c>
      <c r="T11" s="25" t="s">
        <v>39</v>
      </c>
      <c r="U11" s="31" t="s">
        <v>40</v>
      </c>
      <c r="Z11" s="25" t="s">
        <v>41</v>
      </c>
      <c r="AA11" s="25" t="s">
        <v>42</v>
      </c>
    </row>
    <row r="12" spans="1:27">
      <c r="A12" s="25" t="s">
        <v>435</v>
      </c>
      <c r="B12" s="31" t="s">
        <v>401</v>
      </c>
      <c r="C12" s="107" t="str">
        <f t="shared" si="0"/>
        <v>4161,7</v>
      </c>
      <c r="D12" s="25"/>
      <c r="E12" s="25"/>
      <c r="F12" s="31"/>
      <c r="G12" s="25"/>
      <c r="H12" s="26" t="str">
        <f t="shared" si="2"/>
        <v>MERV - XMEV - GD30D - CI</v>
      </c>
      <c r="I12" s="31" t="s">
        <v>57</v>
      </c>
      <c r="J12" s="25"/>
      <c r="K12" s="26" t="str">
        <f t="shared" si="3"/>
        <v>MERV - XMEV - SO4D - CI</v>
      </c>
      <c r="L12" s="40" t="s">
        <v>445</v>
      </c>
      <c r="M12" s="25"/>
      <c r="N12" s="26" t="str">
        <f t="shared" si="4"/>
        <v>MERV - XMEV - BA7DD - CI</v>
      </c>
      <c r="O12" s="31" t="s">
        <v>452</v>
      </c>
      <c r="Q12" s="26" t="str">
        <f t="shared" si="5"/>
        <v>MERV - XMEV - AMZND - CI</v>
      </c>
      <c r="R12" s="31" t="s">
        <v>464</v>
      </c>
      <c r="T12" s="25"/>
      <c r="U12" s="25"/>
      <c r="Z12" s="25" t="s">
        <v>44</v>
      </c>
      <c r="AA12" s="25" t="s">
        <v>45</v>
      </c>
    </row>
    <row r="13" spans="1:27">
      <c r="A13" s="25" t="s">
        <v>436</v>
      </c>
      <c r="B13" s="31" t="s">
        <v>402</v>
      </c>
      <c r="C13" s="107" t="str">
        <f t="shared" si="0"/>
        <v>4361,7</v>
      </c>
      <c r="D13" s="25"/>
      <c r="E13" s="25"/>
      <c r="F13" s="31"/>
      <c r="G13" s="25"/>
      <c r="H13" s="26" t="str">
        <f t="shared" si="2"/>
        <v>MERV - XMEV - GD30D - 24hs</v>
      </c>
      <c r="I13" s="35" t="s">
        <v>330</v>
      </c>
      <c r="J13" s="25"/>
      <c r="K13" s="26" t="str">
        <f t="shared" si="3"/>
        <v>MERV - XMEV - SO4D - 24hs</v>
      </c>
      <c r="L13" s="40" t="s">
        <v>423</v>
      </c>
      <c r="M13" s="25"/>
      <c r="N13" s="26" t="str">
        <f t="shared" si="4"/>
        <v>MERV - XMEV - BA7DD - 24hs</v>
      </c>
      <c r="O13" s="31" t="s">
        <v>363</v>
      </c>
      <c r="Q13" s="26" t="str">
        <f t="shared" si="5"/>
        <v>MERV - XMEV - AMZND - 24hs</v>
      </c>
      <c r="R13" s="31" t="s">
        <v>375</v>
      </c>
      <c r="T13" s="25"/>
      <c r="U13" s="25"/>
      <c r="Z13" s="25" t="s">
        <v>46</v>
      </c>
      <c r="AA13" s="25" t="s">
        <v>47</v>
      </c>
    </row>
    <row r="14" spans="1:27">
      <c r="A14" s="25" t="s">
        <v>437</v>
      </c>
      <c r="B14" s="31" t="s">
        <v>403</v>
      </c>
      <c r="C14" s="107" t="str">
        <f t="shared" si="0"/>
        <v>4700,9</v>
      </c>
      <c r="D14" s="25"/>
      <c r="E14" s="25"/>
      <c r="F14" s="31"/>
      <c r="G14" s="25"/>
      <c r="H14" s="26" t="str">
        <f t="shared" si="2"/>
        <v>MERV - XMEV - AE38 - CI</v>
      </c>
      <c r="I14" s="31" t="s">
        <v>104</v>
      </c>
      <c r="J14" s="25"/>
      <c r="M14" s="25"/>
      <c r="N14" s="26" t="str">
        <f t="shared" si="4"/>
        <v>MERV - XMEV - CLSIO - CI</v>
      </c>
      <c r="O14" s="31" t="s">
        <v>453</v>
      </c>
      <c r="Q14" s="26" t="str">
        <f t="shared" si="5"/>
        <v>MERV - XMEV - KO - CI</v>
      </c>
      <c r="R14" s="31" t="s">
        <v>465</v>
      </c>
      <c r="T14" s="25"/>
      <c r="U14" s="25"/>
      <c r="Z14" s="25" t="s">
        <v>48</v>
      </c>
      <c r="AA14" s="25" t="s">
        <v>49</v>
      </c>
    </row>
    <row r="15" spans="1:27">
      <c r="A15" s="25" t="s">
        <v>438</v>
      </c>
      <c r="B15" s="31" t="s">
        <v>404</v>
      </c>
      <c r="C15" s="107" t="str">
        <f t="shared" si="0"/>
        <v>4900,9</v>
      </c>
      <c r="D15" s="25"/>
      <c r="E15" s="25"/>
      <c r="F15" s="31"/>
      <c r="G15" s="25"/>
      <c r="H15" s="26" t="str">
        <f t="shared" si="2"/>
        <v>MERV - XMEV - AE38 - 24hs</v>
      </c>
      <c r="I15" s="31" t="s">
        <v>331</v>
      </c>
      <c r="J15" s="25"/>
      <c r="M15" s="25"/>
      <c r="N15" s="26" t="str">
        <f t="shared" si="4"/>
        <v>MERV - XMEV - CLSIO - 24hs</v>
      </c>
      <c r="O15" s="31" t="s">
        <v>364</v>
      </c>
      <c r="Q15" s="26" t="str">
        <f t="shared" si="5"/>
        <v>MERV - XMEV - KO - 24hs</v>
      </c>
      <c r="R15" s="31" t="s">
        <v>376</v>
      </c>
      <c r="T15" s="25"/>
      <c r="U15" s="25"/>
      <c r="Z15" s="25" t="s">
        <v>51</v>
      </c>
      <c r="AA15" s="25" t="s">
        <v>52</v>
      </c>
    </row>
    <row r="16" spans="1:27">
      <c r="A16" s="105" t="s">
        <v>439</v>
      </c>
      <c r="B16" s="106" t="s">
        <v>405</v>
      </c>
      <c r="C16" s="107" t="str">
        <f t="shared" si="0"/>
        <v>5005,8</v>
      </c>
      <c r="D16" s="25"/>
      <c r="E16" s="25"/>
      <c r="F16" s="31"/>
      <c r="G16" s="30"/>
      <c r="H16" s="26" t="str">
        <f t="shared" si="2"/>
        <v>MERV - XMEV - AE38C - CI</v>
      </c>
      <c r="I16" s="31" t="s">
        <v>112</v>
      </c>
      <c r="J16" s="25"/>
      <c r="M16" s="25"/>
      <c r="N16" s="26" t="str">
        <f t="shared" si="4"/>
        <v>MERV - XMEV - CLSIC - CI</v>
      </c>
      <c r="O16" s="31" t="s">
        <v>454</v>
      </c>
      <c r="Q16" s="26" t="str">
        <f t="shared" si="5"/>
        <v>MERV - XMEV - KOC - CI</v>
      </c>
      <c r="R16" s="31" t="s">
        <v>466</v>
      </c>
      <c r="T16" s="25"/>
      <c r="U16" s="25"/>
      <c r="Z16" s="25" t="s">
        <v>53</v>
      </c>
      <c r="AA16" s="25" t="s">
        <v>54</v>
      </c>
    </row>
    <row r="17" spans="1:27">
      <c r="A17" s="25" t="s">
        <v>425</v>
      </c>
      <c r="B17" s="31" t="s">
        <v>408</v>
      </c>
      <c r="C17" s="107" t="str">
        <f t="shared" si="0"/>
        <v>2761,7</v>
      </c>
      <c r="D17" s="25"/>
      <c r="E17" s="25"/>
      <c r="F17" s="31"/>
      <c r="G17" s="25"/>
      <c r="H17" s="26" t="str">
        <f t="shared" si="2"/>
        <v>MERV - XMEV - AE38C - 24hs</v>
      </c>
      <c r="I17" s="31" t="s">
        <v>332</v>
      </c>
      <c r="J17" s="25"/>
      <c r="M17" s="25"/>
      <c r="N17" s="26" t="str">
        <f t="shared" si="4"/>
        <v>MERV - XMEV - CLSIC - 24hs</v>
      </c>
      <c r="O17" s="31" t="s">
        <v>365</v>
      </c>
      <c r="Q17" s="26" t="str">
        <f t="shared" si="5"/>
        <v>MERV - XMEV - KOC - 24hs</v>
      </c>
      <c r="R17" s="31" t="s">
        <v>377</v>
      </c>
      <c r="T17" s="25"/>
      <c r="U17" s="25"/>
      <c r="Z17" s="25" t="s">
        <v>55</v>
      </c>
      <c r="AA17" s="25" t="s">
        <v>56</v>
      </c>
    </row>
    <row r="18" spans="1:27">
      <c r="A18" s="25" t="s">
        <v>426</v>
      </c>
      <c r="B18" s="31" t="s">
        <v>417</v>
      </c>
      <c r="C18" s="107" t="str">
        <f t="shared" si="0"/>
        <v>2800,9</v>
      </c>
      <c r="D18" s="25"/>
      <c r="E18" s="25"/>
      <c r="F18" s="31"/>
      <c r="G18" s="25"/>
      <c r="H18" s="26" t="str">
        <f t="shared" si="2"/>
        <v>MERV - XMEV - AE38D - CI</v>
      </c>
      <c r="I18" s="31" t="s">
        <v>111</v>
      </c>
      <c r="J18" s="25"/>
      <c r="M18" s="25"/>
      <c r="N18" s="26" t="str">
        <f t="shared" si="4"/>
        <v>MERV - XMEV - CLSID - CI</v>
      </c>
      <c r="O18" s="31" t="s">
        <v>455</v>
      </c>
      <c r="Q18" s="26" t="str">
        <f t="shared" si="5"/>
        <v>MERV - XMEV - KOD - CI</v>
      </c>
      <c r="R18" s="31" t="s">
        <v>467</v>
      </c>
      <c r="T18" s="25"/>
      <c r="U18" s="25"/>
      <c r="Z18" s="25" t="s">
        <v>58</v>
      </c>
      <c r="AA18" s="25" t="s">
        <v>59</v>
      </c>
    </row>
    <row r="19" spans="1:27">
      <c r="A19" s="25" t="s">
        <v>427</v>
      </c>
      <c r="B19" s="31" t="s">
        <v>409</v>
      </c>
      <c r="C19" s="107" t="str">
        <f t="shared" si="0"/>
        <v>2911,7</v>
      </c>
      <c r="D19" s="25"/>
      <c r="E19" s="25"/>
      <c r="F19" s="31"/>
      <c r="G19" s="25"/>
      <c r="H19" s="26" t="str">
        <f t="shared" si="2"/>
        <v>MERV - XMEV - AE38D - 24hs</v>
      </c>
      <c r="I19" s="31" t="s">
        <v>333</v>
      </c>
      <c r="J19" s="25"/>
      <c r="M19" s="25"/>
      <c r="N19" s="26" t="str">
        <f t="shared" si="4"/>
        <v>MERV - XMEV - CLSID - 24hs</v>
      </c>
      <c r="O19" s="31" t="s">
        <v>366</v>
      </c>
      <c r="Q19" s="26" t="str">
        <f t="shared" si="5"/>
        <v>MERV - XMEV - KOD - 24hs</v>
      </c>
      <c r="R19" s="31" t="s">
        <v>378</v>
      </c>
      <c r="T19" s="25"/>
      <c r="U19" s="25"/>
      <c r="Y19" s="31"/>
      <c r="Z19" s="25" t="s">
        <v>60</v>
      </c>
      <c r="AA19" s="25" t="s">
        <v>61</v>
      </c>
    </row>
    <row r="20" spans="1:27">
      <c r="A20" s="25" t="s">
        <v>428</v>
      </c>
      <c r="B20" s="31" t="s">
        <v>410</v>
      </c>
      <c r="C20" s="107" t="str">
        <f t="shared" si="0"/>
        <v>3061,7</v>
      </c>
      <c r="D20" s="25"/>
      <c r="E20" s="25"/>
      <c r="F20" s="31"/>
      <c r="G20" s="25"/>
      <c r="H20" s="26" t="str">
        <f t="shared" si="2"/>
        <v>MERV - XMEV - AL29 - CI</v>
      </c>
      <c r="I20" s="31" t="s">
        <v>103</v>
      </c>
      <c r="J20" s="25"/>
      <c r="M20" s="25"/>
      <c r="N20" s="26" t="str">
        <f t="shared" si="4"/>
        <v>MERV - XMEV - BPOA7 - CI</v>
      </c>
      <c r="O20" s="31" t="s">
        <v>456</v>
      </c>
      <c r="Q20" s="26" t="str">
        <f t="shared" si="5"/>
        <v>MERV - XMEV - GOOGL - CI</v>
      </c>
      <c r="R20" s="31" t="s">
        <v>468</v>
      </c>
      <c r="T20" s="25"/>
      <c r="U20" s="25"/>
      <c r="Y20" s="31"/>
      <c r="Z20" s="25" t="s">
        <v>62</v>
      </c>
      <c r="AA20" s="25" t="s">
        <v>63</v>
      </c>
    </row>
    <row r="21" spans="1:27">
      <c r="A21" s="25" t="s">
        <v>429</v>
      </c>
      <c r="B21" s="31" t="s">
        <v>411</v>
      </c>
      <c r="C21" s="107" t="str">
        <f t="shared" si="0"/>
        <v>3211,7</v>
      </c>
      <c r="D21" s="25"/>
      <c r="F21" s="31"/>
      <c r="G21" s="25"/>
      <c r="H21" s="26" t="str">
        <f t="shared" si="2"/>
        <v>MERV - XMEV - AL29 - 24hs</v>
      </c>
      <c r="I21" s="31" t="s">
        <v>334</v>
      </c>
      <c r="J21" s="25"/>
      <c r="M21" s="25"/>
      <c r="N21" s="26" t="str">
        <f t="shared" si="4"/>
        <v>MERV - XMEV - BPOA7 - 24hs</v>
      </c>
      <c r="O21" s="31" t="s">
        <v>367</v>
      </c>
      <c r="Q21" s="26" t="str">
        <f t="shared" si="5"/>
        <v>MERV - XMEV - GOOGL - 24hs</v>
      </c>
      <c r="R21" s="31" t="s">
        <v>379</v>
      </c>
      <c r="T21" s="25"/>
      <c r="U21" s="25"/>
      <c r="Y21" s="31"/>
      <c r="Z21" s="25" t="s">
        <v>64</v>
      </c>
      <c r="AA21" s="25" t="s">
        <v>65</v>
      </c>
    </row>
    <row r="22" spans="1:27">
      <c r="A22" s="25" t="s">
        <v>430</v>
      </c>
      <c r="B22" s="31" t="s">
        <v>412</v>
      </c>
      <c r="C22" s="107" t="str">
        <f t="shared" si="0"/>
        <v>3361,7</v>
      </c>
      <c r="D22" s="25"/>
      <c r="F22" s="31"/>
      <c r="G22" s="25"/>
      <c r="H22" s="26" t="str">
        <f t="shared" si="2"/>
        <v>MERV - XMEV - AL29C - CI</v>
      </c>
      <c r="I22" s="31" t="s">
        <v>109</v>
      </c>
      <c r="J22" s="25"/>
      <c r="M22" s="25"/>
      <c r="N22" s="26" t="str">
        <f t="shared" si="4"/>
        <v>MERV - XMEV - BPA7C - CI</v>
      </c>
      <c r="O22" s="31" t="s">
        <v>457</v>
      </c>
      <c r="Q22" s="26" t="str">
        <f t="shared" si="5"/>
        <v>MERV - XMEV - GOGLC - CI</v>
      </c>
      <c r="R22" s="31" t="s">
        <v>469</v>
      </c>
      <c r="T22" s="25"/>
      <c r="U22" s="25"/>
      <c r="Y22" s="31"/>
      <c r="Z22" s="25" t="s">
        <v>66</v>
      </c>
      <c r="AA22" s="25" t="s">
        <v>67</v>
      </c>
    </row>
    <row r="23" spans="1:27">
      <c r="A23" s="25" t="s">
        <v>431</v>
      </c>
      <c r="B23" s="31" t="s">
        <v>406</v>
      </c>
      <c r="C23" s="107" t="str">
        <f t="shared" si="0"/>
        <v>3511,7</v>
      </c>
      <c r="D23" s="25"/>
      <c r="F23" s="31"/>
      <c r="G23" s="25"/>
      <c r="H23" s="26" t="str">
        <f t="shared" si="2"/>
        <v>MERV - XMEV - AL29C - 24hs</v>
      </c>
      <c r="I23" s="31" t="s">
        <v>335</v>
      </c>
      <c r="J23" s="25"/>
      <c r="M23" s="25"/>
      <c r="N23" s="26" t="str">
        <f t="shared" si="4"/>
        <v>MERV - XMEV - BPA7C - 24hs</v>
      </c>
      <c r="O23" s="31" t="s">
        <v>368</v>
      </c>
      <c r="Q23" s="26" t="str">
        <f t="shared" si="5"/>
        <v>MERV - XMEV - GOGLC - 24hs</v>
      </c>
      <c r="R23" s="31" t="s">
        <v>380</v>
      </c>
      <c r="T23" s="25"/>
      <c r="U23" s="25"/>
      <c r="Y23" s="31"/>
      <c r="Z23" s="25" t="s">
        <v>68</v>
      </c>
      <c r="AA23" s="25" t="s">
        <v>69</v>
      </c>
    </row>
    <row r="24" spans="1:27">
      <c r="A24" s="25" t="s">
        <v>432</v>
      </c>
      <c r="B24" s="31" t="s">
        <v>398</v>
      </c>
      <c r="C24" s="107" t="str">
        <f t="shared" si="0"/>
        <v>3661,7</v>
      </c>
      <c r="D24" s="25"/>
      <c r="F24" s="31"/>
      <c r="G24" s="25"/>
      <c r="H24" s="26" t="str">
        <f t="shared" si="2"/>
        <v>MERV - XMEV - AL29D - CI</v>
      </c>
      <c r="I24" s="31" t="s">
        <v>110</v>
      </c>
      <c r="J24" s="25"/>
      <c r="M24" s="25"/>
      <c r="N24" s="26" t="str">
        <f t="shared" si="4"/>
        <v>MERV - XMEV - BPA7D - CI</v>
      </c>
      <c r="O24" s="31" t="s">
        <v>458</v>
      </c>
      <c r="Q24" s="26" t="str">
        <f t="shared" si="5"/>
        <v>MERV - XMEV - GOGLD - CI</v>
      </c>
      <c r="R24" s="31" t="s">
        <v>470</v>
      </c>
      <c r="T24" s="25"/>
      <c r="U24" s="25"/>
      <c r="Y24" s="31"/>
      <c r="Z24" s="25" t="s">
        <v>70</v>
      </c>
      <c r="AA24" s="25" t="s">
        <v>71</v>
      </c>
    </row>
    <row r="25" spans="1:27">
      <c r="A25" s="25" t="s">
        <v>433</v>
      </c>
      <c r="B25" s="31" t="s">
        <v>399</v>
      </c>
      <c r="C25" s="107" t="str">
        <f t="shared" si="0"/>
        <v>3811,7</v>
      </c>
      <c r="D25" s="25"/>
      <c r="F25" s="31"/>
      <c r="G25" s="25"/>
      <c r="H25" s="26" t="str">
        <f t="shared" si="2"/>
        <v>MERV - XMEV - AL29D - 24hs</v>
      </c>
      <c r="I25" s="31" t="s">
        <v>336</v>
      </c>
      <c r="J25" s="25"/>
      <c r="M25" s="25"/>
      <c r="N25" s="26" t="str">
        <f t="shared" si="4"/>
        <v>MERV - XMEV - BPA7D - 24hs</v>
      </c>
      <c r="O25" s="31" t="s">
        <v>369</v>
      </c>
      <c r="Q25" s="26" t="str">
        <f t="shared" si="5"/>
        <v>MERV - XMEV - GOGLD - 24hs</v>
      </c>
      <c r="R25" s="31" t="s">
        <v>381</v>
      </c>
      <c r="T25" s="25"/>
      <c r="U25" s="25"/>
      <c r="Z25" s="25" t="s">
        <v>72</v>
      </c>
      <c r="AA25" s="25" t="s">
        <v>73</v>
      </c>
    </row>
    <row r="26" spans="1:27">
      <c r="A26" s="25" t="s">
        <v>434</v>
      </c>
      <c r="B26" s="31" t="s">
        <v>400</v>
      </c>
      <c r="C26" s="107" t="str">
        <f t="shared" si="0"/>
        <v>3961,7</v>
      </c>
      <c r="D26" s="25"/>
      <c r="F26" s="31"/>
      <c r="G26" s="25"/>
      <c r="H26" s="26" t="str">
        <f t="shared" si="2"/>
        <v>MERV - XMEV - AL35 - CI</v>
      </c>
      <c r="I26" s="31" t="s">
        <v>105</v>
      </c>
      <c r="J26" s="25"/>
      <c r="M26" s="25"/>
      <c r="N26" s="25"/>
      <c r="O26" s="25"/>
      <c r="Q26" s="26" t="str">
        <f t="shared" si="5"/>
        <v>MERV - XMEV - MELI - CI</v>
      </c>
      <c r="R26" s="31" t="s">
        <v>471</v>
      </c>
      <c r="T26" s="25"/>
      <c r="U26" s="25"/>
      <c r="Z26" s="25" t="s">
        <v>74</v>
      </c>
      <c r="AA26" s="25" t="s">
        <v>75</v>
      </c>
    </row>
    <row r="27" spans="1:27">
      <c r="A27" s="25" t="s">
        <v>435</v>
      </c>
      <c r="B27" s="31" t="s">
        <v>401</v>
      </c>
      <c r="C27" s="107" t="str">
        <f t="shared" si="0"/>
        <v>4161,7</v>
      </c>
      <c r="D27" s="25"/>
      <c r="F27" s="31"/>
      <c r="G27" s="25"/>
      <c r="H27" s="26" t="str">
        <f t="shared" si="2"/>
        <v>MERV - XMEV - AL35 - 24hs</v>
      </c>
      <c r="I27" s="31" t="s">
        <v>337</v>
      </c>
      <c r="J27" s="25"/>
      <c r="M27" s="25"/>
      <c r="N27" s="25"/>
      <c r="O27" s="25"/>
      <c r="Q27" s="26" t="str">
        <f t="shared" si="5"/>
        <v>MERV - XMEV - MELI - 24hs</v>
      </c>
      <c r="R27" s="31" t="s">
        <v>382</v>
      </c>
      <c r="T27" s="25"/>
      <c r="U27" s="25"/>
      <c r="Z27" s="25" t="s">
        <v>76</v>
      </c>
      <c r="AA27" s="25" t="s">
        <v>77</v>
      </c>
    </row>
    <row r="28" spans="1:27">
      <c r="A28" s="25" t="s">
        <v>436</v>
      </c>
      <c r="B28" s="31" t="s">
        <v>402</v>
      </c>
      <c r="C28" s="107" t="str">
        <f t="shared" si="0"/>
        <v>4361,7</v>
      </c>
      <c r="D28" s="25"/>
      <c r="F28" s="31"/>
      <c r="G28" s="25"/>
      <c r="H28" s="26" t="str">
        <f t="shared" si="2"/>
        <v>MERV - XMEV - AL35C - CI</v>
      </c>
      <c r="I28" s="31" t="s">
        <v>113</v>
      </c>
      <c r="J28" s="25"/>
      <c r="M28" s="25"/>
      <c r="N28" s="25"/>
      <c r="O28" s="25"/>
      <c r="Q28" s="26" t="str">
        <f t="shared" si="5"/>
        <v>MERV - XMEV - MELIC - CI</v>
      </c>
      <c r="R28" s="31" t="s">
        <v>472</v>
      </c>
      <c r="T28" s="25"/>
      <c r="U28" s="25"/>
      <c r="Z28" s="25" t="s">
        <v>78</v>
      </c>
      <c r="AA28" s="25" t="s">
        <v>79</v>
      </c>
    </row>
    <row r="29" spans="1:27">
      <c r="A29" s="25" t="s">
        <v>437</v>
      </c>
      <c r="B29" s="31" t="s">
        <v>403</v>
      </c>
      <c r="C29" s="107" t="str">
        <f t="shared" si="0"/>
        <v>4700,9</v>
      </c>
      <c r="D29" s="25"/>
      <c r="E29" s="25"/>
      <c r="F29" s="31"/>
      <c r="G29" s="25"/>
      <c r="H29" s="26" t="str">
        <f t="shared" si="2"/>
        <v>MERV - XMEV - AL35C - 24hs</v>
      </c>
      <c r="I29" s="31" t="s">
        <v>338</v>
      </c>
      <c r="J29" s="25"/>
      <c r="M29" s="25"/>
      <c r="N29" s="25"/>
      <c r="O29" s="25"/>
      <c r="Q29" s="26" t="str">
        <f t="shared" si="5"/>
        <v>MERV - XMEV - MELIC - 24hs</v>
      </c>
      <c r="R29" s="31" t="s">
        <v>383</v>
      </c>
      <c r="T29" s="25"/>
      <c r="U29" s="25"/>
      <c r="Z29" s="25" t="s">
        <v>80</v>
      </c>
      <c r="AA29" s="25" t="s">
        <v>81</v>
      </c>
    </row>
    <row r="30" spans="1:27">
      <c r="A30" s="25" t="s">
        <v>438</v>
      </c>
      <c r="B30" s="31" t="s">
        <v>404</v>
      </c>
      <c r="C30" s="107" t="str">
        <f t="shared" si="0"/>
        <v>4900,9</v>
      </c>
      <c r="D30" s="25"/>
      <c r="E30" s="25"/>
      <c r="F30" s="31"/>
      <c r="G30" s="25"/>
      <c r="H30" s="26" t="str">
        <f t="shared" si="2"/>
        <v>MERV - XMEV - AL35D - CI</v>
      </c>
      <c r="I30" s="31" t="s">
        <v>114</v>
      </c>
      <c r="J30" s="25"/>
      <c r="M30" s="25"/>
      <c r="N30" s="25"/>
      <c r="O30" s="25"/>
      <c r="Q30" s="26" t="str">
        <f t="shared" si="5"/>
        <v>MERV - XMEV - MELID - CI</v>
      </c>
      <c r="R30" s="31" t="s">
        <v>473</v>
      </c>
      <c r="T30" s="25"/>
      <c r="U30" s="25"/>
      <c r="Z30" s="25" t="s">
        <v>82</v>
      </c>
      <c r="AA30" s="25" t="s">
        <v>83</v>
      </c>
    </row>
    <row r="31" spans="1:27">
      <c r="A31" s="25" t="s">
        <v>439</v>
      </c>
      <c r="B31" s="31" t="s">
        <v>405</v>
      </c>
      <c r="C31" s="107" t="str">
        <f t="shared" si="0"/>
        <v>5005,8</v>
      </c>
      <c r="D31" s="25"/>
      <c r="E31" s="25"/>
      <c r="F31" s="31"/>
      <c r="G31" s="25"/>
      <c r="H31" s="26" t="str">
        <f t="shared" si="2"/>
        <v>MERV - XMEV - AL35D - 24hs</v>
      </c>
      <c r="I31" s="31" t="s">
        <v>339</v>
      </c>
      <c r="J31" s="25"/>
      <c r="M31" s="25"/>
      <c r="N31" s="25"/>
      <c r="O31" s="25"/>
      <c r="Q31" s="26" t="str">
        <f t="shared" si="5"/>
        <v>MERV - XMEV - MELID - 24hs</v>
      </c>
      <c r="R31" s="31" t="s">
        <v>384</v>
      </c>
      <c r="T31" s="25"/>
      <c r="U31" s="25"/>
      <c r="Z31" s="25" t="s">
        <v>84</v>
      </c>
      <c r="AA31" s="25" t="s">
        <v>85</v>
      </c>
    </row>
    <row r="32" spans="1:27">
      <c r="C32" s="33"/>
      <c r="D32" s="25"/>
      <c r="E32" s="25"/>
      <c r="F32" s="31"/>
      <c r="G32" s="25"/>
      <c r="H32" s="26" t="str">
        <f t="shared" si="2"/>
        <v>MERV - XMEV - AL41 - CI</v>
      </c>
      <c r="I32" s="31" t="s">
        <v>106</v>
      </c>
      <c r="J32" s="25"/>
      <c r="K32" s="26"/>
      <c r="L32" s="31"/>
      <c r="M32" s="25"/>
      <c r="N32" s="25"/>
      <c r="O32" s="25"/>
      <c r="Q32" s="26" t="str">
        <f t="shared" si="5"/>
        <v>MERV - XMEV - TSLA - CI</v>
      </c>
      <c r="R32" s="31" t="s">
        <v>474</v>
      </c>
      <c r="T32" s="25"/>
      <c r="U32" s="25"/>
      <c r="Z32" s="28" t="s">
        <v>86</v>
      </c>
      <c r="AA32" s="28" t="s">
        <v>87</v>
      </c>
    </row>
    <row r="33" spans="1:21">
      <c r="C33" s="33"/>
      <c r="D33" s="25"/>
      <c r="E33" s="25"/>
      <c r="F33" s="31"/>
      <c r="G33" s="25"/>
      <c r="H33" s="26" t="str">
        <f t="shared" si="2"/>
        <v>MERV - XMEV - AL41 - 24hs</v>
      </c>
      <c r="I33" s="31" t="s">
        <v>340</v>
      </c>
      <c r="J33" s="25"/>
      <c r="K33" s="26"/>
      <c r="L33" s="31"/>
      <c r="M33" s="25"/>
      <c r="N33" s="25"/>
      <c r="O33" s="25"/>
      <c r="Q33" s="26" t="str">
        <f t="shared" si="5"/>
        <v>MERV - XMEV - TSLA - 24hs</v>
      </c>
      <c r="R33" s="31" t="s">
        <v>385</v>
      </c>
      <c r="T33" s="25"/>
      <c r="U33" s="25"/>
    </row>
    <row r="34" spans="1:21">
      <c r="C34" s="33"/>
      <c r="D34" s="25"/>
      <c r="E34" s="25"/>
      <c r="F34" s="31"/>
      <c r="G34" s="25"/>
      <c r="H34" s="26" t="str">
        <f t="shared" si="2"/>
        <v>MERV - XMEV - AL41C - CI</v>
      </c>
      <c r="I34" s="31" t="s">
        <v>115</v>
      </c>
      <c r="J34" s="25"/>
      <c r="K34" s="26"/>
      <c r="L34" s="31"/>
      <c r="M34" s="25"/>
      <c r="N34" s="25"/>
      <c r="O34" s="25"/>
      <c r="Q34" s="26" t="str">
        <f t="shared" si="5"/>
        <v>MERV - XMEV - TSLAC - CI</v>
      </c>
      <c r="R34" s="31" t="s">
        <v>475</v>
      </c>
      <c r="T34" s="25"/>
      <c r="U34" s="25"/>
    </row>
    <row r="35" spans="1:21">
      <c r="C35" s="33"/>
      <c r="D35" s="25"/>
      <c r="E35" s="25"/>
      <c r="F35" s="31"/>
      <c r="G35" s="25"/>
      <c r="H35" s="26" t="str">
        <f t="shared" si="2"/>
        <v>MERV - XMEV - AL41C - 24hs</v>
      </c>
      <c r="I35" s="31" t="s">
        <v>341</v>
      </c>
      <c r="J35" s="26"/>
      <c r="K35" s="26"/>
      <c r="L35" s="31"/>
      <c r="M35" s="25"/>
      <c r="N35" s="25"/>
      <c r="O35" s="25"/>
      <c r="Q35" s="26" t="str">
        <f t="shared" si="5"/>
        <v>MERV - XMEV - TSLAC - 24hs</v>
      </c>
      <c r="R35" s="31" t="s">
        <v>386</v>
      </c>
      <c r="T35" s="25"/>
      <c r="U35" s="25"/>
    </row>
    <row r="36" spans="1:21">
      <c r="C36" s="33"/>
      <c r="D36" s="25"/>
      <c r="E36" s="25"/>
      <c r="F36" s="31"/>
      <c r="G36" s="25"/>
      <c r="H36" s="26" t="str">
        <f t="shared" si="2"/>
        <v>MERV - XMEV - AL41D - CI</v>
      </c>
      <c r="I36" s="31" t="s">
        <v>116</v>
      </c>
      <c r="J36" s="26"/>
      <c r="K36" s="26"/>
      <c r="L36" s="31"/>
      <c r="M36" s="30"/>
      <c r="N36" s="25"/>
      <c r="O36" s="25"/>
      <c r="Q36" s="26" t="str">
        <f t="shared" si="5"/>
        <v>MERV - XMEV - TSLAD - CI</v>
      </c>
      <c r="R36" s="31" t="s">
        <v>476</v>
      </c>
      <c r="T36" s="25"/>
      <c r="U36" s="25"/>
    </row>
    <row r="37" spans="1:21">
      <c r="C37" s="33"/>
      <c r="D37" s="25"/>
      <c r="E37" s="25"/>
      <c r="F37" s="31"/>
      <c r="G37" s="25"/>
      <c r="H37" s="26" t="str">
        <f t="shared" si="2"/>
        <v>MERV - XMEV - AL41D - 24hs</v>
      </c>
      <c r="I37" s="31" t="s">
        <v>342</v>
      </c>
      <c r="J37" s="26"/>
      <c r="K37" s="26"/>
      <c r="L37" s="31"/>
      <c r="M37" s="25"/>
      <c r="N37" s="25"/>
      <c r="O37" s="25"/>
      <c r="Q37" s="26" t="str">
        <f t="shared" si="5"/>
        <v>MERV - XMEV - TSLAD - 24hs</v>
      </c>
      <c r="R37" s="31" t="s">
        <v>387</v>
      </c>
      <c r="T37" s="25"/>
      <c r="U37" s="25"/>
    </row>
    <row r="38" spans="1:21">
      <c r="C38" s="33"/>
      <c r="D38" s="25"/>
      <c r="E38" s="25"/>
      <c r="F38" s="31"/>
      <c r="G38" s="25"/>
      <c r="H38" s="26" t="str">
        <f t="shared" si="2"/>
        <v>MERV - XMEV - GD29 - CI</v>
      </c>
      <c r="I38" s="31" t="s">
        <v>99</v>
      </c>
      <c r="J38" s="26"/>
      <c r="K38" s="26"/>
      <c r="L38" s="31"/>
      <c r="M38" s="25"/>
      <c r="N38" s="25"/>
      <c r="O38" s="25"/>
      <c r="Q38" s="25"/>
      <c r="R38" s="25"/>
      <c r="T38" s="25"/>
      <c r="U38" s="25"/>
    </row>
    <row r="39" spans="1:21">
      <c r="C39" s="33"/>
      <c r="D39" s="25"/>
      <c r="E39" s="25"/>
      <c r="F39" s="31"/>
      <c r="G39" s="25"/>
      <c r="H39" s="26" t="str">
        <f t="shared" si="2"/>
        <v>MERV - XMEV - GD29 - 24hs</v>
      </c>
      <c r="I39" s="31" t="s">
        <v>343</v>
      </c>
      <c r="J39" s="26"/>
      <c r="K39" s="26"/>
      <c r="L39" s="31"/>
      <c r="M39" s="25"/>
      <c r="N39" s="25"/>
      <c r="O39" s="25"/>
      <c r="Q39" s="25"/>
      <c r="R39" s="25"/>
      <c r="T39" s="25"/>
      <c r="U39" s="25"/>
    </row>
    <row r="40" spans="1:21">
      <c r="A40" s="25"/>
      <c r="B40" s="31"/>
      <c r="C40" s="33"/>
      <c r="D40" s="25"/>
      <c r="E40" s="25"/>
      <c r="F40" s="31"/>
      <c r="G40" s="25"/>
      <c r="H40" s="26" t="str">
        <f t="shared" si="2"/>
        <v>MERV - XMEV - GD29C - CI</v>
      </c>
      <c r="I40" s="31" t="s">
        <v>117</v>
      </c>
      <c r="J40" s="26"/>
      <c r="K40" s="26"/>
      <c r="L40" s="31"/>
      <c r="M40" s="25"/>
      <c r="N40" s="25"/>
      <c r="O40" s="25"/>
      <c r="Q40" s="25"/>
      <c r="R40" s="25"/>
      <c r="T40" s="25"/>
      <c r="U40" s="25"/>
    </row>
    <row r="41" spans="1:21">
      <c r="A41" s="25"/>
      <c r="B41" s="31"/>
      <c r="C41" s="33"/>
      <c r="D41" s="25"/>
      <c r="E41" s="25"/>
      <c r="F41" s="31"/>
      <c r="G41" s="25"/>
      <c r="H41" s="26" t="str">
        <f t="shared" si="2"/>
        <v>MERV - XMEV - GD29C - 24hs</v>
      </c>
      <c r="I41" s="31" t="s">
        <v>344</v>
      </c>
      <c r="J41" s="26"/>
      <c r="K41" s="26"/>
      <c r="L41" s="31"/>
      <c r="M41" s="25"/>
      <c r="N41" s="25"/>
      <c r="O41" s="25"/>
      <c r="Q41" s="25"/>
      <c r="R41" s="25"/>
      <c r="T41" s="25"/>
      <c r="U41" s="25"/>
    </row>
    <row r="42" spans="1:21">
      <c r="A42" s="25"/>
      <c r="B42" s="31"/>
      <c r="C42" s="33"/>
      <c r="D42" s="25"/>
      <c r="E42" s="25"/>
      <c r="F42" s="31"/>
      <c r="G42" s="25"/>
      <c r="H42" s="26" t="str">
        <f t="shared" si="2"/>
        <v>MERV - XMEV - GD29D - CI</v>
      </c>
      <c r="I42" s="31" t="s">
        <v>118</v>
      </c>
      <c r="J42" s="26"/>
      <c r="K42" s="26"/>
      <c r="L42" s="31"/>
      <c r="M42" s="25"/>
      <c r="N42" s="25"/>
      <c r="O42" s="25"/>
      <c r="Q42" s="25"/>
      <c r="R42" s="25"/>
      <c r="T42" s="25"/>
      <c r="U42" s="25"/>
    </row>
    <row r="43" spans="1:21">
      <c r="A43" s="25"/>
      <c r="B43" s="31"/>
      <c r="C43" s="33"/>
      <c r="D43" s="25"/>
      <c r="E43" s="25"/>
      <c r="F43" s="31"/>
      <c r="G43" s="25"/>
      <c r="H43" s="26" t="str">
        <f t="shared" si="2"/>
        <v>MERV - XMEV - GD29D - 24hs</v>
      </c>
      <c r="I43" s="31" t="s">
        <v>345</v>
      </c>
      <c r="J43" s="26"/>
      <c r="K43" s="26"/>
      <c r="L43" s="31"/>
      <c r="M43" s="25"/>
      <c r="N43" s="25"/>
      <c r="O43" s="25"/>
      <c r="Q43" s="25"/>
      <c r="R43" s="25"/>
      <c r="T43" s="25"/>
      <c r="U43" s="25"/>
    </row>
    <row r="44" spans="1:21">
      <c r="A44" s="25"/>
      <c r="B44" s="31"/>
      <c r="C44" s="33"/>
      <c r="D44" s="25"/>
      <c r="E44" s="25"/>
      <c r="F44" s="31"/>
      <c r="G44" s="25"/>
      <c r="H44" s="26" t="str">
        <f t="shared" si="2"/>
        <v>MERV - XMEV - GD35 - CI</v>
      </c>
      <c r="I44" s="31" t="s">
        <v>125</v>
      </c>
      <c r="J44" s="26"/>
      <c r="K44" s="25"/>
      <c r="L44" s="31"/>
      <c r="M44" s="25"/>
      <c r="N44" s="25"/>
      <c r="O44" s="25"/>
      <c r="Q44" s="25"/>
      <c r="R44" s="25"/>
      <c r="T44" s="25"/>
      <c r="U44" s="25"/>
    </row>
    <row r="45" spans="1:21">
      <c r="A45" s="25"/>
      <c r="B45" s="31"/>
      <c r="C45" s="33"/>
      <c r="D45" s="25"/>
      <c r="E45" s="25"/>
      <c r="F45" s="31"/>
      <c r="G45" s="25"/>
      <c r="H45" s="26" t="str">
        <f t="shared" si="2"/>
        <v>MERV - XMEV - GD35 - 24hs</v>
      </c>
      <c r="I45" s="31" t="s">
        <v>346</v>
      </c>
      <c r="J45" s="26"/>
      <c r="K45" s="25"/>
      <c r="L45" s="31"/>
      <c r="M45" s="25"/>
      <c r="N45" s="25"/>
      <c r="O45" s="25"/>
      <c r="Q45" s="25"/>
      <c r="R45" s="25"/>
      <c r="T45" s="25"/>
      <c r="U45" s="25"/>
    </row>
    <row r="46" spans="1:21">
      <c r="A46" s="25"/>
      <c r="B46" s="31"/>
      <c r="C46" s="33"/>
      <c r="D46" s="25"/>
      <c r="E46" s="25"/>
      <c r="F46" s="31"/>
      <c r="G46" s="25"/>
      <c r="H46" s="26" t="str">
        <f t="shared" si="2"/>
        <v>MERV - XMEV - GD35C - CI</v>
      </c>
      <c r="I46" s="31" t="s">
        <v>107</v>
      </c>
      <c r="J46" s="26"/>
      <c r="K46" s="25"/>
      <c r="L46" s="31"/>
      <c r="M46" s="25"/>
      <c r="N46" s="25"/>
      <c r="O46" s="25"/>
      <c r="Q46" s="25"/>
      <c r="R46" s="25"/>
      <c r="T46" s="25"/>
      <c r="U46" s="25"/>
    </row>
    <row r="47" spans="1:21">
      <c r="A47" s="25"/>
      <c r="B47" s="31"/>
      <c r="C47" s="33"/>
      <c r="D47" s="25"/>
      <c r="E47" s="25"/>
      <c r="F47" s="31"/>
      <c r="G47" s="25"/>
      <c r="H47" s="26" t="str">
        <f t="shared" si="2"/>
        <v>MERV - XMEV - GD35C - 24hs</v>
      </c>
      <c r="I47" s="31" t="s">
        <v>347</v>
      </c>
      <c r="J47" s="26"/>
      <c r="K47" s="25"/>
      <c r="L47" s="31"/>
      <c r="M47" s="25"/>
      <c r="N47" s="25"/>
      <c r="O47" s="25"/>
      <c r="Q47" s="25"/>
      <c r="R47" s="25"/>
      <c r="T47" s="25"/>
      <c r="U47" s="25"/>
    </row>
    <row r="48" spans="1:21">
      <c r="A48" s="25"/>
      <c r="B48" s="31"/>
      <c r="C48" s="33"/>
      <c r="D48" s="25"/>
      <c r="E48" s="25"/>
      <c r="F48" s="31"/>
      <c r="G48" s="25"/>
      <c r="H48" s="26" t="str">
        <f t="shared" si="2"/>
        <v>MERV - XMEV - GD35D - CI</v>
      </c>
      <c r="I48" s="31" t="s">
        <v>108</v>
      </c>
      <c r="J48" s="26"/>
      <c r="K48" s="25"/>
      <c r="L48" s="31"/>
      <c r="M48" s="25"/>
      <c r="N48" s="25"/>
      <c r="O48" s="25"/>
      <c r="Q48" s="25"/>
      <c r="R48" s="25"/>
      <c r="T48" s="25"/>
      <c r="U48" s="25"/>
    </row>
    <row r="49" spans="1:21">
      <c r="A49" s="25"/>
      <c r="B49" s="31"/>
      <c r="C49" s="33"/>
      <c r="D49" s="25"/>
      <c r="E49" s="30"/>
      <c r="F49" s="31"/>
      <c r="G49" s="25"/>
      <c r="H49" s="26" t="str">
        <f t="shared" si="2"/>
        <v>MERV - XMEV - GD35D - 24hs</v>
      </c>
      <c r="I49" s="31" t="s">
        <v>348</v>
      </c>
      <c r="J49" s="26"/>
      <c r="K49" s="25"/>
      <c r="L49" s="31"/>
      <c r="M49" s="25"/>
      <c r="N49" s="25"/>
      <c r="O49" s="25"/>
      <c r="Q49" s="25"/>
      <c r="R49" s="25"/>
      <c r="T49" s="25"/>
      <c r="U49" s="25"/>
    </row>
    <row r="50" spans="1:21">
      <c r="A50" s="25"/>
      <c r="B50" s="31"/>
      <c r="C50" s="33"/>
      <c r="D50" s="25"/>
      <c r="E50" s="25"/>
      <c r="F50" s="31"/>
      <c r="G50" s="25"/>
      <c r="H50" s="26" t="str">
        <f t="shared" si="2"/>
        <v>MERV - XMEV - GD38 - CI</v>
      </c>
      <c r="I50" s="31" t="s">
        <v>100</v>
      </c>
      <c r="J50" s="26"/>
      <c r="K50" s="25"/>
      <c r="L50" s="31"/>
      <c r="M50" s="25"/>
      <c r="N50" s="25"/>
      <c r="O50" s="25"/>
      <c r="Q50" s="25"/>
      <c r="R50" s="25"/>
      <c r="T50" s="25"/>
      <c r="U50" s="25"/>
    </row>
    <row r="51" spans="1:21">
      <c r="A51" s="25"/>
      <c r="B51" s="31"/>
      <c r="C51" s="33"/>
      <c r="D51" s="25"/>
      <c r="E51" s="25"/>
      <c r="F51" s="31"/>
      <c r="G51" s="25"/>
      <c r="H51" s="26" t="str">
        <f t="shared" si="2"/>
        <v>MERV - XMEV - GD38 - 24hs</v>
      </c>
      <c r="I51" s="31" t="s">
        <v>349</v>
      </c>
      <c r="J51" s="26"/>
      <c r="K51" s="25"/>
      <c r="L51" s="31"/>
      <c r="M51" s="25"/>
      <c r="N51" s="25"/>
      <c r="O51" s="25"/>
      <c r="Q51" s="25"/>
      <c r="R51" s="25"/>
      <c r="T51" s="25"/>
      <c r="U51" s="25"/>
    </row>
    <row r="52" spans="1:21">
      <c r="A52" s="25"/>
      <c r="B52" s="31"/>
      <c r="C52" s="33"/>
      <c r="D52" s="25"/>
      <c r="E52" s="25"/>
      <c r="F52" s="31"/>
      <c r="G52" s="25"/>
      <c r="H52" s="26" t="str">
        <f t="shared" si="2"/>
        <v>MERV - XMEV - GD38C - CI</v>
      </c>
      <c r="I52" s="31" t="s">
        <v>119</v>
      </c>
      <c r="J52" s="26"/>
      <c r="K52" s="25"/>
      <c r="L52" s="31"/>
      <c r="M52" s="25"/>
      <c r="N52" s="25"/>
      <c r="O52" s="25"/>
      <c r="Q52" s="25"/>
      <c r="R52" s="25"/>
      <c r="T52" s="25"/>
      <c r="U52" s="25"/>
    </row>
    <row r="53" spans="1:21">
      <c r="A53" s="25"/>
      <c r="B53" s="31"/>
      <c r="C53" s="33"/>
      <c r="D53" s="25"/>
      <c r="E53" s="25"/>
      <c r="F53" s="31"/>
      <c r="G53" s="25"/>
      <c r="H53" s="26" t="str">
        <f t="shared" si="2"/>
        <v>MERV - XMEV - GD38C - 24hs</v>
      </c>
      <c r="I53" s="31" t="s">
        <v>350</v>
      </c>
      <c r="J53" s="26"/>
      <c r="K53" s="25"/>
      <c r="L53" s="31"/>
      <c r="M53" s="25"/>
      <c r="N53" s="25"/>
      <c r="O53" s="25"/>
      <c r="Q53" s="25"/>
      <c r="R53" s="25"/>
      <c r="T53" s="25"/>
      <c r="U53" s="25"/>
    </row>
    <row r="54" spans="1:21">
      <c r="A54" s="25"/>
      <c r="B54" s="31"/>
      <c r="C54" s="33"/>
      <c r="D54" s="25"/>
      <c r="E54" s="25"/>
      <c r="F54" s="31"/>
      <c r="G54" s="25"/>
      <c r="H54" s="26" t="str">
        <f t="shared" si="2"/>
        <v>MERV - XMEV - GD38D - CI</v>
      </c>
      <c r="I54" s="31" t="s">
        <v>120</v>
      </c>
      <c r="J54" s="26"/>
      <c r="K54" s="25"/>
      <c r="L54" s="31"/>
      <c r="M54" s="25"/>
      <c r="N54" s="25"/>
      <c r="O54" s="25"/>
      <c r="Q54" s="25"/>
      <c r="R54" s="25"/>
      <c r="T54" s="25"/>
      <c r="U54" s="25"/>
    </row>
    <row r="55" spans="1:21">
      <c r="A55" s="25"/>
      <c r="B55" s="31"/>
      <c r="C55" s="33"/>
      <c r="D55" s="25"/>
      <c r="E55" s="25"/>
      <c r="F55" s="31"/>
      <c r="G55" s="25"/>
      <c r="H55" s="26" t="str">
        <f t="shared" si="2"/>
        <v>MERV - XMEV - GD38D - 24hs</v>
      </c>
      <c r="I55" s="31" t="s">
        <v>351</v>
      </c>
      <c r="J55" s="26"/>
      <c r="K55" s="25"/>
      <c r="L55" s="31"/>
      <c r="M55" s="25"/>
      <c r="N55" s="25"/>
      <c r="O55" s="25"/>
      <c r="Q55" s="25"/>
      <c r="R55" s="25"/>
      <c r="T55" s="25"/>
      <c r="U55" s="25"/>
    </row>
    <row r="56" spans="1:21">
      <c r="A56" s="25"/>
      <c r="B56" s="31"/>
      <c r="C56" s="33"/>
      <c r="D56" s="25"/>
      <c r="E56" s="25"/>
      <c r="F56" s="31"/>
      <c r="G56" s="25"/>
      <c r="H56" s="26" t="str">
        <f t="shared" si="2"/>
        <v>MERV - XMEV - GD41 - CI</v>
      </c>
      <c r="I56" s="31" t="s">
        <v>101</v>
      </c>
      <c r="J56" s="26"/>
      <c r="K56" s="25"/>
      <c r="L56" s="31"/>
      <c r="M56" s="25"/>
      <c r="N56" s="25"/>
      <c r="O56" s="25"/>
      <c r="Q56" s="25"/>
      <c r="R56" s="25"/>
      <c r="T56" s="25"/>
      <c r="U56" s="25"/>
    </row>
    <row r="57" spans="1:21">
      <c r="A57" s="25"/>
      <c r="B57" s="31"/>
      <c r="C57" s="33"/>
      <c r="D57" s="25"/>
      <c r="E57" s="25"/>
      <c r="F57" s="31"/>
      <c r="G57" s="25"/>
      <c r="H57" s="26" t="str">
        <f t="shared" si="2"/>
        <v>MERV - XMEV - GD41 - 24hs</v>
      </c>
      <c r="I57" s="31" t="s">
        <v>352</v>
      </c>
      <c r="J57" s="26"/>
      <c r="K57" s="25"/>
      <c r="L57" s="31"/>
      <c r="M57" s="25"/>
      <c r="N57" s="25"/>
      <c r="O57" s="25"/>
      <c r="Q57" s="25"/>
      <c r="R57" s="25"/>
      <c r="T57" s="25"/>
      <c r="U57" s="25"/>
    </row>
    <row r="58" spans="1:21">
      <c r="A58" s="25"/>
      <c r="B58" s="31"/>
      <c r="C58" s="33"/>
      <c r="D58" s="25"/>
      <c r="E58" s="25"/>
      <c r="F58" s="31"/>
      <c r="G58" s="25"/>
      <c r="H58" s="26" t="str">
        <f t="shared" si="2"/>
        <v>MERV - XMEV - GD41C - CI</v>
      </c>
      <c r="I58" s="31" t="s">
        <v>121</v>
      </c>
      <c r="J58" s="26"/>
      <c r="K58" s="25"/>
      <c r="L58" s="31"/>
      <c r="M58" s="25"/>
      <c r="N58" s="25"/>
      <c r="O58" s="25"/>
      <c r="Q58" s="25"/>
      <c r="R58" s="25"/>
      <c r="T58" s="25"/>
      <c r="U58" s="25"/>
    </row>
    <row r="59" spans="1:21">
      <c r="A59" s="25"/>
      <c r="B59" s="31"/>
      <c r="C59" s="33"/>
      <c r="D59" s="25"/>
      <c r="E59" s="27"/>
      <c r="F59" s="31"/>
      <c r="G59" s="25"/>
      <c r="H59" s="26" t="str">
        <f t="shared" si="2"/>
        <v>MERV - XMEV - GD41C - 24hs</v>
      </c>
      <c r="I59" s="31" t="s">
        <v>353</v>
      </c>
      <c r="J59" s="26"/>
      <c r="K59" s="25"/>
      <c r="L59" s="31"/>
      <c r="M59" s="25"/>
      <c r="N59" s="25"/>
      <c r="O59" s="25"/>
      <c r="Q59" s="25"/>
      <c r="R59" s="25"/>
      <c r="T59" s="25"/>
      <c r="U59" s="25"/>
    </row>
    <row r="60" spans="1:21">
      <c r="A60" s="25"/>
      <c r="B60" s="31"/>
      <c r="C60" s="33"/>
      <c r="D60" s="25"/>
      <c r="E60" s="27"/>
      <c r="F60" s="31"/>
      <c r="G60" s="25"/>
      <c r="H60" s="26" t="str">
        <f t="shared" si="2"/>
        <v>MERV - XMEV - GD41D - CI</v>
      </c>
      <c r="I60" s="31" t="s">
        <v>122</v>
      </c>
      <c r="J60" s="26"/>
      <c r="K60" s="25"/>
      <c r="L60" s="31"/>
      <c r="M60" s="25"/>
      <c r="N60" s="25"/>
      <c r="O60" s="25"/>
      <c r="Q60" s="25"/>
      <c r="R60" s="25"/>
      <c r="T60" s="25"/>
      <c r="U60" s="25"/>
    </row>
    <row r="61" spans="1:21">
      <c r="A61" s="25"/>
      <c r="B61" s="31"/>
      <c r="C61" s="33"/>
      <c r="D61" s="25"/>
      <c r="E61" s="27"/>
      <c r="F61" s="31"/>
      <c r="G61" s="25"/>
      <c r="H61" s="26" t="str">
        <f t="shared" si="2"/>
        <v>MERV - XMEV - GD41D - 24hs</v>
      </c>
      <c r="I61" s="31" t="s">
        <v>354</v>
      </c>
      <c r="J61" s="26"/>
      <c r="K61" s="25"/>
      <c r="L61" s="31"/>
      <c r="M61" s="25"/>
      <c r="N61" s="25"/>
      <c r="O61" s="25"/>
      <c r="Q61" s="25"/>
      <c r="R61" s="25"/>
      <c r="T61" s="25"/>
      <c r="U61" s="25"/>
    </row>
    <row r="62" spans="1:21">
      <c r="A62" s="25"/>
      <c r="B62" s="31"/>
      <c r="C62" s="33"/>
      <c r="D62" s="25"/>
      <c r="E62" s="27"/>
      <c r="F62" s="29"/>
      <c r="G62" s="25"/>
      <c r="H62" s="26" t="str">
        <f t="shared" si="2"/>
        <v>MERV - XMEV - GD46 - CI</v>
      </c>
      <c r="I62" s="31" t="s">
        <v>102</v>
      </c>
      <c r="J62" s="26"/>
      <c r="K62" s="25"/>
      <c r="L62" s="31"/>
      <c r="M62" s="25"/>
      <c r="N62" s="25"/>
      <c r="O62" s="25"/>
      <c r="Q62" s="25"/>
      <c r="R62" s="25"/>
      <c r="T62" s="25"/>
      <c r="U62" s="25"/>
    </row>
    <row r="63" spans="1:21">
      <c r="A63" s="25"/>
      <c r="B63" s="31"/>
      <c r="C63" s="33"/>
      <c r="D63" s="25"/>
      <c r="E63" s="27"/>
      <c r="F63" s="29"/>
      <c r="G63" s="25"/>
      <c r="H63" s="26" t="str">
        <f t="shared" si="2"/>
        <v>MERV - XMEV - GD46 - 24hs</v>
      </c>
      <c r="I63" s="31" t="s">
        <v>355</v>
      </c>
      <c r="J63" s="26"/>
      <c r="K63" s="25"/>
      <c r="L63" s="31"/>
      <c r="M63" s="25"/>
      <c r="N63" s="25"/>
      <c r="O63" s="25"/>
      <c r="Q63" s="25"/>
      <c r="R63" s="25"/>
      <c r="T63" s="25"/>
      <c r="U63" s="25"/>
    </row>
    <row r="64" spans="1:21">
      <c r="A64" s="25"/>
      <c r="B64" s="31"/>
      <c r="C64" s="33"/>
      <c r="D64" s="25"/>
      <c r="E64" s="27"/>
      <c r="F64" s="29"/>
      <c r="G64" s="25"/>
      <c r="H64" s="26" t="str">
        <f t="shared" si="2"/>
        <v>MERV - XMEV - GD46C - CI</v>
      </c>
      <c r="I64" s="31" t="s">
        <v>123</v>
      </c>
      <c r="J64" s="26"/>
      <c r="K64" s="25"/>
      <c r="L64" s="31"/>
      <c r="M64" s="25"/>
      <c r="N64" s="25"/>
      <c r="O64" s="25"/>
      <c r="Q64" s="25"/>
      <c r="R64" s="25"/>
      <c r="T64" s="25"/>
      <c r="U64" s="25"/>
    </row>
    <row r="65" spans="1:21">
      <c r="A65" s="25"/>
      <c r="B65" s="31"/>
      <c r="C65" s="33"/>
      <c r="D65" s="25"/>
      <c r="E65" s="27"/>
      <c r="F65" s="29"/>
      <c r="G65" s="25"/>
      <c r="H65" s="26" t="str">
        <f t="shared" si="2"/>
        <v>MERV - XMEV - GD46C - 24hs</v>
      </c>
      <c r="I65" s="31" t="s">
        <v>356</v>
      </c>
      <c r="J65" s="26"/>
      <c r="K65" s="25"/>
      <c r="L65" s="31"/>
      <c r="M65" s="25"/>
      <c r="N65" s="25"/>
      <c r="O65" s="25"/>
      <c r="Q65" s="25"/>
      <c r="R65" s="25"/>
      <c r="T65" s="25"/>
      <c r="U65" s="25"/>
    </row>
    <row r="66" spans="1:21">
      <c r="A66" s="25"/>
      <c r="B66" s="31"/>
      <c r="C66" s="33"/>
      <c r="D66" s="25"/>
      <c r="E66" s="27"/>
      <c r="F66" s="29"/>
      <c r="G66" s="25"/>
      <c r="H66" s="26" t="str">
        <f t="shared" si="2"/>
        <v>MERV - XMEV - GD46D - CI</v>
      </c>
      <c r="I66" s="31" t="s">
        <v>124</v>
      </c>
      <c r="J66" s="26"/>
      <c r="K66" s="25"/>
      <c r="L66" s="31"/>
      <c r="M66" s="25"/>
      <c r="N66" s="25"/>
      <c r="O66" s="25"/>
      <c r="Q66" s="25"/>
      <c r="R66" s="25"/>
      <c r="T66" s="25"/>
      <c r="U66" s="25"/>
    </row>
    <row r="67" spans="1:21">
      <c r="A67" s="25"/>
      <c r="B67" s="31"/>
      <c r="C67" s="33"/>
      <c r="D67" s="25"/>
      <c r="E67" s="27"/>
      <c r="F67" s="29"/>
      <c r="G67" s="25"/>
      <c r="H67" s="26" t="str">
        <f t="shared" ref="H67" si="6">_xlfn.CONCAT("MERV - XMEV - ",I67)</f>
        <v>MERV - XMEV - GD46D - 24hs</v>
      </c>
      <c r="I67" s="31" t="s">
        <v>357</v>
      </c>
      <c r="J67" s="26"/>
      <c r="K67" s="25"/>
      <c r="L67" s="31"/>
      <c r="M67" s="25"/>
      <c r="N67" s="25"/>
      <c r="O67" s="25"/>
      <c r="Q67" s="25"/>
      <c r="R67" s="25"/>
      <c r="T67" s="25"/>
      <c r="U67" s="25"/>
    </row>
    <row r="68" spans="1:21">
      <c r="A68" s="25"/>
      <c r="B68" s="31"/>
      <c r="C68" s="33"/>
      <c r="D68" s="25"/>
      <c r="E68" s="27"/>
      <c r="F68" s="29"/>
      <c r="G68" s="25"/>
      <c r="H68" s="25"/>
      <c r="I68" s="29"/>
      <c r="J68" s="26"/>
      <c r="M68" s="25"/>
      <c r="N68" s="25"/>
      <c r="O68" s="25"/>
      <c r="Q68" s="25"/>
      <c r="R68" s="25"/>
      <c r="T68" s="25"/>
      <c r="U68" s="25"/>
    </row>
    <row r="69" spans="1:21">
      <c r="A69" s="25"/>
      <c r="B69" s="31"/>
      <c r="C69" s="33"/>
      <c r="D69" s="25"/>
      <c r="E69" s="27"/>
      <c r="F69" s="29"/>
      <c r="G69" s="25"/>
      <c r="H69" s="25"/>
      <c r="I69" s="29"/>
      <c r="J69" s="26"/>
      <c r="M69" s="25"/>
      <c r="N69" s="25"/>
      <c r="O69" s="25"/>
      <c r="Q69" s="25"/>
      <c r="R69" s="25"/>
      <c r="T69" s="25"/>
      <c r="U69" s="25"/>
    </row>
    <row r="70" spans="1:21">
      <c r="A70" s="25"/>
      <c r="B70" s="31"/>
      <c r="C70" s="33"/>
      <c r="D70" s="25"/>
      <c r="E70" s="27"/>
      <c r="F70" s="29"/>
      <c r="G70" s="25"/>
      <c r="H70" s="25"/>
      <c r="I70" s="29"/>
      <c r="J70" s="26"/>
      <c r="M70" s="25"/>
      <c r="N70" s="25"/>
      <c r="O70" s="25"/>
      <c r="Q70" s="25"/>
      <c r="R70" s="25"/>
      <c r="T70" s="25"/>
      <c r="U70" s="25"/>
    </row>
    <row r="71" spans="1:21">
      <c r="A71" s="25"/>
      <c r="B71" s="31"/>
      <c r="C71" s="33"/>
      <c r="D71" s="25"/>
      <c r="E71" s="27"/>
      <c r="F71" s="29"/>
      <c r="G71" s="25"/>
      <c r="H71" s="29"/>
      <c r="I71" s="29"/>
      <c r="J71" s="26"/>
      <c r="M71" s="25"/>
      <c r="N71" s="25"/>
      <c r="O71" s="25"/>
      <c r="Q71" s="25"/>
      <c r="R71" s="25"/>
      <c r="T71" s="25"/>
      <c r="U71" s="25"/>
    </row>
    <row r="72" spans="1:21">
      <c r="A72" s="25"/>
      <c r="B72" s="31"/>
      <c r="C72" s="34"/>
      <c r="D72" s="25"/>
      <c r="E72" s="27"/>
      <c r="F72" s="29"/>
      <c r="G72" s="25"/>
      <c r="H72" s="29"/>
      <c r="I72" s="29"/>
      <c r="J72" s="26"/>
      <c r="M72" s="25"/>
      <c r="N72" s="25"/>
      <c r="O72" s="25"/>
      <c r="Q72" s="25"/>
      <c r="R72" s="25"/>
      <c r="T72" s="25"/>
      <c r="U72" s="25"/>
    </row>
    <row r="73" spans="1:21">
      <c r="A73" s="25"/>
      <c r="B73" s="31"/>
      <c r="C73" s="34"/>
      <c r="D73" s="25"/>
      <c r="E73" s="27"/>
      <c r="F73" s="29"/>
      <c r="G73" s="25"/>
      <c r="H73" s="29"/>
      <c r="I73" s="29"/>
      <c r="J73" s="26"/>
      <c r="M73" s="25"/>
      <c r="N73" s="25"/>
      <c r="O73" s="25"/>
      <c r="Q73" s="25"/>
      <c r="R73" s="25"/>
      <c r="T73" s="25"/>
      <c r="U73" s="25"/>
    </row>
    <row r="74" spans="1:21">
      <c r="A74" s="25"/>
      <c r="B74" s="31"/>
      <c r="C74" s="34"/>
      <c r="D74" s="25"/>
      <c r="E74" s="27"/>
      <c r="F74" s="29"/>
      <c r="G74" s="25"/>
      <c r="H74" s="29"/>
      <c r="I74" s="29"/>
      <c r="J74" s="26"/>
      <c r="M74" s="25"/>
      <c r="N74" s="25"/>
      <c r="O74" s="25"/>
      <c r="Q74" s="25"/>
      <c r="R74" s="25"/>
      <c r="T74" s="25"/>
      <c r="U74" s="25"/>
    </row>
    <row r="75" spans="1:21">
      <c r="A75" s="25"/>
      <c r="B75" s="31"/>
      <c r="C75" s="34"/>
      <c r="D75" s="25"/>
      <c r="E75" s="27"/>
      <c r="F75" s="29"/>
      <c r="G75" s="25"/>
      <c r="H75" s="29"/>
      <c r="I75" s="29"/>
      <c r="J75" s="26"/>
      <c r="M75" s="25"/>
      <c r="N75" s="25"/>
      <c r="O75" s="25"/>
      <c r="Q75" s="25"/>
      <c r="R75" s="25"/>
      <c r="T75" s="25"/>
      <c r="U75" s="25"/>
    </row>
    <row r="76" spans="1:21">
      <c r="A76" s="25"/>
      <c r="B76" s="31"/>
      <c r="C76" s="34"/>
      <c r="D76" s="25"/>
      <c r="E76" s="27"/>
      <c r="F76" s="29"/>
      <c r="G76" s="25"/>
      <c r="H76" s="29"/>
      <c r="I76" s="29"/>
      <c r="J76" s="26"/>
      <c r="M76" s="25"/>
      <c r="N76" s="25"/>
      <c r="O76" s="25"/>
      <c r="Q76" s="25"/>
      <c r="R76" s="25"/>
      <c r="T76" s="25"/>
      <c r="U76" s="25"/>
    </row>
    <row r="77" spans="1:21">
      <c r="A77" s="25"/>
      <c r="B77" s="31"/>
      <c r="C77" s="34"/>
      <c r="D77" s="25"/>
      <c r="E77" s="27"/>
      <c r="F77" s="29"/>
      <c r="G77" s="25"/>
      <c r="H77" s="29"/>
      <c r="I77" s="29"/>
      <c r="J77" s="26"/>
      <c r="M77" s="25"/>
      <c r="N77" s="25"/>
      <c r="O77" s="25"/>
      <c r="Q77" s="25"/>
      <c r="R77" s="25"/>
      <c r="T77" s="25"/>
      <c r="U77" s="25"/>
    </row>
    <row r="78" spans="1:21">
      <c r="A78" s="25"/>
      <c r="B78" s="31"/>
      <c r="C78" s="34"/>
      <c r="D78" s="25"/>
      <c r="E78" s="27"/>
      <c r="F78" s="29"/>
      <c r="G78" s="25"/>
      <c r="H78" s="29"/>
      <c r="I78" s="29"/>
      <c r="J78" s="26"/>
      <c r="M78" s="25"/>
      <c r="N78" s="25"/>
      <c r="O78" s="25"/>
      <c r="Q78" s="25"/>
      <c r="R78" s="25"/>
      <c r="T78" s="25"/>
      <c r="U78" s="25"/>
    </row>
    <row r="79" spans="1:21">
      <c r="A79" s="25"/>
      <c r="B79" s="31"/>
      <c r="C79" s="34"/>
      <c r="D79" s="25"/>
      <c r="E79" s="27"/>
      <c r="F79" s="29"/>
      <c r="G79" s="25"/>
      <c r="H79" s="29"/>
      <c r="I79" s="29"/>
      <c r="J79" s="26"/>
      <c r="M79" s="25"/>
      <c r="N79" s="25"/>
      <c r="O79" s="25"/>
      <c r="Q79" s="25"/>
      <c r="R79" s="25"/>
      <c r="T79" s="25"/>
      <c r="U79" s="25"/>
    </row>
    <row r="80" spans="1:21">
      <c r="A80" s="25"/>
      <c r="B80" s="31"/>
      <c r="C80" s="34"/>
      <c r="D80" s="25"/>
      <c r="E80" s="27"/>
      <c r="F80" s="29"/>
      <c r="G80" s="25"/>
      <c r="H80" s="29"/>
      <c r="I80" s="29"/>
      <c r="J80" s="26"/>
      <c r="M80" s="25"/>
      <c r="N80" s="25"/>
      <c r="O80" s="25"/>
      <c r="Q80" s="25"/>
      <c r="R80" s="25"/>
      <c r="T80" s="25"/>
      <c r="U80" s="25"/>
    </row>
    <row r="81" spans="1:21">
      <c r="A81" s="25"/>
      <c r="B81" s="31"/>
      <c r="C81" s="34"/>
      <c r="D81" s="25"/>
      <c r="E81" s="27"/>
      <c r="F81" s="29"/>
      <c r="G81" s="25"/>
      <c r="H81" s="29"/>
      <c r="I81" s="29"/>
      <c r="J81" s="26"/>
      <c r="M81" s="25"/>
      <c r="N81" s="25"/>
      <c r="O81" s="25"/>
      <c r="Q81" s="25"/>
      <c r="R81" s="25"/>
      <c r="T81" s="25"/>
      <c r="U81" s="25"/>
    </row>
    <row r="82" spans="1:21">
      <c r="A82" s="25"/>
      <c r="B82" s="31"/>
      <c r="C82" s="34"/>
      <c r="D82" s="25"/>
      <c r="E82" s="27"/>
      <c r="F82" s="29"/>
      <c r="G82" s="27"/>
      <c r="H82" s="29"/>
      <c r="I82" s="29"/>
      <c r="J82" s="26"/>
      <c r="M82" s="25"/>
      <c r="N82" s="25"/>
      <c r="O82" s="25"/>
      <c r="Q82" s="25"/>
      <c r="R82" s="25"/>
      <c r="T82" s="25"/>
      <c r="U82" s="25"/>
    </row>
    <row r="83" spans="1:21">
      <c r="A83" s="25"/>
      <c r="B83" s="31"/>
      <c r="C83" s="34"/>
      <c r="D83" s="25"/>
      <c r="E83" s="27"/>
      <c r="F83" s="29"/>
      <c r="G83" s="27"/>
      <c r="H83" s="29"/>
      <c r="I83" s="29"/>
      <c r="J83" s="26"/>
      <c r="M83" s="25"/>
      <c r="N83" s="25"/>
      <c r="O83" s="25"/>
      <c r="Q83" s="25"/>
      <c r="R83" s="25"/>
      <c r="T83" s="25"/>
      <c r="U83" s="25"/>
    </row>
    <row r="84" spans="1:21">
      <c r="A84" s="25"/>
      <c r="B84" s="31"/>
      <c r="C84" s="34"/>
      <c r="D84" s="25"/>
      <c r="E84" s="27"/>
      <c r="F84" s="29"/>
      <c r="G84" s="27"/>
      <c r="H84" s="29"/>
      <c r="I84" s="29"/>
      <c r="J84" s="26"/>
      <c r="M84" s="25"/>
      <c r="N84" s="25"/>
      <c r="O84" s="25"/>
      <c r="Q84" s="25"/>
      <c r="R84" s="25"/>
      <c r="T84" s="25"/>
      <c r="U84" s="25"/>
    </row>
    <row r="85" spans="1:21">
      <c r="A85" s="25"/>
      <c r="B85" s="31"/>
      <c r="C85" s="34"/>
      <c r="D85" s="25"/>
      <c r="E85" s="27"/>
      <c r="F85" s="29"/>
      <c r="G85" s="27"/>
      <c r="H85" s="29"/>
      <c r="I85" s="29"/>
      <c r="J85" s="26"/>
      <c r="M85" s="25"/>
      <c r="N85" s="25"/>
      <c r="O85" s="25"/>
      <c r="Q85" s="25"/>
      <c r="R85" s="25"/>
      <c r="T85" s="25"/>
      <c r="U85" s="25"/>
    </row>
    <row r="86" spans="1:21">
      <c r="A86" s="25"/>
      <c r="B86" s="31"/>
      <c r="C86" s="34"/>
      <c r="D86" s="25"/>
      <c r="E86" s="27"/>
      <c r="F86" s="29"/>
      <c r="G86" s="27"/>
      <c r="H86" s="29"/>
      <c r="I86" s="29"/>
      <c r="J86" s="26"/>
      <c r="M86" s="25"/>
      <c r="N86" s="25"/>
      <c r="O86" s="25"/>
      <c r="Q86" s="25"/>
      <c r="R86" s="25"/>
      <c r="T86" s="25"/>
      <c r="U86" s="25"/>
    </row>
    <row r="87" spans="1:21">
      <c r="A87" s="25"/>
      <c r="B87" s="31"/>
      <c r="C87" s="34"/>
      <c r="D87" s="25"/>
      <c r="E87" s="27"/>
      <c r="F87" s="29"/>
      <c r="G87" s="27"/>
      <c r="H87" s="29"/>
      <c r="I87" s="29"/>
      <c r="J87" s="26"/>
      <c r="M87" s="25"/>
      <c r="N87" s="25"/>
      <c r="O87" s="25"/>
      <c r="Q87" s="25"/>
      <c r="R87" s="25"/>
      <c r="T87" s="25"/>
      <c r="U87" s="25"/>
    </row>
    <row r="88" spans="1:21">
      <c r="A88" s="25"/>
      <c r="B88" s="31"/>
      <c r="C88" s="34"/>
      <c r="D88" s="25"/>
      <c r="E88" s="27"/>
      <c r="F88" s="29"/>
      <c r="G88" s="27"/>
      <c r="H88" s="29"/>
      <c r="I88" s="29"/>
      <c r="J88" s="26"/>
      <c r="M88" s="25"/>
      <c r="N88" s="25"/>
      <c r="O88" s="25"/>
      <c r="Q88" s="25"/>
      <c r="R88" s="25"/>
      <c r="T88" s="25"/>
      <c r="U88" s="25"/>
    </row>
    <row r="89" spans="1:21">
      <c r="A89" s="25"/>
      <c r="B89" s="31"/>
      <c r="C89" s="34"/>
      <c r="D89" s="25"/>
      <c r="E89" s="27"/>
      <c r="F89" s="29"/>
      <c r="G89" s="27"/>
      <c r="H89" s="29"/>
      <c r="I89" s="29"/>
      <c r="J89" s="26"/>
      <c r="M89" s="25"/>
      <c r="N89" s="25"/>
      <c r="O89" s="25"/>
      <c r="Q89" s="25"/>
      <c r="R89" s="25"/>
      <c r="T89" s="25"/>
      <c r="U89" s="25"/>
    </row>
    <row r="90" spans="1:21">
      <c r="A90" s="25"/>
      <c r="B90" s="31"/>
      <c r="C90" s="34"/>
      <c r="D90" s="25"/>
      <c r="E90" s="27"/>
      <c r="F90" s="29"/>
      <c r="G90" s="27"/>
      <c r="H90" s="29"/>
      <c r="I90" s="29"/>
      <c r="J90" s="25"/>
      <c r="M90" s="25"/>
      <c r="N90" s="25"/>
      <c r="O90" s="25"/>
      <c r="Q90" s="25"/>
      <c r="R90" s="25"/>
      <c r="T90" s="25"/>
      <c r="U90" s="25"/>
    </row>
    <row r="91" spans="1:21">
      <c r="A91" s="25"/>
      <c r="B91" s="31"/>
      <c r="C91" s="34"/>
      <c r="D91" s="25"/>
      <c r="E91" s="27"/>
      <c r="F91" s="29"/>
      <c r="G91" s="27"/>
      <c r="H91" s="29"/>
      <c r="I91" s="29"/>
      <c r="J91" s="26"/>
      <c r="M91" s="25"/>
      <c r="N91" s="25"/>
      <c r="O91" s="25"/>
      <c r="Q91" s="25"/>
      <c r="R91" s="25"/>
      <c r="T91" s="25"/>
      <c r="U91" s="25"/>
    </row>
    <row r="92" spans="1:21">
      <c r="A92" s="25"/>
      <c r="B92" s="31"/>
      <c r="C92" s="34"/>
      <c r="D92" s="25"/>
      <c r="E92" s="27"/>
      <c r="F92" s="29"/>
      <c r="G92" s="27"/>
      <c r="H92" s="29"/>
      <c r="I92" s="29"/>
      <c r="J92" s="25"/>
      <c r="M92" s="25"/>
      <c r="N92" s="25"/>
      <c r="O92" s="25"/>
      <c r="Q92" s="25"/>
      <c r="R92" s="25"/>
      <c r="T92" s="25"/>
      <c r="U92" s="25"/>
    </row>
    <row r="93" spans="1:21">
      <c r="A93" s="25"/>
      <c r="B93" s="31"/>
      <c r="C93" s="34"/>
      <c r="D93" s="25"/>
      <c r="E93" s="27"/>
      <c r="F93" s="29"/>
      <c r="G93" s="27"/>
      <c r="H93" s="29"/>
      <c r="I93" s="29"/>
      <c r="J93" s="26"/>
      <c r="M93" s="25"/>
      <c r="N93" s="25"/>
      <c r="O93" s="25"/>
      <c r="Q93" s="25"/>
      <c r="R93" s="25"/>
      <c r="T93" s="25"/>
      <c r="U93" s="25"/>
    </row>
    <row r="94" spans="1:21">
      <c r="A94" s="25"/>
      <c r="B94" s="31"/>
      <c r="C94" s="34"/>
      <c r="D94" s="25"/>
      <c r="E94" s="27"/>
      <c r="F94" s="29"/>
      <c r="G94" s="27"/>
      <c r="H94" s="29"/>
      <c r="I94" s="29"/>
      <c r="J94" s="25"/>
      <c r="M94" s="25"/>
      <c r="N94" s="25"/>
      <c r="O94" s="25"/>
      <c r="Q94" s="25"/>
      <c r="R94" s="25"/>
      <c r="T94" s="25"/>
      <c r="U94" s="25"/>
    </row>
    <row r="95" spans="1:21">
      <c r="A95" s="25"/>
      <c r="B95" s="31"/>
      <c r="C95" s="34"/>
      <c r="D95" s="25"/>
      <c r="E95" s="27"/>
      <c r="F95" s="29"/>
      <c r="G95" s="27"/>
      <c r="H95" s="29"/>
      <c r="I95" s="29"/>
      <c r="J95" s="26"/>
      <c r="M95" s="25"/>
      <c r="N95" s="25"/>
      <c r="O95" s="25"/>
      <c r="Q95" s="25"/>
      <c r="R95" s="25"/>
      <c r="T95" s="25"/>
      <c r="U95" s="25"/>
    </row>
    <row r="96" spans="1:21">
      <c r="A96" s="25"/>
      <c r="B96" s="31"/>
      <c r="C96" s="34"/>
      <c r="D96" s="25"/>
      <c r="E96" s="27"/>
      <c r="F96" s="29"/>
      <c r="G96" s="27"/>
      <c r="H96" s="29"/>
      <c r="I96" s="29"/>
      <c r="J96" s="25"/>
      <c r="M96" s="25"/>
      <c r="N96" s="25"/>
      <c r="O96" s="25"/>
      <c r="Q96" s="25"/>
      <c r="R96" s="25"/>
      <c r="T96" s="25"/>
      <c r="U96" s="25"/>
    </row>
    <row r="97" spans="1:21">
      <c r="A97" s="25"/>
      <c r="B97" s="31"/>
      <c r="C97" s="34"/>
      <c r="D97" s="25"/>
      <c r="E97" s="27"/>
      <c r="F97" s="29"/>
      <c r="G97" s="27"/>
      <c r="H97" s="29"/>
      <c r="I97" s="29"/>
      <c r="J97" s="26"/>
      <c r="M97" s="25"/>
      <c r="N97" s="25"/>
      <c r="O97" s="25"/>
      <c r="Q97" s="25"/>
      <c r="R97" s="25"/>
      <c r="T97" s="25"/>
      <c r="U97" s="25"/>
    </row>
    <row r="98" spans="1:21">
      <c r="A98" s="25"/>
      <c r="B98" s="31"/>
      <c r="C98" s="34"/>
      <c r="D98" s="25"/>
      <c r="E98" s="27"/>
      <c r="F98" s="29"/>
      <c r="G98" s="27"/>
      <c r="H98" s="29"/>
      <c r="I98" s="29"/>
      <c r="J98" s="25"/>
      <c r="M98" s="25"/>
      <c r="N98" s="25"/>
      <c r="O98" s="25"/>
      <c r="Q98" s="25"/>
      <c r="R98" s="25"/>
      <c r="T98" s="25"/>
      <c r="U98" s="25"/>
    </row>
    <row r="99" spans="1:21">
      <c r="A99" s="25"/>
      <c r="B99" s="31"/>
      <c r="C99" s="34"/>
      <c r="D99" s="25"/>
      <c r="E99" s="27"/>
      <c r="F99" s="29"/>
      <c r="G99" s="27"/>
      <c r="H99" s="29"/>
      <c r="I99" s="29"/>
      <c r="J99" s="26"/>
      <c r="M99" s="25"/>
      <c r="N99" s="25"/>
      <c r="O99" s="25"/>
      <c r="Q99" s="25"/>
      <c r="R99" s="25"/>
      <c r="T99" s="25"/>
      <c r="U99" s="25"/>
    </row>
    <row r="100" spans="1:21">
      <c r="A100" s="25"/>
      <c r="B100" s="31"/>
      <c r="C100" s="34"/>
      <c r="D100" s="25"/>
      <c r="E100" s="27"/>
      <c r="F100" s="29"/>
      <c r="G100" s="27"/>
      <c r="H100" s="29"/>
      <c r="I100" s="29"/>
      <c r="J100" s="25"/>
      <c r="M100" s="25"/>
      <c r="N100" s="25"/>
      <c r="O100" s="25"/>
      <c r="Q100" s="25"/>
      <c r="R100" s="25"/>
      <c r="T100" s="25"/>
      <c r="U100" s="25"/>
    </row>
    <row r="101" spans="1:21">
      <c r="A101" s="25"/>
      <c r="B101" s="31"/>
      <c r="C101" s="34"/>
      <c r="D101" s="25"/>
      <c r="E101" s="27"/>
      <c r="F101" s="29"/>
      <c r="G101" s="27"/>
      <c r="H101" s="29"/>
      <c r="I101" s="29"/>
      <c r="J101" s="26"/>
      <c r="M101" s="25"/>
      <c r="N101" s="25"/>
      <c r="O101" s="25"/>
      <c r="Q101" s="25"/>
      <c r="R101" s="25"/>
      <c r="T101" s="25"/>
      <c r="U101" s="25"/>
    </row>
    <row r="102" spans="1:21">
      <c r="A102" s="25"/>
      <c r="B102" s="31"/>
      <c r="C102" s="34"/>
      <c r="D102" s="25"/>
      <c r="E102" s="27"/>
      <c r="F102" s="29"/>
      <c r="G102" s="27"/>
      <c r="H102" s="29"/>
      <c r="I102" s="29"/>
      <c r="J102" s="25"/>
      <c r="M102" s="25"/>
      <c r="N102" s="25"/>
      <c r="O102" s="25"/>
      <c r="Q102" s="25"/>
      <c r="R102" s="25"/>
      <c r="T102" s="25"/>
      <c r="U102" s="25"/>
    </row>
    <row r="103" spans="1:21">
      <c r="A103" s="25"/>
      <c r="B103" s="31"/>
      <c r="C103" s="34"/>
      <c r="D103" s="25"/>
      <c r="E103" s="25"/>
      <c r="F103" s="29"/>
      <c r="G103" s="27"/>
      <c r="H103" s="29"/>
      <c r="I103" s="29"/>
      <c r="J103" s="26"/>
      <c r="M103" s="25"/>
      <c r="N103" s="25"/>
      <c r="O103" s="25"/>
      <c r="Q103" s="25"/>
      <c r="R103" s="25"/>
      <c r="T103" s="25"/>
      <c r="U103" s="25"/>
    </row>
    <row r="104" spans="1:21">
      <c r="A104" s="25"/>
      <c r="B104" s="31"/>
      <c r="C104" s="34"/>
      <c r="D104" s="25"/>
      <c r="E104" s="25"/>
      <c r="F104" s="29"/>
      <c r="G104" s="27"/>
      <c r="H104" s="29"/>
      <c r="I104" s="29"/>
      <c r="J104" s="25"/>
      <c r="K104" s="25"/>
      <c r="L104" s="29"/>
      <c r="M104" s="25"/>
      <c r="N104" s="25"/>
      <c r="O104" s="25"/>
      <c r="Q104" s="25"/>
      <c r="R104" s="25"/>
      <c r="T104" s="25"/>
      <c r="U104" s="25"/>
    </row>
    <row r="105" spans="1:21">
      <c r="A105" s="25"/>
      <c r="B105" s="31"/>
      <c r="C105" s="34"/>
      <c r="D105" s="25"/>
      <c r="E105" s="25"/>
      <c r="F105" s="29"/>
      <c r="G105" s="27"/>
      <c r="H105" s="29"/>
      <c r="I105" s="29"/>
      <c r="J105" s="25"/>
      <c r="K105" s="25"/>
      <c r="L105" s="29"/>
      <c r="M105" s="25"/>
      <c r="N105" s="25"/>
      <c r="O105" s="25"/>
      <c r="Q105" s="25"/>
      <c r="R105" s="25"/>
      <c r="T105" s="25"/>
      <c r="U105" s="25"/>
    </row>
    <row r="106" spans="1:21">
      <c r="A106" s="25"/>
      <c r="B106" s="31"/>
      <c r="C106" s="34"/>
      <c r="D106" s="25"/>
      <c r="E106" s="25"/>
      <c r="F106" s="29"/>
      <c r="G106" s="27"/>
      <c r="H106" s="29"/>
      <c r="I106" s="29"/>
      <c r="J106" s="25"/>
      <c r="K106" s="25"/>
      <c r="L106" s="29"/>
      <c r="M106" s="25"/>
      <c r="N106" s="25"/>
      <c r="O106" s="25"/>
      <c r="Q106" s="25"/>
      <c r="R106" s="25"/>
      <c r="T106" s="25"/>
      <c r="U106" s="25"/>
    </row>
    <row r="107" spans="1:21">
      <c r="A107" s="25"/>
      <c r="B107" s="31"/>
      <c r="C107" s="34"/>
      <c r="D107" s="25"/>
      <c r="E107" s="25"/>
      <c r="F107" s="29"/>
      <c r="G107" s="27"/>
      <c r="H107" s="29"/>
      <c r="I107" s="29"/>
      <c r="J107" s="25"/>
      <c r="K107" s="25"/>
      <c r="L107" s="29"/>
      <c r="M107" s="25"/>
      <c r="N107" s="25"/>
      <c r="O107" s="25"/>
      <c r="Q107" s="25"/>
      <c r="R107" s="25"/>
      <c r="T107" s="25"/>
      <c r="U107" s="25"/>
    </row>
    <row r="108" spans="1:21">
      <c r="A108" s="25"/>
      <c r="B108" s="31"/>
      <c r="C108" s="34"/>
      <c r="D108" s="25"/>
      <c r="E108" s="25"/>
      <c r="F108" s="29"/>
      <c r="G108" s="27"/>
      <c r="H108" s="29"/>
      <c r="I108" s="29"/>
      <c r="J108" s="25"/>
      <c r="K108" s="25"/>
      <c r="L108" s="29"/>
      <c r="M108" s="25"/>
      <c r="N108" s="25"/>
      <c r="O108" s="25"/>
      <c r="Q108" s="25"/>
      <c r="R108" s="25"/>
      <c r="T108" s="25"/>
      <c r="U108" s="25"/>
    </row>
    <row r="109" spans="1:21">
      <c r="A109" s="25"/>
      <c r="B109" s="31"/>
      <c r="C109" s="34"/>
      <c r="D109" s="25"/>
      <c r="E109" s="25"/>
      <c r="F109" s="29"/>
      <c r="G109" s="27"/>
      <c r="H109" s="29"/>
      <c r="I109" s="29"/>
      <c r="J109" s="25"/>
      <c r="K109" s="25"/>
      <c r="L109" s="29"/>
      <c r="M109" s="25"/>
      <c r="N109" s="25"/>
      <c r="O109" s="25"/>
      <c r="Q109" s="25"/>
      <c r="R109" s="25"/>
      <c r="T109" s="25"/>
      <c r="U109" s="25"/>
    </row>
    <row r="110" spans="1:21">
      <c r="A110" s="25"/>
      <c r="B110" s="31"/>
      <c r="C110" s="34"/>
      <c r="D110" s="25"/>
      <c r="E110" s="25"/>
      <c r="F110" s="29"/>
      <c r="G110" s="27"/>
      <c r="H110" s="29"/>
      <c r="I110" s="29"/>
      <c r="J110" s="25"/>
      <c r="K110" s="25"/>
      <c r="L110" s="29"/>
      <c r="M110" s="25"/>
      <c r="N110" s="25"/>
      <c r="O110" s="25"/>
      <c r="Q110" s="25"/>
      <c r="R110" s="25"/>
      <c r="T110" s="25"/>
      <c r="U110" s="25"/>
    </row>
    <row r="111" spans="1:21">
      <c r="A111" s="25"/>
      <c r="B111" s="31"/>
      <c r="C111" s="34"/>
      <c r="D111" s="25"/>
      <c r="E111" s="25"/>
      <c r="F111" s="29"/>
      <c r="G111" s="27"/>
      <c r="H111" s="29"/>
      <c r="I111" s="29"/>
      <c r="J111" s="25"/>
      <c r="K111" s="25"/>
      <c r="L111" s="29"/>
      <c r="M111" s="25"/>
      <c r="N111" s="25"/>
      <c r="O111" s="25"/>
      <c r="Q111" s="25"/>
      <c r="R111" s="25"/>
      <c r="T111" s="25"/>
      <c r="U111" s="25"/>
    </row>
    <row r="112" spans="1:21">
      <c r="A112" s="25"/>
      <c r="B112" s="31"/>
      <c r="C112" s="34"/>
      <c r="D112" s="25"/>
      <c r="E112" s="25"/>
      <c r="F112" s="29"/>
      <c r="G112" s="27"/>
      <c r="H112" s="29"/>
      <c r="I112" s="29"/>
      <c r="J112" s="25"/>
      <c r="K112" s="25"/>
      <c r="L112" s="29"/>
      <c r="M112" s="25"/>
      <c r="N112" s="25"/>
      <c r="O112" s="25"/>
      <c r="Q112" s="25"/>
      <c r="R112" s="25"/>
      <c r="T112" s="25"/>
      <c r="U112" s="25"/>
    </row>
    <row r="113" spans="1:21">
      <c r="A113" s="25"/>
      <c r="B113" s="31"/>
      <c r="C113" s="34"/>
      <c r="D113" s="25"/>
      <c r="E113" s="25"/>
      <c r="F113" s="29"/>
      <c r="G113" s="27"/>
      <c r="H113" s="29"/>
      <c r="I113" s="29"/>
      <c r="J113" s="25"/>
      <c r="K113" s="25"/>
      <c r="L113" s="29"/>
      <c r="M113" s="25"/>
      <c r="N113" s="25"/>
      <c r="O113" s="25"/>
      <c r="Q113" s="25"/>
      <c r="R113" s="25"/>
      <c r="T113" s="25"/>
      <c r="U113" s="25"/>
    </row>
    <row r="114" spans="1:21">
      <c r="A114" s="25"/>
      <c r="B114" s="31"/>
      <c r="C114" s="34"/>
      <c r="D114" s="25"/>
      <c r="E114" s="25"/>
      <c r="F114" s="29"/>
      <c r="G114" s="27"/>
      <c r="H114" s="29"/>
      <c r="I114" s="29"/>
      <c r="J114" s="25"/>
      <c r="K114" s="25"/>
      <c r="L114" s="29"/>
      <c r="M114" s="25"/>
      <c r="N114" s="25"/>
      <c r="O114" s="25"/>
      <c r="Q114" s="25"/>
      <c r="R114" s="25"/>
      <c r="T114" s="25"/>
      <c r="U114" s="25"/>
    </row>
    <row r="115" spans="1:21">
      <c r="A115" s="25"/>
      <c r="B115" s="31"/>
      <c r="C115" s="34"/>
      <c r="D115" s="25"/>
      <c r="E115" s="25"/>
      <c r="F115" s="29"/>
      <c r="G115" s="27"/>
      <c r="H115" s="29"/>
      <c r="I115" s="29"/>
      <c r="J115" s="25"/>
      <c r="K115" s="25"/>
      <c r="L115" s="29"/>
      <c r="M115" s="25"/>
      <c r="N115" s="25"/>
      <c r="O115" s="25"/>
      <c r="Q115" s="25"/>
      <c r="R115" s="25"/>
      <c r="T115" s="25"/>
      <c r="U115" s="25"/>
    </row>
    <row r="116" spans="1:21">
      <c r="A116" s="25"/>
      <c r="B116" s="31"/>
      <c r="C116" s="34"/>
      <c r="D116" s="25"/>
      <c r="E116" s="25"/>
      <c r="F116" s="29"/>
      <c r="G116" s="27"/>
      <c r="H116" s="29"/>
      <c r="I116" s="29"/>
      <c r="J116" s="25"/>
      <c r="K116" s="25"/>
      <c r="L116" s="29"/>
      <c r="M116" s="25"/>
      <c r="N116" s="25"/>
      <c r="O116" s="25"/>
      <c r="Q116" s="25"/>
      <c r="R116" s="25"/>
      <c r="T116" s="25"/>
      <c r="U116" s="25"/>
    </row>
    <row r="117" spans="1:21">
      <c r="A117" s="25"/>
      <c r="B117" s="31"/>
      <c r="C117" s="34"/>
      <c r="D117" s="25"/>
      <c r="E117" s="25"/>
      <c r="F117" s="29"/>
      <c r="G117" s="27"/>
      <c r="H117" s="29"/>
      <c r="I117" s="29"/>
      <c r="J117" s="25"/>
      <c r="K117" s="25"/>
      <c r="L117" s="29"/>
      <c r="M117" s="25"/>
      <c r="N117" s="25"/>
      <c r="O117" s="25"/>
      <c r="Q117" s="25"/>
      <c r="R117" s="25"/>
      <c r="T117" s="25"/>
      <c r="U117" s="25"/>
    </row>
    <row r="118" spans="1:21">
      <c r="A118" s="29"/>
      <c r="B118" s="29"/>
      <c r="C118" s="29"/>
      <c r="D118" s="25"/>
      <c r="E118" s="25"/>
      <c r="F118" s="29"/>
      <c r="G118" s="27"/>
      <c r="H118" s="29"/>
      <c r="I118" s="29"/>
      <c r="J118" s="25"/>
      <c r="K118" s="25"/>
      <c r="L118" s="29"/>
      <c r="M118" s="25"/>
      <c r="N118" s="25"/>
      <c r="O118" s="25"/>
      <c r="Q118" s="25"/>
      <c r="R118" s="25"/>
      <c r="T118" s="25"/>
      <c r="U118" s="25"/>
    </row>
    <row r="119" spans="1:21">
      <c r="A119" s="29"/>
      <c r="B119" s="29"/>
      <c r="C119" s="29"/>
      <c r="D119" s="25"/>
      <c r="E119" s="25"/>
      <c r="F119" s="29"/>
      <c r="G119" s="27"/>
      <c r="H119" s="29"/>
      <c r="I119" s="29"/>
      <c r="J119" s="25"/>
      <c r="K119" s="25"/>
      <c r="L119" s="29"/>
      <c r="M119" s="25"/>
      <c r="N119" s="25"/>
      <c r="O119" s="25"/>
      <c r="Q119" s="25"/>
      <c r="R119" s="25"/>
      <c r="T119" s="25"/>
      <c r="U119" s="25"/>
    </row>
    <row r="120" spans="1:21">
      <c r="A120" s="29"/>
      <c r="B120" s="29"/>
      <c r="C120" s="29"/>
      <c r="D120" s="25"/>
      <c r="E120" s="25"/>
      <c r="F120" s="29"/>
      <c r="G120" s="27"/>
      <c r="H120" s="29"/>
      <c r="I120" s="29"/>
      <c r="J120" s="25"/>
      <c r="K120" s="25"/>
      <c r="L120" s="29"/>
      <c r="M120" s="25"/>
      <c r="N120" s="25"/>
      <c r="O120" s="25"/>
      <c r="Q120" s="25"/>
      <c r="R120" s="25"/>
      <c r="T120" s="25"/>
      <c r="U120" s="25"/>
    </row>
    <row r="121" spans="1:21">
      <c r="A121" s="29"/>
      <c r="B121" s="29"/>
      <c r="C121" s="29"/>
      <c r="D121" s="25"/>
      <c r="E121" s="25"/>
      <c r="F121" s="29"/>
      <c r="G121" s="27"/>
      <c r="H121" s="29"/>
      <c r="I121" s="29"/>
      <c r="J121" s="25"/>
      <c r="K121" s="25"/>
      <c r="L121" s="29"/>
      <c r="M121" s="25"/>
      <c r="N121" s="25"/>
      <c r="O121" s="25"/>
      <c r="Q121" s="25"/>
      <c r="R121" s="25"/>
      <c r="T121" s="25"/>
      <c r="U121" s="25"/>
    </row>
    <row r="122" spans="1:21">
      <c r="A122" s="29"/>
      <c r="B122" s="29"/>
      <c r="C122" s="29"/>
      <c r="D122" s="25"/>
      <c r="E122" s="25"/>
      <c r="F122" s="29"/>
      <c r="G122" s="27"/>
      <c r="H122" s="29"/>
      <c r="I122" s="29"/>
      <c r="J122" s="25"/>
      <c r="K122" s="25"/>
      <c r="L122" s="29"/>
      <c r="M122" s="25"/>
      <c r="N122" s="25"/>
      <c r="O122" s="25"/>
      <c r="Q122" s="25"/>
      <c r="R122" s="25"/>
      <c r="T122" s="25"/>
      <c r="U122" s="25"/>
    </row>
    <row r="123" spans="1:21">
      <c r="A123" s="29"/>
      <c r="B123" s="29"/>
      <c r="C123" s="29"/>
      <c r="D123" s="25"/>
      <c r="E123" s="25"/>
      <c r="F123" s="29"/>
      <c r="G123" s="27"/>
      <c r="H123" s="29"/>
      <c r="I123" s="29"/>
      <c r="J123" s="25"/>
      <c r="K123" s="25"/>
      <c r="L123" s="29"/>
      <c r="M123" s="25"/>
      <c r="N123" s="25"/>
      <c r="O123" s="25"/>
      <c r="Q123" s="25"/>
      <c r="R123" s="25"/>
      <c r="T123" s="25"/>
      <c r="U123" s="25"/>
    </row>
    <row r="124" spans="1:21">
      <c r="A124" s="29"/>
      <c r="B124" s="29"/>
      <c r="C124" s="29"/>
      <c r="D124" s="25"/>
      <c r="E124" s="25"/>
      <c r="F124" s="29"/>
      <c r="G124" s="27"/>
      <c r="H124" s="29"/>
      <c r="I124" s="29"/>
      <c r="J124" s="25"/>
      <c r="K124" s="25"/>
      <c r="L124" s="29"/>
      <c r="M124" s="25"/>
      <c r="N124" s="25"/>
      <c r="O124" s="25"/>
      <c r="Q124" s="25"/>
      <c r="R124" s="25"/>
      <c r="T124" s="25"/>
      <c r="U124" s="25"/>
    </row>
    <row r="125" spans="1:21">
      <c r="A125" s="29"/>
      <c r="B125" s="29"/>
      <c r="C125" s="29"/>
      <c r="D125" s="25"/>
      <c r="E125" s="25"/>
      <c r="F125" s="29"/>
      <c r="G125" s="27"/>
      <c r="H125" s="29"/>
      <c r="I125" s="29"/>
      <c r="J125" s="25"/>
      <c r="K125" s="25"/>
      <c r="L125" s="29"/>
      <c r="M125" s="25"/>
      <c r="N125" s="25"/>
      <c r="O125" s="25"/>
      <c r="Q125" s="25"/>
      <c r="R125" s="25"/>
      <c r="T125" s="25"/>
      <c r="U125" s="25"/>
    </row>
    <row r="126" spans="1:21">
      <c r="A126" s="29"/>
      <c r="B126" s="29"/>
      <c r="C126" s="29"/>
      <c r="D126" s="25"/>
      <c r="E126" s="25"/>
      <c r="F126" s="29"/>
      <c r="G126" s="25"/>
      <c r="H126" s="29"/>
      <c r="I126" s="29"/>
      <c r="J126" s="25"/>
      <c r="K126" s="25"/>
      <c r="L126" s="29"/>
      <c r="M126" s="25"/>
      <c r="N126" s="25"/>
      <c r="O126" s="25"/>
      <c r="Q126" s="25"/>
      <c r="R126" s="25"/>
      <c r="T126" s="25"/>
      <c r="U126" s="25"/>
    </row>
    <row r="127" spans="1:21">
      <c r="A127" s="29"/>
      <c r="B127" s="29"/>
      <c r="C127" s="29"/>
      <c r="D127" s="25"/>
      <c r="E127" s="25"/>
      <c r="F127" s="29"/>
      <c r="G127" s="25"/>
      <c r="H127" s="29"/>
      <c r="I127" s="29"/>
      <c r="J127" s="25"/>
      <c r="K127" s="29"/>
      <c r="L127" s="29"/>
      <c r="M127" s="25"/>
      <c r="N127" s="25"/>
      <c r="O127" s="25"/>
      <c r="Q127" s="25"/>
      <c r="R127" s="25"/>
      <c r="T127" s="25"/>
      <c r="U127" s="25"/>
    </row>
    <row r="128" spans="1:21">
      <c r="A128" s="29"/>
      <c r="B128" s="29"/>
      <c r="C128" s="29"/>
      <c r="D128" s="25"/>
      <c r="E128" s="25"/>
      <c r="F128" s="29"/>
      <c r="G128" s="25"/>
      <c r="H128" s="29"/>
      <c r="I128" s="29"/>
      <c r="J128" s="25"/>
      <c r="K128" s="29"/>
      <c r="L128" s="29"/>
      <c r="M128" s="25"/>
      <c r="N128" s="25"/>
      <c r="O128" s="25"/>
      <c r="Q128" s="25"/>
      <c r="R128" s="25"/>
      <c r="T128" s="25"/>
      <c r="U128" s="25"/>
    </row>
    <row r="129" spans="1:21">
      <c r="A129" s="29"/>
      <c r="B129" s="29"/>
      <c r="C129" s="29"/>
      <c r="D129" s="25"/>
      <c r="E129" s="25"/>
      <c r="F129" s="29"/>
      <c r="G129" s="25"/>
      <c r="H129" s="29"/>
      <c r="I129" s="29"/>
      <c r="J129" s="25"/>
      <c r="K129" s="29"/>
      <c r="L129" s="29"/>
      <c r="M129" s="25"/>
      <c r="N129" s="25"/>
      <c r="O129" s="25"/>
      <c r="Q129" s="25"/>
      <c r="R129" s="25"/>
      <c r="T129" s="25"/>
      <c r="U129" s="25"/>
    </row>
    <row r="130" spans="1:21">
      <c r="A130" s="29"/>
      <c r="B130" s="29"/>
      <c r="C130" s="29"/>
      <c r="D130" s="25"/>
      <c r="E130" s="25"/>
      <c r="F130" s="29"/>
      <c r="G130" s="25"/>
      <c r="H130" s="29"/>
      <c r="I130" s="29"/>
      <c r="J130" s="25"/>
      <c r="K130" s="29"/>
      <c r="L130" s="29"/>
      <c r="M130" s="25"/>
      <c r="N130" s="25"/>
      <c r="O130" s="25"/>
      <c r="Q130" s="25"/>
      <c r="R130" s="25"/>
      <c r="T130" s="25"/>
      <c r="U130" s="25"/>
    </row>
    <row r="131" spans="1:21">
      <c r="A131" s="29"/>
      <c r="B131" s="29"/>
      <c r="C131" s="29"/>
      <c r="D131" s="25"/>
      <c r="E131" s="25"/>
      <c r="F131" s="29"/>
      <c r="G131" s="25"/>
      <c r="H131" s="29"/>
      <c r="I131" s="29"/>
      <c r="J131" s="25"/>
      <c r="K131" s="29"/>
      <c r="L131" s="29"/>
      <c r="M131" s="25"/>
      <c r="N131" s="25"/>
      <c r="O131" s="25"/>
      <c r="Q131" s="25"/>
      <c r="R131" s="25"/>
      <c r="T131" s="25"/>
      <c r="U131" s="25"/>
    </row>
    <row r="132" spans="1:21">
      <c r="A132" s="29"/>
      <c r="B132" s="29"/>
      <c r="C132" s="29"/>
      <c r="D132" s="25"/>
      <c r="E132" s="25"/>
      <c r="F132" s="29"/>
      <c r="G132" s="25"/>
      <c r="H132" s="29"/>
      <c r="I132" s="29"/>
      <c r="J132" s="25"/>
      <c r="K132" s="29"/>
      <c r="L132" s="29"/>
      <c r="M132" s="25"/>
      <c r="N132" s="25"/>
      <c r="O132" s="25"/>
      <c r="Q132" s="25"/>
      <c r="R132" s="25"/>
      <c r="T132" s="25"/>
      <c r="U132" s="25"/>
    </row>
    <row r="133" spans="1:21">
      <c r="A133" s="29"/>
      <c r="B133" s="29"/>
      <c r="C133" s="29"/>
      <c r="D133" s="25"/>
      <c r="E133" s="25"/>
      <c r="F133" s="29"/>
      <c r="G133" s="25"/>
      <c r="H133" s="29"/>
      <c r="I133" s="29"/>
      <c r="J133" s="25"/>
      <c r="K133" s="29"/>
      <c r="L133" s="29"/>
      <c r="M133" s="25"/>
      <c r="N133" s="25"/>
      <c r="O133" s="25"/>
      <c r="Q133" s="25"/>
      <c r="R133" s="25"/>
      <c r="T133" s="25"/>
      <c r="U133" s="25"/>
    </row>
    <row r="134" spans="1:21">
      <c r="A134" s="29"/>
      <c r="B134" s="29"/>
      <c r="C134" s="29"/>
      <c r="D134" s="25"/>
      <c r="E134" s="25"/>
      <c r="F134" s="29"/>
      <c r="G134" s="25"/>
      <c r="H134" s="29"/>
      <c r="I134" s="29"/>
      <c r="J134" s="25"/>
      <c r="K134" s="29"/>
      <c r="L134" s="29"/>
      <c r="M134" s="25"/>
      <c r="N134" s="25"/>
      <c r="O134" s="25"/>
      <c r="Q134" s="25"/>
      <c r="R134" s="25"/>
      <c r="T134" s="25"/>
      <c r="U134" s="25"/>
    </row>
    <row r="135" spans="1:21">
      <c r="A135" s="29"/>
      <c r="B135" s="29"/>
      <c r="C135" s="29"/>
      <c r="D135" s="25"/>
      <c r="E135" s="25"/>
      <c r="F135" s="29"/>
      <c r="G135" s="25"/>
      <c r="H135" s="29"/>
      <c r="I135" s="29"/>
      <c r="J135" s="25"/>
      <c r="K135" s="29"/>
      <c r="L135" s="29"/>
      <c r="M135" s="25"/>
      <c r="N135" s="25"/>
      <c r="O135" s="25"/>
      <c r="Q135" s="25"/>
      <c r="R135" s="25"/>
      <c r="T135" s="25"/>
      <c r="U135" s="25"/>
    </row>
    <row r="136" spans="1:21">
      <c r="A136" s="29"/>
      <c r="B136" s="29"/>
      <c r="C136" s="29"/>
      <c r="D136" s="25"/>
      <c r="E136" s="25"/>
      <c r="F136" s="29"/>
      <c r="G136" s="25"/>
      <c r="H136" s="29"/>
      <c r="I136" s="29"/>
      <c r="J136" s="25"/>
      <c r="K136" s="29"/>
      <c r="L136" s="29"/>
      <c r="M136" s="25"/>
      <c r="N136" s="25"/>
      <c r="O136" s="25"/>
      <c r="Q136" s="25"/>
      <c r="R136" s="25"/>
      <c r="T136" s="25"/>
      <c r="U136" s="25"/>
    </row>
    <row r="137" spans="1:21">
      <c r="A137" s="29"/>
      <c r="B137" s="29"/>
      <c r="C137" s="29"/>
      <c r="D137" s="25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  <c r="T137" s="25"/>
      <c r="U137" s="25"/>
    </row>
    <row r="138" spans="1:21">
      <c r="A138" s="29"/>
      <c r="B138" s="29"/>
      <c r="C138" s="29"/>
      <c r="D138" s="25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  <c r="T138" s="25"/>
      <c r="U138" s="25"/>
    </row>
    <row r="139" spans="1:21">
      <c r="A139" s="29"/>
      <c r="B139" s="29"/>
      <c r="C139" s="29"/>
      <c r="D139" s="25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  <c r="T139" s="25"/>
      <c r="U139" s="25"/>
    </row>
    <row r="140" spans="1:21">
      <c r="A140" s="29"/>
      <c r="B140" s="29"/>
      <c r="C140" s="29"/>
      <c r="D140" s="25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  <c r="T140" s="25"/>
      <c r="U140" s="25"/>
    </row>
    <row r="141" spans="1:21">
      <c r="A141" s="29"/>
      <c r="B141" s="29"/>
      <c r="C141" s="29"/>
      <c r="D141" s="25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  <c r="T141" s="25"/>
      <c r="U141" s="25"/>
    </row>
    <row r="142" spans="1:21">
      <c r="A142" s="29"/>
      <c r="B142" s="29"/>
      <c r="C142" s="29"/>
      <c r="D142" s="25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  <c r="T142" s="25"/>
      <c r="U142" s="25"/>
    </row>
    <row r="143" spans="1:21">
      <c r="A143" s="29"/>
      <c r="B143" s="29"/>
      <c r="C143" s="29"/>
      <c r="D143" s="25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  <c r="T143" s="25"/>
      <c r="U143" s="25"/>
    </row>
    <row r="144" spans="1:21">
      <c r="A144" s="29"/>
      <c r="B144" s="29"/>
      <c r="C144" s="29"/>
      <c r="D144" s="25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  <c r="T144" s="25"/>
      <c r="U144" s="25"/>
    </row>
    <row r="145" spans="1:21">
      <c r="A145" s="29"/>
      <c r="B145" s="29"/>
      <c r="C145" s="29"/>
      <c r="D145" s="25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  <c r="T145" s="25"/>
      <c r="U145" s="25"/>
    </row>
    <row r="146" spans="1:21">
      <c r="A146" s="29"/>
      <c r="B146" s="29"/>
      <c r="C146" s="29"/>
      <c r="D146" s="25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  <c r="T146" s="25"/>
      <c r="U146" s="25"/>
    </row>
    <row r="147" spans="1:21">
      <c r="A147" s="29"/>
      <c r="B147" s="29"/>
      <c r="C147" s="29"/>
      <c r="D147" s="25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  <c r="T147" s="25"/>
      <c r="U147" s="25"/>
    </row>
    <row r="148" spans="1:21">
      <c r="A148" s="29"/>
      <c r="B148" s="29"/>
      <c r="C148" s="29"/>
      <c r="D148" s="25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  <c r="T148" s="25"/>
      <c r="U148" s="25"/>
    </row>
    <row r="149" spans="1:21">
      <c r="A149" s="29"/>
      <c r="B149" s="29"/>
      <c r="C149" s="29"/>
      <c r="D149" s="25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  <c r="T149" s="25"/>
      <c r="U149" s="25"/>
    </row>
    <row r="150" spans="1:21">
      <c r="A150" s="29"/>
      <c r="B150" s="29"/>
      <c r="C150" s="29"/>
      <c r="D150" s="25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  <c r="T150" s="25"/>
      <c r="U150" s="25"/>
    </row>
    <row r="151" spans="1:21">
      <c r="A151" s="29"/>
      <c r="B151" s="29"/>
      <c r="C151" s="29"/>
      <c r="D151" s="25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  <c r="T151" s="25"/>
      <c r="U151" s="25"/>
    </row>
    <row r="152" spans="1:21">
      <c r="A152" s="29"/>
      <c r="B152" s="29"/>
      <c r="C152" s="29"/>
      <c r="D152" s="25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  <c r="T152" s="25"/>
      <c r="U152" s="25"/>
    </row>
    <row r="153" spans="1:21">
      <c r="A153" s="29"/>
      <c r="B153" s="29"/>
      <c r="C153" s="29"/>
      <c r="D153" s="25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  <c r="T153" s="25"/>
      <c r="U153" s="25"/>
    </row>
    <row r="154" spans="1:21">
      <c r="A154" s="29"/>
      <c r="B154" s="29"/>
      <c r="C154" s="29"/>
      <c r="D154" s="25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  <c r="T154" s="25"/>
      <c r="U154" s="25"/>
    </row>
    <row r="155" spans="1:21">
      <c r="A155" s="29"/>
      <c r="B155" s="29"/>
      <c r="C155" s="29"/>
      <c r="D155" s="25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  <c r="T155" s="25"/>
      <c r="U155" s="25"/>
    </row>
    <row r="156" spans="1:21">
      <c r="A156" s="29"/>
      <c r="B156" s="29"/>
      <c r="C156" s="29"/>
      <c r="D156" s="25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  <c r="T156" s="25"/>
      <c r="U156" s="25"/>
    </row>
    <row r="157" spans="1:21">
      <c r="A157" s="29"/>
      <c r="B157" s="29"/>
      <c r="C157" s="29"/>
      <c r="D157" s="25"/>
      <c r="E157" s="29"/>
      <c r="F157" s="29"/>
      <c r="G157" s="25"/>
      <c r="H157" s="29"/>
      <c r="I157" s="29"/>
      <c r="J157" s="25"/>
      <c r="K157" s="29"/>
      <c r="L157" s="29"/>
      <c r="M157" s="25"/>
      <c r="N157" s="29"/>
      <c r="O157" s="29"/>
      <c r="Q157" s="29"/>
      <c r="R157" s="29"/>
      <c r="T157" s="25"/>
      <c r="U157" s="25"/>
    </row>
    <row r="158" spans="1:21">
      <c r="A158" s="29"/>
      <c r="B158" s="29"/>
      <c r="C158" s="29"/>
      <c r="D158" s="25"/>
      <c r="E158" s="29"/>
      <c r="F158" s="29"/>
      <c r="G158" s="25"/>
      <c r="H158" s="29"/>
      <c r="I158" s="29"/>
      <c r="J158" s="25"/>
      <c r="K158" s="29"/>
      <c r="L158" s="29"/>
      <c r="M158" s="25"/>
      <c r="N158" s="29"/>
      <c r="O158" s="29"/>
      <c r="Q158" s="29"/>
      <c r="R158" s="29"/>
      <c r="T158" s="25"/>
      <c r="U158" s="25"/>
    </row>
    <row r="159" spans="1:21">
      <c r="A159" s="29"/>
      <c r="B159" s="29"/>
      <c r="C159" s="29"/>
      <c r="D159" s="25"/>
      <c r="E159" s="29"/>
      <c r="F159" s="29"/>
      <c r="G159" s="25"/>
      <c r="H159" s="29"/>
      <c r="I159" s="29"/>
      <c r="J159" s="25"/>
      <c r="K159" s="29"/>
      <c r="L159" s="29"/>
      <c r="M159" s="25"/>
      <c r="N159" s="29"/>
      <c r="O159" s="29"/>
      <c r="Q159" s="29"/>
      <c r="R159" s="29"/>
      <c r="T159" s="25"/>
      <c r="U159" s="25"/>
    </row>
    <row r="160" spans="1:2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  <c r="T160" s="29"/>
      <c r="U160" s="29"/>
    </row>
    <row r="161" spans="1:2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  <c r="T161" s="29"/>
      <c r="U161" s="29"/>
    </row>
    <row r="162" spans="1:2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  <c r="T162" s="29"/>
      <c r="U162" s="29"/>
    </row>
    <row r="163" spans="1:2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  <c r="T163" s="29"/>
      <c r="U163" s="29"/>
    </row>
    <row r="164" spans="1:2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  <c r="T164" s="29"/>
      <c r="U164" s="29"/>
    </row>
    <row r="165" spans="1:2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  <c r="T165" s="29"/>
      <c r="U165" s="29"/>
    </row>
    <row r="166" spans="1:2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  <c r="T166" s="29"/>
      <c r="U166" s="29"/>
    </row>
    <row r="167" spans="1:2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  <c r="T167" s="29"/>
      <c r="U167" s="29"/>
    </row>
    <row r="168" spans="1:2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  <c r="T168" s="29"/>
      <c r="U168" s="29"/>
    </row>
    <row r="169" spans="1:2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  <c r="T169" s="29"/>
      <c r="U169" s="29"/>
    </row>
    <row r="170" spans="1:2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  <c r="T170" s="29"/>
      <c r="U170" s="29"/>
    </row>
    <row r="171" spans="1:2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  <c r="T171" s="29"/>
      <c r="U171" s="29"/>
    </row>
    <row r="172" spans="1:2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  <c r="T172" s="29"/>
      <c r="U172" s="29"/>
    </row>
    <row r="173" spans="1:2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  <c r="T173" s="29"/>
      <c r="U173" s="29"/>
    </row>
    <row r="174" spans="1:2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  <c r="T174" s="29"/>
      <c r="U174" s="29"/>
    </row>
    <row r="175" spans="1:2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  <c r="T175" s="29"/>
      <c r="U175" s="29"/>
    </row>
    <row r="176" spans="1:2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  <c r="T176" s="29"/>
      <c r="U176" s="29"/>
    </row>
    <row r="177" spans="1:2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  <c r="T177" s="29"/>
      <c r="U177" s="29"/>
    </row>
    <row r="178" spans="1:2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  <c r="T178" s="29"/>
      <c r="U178" s="29"/>
    </row>
    <row r="179" spans="1:2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  <c r="T179" s="29"/>
      <c r="U179" s="29"/>
    </row>
    <row r="180" spans="1:2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  <c r="T180" s="29"/>
      <c r="U180" s="29"/>
    </row>
    <row r="181" spans="1:2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  <c r="T181" s="29"/>
      <c r="U181" s="29"/>
    </row>
    <row r="182" spans="1:2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  <c r="T182" s="29"/>
      <c r="U182" s="29"/>
    </row>
    <row r="183" spans="1:2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  <c r="T183" s="29"/>
      <c r="U183" s="29"/>
    </row>
    <row r="184" spans="1:2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  <c r="T184" s="29"/>
      <c r="U184" s="29"/>
    </row>
    <row r="185" spans="1:2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  <c r="T185" s="29"/>
      <c r="U185" s="29"/>
    </row>
    <row r="186" spans="1:2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  <c r="T186" s="29"/>
      <c r="U186" s="29"/>
    </row>
    <row r="187" spans="1:2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  <c r="T187" s="29"/>
      <c r="U187" s="29"/>
    </row>
    <row r="188" spans="1:2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  <c r="T188" s="29"/>
      <c r="U188" s="29"/>
    </row>
    <row r="189" spans="1:2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  <c r="T189" s="29"/>
      <c r="U189" s="29"/>
    </row>
    <row r="190" spans="1:2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  <c r="T190" s="29"/>
      <c r="U190" s="29"/>
    </row>
    <row r="191" spans="1:2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  <c r="T191" s="29"/>
      <c r="U191" s="29"/>
    </row>
    <row r="192" spans="1:2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  <c r="T192" s="29"/>
      <c r="U192" s="29"/>
    </row>
    <row r="193" spans="1:2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  <c r="T193" s="29"/>
      <c r="U193" s="29"/>
    </row>
    <row r="194" spans="1:2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  <c r="T194" s="29"/>
      <c r="U194" s="29"/>
    </row>
    <row r="195" spans="1:2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  <c r="T195" s="29"/>
      <c r="U195" s="29"/>
    </row>
    <row r="196" spans="1:2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  <c r="T196" s="29"/>
      <c r="U196" s="29"/>
    </row>
    <row r="197" spans="1:2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  <c r="T197" s="29"/>
      <c r="U197" s="29"/>
    </row>
    <row r="198" spans="1:2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  <c r="T198" s="29"/>
      <c r="U198" s="29"/>
    </row>
    <row r="199" spans="1:2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  <c r="T199" s="29"/>
      <c r="U199" s="29"/>
    </row>
    <row r="200" spans="1:2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  <c r="T200" s="29"/>
      <c r="U200" s="29"/>
    </row>
    <row r="201" spans="1:2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  <c r="T201" s="29"/>
      <c r="U201" s="29"/>
    </row>
    <row r="202" spans="1:2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  <c r="T202" s="29"/>
      <c r="U202" s="29"/>
    </row>
    <row r="203" spans="1:2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  <c r="T203" s="29"/>
      <c r="U203" s="29"/>
    </row>
    <row r="204" spans="1:2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  <c r="T204" s="29"/>
      <c r="U204" s="29"/>
    </row>
    <row r="205" spans="1:2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  <c r="T205" s="29"/>
      <c r="U205" s="29"/>
    </row>
    <row r="206" spans="1:2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  <c r="T206" s="29"/>
      <c r="U206" s="29"/>
    </row>
    <row r="207" spans="1:2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  <c r="T207" s="29"/>
      <c r="U207" s="29"/>
    </row>
    <row r="208" spans="1:2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  <c r="T208" s="29"/>
      <c r="U208" s="29"/>
    </row>
    <row r="209" spans="1:2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  <c r="T209" s="29"/>
      <c r="U209" s="29"/>
    </row>
    <row r="210" spans="1:2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  <c r="T210" s="29"/>
      <c r="U210" s="29"/>
    </row>
    <row r="211" spans="1:2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  <c r="T211" s="29"/>
      <c r="U211" s="29"/>
    </row>
    <row r="212" spans="1:2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  <c r="T212" s="29"/>
      <c r="U212" s="29"/>
    </row>
    <row r="213" spans="1:2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  <c r="T213" s="29"/>
      <c r="U213" s="29"/>
    </row>
    <row r="214" spans="1:2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  <c r="T214" s="29"/>
      <c r="U214" s="29"/>
    </row>
    <row r="215" spans="1:2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  <c r="T215" s="29"/>
      <c r="U215" s="29"/>
    </row>
    <row r="216" spans="1:2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  <c r="T216" s="29"/>
      <c r="U216" s="29"/>
    </row>
    <row r="217" spans="1:2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  <c r="T217" s="29"/>
      <c r="U217" s="29"/>
    </row>
    <row r="218" spans="1:2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  <c r="T218" s="29"/>
      <c r="U218" s="29"/>
    </row>
    <row r="219" spans="1:2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  <c r="T219" s="29"/>
      <c r="U219" s="29"/>
    </row>
    <row r="220" spans="1:2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  <c r="T220" s="29"/>
      <c r="U220" s="29"/>
    </row>
    <row r="221" spans="1: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  <c r="T221" s="29"/>
      <c r="U221" s="29"/>
    </row>
    <row r="222" spans="1:2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  <c r="T222" s="29"/>
      <c r="U222" s="29"/>
    </row>
    <row r="223" spans="1:2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  <c r="T223" s="29"/>
      <c r="U223" s="29"/>
    </row>
    <row r="224" spans="1:2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  <c r="T224" s="29"/>
      <c r="U224" s="29"/>
    </row>
    <row r="225" spans="1:2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  <c r="T225" s="29"/>
      <c r="U225" s="29"/>
    </row>
    <row r="226" spans="1:2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  <c r="T226" s="29"/>
      <c r="U226" s="29"/>
    </row>
    <row r="227" spans="1:2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  <c r="T227" s="29"/>
      <c r="U227" s="29"/>
    </row>
    <row r="228" spans="1:2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  <c r="T228" s="29"/>
      <c r="U228" s="29"/>
    </row>
    <row r="229" spans="1:2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  <c r="T229" s="29"/>
      <c r="U229" s="29"/>
    </row>
    <row r="230" spans="1:2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  <c r="T230" s="29"/>
      <c r="U230" s="29"/>
    </row>
    <row r="231" spans="1:2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  <c r="T231" s="29"/>
      <c r="U231" s="29"/>
    </row>
    <row r="232" spans="1:2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  <c r="T232" s="29"/>
      <c r="U232" s="29"/>
    </row>
    <row r="233" spans="1:2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  <c r="T233" s="29"/>
      <c r="U233" s="29"/>
    </row>
    <row r="234" spans="1:2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  <c r="T234" s="29"/>
      <c r="U234" s="29"/>
    </row>
    <row r="235" spans="1:2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  <c r="T235" s="29"/>
      <c r="U235" s="29"/>
    </row>
    <row r="236" spans="1:2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  <c r="T236" s="29"/>
      <c r="U236" s="29"/>
    </row>
    <row r="237" spans="1:2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  <c r="T237" s="29"/>
      <c r="U237" s="29"/>
    </row>
    <row r="238" spans="1:2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  <c r="T238" s="29"/>
      <c r="U238" s="29"/>
    </row>
    <row r="239" spans="1:2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  <c r="T239" s="29"/>
      <c r="U239" s="29"/>
    </row>
    <row r="240" spans="1:2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  <c r="T240" s="29"/>
      <c r="U240" s="29"/>
    </row>
    <row r="241" spans="1:2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  <c r="T241" s="29"/>
      <c r="U241" s="29"/>
    </row>
    <row r="242" spans="1:2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  <c r="T242" s="29"/>
      <c r="U242" s="29"/>
    </row>
    <row r="243" spans="1:2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  <c r="T243" s="29"/>
      <c r="U243" s="29"/>
    </row>
    <row r="244" spans="1:2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  <c r="T244" s="29"/>
      <c r="U244" s="29"/>
    </row>
    <row r="245" spans="1:2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  <c r="T245" s="29"/>
      <c r="U245" s="29"/>
    </row>
    <row r="246" spans="1:2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  <c r="T246" s="29"/>
      <c r="U246" s="29"/>
    </row>
    <row r="247" spans="1:2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  <c r="T247" s="29"/>
      <c r="U247" s="29"/>
    </row>
    <row r="248" spans="1:2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  <c r="T248" s="29"/>
      <c r="U248" s="29"/>
    </row>
    <row r="249" spans="1:2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  <c r="T249" s="29"/>
      <c r="U249" s="29"/>
    </row>
    <row r="250" spans="1:2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  <c r="T250" s="29"/>
      <c r="U250" s="29"/>
    </row>
    <row r="251" spans="1:2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  <c r="T251" s="29"/>
      <c r="U251" s="29"/>
    </row>
    <row r="252" spans="1:2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  <c r="T252" s="29"/>
      <c r="U252" s="29"/>
    </row>
    <row r="253" spans="1:2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  <c r="T253" s="29"/>
      <c r="U253" s="29"/>
    </row>
    <row r="254" spans="1:2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  <c r="T254" s="29"/>
      <c r="U254" s="29"/>
    </row>
    <row r="255" spans="1:2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  <c r="T255" s="29"/>
      <c r="U255" s="29"/>
    </row>
    <row r="256" spans="1:2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  <c r="T256" s="29"/>
      <c r="U256" s="29"/>
    </row>
    <row r="257" spans="1:2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  <c r="T257" s="29"/>
      <c r="U257" s="29"/>
    </row>
    <row r="258" spans="1:2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  <c r="T258" s="29"/>
      <c r="U258" s="29"/>
    </row>
    <row r="259" spans="1:2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  <c r="T259" s="29"/>
      <c r="U259" s="29"/>
    </row>
    <row r="260" spans="1:2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  <c r="T260" s="29"/>
      <c r="U260" s="29"/>
    </row>
    <row r="261" spans="1:2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  <c r="T261" s="29"/>
      <c r="U261" s="29"/>
    </row>
    <row r="262" spans="1:2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  <c r="T262" s="29"/>
      <c r="U262" s="29"/>
    </row>
    <row r="263" spans="1:2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  <c r="T263" s="29"/>
      <c r="U263" s="29"/>
    </row>
    <row r="264" spans="1:2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  <c r="T264" s="29"/>
      <c r="U264" s="29"/>
    </row>
    <row r="265" spans="1:2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  <c r="T265" s="29"/>
      <c r="U265" s="29"/>
    </row>
    <row r="266" spans="1:2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  <c r="T266" s="29"/>
      <c r="U266" s="29"/>
    </row>
    <row r="267" spans="1:2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  <c r="T267" s="29"/>
      <c r="U267" s="29"/>
    </row>
    <row r="268" spans="1:2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  <c r="T268" s="29"/>
      <c r="U268" s="29"/>
    </row>
    <row r="269" spans="1:2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  <c r="T269" s="29"/>
      <c r="U269" s="29"/>
    </row>
    <row r="270" spans="1:2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  <c r="T270" s="29"/>
      <c r="U270" s="29"/>
    </row>
    <row r="271" spans="1:2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  <c r="T271" s="29"/>
      <c r="U271" s="29"/>
    </row>
    <row r="272" spans="1:2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  <c r="T272" s="29"/>
      <c r="U272" s="29"/>
    </row>
    <row r="273" spans="1:2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  <c r="T273" s="29"/>
      <c r="U273" s="29"/>
    </row>
    <row r="274" spans="1:2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  <c r="T274" s="29"/>
      <c r="U274" s="29"/>
    </row>
    <row r="275" spans="1:2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  <c r="T275" s="29"/>
      <c r="U275" s="29"/>
    </row>
    <row r="276" spans="1:2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  <c r="T276" s="29"/>
      <c r="U276" s="29"/>
    </row>
    <row r="277" spans="1:2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  <c r="T277" s="29"/>
      <c r="U277" s="29"/>
    </row>
    <row r="278" spans="1:2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  <c r="T278" s="29"/>
      <c r="U278" s="29"/>
    </row>
    <row r="279" spans="1:2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  <c r="T279" s="29"/>
      <c r="U279" s="29"/>
    </row>
    <row r="280" spans="1:2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  <c r="T280" s="29"/>
      <c r="U280" s="29"/>
    </row>
    <row r="281" spans="1:2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  <c r="T281" s="29"/>
      <c r="U281" s="29"/>
    </row>
    <row r="282" spans="1:2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  <c r="T282" s="29"/>
      <c r="U282" s="29"/>
    </row>
    <row r="283" spans="1:2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  <c r="T283" s="29"/>
      <c r="U283" s="29"/>
    </row>
    <row r="284" spans="1:2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  <c r="T284" s="29"/>
      <c r="U284" s="29"/>
    </row>
    <row r="285" spans="1:2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  <c r="T285" s="29"/>
      <c r="U285" s="29"/>
    </row>
    <row r="286" spans="1:2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  <c r="T286" s="29"/>
      <c r="U286" s="29"/>
    </row>
    <row r="287" spans="1:2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  <c r="T287" s="29"/>
      <c r="U287" s="29"/>
    </row>
    <row r="288" spans="1:2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  <c r="T288" s="29"/>
      <c r="U288" s="29"/>
    </row>
    <row r="289" spans="1:2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  <c r="T289" s="29"/>
      <c r="U289" s="29"/>
    </row>
    <row r="290" spans="1:2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  <c r="T290" s="29"/>
      <c r="U290" s="29"/>
    </row>
    <row r="291" spans="1:2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  <c r="T291" s="29"/>
      <c r="U291" s="29"/>
    </row>
    <row r="292" spans="1:2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  <c r="T292" s="29"/>
      <c r="U292" s="29"/>
    </row>
    <row r="293" spans="1:2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  <c r="T293" s="29"/>
      <c r="U293" s="29"/>
    </row>
    <row r="294" spans="1:2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  <c r="T294" s="29"/>
      <c r="U294" s="29"/>
    </row>
    <row r="295" spans="1:2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  <c r="T295" s="29"/>
      <c r="U295" s="29"/>
    </row>
    <row r="296" spans="1:2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  <c r="T296" s="29"/>
      <c r="U296" s="29"/>
    </row>
    <row r="297" spans="1:2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  <c r="T297" s="29"/>
      <c r="U297" s="29"/>
    </row>
    <row r="298" spans="1:2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  <c r="T298" s="29"/>
      <c r="U298" s="29"/>
    </row>
    <row r="299" spans="1:2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  <c r="T299" s="29"/>
      <c r="U299" s="29"/>
    </row>
    <row r="300" spans="1:2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  <c r="T300" s="29"/>
      <c r="U300" s="29"/>
    </row>
    <row r="301" spans="1:2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  <c r="T301" s="29"/>
      <c r="U301" s="29"/>
    </row>
    <row r="302" spans="1:2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  <c r="T302" s="29"/>
      <c r="U302" s="29"/>
    </row>
    <row r="303" spans="1:2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  <c r="T303" s="29"/>
      <c r="U303" s="29"/>
    </row>
    <row r="304" spans="1:2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  <c r="T304" s="29"/>
      <c r="U304" s="29"/>
    </row>
    <row r="305" spans="1:2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  <c r="T305" s="29"/>
      <c r="U305" s="29"/>
    </row>
    <row r="306" spans="1:2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  <c r="T306" s="29"/>
      <c r="U306" s="29"/>
    </row>
    <row r="307" spans="1:2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  <c r="T307" s="29"/>
      <c r="U307" s="29"/>
    </row>
    <row r="308" spans="1:2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  <c r="T308" s="29"/>
      <c r="U308" s="29"/>
    </row>
    <row r="309" spans="1:2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  <c r="T309" s="29"/>
      <c r="U309" s="29"/>
    </row>
    <row r="310" spans="1:2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  <c r="T310" s="29"/>
      <c r="U310" s="29"/>
    </row>
    <row r="311" spans="1:2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  <c r="T311" s="29"/>
      <c r="U311" s="29"/>
    </row>
    <row r="312" spans="1:2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  <c r="T312" s="29"/>
      <c r="U312" s="29"/>
    </row>
    <row r="313" spans="1:2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  <c r="T313" s="29"/>
      <c r="U313" s="29"/>
    </row>
    <row r="314" spans="1:2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  <c r="T314" s="29"/>
      <c r="U314" s="29"/>
    </row>
    <row r="315" spans="1:2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  <c r="T315" s="29"/>
      <c r="U315" s="29"/>
    </row>
    <row r="316" spans="1:2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  <c r="T316" s="29"/>
      <c r="U316" s="29"/>
    </row>
    <row r="317" spans="1:2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  <c r="T317" s="29"/>
      <c r="U317" s="29"/>
    </row>
    <row r="318" spans="1:2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  <c r="T318" s="29"/>
      <c r="U318" s="29"/>
    </row>
    <row r="319" spans="1:2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  <c r="T319" s="29"/>
      <c r="U319" s="29"/>
    </row>
    <row r="320" spans="1:2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  <c r="T320" s="29"/>
      <c r="U320" s="29"/>
    </row>
    <row r="321" spans="1: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  <c r="T321" s="29"/>
      <c r="U321" s="29"/>
    </row>
    <row r="322" spans="1:2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  <c r="T322" s="29"/>
      <c r="U322" s="29"/>
    </row>
    <row r="323" spans="1:2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  <c r="T323" s="29"/>
      <c r="U323" s="29"/>
    </row>
    <row r="324" spans="1:2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  <c r="T324" s="29"/>
      <c r="U324" s="29"/>
    </row>
    <row r="325" spans="1:2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  <c r="T325" s="29"/>
      <c r="U325" s="29"/>
    </row>
    <row r="326" spans="1:2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  <c r="T326" s="29"/>
      <c r="U326" s="29"/>
    </row>
    <row r="327" spans="1:2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  <c r="T327" s="29"/>
      <c r="U327" s="29"/>
    </row>
    <row r="328" spans="1:2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  <c r="T328" s="29"/>
      <c r="U328" s="29"/>
    </row>
    <row r="329" spans="1:2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  <c r="T329" s="29"/>
      <c r="U329" s="29"/>
    </row>
    <row r="330" spans="1:2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  <c r="T330" s="29"/>
      <c r="U330" s="29"/>
    </row>
    <row r="331" spans="1:2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  <c r="T331" s="29"/>
      <c r="U331" s="29"/>
    </row>
    <row r="332" spans="1:2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  <c r="T332" s="29"/>
      <c r="U332" s="29"/>
    </row>
    <row r="333" spans="1:2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  <c r="T333" s="29"/>
      <c r="U333" s="29"/>
    </row>
    <row r="334" spans="1:2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  <c r="T334" s="29"/>
      <c r="U334" s="29"/>
    </row>
    <row r="335" spans="1:2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  <c r="T335" s="29"/>
      <c r="U335" s="29"/>
    </row>
    <row r="336" spans="1:2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  <c r="T336" s="29"/>
      <c r="U336" s="29"/>
    </row>
    <row r="337" spans="1:2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  <c r="T337" s="29"/>
      <c r="U337" s="29"/>
    </row>
    <row r="338" spans="1:2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  <c r="T338" s="29"/>
      <c r="U338" s="29"/>
    </row>
    <row r="339" spans="1:2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  <c r="T339" s="29"/>
      <c r="U339" s="29"/>
    </row>
    <row r="340" spans="1:2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  <c r="T340" s="29"/>
      <c r="U340" s="29"/>
    </row>
    <row r="341" spans="1:2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  <c r="T341" s="29"/>
      <c r="U341" s="29"/>
    </row>
    <row r="342" spans="1:2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  <c r="T342" s="29"/>
      <c r="U342" s="29"/>
    </row>
    <row r="343" spans="1:2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  <c r="T343" s="29"/>
      <c r="U343" s="29"/>
    </row>
    <row r="344" spans="1:2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  <c r="T344" s="29"/>
      <c r="U344" s="29"/>
    </row>
    <row r="345" spans="1:2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  <c r="T345" s="29"/>
      <c r="U345" s="29"/>
    </row>
    <row r="346" spans="1:2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  <c r="T346" s="29"/>
      <c r="U346" s="29"/>
    </row>
    <row r="347" spans="1:2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  <c r="T347" s="29"/>
      <c r="U347" s="29"/>
    </row>
    <row r="348" spans="1:2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  <c r="T348" s="29"/>
      <c r="U348" s="29"/>
    </row>
    <row r="349" spans="1:2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  <c r="T349" s="29"/>
      <c r="U349" s="29"/>
    </row>
    <row r="350" spans="1:2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  <c r="T350" s="29"/>
      <c r="U350" s="29"/>
    </row>
    <row r="351" spans="1:2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  <c r="T351" s="29"/>
      <c r="U351" s="29"/>
    </row>
    <row r="352" spans="1:2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  <c r="T352" s="29"/>
      <c r="U352" s="29"/>
    </row>
    <row r="353" spans="1:2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  <c r="T353" s="29"/>
      <c r="U353" s="29"/>
    </row>
    <row r="354" spans="1:2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  <c r="T354" s="29"/>
      <c r="U354" s="29"/>
    </row>
    <row r="355" spans="1:2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  <c r="T355" s="29"/>
      <c r="U355" s="29"/>
    </row>
    <row r="356" spans="1:2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  <c r="T356" s="29"/>
      <c r="U356" s="29"/>
    </row>
    <row r="357" spans="1:2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  <c r="T357" s="29"/>
      <c r="U357" s="29"/>
    </row>
    <row r="358" spans="1:2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  <c r="T358" s="29"/>
      <c r="U358" s="29"/>
    </row>
    <row r="359" spans="1:2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  <c r="T359" s="29"/>
      <c r="U359" s="29"/>
    </row>
    <row r="360" spans="1:2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  <c r="T360" s="29"/>
      <c r="U360" s="29"/>
    </row>
    <row r="361" spans="1:2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  <c r="T361" s="29"/>
      <c r="U361" s="29"/>
    </row>
    <row r="362" spans="1:2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  <c r="T362" s="29"/>
      <c r="U362" s="29"/>
    </row>
    <row r="363" spans="1:2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  <c r="T363" s="29"/>
      <c r="U363" s="29"/>
    </row>
    <row r="364" spans="1:2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  <c r="T364" s="29"/>
      <c r="U364" s="29"/>
    </row>
    <row r="365" spans="1:2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  <c r="T365" s="29"/>
      <c r="U365" s="29"/>
    </row>
    <row r="366" spans="1:2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  <c r="T366" s="29"/>
      <c r="U366" s="29"/>
    </row>
    <row r="367" spans="1:2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  <c r="T367" s="29"/>
      <c r="U367" s="29"/>
    </row>
    <row r="368" spans="1:2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  <c r="T368" s="29"/>
      <c r="U368" s="29"/>
    </row>
    <row r="369" spans="1:2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  <c r="T369" s="29"/>
      <c r="U369" s="29"/>
    </row>
    <row r="370" spans="1:2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  <c r="T370" s="29"/>
      <c r="U370" s="29"/>
    </row>
    <row r="371" spans="1:2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  <c r="T371" s="29"/>
      <c r="U371" s="29"/>
    </row>
    <row r="372" spans="1:2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  <c r="T372" s="29"/>
      <c r="U372" s="29"/>
    </row>
    <row r="373" spans="1:2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  <c r="T373" s="29"/>
      <c r="U373" s="29"/>
    </row>
    <row r="374" spans="1:2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  <c r="T374" s="29"/>
      <c r="U374" s="29"/>
    </row>
    <row r="375" spans="1:2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  <c r="T375" s="29"/>
      <c r="U375" s="29"/>
    </row>
    <row r="376" spans="1:2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  <c r="T376" s="29"/>
      <c r="U376" s="29"/>
    </row>
    <row r="377" spans="1:2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  <c r="T377" s="29"/>
      <c r="U377" s="29"/>
    </row>
    <row r="378" spans="1:2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  <c r="T378" s="29"/>
      <c r="U378" s="29"/>
    </row>
    <row r="379" spans="1:2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  <c r="T379" s="29"/>
      <c r="U379" s="29"/>
    </row>
    <row r="380" spans="1:2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  <c r="T380" s="29"/>
      <c r="U380" s="29"/>
    </row>
    <row r="381" spans="1:2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  <c r="T381" s="29"/>
      <c r="U381" s="29"/>
    </row>
    <row r="382" spans="1:2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  <c r="T382" s="29"/>
      <c r="U382" s="29"/>
    </row>
    <row r="383" spans="1:2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  <c r="T383" s="29"/>
      <c r="U383" s="29"/>
    </row>
    <row r="384" spans="1:2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  <c r="T384" s="29"/>
      <c r="U384" s="29"/>
    </row>
    <row r="385" spans="1:2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  <c r="T385" s="29"/>
      <c r="U385" s="29"/>
    </row>
    <row r="386" spans="1:2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  <c r="T386" s="29"/>
      <c r="U386" s="29"/>
    </row>
    <row r="387" spans="1:2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  <c r="T387" s="29"/>
      <c r="U387" s="29"/>
    </row>
    <row r="388" spans="1:2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  <c r="T388" s="29"/>
      <c r="U388" s="29"/>
    </row>
    <row r="389" spans="1:2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  <c r="T389" s="29"/>
      <c r="U389" s="29"/>
    </row>
    <row r="390" spans="1:2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  <c r="T390" s="29"/>
      <c r="U390" s="29"/>
    </row>
    <row r="391" spans="1:2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  <c r="T391" s="29"/>
      <c r="U391" s="29"/>
    </row>
    <row r="392" spans="1:2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  <c r="T392" s="29"/>
      <c r="U392" s="29"/>
    </row>
    <row r="393" spans="1:2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  <c r="T393" s="29"/>
      <c r="U393" s="29"/>
    </row>
    <row r="394" spans="1:2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  <c r="T394" s="29"/>
      <c r="U394" s="29"/>
    </row>
    <row r="395" spans="1:2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  <c r="T395" s="29"/>
      <c r="U395" s="29"/>
    </row>
    <row r="396" spans="1:2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  <c r="T396" s="29"/>
      <c r="U396" s="29"/>
    </row>
    <row r="397" spans="1:2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  <c r="T397" s="29"/>
      <c r="U397" s="29"/>
    </row>
    <row r="398" spans="1:2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  <c r="T398" s="29"/>
      <c r="U398" s="29"/>
    </row>
    <row r="399" spans="1:2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  <c r="T399" s="29"/>
      <c r="U399" s="29"/>
    </row>
    <row r="400" spans="1:2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  <c r="T400" s="29"/>
      <c r="U400" s="29"/>
    </row>
    <row r="401" spans="1:2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  <c r="T401" s="29"/>
      <c r="U401" s="29"/>
    </row>
    <row r="402" spans="1:2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  <c r="T402" s="29"/>
      <c r="U402" s="29"/>
    </row>
    <row r="403" spans="1:2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  <c r="T403" s="29"/>
      <c r="U403" s="29"/>
    </row>
    <row r="404" spans="1:2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  <c r="T404" s="29"/>
      <c r="U404" s="29"/>
    </row>
    <row r="405" spans="1:2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  <c r="T405" s="29"/>
      <c r="U405" s="29"/>
    </row>
    <row r="406" spans="1:2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  <c r="T406" s="29"/>
      <c r="U406" s="29"/>
    </row>
    <row r="407" spans="1:2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  <c r="T407" s="29"/>
      <c r="U407" s="29"/>
    </row>
    <row r="408" spans="1:2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  <c r="T408" s="29"/>
      <c r="U408" s="29"/>
    </row>
    <row r="409" spans="1:2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  <c r="T409" s="29"/>
      <c r="U409" s="29"/>
    </row>
    <row r="410" spans="1:2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  <c r="T410" s="29"/>
      <c r="U410" s="29"/>
    </row>
    <row r="411" spans="1:2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  <c r="T411" s="29"/>
      <c r="U411" s="29"/>
    </row>
    <row r="412" spans="1:2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  <c r="T412" s="29"/>
      <c r="U412" s="29"/>
    </row>
    <row r="413" spans="1:2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  <c r="T413" s="29"/>
      <c r="U413" s="29"/>
    </row>
    <row r="414" spans="1:2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  <c r="T414" s="29"/>
      <c r="U414" s="29"/>
    </row>
    <row r="415" spans="1:2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  <c r="T415" s="29"/>
      <c r="U415" s="29"/>
    </row>
    <row r="416" spans="1:2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  <c r="T416" s="29"/>
      <c r="U416" s="29"/>
    </row>
    <row r="417" spans="1:2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  <c r="T417" s="29"/>
      <c r="U417" s="29"/>
    </row>
    <row r="418" spans="1:2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  <c r="T418" s="29"/>
      <c r="U418" s="29"/>
    </row>
    <row r="419" spans="1:2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  <c r="T419" s="29"/>
      <c r="U419" s="29"/>
    </row>
    <row r="420" spans="1:2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  <c r="T420" s="29"/>
      <c r="U420" s="29"/>
    </row>
    <row r="421" spans="1: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  <c r="T421" s="29"/>
      <c r="U421" s="29"/>
    </row>
    <row r="422" spans="1:2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  <c r="T422" s="29"/>
      <c r="U422" s="29"/>
    </row>
    <row r="423" spans="1:2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  <c r="T423" s="29"/>
      <c r="U423" s="29"/>
    </row>
    <row r="424" spans="1:2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  <c r="T424" s="29"/>
      <c r="U424" s="29"/>
    </row>
    <row r="425" spans="1:2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  <c r="T425" s="29"/>
      <c r="U425" s="29"/>
    </row>
    <row r="426" spans="1:2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  <c r="T426" s="29"/>
      <c r="U426" s="29"/>
    </row>
    <row r="427" spans="1:2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  <c r="T427" s="29"/>
      <c r="U427" s="29"/>
    </row>
    <row r="428" spans="1:2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  <c r="T428" s="29"/>
      <c r="U428" s="29"/>
    </row>
    <row r="429" spans="1:2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  <c r="T429" s="29"/>
      <c r="U429" s="29"/>
    </row>
    <row r="430" spans="1:2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  <c r="T430" s="29"/>
      <c r="U430" s="29"/>
    </row>
    <row r="431" spans="1:2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  <c r="T431" s="29"/>
      <c r="U431" s="29"/>
    </row>
    <row r="432" spans="1:2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  <c r="T432" s="29"/>
      <c r="U432" s="29"/>
    </row>
    <row r="433" spans="1:2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  <c r="T433" s="29"/>
      <c r="U433" s="29"/>
    </row>
    <row r="434" spans="1:2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  <c r="T434" s="29"/>
      <c r="U434" s="29"/>
    </row>
    <row r="435" spans="1:2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  <c r="T435" s="29"/>
      <c r="U435" s="29"/>
    </row>
    <row r="436" spans="1:2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  <c r="T436" s="29"/>
      <c r="U436" s="29"/>
    </row>
    <row r="437" spans="1:2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  <c r="T437" s="29"/>
      <c r="U437" s="29"/>
    </row>
    <row r="438" spans="1:2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  <c r="T438" s="29"/>
      <c r="U438" s="29"/>
    </row>
    <row r="439" spans="1:2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  <c r="T439" s="29"/>
      <c r="U439" s="29"/>
    </row>
    <row r="440" spans="1:2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  <c r="T440" s="29"/>
      <c r="U440" s="29"/>
    </row>
    <row r="441" spans="1:2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  <c r="T441" s="29"/>
      <c r="U441" s="29"/>
    </row>
    <row r="442" spans="1:2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  <c r="T442" s="29"/>
      <c r="U442" s="29"/>
    </row>
    <row r="443" spans="1:2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  <c r="T443" s="29"/>
      <c r="U443" s="29"/>
    </row>
    <row r="444" spans="1:2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  <c r="T444" s="29"/>
      <c r="U444" s="29"/>
    </row>
    <row r="445" spans="1:2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  <c r="T445" s="29"/>
      <c r="U445" s="29"/>
    </row>
    <row r="446" spans="1:2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  <c r="T446" s="29"/>
      <c r="U446" s="29"/>
    </row>
    <row r="447" spans="1:2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  <c r="T447" s="29"/>
      <c r="U447" s="29"/>
    </row>
    <row r="448" spans="1:2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  <c r="T448" s="29"/>
      <c r="U448" s="29"/>
    </row>
    <row r="449" spans="1:2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  <c r="T449" s="29"/>
      <c r="U449" s="29"/>
    </row>
    <row r="450" spans="1:2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  <c r="T450" s="29"/>
      <c r="U450" s="29"/>
    </row>
    <row r="451" spans="1:2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  <c r="T451" s="29"/>
      <c r="U451" s="29"/>
    </row>
    <row r="452" spans="1:2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  <c r="T452" s="29"/>
      <c r="U452" s="29"/>
    </row>
    <row r="453" spans="1:2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  <c r="T453" s="29"/>
      <c r="U453" s="29"/>
    </row>
    <row r="454" spans="1:2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  <c r="T454" s="29"/>
      <c r="U454" s="29"/>
    </row>
    <row r="455" spans="1:2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  <c r="T455" s="29"/>
      <c r="U455" s="29"/>
    </row>
    <row r="456" spans="1:2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  <c r="T456" s="29"/>
      <c r="U456" s="29"/>
    </row>
    <row r="457" spans="1:2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  <c r="T457" s="29"/>
      <c r="U457" s="29"/>
    </row>
    <row r="458" spans="1:2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  <c r="T458" s="29"/>
      <c r="U458" s="29"/>
    </row>
    <row r="459" spans="1:2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  <c r="T459" s="29"/>
      <c r="U459" s="29"/>
    </row>
    <row r="460" spans="1:2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  <c r="T460" s="29"/>
      <c r="U460" s="29"/>
    </row>
    <row r="461" spans="1:2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  <c r="T461" s="29"/>
      <c r="U461" s="29"/>
    </row>
    <row r="462" spans="1:2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  <c r="T462" s="29"/>
      <c r="U462" s="29"/>
    </row>
    <row r="463" spans="1:2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  <c r="T463" s="29"/>
      <c r="U463" s="29"/>
    </row>
    <row r="464" spans="1:2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  <c r="T464" s="29"/>
      <c r="U464" s="29"/>
    </row>
    <row r="465" spans="1:2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  <c r="T465" s="29"/>
      <c r="U465" s="29"/>
    </row>
    <row r="466" spans="1:2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  <c r="T466" s="29"/>
      <c r="U466" s="29"/>
    </row>
    <row r="467" spans="1:2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  <c r="T467" s="29"/>
      <c r="U467" s="29"/>
    </row>
    <row r="468" spans="1:2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  <c r="T468" s="29"/>
      <c r="U468" s="29"/>
    </row>
    <row r="469" spans="1:2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  <c r="T469" s="29"/>
      <c r="U469" s="29"/>
    </row>
    <row r="470" spans="1:2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  <c r="T470" s="29"/>
      <c r="U470" s="29"/>
    </row>
    <row r="471" spans="1:2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  <c r="T471" s="29"/>
      <c r="U471" s="29"/>
    </row>
    <row r="472" spans="1:2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  <c r="T472" s="29"/>
      <c r="U472" s="29"/>
    </row>
    <row r="473" spans="1:2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  <c r="T473" s="29"/>
      <c r="U473" s="29"/>
    </row>
    <row r="474" spans="1:2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  <c r="T474" s="29"/>
      <c r="U474" s="29"/>
    </row>
    <row r="475" spans="1:2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  <c r="T475" s="29"/>
      <c r="U475" s="29"/>
    </row>
    <row r="476" spans="1:2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  <c r="T476" s="29"/>
      <c r="U476" s="29"/>
    </row>
    <row r="477" spans="1:2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  <c r="T477" s="29"/>
      <c r="U477" s="29"/>
    </row>
    <row r="478" spans="1:2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  <c r="T478" s="29"/>
      <c r="U478" s="29"/>
    </row>
    <row r="479" spans="1:2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  <c r="T479" s="29"/>
      <c r="U479" s="29"/>
    </row>
    <row r="480" spans="1:2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  <c r="T480" s="29"/>
      <c r="U480" s="29"/>
    </row>
    <row r="481" spans="1:2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  <c r="T481" s="29"/>
      <c r="U481" s="29"/>
    </row>
    <row r="482" spans="1:2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  <c r="T482" s="29"/>
      <c r="U482" s="29"/>
    </row>
    <row r="483" spans="1:2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  <c r="T483" s="29"/>
      <c r="U483" s="29"/>
    </row>
    <row r="484" spans="1:2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  <c r="T484" s="29"/>
      <c r="U484" s="29"/>
    </row>
    <row r="485" spans="1:2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  <c r="T485" s="29"/>
      <c r="U485" s="29"/>
    </row>
    <row r="486" spans="1:2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  <c r="T486" s="29"/>
      <c r="U486" s="29"/>
    </row>
    <row r="487" spans="1:2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  <c r="T487" s="29"/>
      <c r="U487" s="29"/>
    </row>
    <row r="488" spans="1:2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  <c r="T488" s="29"/>
      <c r="U488" s="29"/>
    </row>
    <row r="489" spans="1:2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  <c r="T489" s="29"/>
      <c r="U489" s="29"/>
    </row>
    <row r="490" spans="1:2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  <c r="T490" s="29"/>
      <c r="U490" s="29"/>
    </row>
    <row r="491" spans="1:2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  <c r="T491" s="29"/>
      <c r="U491" s="29"/>
    </row>
    <row r="492" spans="1:2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  <c r="T492" s="29"/>
      <c r="U492" s="29"/>
    </row>
    <row r="493" spans="1:2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  <c r="T493" s="29"/>
      <c r="U493" s="29"/>
    </row>
    <row r="494" spans="1:2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  <c r="T494" s="29"/>
      <c r="U494" s="29"/>
    </row>
    <row r="495" spans="1:2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  <c r="T495" s="29"/>
      <c r="U495" s="29"/>
    </row>
    <row r="496" spans="1:2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  <c r="T496" s="29"/>
      <c r="U496" s="29"/>
    </row>
    <row r="497" spans="1:2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  <c r="T497" s="29"/>
      <c r="U497" s="29"/>
    </row>
    <row r="498" spans="1:2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  <c r="T498" s="29"/>
      <c r="U498" s="29"/>
    </row>
    <row r="499" spans="1:2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  <c r="T499" s="29"/>
      <c r="U499" s="29"/>
    </row>
    <row r="500" spans="1:2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  <c r="T500" s="29"/>
      <c r="U500" s="29"/>
    </row>
    <row r="501" spans="1:2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  <c r="T501" s="29"/>
      <c r="U501" s="29"/>
    </row>
    <row r="502" spans="1:2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  <c r="T502" s="29"/>
      <c r="U502" s="29"/>
    </row>
    <row r="503" spans="1:2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  <c r="T503" s="29"/>
      <c r="U503" s="29"/>
    </row>
    <row r="504" spans="1:2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  <c r="T504" s="29"/>
      <c r="U504" s="29"/>
    </row>
    <row r="505" spans="1:2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  <c r="T505" s="29"/>
      <c r="U505" s="29"/>
    </row>
    <row r="506" spans="1:2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  <c r="T506" s="29"/>
      <c r="U506" s="29"/>
    </row>
    <row r="507" spans="1:2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  <c r="T507" s="29"/>
      <c r="U507" s="29"/>
    </row>
    <row r="508" spans="1:2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  <c r="T508" s="29"/>
      <c r="U508" s="29"/>
    </row>
    <row r="509" spans="1:2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  <c r="T509" s="29"/>
      <c r="U509" s="29"/>
    </row>
    <row r="510" spans="1:2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  <c r="T510" s="29"/>
      <c r="U510" s="29"/>
    </row>
    <row r="511" spans="1:2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  <c r="T511" s="29"/>
      <c r="U511" s="29"/>
    </row>
    <row r="512" spans="1:2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  <c r="T512" s="29"/>
      <c r="U512" s="29"/>
    </row>
    <row r="513" spans="1:2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  <c r="T513" s="29"/>
      <c r="U513" s="29"/>
    </row>
    <row r="514" spans="1:2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  <c r="T514" s="29"/>
      <c r="U514" s="29"/>
    </row>
    <row r="515" spans="1:2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  <c r="T515" s="29"/>
      <c r="U515" s="29"/>
    </row>
    <row r="516" spans="1:2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  <c r="T516" s="29"/>
      <c r="U516" s="29"/>
    </row>
    <row r="517" spans="1:2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  <c r="T517" s="29"/>
      <c r="U517" s="29"/>
    </row>
    <row r="518" spans="1:2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  <c r="T518" s="29"/>
      <c r="U518" s="29"/>
    </row>
    <row r="519" spans="1:2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  <c r="T519" s="29"/>
      <c r="U519" s="29"/>
    </row>
    <row r="520" spans="1:2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  <c r="T520" s="29"/>
      <c r="U520" s="29"/>
    </row>
    <row r="521" spans="1: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  <c r="T521" s="29"/>
      <c r="U521" s="29"/>
    </row>
    <row r="522" spans="1:2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  <c r="T522" s="29"/>
      <c r="U522" s="29"/>
    </row>
    <row r="523" spans="1:2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  <c r="T523" s="29"/>
      <c r="U523" s="29"/>
    </row>
    <row r="524" spans="1:2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  <c r="T524" s="29"/>
      <c r="U524" s="29"/>
    </row>
    <row r="525" spans="1:2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  <c r="T525" s="29"/>
      <c r="U525" s="29"/>
    </row>
    <row r="526" spans="1:2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  <c r="T526" s="29"/>
      <c r="U526" s="29"/>
    </row>
    <row r="527" spans="1:2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  <c r="T527" s="29"/>
      <c r="U527" s="29"/>
    </row>
    <row r="528" spans="1:2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  <c r="T528" s="29"/>
      <c r="U528" s="29"/>
    </row>
    <row r="529" spans="1:2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  <c r="T529" s="29"/>
      <c r="U529" s="29"/>
    </row>
    <row r="530" spans="1:2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  <c r="T530" s="29"/>
      <c r="U530" s="29"/>
    </row>
    <row r="531" spans="1:2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  <c r="T531" s="29"/>
      <c r="U531" s="29"/>
    </row>
    <row r="532" spans="1:2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  <c r="T532" s="29"/>
      <c r="U532" s="29"/>
    </row>
    <row r="533" spans="1:2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  <c r="T533" s="29"/>
      <c r="U533" s="29"/>
    </row>
    <row r="534" spans="1:2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  <c r="T534" s="29"/>
      <c r="U534" s="29"/>
    </row>
    <row r="535" spans="1:2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  <c r="T535" s="29"/>
      <c r="U535" s="29"/>
    </row>
    <row r="536" spans="1:2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  <c r="T536" s="29"/>
      <c r="U536" s="29"/>
    </row>
    <row r="537" spans="1:2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  <c r="T537" s="29"/>
      <c r="U537" s="29"/>
    </row>
    <row r="538" spans="1:2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  <c r="T538" s="29"/>
      <c r="U538" s="29"/>
    </row>
    <row r="539" spans="1:2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  <c r="T539" s="29"/>
      <c r="U539" s="29"/>
    </row>
    <row r="540" spans="1:2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  <c r="T540" s="29"/>
      <c r="U540" s="29"/>
    </row>
    <row r="541" spans="1:2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  <c r="T541" s="29"/>
      <c r="U541" s="29"/>
    </row>
    <row r="542" spans="1:2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  <c r="T542" s="29"/>
      <c r="U542" s="29"/>
    </row>
    <row r="543" spans="1:2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  <c r="T543" s="29"/>
      <c r="U543" s="29"/>
    </row>
    <row r="544" spans="1:2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  <c r="T544" s="29"/>
      <c r="U544" s="29"/>
    </row>
    <row r="545" spans="1:2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  <c r="T545" s="29"/>
      <c r="U545" s="29"/>
    </row>
    <row r="546" spans="1:2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  <c r="T546" s="29"/>
      <c r="U546" s="29"/>
    </row>
    <row r="547" spans="1:2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  <c r="T547" s="29"/>
      <c r="U547" s="29"/>
    </row>
    <row r="548" spans="1:2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  <c r="T548" s="29"/>
      <c r="U548" s="29"/>
    </row>
    <row r="549" spans="1:2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  <c r="T549" s="29"/>
      <c r="U549" s="29"/>
    </row>
    <row r="550" spans="1:2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  <c r="T550" s="29"/>
      <c r="U550" s="29"/>
    </row>
    <row r="551" spans="1:2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  <c r="T551" s="29"/>
      <c r="U551" s="29"/>
    </row>
    <row r="552" spans="1:2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  <c r="T552" s="29"/>
      <c r="U552" s="29"/>
    </row>
    <row r="553" spans="1:2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  <c r="T553" s="29"/>
      <c r="U553" s="29"/>
    </row>
    <row r="554" spans="1:2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  <c r="T554" s="29"/>
      <c r="U554" s="29"/>
    </row>
    <row r="555" spans="1:2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  <c r="T555" s="29"/>
      <c r="U555" s="29"/>
    </row>
    <row r="556" spans="1:2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  <c r="T556" s="29"/>
      <c r="U556" s="29"/>
    </row>
    <row r="557" spans="1:2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  <c r="T557" s="29"/>
      <c r="U557" s="29"/>
    </row>
    <row r="558" spans="1:2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  <c r="T558" s="29"/>
      <c r="U558" s="29"/>
    </row>
    <row r="559" spans="1:2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  <c r="T559" s="29"/>
      <c r="U559" s="29"/>
    </row>
    <row r="560" spans="1:2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  <c r="T560" s="29"/>
      <c r="U560" s="29"/>
    </row>
    <row r="561" spans="1:2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  <c r="T561" s="29"/>
      <c r="U561" s="29"/>
    </row>
    <row r="562" spans="1:2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  <c r="T562" s="29"/>
      <c r="U562" s="29"/>
    </row>
    <row r="563" spans="1:2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  <c r="T563" s="29"/>
      <c r="U563" s="29"/>
    </row>
    <row r="564" spans="1:2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  <c r="T564" s="29"/>
      <c r="U564" s="29"/>
    </row>
    <row r="565" spans="1:2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  <c r="T565" s="29"/>
      <c r="U565" s="29"/>
    </row>
    <row r="566" spans="1:2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  <c r="T566" s="29"/>
      <c r="U566" s="29"/>
    </row>
    <row r="567" spans="1:2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  <c r="T567" s="29"/>
      <c r="U567" s="29"/>
    </row>
    <row r="568" spans="1:2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  <c r="T568" s="29"/>
      <c r="U568" s="29"/>
    </row>
    <row r="569" spans="1:2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  <c r="T569" s="29"/>
      <c r="U569" s="29"/>
    </row>
    <row r="570" spans="1:2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  <c r="T570" s="29"/>
      <c r="U570" s="29"/>
    </row>
    <row r="571" spans="1:2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  <c r="T571" s="29"/>
      <c r="U571" s="29"/>
    </row>
    <row r="572" spans="1:21">
      <c r="A572" s="29"/>
      <c r="B572" s="29"/>
      <c r="C572" s="29"/>
      <c r="D572" s="29"/>
      <c r="E572" s="29"/>
      <c r="F572" s="29"/>
      <c r="G572" s="29"/>
      <c r="H572" s="29"/>
      <c r="I572" s="27"/>
      <c r="J572" s="29"/>
      <c r="K572" s="29"/>
      <c r="L572" s="29"/>
      <c r="M572" s="29"/>
      <c r="N572" s="29"/>
      <c r="O572" s="29"/>
      <c r="Q572" s="29"/>
      <c r="R572" s="29"/>
      <c r="T572" s="29"/>
      <c r="U572" s="29"/>
    </row>
    <row r="573" spans="1:21">
      <c r="A573" s="29"/>
      <c r="B573" s="29"/>
      <c r="C573" s="29"/>
      <c r="D573" s="29"/>
      <c r="E573" s="29"/>
      <c r="F573" s="29"/>
      <c r="G573" s="29"/>
      <c r="H573" s="29"/>
      <c r="I573" s="27"/>
      <c r="J573" s="29"/>
      <c r="K573" s="29"/>
      <c r="L573" s="29"/>
      <c r="M573" s="29"/>
      <c r="N573" s="29"/>
      <c r="O573" s="29"/>
      <c r="Q573" s="29"/>
      <c r="R573" s="29"/>
      <c r="T573" s="29"/>
      <c r="U573" s="29"/>
    </row>
    <row r="574" spans="1:21">
      <c r="A574" s="29"/>
      <c r="B574" s="29"/>
      <c r="C574" s="29"/>
      <c r="D574" s="29"/>
      <c r="E574" s="29"/>
      <c r="F574" s="29"/>
      <c r="G574" s="29"/>
      <c r="H574" s="29"/>
      <c r="I574" s="27"/>
      <c r="J574" s="29"/>
      <c r="K574" s="29"/>
      <c r="L574" s="29"/>
      <c r="M574" s="29"/>
      <c r="N574" s="29"/>
      <c r="O574" s="29"/>
      <c r="Q574" s="29"/>
      <c r="R574" s="29"/>
      <c r="T574" s="29"/>
      <c r="U574" s="29"/>
    </row>
    <row r="575" spans="1:21">
      <c r="A575" s="29"/>
      <c r="B575" s="29"/>
      <c r="C575" s="29"/>
      <c r="D575" s="29"/>
      <c r="E575" s="29"/>
      <c r="F575" s="29"/>
      <c r="G575" s="29"/>
      <c r="H575" s="29"/>
      <c r="I575" s="27"/>
      <c r="J575" s="29"/>
      <c r="K575" s="29"/>
      <c r="L575" s="29"/>
      <c r="M575" s="29"/>
      <c r="N575" s="29"/>
      <c r="O575" s="29"/>
      <c r="Q575" s="29"/>
      <c r="R575" s="29"/>
      <c r="T575" s="29"/>
      <c r="U575" s="29"/>
    </row>
    <row r="576" spans="1:21">
      <c r="A576" s="29"/>
      <c r="B576" s="29"/>
      <c r="C576" s="29"/>
      <c r="D576" s="29"/>
      <c r="E576" s="29"/>
      <c r="F576" s="29"/>
      <c r="G576" s="29"/>
      <c r="H576" s="29"/>
      <c r="I576" s="27"/>
      <c r="J576" s="29"/>
      <c r="K576" s="29"/>
      <c r="L576" s="29"/>
      <c r="M576" s="29"/>
      <c r="N576" s="29"/>
      <c r="O576" s="29"/>
      <c r="Q576" s="29"/>
      <c r="R576" s="29"/>
      <c r="T576" s="29"/>
      <c r="U576" s="29"/>
    </row>
    <row r="577" spans="1:21">
      <c r="A577" s="29"/>
      <c r="B577" s="29"/>
      <c r="C577" s="29"/>
      <c r="D577" s="29"/>
      <c r="E577" s="29"/>
      <c r="F577" s="29"/>
      <c r="G577" s="29"/>
      <c r="H577" s="29"/>
      <c r="I577" s="27"/>
      <c r="J577" s="29"/>
      <c r="K577" s="29"/>
      <c r="L577" s="29"/>
      <c r="M577" s="29"/>
      <c r="N577" s="29"/>
      <c r="O577" s="29"/>
      <c r="Q577" s="29"/>
      <c r="R577" s="29"/>
      <c r="T577" s="29"/>
      <c r="U577" s="29"/>
    </row>
    <row r="578" spans="1:21">
      <c r="A578" s="29"/>
      <c r="B578" s="29"/>
      <c r="C578" s="29"/>
      <c r="D578" s="29"/>
      <c r="E578" s="29"/>
      <c r="F578" s="29"/>
      <c r="G578" s="29"/>
      <c r="H578" s="29"/>
      <c r="I578" s="27"/>
      <c r="J578" s="29"/>
      <c r="K578" s="29"/>
      <c r="L578" s="29"/>
      <c r="M578" s="29"/>
      <c r="N578" s="29"/>
      <c r="O578" s="29"/>
      <c r="Q578" s="29"/>
      <c r="R578" s="29"/>
      <c r="T578" s="29"/>
      <c r="U578" s="29"/>
    </row>
    <row r="579" spans="1:21">
      <c r="A579" s="29"/>
      <c r="B579" s="29"/>
      <c r="C579" s="29"/>
      <c r="D579" s="29"/>
      <c r="E579" s="29"/>
      <c r="F579" s="29"/>
      <c r="G579" s="29"/>
      <c r="H579" s="29"/>
      <c r="J579" s="29"/>
      <c r="K579" s="29"/>
      <c r="L579" s="29"/>
      <c r="M579" s="29"/>
      <c r="N579" s="29"/>
      <c r="O579" s="29"/>
      <c r="Q579" s="29"/>
      <c r="R579" s="29"/>
      <c r="T579" s="29"/>
      <c r="U579" s="29"/>
    </row>
    <row r="580" spans="1:21">
      <c r="A580" s="29"/>
      <c r="B580" s="29"/>
      <c r="C580" s="29"/>
      <c r="D580" s="29"/>
      <c r="E580" s="29"/>
      <c r="F580" s="29"/>
      <c r="G580" s="29"/>
      <c r="H580" s="29"/>
      <c r="J580" s="29"/>
      <c r="K580" s="29"/>
      <c r="L580" s="29"/>
      <c r="M580" s="29"/>
      <c r="N580" s="29"/>
      <c r="O580" s="29"/>
      <c r="Q580" s="29"/>
      <c r="R580" s="29"/>
      <c r="T580" s="29"/>
      <c r="U580" s="29"/>
    </row>
    <row r="581" spans="1:21">
      <c r="A581" s="29"/>
      <c r="B581" s="29"/>
      <c r="C581" s="29"/>
      <c r="D581" s="29"/>
      <c r="E581" s="29"/>
      <c r="F581" s="29"/>
      <c r="G581" s="29"/>
      <c r="H581" s="29"/>
      <c r="J581" s="29"/>
      <c r="K581" s="29"/>
      <c r="L581" s="29"/>
      <c r="M581" s="29"/>
      <c r="N581" s="29"/>
      <c r="O581" s="29"/>
      <c r="Q581" s="29"/>
      <c r="R581" s="29"/>
      <c r="T581" s="29"/>
      <c r="U581" s="29"/>
    </row>
    <row r="582" spans="1:21">
      <c r="A582" s="29"/>
      <c r="B582" s="29"/>
      <c r="C582" s="29"/>
      <c r="D582" s="29"/>
      <c r="E582" s="29"/>
      <c r="F582" s="29"/>
      <c r="G582" s="29"/>
      <c r="H582" s="29"/>
      <c r="J582" s="29"/>
      <c r="K582" s="29"/>
      <c r="L582" s="29"/>
      <c r="M582" s="29"/>
      <c r="N582" s="29"/>
      <c r="O582" s="29"/>
      <c r="Q582" s="29"/>
      <c r="R582" s="29"/>
      <c r="T582" s="29"/>
      <c r="U582" s="29"/>
    </row>
    <row r="583" spans="1:21">
      <c r="A583" s="29"/>
      <c r="B583" s="29"/>
      <c r="C583" s="29"/>
      <c r="D583" s="29"/>
      <c r="E583" s="29"/>
      <c r="F583" s="29"/>
      <c r="G583" s="29"/>
      <c r="H583" s="29"/>
      <c r="J583" s="29"/>
      <c r="K583" s="29"/>
      <c r="L583" s="29"/>
      <c r="M583" s="29"/>
      <c r="N583" s="29"/>
      <c r="O583" s="29"/>
      <c r="Q583" s="29"/>
      <c r="R583" s="29"/>
      <c r="T583" s="29"/>
      <c r="U583" s="29"/>
    </row>
    <row r="584" spans="1:21">
      <c r="A584" s="29"/>
      <c r="B584" s="29"/>
      <c r="C584" s="29"/>
      <c r="D584" s="29"/>
      <c r="E584" s="29"/>
      <c r="F584" s="29"/>
      <c r="G584" s="29"/>
      <c r="H584" s="29"/>
      <c r="J584" s="29"/>
      <c r="K584" s="29"/>
      <c r="L584" s="29"/>
      <c r="M584" s="29"/>
      <c r="N584" s="29"/>
      <c r="O584" s="29"/>
      <c r="Q584" s="29"/>
      <c r="R584" s="29"/>
      <c r="T584" s="29"/>
      <c r="U584" s="29"/>
    </row>
    <row r="585" spans="1:21">
      <c r="A585" s="29"/>
      <c r="B585" s="29"/>
      <c r="C585" s="29"/>
      <c r="D585" s="29"/>
      <c r="E585" s="29"/>
      <c r="F585" s="29"/>
      <c r="G585" s="29"/>
      <c r="H585" s="29"/>
      <c r="J585" s="29"/>
      <c r="K585" s="29"/>
      <c r="L585" s="29"/>
      <c r="M585" s="29"/>
      <c r="N585" s="29"/>
      <c r="O585" s="29"/>
      <c r="Q585" s="29"/>
      <c r="R585" s="29"/>
      <c r="T585" s="29"/>
      <c r="U585" s="29"/>
    </row>
    <row r="586" spans="1:21">
      <c r="A586" s="29"/>
      <c r="B586" s="29"/>
      <c r="C586" s="29"/>
      <c r="D586" s="29"/>
      <c r="E586" s="29"/>
      <c r="F586" s="29"/>
      <c r="G586" s="29"/>
      <c r="H586" s="29"/>
      <c r="J586" s="29"/>
      <c r="K586" s="29"/>
      <c r="L586" s="29"/>
      <c r="M586" s="29"/>
      <c r="N586" s="29"/>
      <c r="O586" s="29"/>
      <c r="Q586" s="29"/>
      <c r="R586" s="29"/>
      <c r="T586" s="29"/>
      <c r="U586" s="29"/>
    </row>
    <row r="587" spans="1:21">
      <c r="A587" s="29"/>
      <c r="B587" s="29"/>
      <c r="C587" s="29"/>
      <c r="D587" s="29"/>
      <c r="E587" s="29"/>
      <c r="F587" s="29"/>
      <c r="G587" s="29"/>
      <c r="H587" s="29"/>
      <c r="J587" s="29"/>
      <c r="K587" s="29"/>
      <c r="L587" s="29"/>
      <c r="M587" s="29"/>
      <c r="N587" s="29"/>
      <c r="O587" s="29"/>
      <c r="Q587" s="29"/>
      <c r="R587" s="29"/>
      <c r="T587" s="29"/>
      <c r="U587" s="29"/>
    </row>
    <row r="588" spans="1:21">
      <c r="A588" s="29"/>
      <c r="B588" s="29"/>
      <c r="C588" s="29"/>
      <c r="D588" s="29"/>
      <c r="E588" s="29"/>
      <c r="F588" s="29"/>
      <c r="G588" s="29"/>
      <c r="H588" s="29"/>
      <c r="J588" s="29"/>
      <c r="K588" s="29"/>
      <c r="L588" s="29"/>
      <c r="M588" s="29"/>
      <c r="N588" s="29"/>
      <c r="O588" s="29"/>
      <c r="Q588" s="29"/>
      <c r="R588" s="29"/>
      <c r="T588" s="29"/>
      <c r="U588" s="29"/>
    </row>
    <row r="589" spans="1:21">
      <c r="A589" s="29"/>
      <c r="B589" s="29"/>
      <c r="C589" s="29"/>
      <c r="D589" s="29"/>
      <c r="E589" s="29"/>
      <c r="F589" s="29"/>
      <c r="G589" s="29"/>
      <c r="H589" s="29"/>
      <c r="J589" s="29"/>
      <c r="K589" s="29"/>
      <c r="L589" s="29"/>
      <c r="M589" s="29"/>
      <c r="N589" s="29"/>
      <c r="O589" s="29"/>
      <c r="Q589" s="29"/>
      <c r="R589" s="29"/>
      <c r="T589" s="29"/>
      <c r="U589" s="29"/>
    </row>
    <row r="590" spans="1:21">
      <c r="A590" s="29"/>
      <c r="B590" s="29"/>
      <c r="C590" s="29"/>
      <c r="D590" s="29"/>
      <c r="E590" s="29"/>
      <c r="F590" s="29"/>
      <c r="G590" s="29"/>
      <c r="H590" s="29"/>
      <c r="J590" s="29"/>
      <c r="K590" s="29"/>
      <c r="L590" s="29"/>
      <c r="M590" s="29"/>
      <c r="N590" s="29"/>
      <c r="O590" s="29"/>
      <c r="Q590" s="29"/>
      <c r="R590" s="29"/>
      <c r="T590" s="29"/>
      <c r="U590" s="29"/>
    </row>
    <row r="591" spans="1:21">
      <c r="A591" s="29"/>
      <c r="B591" s="29"/>
      <c r="C591" s="29"/>
      <c r="D591" s="29"/>
      <c r="E591" s="29"/>
      <c r="F591" s="29"/>
      <c r="G591" s="29"/>
      <c r="H591" s="29"/>
      <c r="J591" s="29"/>
      <c r="K591" s="29"/>
      <c r="L591" s="29"/>
      <c r="M591" s="29"/>
      <c r="N591" s="29"/>
      <c r="O591" s="29"/>
      <c r="Q591" s="29"/>
      <c r="R591" s="29"/>
      <c r="T591" s="29"/>
      <c r="U591" s="29"/>
    </row>
    <row r="592" spans="1:21">
      <c r="A592" s="29"/>
      <c r="B592" s="29"/>
      <c r="C592" s="29"/>
      <c r="D592" s="29"/>
      <c r="E592" s="29"/>
      <c r="F592" s="29"/>
      <c r="G592" s="29"/>
      <c r="H592" s="29"/>
      <c r="J592" s="29"/>
      <c r="K592" s="29"/>
      <c r="L592" s="29"/>
      <c r="M592" s="29"/>
      <c r="N592" s="29"/>
      <c r="O592" s="29"/>
      <c r="Q592" s="29"/>
      <c r="R592" s="29"/>
      <c r="T592" s="29"/>
      <c r="U592" s="29"/>
    </row>
    <row r="593" spans="1:21">
      <c r="A593" s="29"/>
      <c r="B593" s="29"/>
      <c r="C593" s="29"/>
      <c r="D593" s="29"/>
      <c r="E593" s="29"/>
      <c r="F593" s="29"/>
      <c r="G593" s="29"/>
      <c r="H593" s="29"/>
      <c r="J593" s="29"/>
      <c r="K593" s="29"/>
      <c r="L593" s="29"/>
      <c r="M593" s="29"/>
      <c r="N593" s="29"/>
      <c r="O593" s="29"/>
      <c r="Q593" s="29"/>
      <c r="R593" s="29"/>
      <c r="T593" s="29"/>
      <c r="U593" s="29"/>
    </row>
    <row r="594" spans="1:21">
      <c r="A594" s="29"/>
      <c r="B594" s="29"/>
      <c r="C594" s="29"/>
      <c r="D594" s="29"/>
      <c r="E594" s="29"/>
      <c r="F594" s="29"/>
      <c r="G594" s="29"/>
      <c r="H594" s="29"/>
      <c r="J594" s="29"/>
      <c r="K594" s="29"/>
      <c r="L594" s="29"/>
      <c r="M594" s="29"/>
      <c r="N594" s="29"/>
      <c r="O594" s="29"/>
      <c r="Q594" s="29"/>
      <c r="R594" s="29"/>
      <c r="T594" s="29"/>
      <c r="U594" s="29"/>
    </row>
    <row r="595" spans="1:21">
      <c r="A595" s="29"/>
      <c r="B595" s="29"/>
      <c r="C595" s="29"/>
      <c r="D595" s="29"/>
      <c r="E595" s="29"/>
      <c r="F595" s="29"/>
      <c r="G595" s="29"/>
      <c r="H595" s="29"/>
      <c r="J595" s="29"/>
      <c r="K595" s="29"/>
      <c r="L595" s="29"/>
      <c r="M595" s="29"/>
      <c r="N595" s="29"/>
      <c r="O595" s="29"/>
      <c r="Q595" s="29"/>
      <c r="R595" s="29"/>
      <c r="T595" s="29"/>
      <c r="U595" s="29"/>
    </row>
    <row r="596" spans="1:21">
      <c r="A596" s="29"/>
      <c r="B596" s="29"/>
      <c r="C596" s="29"/>
      <c r="D596" s="29"/>
      <c r="E596" s="29"/>
      <c r="F596" s="29"/>
      <c r="G596" s="29"/>
      <c r="H596" s="29"/>
      <c r="J596" s="29"/>
      <c r="K596" s="29"/>
      <c r="L596" s="29"/>
      <c r="M596" s="29"/>
      <c r="N596" s="29"/>
      <c r="O596" s="29"/>
      <c r="Q596" s="29"/>
      <c r="R596" s="29"/>
      <c r="T596" s="29"/>
      <c r="U596" s="29"/>
    </row>
    <row r="597" spans="1:21">
      <c r="A597" s="29"/>
      <c r="B597" s="29"/>
      <c r="C597" s="29"/>
      <c r="D597" s="29"/>
      <c r="E597" s="29"/>
      <c r="F597" s="29"/>
      <c r="G597" s="29"/>
      <c r="H597" s="29"/>
      <c r="J597" s="29"/>
      <c r="K597" s="29"/>
      <c r="L597" s="29"/>
      <c r="M597" s="29"/>
      <c r="N597" s="29"/>
      <c r="O597" s="29"/>
      <c r="Q597" s="29"/>
      <c r="R597" s="29"/>
      <c r="T597" s="29"/>
      <c r="U597" s="29"/>
    </row>
    <row r="598" spans="1:21">
      <c r="A598" s="27"/>
      <c r="B598" s="27"/>
      <c r="C598" s="27"/>
      <c r="D598" s="29"/>
      <c r="E598" s="29"/>
      <c r="F598" s="29"/>
      <c r="G598" s="29"/>
      <c r="H598" s="29"/>
      <c r="J598" s="29"/>
      <c r="K598" s="29"/>
      <c r="L598" s="29"/>
      <c r="M598" s="29"/>
      <c r="N598" s="29"/>
      <c r="O598" s="29"/>
      <c r="Q598" s="29"/>
      <c r="R598" s="29"/>
      <c r="T598" s="29"/>
      <c r="U598" s="29"/>
    </row>
    <row r="599" spans="1:21">
      <c r="A599" s="27"/>
      <c r="B599" s="27"/>
      <c r="C599" s="27"/>
      <c r="D599" s="29"/>
      <c r="E599" s="29"/>
      <c r="F599" s="29"/>
      <c r="G599" s="29"/>
      <c r="H599" s="29"/>
      <c r="J599" s="29"/>
      <c r="K599" s="29"/>
      <c r="L599" s="29"/>
      <c r="M599" s="29"/>
      <c r="N599" s="29"/>
      <c r="O599" s="29"/>
      <c r="Q599" s="29"/>
      <c r="R599" s="29"/>
      <c r="T599" s="29"/>
      <c r="U599" s="29"/>
    </row>
    <row r="600" spans="1:21">
      <c r="A600" s="27"/>
      <c r="B600" s="27"/>
      <c r="C600" s="27"/>
      <c r="D600" s="29"/>
      <c r="E600" s="29"/>
      <c r="F600" s="29"/>
      <c r="G600" s="29"/>
      <c r="H600" s="29"/>
      <c r="J600" s="29"/>
      <c r="K600" s="29"/>
      <c r="L600" s="29"/>
      <c r="M600" s="29"/>
      <c r="N600" s="29"/>
      <c r="O600" s="29"/>
      <c r="Q600" s="29"/>
      <c r="R600" s="29"/>
      <c r="T600" s="29"/>
      <c r="U600" s="29"/>
    </row>
    <row r="601" spans="1:21">
      <c r="A601" s="27"/>
      <c r="B601" s="27"/>
      <c r="C601" s="27"/>
      <c r="D601" s="29"/>
      <c r="E601" s="29"/>
      <c r="F601" s="29"/>
      <c r="G601" s="29"/>
      <c r="H601" s="29"/>
      <c r="J601" s="29"/>
      <c r="K601" s="29"/>
      <c r="L601" s="29"/>
      <c r="M601" s="29"/>
      <c r="N601" s="29"/>
      <c r="O601" s="29"/>
      <c r="Q601" s="29"/>
      <c r="R601" s="29"/>
      <c r="T601" s="29"/>
      <c r="U601" s="29"/>
    </row>
    <row r="602" spans="1:21">
      <c r="A602" s="27"/>
      <c r="B602" s="27"/>
      <c r="C602" s="27"/>
      <c r="D602" s="29"/>
      <c r="E602" s="29"/>
      <c r="F602" s="29"/>
      <c r="G602" s="29"/>
      <c r="H602" s="29"/>
      <c r="J602" s="29"/>
      <c r="K602" s="29"/>
      <c r="L602" s="29"/>
      <c r="M602" s="29"/>
      <c r="N602" s="29"/>
      <c r="O602" s="29"/>
      <c r="Q602" s="29"/>
      <c r="R602" s="29"/>
      <c r="T602" s="29"/>
      <c r="U602" s="29"/>
    </row>
    <row r="603" spans="1:21">
      <c r="A603" s="27"/>
      <c r="B603" s="27"/>
      <c r="C603" s="27"/>
      <c r="D603" s="29"/>
      <c r="E603" s="29"/>
      <c r="F603" s="29"/>
      <c r="G603" s="29"/>
      <c r="H603" s="29"/>
      <c r="J603" s="29"/>
      <c r="K603" s="29"/>
      <c r="L603" s="29"/>
      <c r="M603" s="29"/>
      <c r="N603" s="29"/>
      <c r="O603" s="29"/>
      <c r="Q603" s="29"/>
      <c r="R603" s="29"/>
      <c r="T603" s="29"/>
      <c r="U603" s="29"/>
    </row>
    <row r="604" spans="1:21">
      <c r="A604" s="27"/>
      <c r="B604" s="27"/>
      <c r="C604" s="27"/>
      <c r="D604" s="29"/>
      <c r="E604" s="29"/>
      <c r="F604" s="29"/>
      <c r="G604" s="29"/>
      <c r="H604" s="29"/>
      <c r="J604" s="29"/>
      <c r="K604" s="29"/>
      <c r="L604" s="29"/>
      <c r="M604" s="29"/>
      <c r="N604" s="29"/>
      <c r="O604" s="29"/>
      <c r="Q604" s="29"/>
      <c r="R604" s="29"/>
      <c r="T604" s="29"/>
      <c r="U604" s="29"/>
    </row>
    <row r="605" spans="1:21">
      <c r="D605" s="29"/>
      <c r="E605" s="29"/>
      <c r="F605" s="29"/>
      <c r="G605" s="29"/>
      <c r="H605" s="29"/>
      <c r="J605" s="29"/>
      <c r="K605" s="29"/>
      <c r="L605" s="29"/>
      <c r="M605" s="29"/>
      <c r="N605" s="29"/>
      <c r="O605" s="29"/>
      <c r="Q605" s="29"/>
      <c r="R605" s="29"/>
      <c r="T605" s="29"/>
      <c r="U605" s="29"/>
    </row>
    <row r="606" spans="1:21">
      <c r="D606" s="29"/>
      <c r="E606" s="29"/>
      <c r="F606" s="29"/>
      <c r="G606" s="29"/>
      <c r="H606" s="29"/>
      <c r="J606" s="29"/>
      <c r="K606" s="29"/>
      <c r="L606" s="29"/>
      <c r="M606" s="29"/>
      <c r="N606" s="29"/>
      <c r="O606" s="29"/>
      <c r="Q606" s="29"/>
      <c r="R606" s="29"/>
      <c r="T606" s="29"/>
      <c r="U606" s="29"/>
    </row>
    <row r="607" spans="1:21">
      <c r="D607" s="29"/>
      <c r="E607" s="29"/>
      <c r="F607" s="29"/>
      <c r="G607" s="29"/>
      <c r="H607" s="29"/>
      <c r="J607" s="29"/>
      <c r="K607" s="29"/>
      <c r="L607" s="29"/>
      <c r="M607" s="29"/>
      <c r="N607" s="29"/>
      <c r="O607" s="29"/>
      <c r="Q607" s="29"/>
      <c r="R607" s="29"/>
      <c r="T607" s="29"/>
      <c r="U607" s="29"/>
    </row>
    <row r="608" spans="1:21">
      <c r="D608" s="29"/>
      <c r="E608" s="29"/>
      <c r="F608" s="29"/>
      <c r="G608" s="29"/>
      <c r="H608" s="29"/>
      <c r="J608" s="29"/>
      <c r="K608" s="29"/>
      <c r="L608" s="29"/>
      <c r="M608" s="29"/>
      <c r="N608" s="29"/>
      <c r="O608" s="29"/>
      <c r="Q608" s="29"/>
      <c r="R608" s="29"/>
      <c r="T608" s="29"/>
      <c r="U608" s="29"/>
    </row>
    <row r="609" spans="4:21">
      <c r="D609" s="29"/>
      <c r="E609" s="29"/>
      <c r="F609" s="29"/>
      <c r="G609" s="29"/>
      <c r="H609" s="29"/>
      <c r="J609" s="29"/>
      <c r="K609" s="29"/>
      <c r="L609" s="29"/>
      <c r="M609" s="29"/>
      <c r="N609" s="29"/>
      <c r="O609" s="29"/>
      <c r="Q609" s="29"/>
      <c r="R609" s="29"/>
      <c r="T609" s="29"/>
      <c r="U609" s="29"/>
    </row>
    <row r="610" spans="4:21">
      <c r="D610" s="29"/>
      <c r="E610" s="29"/>
      <c r="F610" s="29"/>
      <c r="G610" s="29"/>
      <c r="H610" s="29"/>
      <c r="J610" s="29"/>
      <c r="K610" s="29"/>
      <c r="L610" s="29"/>
      <c r="M610" s="29"/>
      <c r="N610" s="29"/>
      <c r="O610" s="29"/>
      <c r="Q610" s="29"/>
      <c r="R610" s="29"/>
      <c r="T610" s="29"/>
      <c r="U610" s="29"/>
    </row>
    <row r="611" spans="4:21">
      <c r="D611" s="29"/>
      <c r="E611" s="29"/>
      <c r="F611" s="29"/>
      <c r="G611" s="29"/>
      <c r="H611" s="29"/>
      <c r="J611" s="29"/>
      <c r="K611" s="29"/>
      <c r="L611" s="29"/>
      <c r="M611" s="29"/>
      <c r="N611" s="29"/>
      <c r="O611" s="29"/>
      <c r="Q611" s="29"/>
      <c r="R611" s="29"/>
      <c r="T611" s="29"/>
      <c r="U611" s="29"/>
    </row>
    <row r="612" spans="4:21">
      <c r="D612" s="29"/>
      <c r="E612" s="29"/>
      <c r="F612" s="29"/>
      <c r="G612" s="29"/>
      <c r="H612" s="29"/>
      <c r="J612" s="29"/>
      <c r="K612" s="29"/>
      <c r="L612" s="29"/>
      <c r="M612" s="29"/>
      <c r="N612" s="29"/>
      <c r="O612" s="29"/>
      <c r="Q612" s="29"/>
      <c r="R612" s="29"/>
      <c r="T612" s="29"/>
      <c r="U612" s="29"/>
    </row>
    <row r="613" spans="4:21">
      <c r="D613" s="29"/>
      <c r="E613" s="29"/>
      <c r="F613" s="29"/>
      <c r="G613" s="29"/>
      <c r="H613" s="29"/>
      <c r="J613" s="29"/>
      <c r="K613" s="29"/>
      <c r="L613" s="29"/>
      <c r="M613" s="29"/>
      <c r="N613" s="29"/>
      <c r="O613" s="29"/>
      <c r="Q613" s="29"/>
      <c r="R613" s="29"/>
      <c r="T613" s="29"/>
      <c r="U613" s="29"/>
    </row>
    <row r="614" spans="4:21">
      <c r="D614" s="29"/>
      <c r="E614" s="29"/>
      <c r="F614" s="29"/>
      <c r="G614" s="29"/>
      <c r="H614" s="29"/>
      <c r="J614" s="29"/>
      <c r="K614" s="29"/>
      <c r="L614" s="29"/>
      <c r="M614" s="29"/>
      <c r="N614" s="29"/>
      <c r="O614" s="29"/>
      <c r="Q614" s="29"/>
      <c r="R614" s="29"/>
      <c r="T614" s="29"/>
      <c r="U614" s="29"/>
    </row>
    <row r="615" spans="4:21">
      <c r="D615" s="29"/>
      <c r="E615" s="29"/>
      <c r="F615" s="29"/>
      <c r="G615" s="29"/>
      <c r="H615" s="29"/>
      <c r="J615" s="29"/>
      <c r="K615" s="29"/>
      <c r="L615" s="29"/>
      <c r="M615" s="29"/>
      <c r="N615" s="29"/>
      <c r="O615" s="29"/>
      <c r="Q615" s="29"/>
      <c r="R615" s="29"/>
      <c r="T615" s="29"/>
      <c r="U615" s="29"/>
    </row>
    <row r="616" spans="4:21">
      <c r="D616" s="29"/>
      <c r="E616" s="29"/>
      <c r="F616" s="29"/>
      <c r="G616" s="29"/>
      <c r="H616" s="29"/>
      <c r="J616" s="29"/>
      <c r="K616" s="29"/>
      <c r="L616" s="29"/>
      <c r="M616" s="29"/>
      <c r="N616" s="29"/>
      <c r="O616" s="29"/>
      <c r="Q616" s="29"/>
      <c r="R616" s="29"/>
      <c r="T616" s="29"/>
      <c r="U616" s="29"/>
    </row>
    <row r="617" spans="4:21">
      <c r="D617" s="29"/>
      <c r="E617" s="29"/>
      <c r="F617" s="29"/>
      <c r="G617" s="29"/>
      <c r="H617" s="29"/>
      <c r="J617" s="29"/>
      <c r="K617" s="29"/>
      <c r="L617" s="29"/>
      <c r="M617" s="29"/>
      <c r="N617" s="29"/>
      <c r="O617" s="29"/>
      <c r="Q617" s="29"/>
      <c r="R617" s="29"/>
      <c r="T617" s="29"/>
      <c r="U617" s="29"/>
    </row>
    <row r="618" spans="4:21">
      <c r="D618" s="29"/>
      <c r="E618" s="29"/>
      <c r="F618" s="29"/>
      <c r="G618" s="29"/>
      <c r="H618" s="29"/>
      <c r="J618" s="29"/>
      <c r="K618" s="29"/>
      <c r="L618" s="29"/>
      <c r="M618" s="29"/>
      <c r="N618" s="29"/>
      <c r="O618" s="29"/>
      <c r="Q618" s="29"/>
      <c r="R618" s="29"/>
      <c r="T618" s="29"/>
      <c r="U618" s="29"/>
    </row>
    <row r="619" spans="4:21">
      <c r="D619" s="29"/>
      <c r="E619" s="29"/>
      <c r="F619" s="29"/>
      <c r="G619" s="29"/>
      <c r="H619" s="29"/>
      <c r="J619" s="29"/>
      <c r="K619" s="29"/>
      <c r="L619" s="29"/>
      <c r="M619" s="29"/>
      <c r="N619" s="29"/>
      <c r="O619" s="29"/>
      <c r="Q619" s="29"/>
      <c r="R619" s="29"/>
      <c r="T619" s="29"/>
      <c r="U619" s="29"/>
    </row>
    <row r="620" spans="4:21">
      <c r="D620" s="29"/>
      <c r="E620" s="29"/>
      <c r="F620" s="29"/>
      <c r="G620" s="29"/>
      <c r="H620" s="29"/>
      <c r="J620" s="29"/>
      <c r="K620" s="29"/>
      <c r="L620" s="29"/>
      <c r="M620" s="29"/>
      <c r="N620" s="29"/>
      <c r="O620" s="29"/>
      <c r="Q620" s="29"/>
      <c r="R620" s="29"/>
      <c r="T620" s="29"/>
      <c r="U620" s="29"/>
    </row>
    <row r="621" spans="4:21">
      <c r="D621" s="29"/>
      <c r="E621" s="29"/>
      <c r="F621" s="29"/>
      <c r="G621" s="29"/>
      <c r="H621" s="29"/>
      <c r="J621" s="29"/>
      <c r="K621" s="29"/>
      <c r="L621" s="29"/>
      <c r="M621" s="29"/>
      <c r="N621" s="29"/>
      <c r="O621" s="29"/>
      <c r="Q621" s="29"/>
      <c r="R621" s="29"/>
      <c r="T621" s="29"/>
      <c r="U621" s="29"/>
    </row>
    <row r="622" spans="4:21">
      <c r="D622" s="29"/>
      <c r="E622" s="29"/>
      <c r="F622" s="29"/>
      <c r="G622" s="29"/>
      <c r="H622" s="29"/>
      <c r="J622" s="29"/>
      <c r="K622" s="29"/>
      <c r="L622" s="29"/>
      <c r="M622" s="29"/>
      <c r="N622" s="29"/>
      <c r="O622" s="29"/>
      <c r="Q622" s="29"/>
      <c r="R622" s="29"/>
      <c r="T622" s="29"/>
      <c r="U622" s="29"/>
    </row>
    <row r="623" spans="4:21">
      <c r="D623" s="29"/>
      <c r="E623" s="29"/>
      <c r="F623" s="29"/>
      <c r="G623" s="29"/>
      <c r="H623" s="29"/>
      <c r="J623" s="29"/>
      <c r="K623" s="29"/>
      <c r="L623" s="29"/>
      <c r="M623" s="29"/>
      <c r="N623" s="29"/>
      <c r="O623" s="29"/>
      <c r="Q623" s="29"/>
      <c r="R623" s="29"/>
      <c r="T623" s="29"/>
      <c r="U623" s="29"/>
    </row>
    <row r="624" spans="4:21">
      <c r="D624" s="29"/>
      <c r="E624" s="29"/>
      <c r="F624" s="29"/>
      <c r="G624" s="29"/>
      <c r="H624" s="29"/>
      <c r="J624" s="29"/>
      <c r="K624" s="29"/>
      <c r="L624" s="29"/>
      <c r="M624" s="29"/>
      <c r="N624" s="29"/>
      <c r="O624" s="29"/>
      <c r="Q624" s="29"/>
      <c r="R624" s="29"/>
      <c r="T624" s="29"/>
      <c r="U624" s="29"/>
    </row>
    <row r="625" spans="4:21">
      <c r="D625" s="29"/>
      <c r="E625" s="29"/>
      <c r="F625" s="29"/>
      <c r="G625" s="29"/>
      <c r="H625" s="29"/>
      <c r="J625" s="29"/>
      <c r="K625" s="29"/>
      <c r="L625" s="29"/>
      <c r="M625" s="29"/>
      <c r="N625" s="29"/>
      <c r="O625" s="29"/>
      <c r="Q625" s="29"/>
      <c r="R625" s="29"/>
      <c r="T625" s="29"/>
      <c r="U625" s="29"/>
    </row>
    <row r="626" spans="4:21">
      <c r="D626" s="29"/>
      <c r="E626" s="29"/>
      <c r="F626" s="29"/>
      <c r="G626" s="29"/>
      <c r="H626" s="29"/>
      <c r="J626" s="29"/>
      <c r="K626" s="29"/>
      <c r="L626" s="29"/>
      <c r="M626" s="29"/>
      <c r="N626" s="29"/>
      <c r="O626" s="29"/>
      <c r="Q626" s="29"/>
      <c r="R626" s="29"/>
      <c r="T626" s="29"/>
      <c r="U626" s="29"/>
    </row>
    <row r="627" spans="4:21">
      <c r="D627" s="29"/>
      <c r="E627" s="29"/>
      <c r="F627" s="29"/>
      <c r="G627" s="29"/>
      <c r="H627" s="29"/>
      <c r="J627" s="29"/>
      <c r="K627" s="29"/>
      <c r="L627" s="29"/>
      <c r="M627" s="29"/>
      <c r="N627" s="29"/>
      <c r="O627" s="29"/>
      <c r="Q627" s="29"/>
      <c r="R627" s="29"/>
      <c r="T627" s="29"/>
      <c r="U627" s="29"/>
    </row>
    <row r="628" spans="4:21">
      <c r="D628" s="29"/>
      <c r="E628" s="29"/>
      <c r="F628" s="29"/>
      <c r="G628" s="29"/>
      <c r="H628" s="29"/>
      <c r="J628" s="29"/>
      <c r="K628" s="29"/>
      <c r="L628" s="27"/>
      <c r="M628" s="29"/>
      <c r="N628" s="29"/>
      <c r="O628" s="29"/>
      <c r="Q628" s="29"/>
      <c r="R628" s="29"/>
      <c r="T628" s="29"/>
      <c r="U628" s="29"/>
    </row>
    <row r="629" spans="4:21">
      <c r="D629" s="29"/>
      <c r="E629" s="29"/>
      <c r="F629" s="29"/>
      <c r="G629" s="29"/>
      <c r="H629" s="29"/>
      <c r="J629" s="29"/>
      <c r="K629" s="29"/>
      <c r="L629" s="27"/>
      <c r="M629" s="29"/>
      <c r="N629" s="29"/>
      <c r="O629" s="29"/>
      <c r="Q629" s="29"/>
      <c r="R629" s="29"/>
      <c r="T629" s="29"/>
      <c r="U629" s="29"/>
    </row>
    <row r="630" spans="4:21">
      <c r="D630" s="29"/>
      <c r="E630" s="29"/>
      <c r="F630" s="29"/>
      <c r="G630" s="29"/>
      <c r="H630" s="29"/>
      <c r="J630" s="29"/>
      <c r="K630" s="29"/>
      <c r="L630" s="27"/>
      <c r="M630" s="29"/>
      <c r="N630" s="29"/>
      <c r="O630" s="29"/>
      <c r="Q630" s="29"/>
      <c r="R630" s="29"/>
      <c r="T630" s="29"/>
      <c r="U630" s="29"/>
    </row>
    <row r="631" spans="4:21">
      <c r="D631" s="29"/>
      <c r="E631" s="29"/>
      <c r="F631" s="29"/>
      <c r="G631" s="29"/>
      <c r="H631" s="29"/>
      <c r="J631" s="29"/>
      <c r="K631" s="29"/>
      <c r="L631" s="27"/>
      <c r="M631" s="29"/>
      <c r="N631" s="29"/>
      <c r="O631" s="29"/>
      <c r="Q631" s="29"/>
      <c r="R631" s="29"/>
      <c r="T631" s="29"/>
      <c r="U631" s="29"/>
    </row>
    <row r="632" spans="4:21">
      <c r="D632" s="29"/>
      <c r="E632" s="29"/>
      <c r="F632" s="27"/>
      <c r="G632" s="29"/>
      <c r="H632" s="29"/>
      <c r="J632" s="29"/>
      <c r="K632" s="29"/>
      <c r="L632" s="27"/>
      <c r="M632" s="29"/>
      <c r="N632" s="29"/>
      <c r="O632" s="29"/>
      <c r="Q632" s="29"/>
      <c r="R632" s="29"/>
      <c r="T632" s="29"/>
      <c r="U632" s="29"/>
    </row>
    <row r="633" spans="4:21">
      <c r="D633" s="29"/>
      <c r="E633" s="29"/>
      <c r="F633" s="27"/>
      <c r="G633" s="29"/>
      <c r="H633" s="29"/>
      <c r="J633" s="29"/>
      <c r="K633" s="29"/>
      <c r="L633" s="27"/>
      <c r="M633" s="29"/>
      <c r="N633" s="29"/>
      <c r="O633" s="29"/>
      <c r="Q633" s="29"/>
      <c r="R633" s="29"/>
      <c r="T633" s="29"/>
      <c r="U633" s="29"/>
    </row>
    <row r="634" spans="4:21">
      <c r="D634" s="29"/>
      <c r="E634" s="29"/>
      <c r="F634" s="27"/>
      <c r="G634" s="29"/>
      <c r="H634" s="29"/>
      <c r="J634" s="29"/>
      <c r="K634" s="29"/>
      <c r="L634" s="27"/>
      <c r="M634" s="29"/>
      <c r="N634" s="29"/>
      <c r="O634" s="29"/>
      <c r="Q634" s="29"/>
      <c r="R634" s="29"/>
      <c r="T634" s="29"/>
      <c r="U634" s="29"/>
    </row>
    <row r="635" spans="4:21">
      <c r="D635" s="29"/>
      <c r="E635" s="29"/>
      <c r="F635" s="27"/>
      <c r="G635" s="29"/>
      <c r="H635" s="29"/>
      <c r="J635" s="29"/>
      <c r="K635" s="29"/>
      <c r="M635" s="29"/>
      <c r="N635" s="29"/>
      <c r="O635" s="29"/>
      <c r="Q635" s="29"/>
      <c r="R635" s="29"/>
      <c r="T635" s="29"/>
      <c r="U635" s="29"/>
    </row>
    <row r="636" spans="4:21">
      <c r="D636" s="29"/>
      <c r="E636" s="29"/>
      <c r="F636" s="27"/>
      <c r="G636" s="29"/>
      <c r="H636" s="29"/>
      <c r="J636" s="29"/>
      <c r="K636" s="29"/>
      <c r="M636" s="29"/>
      <c r="N636" s="29"/>
      <c r="O636" s="29"/>
      <c r="Q636" s="29"/>
      <c r="R636" s="29"/>
      <c r="T636" s="29"/>
      <c r="U636" s="29"/>
    </row>
    <row r="637" spans="4:21">
      <c r="D637" s="29"/>
      <c r="E637" s="29"/>
      <c r="F637" s="27"/>
      <c r="G637" s="29"/>
      <c r="H637" s="29"/>
      <c r="J637" s="29"/>
      <c r="K637" s="29"/>
      <c r="M637" s="29"/>
      <c r="N637" s="29"/>
      <c r="O637" s="29"/>
      <c r="Q637" s="29"/>
      <c r="R637" s="29"/>
      <c r="T637" s="29"/>
      <c r="U637" s="29"/>
    </row>
    <row r="638" spans="4:21">
      <c r="D638" s="29"/>
      <c r="E638" s="29"/>
      <c r="F638" s="27"/>
      <c r="G638" s="29"/>
      <c r="H638" s="29"/>
      <c r="J638" s="29"/>
      <c r="K638" s="29"/>
      <c r="M638" s="29"/>
      <c r="N638" s="29"/>
      <c r="O638" s="29"/>
      <c r="Q638" s="29"/>
      <c r="R638" s="29"/>
      <c r="T638" s="29"/>
      <c r="U638" s="29"/>
    </row>
    <row r="639" spans="4:21">
      <c r="D639" s="29"/>
      <c r="E639" s="29"/>
      <c r="G639" s="29"/>
      <c r="H639" s="29"/>
      <c r="J639" s="29"/>
      <c r="K639" s="29"/>
      <c r="M639" s="29"/>
      <c r="N639" s="29"/>
      <c r="O639" s="29"/>
      <c r="Q639" s="29"/>
      <c r="R639" s="29"/>
      <c r="T639" s="29"/>
      <c r="U639" s="29"/>
    </row>
    <row r="640" spans="4:21">
      <c r="D640" s="29"/>
      <c r="E640" s="29"/>
      <c r="G640" s="29"/>
      <c r="H640" s="29"/>
      <c r="J640" s="29"/>
      <c r="K640" s="29"/>
      <c r="M640" s="29"/>
      <c r="N640" s="29"/>
      <c r="O640" s="29"/>
      <c r="Q640" s="29"/>
      <c r="R640" s="29"/>
      <c r="T640" s="29"/>
      <c r="U640" s="29"/>
    </row>
    <row r="641" spans="4:21">
      <c r="D641" s="29"/>
      <c r="E641" s="29"/>
      <c r="G641" s="29"/>
      <c r="H641" s="29"/>
      <c r="J641" s="29"/>
      <c r="K641" s="29"/>
      <c r="M641" s="29"/>
      <c r="N641" s="29"/>
      <c r="O641" s="29"/>
      <c r="Q641" s="29"/>
      <c r="R641" s="29"/>
      <c r="T641" s="29"/>
      <c r="U641" s="29"/>
    </row>
    <row r="642" spans="4:21">
      <c r="D642" s="29"/>
      <c r="E642" s="29"/>
      <c r="G642" s="29"/>
      <c r="H642" s="29"/>
      <c r="J642" s="29"/>
      <c r="K642" s="29"/>
      <c r="M642" s="29"/>
      <c r="N642" s="29"/>
      <c r="O642" s="29"/>
      <c r="Q642" s="29"/>
      <c r="R642" s="29"/>
      <c r="T642" s="29"/>
      <c r="U642" s="29"/>
    </row>
    <row r="643" spans="4:21">
      <c r="D643" s="29"/>
      <c r="E643" s="29"/>
      <c r="G643" s="29"/>
      <c r="H643" s="29"/>
      <c r="J643" s="29"/>
      <c r="K643" s="29"/>
      <c r="M643" s="29"/>
      <c r="N643" s="29"/>
      <c r="O643" s="29"/>
      <c r="Q643" s="29"/>
      <c r="R643" s="29"/>
      <c r="T643" s="29"/>
      <c r="U643" s="29"/>
    </row>
    <row r="644" spans="4:21">
      <c r="D644" s="29"/>
      <c r="E644" s="29"/>
      <c r="G644" s="29"/>
      <c r="H644" s="29"/>
      <c r="J644" s="29"/>
      <c r="K644" s="29"/>
      <c r="M644" s="29"/>
      <c r="N644" s="29"/>
      <c r="O644" s="29"/>
      <c r="Q644" s="29"/>
      <c r="R644" s="29"/>
      <c r="T644" s="29"/>
      <c r="U644" s="29"/>
    </row>
    <row r="645" spans="4:21">
      <c r="D645" s="29"/>
      <c r="E645" s="29"/>
      <c r="G645" s="29"/>
      <c r="H645" s="29"/>
      <c r="J645" s="29"/>
      <c r="K645" s="29"/>
      <c r="M645" s="29"/>
      <c r="N645" s="29"/>
      <c r="O645" s="29"/>
      <c r="Q645" s="29"/>
      <c r="R645" s="29"/>
      <c r="T645" s="29"/>
      <c r="U645" s="29"/>
    </row>
    <row r="646" spans="4:21">
      <c r="D646" s="29"/>
      <c r="E646" s="29"/>
      <c r="G646" s="29"/>
      <c r="H646" s="29"/>
      <c r="J646" s="29"/>
      <c r="K646" s="29"/>
      <c r="M646" s="29"/>
      <c r="N646" s="29"/>
      <c r="O646" s="29"/>
      <c r="Q646" s="29"/>
      <c r="R646" s="29"/>
      <c r="T646" s="29"/>
      <c r="U646" s="29"/>
    </row>
    <row r="647" spans="4:21">
      <c r="D647" s="29"/>
      <c r="E647" s="29"/>
      <c r="G647" s="29"/>
      <c r="H647" s="29"/>
      <c r="J647" s="29"/>
      <c r="K647" s="29"/>
      <c r="M647" s="29"/>
      <c r="N647" s="29"/>
      <c r="O647" s="29"/>
      <c r="Q647" s="29"/>
      <c r="R647" s="29"/>
      <c r="T647" s="29"/>
      <c r="U647" s="29"/>
    </row>
    <row r="648" spans="4:21">
      <c r="D648" s="29"/>
      <c r="E648" s="29"/>
      <c r="G648" s="29"/>
      <c r="H648" s="29"/>
      <c r="J648" s="29"/>
      <c r="K648" s="29"/>
      <c r="M648" s="29"/>
      <c r="N648" s="29"/>
      <c r="O648" s="29"/>
      <c r="Q648" s="29"/>
      <c r="R648" s="29"/>
      <c r="T648" s="29"/>
      <c r="U648" s="29"/>
    </row>
    <row r="649" spans="4:21">
      <c r="D649" s="29"/>
      <c r="E649" s="29"/>
      <c r="G649" s="29"/>
      <c r="H649" s="29"/>
      <c r="J649" s="29"/>
      <c r="K649" s="29"/>
      <c r="M649" s="29"/>
      <c r="N649" s="29"/>
      <c r="O649" s="29"/>
      <c r="Q649" s="29"/>
      <c r="R649" s="29"/>
      <c r="T649" s="29"/>
      <c r="U649" s="29"/>
    </row>
    <row r="650" spans="4:21">
      <c r="D650" s="29"/>
      <c r="E650" s="29"/>
      <c r="G650" s="29"/>
      <c r="H650" s="29"/>
      <c r="J650" s="29"/>
      <c r="K650" s="29"/>
      <c r="M650" s="29"/>
      <c r="N650" s="29"/>
      <c r="O650" s="29"/>
      <c r="Q650" s="29"/>
      <c r="R650" s="29"/>
      <c r="T650" s="29"/>
      <c r="U650" s="29"/>
    </row>
    <row r="651" spans="4:21">
      <c r="D651" s="29"/>
      <c r="E651" s="29"/>
      <c r="G651" s="29"/>
      <c r="H651" s="29"/>
      <c r="J651" s="29"/>
      <c r="K651" s="29"/>
      <c r="M651" s="29"/>
      <c r="N651" s="29"/>
      <c r="O651" s="29"/>
      <c r="Q651" s="29"/>
      <c r="R651" s="29"/>
      <c r="T651" s="29"/>
      <c r="U651" s="29"/>
    </row>
    <row r="652" spans="4:21">
      <c r="D652" s="29"/>
      <c r="E652" s="29"/>
      <c r="G652" s="29"/>
      <c r="H652" s="29"/>
      <c r="J652" s="29"/>
      <c r="K652" s="29"/>
      <c r="M652" s="29"/>
      <c r="N652" s="29"/>
      <c r="O652" s="29"/>
      <c r="Q652" s="29"/>
      <c r="R652" s="29"/>
      <c r="T652" s="29"/>
      <c r="U652" s="29"/>
    </row>
    <row r="653" spans="4:21">
      <c r="D653" s="29"/>
      <c r="E653" s="29"/>
      <c r="G653" s="29"/>
      <c r="H653" s="29"/>
      <c r="J653" s="29"/>
      <c r="K653" s="29"/>
      <c r="M653" s="29"/>
      <c r="N653" s="29"/>
      <c r="O653" s="29"/>
      <c r="Q653" s="29"/>
      <c r="R653" s="29"/>
      <c r="T653" s="29"/>
      <c r="U653" s="29"/>
    </row>
    <row r="654" spans="4:21">
      <c r="D654" s="29"/>
      <c r="E654" s="29"/>
      <c r="G654" s="29"/>
      <c r="H654" s="29"/>
      <c r="J654" s="29"/>
      <c r="K654" s="29"/>
      <c r="M654" s="29"/>
      <c r="N654" s="29"/>
      <c r="O654" s="29"/>
      <c r="Q654" s="29"/>
      <c r="R654" s="29"/>
      <c r="T654" s="29"/>
      <c r="U654" s="29"/>
    </row>
    <row r="655" spans="4:21">
      <c r="D655" s="29"/>
      <c r="E655" s="29"/>
      <c r="G655" s="29"/>
      <c r="H655" s="29"/>
      <c r="J655" s="29"/>
      <c r="K655" s="29"/>
      <c r="M655" s="29"/>
      <c r="N655" s="29"/>
      <c r="O655" s="29"/>
      <c r="Q655" s="29"/>
      <c r="R655" s="29"/>
      <c r="T655" s="29"/>
      <c r="U655" s="29"/>
    </row>
    <row r="656" spans="4:21">
      <c r="D656" s="29"/>
      <c r="E656" s="29"/>
      <c r="G656" s="29"/>
      <c r="H656" s="29"/>
      <c r="J656" s="29"/>
      <c r="K656" s="29"/>
      <c r="M656" s="29"/>
      <c r="N656" s="29"/>
      <c r="O656" s="29"/>
      <c r="Q656" s="29"/>
      <c r="R656" s="29"/>
      <c r="T656" s="29"/>
      <c r="U656" s="29"/>
    </row>
    <row r="657" spans="4:21">
      <c r="D657" s="29"/>
      <c r="E657" s="29"/>
      <c r="G657" s="29"/>
      <c r="H657" s="29"/>
      <c r="J657" s="29"/>
      <c r="K657" s="29"/>
      <c r="M657" s="29"/>
      <c r="N657" s="29"/>
      <c r="O657" s="29"/>
      <c r="Q657" s="29"/>
      <c r="R657" s="29"/>
      <c r="T657" s="29"/>
      <c r="U657" s="29"/>
    </row>
    <row r="658" spans="4:21">
      <c r="D658" s="29"/>
      <c r="E658" s="29"/>
      <c r="G658" s="29"/>
      <c r="H658" s="29"/>
      <c r="J658" s="29"/>
      <c r="K658" s="29"/>
      <c r="M658" s="29"/>
      <c r="N658" s="29"/>
      <c r="O658" s="29"/>
      <c r="Q658" s="29"/>
      <c r="R658" s="29"/>
      <c r="T658" s="29"/>
      <c r="U658" s="29"/>
    </row>
    <row r="659" spans="4:21">
      <c r="D659" s="29"/>
      <c r="E659" s="29"/>
      <c r="G659" s="29"/>
      <c r="H659" s="29"/>
      <c r="J659" s="29"/>
      <c r="K659" s="29"/>
      <c r="M659" s="29"/>
      <c r="N659" s="29"/>
      <c r="O659" s="29"/>
      <c r="Q659" s="29"/>
      <c r="R659" s="29"/>
      <c r="T659" s="29"/>
      <c r="U659" s="29"/>
    </row>
    <row r="660" spans="4:21">
      <c r="D660" s="29"/>
      <c r="E660" s="29"/>
      <c r="G660" s="29"/>
      <c r="H660" s="29"/>
      <c r="J660" s="29"/>
      <c r="K660" s="29"/>
      <c r="M660" s="29"/>
      <c r="N660" s="29"/>
      <c r="O660" s="29"/>
      <c r="Q660" s="29"/>
      <c r="R660" s="29"/>
      <c r="T660" s="29"/>
      <c r="U660" s="29"/>
    </row>
    <row r="661" spans="4:21">
      <c r="D661" s="29"/>
      <c r="E661" s="29"/>
      <c r="G661" s="29"/>
      <c r="H661" s="29"/>
      <c r="J661" s="29"/>
      <c r="K661" s="29"/>
      <c r="M661" s="29"/>
      <c r="N661" s="29"/>
      <c r="O661" s="29"/>
      <c r="Q661" s="29"/>
      <c r="R661" s="29"/>
      <c r="T661" s="29"/>
      <c r="U661" s="29"/>
    </row>
    <row r="662" spans="4:21">
      <c r="D662" s="29"/>
      <c r="E662" s="29"/>
      <c r="G662" s="29"/>
      <c r="H662" s="29"/>
      <c r="J662" s="29"/>
      <c r="K662" s="29"/>
      <c r="M662" s="29"/>
      <c r="N662" s="29"/>
      <c r="O662" s="29"/>
      <c r="Q662" s="29"/>
      <c r="R662" s="29"/>
      <c r="T662" s="29"/>
      <c r="U662" s="29"/>
    </row>
    <row r="663" spans="4:21">
      <c r="D663" s="29"/>
      <c r="E663" s="29"/>
      <c r="G663" s="29"/>
      <c r="H663" s="29"/>
      <c r="J663" s="29"/>
      <c r="K663" s="29"/>
      <c r="M663" s="29"/>
      <c r="N663" s="29"/>
      <c r="O663" s="29"/>
      <c r="Q663" s="29"/>
      <c r="R663" s="29"/>
      <c r="T663" s="29"/>
      <c r="U663" s="29"/>
    </row>
    <row r="664" spans="4:21">
      <c r="D664" s="29"/>
      <c r="E664" s="29"/>
      <c r="G664" s="29"/>
      <c r="H664" s="29"/>
      <c r="J664" s="29"/>
      <c r="K664" s="29"/>
      <c r="M664" s="29"/>
      <c r="N664" s="29"/>
      <c r="O664" s="29"/>
      <c r="Q664" s="29"/>
      <c r="R664" s="29"/>
      <c r="T664" s="29"/>
      <c r="U664" s="29"/>
    </row>
    <row r="665" spans="4:21">
      <c r="D665" s="29"/>
      <c r="E665" s="29"/>
      <c r="G665" s="29"/>
      <c r="H665" s="29"/>
      <c r="J665" s="29"/>
      <c r="K665" s="29"/>
      <c r="M665" s="29"/>
      <c r="N665" s="29"/>
      <c r="O665" s="29"/>
      <c r="Q665" s="29"/>
      <c r="R665" s="29"/>
      <c r="T665" s="29"/>
      <c r="U665" s="29"/>
    </row>
    <row r="666" spans="4:21">
      <c r="D666" s="29"/>
      <c r="E666" s="29"/>
      <c r="G666" s="29"/>
      <c r="H666" s="29"/>
      <c r="J666" s="29"/>
      <c r="K666" s="29"/>
      <c r="M666" s="29"/>
      <c r="N666" s="29"/>
      <c r="O666" s="29"/>
      <c r="Q666" s="29"/>
      <c r="R666" s="29"/>
      <c r="T666" s="29"/>
      <c r="U666" s="29"/>
    </row>
    <row r="667" spans="4:21">
      <c r="D667" s="29"/>
      <c r="E667" s="29"/>
      <c r="G667" s="29"/>
      <c r="H667" s="29"/>
      <c r="J667" s="29"/>
      <c r="K667" s="29"/>
      <c r="M667" s="29"/>
      <c r="N667" s="29"/>
      <c r="O667" s="29"/>
      <c r="Q667" s="29"/>
      <c r="R667" s="29"/>
      <c r="T667" s="29"/>
      <c r="U667" s="29"/>
    </row>
    <row r="668" spans="4:21">
      <c r="D668" s="29"/>
      <c r="E668" s="29"/>
      <c r="G668" s="29"/>
      <c r="H668" s="29"/>
      <c r="J668" s="29"/>
      <c r="K668" s="29"/>
      <c r="M668" s="29"/>
      <c r="N668" s="29"/>
      <c r="O668" s="29"/>
      <c r="Q668" s="29"/>
      <c r="R668" s="29"/>
      <c r="T668" s="29"/>
      <c r="U668" s="29"/>
    </row>
    <row r="669" spans="4:21">
      <c r="D669" s="29"/>
      <c r="E669" s="29"/>
      <c r="G669" s="29"/>
      <c r="H669" s="29"/>
      <c r="J669" s="29"/>
      <c r="K669" s="29"/>
      <c r="M669" s="29"/>
      <c r="N669" s="29"/>
      <c r="O669" s="29"/>
      <c r="Q669" s="29"/>
      <c r="R669" s="29"/>
      <c r="T669" s="29"/>
      <c r="U669" s="29"/>
    </row>
    <row r="670" spans="4:21">
      <c r="D670" s="29"/>
      <c r="E670" s="29"/>
      <c r="G670" s="29"/>
      <c r="H670" s="29"/>
      <c r="J670" s="29"/>
      <c r="K670" s="29"/>
      <c r="M670" s="29"/>
      <c r="N670" s="29"/>
      <c r="O670" s="29"/>
      <c r="Q670" s="29"/>
      <c r="R670" s="29"/>
      <c r="T670" s="29"/>
      <c r="U670" s="29"/>
    </row>
    <row r="671" spans="4:21">
      <c r="D671" s="29"/>
      <c r="E671" s="29"/>
      <c r="G671" s="29"/>
      <c r="H671" s="29"/>
      <c r="J671" s="29"/>
      <c r="K671" s="29"/>
      <c r="M671" s="29"/>
      <c r="N671" s="29"/>
      <c r="O671" s="29"/>
      <c r="Q671" s="29"/>
      <c r="R671" s="29"/>
      <c r="T671" s="29"/>
      <c r="U671" s="29"/>
    </row>
    <row r="672" spans="4:21">
      <c r="D672" s="29"/>
      <c r="E672" s="29"/>
      <c r="G672" s="29"/>
      <c r="H672" s="29"/>
      <c r="J672" s="29"/>
      <c r="K672" s="29"/>
      <c r="M672" s="29"/>
      <c r="N672" s="29"/>
      <c r="O672" s="29"/>
      <c r="Q672" s="29"/>
      <c r="R672" s="29"/>
      <c r="T672" s="29"/>
      <c r="U672" s="29"/>
    </row>
    <row r="673" spans="4:21">
      <c r="D673" s="29"/>
      <c r="E673" s="29"/>
      <c r="G673" s="29"/>
      <c r="H673" s="29"/>
      <c r="J673" s="29"/>
      <c r="K673" s="29"/>
      <c r="M673" s="29"/>
      <c r="N673" s="29"/>
      <c r="O673" s="29"/>
      <c r="Q673" s="29"/>
      <c r="R673" s="29"/>
      <c r="T673" s="29"/>
      <c r="U673" s="29"/>
    </row>
    <row r="674" spans="4:21">
      <c r="D674" s="29"/>
      <c r="E674" s="29"/>
      <c r="G674" s="29"/>
      <c r="H674" s="29"/>
      <c r="J674" s="29"/>
      <c r="K674" s="29"/>
      <c r="M674" s="29"/>
      <c r="N674" s="29"/>
      <c r="O674" s="29"/>
      <c r="Q674" s="29"/>
      <c r="R674" s="29"/>
      <c r="T674" s="29"/>
      <c r="U674" s="29"/>
    </row>
    <row r="675" spans="4:21">
      <c r="D675" s="29"/>
      <c r="E675" s="29"/>
      <c r="G675" s="29"/>
      <c r="H675" s="29"/>
      <c r="J675" s="29"/>
      <c r="K675" s="29"/>
      <c r="M675" s="29"/>
      <c r="N675" s="29"/>
      <c r="O675" s="29"/>
      <c r="Q675" s="29"/>
      <c r="R675" s="29"/>
      <c r="T675" s="29"/>
      <c r="U675" s="29"/>
    </row>
    <row r="676" spans="4:21">
      <c r="D676" s="29"/>
      <c r="E676" s="29"/>
      <c r="G676" s="29"/>
      <c r="H676" s="29"/>
      <c r="J676" s="29"/>
      <c r="K676" s="29"/>
      <c r="M676" s="29"/>
      <c r="N676" s="29"/>
      <c r="O676" s="29"/>
      <c r="Q676" s="29"/>
      <c r="R676" s="29"/>
      <c r="T676" s="29"/>
      <c r="U676" s="29"/>
    </row>
    <row r="677" spans="4:21">
      <c r="D677" s="29"/>
      <c r="E677" s="29"/>
      <c r="G677" s="29"/>
      <c r="H677" s="29"/>
      <c r="J677" s="29"/>
      <c r="K677" s="29"/>
      <c r="M677" s="29"/>
      <c r="N677" s="29"/>
      <c r="O677" s="29"/>
      <c r="Q677" s="29"/>
      <c r="R677" s="29"/>
      <c r="T677" s="29"/>
      <c r="U677" s="29"/>
    </row>
    <row r="678" spans="4:21">
      <c r="D678" s="29"/>
      <c r="E678" s="29"/>
      <c r="G678" s="29"/>
      <c r="H678" s="29"/>
      <c r="J678" s="29"/>
      <c r="K678" s="29"/>
      <c r="M678" s="29"/>
      <c r="N678" s="29"/>
      <c r="O678" s="29"/>
      <c r="Q678" s="29"/>
      <c r="R678" s="29"/>
      <c r="T678" s="29"/>
      <c r="U678" s="29"/>
    </row>
    <row r="679" spans="4:21">
      <c r="D679" s="29"/>
      <c r="E679" s="29"/>
      <c r="G679" s="29"/>
      <c r="H679" s="29"/>
      <c r="J679" s="29"/>
      <c r="K679" s="29"/>
      <c r="M679" s="29"/>
      <c r="N679" s="29"/>
      <c r="O679" s="29"/>
      <c r="Q679" s="29"/>
      <c r="R679" s="29"/>
      <c r="T679" s="29"/>
      <c r="U679" s="29"/>
    </row>
    <row r="680" spans="4:21">
      <c r="D680" s="29"/>
      <c r="E680" s="29"/>
      <c r="G680" s="29"/>
      <c r="H680" s="29"/>
      <c r="J680" s="29"/>
      <c r="K680" s="29"/>
      <c r="M680" s="29"/>
      <c r="N680" s="29"/>
      <c r="O680" s="29"/>
      <c r="Q680" s="29"/>
      <c r="R680" s="29"/>
      <c r="T680" s="29"/>
      <c r="U680" s="29"/>
    </row>
    <row r="681" spans="4:21">
      <c r="D681" s="29"/>
      <c r="E681" s="29"/>
      <c r="G681" s="29"/>
      <c r="H681" s="29"/>
      <c r="J681" s="29"/>
      <c r="K681" s="29"/>
      <c r="M681" s="29"/>
      <c r="N681" s="29"/>
      <c r="O681" s="29"/>
      <c r="Q681" s="29"/>
      <c r="R681" s="29"/>
      <c r="T681" s="29"/>
      <c r="U681" s="29"/>
    </row>
    <row r="682" spans="4:21">
      <c r="D682" s="29"/>
      <c r="E682" s="29"/>
      <c r="G682" s="29"/>
      <c r="H682" s="29"/>
      <c r="J682" s="29"/>
      <c r="K682" s="29"/>
      <c r="M682" s="29"/>
      <c r="N682" s="29"/>
      <c r="O682" s="29"/>
      <c r="Q682" s="29"/>
      <c r="R682" s="29"/>
      <c r="T682" s="29"/>
      <c r="U682" s="29"/>
    </row>
    <row r="683" spans="4:21">
      <c r="D683" s="29"/>
      <c r="E683" s="29"/>
      <c r="G683" s="29"/>
      <c r="H683" s="29"/>
      <c r="J683" s="29"/>
      <c r="K683" s="29"/>
      <c r="M683" s="29"/>
      <c r="N683" s="29"/>
      <c r="O683" s="29"/>
      <c r="Q683" s="29"/>
      <c r="R683" s="29"/>
      <c r="T683" s="29"/>
      <c r="U683" s="29"/>
    </row>
    <row r="684" spans="4:21">
      <c r="D684" s="29"/>
      <c r="E684" s="29"/>
      <c r="G684" s="29"/>
      <c r="H684" s="29"/>
      <c r="J684" s="29"/>
      <c r="K684" s="29"/>
      <c r="M684" s="29"/>
      <c r="N684" s="29"/>
      <c r="O684" s="29"/>
      <c r="Q684" s="29"/>
      <c r="R684" s="29"/>
      <c r="T684" s="29"/>
      <c r="U684" s="29"/>
    </row>
    <row r="685" spans="4:21">
      <c r="D685" s="29"/>
      <c r="E685" s="29"/>
      <c r="G685" s="29"/>
      <c r="H685" s="29"/>
      <c r="J685" s="29"/>
      <c r="K685" s="29"/>
      <c r="M685" s="29"/>
      <c r="N685" s="29"/>
      <c r="O685" s="29"/>
      <c r="Q685" s="29"/>
      <c r="R685" s="29"/>
      <c r="T685" s="29"/>
      <c r="U685" s="29"/>
    </row>
    <row r="686" spans="4:21">
      <c r="D686" s="29"/>
      <c r="E686" s="29"/>
      <c r="G686" s="29"/>
      <c r="H686" s="29"/>
      <c r="J686" s="29"/>
      <c r="K686" s="29"/>
      <c r="M686" s="29"/>
      <c r="N686" s="29"/>
      <c r="O686" s="29"/>
      <c r="Q686" s="29"/>
      <c r="R686" s="29"/>
      <c r="T686" s="29"/>
      <c r="U686" s="29"/>
    </row>
    <row r="687" spans="4:21">
      <c r="D687" s="29"/>
      <c r="E687" s="29"/>
      <c r="G687" s="29"/>
      <c r="H687" s="29"/>
      <c r="J687" s="29"/>
      <c r="K687" s="29"/>
      <c r="M687" s="29"/>
      <c r="N687" s="29"/>
      <c r="O687" s="29"/>
      <c r="Q687" s="29"/>
      <c r="R687" s="29"/>
      <c r="T687" s="29"/>
      <c r="U687" s="29"/>
    </row>
    <row r="688" spans="4:21">
      <c r="D688" s="29"/>
      <c r="E688" s="29"/>
      <c r="G688" s="29"/>
      <c r="H688" s="29"/>
      <c r="J688" s="29"/>
      <c r="K688" s="29"/>
      <c r="M688" s="29"/>
      <c r="N688" s="29"/>
      <c r="O688" s="29"/>
      <c r="Q688" s="29"/>
      <c r="R688" s="29"/>
      <c r="T688" s="29"/>
      <c r="U688" s="29"/>
    </row>
    <row r="689" spans="4:21">
      <c r="D689" s="29"/>
      <c r="E689" s="29"/>
      <c r="G689" s="29"/>
      <c r="H689" s="29"/>
      <c r="J689" s="29"/>
      <c r="K689" s="29"/>
      <c r="M689" s="29"/>
      <c r="N689" s="29"/>
      <c r="O689" s="29"/>
      <c r="Q689" s="29"/>
      <c r="R689" s="29"/>
      <c r="T689" s="29"/>
      <c r="U689" s="29"/>
    </row>
    <row r="690" spans="4:21">
      <c r="D690" s="29"/>
      <c r="E690" s="29"/>
      <c r="G690" s="29"/>
      <c r="H690" s="29"/>
      <c r="J690" s="29"/>
      <c r="K690" s="29"/>
      <c r="M690" s="29"/>
      <c r="N690" s="29"/>
      <c r="O690" s="29"/>
      <c r="Q690" s="29"/>
      <c r="R690" s="29"/>
      <c r="T690" s="29"/>
      <c r="U690" s="29"/>
    </row>
    <row r="691" spans="4:21">
      <c r="D691" s="29"/>
      <c r="E691" s="29"/>
      <c r="G691" s="29"/>
      <c r="H691" s="29"/>
      <c r="J691" s="29"/>
      <c r="K691" s="29"/>
      <c r="M691" s="29"/>
      <c r="N691" s="29"/>
      <c r="O691" s="29"/>
      <c r="Q691" s="29"/>
      <c r="R691" s="29"/>
      <c r="T691" s="29"/>
      <c r="U691" s="29"/>
    </row>
    <row r="692" spans="4:21">
      <c r="D692" s="29"/>
      <c r="E692" s="29"/>
      <c r="G692" s="29"/>
      <c r="H692" s="29"/>
      <c r="J692" s="29"/>
      <c r="K692" s="29"/>
      <c r="M692" s="29"/>
      <c r="N692" s="29"/>
      <c r="O692" s="29"/>
      <c r="Q692" s="29"/>
      <c r="R692" s="29"/>
      <c r="T692" s="29"/>
      <c r="U692" s="29"/>
    </row>
    <row r="693" spans="4:21">
      <c r="D693" s="29"/>
      <c r="E693" s="29"/>
      <c r="G693" s="29"/>
      <c r="H693" s="29"/>
      <c r="J693" s="29"/>
      <c r="K693" s="29"/>
      <c r="M693" s="29"/>
      <c r="N693" s="29"/>
      <c r="O693" s="29"/>
      <c r="Q693" s="29"/>
      <c r="R693" s="29"/>
      <c r="T693" s="29"/>
      <c r="U693" s="29"/>
    </row>
    <row r="694" spans="4:21">
      <c r="D694" s="29"/>
      <c r="E694" s="29"/>
      <c r="G694" s="29"/>
      <c r="H694" s="29"/>
      <c r="J694" s="29"/>
      <c r="K694" s="29"/>
      <c r="M694" s="29"/>
      <c r="N694" s="29"/>
      <c r="O694" s="29"/>
      <c r="Q694" s="29"/>
      <c r="R694" s="29"/>
      <c r="T694" s="29"/>
      <c r="U694" s="29"/>
    </row>
    <row r="695" spans="4:21">
      <c r="D695" s="29"/>
      <c r="E695" s="29"/>
      <c r="G695" s="29"/>
      <c r="H695" s="29"/>
      <c r="J695" s="29"/>
      <c r="K695" s="29"/>
      <c r="M695" s="29"/>
      <c r="N695" s="29"/>
      <c r="O695" s="29"/>
      <c r="Q695" s="29"/>
      <c r="R695" s="29"/>
      <c r="T695" s="29"/>
      <c r="U695" s="29"/>
    </row>
    <row r="696" spans="4:21">
      <c r="D696" s="29"/>
      <c r="E696" s="29"/>
      <c r="G696" s="29"/>
      <c r="H696" s="29"/>
      <c r="J696" s="29"/>
      <c r="K696" s="29"/>
      <c r="M696" s="29"/>
      <c r="N696" s="29"/>
      <c r="O696" s="29"/>
      <c r="Q696" s="29"/>
      <c r="R696" s="29"/>
      <c r="T696" s="29"/>
      <c r="U696" s="29"/>
    </row>
    <row r="697" spans="4:21">
      <c r="D697" s="29"/>
      <c r="E697" s="29"/>
      <c r="G697" s="29"/>
      <c r="H697" s="29"/>
      <c r="J697" s="29"/>
      <c r="K697" s="29"/>
      <c r="M697" s="29"/>
      <c r="N697" s="29"/>
      <c r="O697" s="29"/>
      <c r="Q697" s="29"/>
      <c r="R697" s="29"/>
      <c r="T697" s="29"/>
      <c r="U697" s="29"/>
    </row>
    <row r="698" spans="4:21">
      <c r="D698" s="29"/>
      <c r="E698" s="29"/>
      <c r="G698" s="29"/>
      <c r="H698" s="29"/>
      <c r="J698" s="29"/>
      <c r="K698" s="29"/>
      <c r="M698" s="29"/>
      <c r="N698" s="29"/>
      <c r="O698" s="29"/>
      <c r="Q698" s="29"/>
      <c r="R698" s="29"/>
      <c r="T698" s="29"/>
      <c r="U698" s="29"/>
    </row>
    <row r="699" spans="4:21">
      <c r="D699" s="29"/>
      <c r="E699" s="29"/>
      <c r="G699" s="29"/>
      <c r="H699" s="29"/>
      <c r="J699" s="29"/>
      <c r="K699" s="29"/>
      <c r="M699" s="29"/>
      <c r="N699" s="29"/>
      <c r="O699" s="29"/>
      <c r="Q699" s="29"/>
      <c r="R699" s="29"/>
      <c r="T699" s="29"/>
      <c r="U699" s="29"/>
    </row>
    <row r="700" spans="4:21">
      <c r="D700" s="29"/>
      <c r="E700" s="29"/>
      <c r="G700" s="29"/>
      <c r="H700" s="29"/>
      <c r="J700" s="29"/>
      <c r="K700" s="29"/>
      <c r="M700" s="29"/>
      <c r="N700" s="29"/>
      <c r="O700" s="29"/>
      <c r="Q700" s="29"/>
      <c r="R700" s="29"/>
      <c r="T700" s="29"/>
      <c r="U700" s="29"/>
    </row>
    <row r="701" spans="4:21">
      <c r="D701" s="29"/>
      <c r="E701" s="29"/>
      <c r="G701" s="29"/>
      <c r="H701" s="29"/>
      <c r="J701" s="29"/>
      <c r="K701" s="29"/>
      <c r="M701" s="29"/>
      <c r="N701" s="29"/>
      <c r="O701" s="29"/>
      <c r="Q701" s="29"/>
      <c r="R701" s="29"/>
      <c r="T701" s="29"/>
      <c r="U701" s="29"/>
    </row>
    <row r="702" spans="4:21">
      <c r="D702" s="29"/>
      <c r="E702" s="29"/>
      <c r="G702" s="29"/>
      <c r="H702" s="29"/>
      <c r="J702" s="29"/>
      <c r="K702" s="29"/>
      <c r="M702" s="29"/>
      <c r="N702" s="29"/>
      <c r="O702" s="29"/>
      <c r="Q702" s="29"/>
      <c r="R702" s="29"/>
      <c r="T702" s="29"/>
      <c r="U702" s="29"/>
    </row>
    <row r="703" spans="4:21">
      <c r="D703" s="29"/>
      <c r="E703" s="29"/>
      <c r="G703" s="29"/>
      <c r="H703" s="29"/>
      <c r="J703" s="29"/>
      <c r="K703" s="29"/>
      <c r="M703" s="29"/>
      <c r="N703" s="29"/>
      <c r="O703" s="29"/>
      <c r="Q703" s="29"/>
      <c r="R703" s="29"/>
      <c r="T703" s="29"/>
      <c r="U703" s="29"/>
    </row>
    <row r="704" spans="4:21">
      <c r="D704" s="29"/>
      <c r="E704" s="29"/>
      <c r="G704" s="29"/>
      <c r="H704" s="29"/>
      <c r="J704" s="29"/>
      <c r="K704" s="29"/>
      <c r="M704" s="29"/>
      <c r="N704" s="29"/>
      <c r="O704" s="29"/>
      <c r="Q704" s="29"/>
      <c r="R704" s="29"/>
      <c r="T704" s="29"/>
      <c r="U704" s="29"/>
    </row>
    <row r="705" spans="4:21">
      <c r="D705" s="29"/>
      <c r="E705" s="29"/>
      <c r="G705" s="29"/>
      <c r="H705" s="29"/>
      <c r="J705" s="29"/>
      <c r="K705" s="29"/>
      <c r="M705" s="29"/>
      <c r="N705" s="29"/>
      <c r="O705" s="29"/>
      <c r="Q705" s="29"/>
      <c r="R705" s="29"/>
      <c r="T705" s="29"/>
      <c r="U705" s="29"/>
    </row>
    <row r="706" spans="4:21">
      <c r="D706" s="29"/>
      <c r="E706" s="29"/>
      <c r="G706" s="29"/>
      <c r="H706" s="29"/>
      <c r="J706" s="29"/>
      <c r="K706" s="29"/>
      <c r="M706" s="29"/>
      <c r="N706" s="29"/>
      <c r="O706" s="29"/>
      <c r="Q706" s="29"/>
      <c r="R706" s="29"/>
      <c r="T706" s="29"/>
      <c r="U706" s="29"/>
    </row>
    <row r="707" spans="4:21">
      <c r="D707" s="29"/>
      <c r="E707" s="29"/>
      <c r="G707" s="29"/>
      <c r="H707" s="29"/>
      <c r="J707" s="29"/>
      <c r="K707" s="29"/>
      <c r="M707" s="29"/>
      <c r="N707" s="29"/>
      <c r="O707" s="29"/>
      <c r="Q707" s="29"/>
      <c r="R707" s="29"/>
      <c r="T707" s="29"/>
      <c r="U707" s="29"/>
    </row>
    <row r="708" spans="4:21">
      <c r="D708" s="29"/>
      <c r="E708" s="29"/>
      <c r="G708" s="29"/>
      <c r="H708" s="29"/>
      <c r="J708" s="29"/>
      <c r="K708" s="29"/>
      <c r="M708" s="29"/>
      <c r="N708" s="29"/>
      <c r="O708" s="29"/>
      <c r="Q708" s="29"/>
      <c r="R708" s="29"/>
      <c r="T708" s="29"/>
      <c r="U708" s="29"/>
    </row>
    <row r="709" spans="4:21">
      <c r="D709" s="29"/>
      <c r="E709" s="29"/>
      <c r="G709" s="29"/>
      <c r="H709" s="29"/>
      <c r="J709" s="29"/>
      <c r="K709" s="29"/>
      <c r="M709" s="29"/>
      <c r="N709" s="29"/>
      <c r="O709" s="29"/>
      <c r="Q709" s="29"/>
      <c r="R709" s="29"/>
      <c r="T709" s="29"/>
      <c r="U709" s="29"/>
    </row>
    <row r="710" spans="4:21">
      <c r="D710" s="29"/>
      <c r="E710" s="29"/>
      <c r="G710" s="29"/>
      <c r="H710" s="29"/>
      <c r="J710" s="29"/>
      <c r="K710" s="29"/>
      <c r="M710" s="29"/>
      <c r="N710" s="29"/>
      <c r="O710" s="29"/>
      <c r="Q710" s="29"/>
      <c r="R710" s="29"/>
      <c r="T710" s="29"/>
      <c r="U710" s="29"/>
    </row>
    <row r="711" spans="4:21">
      <c r="D711" s="29"/>
      <c r="E711" s="29"/>
      <c r="G711" s="29"/>
      <c r="H711" s="29"/>
      <c r="J711" s="29"/>
      <c r="K711" s="29"/>
      <c r="M711" s="29"/>
      <c r="N711" s="29"/>
      <c r="O711" s="29"/>
      <c r="Q711" s="29"/>
      <c r="R711" s="29"/>
      <c r="T711" s="29"/>
      <c r="U711" s="29"/>
    </row>
    <row r="712" spans="4:21">
      <c r="D712" s="29"/>
      <c r="E712" s="29"/>
      <c r="G712" s="29"/>
      <c r="H712" s="29"/>
      <c r="J712" s="29"/>
      <c r="K712" s="29"/>
      <c r="M712" s="29"/>
      <c r="N712" s="29"/>
      <c r="O712" s="29"/>
      <c r="Q712" s="29"/>
      <c r="R712" s="29"/>
      <c r="T712" s="29"/>
      <c r="U712" s="29"/>
    </row>
    <row r="713" spans="4:21">
      <c r="D713" s="29"/>
      <c r="E713" s="29"/>
      <c r="G713" s="29"/>
      <c r="H713" s="29"/>
      <c r="J713" s="29"/>
      <c r="K713" s="29"/>
      <c r="M713" s="29"/>
      <c r="N713" s="29"/>
      <c r="O713" s="29"/>
      <c r="Q713" s="29"/>
      <c r="R713" s="29"/>
      <c r="T713" s="29"/>
      <c r="U713" s="29"/>
    </row>
    <row r="714" spans="4:21">
      <c r="D714" s="29"/>
      <c r="E714" s="29"/>
      <c r="G714" s="29"/>
      <c r="H714" s="29"/>
      <c r="J714" s="29"/>
      <c r="K714" s="29"/>
      <c r="M714" s="29"/>
      <c r="N714" s="29"/>
      <c r="O714" s="29"/>
      <c r="Q714" s="29"/>
      <c r="R714" s="29"/>
      <c r="T714" s="29"/>
      <c r="U714" s="29"/>
    </row>
    <row r="715" spans="4:21">
      <c r="D715" s="29"/>
      <c r="E715" s="29"/>
      <c r="G715" s="29"/>
      <c r="H715" s="29"/>
      <c r="J715" s="29"/>
      <c r="K715" s="29"/>
      <c r="M715" s="29"/>
      <c r="N715" s="29"/>
      <c r="O715" s="29"/>
      <c r="Q715" s="29"/>
      <c r="R715" s="29"/>
      <c r="T715" s="29"/>
      <c r="U715" s="29"/>
    </row>
    <row r="716" spans="4:21">
      <c r="D716" s="29"/>
      <c r="E716" s="29"/>
      <c r="G716" s="29"/>
      <c r="H716" s="29"/>
      <c r="J716" s="29"/>
      <c r="K716" s="29"/>
      <c r="M716" s="29"/>
      <c r="N716" s="29"/>
      <c r="O716" s="29"/>
      <c r="Q716" s="29"/>
      <c r="R716" s="29"/>
      <c r="T716" s="29"/>
      <c r="U716" s="29"/>
    </row>
    <row r="717" spans="4:21">
      <c r="D717" s="29"/>
      <c r="E717" s="29"/>
      <c r="G717" s="29"/>
      <c r="H717" s="29"/>
      <c r="J717" s="29"/>
      <c r="K717" s="29"/>
      <c r="M717" s="29"/>
      <c r="N717" s="29"/>
      <c r="O717" s="29"/>
      <c r="Q717" s="29"/>
      <c r="R717" s="29"/>
      <c r="T717" s="29"/>
      <c r="U717" s="29"/>
    </row>
    <row r="718" spans="4:21">
      <c r="D718" s="29"/>
      <c r="E718" s="29"/>
      <c r="G718" s="29"/>
      <c r="H718" s="29"/>
      <c r="J718" s="29"/>
      <c r="K718" s="29"/>
      <c r="M718" s="29"/>
      <c r="N718" s="29"/>
      <c r="O718" s="29"/>
      <c r="Q718" s="29"/>
      <c r="R718" s="29"/>
      <c r="T718" s="29"/>
      <c r="U718" s="29"/>
    </row>
    <row r="719" spans="4:21">
      <c r="D719" s="29"/>
      <c r="E719" s="29"/>
      <c r="G719" s="29"/>
      <c r="H719" s="29"/>
      <c r="J719" s="29"/>
      <c r="K719" s="29"/>
      <c r="M719" s="29"/>
      <c r="N719" s="29"/>
      <c r="O719" s="29"/>
      <c r="Q719" s="29"/>
      <c r="R719" s="29"/>
      <c r="T719" s="29"/>
      <c r="U719" s="29"/>
    </row>
    <row r="720" spans="4:21">
      <c r="D720" s="29"/>
      <c r="E720" s="29"/>
      <c r="G720" s="29"/>
      <c r="H720" s="29"/>
      <c r="J720" s="29"/>
      <c r="K720" s="29"/>
      <c r="M720" s="29"/>
      <c r="N720" s="29"/>
      <c r="O720" s="29"/>
      <c r="Q720" s="29"/>
      <c r="R720" s="29"/>
      <c r="T720" s="29"/>
      <c r="U720" s="29"/>
    </row>
    <row r="721" spans="4:21">
      <c r="D721" s="29"/>
      <c r="E721" s="29"/>
      <c r="G721" s="29"/>
      <c r="H721" s="29"/>
      <c r="J721" s="29"/>
      <c r="K721" s="29"/>
      <c r="M721" s="29"/>
      <c r="N721" s="29"/>
      <c r="O721" s="29"/>
      <c r="Q721" s="29"/>
      <c r="R721" s="29"/>
      <c r="T721" s="29"/>
      <c r="U721" s="29"/>
    </row>
    <row r="722" spans="4:21">
      <c r="D722" s="29"/>
      <c r="E722" s="29"/>
      <c r="G722" s="29"/>
      <c r="H722" s="29"/>
      <c r="J722" s="29"/>
      <c r="K722" s="29"/>
      <c r="M722" s="29"/>
      <c r="N722" s="29"/>
      <c r="O722" s="29"/>
      <c r="Q722" s="29"/>
      <c r="R722" s="29"/>
      <c r="T722" s="29"/>
      <c r="U722" s="29"/>
    </row>
    <row r="723" spans="4:21">
      <c r="D723" s="29"/>
      <c r="E723" s="29"/>
      <c r="G723" s="29"/>
      <c r="H723" s="29"/>
      <c r="J723" s="29"/>
      <c r="K723" s="29"/>
      <c r="M723" s="29"/>
      <c r="N723" s="29"/>
      <c r="O723" s="29"/>
      <c r="Q723" s="29"/>
      <c r="R723" s="29"/>
      <c r="T723" s="29"/>
      <c r="U723" s="29"/>
    </row>
    <row r="724" spans="4:21">
      <c r="D724" s="29"/>
      <c r="E724" s="29"/>
      <c r="G724" s="29"/>
      <c r="H724" s="29"/>
      <c r="J724" s="29"/>
      <c r="K724" s="29"/>
      <c r="M724" s="29"/>
      <c r="N724" s="29"/>
      <c r="O724" s="29"/>
      <c r="Q724" s="29"/>
      <c r="R724" s="29"/>
      <c r="T724" s="29"/>
      <c r="U724" s="29"/>
    </row>
    <row r="725" spans="4:21">
      <c r="D725" s="29"/>
      <c r="E725" s="29"/>
      <c r="G725" s="29"/>
      <c r="H725" s="29"/>
      <c r="J725" s="29"/>
      <c r="K725" s="29"/>
      <c r="M725" s="29"/>
      <c r="N725" s="29"/>
      <c r="O725" s="29"/>
      <c r="Q725" s="29"/>
      <c r="R725" s="29"/>
      <c r="T725" s="29"/>
      <c r="U725" s="29"/>
    </row>
    <row r="726" spans="4:21">
      <c r="D726" s="29"/>
      <c r="E726" s="29"/>
      <c r="G726" s="29"/>
      <c r="H726" s="29"/>
      <c r="J726" s="29"/>
      <c r="K726" s="29"/>
      <c r="M726" s="29"/>
      <c r="N726" s="29"/>
      <c r="O726" s="29"/>
      <c r="Q726" s="29"/>
      <c r="R726" s="29"/>
      <c r="T726" s="29"/>
      <c r="U726" s="29"/>
    </row>
    <row r="727" spans="4:21">
      <c r="D727" s="29"/>
      <c r="E727" s="29"/>
      <c r="G727" s="29"/>
      <c r="H727" s="29"/>
      <c r="J727" s="29"/>
      <c r="K727" s="29"/>
      <c r="M727" s="29"/>
      <c r="N727" s="29"/>
      <c r="O727" s="29"/>
      <c r="Q727" s="29"/>
      <c r="R727" s="29"/>
      <c r="T727" s="29"/>
      <c r="U727" s="29"/>
    </row>
    <row r="728" spans="4:21">
      <c r="D728" s="29"/>
      <c r="E728" s="29"/>
      <c r="G728" s="29"/>
      <c r="H728" s="29"/>
      <c r="J728" s="29"/>
      <c r="K728" s="29"/>
      <c r="M728" s="29"/>
      <c r="N728" s="29"/>
      <c r="O728" s="29"/>
      <c r="Q728" s="29"/>
      <c r="R728" s="29"/>
      <c r="T728" s="29"/>
      <c r="U728" s="29"/>
    </row>
    <row r="729" spans="4:21">
      <c r="D729" s="29"/>
      <c r="E729" s="29"/>
      <c r="G729" s="29"/>
      <c r="H729" s="29"/>
      <c r="J729" s="29"/>
      <c r="K729" s="29"/>
      <c r="M729" s="29"/>
      <c r="N729" s="29"/>
      <c r="O729" s="29"/>
      <c r="Q729" s="29"/>
      <c r="R729" s="29"/>
      <c r="T729" s="29"/>
      <c r="U729" s="29"/>
    </row>
    <row r="730" spans="4:21">
      <c r="D730" s="29"/>
      <c r="E730" s="29"/>
      <c r="G730" s="29"/>
      <c r="H730" s="29"/>
      <c r="J730" s="29"/>
      <c r="K730" s="29"/>
      <c r="M730" s="29"/>
      <c r="N730" s="29"/>
      <c r="O730" s="29"/>
      <c r="Q730" s="29"/>
      <c r="R730" s="29"/>
      <c r="T730" s="29"/>
      <c r="U730" s="29"/>
    </row>
    <row r="731" spans="4:21">
      <c r="D731" s="29"/>
      <c r="E731" s="29"/>
      <c r="G731" s="29"/>
      <c r="H731" s="29"/>
      <c r="J731" s="29"/>
      <c r="K731" s="29"/>
      <c r="M731" s="29"/>
      <c r="N731" s="29"/>
      <c r="O731" s="29"/>
      <c r="Q731" s="29"/>
      <c r="R731" s="29"/>
      <c r="T731" s="29"/>
      <c r="U731" s="29"/>
    </row>
    <row r="732" spans="4:21">
      <c r="D732" s="29"/>
      <c r="E732" s="29"/>
      <c r="G732" s="29"/>
      <c r="H732" s="29"/>
      <c r="J732" s="29"/>
      <c r="K732" s="29"/>
      <c r="M732" s="29"/>
      <c r="N732" s="29"/>
      <c r="O732" s="29"/>
      <c r="Q732" s="29"/>
      <c r="R732" s="29"/>
      <c r="T732" s="29"/>
      <c r="U732" s="29"/>
    </row>
    <row r="733" spans="4:21">
      <c r="D733" s="29"/>
      <c r="E733" s="29"/>
      <c r="G733" s="29"/>
      <c r="H733" s="29"/>
      <c r="J733" s="29"/>
      <c r="K733" s="29"/>
      <c r="M733" s="29"/>
      <c r="N733" s="29"/>
      <c r="O733" s="29"/>
      <c r="Q733" s="29"/>
      <c r="R733" s="29"/>
      <c r="T733" s="29"/>
      <c r="U733" s="29"/>
    </row>
    <row r="734" spans="4:21">
      <c r="D734" s="29"/>
      <c r="E734" s="29"/>
      <c r="G734" s="29"/>
      <c r="H734" s="29"/>
      <c r="J734" s="29"/>
      <c r="K734" s="29"/>
      <c r="M734" s="29"/>
      <c r="N734" s="29"/>
      <c r="O734" s="29"/>
      <c r="Q734" s="29"/>
      <c r="R734" s="29"/>
      <c r="T734" s="29"/>
      <c r="U734" s="29"/>
    </row>
    <row r="735" spans="4:21">
      <c r="D735" s="29"/>
      <c r="E735" s="29"/>
      <c r="G735" s="29"/>
      <c r="H735" s="29"/>
      <c r="J735" s="29"/>
      <c r="K735" s="29"/>
      <c r="M735" s="29"/>
      <c r="N735" s="29"/>
      <c r="O735" s="29"/>
      <c r="Q735" s="29"/>
      <c r="R735" s="29"/>
      <c r="T735" s="29"/>
      <c r="U735" s="29"/>
    </row>
    <row r="736" spans="4:21">
      <c r="D736" s="29"/>
      <c r="E736" s="29"/>
      <c r="G736" s="29"/>
      <c r="H736" s="29"/>
      <c r="J736" s="29"/>
      <c r="K736" s="29"/>
      <c r="M736" s="29"/>
      <c r="N736" s="29"/>
      <c r="O736" s="29"/>
      <c r="Q736" s="29"/>
      <c r="R736" s="29"/>
      <c r="T736" s="29"/>
      <c r="U736" s="29"/>
    </row>
    <row r="737" spans="4:21">
      <c r="D737" s="29"/>
      <c r="E737" s="29"/>
      <c r="G737" s="29"/>
      <c r="H737" s="29"/>
      <c r="J737" s="29"/>
      <c r="K737" s="29"/>
      <c r="M737" s="29"/>
      <c r="N737" s="29"/>
      <c r="O737" s="29"/>
      <c r="Q737" s="29"/>
      <c r="R737" s="29"/>
      <c r="T737" s="29"/>
      <c r="U737" s="29"/>
    </row>
    <row r="738" spans="4:21">
      <c r="D738" s="29"/>
      <c r="E738" s="29"/>
      <c r="G738" s="29"/>
      <c r="H738" s="29"/>
      <c r="J738" s="29"/>
      <c r="K738" s="29"/>
      <c r="M738" s="29"/>
      <c r="N738" s="29"/>
      <c r="O738" s="29"/>
      <c r="Q738" s="29"/>
      <c r="R738" s="29"/>
      <c r="T738" s="29"/>
      <c r="U738" s="29"/>
    </row>
    <row r="739" spans="4:21">
      <c r="D739" s="29"/>
      <c r="E739" s="29"/>
      <c r="G739" s="29"/>
      <c r="H739" s="29"/>
      <c r="J739" s="29"/>
      <c r="K739" s="29"/>
      <c r="M739" s="29"/>
      <c r="N739" s="29"/>
      <c r="O739" s="29"/>
      <c r="Q739" s="29"/>
      <c r="R739" s="29"/>
      <c r="T739" s="29"/>
      <c r="U739" s="29"/>
    </row>
    <row r="740" spans="4:21">
      <c r="D740" s="29"/>
      <c r="E740" s="29"/>
      <c r="G740" s="29"/>
      <c r="H740" s="29"/>
      <c r="J740" s="29"/>
      <c r="K740" s="29"/>
      <c r="M740" s="29"/>
      <c r="N740" s="29"/>
      <c r="O740" s="29"/>
      <c r="Q740" s="29"/>
      <c r="R740" s="29"/>
      <c r="T740" s="29"/>
      <c r="U740" s="29"/>
    </row>
    <row r="741" spans="4:21">
      <c r="D741" s="29"/>
      <c r="E741" s="29"/>
      <c r="G741" s="29"/>
      <c r="H741" s="29"/>
      <c r="J741" s="29"/>
      <c r="K741" s="29"/>
      <c r="M741" s="29"/>
      <c r="N741" s="29"/>
      <c r="O741" s="29"/>
      <c r="Q741" s="29"/>
      <c r="R741" s="29"/>
      <c r="T741" s="29"/>
      <c r="U741" s="29"/>
    </row>
    <row r="742" spans="4:21">
      <c r="D742" s="29"/>
      <c r="E742" s="29"/>
      <c r="G742" s="29"/>
      <c r="H742" s="29"/>
      <c r="J742" s="29"/>
      <c r="K742" s="29"/>
      <c r="M742" s="29"/>
      <c r="N742" s="29"/>
      <c r="O742" s="29"/>
      <c r="Q742" s="29"/>
      <c r="R742" s="29"/>
      <c r="T742" s="29"/>
      <c r="U742" s="29"/>
    </row>
    <row r="743" spans="4:21">
      <c r="D743" s="29"/>
      <c r="E743" s="29"/>
      <c r="G743" s="29"/>
      <c r="H743" s="29"/>
      <c r="J743" s="29"/>
      <c r="K743" s="29"/>
      <c r="M743" s="29"/>
      <c r="N743" s="29"/>
      <c r="O743" s="29"/>
      <c r="Q743" s="29"/>
      <c r="R743" s="29"/>
      <c r="T743" s="29"/>
      <c r="U743" s="29"/>
    </row>
    <row r="744" spans="4:21">
      <c r="D744" s="29"/>
      <c r="E744" s="29"/>
      <c r="G744" s="29"/>
      <c r="H744" s="29"/>
      <c r="J744" s="29"/>
      <c r="K744" s="29"/>
      <c r="M744" s="29"/>
      <c r="N744" s="29"/>
      <c r="O744" s="29"/>
      <c r="Q744" s="29"/>
      <c r="R744" s="29"/>
      <c r="T744" s="29"/>
      <c r="U744" s="29"/>
    </row>
    <row r="745" spans="4:21">
      <c r="D745" s="29"/>
      <c r="E745" s="29"/>
      <c r="G745" s="29"/>
      <c r="H745" s="29"/>
      <c r="J745" s="29"/>
      <c r="K745" s="29"/>
      <c r="M745" s="29"/>
      <c r="N745" s="29"/>
      <c r="O745" s="29"/>
      <c r="Q745" s="29"/>
      <c r="R745" s="29"/>
      <c r="T745" s="29"/>
      <c r="U745" s="29"/>
    </row>
    <row r="746" spans="4:21">
      <c r="D746" s="29"/>
      <c r="E746" s="29"/>
      <c r="G746" s="29"/>
      <c r="H746" s="29"/>
      <c r="J746" s="29"/>
      <c r="K746" s="29"/>
      <c r="M746" s="29"/>
      <c r="N746" s="29"/>
      <c r="O746" s="29"/>
      <c r="Q746" s="29"/>
      <c r="R746" s="29"/>
      <c r="T746" s="29"/>
      <c r="U746" s="29"/>
    </row>
    <row r="747" spans="4:21">
      <c r="D747" s="29"/>
      <c r="E747" s="29"/>
      <c r="G747" s="29"/>
      <c r="H747" s="29"/>
      <c r="J747" s="29"/>
      <c r="K747" s="29"/>
      <c r="M747" s="29"/>
      <c r="N747" s="29"/>
      <c r="O747" s="29"/>
      <c r="Q747" s="29"/>
      <c r="R747" s="29"/>
      <c r="T747" s="29"/>
      <c r="U747" s="29"/>
    </row>
    <row r="748" spans="4:21">
      <c r="D748" s="29"/>
      <c r="E748" s="29"/>
      <c r="G748" s="29"/>
      <c r="H748" s="29"/>
      <c r="J748" s="29"/>
      <c r="K748" s="29"/>
      <c r="M748" s="29"/>
      <c r="N748" s="29"/>
      <c r="O748" s="29"/>
      <c r="Q748" s="29"/>
      <c r="R748" s="29"/>
      <c r="T748" s="29"/>
      <c r="U748" s="29"/>
    </row>
    <row r="749" spans="4:21">
      <c r="D749" s="29"/>
      <c r="E749" s="29"/>
      <c r="G749" s="29"/>
      <c r="H749" s="29"/>
      <c r="J749" s="29"/>
      <c r="K749" s="29"/>
      <c r="M749" s="29"/>
      <c r="N749" s="29"/>
      <c r="O749" s="29"/>
      <c r="Q749" s="29"/>
      <c r="R749" s="29"/>
      <c r="T749" s="29"/>
      <c r="U749" s="29"/>
    </row>
    <row r="750" spans="4:21">
      <c r="D750" s="29"/>
      <c r="E750" s="29"/>
      <c r="G750" s="29"/>
      <c r="H750" s="29"/>
      <c r="J750" s="29"/>
      <c r="K750" s="29"/>
      <c r="M750" s="29"/>
      <c r="N750" s="29"/>
      <c r="O750" s="29"/>
      <c r="Q750" s="29"/>
      <c r="R750" s="29"/>
      <c r="T750" s="29"/>
      <c r="U750" s="29"/>
    </row>
    <row r="751" spans="4:21">
      <c r="D751" s="29"/>
      <c r="E751" s="29"/>
      <c r="G751" s="29"/>
      <c r="H751" s="29"/>
      <c r="J751" s="29"/>
      <c r="K751" s="29"/>
      <c r="M751" s="29"/>
      <c r="N751" s="29"/>
      <c r="O751" s="29"/>
      <c r="Q751" s="29"/>
      <c r="R751" s="29"/>
      <c r="T751" s="29"/>
      <c r="U751" s="29"/>
    </row>
    <row r="752" spans="4:21">
      <c r="D752" s="29"/>
      <c r="E752" s="29"/>
      <c r="G752" s="29"/>
      <c r="H752" s="29"/>
      <c r="J752" s="29"/>
      <c r="K752" s="29"/>
      <c r="M752" s="29"/>
      <c r="N752" s="29"/>
      <c r="O752" s="29"/>
      <c r="Q752" s="29"/>
      <c r="R752" s="29"/>
      <c r="T752" s="29"/>
      <c r="U752" s="29"/>
    </row>
    <row r="753" spans="4:21">
      <c r="D753" s="29"/>
      <c r="E753" s="29"/>
      <c r="G753" s="29"/>
      <c r="H753" s="29"/>
      <c r="J753" s="29"/>
      <c r="K753" s="29"/>
      <c r="M753" s="29"/>
      <c r="N753" s="29"/>
      <c r="O753" s="29"/>
      <c r="Q753" s="29"/>
      <c r="R753" s="29"/>
      <c r="T753" s="29"/>
      <c r="U753" s="29"/>
    </row>
    <row r="754" spans="4:21">
      <c r="D754" s="29"/>
      <c r="E754" s="29"/>
      <c r="G754" s="29"/>
      <c r="H754" s="29"/>
      <c r="J754" s="29"/>
      <c r="K754" s="29"/>
      <c r="M754" s="29"/>
      <c r="N754" s="29"/>
      <c r="O754" s="29"/>
      <c r="Q754" s="29"/>
      <c r="R754" s="29"/>
      <c r="T754" s="29"/>
      <c r="U754" s="29"/>
    </row>
    <row r="755" spans="4:21">
      <c r="D755" s="29"/>
      <c r="E755" s="29"/>
      <c r="G755" s="29"/>
      <c r="H755" s="29"/>
      <c r="J755" s="29"/>
      <c r="K755" s="29"/>
      <c r="M755" s="29"/>
      <c r="N755" s="29"/>
      <c r="O755" s="29"/>
      <c r="Q755" s="29"/>
      <c r="R755" s="29"/>
      <c r="T755" s="29"/>
      <c r="U755" s="29"/>
    </row>
    <row r="756" spans="4:21">
      <c r="D756" s="29"/>
      <c r="E756" s="29"/>
      <c r="G756" s="29"/>
      <c r="H756" s="29"/>
      <c r="J756" s="29"/>
      <c r="K756" s="29"/>
      <c r="M756" s="29"/>
      <c r="N756" s="29"/>
      <c r="O756" s="29"/>
      <c r="Q756" s="29"/>
      <c r="R756" s="29"/>
      <c r="T756" s="29"/>
      <c r="U756" s="29"/>
    </row>
    <row r="757" spans="4:21">
      <c r="D757" s="29"/>
      <c r="E757" s="29"/>
      <c r="G757" s="29"/>
      <c r="H757" s="29"/>
      <c r="J757" s="29"/>
      <c r="K757" s="29"/>
      <c r="M757" s="29"/>
      <c r="N757" s="29"/>
      <c r="O757" s="29"/>
      <c r="Q757" s="29"/>
      <c r="R757" s="29"/>
      <c r="T757" s="29"/>
      <c r="U757" s="29"/>
    </row>
    <row r="758" spans="4:21">
      <c r="D758" s="29"/>
      <c r="E758" s="29"/>
      <c r="G758" s="29"/>
      <c r="H758" s="29"/>
      <c r="J758" s="29"/>
      <c r="K758" s="29"/>
      <c r="M758" s="29"/>
      <c r="N758" s="29"/>
      <c r="O758" s="29"/>
      <c r="Q758" s="29"/>
      <c r="R758" s="29"/>
      <c r="T758" s="29"/>
      <c r="U758" s="29"/>
    </row>
    <row r="759" spans="4:21">
      <c r="D759" s="29"/>
      <c r="E759" s="29"/>
      <c r="G759" s="29"/>
      <c r="H759" s="29"/>
      <c r="J759" s="29"/>
      <c r="K759" s="29"/>
      <c r="M759" s="29"/>
      <c r="N759" s="29"/>
      <c r="O759" s="29"/>
      <c r="Q759" s="29"/>
      <c r="R759" s="29"/>
      <c r="T759" s="29"/>
      <c r="U759" s="29"/>
    </row>
    <row r="760" spans="4:21">
      <c r="D760" s="29"/>
      <c r="E760" s="29"/>
      <c r="G760" s="29"/>
      <c r="H760" s="29"/>
      <c r="J760" s="29"/>
      <c r="K760" s="29"/>
      <c r="M760" s="29"/>
      <c r="N760" s="29"/>
      <c r="O760" s="29"/>
      <c r="Q760" s="29"/>
      <c r="R760" s="29"/>
      <c r="T760" s="29"/>
      <c r="U760" s="29"/>
    </row>
    <row r="761" spans="4:21">
      <c r="D761" s="29"/>
      <c r="E761" s="29"/>
      <c r="G761" s="29"/>
      <c r="H761" s="29"/>
      <c r="J761" s="29"/>
      <c r="K761" s="29"/>
      <c r="M761" s="29"/>
      <c r="N761" s="29"/>
      <c r="O761" s="29"/>
      <c r="Q761" s="29"/>
      <c r="R761" s="29"/>
      <c r="T761" s="29"/>
      <c r="U761" s="29"/>
    </row>
    <row r="762" spans="4:21">
      <c r="D762" s="29"/>
      <c r="E762" s="29"/>
      <c r="G762" s="29"/>
      <c r="H762" s="29"/>
      <c r="J762" s="29"/>
      <c r="K762" s="29"/>
      <c r="M762" s="29"/>
      <c r="N762" s="29"/>
      <c r="O762" s="29"/>
      <c r="Q762" s="29"/>
      <c r="R762" s="29"/>
      <c r="T762" s="29"/>
      <c r="U762" s="29"/>
    </row>
    <row r="763" spans="4:21">
      <c r="D763" s="29"/>
      <c r="E763" s="29"/>
      <c r="G763" s="29"/>
      <c r="H763" s="29"/>
      <c r="J763" s="29"/>
      <c r="K763" s="29"/>
      <c r="M763" s="29"/>
      <c r="N763" s="29"/>
      <c r="O763" s="29"/>
      <c r="Q763" s="29"/>
      <c r="R763" s="29"/>
      <c r="T763" s="29"/>
      <c r="U763" s="29"/>
    </row>
    <row r="764" spans="4:21">
      <c r="D764" s="29"/>
      <c r="E764" s="29"/>
      <c r="G764" s="29"/>
      <c r="H764" s="29"/>
      <c r="J764" s="29"/>
      <c r="K764" s="29"/>
      <c r="M764" s="29"/>
      <c r="N764" s="29"/>
      <c r="O764" s="29"/>
      <c r="Q764" s="29"/>
      <c r="R764" s="29"/>
      <c r="T764" s="29"/>
      <c r="U764" s="29"/>
    </row>
    <row r="765" spans="4:21">
      <c r="D765" s="29"/>
      <c r="E765" s="29"/>
      <c r="G765" s="29"/>
      <c r="H765" s="29"/>
      <c r="J765" s="29"/>
      <c r="K765" s="29"/>
      <c r="M765" s="29"/>
      <c r="N765" s="29"/>
      <c r="O765" s="29"/>
      <c r="Q765" s="29"/>
      <c r="R765" s="29"/>
      <c r="T765" s="29"/>
      <c r="U765" s="29"/>
    </row>
    <row r="766" spans="4:21">
      <c r="D766" s="29"/>
      <c r="E766" s="29"/>
      <c r="G766" s="29"/>
      <c r="H766" s="29"/>
      <c r="J766" s="29"/>
      <c r="K766" s="29"/>
      <c r="M766" s="29"/>
      <c r="N766" s="29"/>
      <c r="O766" s="29"/>
      <c r="Q766" s="29"/>
      <c r="R766" s="29"/>
      <c r="T766" s="29"/>
      <c r="U766" s="29"/>
    </row>
    <row r="767" spans="4:21">
      <c r="D767" s="29"/>
      <c r="E767" s="29"/>
      <c r="G767" s="29"/>
      <c r="H767" s="29"/>
      <c r="J767" s="29"/>
      <c r="K767" s="29"/>
      <c r="M767" s="29"/>
      <c r="N767" s="29"/>
      <c r="O767" s="29"/>
      <c r="Q767" s="29"/>
      <c r="R767" s="29"/>
      <c r="T767" s="29"/>
      <c r="U767" s="29"/>
    </row>
    <row r="768" spans="4:21">
      <c r="D768" s="29"/>
      <c r="E768" s="29"/>
      <c r="G768" s="29"/>
      <c r="H768" s="29"/>
      <c r="J768" s="29"/>
      <c r="K768" s="29"/>
      <c r="M768" s="29"/>
      <c r="N768" s="29"/>
      <c r="O768" s="29"/>
      <c r="Q768" s="29"/>
      <c r="R768" s="29"/>
      <c r="T768" s="29"/>
      <c r="U768" s="29"/>
    </row>
    <row r="769" spans="4:21">
      <c r="D769" s="29"/>
      <c r="E769" s="29"/>
      <c r="G769" s="29"/>
      <c r="H769" s="29"/>
      <c r="J769" s="29"/>
      <c r="K769" s="29"/>
      <c r="M769" s="29"/>
      <c r="N769" s="29"/>
      <c r="O769" s="29"/>
      <c r="Q769" s="29"/>
      <c r="R769" s="29"/>
      <c r="T769" s="29"/>
      <c r="U769" s="29"/>
    </row>
    <row r="770" spans="4:21">
      <c r="D770" s="29"/>
      <c r="E770" s="29"/>
      <c r="G770" s="29"/>
      <c r="H770" s="29"/>
      <c r="J770" s="29"/>
      <c r="K770" s="29"/>
      <c r="M770" s="29"/>
      <c r="N770" s="29"/>
      <c r="O770" s="29"/>
      <c r="Q770" s="29"/>
      <c r="R770" s="29"/>
      <c r="T770" s="29"/>
      <c r="U770" s="29"/>
    </row>
    <row r="771" spans="4:21">
      <c r="D771" s="29"/>
      <c r="E771" s="29"/>
      <c r="G771" s="29"/>
      <c r="H771" s="29"/>
      <c r="J771" s="29"/>
      <c r="K771" s="29"/>
      <c r="M771" s="29"/>
      <c r="N771" s="29"/>
      <c r="O771" s="29"/>
      <c r="Q771" s="29"/>
      <c r="R771" s="29"/>
      <c r="T771" s="29"/>
      <c r="U771" s="29"/>
    </row>
    <row r="772" spans="4:21">
      <c r="D772" s="29"/>
      <c r="E772" s="29"/>
      <c r="G772" s="29"/>
      <c r="H772" s="29"/>
      <c r="J772" s="29"/>
      <c r="K772" s="29"/>
      <c r="M772" s="29"/>
      <c r="N772" s="29"/>
      <c r="O772" s="29"/>
      <c r="Q772" s="29"/>
      <c r="R772" s="29"/>
      <c r="T772" s="29"/>
      <c r="U772" s="29"/>
    </row>
    <row r="773" spans="4:21">
      <c r="D773" s="29"/>
      <c r="E773" s="29"/>
      <c r="G773" s="29"/>
      <c r="H773" s="29"/>
      <c r="J773" s="29"/>
      <c r="K773" s="29"/>
      <c r="M773" s="29"/>
      <c r="N773" s="29"/>
      <c r="O773" s="29"/>
      <c r="Q773" s="29"/>
      <c r="R773" s="29"/>
      <c r="T773" s="29"/>
      <c r="U773" s="29"/>
    </row>
    <row r="774" spans="4:21">
      <c r="D774" s="29"/>
      <c r="E774" s="29"/>
      <c r="G774" s="29"/>
      <c r="H774" s="29"/>
      <c r="J774" s="29"/>
      <c r="K774" s="29"/>
      <c r="M774" s="29"/>
      <c r="N774" s="29"/>
      <c r="O774" s="29"/>
      <c r="Q774" s="29"/>
      <c r="R774" s="29"/>
      <c r="T774" s="29"/>
      <c r="U774" s="29"/>
    </row>
    <row r="775" spans="4:21">
      <c r="D775" s="29"/>
      <c r="E775" s="29"/>
      <c r="G775" s="29"/>
      <c r="H775" s="29"/>
      <c r="J775" s="29"/>
      <c r="K775" s="29"/>
      <c r="M775" s="29"/>
      <c r="N775" s="29"/>
      <c r="O775" s="29"/>
      <c r="Q775" s="29"/>
      <c r="R775" s="29"/>
      <c r="T775" s="29"/>
      <c r="U775" s="29"/>
    </row>
    <row r="776" spans="4:21">
      <c r="D776" s="29"/>
      <c r="E776" s="29"/>
      <c r="G776" s="29"/>
      <c r="H776" s="29"/>
      <c r="J776" s="29"/>
      <c r="K776" s="29"/>
      <c r="M776" s="29"/>
      <c r="N776" s="29"/>
      <c r="O776" s="29"/>
      <c r="Q776" s="29"/>
      <c r="R776" s="29"/>
      <c r="T776" s="29"/>
      <c r="U776" s="29"/>
    </row>
    <row r="777" spans="4:21">
      <c r="D777" s="29"/>
      <c r="E777" s="29"/>
      <c r="G777" s="29"/>
      <c r="H777" s="29"/>
      <c r="J777" s="29"/>
      <c r="K777" s="29"/>
      <c r="M777" s="29"/>
      <c r="N777" s="29"/>
      <c r="O777" s="29"/>
      <c r="Q777" s="29"/>
      <c r="R777" s="29"/>
      <c r="T777" s="29"/>
      <c r="U777" s="29"/>
    </row>
    <row r="778" spans="4:21">
      <c r="D778" s="29"/>
      <c r="E778" s="29"/>
      <c r="G778" s="29"/>
      <c r="H778" s="29"/>
      <c r="J778" s="29"/>
      <c r="K778" s="29"/>
      <c r="M778" s="29"/>
      <c r="N778" s="29"/>
      <c r="O778" s="29"/>
      <c r="Q778" s="29"/>
      <c r="R778" s="29"/>
      <c r="T778" s="29"/>
      <c r="U778" s="29"/>
    </row>
    <row r="779" spans="4:21">
      <c r="D779" s="29"/>
      <c r="E779" s="29"/>
      <c r="G779" s="29"/>
      <c r="H779" s="29"/>
      <c r="J779" s="29"/>
      <c r="K779" s="29"/>
      <c r="M779" s="29"/>
      <c r="N779" s="29"/>
      <c r="O779" s="29"/>
      <c r="Q779" s="29"/>
      <c r="R779" s="29"/>
      <c r="T779" s="29"/>
      <c r="U779" s="29"/>
    </row>
    <row r="780" spans="4:21">
      <c r="D780" s="29"/>
      <c r="E780" s="29"/>
      <c r="G780" s="29"/>
      <c r="H780" s="29"/>
      <c r="J780" s="29"/>
      <c r="K780" s="29"/>
      <c r="M780" s="29"/>
      <c r="N780" s="29"/>
      <c r="O780" s="29"/>
      <c r="Q780" s="29"/>
      <c r="R780" s="29"/>
      <c r="T780" s="29"/>
      <c r="U780" s="29"/>
    </row>
    <row r="781" spans="4:21">
      <c r="D781" s="29"/>
      <c r="E781" s="29"/>
      <c r="G781" s="29"/>
      <c r="H781" s="29"/>
      <c r="J781" s="29"/>
      <c r="K781" s="29"/>
      <c r="M781" s="29"/>
      <c r="N781" s="29"/>
      <c r="O781" s="29"/>
      <c r="Q781" s="29"/>
      <c r="R781" s="29"/>
      <c r="T781" s="29"/>
      <c r="U781" s="29"/>
    </row>
    <row r="782" spans="4:21">
      <c r="D782" s="29"/>
      <c r="E782" s="29"/>
      <c r="G782" s="29"/>
      <c r="H782" s="29"/>
      <c r="J782" s="29"/>
      <c r="K782" s="29"/>
      <c r="M782" s="29"/>
      <c r="N782" s="29"/>
      <c r="O782" s="29"/>
      <c r="Q782" s="29"/>
      <c r="R782" s="29"/>
      <c r="T782" s="29"/>
      <c r="U782" s="29"/>
    </row>
    <row r="783" spans="4:21">
      <c r="D783" s="29"/>
      <c r="E783" s="29"/>
      <c r="G783" s="29"/>
      <c r="H783" s="29"/>
      <c r="J783" s="29"/>
      <c r="K783" s="29"/>
      <c r="M783" s="29"/>
      <c r="N783" s="29"/>
      <c r="O783" s="29"/>
      <c r="Q783" s="29"/>
      <c r="R783" s="29"/>
      <c r="T783" s="29"/>
      <c r="U783" s="29"/>
    </row>
    <row r="784" spans="4:21">
      <c r="D784" s="29"/>
      <c r="E784" s="29"/>
      <c r="G784" s="29"/>
      <c r="H784" s="29"/>
      <c r="J784" s="29"/>
      <c r="K784" s="29"/>
      <c r="M784" s="29"/>
      <c r="N784" s="29"/>
      <c r="O784" s="29"/>
      <c r="Q784" s="29"/>
      <c r="R784" s="29"/>
      <c r="T784" s="29"/>
      <c r="U784" s="29"/>
    </row>
    <row r="785" spans="4:21">
      <c r="D785" s="29"/>
      <c r="E785" s="29"/>
      <c r="G785" s="29"/>
      <c r="H785" s="29"/>
      <c r="J785" s="29"/>
      <c r="K785" s="29"/>
      <c r="M785" s="29"/>
      <c r="N785" s="29"/>
      <c r="O785" s="29"/>
      <c r="Q785" s="29"/>
      <c r="R785" s="29"/>
      <c r="T785" s="29"/>
      <c r="U785" s="29"/>
    </row>
    <row r="786" spans="4:21">
      <c r="D786" s="29"/>
      <c r="E786" s="29"/>
      <c r="G786" s="29"/>
      <c r="H786" s="29"/>
      <c r="J786" s="29"/>
      <c r="K786" s="29"/>
      <c r="M786" s="29"/>
      <c r="N786" s="29"/>
      <c r="O786" s="29"/>
      <c r="Q786" s="29"/>
      <c r="R786" s="29"/>
      <c r="T786" s="29"/>
      <c r="U786" s="29"/>
    </row>
    <row r="787" spans="4:21">
      <c r="D787" s="29"/>
      <c r="E787" s="29"/>
      <c r="G787" s="29"/>
      <c r="H787" s="29"/>
      <c r="J787" s="29"/>
      <c r="K787" s="29"/>
      <c r="M787" s="29"/>
      <c r="N787" s="29"/>
      <c r="O787" s="29"/>
      <c r="Q787" s="29"/>
      <c r="R787" s="29"/>
      <c r="T787" s="29"/>
      <c r="U787" s="29"/>
    </row>
    <row r="788" spans="4:21">
      <c r="D788" s="29"/>
      <c r="E788" s="29"/>
      <c r="G788" s="29"/>
      <c r="H788" s="29"/>
      <c r="J788" s="29"/>
      <c r="K788" s="29"/>
      <c r="M788" s="29"/>
      <c r="N788" s="29"/>
      <c r="O788" s="29"/>
      <c r="Q788" s="29"/>
      <c r="R788" s="29"/>
      <c r="T788" s="29"/>
      <c r="U788" s="29"/>
    </row>
    <row r="789" spans="4:21">
      <c r="D789" s="29"/>
      <c r="E789" s="29"/>
      <c r="G789" s="29"/>
      <c r="H789" s="29"/>
      <c r="J789" s="29"/>
      <c r="K789" s="29"/>
      <c r="M789" s="29"/>
      <c r="N789" s="29"/>
      <c r="O789" s="29"/>
      <c r="Q789" s="29"/>
      <c r="R789" s="29"/>
      <c r="T789" s="29"/>
      <c r="U789" s="29"/>
    </row>
    <row r="790" spans="4:21">
      <c r="D790" s="29"/>
      <c r="E790" s="29"/>
      <c r="G790" s="29"/>
      <c r="H790" s="29"/>
      <c r="J790" s="29"/>
      <c r="K790" s="29"/>
      <c r="M790" s="29"/>
      <c r="N790" s="29"/>
      <c r="O790" s="29"/>
      <c r="Q790" s="29"/>
      <c r="R790" s="29"/>
      <c r="T790" s="29"/>
      <c r="U790" s="29"/>
    </row>
    <row r="791" spans="4:21">
      <c r="D791" s="29"/>
      <c r="E791" s="29"/>
      <c r="G791" s="29"/>
      <c r="H791" s="29"/>
      <c r="J791" s="29"/>
      <c r="K791" s="29"/>
      <c r="M791" s="29"/>
      <c r="N791" s="29"/>
      <c r="O791" s="29"/>
      <c r="Q791" s="29"/>
      <c r="R791" s="29"/>
      <c r="T791" s="29"/>
      <c r="U791" s="29"/>
    </row>
    <row r="792" spans="4:21">
      <c r="D792" s="29"/>
      <c r="E792" s="29"/>
      <c r="G792" s="29"/>
      <c r="H792" s="29"/>
      <c r="J792" s="29"/>
      <c r="K792" s="29"/>
      <c r="M792" s="29"/>
      <c r="N792" s="29"/>
      <c r="O792" s="29"/>
      <c r="Q792" s="29"/>
      <c r="R792" s="29"/>
      <c r="T792" s="29"/>
      <c r="U792" s="29"/>
    </row>
    <row r="793" spans="4:21">
      <c r="D793" s="29"/>
      <c r="E793" s="29"/>
      <c r="G793" s="29"/>
      <c r="H793" s="29"/>
      <c r="J793" s="29"/>
      <c r="K793" s="29"/>
      <c r="M793" s="29"/>
      <c r="N793" s="29"/>
      <c r="O793" s="29"/>
      <c r="Q793" s="29"/>
      <c r="R793" s="29"/>
      <c r="T793" s="29"/>
      <c r="U793" s="29"/>
    </row>
    <row r="794" spans="4:21">
      <c r="D794" s="29"/>
      <c r="E794" s="29"/>
      <c r="G794" s="29"/>
      <c r="H794" s="29"/>
      <c r="J794" s="29"/>
      <c r="K794" s="29"/>
      <c r="M794" s="29"/>
      <c r="N794" s="29"/>
      <c r="O794" s="29"/>
      <c r="Q794" s="29"/>
      <c r="R794" s="29"/>
      <c r="T794" s="29"/>
      <c r="U794" s="29"/>
    </row>
    <row r="795" spans="4:21">
      <c r="D795" s="29"/>
      <c r="E795" s="29"/>
      <c r="G795" s="29"/>
      <c r="H795" s="29"/>
      <c r="J795" s="29"/>
      <c r="K795" s="29"/>
      <c r="M795" s="29"/>
      <c r="N795" s="29"/>
      <c r="O795" s="29"/>
      <c r="Q795" s="29"/>
      <c r="R795" s="29"/>
      <c r="T795" s="29"/>
      <c r="U795" s="29"/>
    </row>
    <row r="796" spans="4:21">
      <c r="D796" s="29"/>
      <c r="E796" s="29"/>
      <c r="G796" s="29"/>
      <c r="H796" s="29"/>
      <c r="J796" s="29"/>
      <c r="K796" s="29"/>
      <c r="M796" s="29"/>
      <c r="N796" s="29"/>
      <c r="O796" s="29"/>
      <c r="Q796" s="29"/>
      <c r="R796" s="29"/>
      <c r="T796" s="29"/>
      <c r="U796" s="29"/>
    </row>
    <row r="797" spans="4:21">
      <c r="D797" s="29"/>
      <c r="E797" s="29"/>
      <c r="G797" s="29"/>
      <c r="H797" s="29"/>
      <c r="J797" s="29"/>
      <c r="K797" s="29"/>
      <c r="M797" s="29"/>
      <c r="N797" s="29"/>
      <c r="O797" s="29"/>
      <c r="Q797" s="29"/>
      <c r="R797" s="29"/>
      <c r="T797" s="29"/>
      <c r="U797" s="29"/>
    </row>
    <row r="798" spans="4:21">
      <c r="D798" s="29"/>
      <c r="E798" s="29"/>
      <c r="G798" s="29"/>
      <c r="H798" s="29"/>
      <c r="J798" s="29"/>
      <c r="K798" s="29"/>
      <c r="M798" s="29"/>
      <c r="N798" s="29"/>
      <c r="O798" s="29"/>
      <c r="Q798" s="29"/>
      <c r="R798" s="29"/>
      <c r="T798" s="29"/>
      <c r="U798" s="29"/>
    </row>
    <row r="799" spans="4:21">
      <c r="D799" s="29"/>
      <c r="E799" s="29"/>
      <c r="G799" s="29"/>
      <c r="H799" s="29"/>
      <c r="J799" s="29"/>
      <c r="K799" s="29"/>
      <c r="M799" s="29"/>
      <c r="N799" s="29"/>
      <c r="O799" s="29"/>
      <c r="Q799" s="29"/>
      <c r="R799" s="29"/>
      <c r="T799" s="29"/>
      <c r="U799" s="29"/>
    </row>
    <row r="800" spans="4:21">
      <c r="D800" s="29"/>
      <c r="E800" s="29"/>
      <c r="G800" s="29"/>
      <c r="H800" s="29"/>
      <c r="J800" s="29"/>
      <c r="K800" s="29"/>
      <c r="M800" s="29"/>
      <c r="N800" s="29"/>
      <c r="O800" s="29"/>
      <c r="Q800" s="29"/>
      <c r="R800" s="29"/>
      <c r="T800" s="29"/>
      <c r="U800" s="29"/>
    </row>
    <row r="801" spans="4:21">
      <c r="D801" s="29"/>
      <c r="E801" s="29"/>
      <c r="G801" s="29"/>
      <c r="H801" s="29"/>
      <c r="J801" s="29"/>
      <c r="K801" s="29"/>
      <c r="M801" s="29"/>
      <c r="N801" s="29"/>
      <c r="O801" s="29"/>
      <c r="Q801" s="29"/>
      <c r="R801" s="29"/>
      <c r="T801" s="29"/>
      <c r="U801" s="29"/>
    </row>
    <row r="802" spans="4:21">
      <c r="D802" s="29"/>
      <c r="E802" s="29"/>
      <c r="G802" s="29"/>
      <c r="H802" s="29"/>
      <c r="J802" s="29"/>
      <c r="K802" s="29"/>
      <c r="M802" s="29"/>
      <c r="N802" s="29"/>
      <c r="O802" s="29"/>
      <c r="Q802" s="29"/>
      <c r="R802" s="29"/>
      <c r="T802" s="29"/>
      <c r="U802" s="29"/>
    </row>
    <row r="803" spans="4:21">
      <c r="D803" s="29"/>
      <c r="E803" s="29"/>
      <c r="G803" s="29"/>
      <c r="H803" s="29"/>
      <c r="J803" s="29"/>
      <c r="K803" s="29"/>
      <c r="M803" s="29"/>
      <c r="N803" s="29"/>
      <c r="O803" s="29"/>
      <c r="Q803" s="29"/>
      <c r="R803" s="29"/>
      <c r="T803" s="29"/>
      <c r="U803" s="29"/>
    </row>
    <row r="804" spans="4:21">
      <c r="D804" s="29"/>
      <c r="E804" s="29"/>
      <c r="G804" s="29"/>
      <c r="H804" s="29"/>
      <c r="J804" s="29"/>
      <c r="K804" s="29"/>
      <c r="M804" s="29"/>
      <c r="N804" s="29"/>
      <c r="O804" s="29"/>
      <c r="Q804" s="29"/>
      <c r="R804" s="29"/>
      <c r="T804" s="29"/>
      <c r="U804" s="29"/>
    </row>
    <row r="805" spans="4:21">
      <c r="D805" s="29"/>
      <c r="E805" s="29"/>
      <c r="G805" s="29"/>
      <c r="H805" s="29"/>
      <c r="J805" s="29"/>
      <c r="K805" s="29"/>
      <c r="M805" s="29"/>
      <c r="N805" s="29"/>
      <c r="O805" s="29"/>
      <c r="Q805" s="29"/>
      <c r="R805" s="29"/>
      <c r="T805" s="29"/>
      <c r="U805" s="29"/>
    </row>
    <row r="806" spans="4:21">
      <c r="D806" s="29"/>
      <c r="E806" s="29"/>
      <c r="G806" s="29"/>
      <c r="H806" s="29"/>
      <c r="J806" s="29"/>
      <c r="K806" s="29"/>
      <c r="M806" s="29"/>
      <c r="N806" s="29"/>
      <c r="O806" s="29"/>
      <c r="Q806" s="29"/>
      <c r="R806" s="29"/>
      <c r="T806" s="29"/>
      <c r="U806" s="29"/>
    </row>
    <row r="807" spans="4:21">
      <c r="D807" s="29"/>
      <c r="E807" s="29"/>
      <c r="G807" s="29"/>
      <c r="H807" s="29"/>
      <c r="J807" s="29"/>
      <c r="K807" s="29"/>
      <c r="M807" s="29"/>
      <c r="N807" s="29"/>
      <c r="O807" s="29"/>
      <c r="Q807" s="29"/>
      <c r="R807" s="29"/>
      <c r="T807" s="29"/>
      <c r="U807" s="29"/>
    </row>
    <row r="808" spans="4:21">
      <c r="D808" s="29"/>
      <c r="E808" s="29"/>
      <c r="G808" s="29"/>
      <c r="H808" s="29"/>
      <c r="J808" s="29"/>
      <c r="K808" s="29"/>
      <c r="M808" s="29"/>
      <c r="N808" s="29"/>
      <c r="O808" s="29"/>
      <c r="Q808" s="29"/>
      <c r="R808" s="29"/>
      <c r="T808" s="29"/>
      <c r="U808" s="29"/>
    </row>
    <row r="809" spans="4:21">
      <c r="D809" s="29"/>
      <c r="E809" s="29"/>
      <c r="G809" s="29"/>
      <c r="H809" s="29"/>
      <c r="J809" s="29"/>
      <c r="K809" s="29"/>
      <c r="M809" s="29"/>
      <c r="N809" s="29"/>
      <c r="O809" s="29"/>
      <c r="Q809" s="29"/>
      <c r="R809" s="29"/>
      <c r="T809" s="29"/>
      <c r="U809" s="29"/>
    </row>
    <row r="810" spans="4:21">
      <c r="D810" s="29"/>
      <c r="E810" s="29"/>
      <c r="G810" s="29"/>
      <c r="H810" s="29"/>
      <c r="J810" s="29"/>
      <c r="K810" s="29"/>
      <c r="M810" s="29"/>
      <c r="N810" s="29"/>
      <c r="O810" s="29"/>
      <c r="Q810" s="29"/>
      <c r="R810" s="29"/>
      <c r="T810" s="29"/>
      <c r="U810" s="29"/>
    </row>
    <row r="811" spans="4:21">
      <c r="D811" s="29"/>
      <c r="E811" s="29"/>
      <c r="G811" s="29"/>
      <c r="H811" s="29"/>
      <c r="J811" s="29"/>
      <c r="K811" s="29"/>
      <c r="M811" s="29"/>
      <c r="N811" s="29"/>
      <c r="O811" s="29"/>
      <c r="Q811" s="29"/>
      <c r="R811" s="29"/>
      <c r="T811" s="29"/>
      <c r="U811" s="29"/>
    </row>
    <row r="812" spans="4:21">
      <c r="D812" s="29"/>
      <c r="E812" s="29"/>
      <c r="G812" s="29"/>
      <c r="H812" s="29"/>
      <c r="J812" s="29"/>
      <c r="K812" s="29"/>
      <c r="M812" s="29"/>
      <c r="N812" s="29"/>
      <c r="O812" s="29"/>
      <c r="Q812" s="29"/>
      <c r="R812" s="29"/>
      <c r="T812" s="29"/>
      <c r="U812" s="29"/>
    </row>
    <row r="813" spans="4:21">
      <c r="D813" s="29"/>
      <c r="E813" s="29"/>
      <c r="G813" s="29"/>
      <c r="H813" s="29"/>
      <c r="J813" s="29"/>
      <c r="K813" s="29"/>
      <c r="M813" s="29"/>
      <c r="N813" s="29"/>
      <c r="O813" s="29"/>
      <c r="Q813" s="29"/>
      <c r="R813" s="29"/>
      <c r="T813" s="29"/>
      <c r="U813" s="29"/>
    </row>
    <row r="814" spans="4:21">
      <c r="D814" s="29"/>
      <c r="E814" s="29"/>
      <c r="G814" s="29"/>
      <c r="H814" s="29"/>
      <c r="J814" s="29"/>
      <c r="K814" s="29"/>
      <c r="M814" s="29"/>
      <c r="N814" s="29"/>
      <c r="O814" s="29"/>
      <c r="Q814" s="29"/>
      <c r="R814" s="29"/>
      <c r="T814" s="29"/>
      <c r="U814" s="29"/>
    </row>
    <row r="815" spans="4:21">
      <c r="D815" s="29"/>
      <c r="E815" s="29"/>
      <c r="G815" s="29"/>
      <c r="H815" s="29"/>
      <c r="J815" s="29"/>
      <c r="K815" s="29"/>
      <c r="M815" s="29"/>
      <c r="N815" s="29"/>
      <c r="O815" s="29"/>
      <c r="Q815" s="29"/>
      <c r="R815" s="29"/>
      <c r="T815" s="29"/>
      <c r="U815" s="29"/>
    </row>
    <row r="816" spans="4:21">
      <c r="D816" s="29"/>
      <c r="E816" s="29"/>
      <c r="G816" s="29"/>
      <c r="H816" s="29"/>
      <c r="J816" s="29"/>
      <c r="K816" s="29"/>
      <c r="M816" s="29"/>
      <c r="N816" s="29"/>
      <c r="O816" s="29"/>
      <c r="Q816" s="29"/>
      <c r="R816" s="29"/>
      <c r="T816" s="29"/>
      <c r="U816" s="29"/>
    </row>
    <row r="817" spans="4:21">
      <c r="D817" s="29"/>
      <c r="E817" s="29"/>
      <c r="G817" s="29"/>
      <c r="H817" s="29"/>
      <c r="J817" s="29"/>
      <c r="K817" s="29"/>
      <c r="M817" s="29"/>
      <c r="N817" s="29"/>
      <c r="O817" s="29"/>
      <c r="Q817" s="29"/>
      <c r="R817" s="29"/>
      <c r="T817" s="29"/>
      <c r="U817" s="29"/>
    </row>
    <row r="818" spans="4:21">
      <c r="D818" s="29"/>
      <c r="E818" s="29"/>
      <c r="G818" s="29"/>
      <c r="H818" s="29"/>
      <c r="J818" s="29"/>
      <c r="K818" s="29"/>
      <c r="M818" s="29"/>
      <c r="N818" s="29"/>
      <c r="O818" s="29"/>
      <c r="Q818" s="29"/>
      <c r="R818" s="29"/>
      <c r="T818" s="29"/>
      <c r="U818" s="29"/>
    </row>
    <row r="819" spans="4:21">
      <c r="D819" s="29"/>
      <c r="E819" s="29"/>
      <c r="G819" s="29"/>
      <c r="H819" s="29"/>
      <c r="J819" s="29"/>
      <c r="K819" s="29"/>
      <c r="M819" s="29"/>
      <c r="N819" s="29"/>
      <c r="O819" s="29"/>
      <c r="Q819" s="29"/>
      <c r="R819" s="29"/>
      <c r="T819" s="29"/>
      <c r="U819" s="29"/>
    </row>
    <row r="820" spans="4:21">
      <c r="D820" s="29"/>
      <c r="E820" s="29"/>
      <c r="G820" s="29"/>
      <c r="H820" s="29"/>
      <c r="J820" s="29"/>
      <c r="K820" s="29"/>
      <c r="M820" s="29"/>
      <c r="N820" s="29"/>
      <c r="O820" s="29"/>
      <c r="Q820" s="29"/>
      <c r="R820" s="29"/>
      <c r="T820" s="29"/>
      <c r="U820" s="29"/>
    </row>
    <row r="821" spans="4:21">
      <c r="D821" s="29"/>
      <c r="E821" s="29"/>
      <c r="G821" s="29"/>
      <c r="H821" s="29"/>
      <c r="J821" s="29"/>
      <c r="K821" s="29"/>
      <c r="M821" s="29"/>
      <c r="N821" s="29"/>
      <c r="O821" s="29"/>
      <c r="Q821" s="29"/>
      <c r="R821" s="29"/>
      <c r="T821" s="29"/>
      <c r="U821" s="29"/>
    </row>
    <row r="822" spans="4:21">
      <c r="D822" s="29"/>
      <c r="E822" s="29"/>
      <c r="G822" s="29"/>
      <c r="H822" s="29"/>
      <c r="J822" s="29"/>
      <c r="K822" s="29"/>
      <c r="M822" s="29"/>
      <c r="N822" s="29"/>
      <c r="O822" s="29"/>
      <c r="Q822" s="29"/>
      <c r="R822" s="29"/>
      <c r="T822" s="29"/>
      <c r="U822" s="29"/>
    </row>
    <row r="823" spans="4:21">
      <c r="D823" s="29"/>
      <c r="E823" s="29"/>
      <c r="G823" s="29"/>
      <c r="H823" s="29"/>
      <c r="J823" s="29"/>
      <c r="K823" s="29"/>
      <c r="M823" s="29"/>
      <c r="N823" s="29"/>
      <c r="O823" s="29"/>
      <c r="Q823" s="29"/>
      <c r="R823" s="29"/>
      <c r="T823" s="29"/>
      <c r="U823" s="29"/>
    </row>
    <row r="824" spans="4:21">
      <c r="D824" s="29"/>
      <c r="E824" s="29"/>
      <c r="G824" s="29"/>
      <c r="H824" s="29"/>
      <c r="J824" s="29"/>
      <c r="K824" s="29"/>
      <c r="M824" s="29"/>
      <c r="N824" s="29"/>
      <c r="O824" s="29"/>
      <c r="Q824" s="29"/>
      <c r="R824" s="29"/>
      <c r="T824" s="29"/>
      <c r="U824" s="29"/>
    </row>
    <row r="825" spans="4:21">
      <c r="D825" s="29"/>
      <c r="E825" s="29"/>
      <c r="G825" s="29"/>
      <c r="H825" s="29"/>
      <c r="J825" s="29"/>
      <c r="K825" s="29"/>
      <c r="M825" s="29"/>
      <c r="N825" s="29"/>
      <c r="O825" s="29"/>
      <c r="Q825" s="29"/>
      <c r="R825" s="29"/>
      <c r="T825" s="29"/>
      <c r="U825" s="29"/>
    </row>
    <row r="826" spans="4:21">
      <c r="D826" s="29"/>
      <c r="E826" s="29"/>
      <c r="G826" s="29"/>
      <c r="H826" s="29"/>
      <c r="J826" s="29"/>
      <c r="K826" s="29"/>
      <c r="M826" s="29"/>
      <c r="N826" s="29"/>
      <c r="O826" s="29"/>
      <c r="Q826" s="29"/>
      <c r="R826" s="29"/>
      <c r="T826" s="29"/>
      <c r="U826" s="29"/>
    </row>
    <row r="827" spans="4:21">
      <c r="D827" s="29"/>
      <c r="E827" s="29"/>
      <c r="G827" s="29"/>
      <c r="H827" s="29"/>
      <c r="J827" s="29"/>
      <c r="K827" s="29"/>
      <c r="M827" s="29"/>
      <c r="N827" s="29"/>
      <c r="O827" s="29"/>
      <c r="Q827" s="29"/>
      <c r="R827" s="29"/>
      <c r="T827" s="29"/>
      <c r="U827" s="29"/>
    </row>
    <row r="828" spans="4:21">
      <c r="D828" s="29"/>
      <c r="E828" s="29"/>
      <c r="G828" s="29"/>
      <c r="H828" s="29"/>
      <c r="J828" s="29"/>
      <c r="K828" s="29"/>
      <c r="M828" s="29"/>
      <c r="N828" s="29"/>
      <c r="O828" s="29"/>
      <c r="Q828" s="29"/>
      <c r="R828" s="29"/>
      <c r="T828" s="29"/>
      <c r="U828" s="29"/>
    </row>
    <row r="829" spans="4:21">
      <c r="D829" s="29"/>
      <c r="E829" s="29"/>
      <c r="G829" s="29"/>
      <c r="H829" s="29"/>
      <c r="J829" s="29"/>
      <c r="K829" s="29"/>
      <c r="M829" s="29"/>
      <c r="N829" s="29"/>
      <c r="O829" s="29"/>
      <c r="Q829" s="29"/>
      <c r="R829" s="29"/>
      <c r="T829" s="29"/>
      <c r="U829" s="29"/>
    </row>
    <row r="830" spans="4:21">
      <c r="D830" s="29"/>
      <c r="E830" s="29"/>
      <c r="G830" s="29"/>
      <c r="H830" s="29"/>
      <c r="J830" s="29"/>
      <c r="K830" s="29"/>
      <c r="M830" s="29"/>
      <c r="N830" s="29"/>
      <c r="O830" s="29"/>
      <c r="Q830" s="29"/>
      <c r="R830" s="29"/>
      <c r="T830" s="29"/>
      <c r="U830" s="29"/>
    </row>
    <row r="831" spans="4:21">
      <c r="D831" s="29"/>
      <c r="E831" s="29"/>
      <c r="G831" s="29"/>
      <c r="H831" s="29"/>
      <c r="J831" s="29"/>
      <c r="K831" s="29"/>
      <c r="M831" s="29"/>
      <c r="N831" s="29"/>
      <c r="O831" s="29"/>
      <c r="Q831" s="29"/>
      <c r="R831" s="29"/>
      <c r="T831" s="29"/>
      <c r="U831" s="29"/>
    </row>
    <row r="832" spans="4:21">
      <c r="D832" s="29"/>
      <c r="E832" s="29"/>
      <c r="G832" s="29"/>
      <c r="H832" s="29"/>
      <c r="J832" s="29"/>
      <c r="K832" s="29"/>
      <c r="M832" s="29"/>
      <c r="N832" s="29"/>
      <c r="O832" s="29"/>
      <c r="Q832" s="29"/>
      <c r="R832" s="29"/>
      <c r="T832" s="29"/>
      <c r="U832" s="29"/>
    </row>
    <row r="833" spans="4:21">
      <c r="D833" s="29"/>
      <c r="E833" s="29"/>
      <c r="G833" s="29"/>
      <c r="H833" s="29"/>
      <c r="J833" s="29"/>
      <c r="K833" s="29"/>
      <c r="M833" s="29"/>
      <c r="N833" s="29"/>
      <c r="O833" s="29"/>
      <c r="Q833" s="29"/>
      <c r="R833" s="29"/>
      <c r="T833" s="29"/>
      <c r="U833" s="29"/>
    </row>
    <row r="834" spans="4:21">
      <c r="D834" s="29"/>
      <c r="E834" s="29"/>
      <c r="G834" s="29"/>
      <c r="H834" s="29"/>
      <c r="J834" s="29"/>
      <c r="K834" s="29"/>
      <c r="M834" s="29"/>
      <c r="N834" s="29"/>
      <c r="O834" s="29"/>
      <c r="Q834" s="29"/>
      <c r="R834" s="29"/>
      <c r="T834" s="29"/>
      <c r="U834" s="29"/>
    </row>
    <row r="835" spans="4:21">
      <c r="D835" s="29"/>
      <c r="E835" s="29"/>
      <c r="G835" s="29"/>
      <c r="H835" s="29"/>
      <c r="J835" s="29"/>
      <c r="K835" s="29"/>
      <c r="M835" s="29"/>
      <c r="N835" s="29"/>
      <c r="O835" s="29"/>
      <c r="Q835" s="29"/>
      <c r="R835" s="29"/>
      <c r="T835" s="29"/>
      <c r="U835" s="29"/>
    </row>
    <row r="836" spans="4:21">
      <c r="D836" s="29"/>
      <c r="E836" s="29"/>
      <c r="G836" s="29"/>
      <c r="H836" s="29"/>
      <c r="J836" s="29"/>
      <c r="K836" s="29"/>
      <c r="M836" s="29"/>
      <c r="N836" s="29"/>
      <c r="O836" s="29"/>
      <c r="Q836" s="29"/>
      <c r="R836" s="29"/>
      <c r="T836" s="29"/>
      <c r="U836" s="29"/>
    </row>
    <row r="837" spans="4:21">
      <c r="D837" s="29"/>
      <c r="E837" s="29"/>
      <c r="G837" s="29"/>
      <c r="H837" s="29"/>
      <c r="J837" s="29"/>
      <c r="K837" s="29"/>
      <c r="M837" s="29"/>
      <c r="N837" s="29"/>
      <c r="O837" s="29"/>
      <c r="Q837" s="29"/>
      <c r="R837" s="29"/>
      <c r="T837" s="29"/>
      <c r="U837" s="29"/>
    </row>
    <row r="838" spans="4:21">
      <c r="D838" s="29"/>
      <c r="E838" s="29"/>
      <c r="G838" s="29"/>
      <c r="H838" s="29"/>
      <c r="J838" s="29"/>
      <c r="K838" s="29"/>
      <c r="M838" s="29"/>
      <c r="N838" s="29"/>
      <c r="O838" s="29"/>
      <c r="Q838" s="29"/>
      <c r="R838" s="29"/>
      <c r="T838" s="29"/>
      <c r="U838" s="29"/>
    </row>
    <row r="839" spans="4:21">
      <c r="D839" s="29"/>
      <c r="E839" s="29"/>
      <c r="G839" s="29"/>
      <c r="H839" s="29"/>
      <c r="J839" s="29"/>
      <c r="K839" s="29"/>
      <c r="M839" s="29"/>
      <c r="N839" s="29"/>
      <c r="O839" s="29"/>
      <c r="Q839" s="29"/>
      <c r="R839" s="29"/>
      <c r="T839" s="29"/>
      <c r="U839" s="29"/>
    </row>
    <row r="840" spans="4:21">
      <c r="D840" s="29"/>
      <c r="E840" s="29"/>
      <c r="G840" s="29"/>
      <c r="H840" s="29"/>
      <c r="J840" s="29"/>
      <c r="K840" s="29"/>
      <c r="M840" s="29"/>
      <c r="N840" s="29"/>
      <c r="O840" s="29"/>
      <c r="Q840" s="29"/>
      <c r="R840" s="29"/>
      <c r="T840" s="29"/>
      <c r="U840" s="29"/>
    </row>
    <row r="841" spans="4:21">
      <c r="D841" s="29"/>
      <c r="E841" s="29"/>
      <c r="G841" s="29"/>
      <c r="H841" s="29"/>
      <c r="J841" s="29"/>
      <c r="K841" s="29"/>
      <c r="M841" s="29"/>
      <c r="N841" s="29"/>
      <c r="O841" s="29"/>
      <c r="Q841" s="29"/>
      <c r="R841" s="29"/>
      <c r="T841" s="29"/>
      <c r="U841" s="29"/>
    </row>
    <row r="842" spans="4:21">
      <c r="D842" s="29"/>
      <c r="E842" s="29"/>
      <c r="G842" s="29"/>
      <c r="H842" s="29"/>
      <c r="J842" s="29"/>
      <c r="K842" s="29"/>
      <c r="M842" s="29"/>
      <c r="N842" s="29"/>
      <c r="O842" s="29"/>
      <c r="Q842" s="29"/>
      <c r="R842" s="29"/>
      <c r="T842" s="29"/>
      <c r="U842" s="29"/>
    </row>
    <row r="843" spans="4:21">
      <c r="D843" s="29"/>
      <c r="E843" s="29"/>
      <c r="G843" s="29"/>
      <c r="H843" s="29"/>
      <c r="J843" s="29"/>
      <c r="K843" s="29"/>
      <c r="M843" s="29"/>
      <c r="N843" s="29"/>
      <c r="O843" s="29"/>
      <c r="Q843" s="29"/>
      <c r="R843" s="29"/>
      <c r="T843" s="29"/>
      <c r="U843" s="29"/>
    </row>
    <row r="844" spans="4:21">
      <c r="D844" s="29"/>
      <c r="E844" s="29"/>
      <c r="G844" s="29"/>
      <c r="H844" s="29"/>
      <c r="J844" s="29"/>
      <c r="K844" s="29"/>
      <c r="M844" s="29"/>
      <c r="N844" s="29"/>
      <c r="O844" s="29"/>
      <c r="Q844" s="29"/>
      <c r="R844" s="29"/>
      <c r="T844" s="29"/>
      <c r="U844" s="29"/>
    </row>
    <row r="845" spans="4:21">
      <c r="D845" s="29"/>
      <c r="E845" s="29"/>
      <c r="G845" s="29"/>
      <c r="H845" s="29"/>
      <c r="J845" s="29"/>
      <c r="K845" s="29"/>
      <c r="M845" s="29"/>
      <c r="N845" s="29"/>
      <c r="O845" s="29"/>
      <c r="Q845" s="29"/>
      <c r="R845" s="29"/>
      <c r="T845" s="29"/>
      <c r="U845" s="29"/>
    </row>
    <row r="846" spans="4:21">
      <c r="D846" s="29"/>
      <c r="E846" s="29"/>
      <c r="G846" s="29"/>
      <c r="H846" s="29"/>
      <c r="J846" s="29"/>
      <c r="K846" s="29"/>
      <c r="M846" s="29"/>
      <c r="N846" s="29"/>
      <c r="O846" s="29"/>
      <c r="Q846" s="29"/>
      <c r="R846" s="29"/>
      <c r="T846" s="29"/>
      <c r="U846" s="29"/>
    </row>
    <row r="847" spans="4:21">
      <c r="D847" s="29"/>
      <c r="E847" s="29"/>
      <c r="G847" s="29"/>
      <c r="H847" s="29"/>
      <c r="J847" s="29"/>
      <c r="K847" s="29"/>
      <c r="M847" s="29"/>
      <c r="N847" s="29"/>
      <c r="O847" s="29"/>
      <c r="Q847" s="29"/>
      <c r="R847" s="29"/>
      <c r="T847" s="29"/>
      <c r="U847" s="29"/>
    </row>
    <row r="848" spans="4:21">
      <c r="D848" s="29"/>
      <c r="E848" s="29"/>
      <c r="G848" s="29"/>
      <c r="H848" s="29"/>
      <c r="J848" s="29"/>
      <c r="K848" s="29"/>
      <c r="M848" s="29"/>
      <c r="N848" s="29"/>
      <c r="O848" s="29"/>
      <c r="Q848" s="29"/>
      <c r="R848" s="29"/>
      <c r="T848" s="29"/>
      <c r="U848" s="29"/>
    </row>
    <row r="849" spans="4:21">
      <c r="D849" s="29"/>
      <c r="E849" s="29"/>
      <c r="G849" s="29"/>
      <c r="H849" s="29"/>
      <c r="J849" s="29"/>
      <c r="K849" s="29"/>
      <c r="M849" s="29"/>
      <c r="N849" s="29"/>
      <c r="O849" s="29"/>
      <c r="Q849" s="29"/>
      <c r="R849" s="29"/>
      <c r="T849" s="29"/>
      <c r="U849" s="29"/>
    </row>
    <row r="850" spans="4:21">
      <c r="D850" s="29"/>
      <c r="E850" s="29"/>
      <c r="G850" s="29"/>
      <c r="H850" s="29"/>
      <c r="J850" s="29"/>
      <c r="K850" s="29"/>
      <c r="M850" s="29"/>
      <c r="N850" s="29"/>
      <c r="O850" s="29"/>
      <c r="Q850" s="29"/>
      <c r="R850" s="29"/>
      <c r="T850" s="29"/>
      <c r="U850" s="29"/>
    </row>
    <row r="851" spans="4:21">
      <c r="D851" s="29"/>
      <c r="E851" s="29"/>
      <c r="G851" s="29"/>
      <c r="H851" s="29"/>
      <c r="J851" s="29"/>
      <c r="K851" s="29"/>
      <c r="M851" s="29"/>
      <c r="N851" s="29"/>
      <c r="O851" s="29"/>
      <c r="Q851" s="29"/>
      <c r="R851" s="29"/>
      <c r="T851" s="29"/>
      <c r="U851" s="29"/>
    </row>
    <row r="852" spans="4:21">
      <c r="D852" s="29"/>
      <c r="E852" s="29"/>
      <c r="G852" s="29"/>
      <c r="H852" s="29"/>
      <c r="J852" s="29"/>
      <c r="K852" s="29"/>
      <c r="M852" s="29"/>
      <c r="N852" s="29"/>
      <c r="O852" s="29"/>
      <c r="Q852" s="29"/>
      <c r="R852" s="29"/>
      <c r="T852" s="29"/>
      <c r="U852" s="29"/>
    </row>
    <row r="853" spans="4:21">
      <c r="D853" s="29"/>
      <c r="E853" s="29"/>
      <c r="G853" s="29"/>
      <c r="H853" s="29"/>
      <c r="J853" s="29"/>
      <c r="K853" s="29"/>
      <c r="M853" s="29"/>
      <c r="N853" s="29"/>
      <c r="O853" s="29"/>
      <c r="Q853" s="29"/>
      <c r="R853" s="29"/>
      <c r="T853" s="29"/>
      <c r="U853" s="29"/>
    </row>
    <row r="854" spans="4:21">
      <c r="D854" s="29"/>
      <c r="E854" s="29"/>
      <c r="G854" s="29"/>
      <c r="H854" s="29"/>
      <c r="J854" s="29"/>
      <c r="K854" s="29"/>
      <c r="M854" s="29"/>
      <c r="N854" s="29"/>
      <c r="O854" s="29"/>
      <c r="Q854" s="29"/>
      <c r="R854" s="29"/>
      <c r="T854" s="29"/>
      <c r="U854" s="29"/>
    </row>
    <row r="855" spans="4:21">
      <c r="D855" s="29"/>
      <c r="E855" s="29"/>
      <c r="G855" s="29"/>
      <c r="H855" s="29"/>
      <c r="J855" s="29"/>
      <c r="K855" s="29"/>
      <c r="M855" s="29"/>
      <c r="N855" s="29"/>
      <c r="O855" s="29"/>
      <c r="Q855" s="29"/>
      <c r="R855" s="29"/>
      <c r="T855" s="29"/>
      <c r="U855" s="29"/>
    </row>
    <row r="856" spans="4:21">
      <c r="D856" s="29"/>
      <c r="E856" s="29"/>
      <c r="G856" s="29"/>
      <c r="H856" s="29"/>
      <c r="J856" s="29"/>
      <c r="K856" s="29"/>
      <c r="M856" s="29"/>
      <c r="N856" s="29"/>
      <c r="O856" s="29"/>
      <c r="Q856" s="29"/>
      <c r="R856" s="29"/>
      <c r="T856" s="29"/>
      <c r="U856" s="29"/>
    </row>
    <row r="857" spans="4:21">
      <c r="D857" s="29"/>
      <c r="E857" s="29"/>
      <c r="G857" s="29"/>
      <c r="H857" s="29"/>
      <c r="J857" s="29"/>
      <c r="K857" s="29"/>
      <c r="M857" s="29"/>
      <c r="N857" s="29"/>
      <c r="O857" s="29"/>
      <c r="Q857" s="29"/>
      <c r="R857" s="29"/>
      <c r="T857" s="29"/>
      <c r="U857" s="29"/>
    </row>
    <row r="858" spans="4:21">
      <c r="D858" s="29"/>
      <c r="E858" s="29"/>
      <c r="G858" s="29"/>
      <c r="H858" s="29"/>
      <c r="J858" s="29"/>
      <c r="K858" s="29"/>
      <c r="M858" s="29"/>
      <c r="N858" s="29"/>
      <c r="O858" s="29"/>
      <c r="Q858" s="29"/>
      <c r="R858" s="29"/>
      <c r="T858" s="29"/>
      <c r="U858" s="29"/>
    </row>
    <row r="859" spans="4:21">
      <c r="D859" s="29"/>
      <c r="E859" s="29"/>
      <c r="G859" s="29"/>
      <c r="H859" s="29"/>
      <c r="J859" s="29"/>
      <c r="K859" s="29"/>
      <c r="M859" s="29"/>
      <c r="N859" s="29"/>
      <c r="O859" s="29"/>
      <c r="Q859" s="29"/>
      <c r="R859" s="29"/>
      <c r="T859" s="29"/>
      <c r="U859" s="29"/>
    </row>
    <row r="860" spans="4:21">
      <c r="D860" s="29"/>
      <c r="E860" s="29"/>
      <c r="G860" s="29"/>
      <c r="H860" s="29"/>
      <c r="J860" s="29"/>
      <c r="K860" s="29"/>
      <c r="M860" s="29"/>
      <c r="N860" s="29"/>
      <c r="O860" s="29"/>
      <c r="Q860" s="29"/>
      <c r="R860" s="29"/>
      <c r="T860" s="29"/>
      <c r="U860" s="29"/>
    </row>
    <row r="861" spans="4:21">
      <c r="D861" s="29"/>
      <c r="E861" s="29"/>
      <c r="G861" s="29"/>
      <c r="H861" s="29"/>
      <c r="J861" s="29"/>
      <c r="K861" s="29"/>
      <c r="M861" s="29"/>
      <c r="N861" s="29"/>
      <c r="O861" s="29"/>
      <c r="Q861" s="29"/>
      <c r="R861" s="29"/>
      <c r="T861" s="29"/>
      <c r="U861" s="29"/>
    </row>
    <row r="862" spans="4:21">
      <c r="D862" s="29"/>
      <c r="E862" s="29"/>
      <c r="G862" s="29"/>
      <c r="H862" s="29"/>
      <c r="J862" s="29"/>
      <c r="K862" s="29"/>
      <c r="M862" s="29"/>
      <c r="N862" s="29"/>
      <c r="O862" s="29"/>
      <c r="Q862" s="29"/>
      <c r="R862" s="29"/>
      <c r="T862" s="29"/>
      <c r="U862" s="29"/>
    </row>
    <row r="863" spans="4:21">
      <c r="D863" s="29"/>
      <c r="E863" s="29"/>
      <c r="G863" s="29"/>
      <c r="H863" s="29"/>
      <c r="J863" s="29"/>
      <c r="K863" s="29"/>
      <c r="M863" s="29"/>
      <c r="N863" s="29"/>
      <c r="O863" s="29"/>
      <c r="Q863" s="29"/>
      <c r="R863" s="29"/>
      <c r="T863" s="29"/>
      <c r="U863" s="29"/>
    </row>
    <row r="864" spans="4:21">
      <c r="D864" s="29"/>
      <c r="E864" s="29"/>
      <c r="G864" s="29"/>
      <c r="H864" s="29"/>
      <c r="J864" s="29"/>
      <c r="K864" s="29"/>
      <c r="M864" s="29"/>
      <c r="N864" s="29"/>
      <c r="O864" s="29"/>
      <c r="Q864" s="29"/>
      <c r="R864" s="29"/>
      <c r="T864" s="29"/>
      <c r="U864" s="29"/>
    </row>
    <row r="865" spans="4:21">
      <c r="D865" s="29"/>
      <c r="E865" s="29"/>
      <c r="G865" s="29"/>
      <c r="H865" s="29"/>
      <c r="J865" s="29"/>
      <c r="K865" s="29"/>
      <c r="M865" s="29"/>
      <c r="N865" s="29"/>
      <c r="O865" s="29"/>
      <c r="Q865" s="29"/>
      <c r="R865" s="29"/>
      <c r="T865" s="29"/>
      <c r="U865" s="29"/>
    </row>
    <row r="866" spans="4:21">
      <c r="D866" s="29"/>
      <c r="E866" s="29"/>
      <c r="G866" s="29"/>
      <c r="H866" s="29"/>
      <c r="J866" s="29"/>
      <c r="K866" s="29"/>
      <c r="M866" s="29"/>
      <c r="N866" s="29"/>
      <c r="O866" s="29"/>
      <c r="Q866" s="29"/>
      <c r="R866" s="29"/>
      <c r="T866" s="29"/>
      <c r="U866" s="29"/>
    </row>
    <row r="867" spans="4:21">
      <c r="D867" s="29"/>
      <c r="E867" s="29"/>
      <c r="G867" s="29"/>
      <c r="H867" s="29"/>
      <c r="J867" s="29"/>
      <c r="K867" s="29"/>
      <c r="M867" s="29"/>
      <c r="N867" s="29"/>
      <c r="O867" s="29"/>
      <c r="Q867" s="29"/>
      <c r="R867" s="29"/>
      <c r="T867" s="29"/>
      <c r="U867" s="29"/>
    </row>
    <row r="868" spans="4:21">
      <c r="D868" s="29"/>
      <c r="E868" s="29"/>
      <c r="G868" s="29"/>
      <c r="H868" s="29"/>
      <c r="J868" s="29"/>
      <c r="K868" s="29"/>
      <c r="M868" s="29"/>
      <c r="N868" s="29"/>
      <c r="O868" s="29"/>
      <c r="Q868" s="29"/>
      <c r="R868" s="29"/>
      <c r="T868" s="29"/>
      <c r="U868" s="29"/>
    </row>
    <row r="869" spans="4:21">
      <c r="D869" s="29"/>
      <c r="E869" s="29"/>
      <c r="G869" s="29"/>
      <c r="H869" s="29"/>
      <c r="J869" s="29"/>
      <c r="K869" s="29"/>
      <c r="M869" s="29"/>
      <c r="N869" s="29"/>
      <c r="O869" s="29"/>
      <c r="Q869" s="29"/>
      <c r="R869" s="29"/>
      <c r="T869" s="29"/>
      <c r="U869" s="29"/>
    </row>
    <row r="870" spans="4:21">
      <c r="D870" s="29"/>
      <c r="E870" s="29"/>
      <c r="G870" s="29"/>
      <c r="H870" s="29"/>
      <c r="J870" s="29"/>
      <c r="K870" s="29"/>
      <c r="M870" s="29"/>
      <c r="N870" s="29"/>
      <c r="O870" s="29"/>
      <c r="Q870" s="29"/>
      <c r="R870" s="29"/>
      <c r="T870" s="29"/>
      <c r="U870" s="29"/>
    </row>
    <row r="871" spans="4:21">
      <c r="D871" s="29"/>
      <c r="E871" s="29"/>
      <c r="G871" s="29"/>
      <c r="H871" s="29"/>
      <c r="J871" s="29"/>
      <c r="K871" s="29"/>
      <c r="M871" s="29"/>
      <c r="N871" s="29"/>
      <c r="O871" s="29"/>
      <c r="Q871" s="29"/>
      <c r="R871" s="29"/>
      <c r="T871" s="29"/>
      <c r="U871" s="29"/>
    </row>
    <row r="872" spans="4:21">
      <c r="D872" s="29"/>
      <c r="E872" s="29"/>
      <c r="G872" s="29"/>
      <c r="H872" s="29"/>
      <c r="J872" s="29"/>
      <c r="K872" s="29"/>
      <c r="M872" s="29"/>
      <c r="N872" s="29"/>
      <c r="O872" s="29"/>
      <c r="Q872" s="29"/>
      <c r="R872" s="29"/>
      <c r="T872" s="29"/>
      <c r="U872" s="29"/>
    </row>
    <row r="873" spans="4:21">
      <c r="D873" s="29"/>
      <c r="E873" s="29"/>
      <c r="G873" s="29"/>
      <c r="H873" s="29"/>
      <c r="J873" s="29"/>
      <c r="K873" s="29"/>
      <c r="M873" s="29"/>
      <c r="N873" s="29"/>
      <c r="O873" s="29"/>
      <c r="Q873" s="29"/>
      <c r="R873" s="29"/>
      <c r="T873" s="29"/>
      <c r="U873" s="29"/>
    </row>
    <row r="874" spans="4:21">
      <c r="D874" s="29"/>
      <c r="E874" s="29"/>
      <c r="G874" s="29"/>
      <c r="H874" s="29"/>
      <c r="J874" s="29"/>
      <c r="K874" s="29"/>
      <c r="M874" s="29"/>
      <c r="N874" s="29"/>
      <c r="O874" s="29"/>
      <c r="Q874" s="29"/>
      <c r="R874" s="29"/>
      <c r="T874" s="29"/>
      <c r="U874" s="29"/>
    </row>
    <row r="875" spans="4:21">
      <c r="D875" s="29"/>
      <c r="E875" s="29"/>
      <c r="G875" s="29"/>
      <c r="H875" s="29"/>
      <c r="J875" s="29"/>
      <c r="K875" s="29"/>
      <c r="M875" s="29"/>
      <c r="N875" s="29"/>
      <c r="O875" s="29"/>
      <c r="Q875" s="29"/>
      <c r="R875" s="29"/>
      <c r="T875" s="29"/>
      <c r="U875" s="29"/>
    </row>
    <row r="876" spans="4:21">
      <c r="D876" s="29"/>
      <c r="E876" s="29"/>
      <c r="G876" s="29"/>
      <c r="H876" s="29"/>
      <c r="J876" s="29"/>
      <c r="K876" s="29"/>
      <c r="M876" s="29"/>
      <c r="N876" s="29"/>
      <c r="O876" s="29"/>
      <c r="Q876" s="29"/>
      <c r="R876" s="29"/>
      <c r="T876" s="29"/>
      <c r="U876" s="29"/>
    </row>
    <row r="877" spans="4:21">
      <c r="D877" s="29"/>
      <c r="E877" s="29"/>
      <c r="G877" s="29"/>
      <c r="H877" s="29"/>
      <c r="J877" s="29"/>
      <c r="K877" s="29"/>
      <c r="M877" s="29"/>
      <c r="N877" s="29"/>
      <c r="O877" s="29"/>
      <c r="Q877" s="29"/>
      <c r="R877" s="29"/>
      <c r="T877" s="29"/>
      <c r="U877" s="29"/>
    </row>
    <row r="878" spans="4:21">
      <c r="D878" s="29"/>
      <c r="E878" s="29"/>
      <c r="G878" s="29"/>
      <c r="H878" s="29"/>
      <c r="J878" s="29"/>
      <c r="K878" s="29"/>
      <c r="M878" s="29"/>
      <c r="N878" s="29"/>
      <c r="O878" s="29"/>
      <c r="Q878" s="29"/>
      <c r="R878" s="29"/>
      <c r="T878" s="29"/>
      <c r="U878" s="29"/>
    </row>
    <row r="879" spans="4:21">
      <c r="D879" s="29"/>
      <c r="E879" s="29"/>
      <c r="G879" s="29"/>
      <c r="H879" s="29"/>
      <c r="J879" s="29"/>
      <c r="K879" s="29"/>
      <c r="M879" s="29"/>
      <c r="N879" s="29"/>
      <c r="O879" s="29"/>
      <c r="Q879" s="29"/>
      <c r="R879" s="29"/>
      <c r="T879" s="29"/>
      <c r="U879" s="29"/>
    </row>
    <row r="880" spans="4:21">
      <c r="D880" s="29"/>
      <c r="E880" s="29"/>
      <c r="G880" s="29"/>
      <c r="H880" s="29"/>
      <c r="J880" s="29"/>
      <c r="K880" s="29"/>
      <c r="M880" s="29"/>
      <c r="N880" s="29"/>
      <c r="O880" s="29"/>
      <c r="Q880" s="29"/>
      <c r="R880" s="29"/>
      <c r="T880" s="29"/>
      <c r="U880" s="29"/>
    </row>
    <row r="881" spans="4:21">
      <c r="D881" s="29"/>
      <c r="E881" s="29"/>
      <c r="G881" s="29"/>
      <c r="H881" s="29"/>
      <c r="J881" s="29"/>
      <c r="K881" s="29"/>
      <c r="M881" s="29"/>
      <c r="N881" s="29"/>
      <c r="O881" s="29"/>
      <c r="Q881" s="29"/>
      <c r="R881" s="29"/>
      <c r="T881" s="29"/>
      <c r="U881" s="29"/>
    </row>
    <row r="882" spans="4:21">
      <c r="D882" s="29"/>
      <c r="E882" s="29"/>
      <c r="G882" s="29"/>
      <c r="H882" s="29"/>
      <c r="J882" s="29"/>
      <c r="K882" s="29"/>
      <c r="M882" s="29"/>
      <c r="N882" s="29"/>
      <c r="O882" s="29"/>
      <c r="Q882" s="29"/>
      <c r="R882" s="29"/>
      <c r="T882" s="29"/>
      <c r="U882" s="29"/>
    </row>
    <row r="883" spans="4:21">
      <c r="D883" s="29"/>
      <c r="E883" s="29"/>
      <c r="G883" s="29"/>
      <c r="H883" s="29"/>
      <c r="J883" s="29"/>
      <c r="K883" s="29"/>
      <c r="M883" s="29"/>
      <c r="N883" s="29"/>
      <c r="O883" s="29"/>
      <c r="Q883" s="29"/>
      <c r="R883" s="29"/>
      <c r="T883" s="29"/>
      <c r="U883" s="29"/>
    </row>
    <row r="884" spans="4:21">
      <c r="D884" s="29"/>
      <c r="E884" s="29"/>
      <c r="G884" s="29"/>
      <c r="H884" s="29"/>
      <c r="J884" s="29"/>
      <c r="K884" s="29"/>
      <c r="M884" s="29"/>
      <c r="N884" s="29"/>
      <c r="O884" s="29"/>
      <c r="Q884" s="29"/>
      <c r="R884" s="29"/>
      <c r="T884" s="29"/>
      <c r="U884" s="29"/>
    </row>
    <row r="885" spans="4:21">
      <c r="D885" s="29"/>
      <c r="E885" s="29"/>
      <c r="G885" s="29"/>
      <c r="H885" s="29"/>
      <c r="J885" s="29"/>
      <c r="K885" s="29"/>
      <c r="M885" s="29"/>
      <c r="N885" s="29"/>
      <c r="O885" s="29"/>
      <c r="Q885" s="29"/>
      <c r="R885" s="29"/>
      <c r="T885" s="29"/>
      <c r="U885" s="29"/>
    </row>
    <row r="886" spans="4:21">
      <c r="D886" s="29"/>
      <c r="E886" s="29"/>
      <c r="G886" s="29"/>
      <c r="H886" s="29"/>
      <c r="J886" s="29"/>
      <c r="K886" s="29"/>
      <c r="M886" s="29"/>
      <c r="N886" s="29"/>
      <c r="O886" s="29"/>
      <c r="Q886" s="29"/>
      <c r="R886" s="29"/>
      <c r="T886" s="29"/>
      <c r="U886" s="29"/>
    </row>
    <row r="887" spans="4:21">
      <c r="D887" s="29"/>
      <c r="E887" s="29"/>
      <c r="G887" s="29"/>
      <c r="H887" s="29"/>
      <c r="J887" s="29"/>
      <c r="K887" s="29"/>
      <c r="M887" s="29"/>
      <c r="N887" s="29"/>
      <c r="O887" s="29"/>
      <c r="Q887" s="29"/>
      <c r="R887" s="29"/>
      <c r="T887" s="29"/>
      <c r="U887" s="29"/>
    </row>
    <row r="888" spans="4:21">
      <c r="D888" s="29"/>
      <c r="E888" s="29"/>
      <c r="G888" s="29"/>
      <c r="H888" s="29"/>
      <c r="J888" s="29"/>
      <c r="K888" s="29"/>
      <c r="M888" s="29"/>
      <c r="N888" s="29"/>
      <c r="O888" s="29"/>
      <c r="Q888" s="29"/>
      <c r="R888" s="29"/>
      <c r="T888" s="29"/>
      <c r="U888" s="29"/>
    </row>
    <row r="889" spans="4:21">
      <c r="D889" s="29"/>
      <c r="E889" s="29"/>
      <c r="G889" s="29"/>
      <c r="H889" s="29"/>
      <c r="J889" s="29"/>
      <c r="K889" s="29"/>
      <c r="M889" s="29"/>
      <c r="N889" s="29"/>
      <c r="O889" s="29"/>
      <c r="Q889" s="29"/>
      <c r="R889" s="29"/>
      <c r="T889" s="29"/>
      <c r="U889" s="29"/>
    </row>
    <row r="890" spans="4:21">
      <c r="D890" s="29"/>
      <c r="E890" s="29"/>
      <c r="G890" s="29"/>
      <c r="H890" s="29"/>
      <c r="J890" s="29"/>
      <c r="K890" s="29"/>
      <c r="M890" s="29"/>
      <c r="N890" s="29"/>
      <c r="O890" s="29"/>
      <c r="Q890" s="29"/>
      <c r="R890" s="29"/>
      <c r="T890" s="29"/>
      <c r="U890" s="29"/>
    </row>
    <row r="891" spans="4:21">
      <c r="D891" s="29"/>
      <c r="E891" s="29"/>
      <c r="G891" s="29"/>
      <c r="H891" s="29"/>
      <c r="J891" s="29"/>
      <c r="K891" s="29"/>
      <c r="M891" s="29"/>
      <c r="N891" s="29"/>
      <c r="O891" s="29"/>
      <c r="Q891" s="29"/>
      <c r="R891" s="29"/>
      <c r="T891" s="29"/>
      <c r="U891" s="29"/>
    </row>
    <row r="892" spans="4:21">
      <c r="D892" s="29"/>
      <c r="E892" s="29"/>
      <c r="G892" s="29"/>
      <c r="H892" s="29"/>
      <c r="J892" s="29"/>
      <c r="K892" s="29"/>
      <c r="M892" s="29"/>
      <c r="N892" s="29"/>
      <c r="O892" s="29"/>
      <c r="Q892" s="29"/>
      <c r="R892" s="29"/>
      <c r="T892" s="29"/>
      <c r="U892" s="29"/>
    </row>
    <row r="893" spans="4:21">
      <c r="D893" s="29"/>
      <c r="E893" s="29"/>
      <c r="G893" s="29"/>
      <c r="H893" s="29"/>
      <c r="J893" s="29"/>
      <c r="K893" s="29"/>
      <c r="M893" s="29"/>
      <c r="N893" s="29"/>
      <c r="O893" s="29"/>
      <c r="Q893" s="29"/>
      <c r="R893" s="29"/>
      <c r="T893" s="29"/>
      <c r="U893" s="29"/>
    </row>
    <row r="894" spans="4:21">
      <c r="D894" s="29"/>
      <c r="E894" s="29"/>
      <c r="G894" s="29"/>
      <c r="H894" s="29"/>
      <c r="J894" s="29"/>
      <c r="K894" s="29"/>
      <c r="M894" s="29"/>
      <c r="N894" s="29"/>
      <c r="O894" s="29"/>
      <c r="Q894" s="29"/>
      <c r="R894" s="29"/>
      <c r="T894" s="29"/>
      <c r="U894" s="29"/>
    </row>
    <row r="895" spans="4:21">
      <c r="D895" s="29"/>
      <c r="E895" s="29"/>
      <c r="G895" s="29"/>
      <c r="H895" s="29"/>
      <c r="J895" s="29"/>
      <c r="K895" s="29"/>
      <c r="M895" s="29"/>
      <c r="N895" s="29"/>
      <c r="O895" s="29"/>
      <c r="Q895" s="29"/>
      <c r="R895" s="29"/>
      <c r="T895" s="29"/>
      <c r="U895" s="29"/>
    </row>
    <row r="896" spans="4:21">
      <c r="D896" s="29"/>
      <c r="E896" s="29"/>
      <c r="G896" s="29"/>
      <c r="H896" s="29"/>
      <c r="J896" s="29"/>
      <c r="K896" s="29"/>
      <c r="M896" s="29"/>
      <c r="N896" s="29"/>
      <c r="O896" s="29"/>
      <c r="Q896" s="29"/>
      <c r="R896" s="29"/>
      <c r="T896" s="29"/>
      <c r="U896" s="29"/>
    </row>
    <row r="897" spans="4:21">
      <c r="D897" s="29"/>
      <c r="E897" s="29"/>
      <c r="G897" s="29"/>
      <c r="H897" s="29"/>
      <c r="J897" s="29"/>
      <c r="K897" s="29"/>
      <c r="M897" s="29"/>
      <c r="N897" s="29"/>
      <c r="O897" s="29"/>
      <c r="Q897" s="29"/>
      <c r="R897" s="29"/>
      <c r="T897" s="29"/>
      <c r="U897" s="29"/>
    </row>
    <row r="898" spans="4:21">
      <c r="D898" s="29"/>
      <c r="E898" s="29"/>
      <c r="G898" s="29"/>
      <c r="H898" s="29"/>
      <c r="J898" s="29"/>
      <c r="K898" s="29"/>
      <c r="M898" s="29"/>
      <c r="N898" s="29"/>
      <c r="O898" s="29"/>
      <c r="Q898" s="29"/>
      <c r="R898" s="29"/>
      <c r="T898" s="29"/>
      <c r="U898" s="29"/>
    </row>
    <row r="899" spans="4:21">
      <c r="D899" s="29"/>
      <c r="E899" s="29"/>
      <c r="G899" s="29"/>
      <c r="H899" s="29"/>
      <c r="J899" s="29"/>
      <c r="K899" s="29"/>
      <c r="M899" s="29"/>
      <c r="N899" s="29"/>
      <c r="O899" s="29"/>
      <c r="Q899" s="29"/>
      <c r="R899" s="29"/>
      <c r="T899" s="29"/>
      <c r="U899" s="29"/>
    </row>
    <row r="900" spans="4:21">
      <c r="D900" s="29"/>
      <c r="E900" s="29"/>
      <c r="G900" s="29"/>
      <c r="H900" s="29"/>
      <c r="J900" s="29"/>
      <c r="K900" s="29"/>
      <c r="M900" s="29"/>
      <c r="N900" s="29"/>
      <c r="O900" s="29"/>
      <c r="Q900" s="29"/>
      <c r="R900" s="29"/>
      <c r="T900" s="29"/>
      <c r="U900" s="29"/>
    </row>
    <row r="901" spans="4:21">
      <c r="D901" s="29"/>
      <c r="E901" s="29"/>
      <c r="G901" s="29"/>
      <c r="H901" s="29"/>
      <c r="J901" s="29"/>
      <c r="K901" s="29"/>
      <c r="M901" s="29"/>
      <c r="N901" s="29"/>
      <c r="O901" s="29"/>
      <c r="Q901" s="29"/>
      <c r="R901" s="29"/>
      <c r="T901" s="29"/>
      <c r="U901" s="29"/>
    </row>
    <row r="902" spans="4:21">
      <c r="D902" s="29"/>
      <c r="E902" s="29"/>
      <c r="G902" s="29"/>
      <c r="H902" s="29"/>
      <c r="J902" s="29"/>
      <c r="K902" s="29"/>
      <c r="M902" s="29"/>
      <c r="N902" s="29"/>
      <c r="O902" s="29"/>
      <c r="Q902" s="29"/>
      <c r="R902" s="29"/>
      <c r="T902" s="29"/>
      <c r="U902" s="29"/>
    </row>
    <row r="903" spans="4:21">
      <c r="D903" s="29"/>
      <c r="E903" s="29"/>
      <c r="G903" s="29"/>
      <c r="H903" s="29"/>
      <c r="J903" s="29"/>
      <c r="K903" s="29"/>
      <c r="M903" s="29"/>
      <c r="N903" s="29"/>
      <c r="O903" s="29"/>
      <c r="Q903" s="29"/>
      <c r="R903" s="29"/>
      <c r="T903" s="29"/>
      <c r="U903" s="29"/>
    </row>
    <row r="904" spans="4:21">
      <c r="D904" s="29"/>
      <c r="E904" s="29"/>
      <c r="G904" s="29"/>
      <c r="J904" s="29"/>
      <c r="K904" s="29"/>
      <c r="M904" s="29"/>
      <c r="N904" s="29"/>
      <c r="O904" s="29"/>
      <c r="Q904" s="29"/>
      <c r="R904" s="29"/>
      <c r="T904" s="29"/>
      <c r="U904" s="29"/>
    </row>
    <row r="905" spans="4:21">
      <c r="D905" s="29"/>
      <c r="E905" s="29"/>
      <c r="G905" s="29"/>
      <c r="J905" s="29"/>
      <c r="K905" s="29"/>
      <c r="M905" s="29"/>
      <c r="N905" s="29"/>
      <c r="O905" s="29"/>
      <c r="Q905" s="29"/>
      <c r="R905" s="29"/>
      <c r="T905" s="29"/>
      <c r="U905" s="29"/>
    </row>
    <row r="906" spans="4:21">
      <c r="D906" s="29"/>
      <c r="E906" s="29"/>
      <c r="G906" s="29"/>
      <c r="J906" s="29"/>
      <c r="K906" s="29"/>
      <c r="M906" s="29"/>
      <c r="N906" s="29"/>
      <c r="O906" s="29"/>
      <c r="Q906" s="29"/>
      <c r="R906" s="29"/>
      <c r="T906" s="29"/>
      <c r="U906" s="29"/>
    </row>
    <row r="907" spans="4:21">
      <c r="D907" s="29"/>
      <c r="E907" s="29"/>
      <c r="G907" s="29"/>
      <c r="J907" s="29"/>
      <c r="K907" s="29"/>
      <c r="M907" s="29"/>
      <c r="N907" s="29"/>
      <c r="O907" s="29"/>
      <c r="Q907" s="29"/>
      <c r="R907" s="29"/>
      <c r="T907" s="29"/>
      <c r="U907" s="29"/>
    </row>
    <row r="908" spans="4:21">
      <c r="D908" s="29"/>
      <c r="E908" s="29"/>
      <c r="G908" s="29"/>
      <c r="J908" s="29"/>
      <c r="K908" s="29"/>
      <c r="M908" s="29"/>
      <c r="N908" s="29"/>
      <c r="O908" s="29"/>
      <c r="Q908" s="29"/>
      <c r="R908" s="29"/>
      <c r="T908" s="29"/>
      <c r="U908" s="29"/>
    </row>
    <row r="909" spans="4:21">
      <c r="D909" s="29"/>
      <c r="E909" s="29"/>
      <c r="G909" s="29"/>
      <c r="J909" s="29"/>
      <c r="K909" s="29"/>
      <c r="M909" s="29"/>
      <c r="N909" s="29"/>
      <c r="O909" s="29"/>
      <c r="Q909" s="29"/>
      <c r="R909" s="29"/>
      <c r="T909" s="29"/>
      <c r="U909" s="29"/>
    </row>
    <row r="910" spans="4:21">
      <c r="D910" s="29"/>
      <c r="E910" s="29"/>
      <c r="G910" s="29"/>
      <c r="J910" s="29"/>
      <c r="K910" s="29"/>
      <c r="M910" s="29"/>
      <c r="N910" s="29"/>
      <c r="O910" s="29"/>
      <c r="Q910" s="29"/>
      <c r="R910" s="29"/>
      <c r="T910" s="29"/>
      <c r="U910" s="29"/>
    </row>
    <row r="911" spans="4:21">
      <c r="D911" s="29"/>
      <c r="E911" s="29"/>
      <c r="G911" s="29"/>
      <c r="J911" s="29"/>
      <c r="K911" s="29"/>
      <c r="M911" s="29"/>
      <c r="N911" s="29"/>
      <c r="O911" s="29"/>
      <c r="Q911" s="29"/>
      <c r="R911" s="29"/>
      <c r="T911" s="29"/>
      <c r="U911" s="29"/>
    </row>
    <row r="912" spans="4:21">
      <c r="D912" s="29"/>
      <c r="E912" s="29"/>
      <c r="G912" s="29"/>
      <c r="J912" s="29"/>
      <c r="K912" s="29"/>
      <c r="M912" s="29"/>
      <c r="N912" s="29"/>
      <c r="O912" s="29"/>
      <c r="Q912" s="29"/>
      <c r="R912" s="29"/>
      <c r="T912" s="29"/>
      <c r="U912" s="29"/>
    </row>
    <row r="913" spans="4:21">
      <c r="D913" s="29"/>
      <c r="E913" s="29"/>
      <c r="G913" s="29"/>
      <c r="J913" s="29"/>
      <c r="K913" s="29"/>
      <c r="M913" s="29"/>
      <c r="N913" s="29"/>
      <c r="O913" s="29"/>
      <c r="Q913" s="29"/>
      <c r="R913" s="29"/>
      <c r="T913" s="29"/>
      <c r="U913" s="29"/>
    </row>
    <row r="914" spans="4:21">
      <c r="D914" s="29"/>
      <c r="E914" s="29"/>
      <c r="G914" s="29"/>
      <c r="J914" s="29"/>
      <c r="K914" s="29"/>
      <c r="M914" s="29"/>
      <c r="N914" s="29"/>
      <c r="O914" s="29"/>
      <c r="Q914" s="29"/>
      <c r="R914" s="29"/>
      <c r="T914" s="29"/>
      <c r="U914" s="29"/>
    </row>
    <row r="915" spans="4:21">
      <c r="D915" s="29"/>
      <c r="E915" s="29"/>
      <c r="G915" s="29"/>
      <c r="J915" s="29"/>
      <c r="K915" s="29"/>
      <c r="M915" s="29"/>
      <c r="N915" s="29"/>
      <c r="O915" s="29"/>
      <c r="Q915" s="29"/>
      <c r="R915" s="29"/>
      <c r="T915" s="29"/>
      <c r="U915" s="29"/>
    </row>
    <row r="916" spans="4:21">
      <c r="D916" s="29"/>
      <c r="E916" s="29"/>
      <c r="G916" s="29"/>
      <c r="J916" s="29"/>
      <c r="K916" s="29"/>
      <c r="M916" s="29"/>
      <c r="N916" s="29"/>
      <c r="O916" s="29"/>
      <c r="Q916" s="29"/>
      <c r="R916" s="29"/>
      <c r="T916" s="29"/>
      <c r="U916" s="29"/>
    </row>
    <row r="917" spans="4:21">
      <c r="D917" s="29"/>
      <c r="E917" s="29"/>
      <c r="G917" s="29"/>
      <c r="J917" s="29"/>
      <c r="K917" s="29"/>
      <c r="M917" s="29"/>
      <c r="N917" s="29"/>
      <c r="O917" s="29"/>
      <c r="Q917" s="29"/>
      <c r="R917" s="29"/>
      <c r="T917" s="29"/>
      <c r="U917" s="29"/>
    </row>
    <row r="918" spans="4:21">
      <c r="D918" s="29"/>
      <c r="E918" s="29"/>
      <c r="G918" s="29"/>
      <c r="J918" s="29"/>
      <c r="K918" s="29"/>
      <c r="M918" s="29"/>
      <c r="N918" s="29"/>
      <c r="O918" s="29"/>
      <c r="Q918" s="29"/>
      <c r="R918" s="29"/>
      <c r="T918" s="29"/>
      <c r="U918" s="29"/>
    </row>
    <row r="919" spans="4:21">
      <c r="D919" s="29"/>
      <c r="E919" s="29"/>
      <c r="G919" s="29"/>
      <c r="J919" s="29"/>
      <c r="K919" s="29"/>
      <c r="M919" s="29"/>
      <c r="N919" s="29"/>
      <c r="O919" s="29"/>
      <c r="Q919" s="29"/>
      <c r="R919" s="29"/>
      <c r="T919" s="29"/>
      <c r="U919" s="29"/>
    </row>
    <row r="920" spans="4:21">
      <c r="D920" s="29"/>
      <c r="E920" s="29"/>
      <c r="G920" s="29"/>
      <c r="J920" s="29"/>
      <c r="K920" s="29"/>
      <c r="M920" s="29"/>
      <c r="N920" s="29"/>
      <c r="O920" s="29"/>
      <c r="Q920" s="29"/>
      <c r="R920" s="29"/>
      <c r="T920" s="29"/>
      <c r="U920" s="29"/>
    </row>
    <row r="921" spans="4:21">
      <c r="D921" s="29"/>
      <c r="E921" s="29"/>
      <c r="G921" s="29"/>
      <c r="J921" s="29"/>
      <c r="K921" s="29"/>
      <c r="M921" s="29"/>
      <c r="N921" s="29"/>
      <c r="O921" s="29"/>
      <c r="Q921" s="29"/>
      <c r="R921" s="29"/>
      <c r="T921" s="29"/>
      <c r="U921" s="29"/>
    </row>
    <row r="922" spans="4:21">
      <c r="D922" s="29"/>
      <c r="E922" s="29"/>
      <c r="G922" s="29"/>
      <c r="J922" s="29"/>
      <c r="K922" s="29"/>
      <c r="M922" s="29"/>
      <c r="N922" s="29"/>
      <c r="O922" s="29"/>
      <c r="Q922" s="29"/>
      <c r="R922" s="29"/>
      <c r="T922" s="29"/>
      <c r="U922" s="29"/>
    </row>
    <row r="923" spans="4:21">
      <c r="D923" s="29"/>
      <c r="E923" s="29"/>
      <c r="G923" s="29"/>
      <c r="J923" s="29"/>
      <c r="K923" s="29"/>
      <c r="M923" s="29"/>
      <c r="N923" s="29"/>
      <c r="O923" s="29"/>
      <c r="Q923" s="29"/>
      <c r="R923" s="29"/>
      <c r="T923" s="29"/>
      <c r="U923" s="29"/>
    </row>
    <row r="924" spans="4:21">
      <c r="D924" s="29"/>
      <c r="E924" s="29"/>
      <c r="G924" s="29"/>
      <c r="J924" s="29"/>
      <c r="K924" s="29"/>
      <c r="M924" s="29"/>
      <c r="N924" s="29"/>
      <c r="O924" s="29"/>
      <c r="Q924" s="29"/>
      <c r="R924" s="29"/>
      <c r="T924" s="29"/>
      <c r="U924" s="29"/>
    </row>
    <row r="925" spans="4:21">
      <c r="D925" s="29"/>
      <c r="E925" s="29"/>
      <c r="G925" s="29"/>
      <c r="J925" s="29"/>
      <c r="K925" s="29"/>
      <c r="M925" s="29"/>
      <c r="N925" s="29"/>
      <c r="O925" s="29"/>
      <c r="Q925" s="29"/>
      <c r="R925" s="29"/>
      <c r="T925" s="29"/>
      <c r="U925" s="29"/>
    </row>
    <row r="926" spans="4:21">
      <c r="D926" s="29"/>
      <c r="E926" s="29"/>
      <c r="G926" s="29"/>
      <c r="J926" s="29"/>
      <c r="K926" s="29"/>
      <c r="M926" s="29"/>
      <c r="N926" s="29"/>
      <c r="O926" s="29"/>
      <c r="Q926" s="29"/>
      <c r="R926" s="29"/>
      <c r="T926" s="29"/>
      <c r="U926" s="29"/>
    </row>
    <row r="927" spans="4:21">
      <c r="D927" s="29"/>
      <c r="E927" s="29"/>
      <c r="G927" s="29"/>
      <c r="J927" s="29"/>
      <c r="K927" s="29"/>
      <c r="M927" s="29"/>
      <c r="N927" s="29"/>
      <c r="O927" s="29"/>
      <c r="Q927" s="29"/>
      <c r="R927" s="29"/>
      <c r="T927" s="29"/>
      <c r="U927" s="29"/>
    </row>
    <row r="928" spans="4:21">
      <c r="D928" s="29"/>
      <c r="E928" s="29"/>
      <c r="G928" s="29"/>
      <c r="J928" s="29"/>
      <c r="K928" s="29"/>
      <c r="M928" s="29"/>
      <c r="N928" s="29"/>
      <c r="O928" s="29"/>
      <c r="Q928" s="29"/>
      <c r="R928" s="29"/>
      <c r="T928" s="29"/>
      <c r="U928" s="29"/>
    </row>
    <row r="929" spans="4:21">
      <c r="D929" s="29"/>
      <c r="E929" s="29"/>
      <c r="G929" s="29"/>
      <c r="J929" s="29"/>
      <c r="K929" s="29"/>
      <c r="M929" s="29"/>
      <c r="N929" s="29"/>
      <c r="O929" s="29"/>
      <c r="Q929" s="29"/>
      <c r="R929" s="29"/>
      <c r="T929" s="29"/>
      <c r="U929" s="29"/>
    </row>
    <row r="930" spans="4:21">
      <c r="D930" s="29"/>
      <c r="E930" s="29"/>
      <c r="G930" s="29"/>
      <c r="J930" s="29"/>
      <c r="K930" s="29"/>
      <c r="M930" s="29"/>
      <c r="N930" s="29"/>
      <c r="O930" s="29"/>
      <c r="Q930" s="29"/>
      <c r="R930" s="29"/>
      <c r="T930" s="29"/>
      <c r="U930" s="29"/>
    </row>
    <row r="931" spans="4:21">
      <c r="D931" s="29"/>
      <c r="E931" s="29"/>
      <c r="G931" s="29"/>
      <c r="J931" s="29"/>
      <c r="K931" s="29"/>
      <c r="M931" s="29"/>
      <c r="N931" s="29"/>
      <c r="O931" s="29"/>
      <c r="Q931" s="29"/>
      <c r="R931" s="29"/>
      <c r="T931" s="29"/>
      <c r="U931" s="29"/>
    </row>
    <row r="932" spans="4:21">
      <c r="D932" s="29"/>
      <c r="E932" s="29"/>
      <c r="G932" s="29"/>
      <c r="J932" s="29"/>
      <c r="K932" s="29"/>
      <c r="M932" s="29"/>
      <c r="N932" s="29"/>
      <c r="O932" s="29"/>
      <c r="Q932" s="29"/>
      <c r="R932" s="29"/>
      <c r="T932" s="29"/>
      <c r="U932" s="29"/>
    </row>
    <row r="933" spans="4:21">
      <c r="D933" s="29"/>
      <c r="E933" s="29"/>
      <c r="G933" s="29"/>
      <c r="J933" s="29"/>
      <c r="K933" s="29"/>
      <c r="M933" s="29"/>
      <c r="N933" s="29"/>
      <c r="O933" s="29"/>
      <c r="Q933" s="29"/>
      <c r="R933" s="29"/>
      <c r="T933" s="29"/>
      <c r="U933" s="29"/>
    </row>
    <row r="934" spans="4:21">
      <c r="D934" s="29"/>
      <c r="E934" s="29"/>
      <c r="G934" s="29"/>
      <c r="J934" s="29"/>
      <c r="K934" s="29"/>
      <c r="M934" s="29"/>
      <c r="N934" s="29"/>
      <c r="O934" s="29"/>
      <c r="Q934" s="29"/>
      <c r="R934" s="29"/>
      <c r="T934" s="29"/>
      <c r="U934" s="29"/>
    </row>
    <row r="935" spans="4:21">
      <c r="D935" s="29"/>
      <c r="E935" s="29"/>
      <c r="G935" s="29"/>
      <c r="J935" s="29"/>
      <c r="K935" s="29"/>
      <c r="M935" s="29"/>
      <c r="N935" s="29"/>
      <c r="O935" s="29"/>
      <c r="Q935" s="29"/>
      <c r="R935" s="29"/>
      <c r="T935" s="29"/>
      <c r="U935" s="29"/>
    </row>
    <row r="936" spans="4:21">
      <c r="D936" s="29"/>
      <c r="E936" s="29"/>
      <c r="G936" s="29"/>
      <c r="J936" s="29"/>
      <c r="K936" s="29"/>
      <c r="M936" s="29"/>
      <c r="N936" s="29"/>
      <c r="O936" s="29"/>
      <c r="Q936" s="29"/>
      <c r="R936" s="29"/>
      <c r="T936" s="29"/>
      <c r="U936" s="29"/>
    </row>
    <row r="937" spans="4:21">
      <c r="D937" s="29"/>
      <c r="E937" s="29"/>
      <c r="G937" s="29"/>
      <c r="J937" s="29"/>
      <c r="K937" s="29"/>
      <c r="M937" s="29"/>
      <c r="N937" s="29"/>
      <c r="O937" s="29"/>
      <c r="Q937" s="29"/>
      <c r="R937" s="29"/>
      <c r="T937" s="29"/>
      <c r="U937" s="29"/>
    </row>
    <row r="938" spans="4:21">
      <c r="D938" s="29"/>
      <c r="E938" s="29"/>
      <c r="G938" s="29"/>
      <c r="J938" s="29"/>
      <c r="K938" s="29"/>
      <c r="M938" s="29"/>
      <c r="N938" s="29"/>
      <c r="O938" s="29"/>
      <c r="Q938" s="29"/>
      <c r="R938" s="29"/>
      <c r="T938" s="29"/>
      <c r="U938" s="29"/>
    </row>
    <row r="939" spans="4:21">
      <c r="D939" s="29"/>
      <c r="E939" s="29"/>
      <c r="G939" s="29"/>
      <c r="J939" s="29"/>
      <c r="K939" s="29"/>
      <c r="M939" s="29"/>
      <c r="N939" s="29"/>
      <c r="O939" s="29"/>
      <c r="Q939" s="29"/>
      <c r="R939" s="29"/>
      <c r="T939" s="29"/>
      <c r="U939" s="29"/>
    </row>
    <row r="940" spans="4:21">
      <c r="D940" s="29"/>
      <c r="E940" s="29"/>
      <c r="G940" s="29"/>
      <c r="J940" s="29"/>
      <c r="K940" s="29"/>
      <c r="M940" s="29"/>
      <c r="N940" s="29"/>
      <c r="O940" s="29"/>
      <c r="Q940" s="29"/>
      <c r="R940" s="29"/>
      <c r="T940" s="29"/>
      <c r="U940" s="29"/>
    </row>
    <row r="941" spans="4:21">
      <c r="D941" s="29"/>
      <c r="E941" s="29"/>
      <c r="G941" s="29"/>
      <c r="J941" s="29"/>
      <c r="K941" s="29"/>
      <c r="M941" s="29"/>
      <c r="N941" s="29"/>
      <c r="O941" s="29"/>
      <c r="Q941" s="29"/>
      <c r="R941" s="29"/>
      <c r="T941" s="29"/>
      <c r="U941" s="29"/>
    </row>
    <row r="942" spans="4:21">
      <c r="D942" s="29"/>
      <c r="E942" s="29"/>
      <c r="G942" s="29"/>
      <c r="J942" s="29"/>
      <c r="K942" s="29"/>
      <c r="M942" s="29"/>
      <c r="N942" s="29"/>
      <c r="O942" s="29"/>
      <c r="Q942" s="29"/>
      <c r="R942" s="29"/>
      <c r="T942" s="29"/>
      <c r="U942" s="29"/>
    </row>
    <row r="943" spans="4:21">
      <c r="D943" s="29"/>
      <c r="E943" s="29"/>
      <c r="G943" s="29"/>
      <c r="J943" s="29"/>
      <c r="K943" s="29"/>
      <c r="M943" s="29"/>
      <c r="N943" s="29"/>
      <c r="O943" s="29"/>
      <c r="Q943" s="29"/>
      <c r="R943" s="29"/>
      <c r="T943" s="29"/>
      <c r="U943" s="29"/>
    </row>
    <row r="944" spans="4:21">
      <c r="D944" s="29"/>
      <c r="E944" s="29"/>
      <c r="G944" s="29"/>
      <c r="J944" s="29"/>
      <c r="K944" s="29"/>
      <c r="M944" s="29"/>
      <c r="N944" s="29"/>
      <c r="O944" s="29"/>
      <c r="Q944" s="29"/>
      <c r="R944" s="29"/>
      <c r="T944" s="29"/>
      <c r="U944" s="29"/>
    </row>
    <row r="945" spans="4:21">
      <c r="D945" s="29"/>
      <c r="E945" s="29"/>
      <c r="G945" s="29"/>
      <c r="J945" s="29"/>
      <c r="K945" s="29"/>
      <c r="M945" s="29"/>
      <c r="N945" s="29"/>
      <c r="O945" s="29"/>
      <c r="Q945" s="29"/>
      <c r="R945" s="29"/>
      <c r="T945" s="29"/>
      <c r="U945" s="29"/>
    </row>
    <row r="946" spans="4:21">
      <c r="D946" s="29"/>
      <c r="E946" s="29"/>
      <c r="G946" s="29"/>
      <c r="J946" s="29"/>
      <c r="K946" s="29"/>
      <c r="M946" s="29"/>
      <c r="N946" s="29"/>
      <c r="O946" s="29"/>
      <c r="Q946" s="29"/>
      <c r="R946" s="29"/>
      <c r="T946" s="29"/>
      <c r="U946" s="29"/>
    </row>
    <row r="947" spans="4:21">
      <c r="D947" s="29"/>
      <c r="E947" s="29"/>
      <c r="G947" s="29"/>
      <c r="J947" s="29"/>
      <c r="K947" s="29"/>
      <c r="M947" s="29"/>
      <c r="N947" s="29"/>
      <c r="O947" s="29"/>
      <c r="Q947" s="29"/>
      <c r="R947" s="29"/>
      <c r="T947" s="29"/>
      <c r="U947" s="29"/>
    </row>
    <row r="948" spans="4:21">
      <c r="D948" s="29"/>
      <c r="E948" s="29"/>
      <c r="G948" s="29"/>
      <c r="J948" s="29"/>
      <c r="K948" s="29"/>
      <c r="M948" s="29"/>
      <c r="N948" s="29"/>
      <c r="O948" s="29"/>
      <c r="Q948" s="29"/>
      <c r="R948" s="29"/>
      <c r="T948" s="29"/>
      <c r="U948" s="29"/>
    </row>
    <row r="949" spans="4:21">
      <c r="D949" s="29"/>
      <c r="E949" s="29"/>
      <c r="G949" s="29"/>
      <c r="J949" s="29"/>
      <c r="K949" s="29"/>
      <c r="M949" s="29"/>
      <c r="N949" s="29"/>
      <c r="O949" s="29"/>
      <c r="Q949" s="29"/>
      <c r="R949" s="29"/>
      <c r="T949" s="29"/>
      <c r="U949" s="29"/>
    </row>
    <row r="950" spans="4:21">
      <c r="D950" s="29"/>
      <c r="E950" s="29"/>
      <c r="G950" s="29"/>
      <c r="J950" s="29"/>
      <c r="K950" s="29"/>
      <c r="M950" s="29"/>
      <c r="N950" s="29"/>
      <c r="O950" s="29"/>
      <c r="Q950" s="29"/>
      <c r="R950" s="29"/>
      <c r="T950" s="29"/>
      <c r="U950" s="29"/>
    </row>
    <row r="951" spans="4:21">
      <c r="D951" s="29"/>
      <c r="E951" s="29"/>
      <c r="G951" s="29"/>
      <c r="J951" s="29"/>
      <c r="K951" s="29"/>
      <c r="M951" s="29"/>
      <c r="N951" s="29"/>
      <c r="O951" s="29"/>
      <c r="Q951" s="29"/>
      <c r="R951" s="29"/>
      <c r="T951" s="29"/>
      <c r="U951" s="29"/>
    </row>
    <row r="952" spans="4:21">
      <c r="D952" s="29"/>
      <c r="E952" s="29"/>
      <c r="G952" s="29"/>
      <c r="J952" s="29"/>
      <c r="K952" s="29"/>
      <c r="M952" s="29"/>
      <c r="N952" s="29"/>
      <c r="O952" s="29"/>
      <c r="Q952" s="29"/>
      <c r="R952" s="29"/>
      <c r="T952" s="29"/>
      <c r="U952" s="29"/>
    </row>
    <row r="953" spans="4:21">
      <c r="D953" s="29"/>
      <c r="E953" s="29"/>
      <c r="G953" s="29"/>
      <c r="J953" s="29"/>
      <c r="K953" s="29"/>
      <c r="M953" s="29"/>
      <c r="N953" s="29"/>
      <c r="O953" s="29"/>
      <c r="Q953" s="29"/>
      <c r="R953" s="29"/>
      <c r="T953" s="29"/>
      <c r="U953" s="29"/>
    </row>
    <row r="954" spans="4:21">
      <c r="D954" s="29"/>
      <c r="E954" s="29"/>
      <c r="G954" s="29"/>
      <c r="J954" s="29"/>
      <c r="K954" s="29"/>
      <c r="M954" s="29"/>
      <c r="N954" s="29"/>
      <c r="O954" s="29"/>
      <c r="Q954" s="29"/>
      <c r="R954" s="29"/>
      <c r="T954" s="29"/>
      <c r="U954" s="29"/>
    </row>
    <row r="955" spans="4:21">
      <c r="D955" s="29"/>
      <c r="E955" s="29"/>
      <c r="G955" s="29"/>
      <c r="J955" s="29"/>
      <c r="K955" s="29"/>
      <c r="M955" s="29"/>
      <c r="N955" s="29"/>
      <c r="O955" s="29"/>
      <c r="Q955" s="29"/>
      <c r="R955" s="29"/>
      <c r="T955" s="29"/>
      <c r="U955" s="29"/>
    </row>
    <row r="956" spans="4:21">
      <c r="D956" s="29"/>
      <c r="E956" s="29"/>
      <c r="G956" s="29"/>
      <c r="J956" s="29"/>
      <c r="K956" s="29"/>
      <c r="M956" s="29"/>
      <c r="N956" s="29"/>
      <c r="O956" s="29"/>
      <c r="Q956" s="29"/>
      <c r="R956" s="29"/>
      <c r="T956" s="29"/>
      <c r="U956" s="29"/>
    </row>
    <row r="957" spans="4:21">
      <c r="D957" s="29"/>
      <c r="E957" s="29"/>
      <c r="G957" s="29"/>
      <c r="J957" s="29"/>
      <c r="K957" s="29"/>
      <c r="M957" s="29"/>
      <c r="N957" s="29"/>
      <c r="O957" s="29"/>
      <c r="Q957" s="29"/>
      <c r="R957" s="29"/>
      <c r="T957" s="29"/>
      <c r="U957" s="29"/>
    </row>
    <row r="958" spans="4:21">
      <c r="D958" s="29"/>
      <c r="E958" s="29"/>
      <c r="G958" s="29"/>
      <c r="J958" s="29"/>
      <c r="K958" s="29"/>
      <c r="M958" s="29"/>
      <c r="N958" s="29"/>
      <c r="O958" s="29"/>
      <c r="Q958" s="29"/>
      <c r="R958" s="29"/>
      <c r="T958" s="29"/>
      <c r="U958" s="29"/>
    </row>
    <row r="959" spans="4:21">
      <c r="D959" s="29"/>
      <c r="E959" s="29"/>
      <c r="G959" s="29"/>
      <c r="J959" s="29"/>
      <c r="K959" s="29"/>
      <c r="M959" s="29"/>
      <c r="N959" s="29"/>
      <c r="O959" s="29"/>
      <c r="Q959" s="29"/>
      <c r="R959" s="29"/>
      <c r="T959" s="29"/>
      <c r="U959" s="29"/>
    </row>
    <row r="960" spans="4:21">
      <c r="D960" s="29"/>
      <c r="E960" s="29"/>
      <c r="G960" s="29"/>
      <c r="J960" s="29"/>
      <c r="M960" s="29"/>
      <c r="N960" s="29"/>
      <c r="O960" s="29"/>
      <c r="Q960" s="29"/>
      <c r="R960" s="29"/>
      <c r="T960" s="29"/>
      <c r="U960" s="29"/>
    </row>
    <row r="961" spans="4:21">
      <c r="D961" s="29"/>
      <c r="E961" s="29"/>
      <c r="G961" s="29"/>
      <c r="J961" s="29"/>
      <c r="M961" s="29"/>
      <c r="N961" s="29"/>
      <c r="O961" s="29"/>
      <c r="Q961" s="29"/>
      <c r="R961" s="29"/>
      <c r="T961" s="29"/>
      <c r="U961" s="29"/>
    </row>
    <row r="962" spans="4:21">
      <c r="D962" s="29"/>
      <c r="E962" s="29"/>
      <c r="G962" s="29"/>
      <c r="J962" s="29"/>
      <c r="M962" s="29"/>
      <c r="N962" s="29"/>
      <c r="O962" s="29"/>
      <c r="Q962" s="29"/>
      <c r="R962" s="29"/>
      <c r="T962" s="29"/>
      <c r="U962" s="29"/>
    </row>
    <row r="963" spans="4:21">
      <c r="D963" s="29"/>
      <c r="E963" s="29"/>
      <c r="G963" s="29"/>
      <c r="J963" s="29"/>
      <c r="M963" s="29"/>
      <c r="N963" s="29"/>
      <c r="O963" s="29"/>
      <c r="Q963" s="29"/>
      <c r="R963" s="29"/>
      <c r="T963" s="29"/>
      <c r="U963" s="29"/>
    </row>
    <row r="964" spans="4:21">
      <c r="D964" s="29"/>
      <c r="E964" s="29"/>
      <c r="G964" s="29"/>
      <c r="J964" s="29"/>
      <c r="M964" s="29"/>
      <c r="N964" s="29"/>
      <c r="O964" s="29"/>
      <c r="Q964" s="29"/>
      <c r="R964" s="29"/>
      <c r="T964" s="29"/>
      <c r="U964" s="29"/>
    </row>
    <row r="965" spans="4:21">
      <c r="D965" s="29"/>
      <c r="E965" s="29"/>
      <c r="G965" s="29"/>
      <c r="J965" s="29"/>
      <c r="M965" s="29"/>
      <c r="N965" s="29"/>
      <c r="O965" s="29"/>
      <c r="Q965" s="29"/>
      <c r="R965" s="29"/>
      <c r="T965" s="29"/>
      <c r="U965" s="29"/>
    </row>
    <row r="966" spans="4:21">
      <c r="D966" s="29"/>
      <c r="E966" s="29"/>
      <c r="G966" s="29"/>
      <c r="J966" s="29"/>
      <c r="M966" s="29"/>
      <c r="N966" s="29"/>
      <c r="O966" s="29"/>
      <c r="Q966" s="29"/>
      <c r="R966" s="29"/>
      <c r="T966" s="29"/>
      <c r="U966" s="29"/>
    </row>
    <row r="967" spans="4:21">
      <c r="D967" s="29"/>
      <c r="E967" s="29"/>
      <c r="G967" s="29"/>
      <c r="J967" s="29"/>
      <c r="M967" s="29"/>
      <c r="N967" s="29"/>
      <c r="O967" s="29"/>
      <c r="Q967" s="29"/>
      <c r="R967" s="29"/>
      <c r="T967" s="29"/>
      <c r="U967" s="29"/>
    </row>
    <row r="968" spans="4:21">
      <c r="D968" s="29"/>
      <c r="E968" s="29"/>
      <c r="G968" s="29"/>
      <c r="J968" s="29"/>
      <c r="M968" s="29"/>
      <c r="N968" s="29"/>
      <c r="O968" s="29"/>
      <c r="Q968" s="29"/>
      <c r="R968" s="29"/>
      <c r="T968" s="29"/>
      <c r="U968" s="29"/>
    </row>
    <row r="969" spans="4:21">
      <c r="D969" s="29"/>
      <c r="E969" s="29"/>
      <c r="G969" s="29"/>
      <c r="J969" s="29"/>
      <c r="M969" s="29"/>
      <c r="N969" s="29"/>
      <c r="O969" s="29"/>
      <c r="Q969" s="29"/>
      <c r="R969" s="29"/>
      <c r="T969" s="29"/>
      <c r="U969" s="29"/>
    </row>
    <row r="970" spans="4:21">
      <c r="D970" s="29"/>
      <c r="E970" s="27"/>
      <c r="G970" s="29"/>
      <c r="J970" s="29"/>
      <c r="M970" s="29"/>
      <c r="N970" s="29"/>
      <c r="O970" s="29"/>
      <c r="Q970" s="29"/>
      <c r="R970" s="29"/>
      <c r="T970" s="29"/>
      <c r="U970" s="29"/>
    </row>
    <row r="971" spans="4:21">
      <c r="D971" s="29"/>
      <c r="E971" s="27"/>
      <c r="G971" s="29"/>
      <c r="J971" s="29"/>
      <c r="M971" s="29"/>
      <c r="N971" s="29"/>
      <c r="O971" s="29"/>
      <c r="Q971" s="29"/>
      <c r="R971" s="29"/>
      <c r="T971" s="29"/>
      <c r="U971" s="29"/>
    </row>
    <row r="972" spans="4:21">
      <c r="D972" s="29"/>
      <c r="E972" s="27"/>
      <c r="G972" s="29"/>
      <c r="J972" s="29"/>
      <c r="M972" s="29"/>
      <c r="N972" s="29"/>
      <c r="O972" s="29"/>
      <c r="Q972" s="29"/>
      <c r="R972" s="29"/>
      <c r="T972" s="29"/>
      <c r="U972" s="29"/>
    </row>
    <row r="973" spans="4:21">
      <c r="D973" s="29"/>
      <c r="E973" s="27"/>
      <c r="G973" s="29"/>
      <c r="J973" s="29"/>
      <c r="M973" s="29"/>
      <c r="N973" s="29"/>
      <c r="O973" s="29"/>
      <c r="Q973" s="29"/>
      <c r="R973" s="29"/>
      <c r="T973" s="29"/>
      <c r="U973" s="29"/>
    </row>
    <row r="974" spans="4:21">
      <c r="D974" s="29"/>
      <c r="E974" s="27"/>
      <c r="G974" s="29"/>
      <c r="J974" s="29"/>
      <c r="M974" s="29"/>
      <c r="N974" s="29"/>
      <c r="O974" s="29"/>
      <c r="Q974" s="29"/>
      <c r="R974" s="29"/>
      <c r="T974" s="29"/>
      <c r="U974" s="29"/>
    </row>
    <row r="975" spans="4:21">
      <c r="D975" s="29"/>
      <c r="E975" s="27"/>
      <c r="G975" s="29"/>
      <c r="J975" s="29"/>
      <c r="M975" s="29"/>
      <c r="N975" s="29"/>
      <c r="O975" s="29"/>
      <c r="Q975" s="29"/>
      <c r="R975" s="29"/>
      <c r="T975" s="29"/>
      <c r="U975" s="29"/>
    </row>
    <row r="976" spans="4:21">
      <c r="D976" s="29"/>
      <c r="E976" s="27"/>
      <c r="G976" s="29"/>
      <c r="J976" s="29"/>
      <c r="M976" s="29"/>
      <c r="N976" s="29"/>
      <c r="O976" s="29"/>
      <c r="Q976" s="29"/>
      <c r="R976" s="29"/>
      <c r="T976" s="29"/>
      <c r="U976" s="29"/>
    </row>
    <row r="977" spans="4:21">
      <c r="D977" s="29"/>
      <c r="E977" s="27"/>
      <c r="G977" s="29"/>
      <c r="J977" s="29"/>
      <c r="M977" s="29"/>
      <c r="N977" s="29"/>
      <c r="O977" s="29"/>
      <c r="Q977" s="29"/>
      <c r="R977" s="29"/>
      <c r="T977" s="29"/>
      <c r="U977" s="29"/>
    </row>
    <row r="978" spans="4:21">
      <c r="D978" s="29"/>
      <c r="E978" s="27"/>
      <c r="G978" s="29"/>
      <c r="J978" s="29"/>
      <c r="M978" s="29"/>
      <c r="N978" s="29"/>
      <c r="O978" s="29"/>
      <c r="Q978" s="29"/>
      <c r="R978" s="29"/>
      <c r="T978" s="29"/>
      <c r="U978" s="29"/>
    </row>
    <row r="979" spans="4:21">
      <c r="D979" s="29"/>
      <c r="E979" s="27"/>
      <c r="G979" s="29"/>
      <c r="J979" s="29"/>
      <c r="M979" s="29"/>
      <c r="N979" s="29"/>
      <c r="O979" s="29"/>
      <c r="Q979" s="29"/>
      <c r="R979" s="29"/>
      <c r="T979" s="29"/>
      <c r="U979" s="29"/>
    </row>
    <row r="980" spans="4:21">
      <c r="D980" s="29"/>
      <c r="E980" s="27"/>
      <c r="G980" s="29"/>
      <c r="J980" s="29"/>
      <c r="M980" s="29"/>
      <c r="N980" s="29"/>
      <c r="O980" s="29"/>
      <c r="Q980" s="29"/>
      <c r="R980" s="29"/>
      <c r="T980" s="29"/>
      <c r="U980" s="29"/>
    </row>
    <row r="981" spans="4:21">
      <c r="D981" s="29"/>
      <c r="E981" s="27"/>
      <c r="G981" s="29"/>
      <c r="J981" s="29"/>
      <c r="M981" s="29"/>
      <c r="N981" s="29"/>
      <c r="O981" s="29"/>
      <c r="Q981" s="29"/>
      <c r="R981" s="29"/>
      <c r="T981" s="29"/>
      <c r="U981" s="29"/>
    </row>
    <row r="982" spans="4:21">
      <c r="D982" s="29"/>
      <c r="E982" s="27"/>
      <c r="G982" s="29"/>
      <c r="J982" s="29"/>
      <c r="M982" s="29"/>
      <c r="N982" s="29"/>
      <c r="O982" s="29"/>
      <c r="Q982" s="29"/>
      <c r="R982" s="29"/>
      <c r="T982" s="29"/>
      <c r="U982" s="29"/>
    </row>
    <row r="983" spans="4:21">
      <c r="D983" s="29"/>
      <c r="E983" s="27"/>
      <c r="G983" s="29"/>
      <c r="J983" s="29"/>
      <c r="M983" s="29"/>
      <c r="N983" s="29"/>
      <c r="O983" s="29"/>
      <c r="Q983" s="29"/>
      <c r="R983" s="29"/>
      <c r="T983" s="29"/>
      <c r="U983" s="29"/>
    </row>
    <row r="984" spans="4:21">
      <c r="D984" s="29"/>
      <c r="E984" s="27"/>
      <c r="G984" s="29"/>
      <c r="J984" s="29"/>
      <c r="M984" s="29"/>
      <c r="N984" s="29"/>
      <c r="O984" s="29"/>
      <c r="Q984" s="29"/>
      <c r="R984" s="29"/>
      <c r="T984" s="29"/>
      <c r="U984" s="29"/>
    </row>
    <row r="985" spans="4:21">
      <c r="D985" s="29"/>
      <c r="E985" s="27"/>
      <c r="G985" s="29"/>
      <c r="J985" s="29"/>
      <c r="M985" s="29"/>
      <c r="N985" s="29"/>
      <c r="O985" s="29"/>
      <c r="Q985" s="29"/>
      <c r="R985" s="29"/>
      <c r="T985" s="29"/>
      <c r="U985" s="29"/>
    </row>
    <row r="986" spans="4:21">
      <c r="D986" s="29"/>
      <c r="E986" s="27"/>
      <c r="G986" s="29"/>
      <c r="J986" s="29"/>
      <c r="M986" s="29"/>
      <c r="N986" s="29"/>
      <c r="O986" s="29"/>
      <c r="Q986" s="29"/>
      <c r="R986" s="29"/>
      <c r="T986" s="29"/>
      <c r="U986" s="29"/>
    </row>
    <row r="987" spans="4:21">
      <c r="D987" s="29"/>
      <c r="E987" s="27"/>
      <c r="G987" s="29"/>
      <c r="J987" s="29"/>
      <c r="M987" s="29"/>
      <c r="N987" s="29"/>
      <c r="O987" s="29"/>
      <c r="Q987" s="29"/>
      <c r="R987" s="29"/>
      <c r="T987" s="29"/>
      <c r="U987" s="29"/>
    </row>
    <row r="988" spans="4:21">
      <c r="D988" s="29"/>
      <c r="E988" s="27"/>
      <c r="G988" s="29"/>
      <c r="J988" s="29"/>
      <c r="M988" s="29"/>
      <c r="N988" s="29"/>
      <c r="O988" s="29"/>
      <c r="Q988" s="29"/>
      <c r="R988" s="29"/>
      <c r="T988" s="29"/>
      <c r="U988" s="29"/>
    </row>
    <row r="989" spans="4:21">
      <c r="D989" s="29"/>
      <c r="E989" s="27"/>
      <c r="G989" s="29"/>
      <c r="J989" s="29"/>
      <c r="M989" s="29"/>
      <c r="N989" s="29"/>
      <c r="O989" s="29"/>
      <c r="Q989" s="29"/>
      <c r="R989" s="29"/>
      <c r="T989" s="29"/>
      <c r="U989" s="29"/>
    </row>
    <row r="990" spans="4:21">
      <c r="D990" s="29"/>
      <c r="E990" s="27"/>
      <c r="G990" s="29"/>
      <c r="J990" s="29"/>
      <c r="M990" s="29"/>
      <c r="N990" s="27"/>
      <c r="O990" s="27"/>
      <c r="Q990" s="27"/>
      <c r="R990" s="27"/>
      <c r="T990" s="29"/>
      <c r="U990" s="29"/>
    </row>
    <row r="991" spans="4:21">
      <c r="D991" s="29"/>
      <c r="G991" s="29"/>
      <c r="J991" s="29"/>
      <c r="M991" s="29"/>
      <c r="N991" s="27"/>
      <c r="O991" s="27"/>
      <c r="Q991" s="27"/>
      <c r="R991" s="27"/>
      <c r="T991" s="29"/>
      <c r="U991" s="29"/>
    </row>
    <row r="992" spans="4:21">
      <c r="D992" s="29"/>
      <c r="G992" s="29"/>
      <c r="J992" s="29"/>
      <c r="M992" s="29"/>
      <c r="N992" s="27"/>
      <c r="O992" s="27"/>
      <c r="Q992" s="27"/>
      <c r="R992" s="27"/>
      <c r="T992" s="29"/>
      <c r="U992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OPTION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2024-07-23T15:44:58Z</dcterms:modified>
</cp:coreProperties>
</file>